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drawings/drawing5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ml.chartshapes+xml"/>
  <Override PartName="/xl/charts/chart17.xml" ContentType="application/vnd.openxmlformats-officedocument.drawingml.chart+xml"/>
  <Override PartName="/xl/drawings/drawing7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8.xml" ContentType="application/vnd.openxmlformats-officedocument.drawingml.chartshape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3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charts/chart3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3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3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3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.xml" ContentType="application/vnd.openxmlformats-officedocument.themeOverride+xml"/>
  <Override PartName="/xl/charts/chart3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2.xml" ContentType="application/vnd.openxmlformats-officedocument.themeOverride+xml"/>
  <Override PartName="/xl/charts/chart3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4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4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4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4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4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1.xml" ContentType="application/vnd.openxmlformats-officedocument.drawing+xml"/>
  <Override PartName="/xl/charts/chart45.xml" ContentType="application/vnd.openxmlformats-officedocument.drawingml.chart+xml"/>
  <Override PartName="/xl/drawings/drawing12.xml" ContentType="application/vnd.openxmlformats-officedocument.drawingml.chartshapes+xml"/>
  <Override PartName="/xl/charts/chart46.xml" ContentType="application/vnd.openxmlformats-officedocument.drawingml.chart+xml"/>
  <Override PartName="/xl/drawings/drawing13.xml" ContentType="application/vnd.openxmlformats-officedocument.drawingml.chartshapes+xml"/>
  <Override PartName="/xl/charts/chart47.xml" ContentType="application/vnd.openxmlformats-officedocument.drawingml.chart+xml"/>
  <Override PartName="/xl/drawings/drawing14.xml" ContentType="application/vnd.openxmlformats-officedocument.drawingml.chartshapes+xml"/>
  <Override PartName="/xl/charts/chart48.xml" ContentType="application/vnd.openxmlformats-officedocument.drawingml.chart+xml"/>
  <Override PartName="/xl/drawings/drawing15.xml" ContentType="application/vnd.openxmlformats-officedocument.drawingml.chartshapes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6.xml" ContentType="application/vnd.openxmlformats-officedocument.drawingml.chartshapes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17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8.xml" ContentType="application/vnd.openxmlformats-officedocument.drawing+xml"/>
  <Override PartName="/xl/charts/chart5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9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6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6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6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0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21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2.xml" ContentType="application/vnd.openxmlformats-officedocument.drawing+xml"/>
  <Override PartName="/xl/charts/chart7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7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7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7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OSU\LT\502\"/>
    </mc:Choice>
  </mc:AlternateContent>
  <bookViews>
    <workbookView xWindow="0" yWindow="0" windowWidth="34125" windowHeight="14400" activeTab="5"/>
  </bookViews>
  <sheets>
    <sheet name="co502_2017" sheetId="1" r:id="rId1"/>
    <sheet name="Management and Dates" sheetId="16" r:id="rId2"/>
    <sheet name="Composite" sheetId="22" r:id="rId3"/>
    <sheet name="SBNRC_validation" sheetId="5" r:id="rId4"/>
    <sheet name="Trt_Means+NUE" sheetId="2" r:id="rId5"/>
    <sheet name="Check_Plots_YIELD" sheetId="18" r:id="rId6"/>
    <sheet name="502_Yld_Goal" sheetId="15" r:id="rId7"/>
    <sheet name="Treatment Means" sheetId="4" r:id="rId8"/>
    <sheet name="YPO-RI" sheetId="9" r:id="rId9"/>
    <sheet name="C0502_NDVI" sheetId="8" r:id="rId10"/>
    <sheet name="Rainfall_temp" sheetId="21" r:id="rId11"/>
    <sheet name="502_NDVI_Final 2009_2016" sheetId="20" r:id="rId12"/>
    <sheet name="Distribution" sheetId="3" r:id="rId13"/>
    <sheet name="P Response" sheetId="10" r:id="rId14"/>
    <sheet name="Rep 3 vs Rep 4" sheetId="19" r:id="rId15"/>
    <sheet name="Rep_Time" sheetId="17" r:id="rId16"/>
  </sheets>
  <externalReferences>
    <externalReference r:id="rId17"/>
  </externalReferences>
  <definedNames>
    <definedName name="_xlnm._FilterDatabase" localSheetId="11" hidden="1">'502_NDVI_Final 2009_2016'!$C$3:$K$1319</definedName>
    <definedName name="_xlnm.Print_Titles" localSheetId="0">co502_2017!$3:$3</definedName>
    <definedName name="reftop" localSheetId="3">SBNRC_validation!$AE$9</definedName>
  </definedNames>
  <calcPr calcId="162913"/>
</workbook>
</file>

<file path=xl/calcChain.xml><?xml version="1.0" encoding="utf-8"?>
<calcChain xmlns="http://schemas.openxmlformats.org/spreadsheetml/2006/main">
  <c r="E55" i="18" l="1"/>
  <c r="E56" i="18"/>
  <c r="F52" i="18"/>
  <c r="D55" i="18"/>
  <c r="D56" i="18"/>
  <c r="H52" i="18"/>
  <c r="I52" i="18"/>
  <c r="C55" i="18"/>
  <c r="C56" i="18"/>
  <c r="G52" i="18"/>
  <c r="F51" i="18"/>
  <c r="F56" i="18" s="1"/>
  <c r="H51" i="18"/>
  <c r="I51" i="18"/>
  <c r="G51" i="18"/>
  <c r="F55" i="18" l="1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28" i="18"/>
  <c r="I7" i="18"/>
  <c r="L23" i="21"/>
  <c r="L25" i="21"/>
  <c r="L26" i="21"/>
  <c r="L27" i="21"/>
  <c r="L28" i="21"/>
  <c r="L29" i="21"/>
  <c r="L22" i="21"/>
  <c r="L7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6" i="21"/>
  <c r="V55" i="15" l="1"/>
  <c r="W55" i="15"/>
  <c r="Q55" i="15"/>
  <c r="R55" i="15"/>
  <c r="S55" i="15"/>
  <c r="T55" i="15"/>
  <c r="U55" i="15"/>
  <c r="X55" i="15"/>
  <c r="Y55" i="15"/>
  <c r="Z55" i="15"/>
  <c r="Q56" i="15"/>
  <c r="R56" i="15"/>
  <c r="S56" i="15"/>
  <c r="T56" i="15"/>
  <c r="U56" i="15"/>
  <c r="V56" i="15"/>
  <c r="W56" i="15"/>
  <c r="X56" i="15"/>
  <c r="Y56" i="15"/>
  <c r="Z56" i="15"/>
  <c r="Q57" i="15"/>
  <c r="R57" i="15"/>
  <c r="S57" i="15"/>
  <c r="T57" i="15"/>
  <c r="U57" i="15"/>
  <c r="V57" i="15"/>
  <c r="W57" i="15"/>
  <c r="X57" i="15"/>
  <c r="Y57" i="15"/>
  <c r="Z57" i="15"/>
  <c r="AA57" i="15"/>
  <c r="AA55" i="15"/>
  <c r="AB56" i="15" l="1"/>
  <c r="AC56" i="15"/>
  <c r="AD56" i="15"/>
  <c r="AE56" i="15"/>
  <c r="AF56" i="15"/>
  <c r="AB57" i="15"/>
  <c r="AC57" i="15"/>
  <c r="AD57" i="15"/>
  <c r="AE57" i="15"/>
  <c r="AF57" i="15"/>
  <c r="AA56" i="15"/>
  <c r="AD55" i="15" l="1"/>
  <c r="AF55" i="15"/>
  <c r="AF16" i="15"/>
  <c r="AF17" i="15"/>
  <c r="AF18" i="15"/>
  <c r="AF19" i="15"/>
  <c r="AF20" i="15"/>
  <c r="AF21" i="15"/>
  <c r="AF22" i="15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7" i="15"/>
  <c r="AF38" i="15"/>
  <c r="AF39" i="15"/>
  <c r="AF40" i="15"/>
  <c r="AF41" i="15"/>
  <c r="AF42" i="15"/>
  <c r="AF43" i="15"/>
  <c r="AF44" i="15"/>
  <c r="AF45" i="15"/>
  <c r="AF46" i="15"/>
  <c r="AF47" i="15"/>
  <c r="AF48" i="15"/>
  <c r="AF49" i="15"/>
  <c r="AF50" i="15"/>
  <c r="AF51" i="15"/>
  <c r="AF52" i="15"/>
  <c r="AF53" i="15"/>
  <c r="AF54" i="15"/>
  <c r="AF15" i="15"/>
  <c r="AD14" i="15"/>
  <c r="AD15" i="15"/>
  <c r="AD16" i="15"/>
  <c r="AD17" i="15"/>
  <c r="AD18" i="15"/>
  <c r="AD19" i="15"/>
  <c r="AD20" i="15"/>
  <c r="AD21" i="15"/>
  <c r="AD22" i="15"/>
  <c r="AD23" i="15"/>
  <c r="AD24" i="15"/>
  <c r="AD25" i="15"/>
  <c r="AD26" i="15"/>
  <c r="AD27" i="15"/>
  <c r="AD28" i="15"/>
  <c r="AD29" i="15"/>
  <c r="AD30" i="15"/>
  <c r="AD31" i="15"/>
  <c r="AD32" i="15"/>
  <c r="AD33" i="15"/>
  <c r="AD34" i="15"/>
  <c r="AD35" i="15"/>
  <c r="AD36" i="15"/>
  <c r="AD37" i="15"/>
  <c r="AD38" i="15"/>
  <c r="AD39" i="15"/>
  <c r="AD40" i="15"/>
  <c r="AD41" i="15"/>
  <c r="AD42" i="15"/>
  <c r="AD43" i="15"/>
  <c r="AD44" i="15"/>
  <c r="AD45" i="15"/>
  <c r="AD46" i="15"/>
  <c r="AD47" i="15"/>
  <c r="AD48" i="15"/>
  <c r="AD49" i="15"/>
  <c r="AD50" i="15"/>
  <c r="AD51" i="15"/>
  <c r="AD52" i="15"/>
  <c r="AD53" i="15"/>
  <c r="AD54" i="15"/>
  <c r="AD13" i="15"/>
  <c r="AB14" i="15"/>
  <c r="AC55" i="15"/>
  <c r="AC16" i="15"/>
  <c r="AC17" i="15"/>
  <c r="AC18" i="15"/>
  <c r="AC19" i="15"/>
  <c r="AC20" i="15"/>
  <c r="AC21" i="15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40" i="15"/>
  <c r="AC41" i="15"/>
  <c r="AC42" i="15"/>
  <c r="AC43" i="15"/>
  <c r="AC44" i="15"/>
  <c r="AC45" i="15"/>
  <c r="AC46" i="15"/>
  <c r="AC47" i="15"/>
  <c r="AC48" i="15"/>
  <c r="AC49" i="15"/>
  <c r="AC50" i="15"/>
  <c r="AC51" i="15"/>
  <c r="AC52" i="15"/>
  <c r="AC53" i="15"/>
  <c r="AC54" i="15"/>
  <c r="AC15" i="15"/>
  <c r="AA13" i="15"/>
  <c r="AA14" i="15"/>
  <c r="AA15" i="15"/>
  <c r="AA16" i="15"/>
  <c r="AA17" i="15"/>
  <c r="AA18" i="15"/>
  <c r="AA19" i="15"/>
  <c r="AA20" i="15"/>
  <c r="AA21" i="15"/>
  <c r="AA22" i="15"/>
  <c r="AA23" i="15"/>
  <c r="AA24" i="15"/>
  <c r="AA25" i="15"/>
  <c r="AA26" i="15"/>
  <c r="AA27" i="15"/>
  <c r="AA28" i="15"/>
  <c r="AA29" i="15"/>
  <c r="AA30" i="15"/>
  <c r="AA31" i="15"/>
  <c r="AA32" i="15"/>
  <c r="AA33" i="15"/>
  <c r="AA34" i="15"/>
  <c r="AA35" i="15"/>
  <c r="AA36" i="15"/>
  <c r="AA37" i="15"/>
  <c r="AA38" i="15"/>
  <c r="AA39" i="15"/>
  <c r="AA40" i="15"/>
  <c r="AA41" i="15"/>
  <c r="AA42" i="15"/>
  <c r="AA43" i="15"/>
  <c r="AA44" i="15"/>
  <c r="AA45" i="15"/>
  <c r="AA46" i="15"/>
  <c r="AA47" i="15"/>
  <c r="AA48" i="15"/>
  <c r="AA49" i="15"/>
  <c r="AA50" i="15"/>
  <c r="AA51" i="15"/>
  <c r="AA52" i="15"/>
  <c r="AA53" i="15"/>
  <c r="AA54" i="15"/>
  <c r="J564" i="20" l="1"/>
  <c r="J565" i="20"/>
  <c r="J566" i="20"/>
  <c r="J567" i="20"/>
  <c r="J568" i="20"/>
  <c r="J569" i="20"/>
  <c r="J570" i="20"/>
  <c r="J571" i="20"/>
  <c r="J572" i="20"/>
  <c r="J573" i="20"/>
  <c r="J574" i="20"/>
  <c r="J575" i="20"/>
  <c r="J576" i="20"/>
  <c r="J577" i="20"/>
  <c r="J578" i="20"/>
  <c r="J579" i="20"/>
  <c r="J580" i="20"/>
  <c r="J581" i="20"/>
  <c r="J582" i="20"/>
  <c r="J583" i="20"/>
  <c r="J584" i="20"/>
  <c r="J585" i="20"/>
  <c r="J586" i="20"/>
  <c r="J587" i="20"/>
  <c r="J588" i="20"/>
  <c r="J589" i="20"/>
  <c r="J590" i="20"/>
  <c r="J591" i="20"/>
  <c r="J592" i="20"/>
  <c r="J593" i="20"/>
  <c r="J594" i="20"/>
  <c r="J595" i="20"/>
  <c r="J596" i="20"/>
  <c r="J597" i="20"/>
  <c r="J598" i="20"/>
  <c r="J599" i="20"/>
  <c r="J600" i="20"/>
  <c r="J601" i="20"/>
  <c r="J602" i="20"/>
  <c r="J603" i="20"/>
  <c r="J604" i="20"/>
  <c r="J605" i="20"/>
  <c r="J606" i="20"/>
  <c r="J607" i="20"/>
  <c r="J608" i="20"/>
  <c r="J609" i="20"/>
  <c r="J610" i="20"/>
  <c r="J611" i="20"/>
  <c r="J612" i="20"/>
  <c r="J613" i="20"/>
  <c r="J614" i="20"/>
  <c r="J615" i="20"/>
  <c r="J616" i="20"/>
  <c r="J617" i="20"/>
  <c r="J618" i="20"/>
  <c r="J619" i="20"/>
  <c r="J620" i="20"/>
  <c r="J621" i="20"/>
  <c r="J622" i="20"/>
  <c r="J623" i="20"/>
  <c r="J624" i="20"/>
  <c r="J625" i="20"/>
  <c r="J626" i="20"/>
  <c r="J627" i="20"/>
  <c r="J628" i="20"/>
  <c r="J629" i="20"/>
  <c r="J630" i="20"/>
  <c r="J631" i="20"/>
  <c r="J632" i="20"/>
  <c r="J633" i="20"/>
  <c r="J634" i="20"/>
  <c r="J635" i="20"/>
  <c r="J636" i="20"/>
  <c r="J637" i="20"/>
  <c r="J638" i="20"/>
  <c r="J639" i="20"/>
  <c r="J640" i="20"/>
  <c r="J641" i="20"/>
  <c r="J642" i="20"/>
  <c r="J643" i="20"/>
  <c r="J644" i="20"/>
  <c r="J645" i="20"/>
  <c r="J646" i="20"/>
  <c r="J647" i="20"/>
  <c r="J648" i="20"/>
  <c r="J649" i="20"/>
  <c r="J650" i="20"/>
  <c r="J651" i="20"/>
  <c r="J652" i="20"/>
  <c r="J653" i="20"/>
  <c r="J654" i="20"/>
  <c r="J655" i="20"/>
  <c r="J656" i="20"/>
  <c r="J657" i="20"/>
  <c r="J658" i="20"/>
  <c r="J659" i="20"/>
  <c r="J660" i="20"/>
  <c r="J661" i="20"/>
  <c r="J662" i="20"/>
  <c r="J663" i="20"/>
  <c r="J664" i="20"/>
  <c r="J665" i="20"/>
  <c r="J666" i="20"/>
  <c r="J667" i="20"/>
  <c r="J668" i="20"/>
  <c r="J669" i="20"/>
  <c r="J670" i="20"/>
  <c r="J671" i="20"/>
  <c r="J672" i="20"/>
  <c r="J673" i="20"/>
  <c r="J674" i="20"/>
  <c r="J675" i="20"/>
  <c r="J676" i="20"/>
  <c r="J677" i="20"/>
  <c r="J678" i="20"/>
  <c r="J679" i="20"/>
  <c r="J680" i="20"/>
  <c r="J681" i="20"/>
  <c r="J682" i="20"/>
  <c r="J683" i="20"/>
  <c r="J684" i="20"/>
  <c r="J685" i="20"/>
  <c r="J686" i="20"/>
  <c r="J687" i="20"/>
  <c r="J688" i="20"/>
  <c r="J689" i="20"/>
  <c r="J690" i="20"/>
  <c r="J691" i="20"/>
  <c r="J692" i="20"/>
  <c r="J693" i="20"/>
  <c r="J694" i="20"/>
  <c r="J695" i="20"/>
  <c r="J696" i="20"/>
  <c r="J697" i="20"/>
  <c r="J698" i="20"/>
  <c r="J699" i="20"/>
  <c r="J700" i="20"/>
  <c r="J701" i="20"/>
  <c r="J702" i="20"/>
  <c r="J703" i="20"/>
  <c r="J704" i="20"/>
  <c r="J705" i="20"/>
  <c r="J706" i="20"/>
  <c r="J707" i="20"/>
  <c r="J708" i="20"/>
  <c r="J709" i="20"/>
  <c r="J710" i="20"/>
  <c r="J711" i="20"/>
  <c r="J712" i="20"/>
  <c r="J713" i="20"/>
  <c r="J714" i="20"/>
  <c r="J715" i="20"/>
  <c r="J716" i="20"/>
  <c r="J717" i="20"/>
  <c r="J718" i="20"/>
  <c r="J719" i="20"/>
  <c r="J720" i="20"/>
  <c r="J721" i="20"/>
  <c r="J722" i="20"/>
  <c r="J723" i="20"/>
  <c r="J724" i="20"/>
  <c r="J725" i="20"/>
  <c r="J726" i="20"/>
  <c r="J727" i="20"/>
  <c r="J728" i="20"/>
  <c r="J729" i="20"/>
  <c r="J730" i="20"/>
  <c r="J731" i="20"/>
  <c r="J732" i="20"/>
  <c r="J733" i="20"/>
  <c r="J734" i="20"/>
  <c r="J735" i="20"/>
  <c r="J736" i="20"/>
  <c r="J737" i="20"/>
  <c r="J738" i="20"/>
  <c r="J739" i="20"/>
  <c r="J740" i="20"/>
  <c r="J741" i="20"/>
  <c r="J742" i="20"/>
  <c r="J743" i="20"/>
  <c r="J744" i="20"/>
  <c r="J745" i="20"/>
  <c r="J746" i="20"/>
  <c r="J747" i="20"/>
  <c r="J748" i="20"/>
  <c r="J749" i="20"/>
  <c r="J750" i="20"/>
  <c r="J751" i="20"/>
  <c r="J752" i="20"/>
  <c r="J753" i="20"/>
  <c r="J754" i="20"/>
  <c r="J755" i="20"/>
  <c r="J756" i="20"/>
  <c r="J757" i="20"/>
  <c r="J758" i="20"/>
  <c r="J759" i="20"/>
  <c r="J760" i="20"/>
  <c r="J761" i="20"/>
  <c r="J762" i="20"/>
  <c r="J763" i="20"/>
  <c r="J764" i="20"/>
  <c r="J765" i="20"/>
  <c r="J766" i="20"/>
  <c r="J767" i="20"/>
  <c r="J768" i="20"/>
  <c r="J769" i="20"/>
  <c r="J770" i="20"/>
  <c r="J771" i="20"/>
  <c r="J772" i="20"/>
  <c r="J773" i="20"/>
  <c r="J774" i="20"/>
  <c r="J775" i="20"/>
  <c r="J776" i="20"/>
  <c r="J777" i="20"/>
  <c r="J778" i="20"/>
  <c r="J779" i="20"/>
  <c r="J780" i="20"/>
  <c r="J781" i="20"/>
  <c r="J782" i="20"/>
  <c r="J783" i="20"/>
  <c r="J784" i="20"/>
  <c r="J785" i="20"/>
  <c r="J786" i="20"/>
  <c r="J787" i="20"/>
  <c r="J788" i="20"/>
  <c r="J789" i="20"/>
  <c r="J790" i="20"/>
  <c r="J791" i="20"/>
  <c r="J792" i="20"/>
  <c r="J793" i="20"/>
  <c r="J794" i="20"/>
  <c r="J795" i="20"/>
  <c r="J796" i="20"/>
  <c r="J797" i="20"/>
  <c r="J798" i="20"/>
  <c r="J799" i="20"/>
  <c r="J800" i="20"/>
  <c r="J801" i="20"/>
  <c r="J802" i="20"/>
  <c r="J803" i="20"/>
  <c r="J804" i="20"/>
  <c r="J805" i="20"/>
  <c r="J806" i="20"/>
  <c r="J807" i="20"/>
  <c r="J808" i="20"/>
  <c r="J809" i="20"/>
  <c r="J810" i="20"/>
  <c r="J811" i="20"/>
  <c r="J812" i="20"/>
  <c r="J813" i="20"/>
  <c r="J814" i="20"/>
  <c r="J815" i="20"/>
  <c r="J816" i="20"/>
  <c r="J817" i="20"/>
  <c r="J818" i="20"/>
  <c r="J819" i="20"/>
  <c r="J820" i="20"/>
  <c r="J821" i="20"/>
  <c r="J822" i="20"/>
  <c r="J823" i="20"/>
  <c r="J824" i="20"/>
  <c r="J825" i="20"/>
  <c r="J826" i="20"/>
  <c r="J827" i="20"/>
  <c r="J828" i="20"/>
  <c r="J829" i="20"/>
  <c r="J830" i="20"/>
  <c r="J831" i="20"/>
  <c r="J832" i="20"/>
  <c r="J833" i="20"/>
  <c r="J834" i="20"/>
  <c r="J835" i="20"/>
  <c r="J836" i="20"/>
  <c r="J837" i="20"/>
  <c r="J838" i="20"/>
  <c r="J839" i="20"/>
  <c r="J840" i="20"/>
  <c r="J841" i="20"/>
  <c r="J842" i="20"/>
  <c r="J843" i="20"/>
  <c r="J844" i="20"/>
  <c r="J845" i="20"/>
  <c r="J846" i="20"/>
  <c r="J847" i="20"/>
  <c r="J848" i="20"/>
  <c r="J849" i="20"/>
  <c r="J850" i="20"/>
  <c r="J851" i="20"/>
  <c r="J852" i="20"/>
  <c r="J853" i="20"/>
  <c r="J854" i="20"/>
  <c r="J855" i="20"/>
  <c r="J856" i="20"/>
  <c r="J857" i="20"/>
  <c r="J858" i="20"/>
  <c r="J859" i="20"/>
  <c r="J860" i="20"/>
  <c r="J861" i="20"/>
  <c r="J862" i="20"/>
  <c r="J863" i="20"/>
  <c r="J864" i="20"/>
  <c r="J865" i="20"/>
  <c r="J866" i="20"/>
  <c r="J867" i="20"/>
  <c r="J868" i="20"/>
  <c r="J869" i="20"/>
  <c r="J870" i="20"/>
  <c r="J871" i="20"/>
  <c r="J1264" i="20"/>
  <c r="J1265" i="20"/>
  <c r="J1266" i="20"/>
  <c r="J1267" i="20"/>
  <c r="J1268" i="20"/>
  <c r="J1269" i="20"/>
  <c r="J1270" i="20"/>
  <c r="J1271" i="20"/>
  <c r="J1272" i="20"/>
  <c r="J1273" i="20"/>
  <c r="J1274" i="20"/>
  <c r="J1275" i="20"/>
  <c r="J1276" i="20"/>
  <c r="J1277" i="20"/>
  <c r="J1278" i="20"/>
  <c r="J1279" i="20"/>
  <c r="J1280" i="20"/>
  <c r="J1281" i="20"/>
  <c r="J1282" i="20"/>
  <c r="J1283" i="20"/>
  <c r="J1284" i="20"/>
  <c r="J1285" i="20"/>
  <c r="J1286" i="20"/>
  <c r="J1287" i="20"/>
  <c r="J1288" i="20"/>
  <c r="J1289" i="20"/>
  <c r="J1290" i="20"/>
  <c r="J1291" i="20"/>
  <c r="J1292" i="20"/>
  <c r="J1293" i="20"/>
  <c r="J1294" i="20"/>
  <c r="J1295" i="20"/>
  <c r="J1296" i="20"/>
  <c r="J1297" i="20"/>
  <c r="J1298" i="20"/>
  <c r="J1299" i="20"/>
  <c r="J1300" i="20"/>
  <c r="J1301" i="20"/>
  <c r="J1302" i="20"/>
  <c r="J1303" i="20"/>
  <c r="J1304" i="20"/>
  <c r="J1305" i="20"/>
  <c r="J1306" i="20"/>
  <c r="J1307" i="20"/>
  <c r="J1308" i="20"/>
  <c r="J1309" i="20"/>
  <c r="J1310" i="20"/>
  <c r="J1311" i="20"/>
  <c r="J1312" i="20"/>
  <c r="J1313" i="20"/>
  <c r="J1314" i="20"/>
  <c r="J1315" i="20"/>
  <c r="J1316" i="20"/>
  <c r="J1317" i="20"/>
  <c r="J1318" i="20"/>
  <c r="J1319" i="20"/>
  <c r="J1320" i="20"/>
  <c r="J1321" i="20"/>
  <c r="J1322" i="20"/>
  <c r="J1323" i="20"/>
  <c r="J1324" i="20"/>
  <c r="J1325" i="20"/>
  <c r="J1326" i="20"/>
  <c r="J1327" i="20"/>
  <c r="J1328" i="20"/>
  <c r="J1329" i="20"/>
  <c r="J1330" i="20"/>
  <c r="J1331" i="20"/>
  <c r="J1332" i="20"/>
  <c r="J1333" i="20"/>
  <c r="J1334" i="20"/>
  <c r="J1335" i="20"/>
  <c r="J1336" i="20"/>
  <c r="J1337" i="20"/>
  <c r="J1338" i="20"/>
  <c r="J1339" i="20"/>
  <c r="J1340" i="20"/>
  <c r="J1341" i="20"/>
  <c r="J1342" i="20"/>
  <c r="J1343" i="20"/>
  <c r="J1344" i="20"/>
  <c r="J1345" i="20"/>
  <c r="J1346" i="20"/>
  <c r="J1347" i="20"/>
  <c r="J1348" i="20"/>
  <c r="J1349" i="20"/>
  <c r="J1350" i="20"/>
  <c r="J1351" i="20"/>
  <c r="J1352" i="20"/>
  <c r="J1353" i="20"/>
  <c r="J1354" i="20"/>
  <c r="J1355" i="20"/>
  <c r="J1356" i="20"/>
  <c r="J1357" i="20"/>
  <c r="J1358" i="20"/>
  <c r="J1359" i="20"/>
  <c r="J1360" i="20"/>
  <c r="J1361" i="20"/>
  <c r="J1362" i="20"/>
  <c r="J1363" i="20"/>
  <c r="J1364" i="20"/>
  <c r="J1365" i="20"/>
  <c r="J1366" i="20"/>
  <c r="J1367" i="20"/>
  <c r="J1368" i="20"/>
  <c r="J1369" i="20"/>
  <c r="J1370" i="20"/>
  <c r="J1371" i="20"/>
  <c r="J1372" i="20"/>
  <c r="J1373" i="20"/>
  <c r="J1374" i="20"/>
  <c r="J1375" i="20"/>
  <c r="J1376" i="20"/>
  <c r="J1377" i="20"/>
  <c r="J1378" i="20"/>
  <c r="J1379" i="20"/>
  <c r="J1380" i="20"/>
  <c r="J1381" i="20"/>
  <c r="J1382" i="20"/>
  <c r="J1383" i="20"/>
  <c r="J1384" i="20"/>
  <c r="J1385" i="20"/>
  <c r="J1386" i="20"/>
  <c r="J1387" i="20"/>
  <c r="J1388" i="20"/>
  <c r="J1389" i="20"/>
  <c r="J1390" i="20"/>
  <c r="J1391" i="20"/>
  <c r="J1392" i="20"/>
  <c r="J1393" i="20"/>
  <c r="J1394" i="20"/>
  <c r="J1395" i="20"/>
  <c r="J1396" i="20"/>
  <c r="J1397" i="20"/>
  <c r="J1398" i="20"/>
  <c r="J1399" i="20"/>
  <c r="J1400" i="20"/>
  <c r="J1401" i="20"/>
  <c r="J1402" i="20"/>
  <c r="J1403" i="20"/>
  <c r="J1404" i="20"/>
  <c r="J1405" i="20"/>
  <c r="J1406" i="20"/>
  <c r="J1407" i="20"/>
  <c r="J1408" i="20"/>
  <c r="J1409" i="20"/>
  <c r="J1410" i="20"/>
  <c r="J1411" i="20"/>
  <c r="J1412" i="20"/>
  <c r="J1413" i="20"/>
  <c r="J1414" i="20"/>
  <c r="J1415" i="20"/>
  <c r="J1416" i="20"/>
  <c r="J1417" i="20"/>
  <c r="J1418" i="20"/>
  <c r="J1419" i="20"/>
  <c r="J1420" i="20"/>
  <c r="J1421" i="20"/>
  <c r="J1422" i="20"/>
  <c r="J1423" i="20"/>
  <c r="J1424" i="20"/>
  <c r="J1425" i="20"/>
  <c r="J1426" i="20"/>
  <c r="J1427" i="20"/>
  <c r="J1428" i="20"/>
  <c r="J1429" i="20"/>
  <c r="J1430" i="20"/>
  <c r="J1431" i="20"/>
  <c r="J1432" i="20"/>
  <c r="J1433" i="20"/>
  <c r="J1434" i="20"/>
  <c r="J1435" i="20"/>
  <c r="J1436" i="20"/>
  <c r="J1437" i="20"/>
  <c r="J1438" i="20"/>
  <c r="J1439" i="20"/>
  <c r="J1440" i="20"/>
  <c r="J1441" i="20"/>
  <c r="J1442" i="20"/>
  <c r="J1443" i="20"/>
  <c r="J1444" i="20"/>
  <c r="J1445" i="20"/>
  <c r="J1446" i="20"/>
  <c r="J1447" i="20"/>
  <c r="J1448" i="20"/>
  <c r="J1449" i="20"/>
  <c r="J1450" i="20"/>
  <c r="J1451" i="20"/>
  <c r="J1452" i="20"/>
  <c r="J1453" i="20"/>
  <c r="J1454" i="20"/>
  <c r="J1455" i="20"/>
  <c r="J1456" i="20"/>
  <c r="J1457" i="20"/>
  <c r="J1458" i="20"/>
  <c r="J1459" i="20"/>
  <c r="J1460" i="20"/>
  <c r="J1461" i="20"/>
  <c r="J1462" i="20"/>
  <c r="J1463" i="20"/>
  <c r="J1464" i="20"/>
  <c r="J1465" i="20"/>
  <c r="J1466" i="20"/>
  <c r="J1467" i="20"/>
  <c r="J1468" i="20"/>
  <c r="J1469" i="20"/>
  <c r="J1470" i="20"/>
  <c r="J1471" i="20"/>
  <c r="J1472" i="20"/>
  <c r="J1473" i="20"/>
  <c r="J1474" i="20"/>
  <c r="J1475" i="20"/>
  <c r="J1476" i="20"/>
  <c r="J1477" i="20"/>
  <c r="J1478" i="20"/>
  <c r="J1479" i="20"/>
  <c r="J1480" i="20"/>
  <c r="J1481" i="20"/>
  <c r="J1482" i="20"/>
  <c r="J1483" i="20"/>
  <c r="J1484" i="20"/>
  <c r="J1485" i="20"/>
  <c r="J1486" i="20"/>
  <c r="J1487" i="20"/>
  <c r="J1488" i="20"/>
  <c r="J1489" i="20"/>
  <c r="J1490" i="20"/>
  <c r="J1491" i="20"/>
  <c r="J1492" i="20"/>
  <c r="J1493" i="20"/>
  <c r="J1494" i="20"/>
  <c r="J1495" i="20"/>
  <c r="J1496" i="20"/>
  <c r="J1497" i="20"/>
  <c r="J1498" i="20"/>
  <c r="J1499" i="20"/>
  <c r="J1500" i="20"/>
  <c r="J1501" i="20"/>
  <c r="J1502" i="20"/>
  <c r="J1503" i="20"/>
  <c r="J1504" i="20"/>
  <c r="J1505" i="20"/>
  <c r="J1506" i="20"/>
  <c r="J1507" i="20"/>
  <c r="J1508" i="20"/>
  <c r="J1509" i="20"/>
  <c r="J1510" i="20"/>
  <c r="J1511" i="20"/>
  <c r="J1512" i="20"/>
  <c r="J1513" i="20"/>
  <c r="J1514" i="20"/>
  <c r="J1515" i="20"/>
  <c r="J1516" i="20"/>
  <c r="J1517" i="20"/>
  <c r="J1518" i="20"/>
  <c r="J1519" i="20"/>
  <c r="J1520" i="20"/>
  <c r="J1521" i="20"/>
  <c r="J1522" i="20"/>
  <c r="J1523" i="20"/>
  <c r="J1524" i="20"/>
  <c r="J1525" i="20"/>
  <c r="J1526" i="20"/>
  <c r="J1527" i="20"/>
  <c r="J1528" i="20"/>
  <c r="J1529" i="20"/>
  <c r="J1530" i="20"/>
  <c r="J1531" i="20"/>
  <c r="J1532" i="20"/>
  <c r="J1533" i="20"/>
  <c r="J1534" i="20"/>
  <c r="J1535" i="20"/>
  <c r="J1536" i="20"/>
  <c r="J1537" i="20"/>
  <c r="J1538" i="20"/>
  <c r="J1539" i="20"/>
  <c r="J1540" i="20"/>
  <c r="J1541" i="20"/>
  <c r="J1542" i="20"/>
  <c r="J1543" i="20"/>
  <c r="J1544" i="20"/>
  <c r="J1545" i="20"/>
  <c r="J1546" i="20"/>
  <c r="J1547" i="20"/>
  <c r="J1548" i="20"/>
  <c r="J1549" i="20"/>
  <c r="J1550" i="20"/>
  <c r="J1551" i="20"/>
  <c r="J1552" i="20"/>
  <c r="J1553" i="20"/>
  <c r="J1554" i="20"/>
  <c r="J1555" i="20"/>
  <c r="J1556" i="20"/>
  <c r="J1557" i="20"/>
  <c r="J1558" i="20"/>
  <c r="J1559" i="20"/>
  <c r="J1560" i="20"/>
  <c r="J1561" i="20"/>
  <c r="J1562" i="20"/>
  <c r="J1563" i="20"/>
  <c r="J1564" i="20"/>
  <c r="J1565" i="20"/>
  <c r="J1566" i="20"/>
  <c r="J1567" i="20"/>
  <c r="J1568" i="20"/>
  <c r="J1569" i="20"/>
  <c r="J1570" i="20"/>
  <c r="J1571" i="20"/>
  <c r="J1572" i="20"/>
  <c r="J1573" i="20"/>
  <c r="J1574" i="20"/>
  <c r="J1575" i="20"/>
  <c r="J1576" i="20"/>
  <c r="J1577" i="20"/>
  <c r="J1578" i="20"/>
  <c r="J1579" i="20"/>
  <c r="J1580" i="20"/>
  <c r="J1581" i="20"/>
  <c r="J1582" i="20"/>
  <c r="J1583" i="20"/>
  <c r="J1584" i="20"/>
  <c r="J1585" i="20"/>
  <c r="J1586" i="20"/>
  <c r="J1587" i="20"/>
  <c r="J1588" i="20"/>
  <c r="J1589" i="20"/>
  <c r="J1590" i="20"/>
  <c r="J1591" i="20"/>
  <c r="J1592" i="20"/>
  <c r="J1593" i="20"/>
  <c r="J1594" i="20"/>
  <c r="J1595" i="20"/>
  <c r="J1596" i="20"/>
  <c r="J1597" i="20"/>
  <c r="J1598" i="20"/>
  <c r="J1599" i="20"/>
  <c r="J1600" i="20"/>
  <c r="J1601" i="20"/>
  <c r="J1602" i="20"/>
  <c r="J1603" i="20"/>
  <c r="J1604" i="20"/>
  <c r="J1605" i="20"/>
  <c r="J1606" i="20"/>
  <c r="J1607" i="20"/>
  <c r="J1608" i="20"/>
  <c r="J1609" i="20"/>
  <c r="J1610" i="20"/>
  <c r="J1611" i="20"/>
  <c r="J1612" i="20"/>
  <c r="J1613" i="20"/>
  <c r="J1614" i="20"/>
  <c r="J1615" i="20"/>
  <c r="J1616" i="20"/>
  <c r="J1617" i="20"/>
  <c r="J1618" i="20"/>
  <c r="J1619" i="20"/>
  <c r="J1620" i="20"/>
  <c r="J1621" i="20"/>
  <c r="J1622" i="20"/>
  <c r="J1623" i="20"/>
  <c r="J1624" i="20"/>
  <c r="J1625" i="20"/>
  <c r="J1626" i="20"/>
  <c r="J1627" i="20"/>
  <c r="J1628" i="20"/>
  <c r="J1629" i="20"/>
  <c r="J1630" i="20"/>
  <c r="J1631" i="20"/>
  <c r="J1632" i="20"/>
  <c r="J1633" i="20"/>
  <c r="J1634" i="20"/>
  <c r="J1635" i="20"/>
  <c r="J1636" i="20"/>
  <c r="J1637" i="20"/>
  <c r="J1638" i="20"/>
  <c r="J1639" i="20"/>
  <c r="J1640" i="20"/>
  <c r="J1641" i="20"/>
  <c r="J1642" i="20"/>
  <c r="J1643" i="20"/>
  <c r="J1644" i="20"/>
  <c r="J1645" i="20"/>
  <c r="J1646" i="20"/>
  <c r="J1647" i="20"/>
  <c r="J1648" i="20"/>
  <c r="J1649" i="20"/>
  <c r="J1650" i="20"/>
  <c r="J1651" i="20"/>
  <c r="J1652" i="20"/>
  <c r="J1653" i="20"/>
  <c r="J1654" i="20"/>
  <c r="J1655" i="20"/>
  <c r="J1656" i="20"/>
  <c r="J1657" i="20"/>
  <c r="J1658" i="20"/>
  <c r="J1659" i="20"/>
  <c r="J1660" i="20"/>
  <c r="J1661" i="20"/>
  <c r="J1662" i="20"/>
  <c r="J1663" i="20"/>
  <c r="J1664" i="20"/>
  <c r="J1665" i="20"/>
  <c r="J1666" i="20"/>
  <c r="J1667" i="20"/>
  <c r="J1668" i="20"/>
  <c r="J1669" i="20"/>
  <c r="J1670" i="20"/>
  <c r="J1671" i="20"/>
  <c r="J1672" i="20"/>
  <c r="J1673" i="20"/>
  <c r="J1674" i="20"/>
  <c r="J1675" i="20"/>
  <c r="J1676" i="20"/>
  <c r="J1677" i="20"/>
  <c r="J1678" i="20"/>
  <c r="J1679" i="20"/>
  <c r="J1680" i="20"/>
  <c r="J1681" i="20"/>
  <c r="J1682" i="20"/>
  <c r="J1683" i="20"/>
  <c r="J1684" i="20"/>
  <c r="J1685" i="20"/>
  <c r="J1686" i="20"/>
  <c r="J1687" i="20"/>
  <c r="J1688" i="20"/>
  <c r="J1689" i="20"/>
  <c r="J1690" i="20"/>
  <c r="J1691" i="20"/>
  <c r="J1692" i="20"/>
  <c r="J1693" i="20"/>
  <c r="J1694" i="20"/>
  <c r="J1695" i="20"/>
  <c r="J1696" i="20"/>
  <c r="J1697" i="20"/>
  <c r="J1698" i="20"/>
  <c r="J1699" i="20"/>
  <c r="J1700" i="20"/>
  <c r="J1701" i="20"/>
  <c r="J1702" i="20"/>
  <c r="J1703" i="20"/>
  <c r="J1704" i="20"/>
  <c r="J1705" i="20"/>
  <c r="J1706" i="20"/>
  <c r="J1707" i="20"/>
  <c r="J1708" i="20"/>
  <c r="J1709" i="20"/>
  <c r="J1710" i="20"/>
  <c r="J1711" i="20"/>
  <c r="J1712" i="20"/>
  <c r="J1713" i="20"/>
  <c r="J1714" i="20"/>
  <c r="J1715" i="20"/>
  <c r="J1716" i="20"/>
  <c r="J1717" i="20"/>
  <c r="J1718" i="20"/>
  <c r="J1719" i="20"/>
  <c r="J1720" i="20"/>
  <c r="J1721" i="20"/>
  <c r="J1722" i="20"/>
  <c r="J1723" i="20"/>
  <c r="J1724" i="20"/>
  <c r="J1725" i="20"/>
  <c r="J1726" i="20"/>
  <c r="J1727" i="20"/>
  <c r="J1728" i="20"/>
  <c r="J1729" i="20"/>
  <c r="J1730" i="20"/>
  <c r="J1731" i="20"/>
  <c r="J1732" i="20"/>
  <c r="J1733" i="20"/>
  <c r="J1734" i="20"/>
  <c r="J1735" i="20"/>
  <c r="J1736" i="20"/>
  <c r="J1737" i="20"/>
  <c r="J1738" i="20"/>
  <c r="J1739" i="20"/>
  <c r="J1740" i="20"/>
  <c r="J1741" i="20"/>
  <c r="J1742" i="20"/>
  <c r="J1743" i="20"/>
  <c r="J1744" i="20"/>
  <c r="J1745" i="20"/>
  <c r="J1746" i="20"/>
  <c r="J1747" i="20"/>
  <c r="J1748" i="20"/>
  <c r="J1749" i="20"/>
  <c r="J1750" i="20"/>
  <c r="J1751" i="20"/>
  <c r="J1752" i="20"/>
  <c r="J1753" i="20"/>
  <c r="J1754" i="20"/>
  <c r="J1755" i="20"/>
  <c r="J1756" i="20"/>
  <c r="J1757" i="20"/>
  <c r="J1758" i="20"/>
  <c r="J1759" i="20"/>
  <c r="J1760" i="20"/>
  <c r="J1761" i="20"/>
  <c r="J1762" i="20"/>
  <c r="J1763" i="20"/>
  <c r="J1764" i="20"/>
  <c r="J1765" i="20"/>
  <c r="J1766" i="20"/>
  <c r="J1767" i="20"/>
  <c r="J1768" i="20"/>
  <c r="J1769" i="20"/>
  <c r="J1770" i="20"/>
  <c r="J1771" i="20"/>
  <c r="J1772" i="20"/>
  <c r="J1773" i="20"/>
  <c r="J1774" i="20"/>
  <c r="J1775" i="20"/>
  <c r="J1776" i="20"/>
  <c r="J1777" i="20"/>
  <c r="J1778" i="20"/>
  <c r="J1779" i="20"/>
  <c r="J1780" i="20"/>
  <c r="J1781" i="20"/>
  <c r="J1782" i="20"/>
  <c r="J1783" i="20"/>
  <c r="J1784" i="20"/>
  <c r="J1785" i="20"/>
  <c r="J1786" i="20"/>
  <c r="J1787" i="20"/>
  <c r="J1788" i="20"/>
  <c r="J1789" i="20"/>
  <c r="J1790" i="20"/>
  <c r="J1791" i="20"/>
  <c r="J1792" i="20"/>
  <c r="J1793" i="20"/>
  <c r="J1794" i="20"/>
  <c r="J1795" i="20"/>
  <c r="J1796" i="20"/>
  <c r="J1797" i="20"/>
  <c r="J1798" i="20"/>
  <c r="J1799" i="20"/>
  <c r="J1800" i="20"/>
  <c r="J1801" i="20"/>
  <c r="J1802" i="20"/>
  <c r="J1803" i="20"/>
  <c r="J1804" i="20"/>
  <c r="J1805" i="20"/>
  <c r="J1806" i="20"/>
  <c r="J1807" i="20"/>
  <c r="J1808" i="20"/>
  <c r="J1809" i="20"/>
  <c r="J1810" i="20"/>
  <c r="J1811" i="20"/>
  <c r="J1812" i="20"/>
  <c r="J1813" i="20"/>
  <c r="J1814" i="20"/>
  <c r="J1815" i="20"/>
  <c r="J1816" i="20"/>
  <c r="J1817" i="20"/>
  <c r="J1818" i="20"/>
  <c r="J1819" i="20"/>
  <c r="J1820" i="20"/>
  <c r="J1821" i="20"/>
  <c r="J1822" i="20"/>
  <c r="J1823" i="20"/>
  <c r="J1824" i="20"/>
  <c r="J1825" i="20"/>
  <c r="J1826" i="20"/>
  <c r="J1827" i="20"/>
  <c r="J1828" i="20"/>
  <c r="J1829" i="20"/>
  <c r="J1830" i="20"/>
  <c r="J1831" i="20"/>
  <c r="J1832" i="20"/>
  <c r="J1833" i="20"/>
  <c r="J1834" i="20"/>
  <c r="J1835" i="20"/>
  <c r="J1836" i="20"/>
  <c r="J1837" i="20"/>
  <c r="J1838" i="20"/>
  <c r="J1839" i="20"/>
  <c r="J1840" i="20"/>
  <c r="J1841" i="20"/>
  <c r="J1842" i="20"/>
  <c r="J1843" i="20"/>
  <c r="J1844" i="20"/>
  <c r="J1845" i="20"/>
  <c r="J1846" i="20"/>
  <c r="J1847" i="20"/>
  <c r="J1848" i="20"/>
  <c r="J1849" i="20"/>
  <c r="J1850" i="20"/>
  <c r="J1851" i="20"/>
  <c r="J1852" i="20"/>
  <c r="J1853" i="20"/>
  <c r="J1854" i="20"/>
  <c r="J1855" i="20"/>
  <c r="J1856" i="20"/>
  <c r="J1857" i="20"/>
  <c r="J1858" i="20"/>
  <c r="J1859" i="20"/>
  <c r="J1860" i="20"/>
  <c r="J1861" i="20"/>
  <c r="J1862" i="20"/>
  <c r="J1863" i="20"/>
  <c r="J1864" i="20"/>
  <c r="J1865" i="20"/>
  <c r="J1866" i="20"/>
  <c r="J1867" i="20"/>
  <c r="J1868" i="20"/>
  <c r="J1869" i="20"/>
  <c r="J1870" i="20"/>
  <c r="J1871" i="20"/>
  <c r="J1872" i="20"/>
  <c r="J1873" i="20"/>
  <c r="J1874" i="20"/>
  <c r="J1875" i="20"/>
  <c r="J1876" i="20"/>
  <c r="J1877" i="20"/>
  <c r="J1878" i="20"/>
  <c r="J1879" i="20"/>
  <c r="AI64" i="20"/>
  <c r="AI160" i="20"/>
  <c r="AI304" i="20"/>
  <c r="AI384" i="20"/>
  <c r="AI399" i="20"/>
  <c r="AI440" i="20"/>
  <c r="AI459" i="20"/>
  <c r="AI460" i="20"/>
  <c r="AI461" i="20"/>
  <c r="AI462" i="20"/>
  <c r="AI463" i="20"/>
  <c r="AI464" i="20"/>
  <c r="AI465" i="20"/>
  <c r="AI471" i="20"/>
  <c r="AI472" i="20"/>
  <c r="AI473" i="20"/>
  <c r="AI474" i="20"/>
  <c r="AI475" i="20"/>
  <c r="AI476" i="20"/>
  <c r="AI477" i="20"/>
  <c r="AI478" i="20"/>
  <c r="AI479" i="20"/>
  <c r="AI485" i="20"/>
  <c r="AI486" i="20"/>
  <c r="AI487" i="20"/>
  <c r="AI488" i="20"/>
  <c r="AI489" i="20"/>
  <c r="AI490" i="20"/>
  <c r="AI491" i="20"/>
  <c r="AI492" i="20"/>
  <c r="AI493" i="20"/>
  <c r="AI499" i="20"/>
  <c r="AI500" i="20"/>
  <c r="AI501" i="20"/>
  <c r="AI502" i="20"/>
  <c r="AI503" i="20"/>
  <c r="AI504" i="20"/>
  <c r="AI505" i="20"/>
  <c r="AI506" i="20"/>
  <c r="AI507" i="20"/>
  <c r="AI520" i="20"/>
  <c r="AI592" i="20"/>
  <c r="AN675" i="20"/>
  <c r="AI675" i="20" s="1"/>
  <c r="AN674" i="20"/>
  <c r="AI674" i="20" s="1"/>
  <c r="AN673" i="20"/>
  <c r="AI673" i="20" s="1"/>
  <c r="AN672" i="20"/>
  <c r="AI672" i="20" s="1"/>
  <c r="AN671" i="20"/>
  <c r="AI671" i="20" s="1"/>
  <c r="AN670" i="20"/>
  <c r="AI670" i="20" s="1"/>
  <c r="AN669" i="20"/>
  <c r="AI669" i="20" s="1"/>
  <c r="AN668" i="20"/>
  <c r="AI668" i="20" s="1"/>
  <c r="AJ668" i="20"/>
  <c r="AN667" i="20"/>
  <c r="AI667" i="20" s="1"/>
  <c r="AJ667" i="20"/>
  <c r="AN666" i="20"/>
  <c r="AI666" i="20" s="1"/>
  <c r="AJ666" i="20"/>
  <c r="AN665" i="20"/>
  <c r="AI665" i="20" s="1"/>
  <c r="AJ665" i="20"/>
  <c r="AN664" i="20"/>
  <c r="AI664" i="20" s="1"/>
  <c r="AJ664" i="20"/>
  <c r="AN663" i="20"/>
  <c r="AI663" i="20" s="1"/>
  <c r="AJ663" i="20"/>
  <c r="AN662" i="20"/>
  <c r="AI662" i="20" s="1"/>
  <c r="AJ662" i="20"/>
  <c r="AN661" i="20"/>
  <c r="AI661" i="20" s="1"/>
  <c r="AN660" i="20"/>
  <c r="AI660" i="20" s="1"/>
  <c r="AN659" i="20"/>
  <c r="AI659" i="20" s="1"/>
  <c r="AN658" i="20"/>
  <c r="AI658" i="20" s="1"/>
  <c r="AN657" i="20"/>
  <c r="AI657" i="20" s="1"/>
  <c r="AN656" i="20"/>
  <c r="AI656" i="20" s="1"/>
  <c r="AN655" i="20"/>
  <c r="AI655" i="20" s="1"/>
  <c r="AN654" i="20"/>
  <c r="AI654" i="20" s="1"/>
  <c r="AJ654" i="20"/>
  <c r="AN653" i="20"/>
  <c r="AI653" i="20" s="1"/>
  <c r="AJ653" i="20"/>
  <c r="AN652" i="20"/>
  <c r="AI652" i="20" s="1"/>
  <c r="AJ652" i="20"/>
  <c r="AN651" i="20"/>
  <c r="AI651" i="20" s="1"/>
  <c r="AJ651" i="20"/>
  <c r="AN650" i="20"/>
  <c r="AI650" i="20" s="1"/>
  <c r="AJ650" i="20"/>
  <c r="AN649" i="20"/>
  <c r="AI649" i="20" s="1"/>
  <c r="AJ649" i="20"/>
  <c r="AN648" i="20"/>
  <c r="AI648" i="20" s="1"/>
  <c r="AJ648" i="20"/>
  <c r="AN647" i="20"/>
  <c r="AI647" i="20" s="1"/>
  <c r="AN646" i="20"/>
  <c r="AI646" i="20" s="1"/>
  <c r="AN645" i="20"/>
  <c r="AI645" i="20" s="1"/>
  <c r="AN644" i="20"/>
  <c r="AI644" i="20" s="1"/>
  <c r="AN643" i="20"/>
  <c r="AI643" i="20" s="1"/>
  <c r="AN642" i="20"/>
  <c r="AI642" i="20" s="1"/>
  <c r="AN641" i="20"/>
  <c r="AI641" i="20" s="1"/>
  <c r="AN640" i="20"/>
  <c r="AI640" i="20" s="1"/>
  <c r="AJ640" i="20"/>
  <c r="AN639" i="20"/>
  <c r="AI639" i="20" s="1"/>
  <c r="AJ639" i="20"/>
  <c r="AN638" i="20"/>
  <c r="AI638" i="20" s="1"/>
  <c r="AJ638" i="20"/>
  <c r="AN637" i="20"/>
  <c r="AI637" i="20" s="1"/>
  <c r="AJ637" i="20"/>
  <c r="AN636" i="20"/>
  <c r="AI636" i="20" s="1"/>
  <c r="AJ636" i="20"/>
  <c r="AN635" i="20"/>
  <c r="AI635" i="20" s="1"/>
  <c r="AJ635" i="20"/>
  <c r="AN634" i="20"/>
  <c r="AI634" i="20" s="1"/>
  <c r="AJ634" i="20"/>
  <c r="AN633" i="20"/>
  <c r="AI633" i="20" s="1"/>
  <c r="AN632" i="20"/>
  <c r="AI632" i="20" s="1"/>
  <c r="AN631" i="20"/>
  <c r="AI631" i="20" s="1"/>
  <c r="AN630" i="20"/>
  <c r="AI630" i="20" s="1"/>
  <c r="AN629" i="20"/>
  <c r="AI629" i="20" s="1"/>
  <c r="AN628" i="20"/>
  <c r="AI628" i="20" s="1"/>
  <c r="AN627" i="20"/>
  <c r="AI627" i="20" s="1"/>
  <c r="AN626" i="20"/>
  <c r="AI626" i="20" s="1"/>
  <c r="AJ626" i="20"/>
  <c r="AN625" i="20"/>
  <c r="AI625" i="20" s="1"/>
  <c r="AJ625" i="20"/>
  <c r="AN624" i="20"/>
  <c r="AI624" i="20" s="1"/>
  <c r="AJ624" i="20"/>
  <c r="AN623" i="20"/>
  <c r="AI623" i="20" s="1"/>
  <c r="AJ623" i="20"/>
  <c r="AN622" i="20"/>
  <c r="AI622" i="20" s="1"/>
  <c r="AJ622" i="20"/>
  <c r="AN621" i="20"/>
  <c r="AI621" i="20" s="1"/>
  <c r="AJ621" i="20"/>
  <c r="AN620" i="20"/>
  <c r="AI620" i="20" s="1"/>
  <c r="AJ620" i="20"/>
  <c r="AN619" i="20"/>
  <c r="AI619" i="20" s="1"/>
  <c r="AN618" i="20"/>
  <c r="AI618" i="20" s="1"/>
  <c r="AN617" i="20"/>
  <c r="AI617" i="20" s="1"/>
  <c r="AN616" i="20"/>
  <c r="AI616" i="20" s="1"/>
  <c r="AN615" i="20"/>
  <c r="AI615" i="20" s="1"/>
  <c r="AN614" i="20"/>
  <c r="AI614" i="20" s="1"/>
  <c r="AN613" i="20"/>
  <c r="AI613" i="20" s="1"/>
  <c r="AN612" i="20"/>
  <c r="AI612" i="20" s="1"/>
  <c r="AJ612" i="20"/>
  <c r="AN611" i="20"/>
  <c r="AI611" i="20" s="1"/>
  <c r="AJ611" i="20"/>
  <c r="AN610" i="20"/>
  <c r="AI610" i="20" s="1"/>
  <c r="AJ610" i="20"/>
  <c r="AN609" i="20"/>
  <c r="AI609" i="20" s="1"/>
  <c r="AJ609" i="20"/>
  <c r="AN608" i="20"/>
  <c r="AI608" i="20" s="1"/>
  <c r="AJ608" i="20"/>
  <c r="AN607" i="20"/>
  <c r="AI607" i="20" s="1"/>
  <c r="AJ607" i="20"/>
  <c r="AN606" i="20"/>
  <c r="AI606" i="20" s="1"/>
  <c r="AJ606" i="20"/>
  <c r="AN605" i="20"/>
  <c r="AI605" i="20" s="1"/>
  <c r="AN604" i="20"/>
  <c r="AI604" i="20" s="1"/>
  <c r="AN603" i="20"/>
  <c r="AI603" i="20" s="1"/>
  <c r="AN602" i="20"/>
  <c r="AI602" i="20" s="1"/>
  <c r="AN601" i="20"/>
  <c r="AI601" i="20" s="1"/>
  <c r="AN600" i="20"/>
  <c r="AI600" i="20" s="1"/>
  <c r="AN599" i="20"/>
  <c r="AI599" i="20" s="1"/>
  <c r="AN598" i="20"/>
  <c r="AI598" i="20" s="1"/>
  <c r="AJ598" i="20"/>
  <c r="AN597" i="20"/>
  <c r="AI597" i="20" s="1"/>
  <c r="AJ597" i="20"/>
  <c r="AN596" i="20"/>
  <c r="AI596" i="20" s="1"/>
  <c r="AJ596" i="20"/>
  <c r="AN595" i="20"/>
  <c r="AI595" i="20" s="1"/>
  <c r="AJ595" i="20"/>
  <c r="AN594" i="20"/>
  <c r="AI594" i="20" s="1"/>
  <c r="AJ594" i="20"/>
  <c r="AN593" i="20"/>
  <c r="AI593" i="20" s="1"/>
  <c r="AJ593" i="20"/>
  <c r="AN592" i="20"/>
  <c r="AJ592" i="20"/>
  <c r="AN591" i="20"/>
  <c r="AI591" i="20" s="1"/>
  <c r="AN590" i="20"/>
  <c r="AI590" i="20" s="1"/>
  <c r="AN589" i="20"/>
  <c r="AI589" i="20" s="1"/>
  <c r="AN588" i="20"/>
  <c r="AI588" i="20" s="1"/>
  <c r="AN587" i="20"/>
  <c r="AI587" i="20" s="1"/>
  <c r="AN586" i="20"/>
  <c r="AI586" i="20" s="1"/>
  <c r="AN585" i="20"/>
  <c r="AI585" i="20" s="1"/>
  <c r="AN584" i="20"/>
  <c r="AI584" i="20" s="1"/>
  <c r="AJ584" i="20"/>
  <c r="AN583" i="20"/>
  <c r="AI583" i="20" s="1"/>
  <c r="AJ583" i="20"/>
  <c r="AN582" i="20"/>
  <c r="AI582" i="20" s="1"/>
  <c r="AJ582" i="20"/>
  <c r="AN581" i="20"/>
  <c r="AI581" i="20" s="1"/>
  <c r="AJ581" i="20"/>
  <c r="AN580" i="20"/>
  <c r="AI580" i="20" s="1"/>
  <c r="AJ580" i="20"/>
  <c r="AN579" i="20"/>
  <c r="AI579" i="20" s="1"/>
  <c r="AJ579" i="20"/>
  <c r="AN578" i="20"/>
  <c r="AI578" i="20" s="1"/>
  <c r="AJ578" i="20"/>
  <c r="AN577" i="20"/>
  <c r="AI577" i="20" s="1"/>
  <c r="AN576" i="20"/>
  <c r="AI576" i="20" s="1"/>
  <c r="AN575" i="20"/>
  <c r="AI575" i="20" s="1"/>
  <c r="AN574" i="20"/>
  <c r="AI574" i="20" s="1"/>
  <c r="AN573" i="20"/>
  <c r="AI573" i="20" s="1"/>
  <c r="AN572" i="20"/>
  <c r="AI572" i="20" s="1"/>
  <c r="AN571" i="20"/>
  <c r="AI571" i="20" s="1"/>
  <c r="AN570" i="20"/>
  <c r="AI570" i="20" s="1"/>
  <c r="AJ570" i="20"/>
  <c r="AN569" i="20"/>
  <c r="AI569" i="20" s="1"/>
  <c r="AJ569" i="20"/>
  <c r="AN568" i="20"/>
  <c r="AI568" i="20" s="1"/>
  <c r="AJ568" i="20"/>
  <c r="AN567" i="20"/>
  <c r="AI567" i="20" s="1"/>
  <c r="AJ567" i="20"/>
  <c r="AN566" i="20"/>
  <c r="AI566" i="20" s="1"/>
  <c r="AJ566" i="20"/>
  <c r="AN565" i="20"/>
  <c r="AI565" i="20" s="1"/>
  <c r="AJ565" i="20"/>
  <c r="AN564" i="20"/>
  <c r="AI564" i="20" s="1"/>
  <c r="AJ564" i="20"/>
  <c r="AN563" i="20"/>
  <c r="AI563" i="20" s="1"/>
  <c r="AN562" i="20"/>
  <c r="AI562" i="20" s="1"/>
  <c r="AN561" i="20"/>
  <c r="AI561" i="20" s="1"/>
  <c r="AN560" i="20"/>
  <c r="AI560" i="20" s="1"/>
  <c r="AN559" i="20"/>
  <c r="AI559" i="20" s="1"/>
  <c r="AN558" i="20"/>
  <c r="AI558" i="20" s="1"/>
  <c r="AN557" i="20"/>
  <c r="AI557" i="20" s="1"/>
  <c r="AN556" i="20"/>
  <c r="AI556" i="20" s="1"/>
  <c r="AJ556" i="20"/>
  <c r="AN555" i="20"/>
  <c r="AI555" i="20" s="1"/>
  <c r="AJ555" i="20"/>
  <c r="AN554" i="20"/>
  <c r="AI554" i="20" s="1"/>
  <c r="AJ554" i="20"/>
  <c r="AN553" i="20"/>
  <c r="AI553" i="20" s="1"/>
  <c r="AJ553" i="20"/>
  <c r="AN552" i="20"/>
  <c r="AI552" i="20" s="1"/>
  <c r="AJ552" i="20"/>
  <c r="AN551" i="20"/>
  <c r="AI551" i="20" s="1"/>
  <c r="AJ551" i="20"/>
  <c r="AN550" i="20"/>
  <c r="AI550" i="20" s="1"/>
  <c r="AJ550" i="20"/>
  <c r="AN549" i="20"/>
  <c r="AI549" i="20" s="1"/>
  <c r="AN548" i="20"/>
  <c r="AI548" i="20" s="1"/>
  <c r="AN547" i="20"/>
  <c r="AI547" i="20" s="1"/>
  <c r="AN546" i="20"/>
  <c r="AI546" i="20" s="1"/>
  <c r="AN545" i="20"/>
  <c r="AI545" i="20" s="1"/>
  <c r="AN544" i="20"/>
  <c r="AI544" i="20" s="1"/>
  <c r="AN543" i="20"/>
  <c r="AI543" i="20" s="1"/>
  <c r="AN542" i="20"/>
  <c r="AI542" i="20" s="1"/>
  <c r="AJ542" i="20"/>
  <c r="AN541" i="20"/>
  <c r="AI541" i="20" s="1"/>
  <c r="AJ541" i="20"/>
  <c r="AN540" i="20"/>
  <c r="AI540" i="20" s="1"/>
  <c r="AJ540" i="20"/>
  <c r="AN539" i="20"/>
  <c r="AI539" i="20" s="1"/>
  <c r="AJ539" i="20"/>
  <c r="AN538" i="20"/>
  <c r="AI538" i="20" s="1"/>
  <c r="AJ538" i="20"/>
  <c r="AN537" i="20"/>
  <c r="AI537" i="20" s="1"/>
  <c r="AJ537" i="20"/>
  <c r="AN536" i="20"/>
  <c r="AI536" i="20" s="1"/>
  <c r="AJ536" i="20"/>
  <c r="AN535" i="20"/>
  <c r="AI535" i="20" s="1"/>
  <c r="AN534" i="20"/>
  <c r="AI534" i="20" s="1"/>
  <c r="AN533" i="20"/>
  <c r="AI533" i="20" s="1"/>
  <c r="AN532" i="20"/>
  <c r="AI532" i="20" s="1"/>
  <c r="AN531" i="20"/>
  <c r="AI531" i="20" s="1"/>
  <c r="AN530" i="20"/>
  <c r="AI530" i="20" s="1"/>
  <c r="AN529" i="20"/>
  <c r="AI529" i="20" s="1"/>
  <c r="AN528" i="20"/>
  <c r="AI528" i="20" s="1"/>
  <c r="AJ528" i="20"/>
  <c r="AN527" i="20"/>
  <c r="AI527" i="20" s="1"/>
  <c r="AJ527" i="20"/>
  <c r="AN526" i="20"/>
  <c r="AI526" i="20" s="1"/>
  <c r="AJ526" i="20"/>
  <c r="AN525" i="20"/>
  <c r="AI525" i="20" s="1"/>
  <c r="AJ525" i="20"/>
  <c r="AN524" i="20"/>
  <c r="AI524" i="20" s="1"/>
  <c r="AJ524" i="20"/>
  <c r="AN523" i="20"/>
  <c r="AI523" i="20" s="1"/>
  <c r="AJ523" i="20"/>
  <c r="AN522" i="20"/>
  <c r="AI522" i="20" s="1"/>
  <c r="AJ522" i="20"/>
  <c r="AN521" i="20"/>
  <c r="AI521" i="20" s="1"/>
  <c r="AN520" i="20"/>
  <c r="AN519" i="20"/>
  <c r="AI519" i="20" s="1"/>
  <c r="AN518" i="20"/>
  <c r="AI518" i="20" s="1"/>
  <c r="AN517" i="20"/>
  <c r="AI517" i="20" s="1"/>
  <c r="AN516" i="20"/>
  <c r="AI516" i="20" s="1"/>
  <c r="AN515" i="20"/>
  <c r="AI515" i="20" s="1"/>
  <c r="AN514" i="20"/>
  <c r="AI514" i="20" s="1"/>
  <c r="AJ514" i="20"/>
  <c r="AN513" i="20"/>
  <c r="AI513" i="20" s="1"/>
  <c r="AJ513" i="20"/>
  <c r="AN512" i="20"/>
  <c r="AI512" i="20" s="1"/>
  <c r="AJ512" i="20"/>
  <c r="AN511" i="20"/>
  <c r="AI511" i="20" s="1"/>
  <c r="AJ511" i="20"/>
  <c r="AN510" i="20"/>
  <c r="AI510" i="20" s="1"/>
  <c r="AJ510" i="20"/>
  <c r="AN509" i="20"/>
  <c r="AI509" i="20" s="1"/>
  <c r="AJ509" i="20"/>
  <c r="AN508" i="20"/>
  <c r="AI508" i="20" s="1"/>
  <c r="AJ508" i="20"/>
  <c r="AJ500" i="20"/>
  <c r="AJ499" i="20"/>
  <c r="AN498" i="20"/>
  <c r="AI498" i="20" s="1"/>
  <c r="AJ498" i="20"/>
  <c r="AN497" i="20"/>
  <c r="AI497" i="20" s="1"/>
  <c r="AJ497" i="20"/>
  <c r="AN496" i="20"/>
  <c r="AI496" i="20" s="1"/>
  <c r="AJ496" i="20"/>
  <c r="AN495" i="20"/>
  <c r="AI495" i="20" s="1"/>
  <c r="AJ495" i="20"/>
  <c r="AN494" i="20"/>
  <c r="AI494" i="20" s="1"/>
  <c r="AJ494" i="20"/>
  <c r="AJ486" i="20"/>
  <c r="AJ485" i="20"/>
  <c r="AN484" i="20"/>
  <c r="AI484" i="20" s="1"/>
  <c r="AJ484" i="20"/>
  <c r="AN483" i="20"/>
  <c r="AI483" i="20" s="1"/>
  <c r="AJ483" i="20"/>
  <c r="AN482" i="20"/>
  <c r="AI482" i="20" s="1"/>
  <c r="AJ482" i="20"/>
  <c r="AN481" i="20"/>
  <c r="AI481" i="20" s="1"/>
  <c r="AJ481" i="20"/>
  <c r="AN480" i="20"/>
  <c r="AI480" i="20" s="1"/>
  <c r="AJ480" i="20"/>
  <c r="AJ472" i="20"/>
  <c r="AJ471" i="20"/>
  <c r="AN470" i="20"/>
  <c r="AI470" i="20" s="1"/>
  <c r="AJ470" i="20"/>
  <c r="AN469" i="20"/>
  <c r="AI469" i="20" s="1"/>
  <c r="AJ469" i="20"/>
  <c r="AN468" i="20"/>
  <c r="AI468" i="20" s="1"/>
  <c r="AJ468" i="20"/>
  <c r="AN467" i="20"/>
  <c r="AI467" i="20" s="1"/>
  <c r="AJ467" i="20"/>
  <c r="AN466" i="20"/>
  <c r="AI466" i="20" s="1"/>
  <c r="AJ466" i="20"/>
  <c r="AN458" i="20"/>
  <c r="AI458" i="20" s="1"/>
  <c r="AJ458" i="20"/>
  <c r="AN457" i="20"/>
  <c r="AI457" i="20" s="1"/>
  <c r="AJ457" i="20"/>
  <c r="AN456" i="20"/>
  <c r="AI456" i="20" s="1"/>
  <c r="AJ456" i="20"/>
  <c r="AN455" i="20"/>
  <c r="AI455" i="20" s="1"/>
  <c r="AJ455" i="20"/>
  <c r="AN454" i="20"/>
  <c r="AI454" i="20" s="1"/>
  <c r="AJ454" i="20"/>
  <c r="AN453" i="20"/>
  <c r="AI453" i="20" s="1"/>
  <c r="AJ453" i="20"/>
  <c r="AN452" i="20"/>
  <c r="AI452" i="20" s="1"/>
  <c r="AJ452" i="20"/>
  <c r="AN451" i="20"/>
  <c r="AI451" i="20" s="1"/>
  <c r="AN450" i="20"/>
  <c r="AI450" i="20" s="1"/>
  <c r="AN449" i="20"/>
  <c r="AI449" i="20" s="1"/>
  <c r="AN448" i="20"/>
  <c r="AI448" i="20" s="1"/>
  <c r="AN447" i="20"/>
  <c r="AI447" i="20" s="1"/>
  <c r="AN446" i="20"/>
  <c r="AI446" i="20" s="1"/>
  <c r="AN445" i="20"/>
  <c r="AI445" i="20" s="1"/>
  <c r="AN444" i="20"/>
  <c r="AI444" i="20" s="1"/>
  <c r="AJ444" i="20"/>
  <c r="AN443" i="20"/>
  <c r="AI443" i="20" s="1"/>
  <c r="AJ443" i="20"/>
  <c r="AN442" i="20"/>
  <c r="AI442" i="20" s="1"/>
  <c r="AJ442" i="20"/>
  <c r="AN441" i="20"/>
  <c r="AI441" i="20" s="1"/>
  <c r="AJ441" i="20"/>
  <c r="AN440" i="20"/>
  <c r="AJ440" i="20"/>
  <c r="AN439" i="20"/>
  <c r="AI439" i="20" s="1"/>
  <c r="AJ439" i="20"/>
  <c r="AN438" i="20"/>
  <c r="AI438" i="20" s="1"/>
  <c r="AJ438" i="20"/>
  <c r="AN437" i="20"/>
  <c r="AI437" i="20" s="1"/>
  <c r="AN436" i="20"/>
  <c r="AI436" i="20" s="1"/>
  <c r="AN435" i="20"/>
  <c r="AI435" i="20" s="1"/>
  <c r="AN434" i="20"/>
  <c r="AI434" i="20" s="1"/>
  <c r="AN433" i="20"/>
  <c r="AI433" i="20" s="1"/>
  <c r="AN432" i="20"/>
  <c r="AI432" i="20" s="1"/>
  <c r="AN431" i="20"/>
  <c r="AI431" i="20" s="1"/>
  <c r="AN430" i="20"/>
  <c r="AI430" i="20" s="1"/>
  <c r="AJ430" i="20"/>
  <c r="AN429" i="20"/>
  <c r="AI429" i="20" s="1"/>
  <c r="AJ429" i="20"/>
  <c r="AN428" i="20"/>
  <c r="AI428" i="20" s="1"/>
  <c r="AJ428" i="20"/>
  <c r="AN427" i="20"/>
  <c r="AI427" i="20" s="1"/>
  <c r="AJ427" i="20"/>
  <c r="AN426" i="20"/>
  <c r="AI426" i="20" s="1"/>
  <c r="AJ426" i="20"/>
  <c r="AN425" i="20"/>
  <c r="AI425" i="20" s="1"/>
  <c r="AJ425" i="20"/>
  <c r="AN424" i="20"/>
  <c r="AI424" i="20" s="1"/>
  <c r="AJ424" i="20"/>
  <c r="AN423" i="20"/>
  <c r="AI423" i="20" s="1"/>
  <c r="AN422" i="20"/>
  <c r="AI422" i="20" s="1"/>
  <c r="AN421" i="20"/>
  <c r="AI421" i="20" s="1"/>
  <c r="AN420" i="20"/>
  <c r="AI420" i="20" s="1"/>
  <c r="AN419" i="20"/>
  <c r="AI419" i="20" s="1"/>
  <c r="AN418" i="20"/>
  <c r="AI418" i="20" s="1"/>
  <c r="AN417" i="20"/>
  <c r="AI417" i="20" s="1"/>
  <c r="AN416" i="20"/>
  <c r="AI416" i="20" s="1"/>
  <c r="AJ416" i="20"/>
  <c r="AN415" i="20"/>
  <c r="AI415" i="20" s="1"/>
  <c r="AJ415" i="20"/>
  <c r="AN414" i="20"/>
  <c r="AI414" i="20" s="1"/>
  <c r="AJ414" i="20"/>
  <c r="AN413" i="20"/>
  <c r="AI413" i="20" s="1"/>
  <c r="AJ413" i="20"/>
  <c r="AN412" i="20"/>
  <c r="AI412" i="20" s="1"/>
  <c r="AJ412" i="20"/>
  <c r="AN411" i="20"/>
  <c r="AI411" i="20" s="1"/>
  <c r="AJ411" i="20"/>
  <c r="AN410" i="20"/>
  <c r="AI410" i="20" s="1"/>
  <c r="AJ410" i="20"/>
  <c r="AN409" i="20"/>
  <c r="AI409" i="20" s="1"/>
  <c r="AN408" i="20"/>
  <c r="AI408" i="20" s="1"/>
  <c r="AN407" i="20"/>
  <c r="AI407" i="20" s="1"/>
  <c r="AN406" i="20"/>
  <c r="AI406" i="20" s="1"/>
  <c r="AN405" i="20"/>
  <c r="AI405" i="20" s="1"/>
  <c r="AN404" i="20"/>
  <c r="AI404" i="20" s="1"/>
  <c r="AN403" i="20"/>
  <c r="AI403" i="20" s="1"/>
  <c r="AN402" i="20"/>
  <c r="AI402" i="20" s="1"/>
  <c r="AJ402" i="20"/>
  <c r="AN401" i="20"/>
  <c r="AI401" i="20" s="1"/>
  <c r="AJ401" i="20"/>
  <c r="AN400" i="20"/>
  <c r="AI400" i="20" s="1"/>
  <c r="AJ400" i="20"/>
  <c r="AJ399" i="20"/>
  <c r="AN398" i="20"/>
  <c r="AI398" i="20" s="1"/>
  <c r="AJ398" i="20"/>
  <c r="AN397" i="20"/>
  <c r="AI397" i="20" s="1"/>
  <c r="AJ397" i="20"/>
  <c r="AN396" i="20"/>
  <c r="AI396" i="20" s="1"/>
  <c r="AJ396" i="20"/>
  <c r="AN395" i="20"/>
  <c r="AI395" i="20" s="1"/>
  <c r="AN394" i="20"/>
  <c r="AI394" i="20" s="1"/>
  <c r="AN393" i="20"/>
  <c r="AI393" i="20" s="1"/>
  <c r="AN392" i="20"/>
  <c r="AI392" i="20" s="1"/>
  <c r="AN391" i="20"/>
  <c r="AI391" i="20" s="1"/>
  <c r="AN390" i="20"/>
  <c r="AI390" i="20" s="1"/>
  <c r="AN389" i="20"/>
  <c r="AI389" i="20" s="1"/>
  <c r="AN388" i="20"/>
  <c r="AI388" i="20" s="1"/>
  <c r="AJ388" i="20"/>
  <c r="AN387" i="20"/>
  <c r="AI387" i="20" s="1"/>
  <c r="AJ387" i="20"/>
  <c r="AN386" i="20"/>
  <c r="AI386" i="20" s="1"/>
  <c r="AJ386" i="20"/>
  <c r="AN385" i="20"/>
  <c r="AI385" i="20" s="1"/>
  <c r="AJ385" i="20"/>
  <c r="AN384" i="20"/>
  <c r="AJ384" i="20"/>
  <c r="AN383" i="20"/>
  <c r="AI383" i="20" s="1"/>
  <c r="AJ383" i="20"/>
  <c r="AN382" i="20"/>
  <c r="AI382" i="20" s="1"/>
  <c r="AJ382" i="20"/>
  <c r="AN381" i="20"/>
  <c r="AI381" i="20" s="1"/>
  <c r="AN380" i="20"/>
  <c r="AI380" i="20" s="1"/>
  <c r="AN379" i="20"/>
  <c r="AI379" i="20" s="1"/>
  <c r="AN378" i="20"/>
  <c r="AI378" i="20" s="1"/>
  <c r="AN377" i="20"/>
  <c r="AI377" i="20" s="1"/>
  <c r="AN376" i="20"/>
  <c r="AI376" i="20" s="1"/>
  <c r="AN375" i="20"/>
  <c r="AI375" i="20" s="1"/>
  <c r="AN374" i="20"/>
  <c r="AI374" i="20" s="1"/>
  <c r="AJ374" i="20"/>
  <c r="AN373" i="20"/>
  <c r="AI373" i="20" s="1"/>
  <c r="AJ373" i="20"/>
  <c r="AN372" i="20"/>
  <c r="AI372" i="20" s="1"/>
  <c r="AJ372" i="20"/>
  <c r="AN371" i="20"/>
  <c r="AI371" i="20" s="1"/>
  <c r="AJ371" i="20"/>
  <c r="AN370" i="20"/>
  <c r="AI370" i="20" s="1"/>
  <c r="AJ370" i="20"/>
  <c r="AN369" i="20"/>
  <c r="AI369" i="20" s="1"/>
  <c r="AJ369" i="20"/>
  <c r="AN368" i="20"/>
  <c r="AI368" i="20" s="1"/>
  <c r="AJ368" i="20"/>
  <c r="AN367" i="20"/>
  <c r="AI367" i="20" s="1"/>
  <c r="AN366" i="20"/>
  <c r="AI366" i="20" s="1"/>
  <c r="AN365" i="20"/>
  <c r="AI365" i="20" s="1"/>
  <c r="AN364" i="20"/>
  <c r="AI364" i="20" s="1"/>
  <c r="AN363" i="20"/>
  <c r="AI363" i="20" s="1"/>
  <c r="AN362" i="20"/>
  <c r="AI362" i="20" s="1"/>
  <c r="AN361" i="20"/>
  <c r="AI361" i="20" s="1"/>
  <c r="AN360" i="20"/>
  <c r="AI360" i="20" s="1"/>
  <c r="AJ360" i="20"/>
  <c r="AN359" i="20"/>
  <c r="AI359" i="20" s="1"/>
  <c r="AJ359" i="20"/>
  <c r="AN358" i="20"/>
  <c r="AI358" i="20" s="1"/>
  <c r="AJ358" i="20"/>
  <c r="AN357" i="20"/>
  <c r="AI357" i="20" s="1"/>
  <c r="AJ357" i="20"/>
  <c r="AN356" i="20"/>
  <c r="AI356" i="20" s="1"/>
  <c r="AJ356" i="20"/>
  <c r="AN355" i="20"/>
  <c r="AI355" i="20" s="1"/>
  <c r="AJ355" i="20"/>
  <c r="AN354" i="20"/>
  <c r="AI354" i="20" s="1"/>
  <c r="AJ354" i="20"/>
  <c r="AN353" i="20"/>
  <c r="AI353" i="20" s="1"/>
  <c r="AN352" i="20"/>
  <c r="AI352" i="20" s="1"/>
  <c r="AN351" i="20"/>
  <c r="AI351" i="20" s="1"/>
  <c r="AN350" i="20"/>
  <c r="AI350" i="20" s="1"/>
  <c r="AN349" i="20"/>
  <c r="AI349" i="20" s="1"/>
  <c r="AN348" i="20"/>
  <c r="AI348" i="20" s="1"/>
  <c r="AN347" i="20"/>
  <c r="AI347" i="20" s="1"/>
  <c r="AN346" i="20"/>
  <c r="AI346" i="20" s="1"/>
  <c r="AJ346" i="20"/>
  <c r="AN345" i="20"/>
  <c r="AI345" i="20" s="1"/>
  <c r="AJ345" i="20"/>
  <c r="AN344" i="20"/>
  <c r="AI344" i="20" s="1"/>
  <c r="AJ344" i="20"/>
  <c r="AN343" i="20"/>
  <c r="AI343" i="20" s="1"/>
  <c r="AJ343" i="20"/>
  <c r="AN342" i="20"/>
  <c r="AI342" i="20" s="1"/>
  <c r="AJ342" i="20"/>
  <c r="AN341" i="20"/>
  <c r="AI341" i="20" s="1"/>
  <c r="AJ341" i="20"/>
  <c r="AN340" i="20"/>
  <c r="AI340" i="20" s="1"/>
  <c r="AJ340" i="20"/>
  <c r="AN339" i="20"/>
  <c r="AI339" i="20" s="1"/>
  <c r="AN338" i="20"/>
  <c r="AI338" i="20" s="1"/>
  <c r="AN337" i="20"/>
  <c r="AI337" i="20" s="1"/>
  <c r="AN336" i="20"/>
  <c r="AI336" i="20" s="1"/>
  <c r="AN335" i="20"/>
  <c r="AI335" i="20" s="1"/>
  <c r="AN334" i="20"/>
  <c r="AI334" i="20" s="1"/>
  <c r="AN333" i="20"/>
  <c r="AI333" i="20" s="1"/>
  <c r="AN332" i="20"/>
  <c r="AI332" i="20" s="1"/>
  <c r="AJ332" i="20"/>
  <c r="AN331" i="20"/>
  <c r="AI331" i="20" s="1"/>
  <c r="AJ331" i="20"/>
  <c r="AN330" i="20"/>
  <c r="AI330" i="20" s="1"/>
  <c r="AJ330" i="20"/>
  <c r="AN329" i="20"/>
  <c r="AI329" i="20" s="1"/>
  <c r="AJ329" i="20"/>
  <c r="AN328" i="20"/>
  <c r="AI328" i="20" s="1"/>
  <c r="AJ328" i="20"/>
  <c r="AN327" i="20"/>
  <c r="AI327" i="20" s="1"/>
  <c r="AJ327" i="20"/>
  <c r="AN326" i="20"/>
  <c r="AI326" i="20" s="1"/>
  <c r="AJ326" i="20"/>
  <c r="AN325" i="20"/>
  <c r="AI325" i="20" s="1"/>
  <c r="AN324" i="20"/>
  <c r="AI324" i="20" s="1"/>
  <c r="AN323" i="20"/>
  <c r="AI323" i="20" s="1"/>
  <c r="AN322" i="20"/>
  <c r="AI322" i="20" s="1"/>
  <c r="AN321" i="20"/>
  <c r="AI321" i="20" s="1"/>
  <c r="AN320" i="20"/>
  <c r="AI320" i="20" s="1"/>
  <c r="AN319" i="20"/>
  <c r="AI319" i="20" s="1"/>
  <c r="AN318" i="20"/>
  <c r="AI318" i="20" s="1"/>
  <c r="AJ318" i="20"/>
  <c r="AN317" i="20"/>
  <c r="AI317" i="20" s="1"/>
  <c r="AJ317" i="20"/>
  <c r="AN316" i="20"/>
  <c r="AI316" i="20" s="1"/>
  <c r="AJ316" i="20"/>
  <c r="AN315" i="20"/>
  <c r="AI315" i="20" s="1"/>
  <c r="AJ315" i="20"/>
  <c r="AN314" i="20"/>
  <c r="AI314" i="20" s="1"/>
  <c r="AJ314" i="20"/>
  <c r="AN313" i="20"/>
  <c r="AI313" i="20" s="1"/>
  <c r="AJ313" i="20"/>
  <c r="AN312" i="20"/>
  <c r="AI312" i="20" s="1"/>
  <c r="AJ312" i="20"/>
  <c r="AN311" i="20"/>
  <c r="AI311" i="20" s="1"/>
  <c r="AN310" i="20"/>
  <c r="AI310" i="20" s="1"/>
  <c r="AN309" i="20"/>
  <c r="AI309" i="20" s="1"/>
  <c r="AN308" i="20"/>
  <c r="AI308" i="20" s="1"/>
  <c r="AN307" i="20"/>
  <c r="AI307" i="20" s="1"/>
  <c r="AN306" i="20"/>
  <c r="AI306" i="20" s="1"/>
  <c r="AN305" i="20"/>
  <c r="AI305" i="20" s="1"/>
  <c r="AN304" i="20"/>
  <c r="AJ304" i="20"/>
  <c r="AN303" i="20"/>
  <c r="AI303" i="20" s="1"/>
  <c r="AJ303" i="20"/>
  <c r="AN302" i="20"/>
  <c r="AI302" i="20" s="1"/>
  <c r="AJ302" i="20"/>
  <c r="AN301" i="20"/>
  <c r="AI301" i="20" s="1"/>
  <c r="AJ301" i="20"/>
  <c r="AN300" i="20"/>
  <c r="AI300" i="20" s="1"/>
  <c r="AJ300" i="20"/>
  <c r="AN299" i="20"/>
  <c r="AI299" i="20" s="1"/>
  <c r="AJ299" i="20"/>
  <c r="AN298" i="20"/>
  <c r="AI298" i="20" s="1"/>
  <c r="AJ298" i="20"/>
  <c r="AN297" i="20"/>
  <c r="AI297" i="20" s="1"/>
  <c r="AN296" i="20"/>
  <c r="AI296" i="20" s="1"/>
  <c r="AN295" i="20"/>
  <c r="AI295" i="20" s="1"/>
  <c r="AN294" i="20"/>
  <c r="AI294" i="20" s="1"/>
  <c r="AN293" i="20"/>
  <c r="AI293" i="20" s="1"/>
  <c r="AN292" i="20"/>
  <c r="AI292" i="20" s="1"/>
  <c r="AN291" i="20"/>
  <c r="AI291" i="20" s="1"/>
  <c r="AN290" i="20"/>
  <c r="AI290" i="20" s="1"/>
  <c r="AJ290" i="20"/>
  <c r="AN289" i="20"/>
  <c r="AI289" i="20" s="1"/>
  <c r="AJ289" i="20"/>
  <c r="AN288" i="20"/>
  <c r="AI288" i="20" s="1"/>
  <c r="AJ288" i="20"/>
  <c r="AN287" i="20"/>
  <c r="AI287" i="20" s="1"/>
  <c r="AJ287" i="20"/>
  <c r="AN286" i="20"/>
  <c r="AI286" i="20" s="1"/>
  <c r="AJ286" i="20"/>
  <c r="AN285" i="20"/>
  <c r="AI285" i="20" s="1"/>
  <c r="AJ285" i="20"/>
  <c r="AN284" i="20"/>
  <c r="AI284" i="20" s="1"/>
  <c r="AJ284" i="20"/>
  <c r="AN283" i="20"/>
  <c r="AI283" i="20" s="1"/>
  <c r="AN282" i="20"/>
  <c r="AI282" i="20" s="1"/>
  <c r="AN281" i="20"/>
  <c r="AI281" i="20" s="1"/>
  <c r="AN280" i="20"/>
  <c r="AI280" i="20" s="1"/>
  <c r="AN279" i="20"/>
  <c r="AI279" i="20" s="1"/>
  <c r="AN278" i="20"/>
  <c r="AI278" i="20" s="1"/>
  <c r="AN277" i="20"/>
  <c r="AI277" i="20" s="1"/>
  <c r="AN276" i="20"/>
  <c r="AI276" i="20" s="1"/>
  <c r="AJ276" i="20"/>
  <c r="AN275" i="20"/>
  <c r="AI275" i="20" s="1"/>
  <c r="AJ275" i="20"/>
  <c r="AN274" i="20"/>
  <c r="AI274" i="20" s="1"/>
  <c r="AJ274" i="20"/>
  <c r="AN273" i="20"/>
  <c r="AI273" i="20" s="1"/>
  <c r="AJ273" i="20"/>
  <c r="AN272" i="20"/>
  <c r="AI272" i="20" s="1"/>
  <c r="AJ272" i="20"/>
  <c r="AN271" i="20"/>
  <c r="AI271" i="20" s="1"/>
  <c r="AJ271" i="20"/>
  <c r="AN270" i="20"/>
  <c r="AI270" i="20" s="1"/>
  <c r="AJ270" i="20"/>
  <c r="AN269" i="20"/>
  <c r="AI269" i="20" s="1"/>
  <c r="AN268" i="20"/>
  <c r="AI268" i="20" s="1"/>
  <c r="AN267" i="20"/>
  <c r="AI267" i="20" s="1"/>
  <c r="AN266" i="20"/>
  <c r="AI266" i="20" s="1"/>
  <c r="AN265" i="20"/>
  <c r="AI265" i="20" s="1"/>
  <c r="AN264" i="20"/>
  <c r="AI264" i="20" s="1"/>
  <c r="AN263" i="20"/>
  <c r="AI263" i="20" s="1"/>
  <c r="AN262" i="20"/>
  <c r="AI262" i="20" s="1"/>
  <c r="AJ262" i="20"/>
  <c r="AN261" i="20"/>
  <c r="AI261" i="20" s="1"/>
  <c r="AJ261" i="20"/>
  <c r="AN260" i="20"/>
  <c r="AI260" i="20" s="1"/>
  <c r="AJ260" i="20"/>
  <c r="AN259" i="20"/>
  <c r="AI259" i="20" s="1"/>
  <c r="AJ259" i="20"/>
  <c r="AN258" i="20"/>
  <c r="AI258" i="20" s="1"/>
  <c r="AJ258" i="20"/>
  <c r="AN257" i="20"/>
  <c r="AI257" i="20" s="1"/>
  <c r="AJ257" i="20"/>
  <c r="AN256" i="20"/>
  <c r="AI256" i="20" s="1"/>
  <c r="AJ256" i="20"/>
  <c r="AN255" i="20"/>
  <c r="AI255" i="20" s="1"/>
  <c r="AN254" i="20"/>
  <c r="AI254" i="20" s="1"/>
  <c r="AN253" i="20"/>
  <c r="AI253" i="20" s="1"/>
  <c r="AN252" i="20"/>
  <c r="AI252" i="20" s="1"/>
  <c r="AN251" i="20"/>
  <c r="AI251" i="20" s="1"/>
  <c r="AN250" i="20"/>
  <c r="AI250" i="20" s="1"/>
  <c r="AN249" i="20"/>
  <c r="AI249" i="20" s="1"/>
  <c r="AN248" i="20"/>
  <c r="AI248" i="20" s="1"/>
  <c r="AJ248" i="20"/>
  <c r="AN247" i="20"/>
  <c r="AI247" i="20" s="1"/>
  <c r="AJ247" i="20"/>
  <c r="AN246" i="20"/>
  <c r="AI246" i="20" s="1"/>
  <c r="AJ246" i="20"/>
  <c r="AN245" i="20"/>
  <c r="AI245" i="20" s="1"/>
  <c r="AJ245" i="20"/>
  <c r="AN244" i="20"/>
  <c r="AI244" i="20" s="1"/>
  <c r="AJ244" i="20"/>
  <c r="AN243" i="20"/>
  <c r="AI243" i="20" s="1"/>
  <c r="AJ243" i="20"/>
  <c r="AN242" i="20"/>
  <c r="AI242" i="20" s="1"/>
  <c r="AJ242" i="20"/>
  <c r="AN241" i="20"/>
  <c r="AI241" i="20" s="1"/>
  <c r="AN240" i="20"/>
  <c r="AI240" i="20" s="1"/>
  <c r="AN239" i="20"/>
  <c r="AI239" i="20" s="1"/>
  <c r="AN238" i="20"/>
  <c r="AI238" i="20" s="1"/>
  <c r="AN237" i="20"/>
  <c r="AI237" i="20" s="1"/>
  <c r="AN236" i="20"/>
  <c r="AI236" i="20" s="1"/>
  <c r="AN235" i="20"/>
  <c r="AI235" i="20" s="1"/>
  <c r="AN234" i="20"/>
  <c r="AI234" i="20" s="1"/>
  <c r="AJ234" i="20"/>
  <c r="AN233" i="20"/>
  <c r="AI233" i="20" s="1"/>
  <c r="AJ233" i="20"/>
  <c r="AN232" i="20"/>
  <c r="AI232" i="20" s="1"/>
  <c r="AJ232" i="20"/>
  <c r="AN231" i="20"/>
  <c r="AI231" i="20" s="1"/>
  <c r="AJ231" i="20"/>
  <c r="AN230" i="20"/>
  <c r="AI230" i="20" s="1"/>
  <c r="AN229" i="20"/>
  <c r="AI229" i="20" s="1"/>
  <c r="AJ229" i="20"/>
  <c r="AN228" i="20"/>
  <c r="AI228" i="20" s="1"/>
  <c r="AJ228" i="20"/>
  <c r="AN227" i="20"/>
  <c r="AI227" i="20" s="1"/>
  <c r="AN226" i="20"/>
  <c r="AI226" i="20" s="1"/>
  <c r="AN225" i="20"/>
  <c r="AI225" i="20" s="1"/>
  <c r="AN224" i="20"/>
  <c r="AI224" i="20" s="1"/>
  <c r="AN223" i="20"/>
  <c r="AI223" i="20" s="1"/>
  <c r="AN222" i="20"/>
  <c r="AI222" i="20" s="1"/>
  <c r="AN221" i="20"/>
  <c r="AI221" i="20" s="1"/>
  <c r="AN220" i="20"/>
  <c r="AI220" i="20" s="1"/>
  <c r="AJ220" i="20"/>
  <c r="AN219" i="20"/>
  <c r="AI219" i="20" s="1"/>
  <c r="AJ219" i="20"/>
  <c r="AN218" i="20"/>
  <c r="AI218" i="20" s="1"/>
  <c r="AJ218" i="20"/>
  <c r="AN217" i="20"/>
  <c r="AI217" i="20" s="1"/>
  <c r="AJ217" i="20"/>
  <c r="AN216" i="20"/>
  <c r="AI216" i="20" s="1"/>
  <c r="AJ216" i="20"/>
  <c r="AN215" i="20"/>
  <c r="AI215" i="20" s="1"/>
  <c r="AJ215" i="20"/>
  <c r="AN214" i="20"/>
  <c r="AI214" i="20" s="1"/>
  <c r="AJ214" i="20"/>
  <c r="AN213" i="20"/>
  <c r="AI213" i="20" s="1"/>
  <c r="AN212" i="20"/>
  <c r="AI212" i="20" s="1"/>
  <c r="AN211" i="20"/>
  <c r="AI211" i="20" s="1"/>
  <c r="AN210" i="20"/>
  <c r="AI210" i="20" s="1"/>
  <c r="AN209" i="20"/>
  <c r="AI209" i="20" s="1"/>
  <c r="AN208" i="20"/>
  <c r="AI208" i="20" s="1"/>
  <c r="AN207" i="20"/>
  <c r="AI207" i="20" s="1"/>
  <c r="AN206" i="20"/>
  <c r="AI206" i="20" s="1"/>
  <c r="AJ206" i="20"/>
  <c r="AN205" i="20"/>
  <c r="AI205" i="20" s="1"/>
  <c r="AJ205" i="20"/>
  <c r="AN204" i="20"/>
  <c r="AI204" i="20" s="1"/>
  <c r="AJ204" i="20"/>
  <c r="AN203" i="20"/>
  <c r="AI203" i="20" s="1"/>
  <c r="AJ203" i="20"/>
  <c r="AN202" i="20"/>
  <c r="AI202" i="20" s="1"/>
  <c r="AJ202" i="20"/>
  <c r="AN201" i="20"/>
  <c r="AI201" i="20" s="1"/>
  <c r="AJ201" i="20"/>
  <c r="AN200" i="20"/>
  <c r="AI200" i="20" s="1"/>
  <c r="AJ200" i="20"/>
  <c r="AN199" i="20"/>
  <c r="AI199" i="20" s="1"/>
  <c r="AN198" i="20"/>
  <c r="AI198" i="20" s="1"/>
  <c r="AN197" i="20"/>
  <c r="AI197" i="20" s="1"/>
  <c r="AN196" i="20"/>
  <c r="AI196" i="20" s="1"/>
  <c r="AN195" i="20"/>
  <c r="AI195" i="20" s="1"/>
  <c r="AN194" i="20"/>
  <c r="AI194" i="20" s="1"/>
  <c r="AN193" i="20"/>
  <c r="AI193" i="20" s="1"/>
  <c r="AN192" i="20"/>
  <c r="AI192" i="20" s="1"/>
  <c r="AJ192" i="20"/>
  <c r="AN191" i="20"/>
  <c r="AI191" i="20" s="1"/>
  <c r="AJ191" i="20"/>
  <c r="AN190" i="20"/>
  <c r="AI190" i="20" s="1"/>
  <c r="AJ190" i="20"/>
  <c r="AN189" i="20"/>
  <c r="AI189" i="20" s="1"/>
  <c r="AJ189" i="20"/>
  <c r="AN188" i="20"/>
  <c r="AI188" i="20" s="1"/>
  <c r="AJ188" i="20"/>
  <c r="AN187" i="20"/>
  <c r="AI187" i="20" s="1"/>
  <c r="AJ187" i="20"/>
  <c r="AN186" i="20"/>
  <c r="AI186" i="20" s="1"/>
  <c r="AJ186" i="20"/>
  <c r="AN185" i="20"/>
  <c r="AI185" i="20" s="1"/>
  <c r="AN184" i="20"/>
  <c r="AI184" i="20" s="1"/>
  <c r="AN183" i="20"/>
  <c r="AI183" i="20" s="1"/>
  <c r="AN182" i="20"/>
  <c r="AI182" i="20" s="1"/>
  <c r="AN181" i="20"/>
  <c r="AI181" i="20" s="1"/>
  <c r="AN180" i="20"/>
  <c r="AI180" i="20" s="1"/>
  <c r="AN179" i="20"/>
  <c r="AI179" i="20" s="1"/>
  <c r="AN178" i="20"/>
  <c r="AI178" i="20" s="1"/>
  <c r="AJ178" i="20"/>
  <c r="AN177" i="20"/>
  <c r="AI177" i="20" s="1"/>
  <c r="AJ177" i="20"/>
  <c r="AN176" i="20"/>
  <c r="AI176" i="20" s="1"/>
  <c r="AJ176" i="20"/>
  <c r="AN175" i="20"/>
  <c r="AI175" i="20" s="1"/>
  <c r="AJ175" i="20"/>
  <c r="AN174" i="20"/>
  <c r="AI174" i="20" s="1"/>
  <c r="AJ174" i="20"/>
  <c r="AN173" i="20"/>
  <c r="AI173" i="20" s="1"/>
  <c r="AJ173" i="20"/>
  <c r="AN172" i="20"/>
  <c r="AI172" i="20" s="1"/>
  <c r="AJ172" i="20"/>
  <c r="AN171" i="20"/>
  <c r="AI171" i="20" s="1"/>
  <c r="AN170" i="20"/>
  <c r="AI170" i="20" s="1"/>
  <c r="AN169" i="20"/>
  <c r="AI169" i="20" s="1"/>
  <c r="AN168" i="20"/>
  <c r="AI168" i="20" s="1"/>
  <c r="AN167" i="20"/>
  <c r="AI167" i="20" s="1"/>
  <c r="AN166" i="20"/>
  <c r="AI166" i="20" s="1"/>
  <c r="AN165" i="20"/>
  <c r="AI165" i="20" s="1"/>
  <c r="AN164" i="20"/>
  <c r="AI164" i="20" s="1"/>
  <c r="AJ164" i="20"/>
  <c r="AN163" i="20"/>
  <c r="AI163" i="20" s="1"/>
  <c r="AJ163" i="20"/>
  <c r="AN162" i="20"/>
  <c r="AI162" i="20" s="1"/>
  <c r="AJ162" i="20"/>
  <c r="AN161" i="20"/>
  <c r="AI161" i="20" s="1"/>
  <c r="AJ161" i="20"/>
  <c r="AJ160" i="20"/>
  <c r="AN159" i="20"/>
  <c r="AI159" i="20" s="1"/>
  <c r="AJ159" i="20"/>
  <c r="AN158" i="20"/>
  <c r="AI158" i="20" s="1"/>
  <c r="AJ158" i="20"/>
  <c r="AN157" i="20"/>
  <c r="AI157" i="20" s="1"/>
  <c r="AN156" i="20"/>
  <c r="AI156" i="20" s="1"/>
  <c r="AN155" i="20"/>
  <c r="AI155" i="20" s="1"/>
  <c r="AN154" i="20"/>
  <c r="AI154" i="20" s="1"/>
  <c r="AN153" i="20"/>
  <c r="AI153" i="20" s="1"/>
  <c r="AN152" i="20"/>
  <c r="AI152" i="20" s="1"/>
  <c r="AN151" i="20"/>
  <c r="AI151" i="20" s="1"/>
  <c r="AN150" i="20"/>
  <c r="AI150" i="20" s="1"/>
  <c r="AJ150" i="20"/>
  <c r="AN149" i="20"/>
  <c r="AI149" i="20" s="1"/>
  <c r="AJ149" i="20"/>
  <c r="AN148" i="20"/>
  <c r="AI148" i="20" s="1"/>
  <c r="AJ148" i="20"/>
  <c r="AN147" i="20"/>
  <c r="AI147" i="20" s="1"/>
  <c r="AJ147" i="20"/>
  <c r="AN146" i="20"/>
  <c r="AI146" i="20" s="1"/>
  <c r="AJ146" i="20"/>
  <c r="AN145" i="20"/>
  <c r="AI145" i="20" s="1"/>
  <c r="AJ145" i="20"/>
  <c r="AN144" i="20"/>
  <c r="AI144" i="20" s="1"/>
  <c r="AJ144" i="20"/>
  <c r="AN143" i="20"/>
  <c r="AI143" i="20" s="1"/>
  <c r="AN142" i="20"/>
  <c r="AI142" i="20" s="1"/>
  <c r="AN141" i="20"/>
  <c r="AI141" i="20" s="1"/>
  <c r="AN140" i="20"/>
  <c r="AI140" i="20" s="1"/>
  <c r="AN139" i="20"/>
  <c r="AI139" i="20" s="1"/>
  <c r="AN138" i="20"/>
  <c r="AI138" i="20" s="1"/>
  <c r="AN137" i="20"/>
  <c r="AI137" i="20" s="1"/>
  <c r="AN136" i="20"/>
  <c r="AI136" i="20" s="1"/>
  <c r="AJ136" i="20"/>
  <c r="AN135" i="20"/>
  <c r="AI135" i="20" s="1"/>
  <c r="AJ135" i="20"/>
  <c r="AN134" i="20"/>
  <c r="AI134" i="20" s="1"/>
  <c r="AJ134" i="20"/>
  <c r="AN133" i="20"/>
  <c r="AI133" i="20" s="1"/>
  <c r="AJ133" i="20"/>
  <c r="AN132" i="20"/>
  <c r="AI132" i="20" s="1"/>
  <c r="AJ132" i="20"/>
  <c r="AN131" i="20"/>
  <c r="AI131" i="20" s="1"/>
  <c r="AJ131" i="20"/>
  <c r="AN130" i="20"/>
  <c r="AI130" i="20" s="1"/>
  <c r="AJ130" i="20"/>
  <c r="AN129" i="20"/>
  <c r="AI129" i="20" s="1"/>
  <c r="AN128" i="20"/>
  <c r="AI128" i="20" s="1"/>
  <c r="AN127" i="20"/>
  <c r="AI127" i="20" s="1"/>
  <c r="AN126" i="20"/>
  <c r="AI126" i="20" s="1"/>
  <c r="AN125" i="20"/>
  <c r="AI125" i="20" s="1"/>
  <c r="AN124" i="20"/>
  <c r="AI124" i="20" s="1"/>
  <c r="AN123" i="20"/>
  <c r="AI123" i="20" s="1"/>
  <c r="AN122" i="20"/>
  <c r="AI122" i="20" s="1"/>
  <c r="AJ122" i="20"/>
  <c r="AN121" i="20"/>
  <c r="AI121" i="20" s="1"/>
  <c r="AJ121" i="20"/>
  <c r="AN120" i="20"/>
  <c r="AI120" i="20" s="1"/>
  <c r="AJ120" i="20"/>
  <c r="AN119" i="20"/>
  <c r="AI119" i="20" s="1"/>
  <c r="AJ119" i="20"/>
  <c r="AN118" i="20"/>
  <c r="AI118" i="20" s="1"/>
  <c r="AJ118" i="20"/>
  <c r="AN117" i="20"/>
  <c r="AI117" i="20" s="1"/>
  <c r="AJ117" i="20"/>
  <c r="AN116" i="20"/>
  <c r="AI116" i="20" s="1"/>
  <c r="AJ116" i="20"/>
  <c r="AN115" i="20"/>
  <c r="AI115" i="20" s="1"/>
  <c r="AN114" i="20"/>
  <c r="AI114" i="20" s="1"/>
  <c r="AN113" i="20"/>
  <c r="AI113" i="20" s="1"/>
  <c r="AN112" i="20"/>
  <c r="AI112" i="20" s="1"/>
  <c r="AN111" i="20"/>
  <c r="AI111" i="20" s="1"/>
  <c r="AN110" i="20"/>
  <c r="AI110" i="20" s="1"/>
  <c r="AN109" i="20"/>
  <c r="AI109" i="20" s="1"/>
  <c r="AN108" i="20"/>
  <c r="AI108" i="20" s="1"/>
  <c r="AJ108" i="20"/>
  <c r="AN107" i="20"/>
  <c r="AI107" i="20" s="1"/>
  <c r="AJ107" i="20"/>
  <c r="AN106" i="20"/>
  <c r="AI106" i="20" s="1"/>
  <c r="AJ106" i="20"/>
  <c r="AN105" i="20"/>
  <c r="AI105" i="20" s="1"/>
  <c r="AJ105" i="20"/>
  <c r="AN104" i="20"/>
  <c r="AI104" i="20" s="1"/>
  <c r="AJ104" i="20"/>
  <c r="AN103" i="20"/>
  <c r="AI103" i="20" s="1"/>
  <c r="AJ103" i="20"/>
  <c r="AN102" i="20"/>
  <c r="AI102" i="20" s="1"/>
  <c r="AJ102" i="20"/>
  <c r="AN101" i="20"/>
  <c r="AI101" i="20" s="1"/>
  <c r="AN100" i="20"/>
  <c r="AI100" i="20" s="1"/>
  <c r="AN99" i="20"/>
  <c r="AI99" i="20" s="1"/>
  <c r="AN98" i="20"/>
  <c r="AI98" i="20" s="1"/>
  <c r="AN97" i="20"/>
  <c r="AI97" i="20" s="1"/>
  <c r="AN96" i="20"/>
  <c r="AI96" i="20" s="1"/>
  <c r="AN95" i="20"/>
  <c r="AI95" i="20" s="1"/>
  <c r="AN94" i="20"/>
  <c r="AI94" i="20" s="1"/>
  <c r="AJ94" i="20"/>
  <c r="AN93" i="20"/>
  <c r="AI93" i="20" s="1"/>
  <c r="AJ93" i="20"/>
  <c r="AN92" i="20"/>
  <c r="AI92" i="20" s="1"/>
  <c r="AJ92" i="20"/>
  <c r="AN91" i="20"/>
  <c r="AI91" i="20" s="1"/>
  <c r="AJ91" i="20"/>
  <c r="AN90" i="20"/>
  <c r="AI90" i="20" s="1"/>
  <c r="AJ90" i="20"/>
  <c r="AN89" i="20"/>
  <c r="AI89" i="20" s="1"/>
  <c r="AJ89" i="20"/>
  <c r="AN88" i="20"/>
  <c r="AI88" i="20" s="1"/>
  <c r="AJ88" i="20"/>
  <c r="AN87" i="20"/>
  <c r="AI87" i="20" s="1"/>
  <c r="AN86" i="20"/>
  <c r="AI86" i="20" s="1"/>
  <c r="AN85" i="20"/>
  <c r="AI85" i="20" s="1"/>
  <c r="AN84" i="20"/>
  <c r="AI84" i="20" s="1"/>
  <c r="AN83" i="20"/>
  <c r="AI83" i="20" s="1"/>
  <c r="AN82" i="20"/>
  <c r="AI82" i="20" s="1"/>
  <c r="AN81" i="20"/>
  <c r="AI81" i="20" s="1"/>
  <c r="AN80" i="20"/>
  <c r="AI80" i="20" s="1"/>
  <c r="AJ80" i="20"/>
  <c r="AN79" i="20"/>
  <c r="AI79" i="20" s="1"/>
  <c r="AJ79" i="20"/>
  <c r="AN78" i="20"/>
  <c r="AI78" i="20" s="1"/>
  <c r="AJ78" i="20"/>
  <c r="AN77" i="20"/>
  <c r="AI77" i="20" s="1"/>
  <c r="AJ77" i="20"/>
  <c r="AN76" i="20"/>
  <c r="AI76" i="20" s="1"/>
  <c r="AJ76" i="20"/>
  <c r="AN75" i="20"/>
  <c r="AI75" i="20" s="1"/>
  <c r="AJ75" i="20"/>
  <c r="AN74" i="20"/>
  <c r="AI74" i="20" s="1"/>
  <c r="AJ74" i="20"/>
  <c r="AN73" i="20"/>
  <c r="AI73" i="20" s="1"/>
  <c r="AN72" i="20"/>
  <c r="AI72" i="20" s="1"/>
  <c r="AN71" i="20"/>
  <c r="AI71" i="20" s="1"/>
  <c r="AN70" i="20"/>
  <c r="AI70" i="20" s="1"/>
  <c r="AN69" i="20"/>
  <c r="AI69" i="20" s="1"/>
  <c r="AN68" i="20"/>
  <c r="AI68" i="20" s="1"/>
  <c r="AN67" i="20"/>
  <c r="AI67" i="20" s="1"/>
  <c r="AN66" i="20"/>
  <c r="AI66" i="20" s="1"/>
  <c r="AJ66" i="20"/>
  <c r="AN65" i="20"/>
  <c r="AI65" i="20" s="1"/>
  <c r="AJ65" i="20"/>
  <c r="AN64" i="20"/>
  <c r="AJ64" i="20"/>
  <c r="AN63" i="20"/>
  <c r="AI63" i="20" s="1"/>
  <c r="AJ63" i="20"/>
  <c r="AN62" i="20"/>
  <c r="AI62" i="20" s="1"/>
  <c r="AJ62" i="20"/>
  <c r="AN61" i="20"/>
  <c r="AI61" i="20" s="1"/>
  <c r="AJ61" i="20"/>
  <c r="AN60" i="20"/>
  <c r="AI60" i="20" s="1"/>
  <c r="AJ60" i="20"/>
  <c r="AN59" i="20"/>
  <c r="AI59" i="20" s="1"/>
  <c r="AN58" i="20"/>
  <c r="AI58" i="20" s="1"/>
  <c r="AN57" i="20"/>
  <c r="AI57" i="20" s="1"/>
  <c r="AN56" i="20"/>
  <c r="AI56" i="20" s="1"/>
  <c r="AN55" i="20"/>
  <c r="AI55" i="20" s="1"/>
  <c r="AN54" i="20"/>
  <c r="AI54" i="20" s="1"/>
  <c r="AN53" i="20"/>
  <c r="AI53" i="20" s="1"/>
  <c r="AN52" i="20"/>
  <c r="AI52" i="20" s="1"/>
  <c r="AJ52" i="20"/>
  <c r="AN51" i="20"/>
  <c r="AI51" i="20" s="1"/>
  <c r="AJ51" i="20"/>
  <c r="AN50" i="20"/>
  <c r="AI50" i="20" s="1"/>
  <c r="AJ50" i="20"/>
  <c r="AN49" i="20"/>
  <c r="AI49" i="20" s="1"/>
  <c r="AJ49" i="20"/>
  <c r="AN48" i="20"/>
  <c r="AI48" i="20" s="1"/>
  <c r="AJ48" i="20"/>
  <c r="AN47" i="20"/>
  <c r="AI47" i="20" s="1"/>
  <c r="AJ47" i="20"/>
  <c r="AN46" i="20"/>
  <c r="AI46" i="20" s="1"/>
  <c r="AJ46" i="20"/>
  <c r="AN45" i="20"/>
  <c r="AI45" i="20" s="1"/>
  <c r="AN44" i="20"/>
  <c r="AI44" i="20" s="1"/>
  <c r="AN43" i="20"/>
  <c r="AI43" i="20" s="1"/>
  <c r="AN42" i="20"/>
  <c r="AI42" i="20" s="1"/>
  <c r="AN41" i="20"/>
  <c r="AI41" i="20" s="1"/>
  <c r="AN40" i="20"/>
  <c r="AI40" i="20" s="1"/>
  <c r="AN39" i="20"/>
  <c r="AI39" i="20" s="1"/>
  <c r="AN38" i="20"/>
  <c r="AI38" i="20" s="1"/>
  <c r="AJ38" i="20"/>
  <c r="AN37" i="20"/>
  <c r="AI37" i="20" s="1"/>
  <c r="AJ37" i="20"/>
  <c r="AN36" i="20"/>
  <c r="AI36" i="20" s="1"/>
  <c r="AJ36" i="20"/>
  <c r="AN35" i="20"/>
  <c r="AI35" i="20" s="1"/>
  <c r="AJ35" i="20"/>
  <c r="AN34" i="20"/>
  <c r="AI34" i="20" s="1"/>
  <c r="AJ34" i="20"/>
  <c r="AN33" i="20"/>
  <c r="AI33" i="20" s="1"/>
  <c r="AJ33" i="20"/>
  <c r="AN32" i="20"/>
  <c r="AI32" i="20" s="1"/>
  <c r="AJ32" i="20"/>
  <c r="AN31" i="20"/>
  <c r="AI31" i="20" s="1"/>
  <c r="AN30" i="20"/>
  <c r="AI30" i="20" s="1"/>
  <c r="AN29" i="20"/>
  <c r="AI29" i="20" s="1"/>
  <c r="AN28" i="20"/>
  <c r="AI28" i="20" s="1"/>
  <c r="AN27" i="20"/>
  <c r="AI27" i="20" s="1"/>
  <c r="AN26" i="20"/>
  <c r="AI26" i="20" s="1"/>
  <c r="AN25" i="20"/>
  <c r="AI25" i="20" s="1"/>
  <c r="AN24" i="20"/>
  <c r="AI24" i="20" s="1"/>
  <c r="AJ24" i="20"/>
  <c r="AN23" i="20"/>
  <c r="AI23" i="20" s="1"/>
  <c r="AJ23" i="20"/>
  <c r="AN22" i="20"/>
  <c r="AI22" i="20" s="1"/>
  <c r="AJ22" i="20"/>
  <c r="AN21" i="20"/>
  <c r="AI21" i="20" s="1"/>
  <c r="AJ21" i="20"/>
  <c r="AN20" i="20"/>
  <c r="AI20" i="20" s="1"/>
  <c r="AJ20" i="20"/>
  <c r="AN19" i="20"/>
  <c r="AI19" i="20" s="1"/>
  <c r="AJ19" i="20"/>
  <c r="AN18" i="20"/>
  <c r="AI18" i="20" s="1"/>
  <c r="AJ18" i="20"/>
  <c r="AN17" i="20"/>
  <c r="AI17" i="20" s="1"/>
  <c r="AN16" i="20"/>
  <c r="AI16" i="20" s="1"/>
  <c r="AN15" i="20"/>
  <c r="AI15" i="20" s="1"/>
  <c r="AN14" i="20"/>
  <c r="AI14" i="20" s="1"/>
  <c r="AN13" i="20"/>
  <c r="AI13" i="20" s="1"/>
  <c r="AN12" i="20"/>
  <c r="AI12" i="20" s="1"/>
  <c r="AN11" i="20"/>
  <c r="AI11" i="20" s="1"/>
  <c r="AN10" i="20"/>
  <c r="AI10" i="20" s="1"/>
  <c r="AJ10" i="20"/>
  <c r="AN9" i="20"/>
  <c r="AI9" i="20" s="1"/>
  <c r="AJ9" i="20"/>
  <c r="AN8" i="20"/>
  <c r="AI8" i="20" s="1"/>
  <c r="AJ8" i="20"/>
  <c r="AN7" i="20"/>
  <c r="AI7" i="20" s="1"/>
  <c r="AJ7" i="20"/>
  <c r="AN6" i="20"/>
  <c r="AI6" i="20" s="1"/>
  <c r="AJ6" i="20"/>
  <c r="AN5" i="20"/>
  <c r="AI5" i="20" s="1"/>
  <c r="AJ5" i="20"/>
  <c r="AN4" i="20"/>
  <c r="AI4" i="20" s="1"/>
  <c r="AJ4" i="20"/>
  <c r="P1068" i="8"/>
  <c r="P1069" i="8"/>
  <c r="P1070" i="8"/>
  <c r="P1071" i="8"/>
  <c r="P1072" i="8"/>
  <c r="P1073" i="8"/>
  <c r="P1074" i="8"/>
  <c r="P1075" i="8"/>
  <c r="P1076" i="8"/>
  <c r="P1077" i="8"/>
  <c r="P1078" i="8"/>
  <c r="P1079" i="8"/>
  <c r="P1080" i="8"/>
  <c r="P1081" i="8"/>
  <c r="P1082" i="8"/>
  <c r="P1083" i="8"/>
  <c r="P1084" i="8"/>
  <c r="P1085" i="8"/>
  <c r="P1086" i="8"/>
  <c r="P1087" i="8"/>
  <c r="P1088" i="8"/>
  <c r="P1089" i="8"/>
  <c r="P1090" i="8"/>
  <c r="P1091" i="8"/>
  <c r="P1092" i="8"/>
  <c r="P1093" i="8"/>
  <c r="P1094" i="8"/>
  <c r="P1095" i="8"/>
  <c r="P1096" i="8"/>
  <c r="P1097" i="8"/>
  <c r="P1098" i="8"/>
  <c r="P1099" i="8"/>
  <c r="P1100" i="8"/>
  <c r="P1101" i="8"/>
  <c r="P1102" i="8"/>
  <c r="P1103" i="8"/>
  <c r="P1104" i="8"/>
  <c r="P1105" i="8"/>
  <c r="P1106" i="8"/>
  <c r="P1107" i="8"/>
  <c r="P1108" i="8"/>
  <c r="P1109" i="8"/>
  <c r="P1110" i="8"/>
  <c r="P1111" i="8"/>
  <c r="P1112" i="8"/>
  <c r="P1113" i="8"/>
  <c r="P1114" i="8"/>
  <c r="P1115" i="8"/>
  <c r="P1116" i="8"/>
  <c r="P1117" i="8"/>
  <c r="P1118" i="8"/>
  <c r="P1119" i="8"/>
  <c r="P1120" i="8"/>
  <c r="P1121" i="8"/>
  <c r="P1122" i="8"/>
  <c r="P1123" i="8"/>
  <c r="L1125" i="8"/>
  <c r="R1123" i="8"/>
  <c r="R1122" i="8"/>
  <c r="R1121" i="8"/>
  <c r="R1120" i="8"/>
  <c r="R1119" i="8"/>
  <c r="R1118" i="8"/>
  <c r="R1117" i="8"/>
  <c r="R1116" i="8"/>
  <c r="R1115" i="8"/>
  <c r="R1114" i="8"/>
  <c r="R1113" i="8"/>
  <c r="R1112" i="8"/>
  <c r="R1111" i="8"/>
  <c r="R1110" i="8"/>
  <c r="R1109" i="8"/>
  <c r="R1108" i="8"/>
  <c r="R1107" i="8"/>
  <c r="R1106" i="8"/>
  <c r="R1105" i="8"/>
  <c r="R1104" i="8"/>
  <c r="R1103" i="8"/>
  <c r="R1102" i="8"/>
  <c r="R1101" i="8"/>
  <c r="R1100" i="8"/>
  <c r="R1099" i="8"/>
  <c r="R1098" i="8"/>
  <c r="R1097" i="8"/>
  <c r="R1096" i="8"/>
  <c r="R1095" i="8"/>
  <c r="R1094" i="8"/>
  <c r="R1093" i="8"/>
  <c r="R1092" i="8"/>
  <c r="R1091" i="8"/>
  <c r="R1090" i="8"/>
  <c r="R1089" i="8"/>
  <c r="R1088" i="8"/>
  <c r="R1087" i="8"/>
  <c r="R1086" i="8"/>
  <c r="R1085" i="8"/>
  <c r="R1084" i="8"/>
  <c r="R1083" i="8"/>
  <c r="R1082" i="8"/>
  <c r="R1081" i="8"/>
  <c r="R1080" i="8"/>
  <c r="R1079" i="8"/>
  <c r="R1078" i="8"/>
  <c r="R1077" i="8"/>
  <c r="R1076" i="8"/>
  <c r="R1075" i="8"/>
  <c r="R1074" i="8"/>
  <c r="R1073" i="8"/>
  <c r="R1072" i="8"/>
  <c r="R1071" i="8"/>
  <c r="R1070" i="8"/>
  <c r="R1069" i="8"/>
  <c r="R1068" i="8"/>
  <c r="R1067" i="8"/>
  <c r="P1067" i="8"/>
  <c r="R1066" i="8"/>
  <c r="P1066" i="8"/>
  <c r="R1065" i="8"/>
  <c r="P1065" i="8"/>
  <c r="R1064" i="8"/>
  <c r="P1064" i="8"/>
  <c r="R1063" i="8"/>
  <c r="P1063" i="8"/>
  <c r="R1062" i="8"/>
  <c r="P1062" i="8"/>
  <c r="R1061" i="8"/>
  <c r="P1061" i="8"/>
  <c r="R1060" i="8"/>
  <c r="P1060" i="8"/>
  <c r="R1059" i="8"/>
  <c r="P1059" i="8"/>
  <c r="R1058" i="8"/>
  <c r="P1058" i="8"/>
  <c r="R1057" i="8"/>
  <c r="P1057" i="8"/>
  <c r="R1056" i="8"/>
  <c r="P1056" i="8"/>
  <c r="R1055" i="8"/>
  <c r="P1055" i="8"/>
  <c r="R1054" i="8"/>
  <c r="P1054" i="8"/>
  <c r="R1053" i="8"/>
  <c r="P1053" i="8"/>
  <c r="R1052" i="8"/>
  <c r="P1052" i="8"/>
  <c r="R1051" i="8"/>
  <c r="P1051" i="8"/>
  <c r="R1050" i="8"/>
  <c r="P1050" i="8"/>
  <c r="R1049" i="8"/>
  <c r="P1049" i="8"/>
  <c r="R1048" i="8"/>
  <c r="P1048" i="8"/>
  <c r="R1047" i="8"/>
  <c r="P1047" i="8"/>
  <c r="R1046" i="8"/>
  <c r="P1046" i="8"/>
  <c r="R1045" i="8"/>
  <c r="P1045" i="8"/>
  <c r="R1044" i="8"/>
  <c r="P1044" i="8"/>
  <c r="R1043" i="8"/>
  <c r="P1043" i="8"/>
  <c r="R1042" i="8"/>
  <c r="P1042" i="8"/>
  <c r="R1041" i="8"/>
  <c r="P1041" i="8"/>
  <c r="R1040" i="8"/>
  <c r="P1040" i="8"/>
  <c r="R1039" i="8"/>
  <c r="P1039" i="8"/>
  <c r="R1038" i="8"/>
  <c r="P1038" i="8"/>
  <c r="R1037" i="8"/>
  <c r="P1037" i="8"/>
  <c r="R1036" i="8"/>
  <c r="P1036" i="8"/>
  <c r="R1035" i="8"/>
  <c r="P1035" i="8"/>
  <c r="R1034" i="8"/>
  <c r="P1034" i="8"/>
  <c r="R1033" i="8"/>
  <c r="P1033" i="8"/>
  <c r="R1032" i="8"/>
  <c r="P1032" i="8"/>
  <c r="R1031" i="8"/>
  <c r="P1031" i="8"/>
  <c r="R1030" i="8"/>
  <c r="P1030" i="8"/>
  <c r="R1029" i="8"/>
  <c r="P1029" i="8"/>
  <c r="R1028" i="8"/>
  <c r="P1028" i="8"/>
  <c r="R1027" i="8"/>
  <c r="P1027" i="8"/>
  <c r="R1026" i="8"/>
  <c r="P1026" i="8"/>
  <c r="R1025" i="8"/>
  <c r="P1025" i="8"/>
  <c r="R1024" i="8"/>
  <c r="P1024" i="8"/>
  <c r="R1023" i="8"/>
  <c r="P1023" i="8"/>
  <c r="R1022" i="8"/>
  <c r="P1022" i="8"/>
  <c r="R1021" i="8"/>
  <c r="P1021" i="8"/>
  <c r="R1020" i="8"/>
  <c r="P1020" i="8"/>
  <c r="R1019" i="8"/>
  <c r="P1019" i="8"/>
  <c r="R1018" i="8"/>
  <c r="P1018" i="8"/>
  <c r="R1017" i="8"/>
  <c r="P1017" i="8"/>
  <c r="R1016" i="8"/>
  <c r="P1016" i="8"/>
  <c r="R1015" i="8"/>
  <c r="P1015" i="8"/>
  <c r="R1014" i="8"/>
  <c r="P1014" i="8"/>
  <c r="R1013" i="8"/>
  <c r="P1013" i="8"/>
  <c r="R1012" i="8"/>
  <c r="P1012" i="8"/>
  <c r="R1011" i="8"/>
  <c r="P1011" i="8"/>
  <c r="R1010" i="8"/>
  <c r="P1010" i="8"/>
  <c r="R1009" i="8"/>
  <c r="P1009" i="8"/>
  <c r="R1008" i="8"/>
  <c r="P1008" i="8"/>
  <c r="R1007" i="8"/>
  <c r="P1007" i="8"/>
  <c r="R1006" i="8"/>
  <c r="P1006" i="8"/>
  <c r="R1005" i="8"/>
  <c r="P1005" i="8"/>
  <c r="R1004" i="8"/>
  <c r="P1004" i="8"/>
  <c r="R1003" i="8"/>
  <c r="P1003" i="8"/>
  <c r="R1002" i="8"/>
  <c r="P1002" i="8"/>
  <c r="R1001" i="8"/>
  <c r="P1001" i="8"/>
  <c r="R1000" i="8"/>
  <c r="P1000" i="8"/>
  <c r="R999" i="8"/>
  <c r="P999" i="8"/>
  <c r="R998" i="8"/>
  <c r="P998" i="8"/>
  <c r="R997" i="8"/>
  <c r="P997" i="8"/>
  <c r="R996" i="8"/>
  <c r="P996" i="8"/>
  <c r="R995" i="8"/>
  <c r="P995" i="8"/>
  <c r="R994" i="8"/>
  <c r="P994" i="8"/>
  <c r="R993" i="8"/>
  <c r="P993" i="8"/>
  <c r="R992" i="8"/>
  <c r="P992" i="8"/>
  <c r="R991" i="8"/>
  <c r="P991" i="8"/>
  <c r="R990" i="8"/>
  <c r="P990" i="8"/>
  <c r="R989" i="8"/>
  <c r="P989" i="8"/>
  <c r="R988" i="8"/>
  <c r="P988" i="8"/>
  <c r="R987" i="8"/>
  <c r="P987" i="8"/>
  <c r="R986" i="8"/>
  <c r="P986" i="8"/>
  <c r="R985" i="8"/>
  <c r="P985" i="8"/>
  <c r="R984" i="8"/>
  <c r="P984" i="8"/>
  <c r="R983" i="8"/>
  <c r="P983" i="8"/>
  <c r="R982" i="8"/>
  <c r="P982" i="8"/>
  <c r="R981" i="8"/>
  <c r="P981" i="8"/>
  <c r="R980" i="8"/>
  <c r="P980" i="8"/>
  <c r="R979" i="8"/>
  <c r="P979" i="8"/>
  <c r="R978" i="8"/>
  <c r="P978" i="8"/>
  <c r="R977" i="8"/>
  <c r="P977" i="8"/>
  <c r="R976" i="8"/>
  <c r="P976" i="8"/>
  <c r="R975" i="8"/>
  <c r="P975" i="8"/>
  <c r="R974" i="8"/>
  <c r="P974" i="8"/>
  <c r="R973" i="8"/>
  <c r="P973" i="8"/>
  <c r="R972" i="8"/>
  <c r="P972" i="8"/>
  <c r="R971" i="8"/>
  <c r="P971" i="8"/>
  <c r="R970" i="8"/>
  <c r="P970" i="8"/>
  <c r="R969" i="8"/>
  <c r="P969" i="8"/>
  <c r="R968" i="8"/>
  <c r="P968" i="8"/>
  <c r="R967" i="8"/>
  <c r="P967" i="8"/>
  <c r="R966" i="8"/>
  <c r="P966" i="8"/>
  <c r="R965" i="8"/>
  <c r="P965" i="8"/>
  <c r="R964" i="8"/>
  <c r="P964" i="8"/>
  <c r="R963" i="8"/>
  <c r="P963" i="8"/>
  <c r="R962" i="8"/>
  <c r="P962" i="8"/>
  <c r="R961" i="8"/>
  <c r="P961" i="8"/>
  <c r="R960" i="8"/>
  <c r="P960" i="8"/>
  <c r="R959" i="8"/>
  <c r="P959" i="8"/>
  <c r="R958" i="8"/>
  <c r="P958" i="8"/>
  <c r="R957" i="8"/>
  <c r="P957" i="8"/>
  <c r="R956" i="8"/>
  <c r="P956" i="8"/>
  <c r="K22" i="21" l="1"/>
  <c r="J8" i="21" l="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7" i="21"/>
  <c r="R15" i="15" l="1"/>
  <c r="J33" i="21" l="1"/>
  <c r="K23" i="21"/>
  <c r="K25" i="21"/>
  <c r="K26" i="21"/>
  <c r="K27" i="21"/>
  <c r="K28" i="21"/>
  <c r="K29" i="21"/>
  <c r="J32" i="21" l="1"/>
  <c r="J34" i="21"/>
  <c r="K34" i="21"/>
  <c r="J31" i="21"/>
  <c r="L31" i="21"/>
  <c r="L34" i="21"/>
  <c r="L32" i="21"/>
  <c r="L33" i="21"/>
  <c r="K33" i="21"/>
  <c r="K32" i="21"/>
  <c r="K31" i="21"/>
  <c r="AH10" i="15" l="1"/>
  <c r="AR10" i="15"/>
  <c r="T13" i="15"/>
  <c r="S14" i="15" l="1"/>
  <c r="AE14" i="15" s="1"/>
  <c r="S16" i="15"/>
  <c r="AE16" i="15" s="1"/>
  <c r="S17" i="15"/>
  <c r="AE17" i="15" s="1"/>
  <c r="S18" i="15"/>
  <c r="AE18" i="15" s="1"/>
  <c r="S19" i="15"/>
  <c r="AE19" i="15" s="1"/>
  <c r="S20" i="15"/>
  <c r="AE20" i="15" s="1"/>
  <c r="S21" i="15"/>
  <c r="AE21" i="15" s="1"/>
  <c r="S22" i="15"/>
  <c r="AE22" i="15" s="1"/>
  <c r="S23" i="15"/>
  <c r="AE23" i="15" s="1"/>
  <c r="S24" i="15"/>
  <c r="AE24" i="15" s="1"/>
  <c r="S25" i="15"/>
  <c r="AE25" i="15" s="1"/>
  <c r="S26" i="15"/>
  <c r="AE26" i="15" s="1"/>
  <c r="S27" i="15"/>
  <c r="AE27" i="15" s="1"/>
  <c r="S28" i="15"/>
  <c r="AE28" i="15" s="1"/>
  <c r="S29" i="15"/>
  <c r="AE29" i="15" s="1"/>
  <c r="S30" i="15"/>
  <c r="AE30" i="15" s="1"/>
  <c r="S31" i="15"/>
  <c r="AE31" i="15" s="1"/>
  <c r="S32" i="15"/>
  <c r="AE32" i="15" s="1"/>
  <c r="S33" i="15"/>
  <c r="AE33" i="15" s="1"/>
  <c r="S34" i="15"/>
  <c r="AE34" i="15" s="1"/>
  <c r="S35" i="15"/>
  <c r="AE35" i="15" s="1"/>
  <c r="S36" i="15"/>
  <c r="AE36" i="15" s="1"/>
  <c r="S37" i="15"/>
  <c r="AE37" i="15" s="1"/>
  <c r="S38" i="15"/>
  <c r="AE38" i="15" s="1"/>
  <c r="S39" i="15"/>
  <c r="AE39" i="15" s="1"/>
  <c r="S40" i="15"/>
  <c r="AE40" i="15" s="1"/>
  <c r="S41" i="15"/>
  <c r="AE41" i="15" s="1"/>
  <c r="S42" i="15"/>
  <c r="AE42" i="15" s="1"/>
  <c r="S43" i="15"/>
  <c r="AE43" i="15" s="1"/>
  <c r="S44" i="15"/>
  <c r="AE44" i="15" s="1"/>
  <c r="S45" i="15"/>
  <c r="AE45" i="15" s="1"/>
  <c r="S46" i="15"/>
  <c r="AE46" i="15" s="1"/>
  <c r="S47" i="15"/>
  <c r="AE47" i="15" s="1"/>
  <c r="S48" i="15"/>
  <c r="AE48" i="15" s="1"/>
  <c r="S49" i="15"/>
  <c r="AE49" i="15" s="1"/>
  <c r="S50" i="15"/>
  <c r="AE50" i="15" s="1"/>
  <c r="S51" i="15"/>
  <c r="AE51" i="15" s="1"/>
  <c r="S52" i="15"/>
  <c r="AE52" i="15" s="1"/>
  <c r="S53" i="15"/>
  <c r="AE53" i="15" s="1"/>
  <c r="S54" i="15"/>
  <c r="AE54" i="15" s="1"/>
  <c r="S15" i="15"/>
  <c r="AE15" i="15" s="1"/>
  <c r="AE55" i="15" l="1"/>
  <c r="R54" i="15"/>
  <c r="T16" i="15" l="1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34" i="15"/>
  <c r="T35" i="15"/>
  <c r="T36" i="15"/>
  <c r="T37" i="15"/>
  <c r="T38" i="15"/>
  <c r="T39" i="15"/>
  <c r="T40" i="15"/>
  <c r="T41" i="15"/>
  <c r="T42" i="15"/>
  <c r="T43" i="15"/>
  <c r="T44" i="15"/>
  <c r="T45" i="15"/>
  <c r="T46" i="15"/>
  <c r="T47" i="15"/>
  <c r="T48" i="15"/>
  <c r="T49" i="15"/>
  <c r="T50" i="15"/>
  <c r="T51" i="15"/>
  <c r="T52" i="15"/>
  <c r="T53" i="15"/>
  <c r="T54" i="15"/>
  <c r="T15" i="15"/>
  <c r="T14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17" i="15"/>
  <c r="R16" i="15"/>
  <c r="L54" i="15"/>
  <c r="I54" i="15"/>
  <c r="M54" i="15"/>
  <c r="G58" i="15"/>
  <c r="G59" i="15"/>
  <c r="G60" i="15"/>
  <c r="G61" i="15"/>
  <c r="H54" i="15"/>
  <c r="F58" i="15"/>
  <c r="F59" i="15"/>
  <c r="F60" i="15"/>
  <c r="F61" i="15"/>
  <c r="E54" i="15"/>
  <c r="V54" i="15" s="1"/>
  <c r="D54" i="15"/>
  <c r="AC42" i="2" l="1"/>
  <c r="AC43" i="2"/>
  <c r="AC44" i="2"/>
  <c r="AC45" i="2"/>
  <c r="AC46" i="2"/>
  <c r="AC47" i="2"/>
  <c r="AC48" i="2"/>
  <c r="AC49" i="2"/>
  <c r="AC41" i="2"/>
  <c r="AC6" i="2"/>
  <c r="AC5" i="2"/>
  <c r="G49" i="2"/>
  <c r="N48" i="2"/>
  <c r="N49" i="2"/>
  <c r="N47" i="2"/>
  <c r="J42" i="2"/>
  <c r="J43" i="2"/>
  <c r="J44" i="2"/>
  <c r="J45" i="2"/>
  <c r="J46" i="2"/>
  <c r="J47" i="2"/>
  <c r="J48" i="2"/>
  <c r="J49" i="2"/>
  <c r="J41" i="2"/>
  <c r="N5" i="2"/>
  <c r="J5" i="2"/>
  <c r="AI14" i="5" l="1"/>
  <c r="AC9" i="5" l="1"/>
  <c r="AG9" i="5" s="1"/>
  <c r="AD9" i="5" s="1"/>
  <c r="AH9" i="5"/>
  <c r="AI9" i="5"/>
  <c r="AC10" i="5"/>
  <c r="AG10" i="5" s="1"/>
  <c r="AD10" i="5" s="1"/>
  <c r="X5" i="2" l="1"/>
  <c r="I10" i="15" l="1"/>
  <c r="AM19" i="5" l="1"/>
  <c r="AM26" i="5"/>
  <c r="AL26" i="5" s="1"/>
  <c r="AK9" i="5"/>
  <c r="AK11" i="5"/>
  <c r="AK10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H10" i="5"/>
  <c r="AI26" i="5"/>
  <c r="AR26" i="5"/>
  <c r="AI25" i="5"/>
  <c r="AI24" i="5"/>
  <c r="AR9" i="5"/>
  <c r="AM9" i="5" s="1"/>
  <c r="BA26" i="5"/>
  <c r="AL9" i="5" l="1"/>
  <c r="AL1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9" i="5"/>
  <c r="AR24" i="5"/>
  <c r="AM24" i="5" s="1"/>
  <c r="AL24" i="5" s="1"/>
  <c r="AC26" i="5"/>
  <c r="AC25" i="5"/>
  <c r="AG25" i="5" s="1"/>
  <c r="AJ26" i="5"/>
  <c r="AH26" i="5"/>
  <c r="AR25" i="5"/>
  <c r="AM25" i="5" s="1"/>
  <c r="AL25" i="5" s="1"/>
  <c r="AR17" i="5"/>
  <c r="AM17" i="5" s="1"/>
  <c r="AL17" i="5" s="1"/>
  <c r="AH5" i="2"/>
  <c r="P132" i="2" l="1"/>
  <c r="CB52" i="5"/>
  <c r="CB9" i="5" l="1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BG9" i="5"/>
  <c r="CB8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AY25" i="5" l="1"/>
  <c r="AN26" i="5"/>
  <c r="AO26" i="5" s="1"/>
  <c r="AP26" i="5" s="1"/>
  <c r="BE9" i="5"/>
  <c r="AY9" i="5"/>
  <c r="AN9" i="5" s="1"/>
  <c r="AO9" i="5" s="1"/>
  <c r="BE26" i="5"/>
  <c r="AY24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AN24" i="5" l="1"/>
  <c r="AO24" i="5" s="1"/>
  <c r="AJ24" i="5"/>
  <c r="AN25" i="5"/>
  <c r="AO25" i="5" s="1"/>
  <c r="AP25" i="5" s="1"/>
  <c r="AJ25" i="5"/>
  <c r="AZ9" i="5"/>
  <c r="AI11" i="5"/>
  <c r="AI21" i="5"/>
  <c r="AI23" i="5"/>
  <c r="AH25" i="5"/>
  <c r="AH15" i="5"/>
  <c r="AY23" i="5"/>
  <c r="AN23" i="5" s="1"/>
  <c r="AO23" i="5" s="1"/>
  <c r="AR16" i="5"/>
  <c r="AM16" i="5" s="1"/>
  <c r="AL16" i="5" s="1"/>
  <c r="AR12" i="5"/>
  <c r="AM12" i="5" s="1"/>
  <c r="AL12" i="5" s="1"/>
  <c r="AR20" i="5" l="1"/>
  <c r="AM20" i="5" s="1"/>
  <c r="AL20" i="5" s="1"/>
  <c r="AQ30" i="5"/>
  <c r="AA30" i="5"/>
  <c r="Z8" i="18" l="1"/>
  <c r="Z9" i="18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Z38" i="18"/>
  <c r="Z39" i="18"/>
  <c r="Z40" i="18"/>
  <c r="Z41" i="18"/>
  <c r="Z42" i="18"/>
  <c r="Z43" i="18"/>
  <c r="Z44" i="18"/>
  <c r="Z45" i="18"/>
  <c r="Z46" i="18"/>
  <c r="Z47" i="18"/>
  <c r="Z48" i="18"/>
  <c r="Z49" i="18"/>
  <c r="Z50" i="18"/>
  <c r="Z7" i="18"/>
  <c r="H8" i="18" l="1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7" i="18"/>
  <c r="G7" i="18"/>
  <c r="I38" i="18"/>
  <c r="I39" i="18"/>
  <c r="I40" i="18"/>
  <c r="I41" i="18"/>
  <c r="I42" i="18"/>
  <c r="I43" i="18"/>
  <c r="I8" i="18" l="1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44" i="18"/>
  <c r="I45" i="18"/>
  <c r="I46" i="18"/>
  <c r="I47" i="18"/>
  <c r="I48" i="18"/>
  <c r="I49" i="18"/>
  <c r="I50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F7" i="18"/>
  <c r="U4" i="19" l="1"/>
  <c r="U5" i="19"/>
  <c r="U6" i="19"/>
  <c r="U7" i="19"/>
  <c r="U8" i="19"/>
  <c r="U9" i="19"/>
  <c r="U10" i="19"/>
  <c r="U11" i="19"/>
  <c r="U12" i="19"/>
  <c r="U13" i="19"/>
  <c r="U14" i="19"/>
  <c r="U15" i="19"/>
  <c r="U16" i="19"/>
  <c r="U17" i="19"/>
  <c r="U18" i="19"/>
  <c r="U19" i="19"/>
  <c r="U20" i="19"/>
  <c r="U21" i="19"/>
  <c r="U22" i="19"/>
  <c r="U23" i="19"/>
  <c r="U24" i="19"/>
  <c r="U25" i="19"/>
  <c r="U26" i="19"/>
  <c r="U27" i="19"/>
  <c r="U28" i="19"/>
  <c r="U29" i="19"/>
  <c r="U30" i="19"/>
  <c r="U31" i="19"/>
  <c r="U32" i="19"/>
  <c r="U33" i="19"/>
  <c r="U34" i="19"/>
  <c r="U35" i="19"/>
  <c r="U36" i="19"/>
  <c r="U37" i="19"/>
  <c r="U38" i="19"/>
  <c r="U39" i="19"/>
  <c r="U40" i="19"/>
  <c r="U41" i="19"/>
  <c r="U42" i="19"/>
  <c r="U43" i="19"/>
  <c r="U44" i="19"/>
  <c r="U45" i="19"/>
  <c r="U46" i="19"/>
  <c r="U3" i="19"/>
  <c r="U47" i="19" s="1"/>
  <c r="M5" i="19"/>
  <c r="O5" i="19" s="1"/>
  <c r="P5" i="19" s="1"/>
  <c r="M6" i="19"/>
  <c r="O6" i="19" s="1"/>
  <c r="P6" i="19" s="1"/>
  <c r="M7" i="19"/>
  <c r="O7" i="19" s="1"/>
  <c r="P7" i="19" s="1"/>
  <c r="M8" i="19"/>
  <c r="O8" i="19" s="1"/>
  <c r="P8" i="19" s="1"/>
  <c r="M9" i="19"/>
  <c r="O9" i="19" s="1"/>
  <c r="P9" i="19" s="1"/>
  <c r="M10" i="19"/>
  <c r="O10" i="19" s="1"/>
  <c r="P10" i="19" s="1"/>
  <c r="M11" i="19"/>
  <c r="O11" i="19" s="1"/>
  <c r="P11" i="19" s="1"/>
  <c r="M12" i="19"/>
  <c r="O12" i="19" s="1"/>
  <c r="P12" i="19" s="1"/>
  <c r="M13" i="19"/>
  <c r="O13" i="19" s="1"/>
  <c r="P13" i="19" s="1"/>
  <c r="M14" i="19"/>
  <c r="O14" i="19" s="1"/>
  <c r="P14" i="19" s="1"/>
  <c r="M15" i="19"/>
  <c r="O15" i="19" s="1"/>
  <c r="P15" i="19" s="1"/>
  <c r="M16" i="19"/>
  <c r="O16" i="19" s="1"/>
  <c r="P16" i="19" s="1"/>
  <c r="M17" i="19"/>
  <c r="O17" i="19" s="1"/>
  <c r="P17" i="19" s="1"/>
  <c r="M18" i="19"/>
  <c r="O18" i="19" s="1"/>
  <c r="P18" i="19" s="1"/>
  <c r="M19" i="19"/>
  <c r="O19" i="19" s="1"/>
  <c r="P19" i="19" s="1"/>
  <c r="M20" i="19"/>
  <c r="O20" i="19" s="1"/>
  <c r="P20" i="19" s="1"/>
  <c r="M21" i="19"/>
  <c r="O21" i="19" s="1"/>
  <c r="P21" i="19" s="1"/>
  <c r="M22" i="19"/>
  <c r="O22" i="19" s="1"/>
  <c r="P22" i="19" s="1"/>
  <c r="M23" i="19"/>
  <c r="O23" i="19" s="1"/>
  <c r="P23" i="19" s="1"/>
  <c r="M24" i="19"/>
  <c r="O24" i="19" s="1"/>
  <c r="P24" i="19" s="1"/>
  <c r="M25" i="19"/>
  <c r="O25" i="19" s="1"/>
  <c r="P25" i="19" s="1"/>
  <c r="M26" i="19"/>
  <c r="O26" i="19" s="1"/>
  <c r="P26" i="19" s="1"/>
  <c r="M27" i="19"/>
  <c r="O27" i="19" s="1"/>
  <c r="P27" i="19" s="1"/>
  <c r="M28" i="19"/>
  <c r="O28" i="19" s="1"/>
  <c r="P28" i="19" s="1"/>
  <c r="M29" i="19"/>
  <c r="O29" i="19" s="1"/>
  <c r="P29" i="19" s="1"/>
  <c r="M30" i="19"/>
  <c r="O30" i="19" s="1"/>
  <c r="P30" i="19" s="1"/>
  <c r="M31" i="19"/>
  <c r="O31" i="19" s="1"/>
  <c r="P31" i="19" s="1"/>
  <c r="M32" i="19"/>
  <c r="O32" i="19" s="1"/>
  <c r="P32" i="19" s="1"/>
  <c r="M33" i="19"/>
  <c r="O33" i="19" s="1"/>
  <c r="P33" i="19" s="1"/>
  <c r="M34" i="19"/>
  <c r="O34" i="19" s="1"/>
  <c r="P34" i="19" s="1"/>
  <c r="M35" i="19"/>
  <c r="O35" i="19" s="1"/>
  <c r="P35" i="19" s="1"/>
  <c r="M36" i="19"/>
  <c r="O36" i="19" s="1"/>
  <c r="P36" i="19" s="1"/>
  <c r="M37" i="19"/>
  <c r="O37" i="19" s="1"/>
  <c r="P37" i="19" s="1"/>
  <c r="M38" i="19"/>
  <c r="O38" i="19" s="1"/>
  <c r="P38" i="19" s="1"/>
  <c r="M39" i="19"/>
  <c r="O39" i="19" s="1"/>
  <c r="P39" i="19" s="1"/>
  <c r="M40" i="19"/>
  <c r="O40" i="19" s="1"/>
  <c r="P40" i="19" s="1"/>
  <c r="M41" i="19"/>
  <c r="O41" i="19" s="1"/>
  <c r="P41" i="19" s="1"/>
  <c r="M42" i="19"/>
  <c r="O42" i="19" s="1"/>
  <c r="P42" i="19" s="1"/>
  <c r="M43" i="19"/>
  <c r="O43" i="19" s="1"/>
  <c r="P43" i="19" s="1"/>
  <c r="M44" i="19"/>
  <c r="O44" i="19" s="1"/>
  <c r="P44" i="19" s="1"/>
  <c r="M45" i="19"/>
  <c r="O45" i="19" s="1"/>
  <c r="P45" i="19" s="1"/>
  <c r="M46" i="19"/>
  <c r="O46" i="19" s="1"/>
  <c r="P46" i="19" s="1"/>
  <c r="H4" i="19"/>
  <c r="J4" i="19" s="1"/>
  <c r="K4" i="19" s="1"/>
  <c r="H5" i="19"/>
  <c r="J5" i="19" s="1"/>
  <c r="K5" i="19" s="1"/>
  <c r="H6" i="19"/>
  <c r="J6" i="19"/>
  <c r="K6" i="19" s="1"/>
  <c r="H7" i="19"/>
  <c r="J7" i="19" s="1"/>
  <c r="K7" i="19" s="1"/>
  <c r="H8" i="19"/>
  <c r="J8" i="19" s="1"/>
  <c r="K8" i="19" s="1"/>
  <c r="H9" i="19"/>
  <c r="J9" i="19"/>
  <c r="K9" i="19" s="1"/>
  <c r="H10" i="19"/>
  <c r="J10" i="19" s="1"/>
  <c r="K10" i="19" s="1"/>
  <c r="H11" i="19"/>
  <c r="J11" i="19"/>
  <c r="K11" i="19" s="1"/>
  <c r="H12" i="19"/>
  <c r="J12" i="19" s="1"/>
  <c r="K12" i="19" s="1"/>
  <c r="H13" i="19"/>
  <c r="J13" i="19" s="1"/>
  <c r="K13" i="19" s="1"/>
  <c r="H14" i="19"/>
  <c r="J14" i="19" s="1"/>
  <c r="K14" i="19" s="1"/>
  <c r="H15" i="19"/>
  <c r="J15" i="19" s="1"/>
  <c r="K15" i="19" s="1"/>
  <c r="H16" i="19"/>
  <c r="J16" i="19" s="1"/>
  <c r="K16" i="19" s="1"/>
  <c r="H17" i="19"/>
  <c r="J17" i="19"/>
  <c r="K17" i="19" s="1"/>
  <c r="H18" i="19"/>
  <c r="J18" i="19" s="1"/>
  <c r="K18" i="19" s="1"/>
  <c r="H19" i="19"/>
  <c r="J19" i="19" s="1"/>
  <c r="K19" i="19" s="1"/>
  <c r="H20" i="19"/>
  <c r="J20" i="19" s="1"/>
  <c r="K20" i="19" s="1"/>
  <c r="H21" i="19"/>
  <c r="J21" i="19" s="1"/>
  <c r="K21" i="19" s="1"/>
  <c r="H22" i="19"/>
  <c r="J22" i="19" s="1"/>
  <c r="K22" i="19" s="1"/>
  <c r="H23" i="19"/>
  <c r="J23" i="19" s="1"/>
  <c r="K23" i="19" s="1"/>
  <c r="H24" i="19"/>
  <c r="J24" i="19" s="1"/>
  <c r="K24" i="19" s="1"/>
  <c r="H25" i="19"/>
  <c r="J25" i="19"/>
  <c r="K25" i="19" s="1"/>
  <c r="H26" i="19"/>
  <c r="J26" i="19" s="1"/>
  <c r="K26" i="19" s="1"/>
  <c r="H27" i="19"/>
  <c r="J27" i="19"/>
  <c r="K27" i="19" s="1"/>
  <c r="H28" i="19"/>
  <c r="J28" i="19" s="1"/>
  <c r="K28" i="19" s="1"/>
  <c r="H29" i="19"/>
  <c r="J29" i="19" s="1"/>
  <c r="K29" i="19" s="1"/>
  <c r="H30" i="19"/>
  <c r="J30" i="19" s="1"/>
  <c r="K30" i="19" s="1"/>
  <c r="H31" i="19"/>
  <c r="J31" i="19" s="1"/>
  <c r="K31" i="19" s="1"/>
  <c r="H32" i="19"/>
  <c r="J32" i="19" s="1"/>
  <c r="K32" i="19" s="1"/>
  <c r="H33" i="19"/>
  <c r="J33" i="19" s="1"/>
  <c r="K33" i="19" s="1"/>
  <c r="H34" i="19"/>
  <c r="J34" i="19" s="1"/>
  <c r="K34" i="19" s="1"/>
  <c r="H35" i="19"/>
  <c r="J35" i="19"/>
  <c r="K35" i="19" s="1"/>
  <c r="H36" i="19"/>
  <c r="J36" i="19" s="1"/>
  <c r="K36" i="19" s="1"/>
  <c r="H37" i="19"/>
  <c r="J37" i="19"/>
  <c r="K37" i="19" s="1"/>
  <c r="H38" i="19"/>
  <c r="J38" i="19"/>
  <c r="K38" i="19" s="1"/>
  <c r="H39" i="19"/>
  <c r="J39" i="19" s="1"/>
  <c r="K39" i="19" s="1"/>
  <c r="H40" i="19"/>
  <c r="J40" i="19" s="1"/>
  <c r="K40" i="19" s="1"/>
  <c r="H41" i="19"/>
  <c r="J41" i="19" s="1"/>
  <c r="K41" i="19" s="1"/>
  <c r="H42" i="19"/>
  <c r="J42" i="19" s="1"/>
  <c r="K42" i="19" s="1"/>
  <c r="H43" i="19"/>
  <c r="J43" i="19" s="1"/>
  <c r="K43" i="19" s="1"/>
  <c r="H44" i="19"/>
  <c r="J44" i="19" s="1"/>
  <c r="K44" i="19" s="1"/>
  <c r="H45" i="19"/>
  <c r="J45" i="19" s="1"/>
  <c r="K45" i="19" s="1"/>
  <c r="H46" i="19"/>
  <c r="J46" i="19" s="1"/>
  <c r="K46" i="19" s="1"/>
  <c r="H3" i="19"/>
  <c r="J3" i="19" s="1"/>
  <c r="K3" i="19" s="1"/>
  <c r="K47" i="19" l="1"/>
  <c r="J47" i="19"/>
  <c r="M3" i="19"/>
  <c r="O3" i="19" s="1"/>
  <c r="P3" i="19" s="1"/>
  <c r="M4" i="19"/>
  <c r="O4" i="19" s="1"/>
  <c r="P4" i="19" s="1"/>
  <c r="P47" i="19" l="1"/>
  <c r="O47" i="19"/>
  <c r="D57" i="18" l="1"/>
  <c r="E5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Q6" i="9"/>
  <c r="M10" i="15"/>
  <c r="F57" i="18" l="1"/>
  <c r="C57" i="18"/>
  <c r="S5" i="17" l="1"/>
  <c r="T5" i="17" s="1"/>
  <c r="S6" i="17"/>
  <c r="T6" i="17" s="1"/>
  <c r="S7" i="17"/>
  <c r="T7" i="17" s="1"/>
  <c r="S8" i="17"/>
  <c r="T8" i="17" s="1"/>
  <c r="S9" i="17"/>
  <c r="T9" i="17" s="1"/>
  <c r="S10" i="17"/>
  <c r="T10" i="17" s="1"/>
  <c r="S11" i="17"/>
  <c r="T11" i="17" s="1"/>
  <c r="S12" i="17"/>
  <c r="T12" i="17" s="1"/>
  <c r="S13" i="17"/>
  <c r="T13" i="17" s="1"/>
  <c r="S14" i="17"/>
  <c r="T14" i="17" s="1"/>
  <c r="S15" i="17"/>
  <c r="T15" i="17" s="1"/>
  <c r="S16" i="17"/>
  <c r="T16" i="17" s="1"/>
  <c r="S17" i="17"/>
  <c r="T17" i="17" s="1"/>
  <c r="S18" i="17"/>
  <c r="T18" i="17" s="1"/>
  <c r="S19" i="17"/>
  <c r="T19" i="17" s="1"/>
  <c r="S20" i="17"/>
  <c r="T20" i="17" s="1"/>
  <c r="S21" i="17"/>
  <c r="T21" i="17" s="1"/>
  <c r="S22" i="17"/>
  <c r="T22" i="17" s="1"/>
  <c r="S23" i="17"/>
  <c r="T23" i="17" s="1"/>
  <c r="S24" i="17"/>
  <c r="T24" i="17" s="1"/>
  <c r="S25" i="17"/>
  <c r="T25" i="17" s="1"/>
  <c r="S26" i="17"/>
  <c r="T26" i="17" s="1"/>
  <c r="S27" i="17"/>
  <c r="T27" i="17" s="1"/>
  <c r="S28" i="17"/>
  <c r="T28" i="17" s="1"/>
  <c r="S29" i="17"/>
  <c r="T29" i="17" s="1"/>
  <c r="S30" i="17"/>
  <c r="T30" i="17" s="1"/>
  <c r="S31" i="17"/>
  <c r="T31" i="17" s="1"/>
  <c r="S32" i="17"/>
  <c r="T32" i="17" s="1"/>
  <c r="S33" i="17"/>
  <c r="T33" i="17" s="1"/>
  <c r="S34" i="17"/>
  <c r="T34" i="17" s="1"/>
  <c r="S35" i="17"/>
  <c r="T35" i="17" s="1"/>
  <c r="S36" i="17"/>
  <c r="T36" i="17" s="1"/>
  <c r="S37" i="17"/>
  <c r="T37" i="17" s="1"/>
  <c r="S38" i="17"/>
  <c r="T38" i="17" s="1"/>
  <c r="S40" i="17"/>
  <c r="T40" i="17" s="1"/>
  <c r="S41" i="17"/>
  <c r="T41" i="17" s="1"/>
  <c r="S42" i="17"/>
  <c r="T42" i="17" s="1"/>
  <c r="S43" i="17"/>
  <c r="T43" i="17" s="1"/>
  <c r="S44" i="17"/>
  <c r="T44" i="17" s="1"/>
  <c r="S45" i="17"/>
  <c r="T45" i="17" s="1"/>
  <c r="S46" i="17"/>
  <c r="T46" i="17" s="1"/>
  <c r="S47" i="17"/>
  <c r="T47" i="17" s="1"/>
  <c r="S4" i="17"/>
  <c r="T4" i="17" s="1"/>
  <c r="V49" i="4" l="1"/>
  <c r="V48" i="4"/>
  <c r="Z48" i="4" s="1"/>
  <c r="S52" i="4"/>
  <c r="S53" i="4"/>
  <c r="J49" i="4"/>
  <c r="T49" i="4"/>
  <c r="AK49" i="4"/>
  <c r="AL49" i="4"/>
  <c r="Q49" i="4"/>
  <c r="O49" i="4"/>
  <c r="L49" i="4"/>
  <c r="Z49" i="4" s="1"/>
  <c r="J48" i="4"/>
  <c r="T48" i="4"/>
  <c r="AK48" i="4"/>
  <c r="AL48" i="4"/>
  <c r="Q48" i="4"/>
  <c r="O48" i="4"/>
  <c r="L48" i="4"/>
  <c r="W49" i="4" l="1"/>
  <c r="W48" i="4"/>
  <c r="R5" i="8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173" i="8"/>
  <c r="R174" i="8"/>
  <c r="R175" i="8"/>
  <c r="R176" i="8"/>
  <c r="R177" i="8"/>
  <c r="R178" i="8"/>
  <c r="R179" i="8"/>
  <c r="R180" i="8"/>
  <c r="R181" i="8"/>
  <c r="R182" i="8"/>
  <c r="R183" i="8"/>
  <c r="R184" i="8"/>
  <c r="R185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250" i="8"/>
  <c r="R251" i="8"/>
  <c r="R252" i="8"/>
  <c r="R253" i="8"/>
  <c r="R254" i="8"/>
  <c r="R255" i="8"/>
  <c r="R256" i="8"/>
  <c r="R257" i="8"/>
  <c r="R258" i="8"/>
  <c r="R259" i="8"/>
  <c r="R260" i="8"/>
  <c r="R261" i="8"/>
  <c r="R262" i="8"/>
  <c r="R263" i="8"/>
  <c r="R264" i="8"/>
  <c r="R265" i="8"/>
  <c r="R266" i="8"/>
  <c r="R267" i="8"/>
  <c r="R268" i="8"/>
  <c r="R269" i="8"/>
  <c r="R270" i="8"/>
  <c r="R271" i="8"/>
  <c r="R272" i="8"/>
  <c r="R273" i="8"/>
  <c r="R274" i="8"/>
  <c r="R275" i="8"/>
  <c r="R276" i="8"/>
  <c r="R277" i="8"/>
  <c r="R278" i="8"/>
  <c r="R279" i="8"/>
  <c r="R280" i="8"/>
  <c r="R281" i="8"/>
  <c r="R282" i="8"/>
  <c r="R283" i="8"/>
  <c r="R284" i="8"/>
  <c r="R285" i="8"/>
  <c r="R286" i="8"/>
  <c r="R287" i="8"/>
  <c r="R288" i="8"/>
  <c r="R289" i="8"/>
  <c r="R290" i="8"/>
  <c r="R291" i="8"/>
  <c r="R292" i="8"/>
  <c r="R293" i="8"/>
  <c r="R294" i="8"/>
  <c r="R295" i="8"/>
  <c r="R296" i="8"/>
  <c r="R297" i="8"/>
  <c r="R298" i="8"/>
  <c r="R299" i="8"/>
  <c r="R300" i="8"/>
  <c r="R301" i="8"/>
  <c r="R302" i="8"/>
  <c r="R303" i="8"/>
  <c r="R304" i="8"/>
  <c r="R305" i="8"/>
  <c r="R306" i="8"/>
  <c r="R307" i="8"/>
  <c r="R308" i="8"/>
  <c r="R309" i="8"/>
  <c r="R310" i="8"/>
  <c r="R311" i="8"/>
  <c r="R312" i="8"/>
  <c r="R313" i="8"/>
  <c r="R314" i="8"/>
  <c r="R315" i="8"/>
  <c r="R316" i="8"/>
  <c r="R317" i="8"/>
  <c r="R318" i="8"/>
  <c r="R319" i="8"/>
  <c r="R320" i="8"/>
  <c r="R321" i="8"/>
  <c r="R322" i="8"/>
  <c r="R323" i="8"/>
  <c r="R324" i="8"/>
  <c r="R325" i="8"/>
  <c r="R326" i="8"/>
  <c r="R327" i="8"/>
  <c r="R328" i="8"/>
  <c r="R329" i="8"/>
  <c r="R330" i="8"/>
  <c r="R331" i="8"/>
  <c r="R332" i="8"/>
  <c r="R333" i="8"/>
  <c r="R334" i="8"/>
  <c r="R335" i="8"/>
  <c r="R336" i="8"/>
  <c r="R337" i="8"/>
  <c r="R338" i="8"/>
  <c r="R339" i="8"/>
  <c r="R340" i="8"/>
  <c r="R341" i="8"/>
  <c r="R342" i="8"/>
  <c r="R343" i="8"/>
  <c r="R344" i="8"/>
  <c r="R345" i="8"/>
  <c r="R346" i="8"/>
  <c r="R347" i="8"/>
  <c r="R348" i="8"/>
  <c r="R349" i="8"/>
  <c r="R350" i="8"/>
  <c r="R351" i="8"/>
  <c r="R352" i="8"/>
  <c r="R353" i="8"/>
  <c r="R354" i="8"/>
  <c r="R355" i="8"/>
  <c r="R356" i="8"/>
  <c r="R357" i="8"/>
  <c r="R358" i="8"/>
  <c r="R359" i="8"/>
  <c r="R360" i="8"/>
  <c r="R361" i="8"/>
  <c r="R362" i="8"/>
  <c r="R363" i="8"/>
  <c r="R364" i="8"/>
  <c r="R365" i="8"/>
  <c r="R366" i="8"/>
  <c r="R367" i="8"/>
  <c r="R368" i="8"/>
  <c r="R369" i="8"/>
  <c r="R370" i="8"/>
  <c r="R371" i="8"/>
  <c r="R372" i="8"/>
  <c r="R373" i="8"/>
  <c r="R374" i="8"/>
  <c r="R375" i="8"/>
  <c r="R376" i="8"/>
  <c r="R377" i="8"/>
  <c r="R378" i="8"/>
  <c r="R379" i="8"/>
  <c r="R380" i="8"/>
  <c r="R381" i="8"/>
  <c r="R382" i="8"/>
  <c r="R383" i="8"/>
  <c r="R384" i="8"/>
  <c r="R385" i="8"/>
  <c r="R386" i="8"/>
  <c r="R387" i="8"/>
  <c r="R388" i="8"/>
  <c r="R389" i="8"/>
  <c r="R390" i="8"/>
  <c r="R391" i="8"/>
  <c r="R392" i="8"/>
  <c r="R393" i="8"/>
  <c r="R394" i="8"/>
  <c r="R395" i="8"/>
  <c r="R396" i="8"/>
  <c r="R397" i="8"/>
  <c r="R398" i="8"/>
  <c r="R400" i="8"/>
  <c r="R401" i="8"/>
  <c r="R402" i="8"/>
  <c r="R403" i="8"/>
  <c r="R404" i="8"/>
  <c r="R405" i="8"/>
  <c r="R406" i="8"/>
  <c r="R407" i="8"/>
  <c r="R408" i="8"/>
  <c r="R409" i="8"/>
  <c r="R410" i="8"/>
  <c r="R411" i="8"/>
  <c r="R412" i="8"/>
  <c r="R413" i="8"/>
  <c r="R414" i="8"/>
  <c r="R415" i="8"/>
  <c r="R416" i="8"/>
  <c r="R417" i="8"/>
  <c r="R418" i="8"/>
  <c r="R419" i="8"/>
  <c r="R420" i="8"/>
  <c r="R421" i="8"/>
  <c r="R422" i="8"/>
  <c r="R423" i="8"/>
  <c r="R424" i="8"/>
  <c r="R425" i="8"/>
  <c r="R426" i="8"/>
  <c r="R427" i="8"/>
  <c r="R428" i="8"/>
  <c r="R429" i="8"/>
  <c r="R430" i="8"/>
  <c r="R431" i="8"/>
  <c r="R432" i="8"/>
  <c r="R433" i="8"/>
  <c r="R434" i="8"/>
  <c r="R435" i="8"/>
  <c r="R436" i="8"/>
  <c r="R437" i="8"/>
  <c r="R438" i="8"/>
  <c r="R439" i="8"/>
  <c r="R440" i="8"/>
  <c r="R441" i="8"/>
  <c r="R442" i="8"/>
  <c r="R443" i="8"/>
  <c r="R444" i="8"/>
  <c r="R445" i="8"/>
  <c r="R446" i="8"/>
  <c r="R447" i="8"/>
  <c r="R448" i="8"/>
  <c r="R449" i="8"/>
  <c r="R450" i="8"/>
  <c r="R451" i="8"/>
  <c r="R452" i="8"/>
  <c r="R453" i="8"/>
  <c r="R454" i="8"/>
  <c r="R455" i="8"/>
  <c r="R456" i="8"/>
  <c r="R457" i="8"/>
  <c r="R458" i="8"/>
  <c r="R466" i="8"/>
  <c r="R467" i="8"/>
  <c r="R468" i="8"/>
  <c r="R469" i="8"/>
  <c r="R470" i="8"/>
  <c r="R480" i="8"/>
  <c r="R481" i="8"/>
  <c r="R482" i="8"/>
  <c r="R483" i="8"/>
  <c r="R484" i="8"/>
  <c r="R494" i="8"/>
  <c r="R495" i="8"/>
  <c r="R496" i="8"/>
  <c r="R497" i="8"/>
  <c r="R498" i="8"/>
  <c r="R508" i="8"/>
  <c r="R509" i="8"/>
  <c r="R510" i="8"/>
  <c r="R511" i="8"/>
  <c r="R512" i="8"/>
  <c r="R513" i="8"/>
  <c r="R514" i="8"/>
  <c r="R515" i="8"/>
  <c r="R516" i="8"/>
  <c r="R517" i="8"/>
  <c r="R518" i="8"/>
  <c r="R519" i="8"/>
  <c r="R520" i="8"/>
  <c r="R521" i="8"/>
  <c r="R522" i="8"/>
  <c r="R523" i="8"/>
  <c r="R524" i="8"/>
  <c r="R525" i="8"/>
  <c r="R526" i="8"/>
  <c r="R527" i="8"/>
  <c r="R528" i="8"/>
  <c r="R529" i="8"/>
  <c r="R530" i="8"/>
  <c r="R531" i="8"/>
  <c r="R532" i="8"/>
  <c r="R533" i="8"/>
  <c r="R534" i="8"/>
  <c r="R535" i="8"/>
  <c r="R536" i="8"/>
  <c r="R537" i="8"/>
  <c r="R538" i="8"/>
  <c r="R539" i="8"/>
  <c r="R540" i="8"/>
  <c r="R541" i="8"/>
  <c r="R542" i="8"/>
  <c r="R543" i="8"/>
  <c r="R544" i="8"/>
  <c r="R545" i="8"/>
  <c r="R546" i="8"/>
  <c r="R547" i="8"/>
  <c r="R548" i="8"/>
  <c r="R549" i="8"/>
  <c r="R550" i="8"/>
  <c r="R551" i="8"/>
  <c r="R552" i="8"/>
  <c r="R553" i="8"/>
  <c r="R554" i="8"/>
  <c r="R555" i="8"/>
  <c r="R556" i="8"/>
  <c r="R557" i="8"/>
  <c r="R558" i="8"/>
  <c r="R559" i="8"/>
  <c r="R560" i="8"/>
  <c r="R561" i="8"/>
  <c r="R562" i="8"/>
  <c r="R563" i="8"/>
  <c r="R564" i="8"/>
  <c r="R565" i="8"/>
  <c r="R566" i="8"/>
  <c r="R567" i="8"/>
  <c r="R568" i="8"/>
  <c r="R569" i="8"/>
  <c r="R570" i="8"/>
  <c r="R571" i="8"/>
  <c r="R572" i="8"/>
  <c r="R573" i="8"/>
  <c r="R574" i="8"/>
  <c r="R575" i="8"/>
  <c r="R576" i="8"/>
  <c r="R577" i="8"/>
  <c r="R578" i="8"/>
  <c r="R579" i="8"/>
  <c r="R580" i="8"/>
  <c r="R581" i="8"/>
  <c r="R582" i="8"/>
  <c r="R583" i="8"/>
  <c r="R584" i="8"/>
  <c r="R585" i="8"/>
  <c r="R586" i="8"/>
  <c r="R587" i="8"/>
  <c r="R588" i="8"/>
  <c r="R589" i="8"/>
  <c r="R590" i="8"/>
  <c r="R591" i="8"/>
  <c r="R592" i="8"/>
  <c r="R593" i="8"/>
  <c r="R594" i="8"/>
  <c r="R595" i="8"/>
  <c r="R596" i="8"/>
  <c r="R597" i="8"/>
  <c r="R598" i="8"/>
  <c r="R599" i="8"/>
  <c r="R600" i="8"/>
  <c r="R601" i="8"/>
  <c r="R602" i="8"/>
  <c r="R603" i="8"/>
  <c r="R604" i="8"/>
  <c r="R605" i="8"/>
  <c r="R606" i="8"/>
  <c r="R607" i="8"/>
  <c r="R608" i="8"/>
  <c r="R609" i="8"/>
  <c r="R610" i="8"/>
  <c r="R611" i="8"/>
  <c r="R612" i="8"/>
  <c r="R613" i="8"/>
  <c r="R614" i="8"/>
  <c r="R615" i="8"/>
  <c r="R616" i="8"/>
  <c r="R617" i="8"/>
  <c r="R618" i="8"/>
  <c r="R619" i="8"/>
  <c r="R620" i="8"/>
  <c r="R621" i="8"/>
  <c r="R622" i="8"/>
  <c r="R623" i="8"/>
  <c r="R624" i="8"/>
  <c r="R625" i="8"/>
  <c r="R626" i="8"/>
  <c r="R627" i="8"/>
  <c r="R628" i="8"/>
  <c r="R629" i="8"/>
  <c r="R630" i="8"/>
  <c r="R631" i="8"/>
  <c r="R632" i="8"/>
  <c r="R633" i="8"/>
  <c r="R634" i="8"/>
  <c r="R635" i="8"/>
  <c r="R636" i="8"/>
  <c r="R637" i="8"/>
  <c r="R638" i="8"/>
  <c r="R639" i="8"/>
  <c r="R640" i="8"/>
  <c r="R641" i="8"/>
  <c r="R642" i="8"/>
  <c r="R643" i="8"/>
  <c r="R644" i="8"/>
  <c r="R645" i="8"/>
  <c r="R646" i="8"/>
  <c r="R647" i="8"/>
  <c r="R648" i="8"/>
  <c r="R649" i="8"/>
  <c r="R650" i="8"/>
  <c r="R651" i="8"/>
  <c r="R652" i="8"/>
  <c r="R653" i="8"/>
  <c r="R654" i="8"/>
  <c r="R655" i="8"/>
  <c r="R656" i="8"/>
  <c r="R657" i="8"/>
  <c r="R658" i="8"/>
  <c r="R659" i="8"/>
  <c r="R660" i="8"/>
  <c r="R661" i="8"/>
  <c r="R662" i="8"/>
  <c r="R663" i="8"/>
  <c r="R664" i="8"/>
  <c r="R665" i="8"/>
  <c r="R666" i="8"/>
  <c r="R667" i="8"/>
  <c r="R668" i="8"/>
  <c r="R669" i="8"/>
  <c r="R670" i="8"/>
  <c r="R671" i="8"/>
  <c r="R672" i="8"/>
  <c r="R673" i="8"/>
  <c r="R674" i="8"/>
  <c r="R675" i="8"/>
  <c r="R676" i="8"/>
  <c r="R677" i="8"/>
  <c r="R678" i="8"/>
  <c r="R679" i="8"/>
  <c r="R680" i="8"/>
  <c r="R681" i="8"/>
  <c r="R682" i="8"/>
  <c r="R683" i="8"/>
  <c r="R684" i="8"/>
  <c r="R685" i="8"/>
  <c r="R686" i="8"/>
  <c r="R687" i="8"/>
  <c r="R688" i="8"/>
  <c r="R689" i="8"/>
  <c r="R690" i="8"/>
  <c r="R691" i="8"/>
  <c r="R692" i="8"/>
  <c r="R693" i="8"/>
  <c r="R694" i="8"/>
  <c r="R695" i="8"/>
  <c r="R696" i="8"/>
  <c r="R697" i="8"/>
  <c r="R698" i="8"/>
  <c r="R699" i="8"/>
  <c r="R700" i="8"/>
  <c r="R701" i="8"/>
  <c r="R702" i="8"/>
  <c r="R703" i="8"/>
  <c r="R704" i="8"/>
  <c r="R705" i="8"/>
  <c r="R706" i="8"/>
  <c r="R707" i="8"/>
  <c r="R708" i="8"/>
  <c r="R709" i="8"/>
  <c r="R710" i="8"/>
  <c r="R711" i="8"/>
  <c r="R712" i="8"/>
  <c r="R713" i="8"/>
  <c r="R714" i="8"/>
  <c r="R715" i="8"/>
  <c r="R716" i="8"/>
  <c r="R717" i="8"/>
  <c r="R718" i="8"/>
  <c r="R719" i="8"/>
  <c r="R720" i="8"/>
  <c r="R721" i="8"/>
  <c r="R722" i="8"/>
  <c r="R723" i="8"/>
  <c r="R724" i="8"/>
  <c r="R725" i="8"/>
  <c r="R726" i="8"/>
  <c r="R727" i="8"/>
  <c r="R728" i="8"/>
  <c r="R729" i="8"/>
  <c r="R730" i="8"/>
  <c r="R731" i="8"/>
  <c r="R732" i="8"/>
  <c r="R733" i="8"/>
  <c r="R734" i="8"/>
  <c r="R735" i="8"/>
  <c r="R736" i="8"/>
  <c r="R737" i="8"/>
  <c r="R738" i="8"/>
  <c r="R739" i="8"/>
  <c r="R740" i="8"/>
  <c r="R741" i="8"/>
  <c r="R742" i="8"/>
  <c r="R743" i="8"/>
  <c r="R744" i="8"/>
  <c r="R745" i="8"/>
  <c r="R746" i="8"/>
  <c r="R747" i="8"/>
  <c r="R748" i="8"/>
  <c r="R749" i="8"/>
  <c r="R750" i="8"/>
  <c r="R751" i="8"/>
  <c r="R752" i="8"/>
  <c r="R753" i="8"/>
  <c r="R754" i="8"/>
  <c r="R755" i="8"/>
  <c r="R756" i="8"/>
  <c r="R757" i="8"/>
  <c r="R758" i="8"/>
  <c r="R759" i="8"/>
  <c r="R760" i="8"/>
  <c r="R761" i="8"/>
  <c r="R762" i="8"/>
  <c r="R763" i="8"/>
  <c r="R764" i="8"/>
  <c r="R765" i="8"/>
  <c r="R766" i="8"/>
  <c r="R767" i="8"/>
  <c r="R768" i="8"/>
  <c r="R769" i="8"/>
  <c r="R770" i="8"/>
  <c r="R771" i="8"/>
  <c r="R772" i="8"/>
  <c r="R773" i="8"/>
  <c r="R774" i="8"/>
  <c r="R775" i="8"/>
  <c r="R776" i="8"/>
  <c r="R777" i="8"/>
  <c r="R778" i="8"/>
  <c r="R779" i="8"/>
  <c r="R780" i="8"/>
  <c r="R781" i="8"/>
  <c r="R782" i="8"/>
  <c r="R783" i="8"/>
  <c r="R784" i="8"/>
  <c r="R785" i="8"/>
  <c r="R786" i="8"/>
  <c r="R787" i="8"/>
  <c r="R788" i="8"/>
  <c r="R789" i="8"/>
  <c r="R790" i="8"/>
  <c r="R791" i="8"/>
  <c r="R792" i="8"/>
  <c r="R793" i="8"/>
  <c r="R794" i="8"/>
  <c r="R795" i="8"/>
  <c r="R796" i="8"/>
  <c r="R797" i="8"/>
  <c r="R798" i="8"/>
  <c r="R799" i="8"/>
  <c r="R800" i="8"/>
  <c r="R801" i="8"/>
  <c r="R802" i="8"/>
  <c r="R803" i="8"/>
  <c r="R804" i="8"/>
  <c r="R805" i="8"/>
  <c r="R806" i="8"/>
  <c r="R807" i="8"/>
  <c r="R808" i="8"/>
  <c r="R809" i="8"/>
  <c r="R810" i="8"/>
  <c r="R811" i="8"/>
  <c r="R812" i="8"/>
  <c r="R813" i="8"/>
  <c r="R814" i="8"/>
  <c r="R815" i="8"/>
  <c r="R816" i="8"/>
  <c r="R817" i="8"/>
  <c r="R818" i="8"/>
  <c r="R819" i="8"/>
  <c r="R820" i="8"/>
  <c r="R821" i="8"/>
  <c r="R822" i="8"/>
  <c r="R823" i="8"/>
  <c r="R824" i="8"/>
  <c r="R825" i="8"/>
  <c r="R826" i="8"/>
  <c r="R827" i="8"/>
  <c r="R828" i="8"/>
  <c r="R829" i="8"/>
  <c r="R830" i="8"/>
  <c r="R831" i="8"/>
  <c r="R832" i="8"/>
  <c r="R833" i="8"/>
  <c r="R834" i="8"/>
  <c r="R835" i="8"/>
  <c r="R836" i="8"/>
  <c r="R837" i="8"/>
  <c r="R838" i="8"/>
  <c r="R839" i="8"/>
  <c r="R840" i="8"/>
  <c r="R841" i="8"/>
  <c r="R842" i="8"/>
  <c r="R843" i="8"/>
  <c r="R844" i="8"/>
  <c r="R845" i="8"/>
  <c r="R846" i="8"/>
  <c r="R847" i="8"/>
  <c r="R848" i="8"/>
  <c r="R849" i="8"/>
  <c r="R850" i="8"/>
  <c r="R851" i="8"/>
  <c r="R852" i="8"/>
  <c r="R853" i="8"/>
  <c r="R854" i="8"/>
  <c r="R855" i="8"/>
  <c r="R856" i="8"/>
  <c r="R857" i="8"/>
  <c r="R858" i="8"/>
  <c r="R859" i="8"/>
  <c r="R860" i="8"/>
  <c r="R861" i="8"/>
  <c r="R862" i="8"/>
  <c r="R863" i="8"/>
  <c r="R864" i="8"/>
  <c r="R865" i="8"/>
  <c r="R866" i="8"/>
  <c r="R867" i="8"/>
  <c r="R868" i="8"/>
  <c r="R869" i="8"/>
  <c r="R870" i="8"/>
  <c r="R871" i="8"/>
  <c r="R872" i="8"/>
  <c r="R873" i="8"/>
  <c r="R874" i="8"/>
  <c r="R875" i="8"/>
  <c r="R876" i="8"/>
  <c r="R877" i="8"/>
  <c r="R878" i="8"/>
  <c r="R879" i="8"/>
  <c r="R880" i="8"/>
  <c r="R881" i="8"/>
  <c r="R882" i="8"/>
  <c r="R883" i="8"/>
  <c r="R884" i="8"/>
  <c r="R885" i="8"/>
  <c r="R886" i="8"/>
  <c r="R887" i="8"/>
  <c r="R888" i="8"/>
  <c r="R889" i="8"/>
  <c r="R890" i="8"/>
  <c r="R891" i="8"/>
  <c r="R892" i="8"/>
  <c r="R893" i="8"/>
  <c r="R894" i="8"/>
  <c r="R895" i="8"/>
  <c r="R896" i="8"/>
  <c r="R897" i="8"/>
  <c r="R898" i="8"/>
  <c r="R899" i="8"/>
  <c r="R900" i="8"/>
  <c r="R901" i="8"/>
  <c r="R902" i="8"/>
  <c r="R903" i="8"/>
  <c r="R904" i="8"/>
  <c r="R905" i="8"/>
  <c r="R906" i="8"/>
  <c r="R907" i="8"/>
  <c r="R908" i="8"/>
  <c r="R909" i="8"/>
  <c r="R910" i="8"/>
  <c r="R911" i="8"/>
  <c r="R912" i="8"/>
  <c r="R913" i="8"/>
  <c r="R914" i="8"/>
  <c r="R915" i="8"/>
  <c r="R916" i="8"/>
  <c r="R917" i="8"/>
  <c r="R918" i="8"/>
  <c r="R919" i="8"/>
  <c r="R920" i="8"/>
  <c r="R921" i="8"/>
  <c r="R922" i="8"/>
  <c r="R923" i="8"/>
  <c r="R924" i="8"/>
  <c r="R925" i="8"/>
  <c r="R926" i="8"/>
  <c r="R927" i="8"/>
  <c r="R928" i="8"/>
  <c r="R929" i="8"/>
  <c r="R930" i="8"/>
  <c r="R931" i="8"/>
  <c r="R932" i="8"/>
  <c r="R933" i="8"/>
  <c r="R934" i="8"/>
  <c r="R935" i="8"/>
  <c r="R936" i="8"/>
  <c r="R937" i="8"/>
  <c r="R938" i="8"/>
  <c r="R939" i="8"/>
  <c r="R940" i="8"/>
  <c r="R941" i="8"/>
  <c r="R942" i="8"/>
  <c r="R943" i="8"/>
  <c r="R944" i="8"/>
  <c r="R945" i="8"/>
  <c r="R946" i="8"/>
  <c r="R947" i="8"/>
  <c r="R948" i="8"/>
  <c r="R949" i="8"/>
  <c r="R950" i="8"/>
  <c r="R951" i="8"/>
  <c r="R952" i="8"/>
  <c r="R953" i="8"/>
  <c r="R954" i="8"/>
  <c r="R955" i="8"/>
  <c r="R4" i="8"/>
  <c r="P10" i="8"/>
  <c r="P18" i="8"/>
  <c r="P19" i="8"/>
  <c r="P20" i="8"/>
  <c r="P21" i="8"/>
  <c r="P22" i="8"/>
  <c r="P23" i="8"/>
  <c r="P24" i="8"/>
  <c r="P32" i="8"/>
  <c r="P33" i="8"/>
  <c r="P34" i="8"/>
  <c r="P35" i="8"/>
  <c r="P36" i="8"/>
  <c r="P37" i="8"/>
  <c r="P38" i="8"/>
  <c r="P46" i="8"/>
  <c r="P47" i="8"/>
  <c r="P48" i="8"/>
  <c r="P49" i="8"/>
  <c r="P50" i="8"/>
  <c r="P51" i="8"/>
  <c r="P52" i="8"/>
  <c r="P60" i="8"/>
  <c r="P61" i="8"/>
  <c r="P62" i="8"/>
  <c r="P63" i="8"/>
  <c r="P64" i="8"/>
  <c r="P65" i="8"/>
  <c r="P66" i="8"/>
  <c r="P74" i="8"/>
  <c r="P75" i="8"/>
  <c r="P76" i="8"/>
  <c r="P77" i="8"/>
  <c r="P78" i="8"/>
  <c r="P79" i="8"/>
  <c r="P80" i="8"/>
  <c r="P88" i="8"/>
  <c r="P89" i="8"/>
  <c r="P90" i="8"/>
  <c r="P91" i="8"/>
  <c r="P92" i="8"/>
  <c r="P93" i="8"/>
  <c r="P94" i="8"/>
  <c r="P102" i="8"/>
  <c r="P103" i="8"/>
  <c r="P104" i="8"/>
  <c r="P105" i="8"/>
  <c r="P106" i="8"/>
  <c r="P107" i="8"/>
  <c r="P108" i="8"/>
  <c r="P116" i="8"/>
  <c r="P117" i="8"/>
  <c r="P118" i="8"/>
  <c r="P119" i="8"/>
  <c r="P120" i="8"/>
  <c r="P121" i="8"/>
  <c r="P122" i="8"/>
  <c r="P130" i="8"/>
  <c r="P131" i="8"/>
  <c r="P132" i="8"/>
  <c r="P133" i="8"/>
  <c r="P134" i="8"/>
  <c r="P135" i="8"/>
  <c r="P136" i="8"/>
  <c r="P144" i="8"/>
  <c r="P145" i="8"/>
  <c r="P146" i="8"/>
  <c r="P147" i="8"/>
  <c r="P148" i="8"/>
  <c r="P149" i="8"/>
  <c r="P150" i="8"/>
  <c r="P158" i="8"/>
  <c r="P159" i="8"/>
  <c r="P160" i="8"/>
  <c r="P161" i="8"/>
  <c r="P162" i="8"/>
  <c r="P163" i="8"/>
  <c r="P164" i="8"/>
  <c r="P172" i="8"/>
  <c r="P173" i="8"/>
  <c r="P174" i="8"/>
  <c r="P175" i="8"/>
  <c r="P176" i="8"/>
  <c r="P177" i="8"/>
  <c r="P178" i="8"/>
  <c r="P186" i="8"/>
  <c r="P187" i="8"/>
  <c r="P188" i="8"/>
  <c r="P189" i="8"/>
  <c r="P190" i="8"/>
  <c r="P191" i="8"/>
  <c r="P192" i="8"/>
  <c r="P200" i="8"/>
  <c r="P201" i="8"/>
  <c r="P202" i="8"/>
  <c r="P203" i="8"/>
  <c r="P204" i="8"/>
  <c r="P205" i="8"/>
  <c r="P206" i="8"/>
  <c r="P214" i="8"/>
  <c r="P215" i="8"/>
  <c r="P216" i="8"/>
  <c r="P217" i="8"/>
  <c r="P218" i="8"/>
  <c r="P219" i="8"/>
  <c r="P220" i="8"/>
  <c r="P228" i="8"/>
  <c r="P229" i="8"/>
  <c r="P231" i="8"/>
  <c r="P232" i="8"/>
  <c r="P233" i="8"/>
  <c r="P234" i="8"/>
  <c r="P242" i="8"/>
  <c r="P243" i="8"/>
  <c r="P244" i="8"/>
  <c r="P245" i="8"/>
  <c r="P246" i="8"/>
  <c r="P247" i="8"/>
  <c r="P248" i="8"/>
  <c r="P256" i="8"/>
  <c r="P257" i="8"/>
  <c r="P258" i="8"/>
  <c r="P259" i="8"/>
  <c r="P260" i="8"/>
  <c r="P261" i="8"/>
  <c r="P262" i="8"/>
  <c r="P270" i="8"/>
  <c r="P271" i="8"/>
  <c r="P272" i="8"/>
  <c r="P273" i="8"/>
  <c r="P274" i="8"/>
  <c r="P275" i="8"/>
  <c r="P276" i="8"/>
  <c r="P284" i="8"/>
  <c r="P285" i="8"/>
  <c r="P286" i="8"/>
  <c r="P287" i="8"/>
  <c r="P288" i="8"/>
  <c r="P289" i="8"/>
  <c r="P290" i="8"/>
  <c r="P298" i="8"/>
  <c r="P299" i="8"/>
  <c r="P300" i="8"/>
  <c r="P301" i="8"/>
  <c r="P302" i="8"/>
  <c r="P303" i="8"/>
  <c r="P304" i="8"/>
  <c r="P312" i="8"/>
  <c r="P313" i="8"/>
  <c r="P314" i="8"/>
  <c r="P315" i="8"/>
  <c r="P316" i="8"/>
  <c r="P317" i="8"/>
  <c r="P318" i="8"/>
  <c r="P326" i="8"/>
  <c r="P327" i="8"/>
  <c r="P328" i="8"/>
  <c r="P329" i="8"/>
  <c r="P330" i="8"/>
  <c r="P331" i="8"/>
  <c r="P332" i="8"/>
  <c r="P340" i="8"/>
  <c r="P341" i="8"/>
  <c r="P342" i="8"/>
  <c r="P343" i="8"/>
  <c r="P344" i="8"/>
  <c r="P345" i="8"/>
  <c r="P346" i="8"/>
  <c r="P354" i="8"/>
  <c r="P355" i="8"/>
  <c r="P356" i="8"/>
  <c r="P357" i="8"/>
  <c r="P358" i="8"/>
  <c r="P359" i="8"/>
  <c r="P360" i="8"/>
  <c r="P368" i="8"/>
  <c r="P369" i="8"/>
  <c r="P370" i="8"/>
  <c r="P371" i="8"/>
  <c r="P372" i="8"/>
  <c r="P373" i="8"/>
  <c r="P374" i="8"/>
  <c r="P382" i="8"/>
  <c r="P383" i="8"/>
  <c r="P384" i="8"/>
  <c r="P385" i="8"/>
  <c r="P386" i="8"/>
  <c r="P387" i="8"/>
  <c r="P388" i="8"/>
  <c r="P396" i="8"/>
  <c r="P397" i="8"/>
  <c r="P398" i="8"/>
  <c r="P399" i="8"/>
  <c r="P400" i="8"/>
  <c r="P401" i="8"/>
  <c r="P402" i="8"/>
  <c r="P410" i="8"/>
  <c r="P411" i="8"/>
  <c r="P412" i="8"/>
  <c r="P413" i="8"/>
  <c r="P414" i="8"/>
  <c r="P415" i="8"/>
  <c r="P416" i="8"/>
  <c r="P424" i="8"/>
  <c r="P425" i="8"/>
  <c r="P426" i="8"/>
  <c r="P427" i="8"/>
  <c r="P428" i="8"/>
  <c r="P429" i="8"/>
  <c r="P430" i="8"/>
  <c r="P438" i="8"/>
  <c r="P439" i="8"/>
  <c r="P440" i="8"/>
  <c r="P441" i="8"/>
  <c r="P442" i="8"/>
  <c r="P443" i="8"/>
  <c r="P444" i="8"/>
  <c r="P452" i="8"/>
  <c r="P453" i="8"/>
  <c r="P454" i="8"/>
  <c r="P455" i="8"/>
  <c r="P456" i="8"/>
  <c r="P457" i="8"/>
  <c r="P458" i="8"/>
  <c r="P466" i="8"/>
  <c r="P467" i="8"/>
  <c r="P468" i="8"/>
  <c r="P469" i="8"/>
  <c r="P470" i="8"/>
  <c r="P471" i="8"/>
  <c r="P472" i="8"/>
  <c r="P480" i="8"/>
  <c r="P481" i="8"/>
  <c r="P482" i="8"/>
  <c r="P483" i="8"/>
  <c r="P484" i="8"/>
  <c r="P485" i="8"/>
  <c r="P486" i="8"/>
  <c r="P494" i="8"/>
  <c r="P495" i="8"/>
  <c r="P496" i="8"/>
  <c r="P497" i="8"/>
  <c r="P498" i="8"/>
  <c r="P499" i="8"/>
  <c r="P500" i="8"/>
  <c r="P508" i="8"/>
  <c r="P509" i="8"/>
  <c r="P510" i="8"/>
  <c r="P511" i="8"/>
  <c r="P512" i="8"/>
  <c r="P513" i="8"/>
  <c r="P514" i="8"/>
  <c r="P522" i="8"/>
  <c r="P523" i="8"/>
  <c r="P524" i="8"/>
  <c r="P525" i="8"/>
  <c r="P526" i="8"/>
  <c r="P527" i="8"/>
  <c r="P528" i="8"/>
  <c r="P536" i="8"/>
  <c r="P537" i="8"/>
  <c r="P538" i="8"/>
  <c r="P539" i="8"/>
  <c r="P540" i="8"/>
  <c r="P541" i="8"/>
  <c r="P542" i="8"/>
  <c r="P550" i="8"/>
  <c r="P551" i="8"/>
  <c r="P552" i="8"/>
  <c r="P553" i="8"/>
  <c r="P554" i="8"/>
  <c r="P555" i="8"/>
  <c r="P556" i="8"/>
  <c r="P564" i="8"/>
  <c r="P565" i="8"/>
  <c r="P566" i="8"/>
  <c r="P567" i="8"/>
  <c r="P568" i="8"/>
  <c r="P569" i="8"/>
  <c r="P570" i="8"/>
  <c r="P578" i="8"/>
  <c r="P579" i="8"/>
  <c r="P580" i="8"/>
  <c r="P581" i="8"/>
  <c r="P582" i="8"/>
  <c r="P583" i="8"/>
  <c r="P584" i="8"/>
  <c r="P592" i="8"/>
  <c r="P593" i="8"/>
  <c r="P594" i="8"/>
  <c r="P595" i="8"/>
  <c r="P596" i="8"/>
  <c r="P597" i="8"/>
  <c r="P598" i="8"/>
  <c r="P606" i="8"/>
  <c r="P607" i="8"/>
  <c r="P608" i="8"/>
  <c r="P609" i="8"/>
  <c r="P610" i="8"/>
  <c r="P611" i="8"/>
  <c r="P612" i="8"/>
  <c r="P620" i="8"/>
  <c r="P621" i="8"/>
  <c r="P622" i="8"/>
  <c r="P623" i="8"/>
  <c r="P624" i="8"/>
  <c r="P625" i="8"/>
  <c r="P626" i="8"/>
  <c r="P634" i="8"/>
  <c r="P635" i="8"/>
  <c r="P636" i="8"/>
  <c r="P637" i="8"/>
  <c r="P638" i="8"/>
  <c r="P639" i="8"/>
  <c r="P640" i="8"/>
  <c r="P648" i="8"/>
  <c r="P649" i="8"/>
  <c r="P650" i="8"/>
  <c r="P651" i="8"/>
  <c r="P652" i="8"/>
  <c r="P653" i="8"/>
  <c r="P654" i="8"/>
  <c r="P662" i="8"/>
  <c r="P663" i="8"/>
  <c r="P664" i="8"/>
  <c r="P665" i="8"/>
  <c r="P666" i="8"/>
  <c r="P667" i="8"/>
  <c r="P668" i="8"/>
  <c r="P676" i="8"/>
  <c r="P677" i="8"/>
  <c r="P678" i="8"/>
  <c r="P679" i="8"/>
  <c r="P680" i="8"/>
  <c r="P681" i="8"/>
  <c r="P682" i="8"/>
  <c r="P683" i="8"/>
  <c r="P684" i="8"/>
  <c r="P685" i="8"/>
  <c r="P686" i="8"/>
  <c r="P687" i="8"/>
  <c r="P688" i="8"/>
  <c r="P689" i="8"/>
  <c r="P690" i="8"/>
  <c r="P691" i="8"/>
  <c r="P692" i="8"/>
  <c r="P693" i="8"/>
  <c r="P694" i="8"/>
  <c r="P695" i="8"/>
  <c r="P696" i="8"/>
  <c r="P697" i="8"/>
  <c r="P698" i="8"/>
  <c r="P699" i="8"/>
  <c r="P700" i="8"/>
  <c r="P701" i="8"/>
  <c r="P702" i="8"/>
  <c r="P703" i="8"/>
  <c r="P704" i="8"/>
  <c r="P705" i="8"/>
  <c r="P706" i="8"/>
  <c r="P707" i="8"/>
  <c r="P708" i="8"/>
  <c r="P709" i="8"/>
  <c r="P710" i="8"/>
  <c r="P711" i="8"/>
  <c r="P712" i="8"/>
  <c r="P713" i="8"/>
  <c r="P714" i="8"/>
  <c r="P715" i="8"/>
  <c r="P716" i="8"/>
  <c r="P717" i="8"/>
  <c r="P718" i="8"/>
  <c r="P719" i="8"/>
  <c r="P720" i="8"/>
  <c r="P721" i="8"/>
  <c r="P722" i="8"/>
  <c r="P723" i="8"/>
  <c r="P724" i="8"/>
  <c r="P725" i="8"/>
  <c r="P726" i="8"/>
  <c r="P727" i="8"/>
  <c r="P728" i="8"/>
  <c r="P729" i="8"/>
  <c r="P730" i="8"/>
  <c r="P731" i="8"/>
  <c r="P732" i="8"/>
  <c r="P733" i="8"/>
  <c r="P734" i="8"/>
  <c r="P735" i="8"/>
  <c r="P736" i="8"/>
  <c r="P737" i="8"/>
  <c r="P738" i="8"/>
  <c r="P739" i="8"/>
  <c r="P740" i="8"/>
  <c r="P741" i="8"/>
  <c r="P742" i="8"/>
  <c r="P743" i="8"/>
  <c r="P744" i="8"/>
  <c r="P745" i="8"/>
  <c r="P746" i="8"/>
  <c r="P747" i="8"/>
  <c r="P748" i="8"/>
  <c r="P749" i="8"/>
  <c r="P750" i="8"/>
  <c r="P751" i="8"/>
  <c r="P752" i="8"/>
  <c r="P753" i="8"/>
  <c r="P754" i="8"/>
  <c r="P755" i="8"/>
  <c r="P756" i="8"/>
  <c r="P757" i="8"/>
  <c r="P758" i="8"/>
  <c r="P759" i="8"/>
  <c r="P760" i="8"/>
  <c r="P761" i="8"/>
  <c r="P762" i="8"/>
  <c r="P763" i="8"/>
  <c r="P764" i="8"/>
  <c r="P765" i="8"/>
  <c r="P766" i="8"/>
  <c r="P767" i="8"/>
  <c r="P768" i="8"/>
  <c r="P769" i="8"/>
  <c r="P770" i="8"/>
  <c r="P771" i="8"/>
  <c r="P772" i="8"/>
  <c r="P773" i="8"/>
  <c r="P774" i="8"/>
  <c r="P775" i="8"/>
  <c r="P776" i="8"/>
  <c r="P777" i="8"/>
  <c r="P778" i="8"/>
  <c r="P779" i="8"/>
  <c r="P780" i="8"/>
  <c r="P781" i="8"/>
  <c r="P782" i="8"/>
  <c r="P783" i="8"/>
  <c r="P784" i="8"/>
  <c r="P785" i="8"/>
  <c r="P786" i="8"/>
  <c r="P787" i="8"/>
  <c r="P788" i="8"/>
  <c r="P789" i="8"/>
  <c r="P790" i="8"/>
  <c r="P791" i="8"/>
  <c r="P792" i="8"/>
  <c r="P793" i="8"/>
  <c r="P794" i="8"/>
  <c r="P795" i="8"/>
  <c r="P796" i="8"/>
  <c r="P797" i="8"/>
  <c r="P798" i="8"/>
  <c r="P799" i="8"/>
  <c r="P800" i="8"/>
  <c r="P801" i="8"/>
  <c r="P802" i="8"/>
  <c r="P803" i="8"/>
  <c r="P804" i="8"/>
  <c r="P805" i="8"/>
  <c r="P806" i="8"/>
  <c r="P807" i="8"/>
  <c r="P808" i="8"/>
  <c r="P809" i="8"/>
  <c r="P810" i="8"/>
  <c r="P811" i="8"/>
  <c r="P812" i="8"/>
  <c r="P813" i="8"/>
  <c r="P814" i="8"/>
  <c r="P815" i="8"/>
  <c r="P816" i="8"/>
  <c r="P817" i="8"/>
  <c r="P818" i="8"/>
  <c r="P819" i="8"/>
  <c r="P820" i="8"/>
  <c r="P821" i="8"/>
  <c r="P822" i="8"/>
  <c r="P823" i="8"/>
  <c r="P824" i="8"/>
  <c r="P825" i="8"/>
  <c r="P826" i="8"/>
  <c r="P827" i="8"/>
  <c r="P828" i="8"/>
  <c r="P829" i="8"/>
  <c r="P830" i="8"/>
  <c r="P831" i="8"/>
  <c r="P832" i="8"/>
  <c r="P833" i="8"/>
  <c r="P834" i="8"/>
  <c r="P835" i="8"/>
  <c r="P836" i="8"/>
  <c r="P837" i="8"/>
  <c r="P838" i="8"/>
  <c r="P839" i="8"/>
  <c r="P840" i="8"/>
  <c r="P841" i="8"/>
  <c r="P842" i="8"/>
  <c r="P843" i="8"/>
  <c r="P844" i="8"/>
  <c r="P845" i="8"/>
  <c r="P846" i="8"/>
  <c r="P847" i="8"/>
  <c r="P848" i="8"/>
  <c r="P849" i="8"/>
  <c r="P850" i="8"/>
  <c r="P851" i="8"/>
  <c r="P852" i="8"/>
  <c r="P853" i="8"/>
  <c r="P854" i="8"/>
  <c r="P855" i="8"/>
  <c r="P856" i="8"/>
  <c r="P857" i="8"/>
  <c r="P858" i="8"/>
  <c r="P859" i="8"/>
  <c r="P860" i="8"/>
  <c r="P861" i="8"/>
  <c r="P862" i="8"/>
  <c r="P863" i="8"/>
  <c r="P864" i="8"/>
  <c r="P865" i="8"/>
  <c r="P866" i="8"/>
  <c r="P867" i="8"/>
  <c r="P868" i="8"/>
  <c r="P869" i="8"/>
  <c r="P870" i="8"/>
  <c r="P871" i="8"/>
  <c r="P872" i="8"/>
  <c r="P873" i="8"/>
  <c r="P874" i="8"/>
  <c r="P875" i="8"/>
  <c r="P876" i="8"/>
  <c r="P877" i="8"/>
  <c r="P878" i="8"/>
  <c r="P879" i="8"/>
  <c r="P880" i="8"/>
  <c r="P881" i="8"/>
  <c r="P882" i="8"/>
  <c r="P883" i="8"/>
  <c r="P884" i="8"/>
  <c r="P885" i="8"/>
  <c r="P886" i="8"/>
  <c r="P887" i="8"/>
  <c r="P888" i="8"/>
  <c r="P889" i="8"/>
  <c r="P890" i="8"/>
  <c r="P891" i="8"/>
  <c r="P892" i="8"/>
  <c r="P893" i="8"/>
  <c r="P894" i="8"/>
  <c r="P895" i="8"/>
  <c r="P896" i="8"/>
  <c r="P897" i="8"/>
  <c r="P898" i="8"/>
  <c r="P899" i="8"/>
  <c r="P900" i="8"/>
  <c r="P901" i="8"/>
  <c r="P902" i="8"/>
  <c r="P903" i="8"/>
  <c r="P904" i="8"/>
  <c r="P905" i="8"/>
  <c r="P906" i="8"/>
  <c r="P907" i="8"/>
  <c r="P908" i="8"/>
  <c r="P909" i="8"/>
  <c r="P910" i="8"/>
  <c r="P911" i="8"/>
  <c r="P912" i="8"/>
  <c r="P913" i="8"/>
  <c r="P914" i="8"/>
  <c r="P915" i="8"/>
  <c r="P916" i="8"/>
  <c r="P917" i="8"/>
  <c r="P918" i="8"/>
  <c r="P919" i="8"/>
  <c r="P920" i="8"/>
  <c r="P921" i="8"/>
  <c r="P922" i="8"/>
  <c r="P923" i="8"/>
  <c r="P924" i="8"/>
  <c r="P925" i="8"/>
  <c r="P926" i="8"/>
  <c r="P927" i="8"/>
  <c r="P928" i="8"/>
  <c r="P929" i="8"/>
  <c r="P930" i="8"/>
  <c r="P931" i="8"/>
  <c r="P932" i="8"/>
  <c r="P933" i="8"/>
  <c r="P934" i="8"/>
  <c r="P935" i="8"/>
  <c r="P936" i="8"/>
  <c r="P937" i="8"/>
  <c r="P938" i="8"/>
  <c r="P939" i="8"/>
  <c r="P940" i="8"/>
  <c r="P941" i="8"/>
  <c r="P942" i="8"/>
  <c r="P943" i="8"/>
  <c r="P944" i="8"/>
  <c r="P945" i="8"/>
  <c r="P946" i="8"/>
  <c r="P947" i="8"/>
  <c r="P948" i="8"/>
  <c r="P949" i="8"/>
  <c r="P950" i="8"/>
  <c r="P951" i="8"/>
  <c r="P952" i="8"/>
  <c r="P953" i="8"/>
  <c r="P954" i="8"/>
  <c r="P955" i="8"/>
  <c r="P5" i="8"/>
  <c r="P6" i="8"/>
  <c r="P7" i="8"/>
  <c r="P8" i="8"/>
  <c r="P9" i="8"/>
  <c r="P4" i="8"/>
  <c r="G48" i="2" l="1"/>
  <c r="G42" i="2"/>
  <c r="G43" i="2"/>
  <c r="G44" i="2"/>
  <c r="G45" i="2"/>
  <c r="G46" i="2"/>
  <c r="G47" i="2"/>
  <c r="G41" i="2"/>
  <c r="N42" i="2"/>
  <c r="N43" i="2"/>
  <c r="N44" i="2"/>
  <c r="N45" i="2"/>
  <c r="N46" i="2"/>
  <c r="N41" i="2"/>
  <c r="AI75" i="2" l="1"/>
  <c r="AH39" i="2" l="1"/>
  <c r="AH40" i="2"/>
  <c r="AH41" i="2"/>
  <c r="AH42" i="2"/>
  <c r="AH43" i="2"/>
  <c r="AH44" i="2"/>
  <c r="AH45" i="2"/>
  <c r="AH46" i="2"/>
  <c r="AH47" i="2"/>
  <c r="AH48" i="2"/>
  <c r="AH27" i="2"/>
  <c r="AG39" i="2"/>
  <c r="AG40" i="2"/>
  <c r="AG41" i="2"/>
  <c r="AG42" i="2"/>
  <c r="AG43" i="2"/>
  <c r="AG44" i="2"/>
  <c r="AG45" i="2"/>
  <c r="AG46" i="2"/>
  <c r="AG47" i="2"/>
  <c r="AG48" i="2"/>
  <c r="AI106" i="2" l="1"/>
  <c r="AI76" i="2"/>
  <c r="AI77" i="2"/>
  <c r="AI78" i="2"/>
  <c r="AI79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7" i="2"/>
  <c r="AI108" i="2"/>
  <c r="AI109" i="2"/>
  <c r="AI110" i="2"/>
  <c r="AI111" i="2"/>
  <c r="AI112" i="2"/>
  <c r="AI113" i="2"/>
  <c r="AI114" i="2"/>
  <c r="AI115" i="2"/>
  <c r="AI116" i="2"/>
  <c r="AI117" i="2"/>
  <c r="AI118" i="2"/>
  <c r="AF122" i="2"/>
  <c r="AG122" i="2"/>
  <c r="AH122" i="2"/>
  <c r="AF123" i="2"/>
  <c r="AG123" i="2"/>
  <c r="AH123" i="2"/>
  <c r="AE123" i="2"/>
  <c r="AE122" i="2"/>
  <c r="AF121" i="2"/>
  <c r="AG121" i="2"/>
  <c r="AH121" i="2"/>
  <c r="AE121" i="2"/>
  <c r="AF120" i="2"/>
  <c r="AG120" i="2"/>
  <c r="AH120" i="2"/>
  <c r="AE120" i="2"/>
  <c r="AI121" i="2" l="1"/>
  <c r="AI120" i="2"/>
  <c r="AI123" i="2"/>
  <c r="AI122" i="2"/>
  <c r="AS9" i="5" l="1"/>
  <c r="AQ31" i="5"/>
  <c r="AR11" i="5" l="1"/>
  <c r="AR10" i="5"/>
  <c r="AS25" i="5"/>
  <c r="AS24" i="5"/>
  <c r="AR23" i="5"/>
  <c r="AR22" i="5"/>
  <c r="AR21" i="5"/>
  <c r="AS20" i="5"/>
  <c r="AS19" i="5"/>
  <c r="AR18" i="5"/>
  <c r="AS16" i="5"/>
  <c r="AR15" i="5"/>
  <c r="AR14" i="5"/>
  <c r="AR13" i="5"/>
  <c r="AS12" i="5"/>
  <c r="AI22" i="5"/>
  <c r="AI20" i="5"/>
  <c r="AI19" i="5"/>
  <c r="AI18" i="5"/>
  <c r="AI17" i="5"/>
  <c r="AI16" i="5"/>
  <c r="AI15" i="5"/>
  <c r="AI13" i="5"/>
  <c r="AI12" i="5"/>
  <c r="AI10" i="5"/>
  <c r="AH16" i="5"/>
  <c r="AH17" i="5"/>
  <c r="AH18" i="5"/>
  <c r="AH19" i="5"/>
  <c r="AH20" i="5"/>
  <c r="AH21" i="5"/>
  <c r="AH22" i="5"/>
  <c r="AH23" i="5"/>
  <c r="AH24" i="5"/>
  <c r="AH14" i="5"/>
  <c r="AH13" i="5"/>
  <c r="AH12" i="5"/>
  <c r="AH11" i="5"/>
  <c r="AS21" i="5" l="1"/>
  <c r="AM21" i="5"/>
  <c r="AL21" i="5" s="1"/>
  <c r="AS13" i="5"/>
  <c r="AM13" i="5"/>
  <c r="AL13" i="5" s="1"/>
  <c r="AS22" i="5"/>
  <c r="AM22" i="5"/>
  <c r="AL22" i="5" s="1"/>
  <c r="AS23" i="5"/>
  <c r="AM23" i="5"/>
  <c r="AL23" i="5" s="1"/>
  <c r="AS15" i="5"/>
  <c r="AM15" i="5"/>
  <c r="AL15" i="5" s="1"/>
  <c r="AS14" i="5"/>
  <c r="AM14" i="5"/>
  <c r="AL14" i="5" s="1"/>
  <c r="AS18" i="5"/>
  <c r="AM18" i="5"/>
  <c r="AL18" i="5" s="1"/>
  <c r="AS10" i="5"/>
  <c r="AM10" i="5"/>
  <c r="AL10" i="5" s="1"/>
  <c r="AL27" i="5" s="1"/>
  <c r="AS11" i="5"/>
  <c r="AM11" i="5"/>
  <c r="AL11" i="5" s="1"/>
  <c r="AJ9" i="5"/>
  <c r="AS17" i="5"/>
  <c r="AR31" i="5"/>
  <c r="AR30" i="5"/>
  <c r="V30" i="5"/>
  <c r="V33" i="5" s="1"/>
  <c r="W30" i="5"/>
  <c r="W33" i="5" s="1"/>
  <c r="X30" i="5"/>
  <c r="X33" i="5" s="1"/>
  <c r="Y30" i="5"/>
  <c r="Y33" i="5" s="1"/>
  <c r="Z32" i="5"/>
  <c r="V32" i="5"/>
  <c r="W32" i="5"/>
  <c r="X32" i="5"/>
  <c r="Y32" i="5"/>
  <c r="AA33" i="5"/>
  <c r="AA34" i="5" s="1"/>
  <c r="Z30" i="5"/>
  <c r="Z33" i="5" s="1"/>
  <c r="AS31" i="5" l="1"/>
  <c r="AS30" i="5"/>
  <c r="AP9" i="5"/>
  <c r="Z34" i="5"/>
  <c r="Y34" i="5"/>
  <c r="X34" i="5"/>
  <c r="W34" i="5"/>
  <c r="V34" i="5"/>
  <c r="AC24" i="5"/>
  <c r="AG24" i="5" s="1"/>
  <c r="AD24" i="5" s="1"/>
  <c r="AC23" i="5"/>
  <c r="AG23" i="5" s="1"/>
  <c r="AD23" i="5" s="1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AY10" i="5"/>
  <c r="AY11" i="5"/>
  <c r="AY12" i="5"/>
  <c r="AN12" i="5" s="1"/>
  <c r="AO12" i="5" s="1"/>
  <c r="AP12" i="5" s="1"/>
  <c r="AY13" i="5"/>
  <c r="AN13" i="5" s="1"/>
  <c r="AO13" i="5" s="1"/>
  <c r="AP13" i="5" s="1"/>
  <c r="AY14" i="5"/>
  <c r="AN14" i="5" s="1"/>
  <c r="AO14" i="5" s="1"/>
  <c r="AP14" i="5" s="1"/>
  <c r="AY15" i="5"/>
  <c r="AN15" i="5" s="1"/>
  <c r="AO15" i="5" s="1"/>
  <c r="AP15" i="5" s="1"/>
  <c r="AY16" i="5"/>
  <c r="AN16" i="5" s="1"/>
  <c r="AO16" i="5" s="1"/>
  <c r="AP16" i="5" s="1"/>
  <c r="AY17" i="5"/>
  <c r="AN17" i="5" s="1"/>
  <c r="AY18" i="5"/>
  <c r="AN18" i="5" s="1"/>
  <c r="AO18" i="5" s="1"/>
  <c r="AP18" i="5" s="1"/>
  <c r="AY19" i="5"/>
  <c r="AN19" i="5" s="1"/>
  <c r="AO19" i="5" s="1"/>
  <c r="AP19" i="5" s="1"/>
  <c r="AY20" i="5"/>
  <c r="AY21" i="5"/>
  <c r="AN21" i="5" s="1"/>
  <c r="AO21" i="5" s="1"/>
  <c r="AP21" i="5" s="1"/>
  <c r="AY22" i="5"/>
  <c r="AN22" i="5" s="1"/>
  <c r="AO22" i="5" s="1"/>
  <c r="AP22" i="5" s="1"/>
  <c r="AP23" i="5"/>
  <c r="AP24" i="5"/>
  <c r="AN20" i="5" l="1"/>
  <c r="AO20" i="5" s="1"/>
  <c r="AP20" i="5" s="1"/>
  <c r="AO17" i="5"/>
  <c r="AN11" i="5"/>
  <c r="AO11" i="5" s="1"/>
  <c r="AP11" i="5" s="1"/>
  <c r="AJ11" i="5"/>
  <c r="AN10" i="5"/>
  <c r="AO10" i="5" s="1"/>
  <c r="AJ10" i="5"/>
  <c r="AZ14" i="5"/>
  <c r="AJ14" i="5"/>
  <c r="AZ21" i="5"/>
  <c r="AJ21" i="5"/>
  <c r="AZ13" i="5"/>
  <c r="AJ13" i="5"/>
  <c r="AZ20" i="5"/>
  <c r="AJ20" i="5"/>
  <c r="AZ12" i="5"/>
  <c r="AJ12" i="5"/>
  <c r="AZ19" i="5"/>
  <c r="AJ19" i="5"/>
  <c r="AZ11" i="5"/>
  <c r="AZ18" i="5"/>
  <c r="AJ18" i="5"/>
  <c r="AZ10" i="5"/>
  <c r="AZ25" i="5"/>
  <c r="AZ17" i="5"/>
  <c r="AJ17" i="5"/>
  <c r="AZ22" i="5"/>
  <c r="AJ22" i="5"/>
  <c r="AZ24" i="5"/>
  <c r="AZ16" i="5"/>
  <c r="AJ16" i="5"/>
  <c r="AZ23" i="5"/>
  <c r="AJ23" i="5"/>
  <c r="AZ15" i="5"/>
  <c r="AJ15" i="5"/>
  <c r="AC11" i="5"/>
  <c r="AG11" i="5" s="1"/>
  <c r="AD11" i="5" s="1"/>
  <c r="AC12" i="5"/>
  <c r="AG12" i="5" s="1"/>
  <c r="AD12" i="5" s="1"/>
  <c r="AC13" i="5"/>
  <c r="AG13" i="5" s="1"/>
  <c r="AD13" i="5" s="1"/>
  <c r="AC14" i="5"/>
  <c r="AG14" i="5" s="1"/>
  <c r="AD14" i="5" s="1"/>
  <c r="AC15" i="5"/>
  <c r="AG15" i="5" s="1"/>
  <c r="AD15" i="5" s="1"/>
  <c r="AC16" i="5"/>
  <c r="AG16" i="5" s="1"/>
  <c r="AD16" i="5" s="1"/>
  <c r="AC17" i="5"/>
  <c r="AG17" i="5" s="1"/>
  <c r="AD17" i="5" s="1"/>
  <c r="AC18" i="5"/>
  <c r="AG18" i="5" s="1"/>
  <c r="AD18" i="5" s="1"/>
  <c r="AC19" i="5"/>
  <c r="AG19" i="5" s="1"/>
  <c r="AD19" i="5" s="1"/>
  <c r="AC20" i="5"/>
  <c r="AG20" i="5" s="1"/>
  <c r="AD20" i="5" s="1"/>
  <c r="AC21" i="5"/>
  <c r="AG21" i="5" s="1"/>
  <c r="AD21" i="5" s="1"/>
  <c r="AC22" i="5"/>
  <c r="AG22" i="5" s="1"/>
  <c r="AD22" i="5" s="1"/>
  <c r="L12" i="5"/>
  <c r="L20" i="5"/>
  <c r="M20" i="5"/>
  <c r="L31" i="5"/>
  <c r="M31" i="5"/>
  <c r="L39" i="5"/>
  <c r="M39" i="5"/>
  <c r="L47" i="5"/>
  <c r="M47" i="5"/>
  <c r="L55" i="5"/>
  <c r="M55" i="5"/>
  <c r="L63" i="5"/>
  <c r="M63" i="5"/>
  <c r="L71" i="5"/>
  <c r="M71" i="5"/>
  <c r="L79" i="5"/>
  <c r="M79" i="5"/>
  <c r="L87" i="5"/>
  <c r="M87" i="5"/>
  <c r="L95" i="5"/>
  <c r="M95" i="5"/>
  <c r="L103" i="5"/>
  <c r="M103" i="5"/>
  <c r="L111" i="5"/>
  <c r="M111" i="5"/>
  <c r="L119" i="5"/>
  <c r="M119" i="5"/>
  <c r="L127" i="5"/>
  <c r="M127" i="5"/>
  <c r="L129" i="5"/>
  <c r="M129" i="5"/>
  <c r="L131" i="5"/>
  <c r="M131" i="5"/>
  <c r="M12" i="5"/>
  <c r="I131" i="5"/>
  <c r="J131" i="5" s="1"/>
  <c r="I130" i="5"/>
  <c r="J130" i="5" s="1"/>
  <c r="P131" i="5" s="1"/>
  <c r="I129" i="5"/>
  <c r="J129" i="5" s="1"/>
  <c r="I128" i="5"/>
  <c r="J128" i="5" s="1"/>
  <c r="P129" i="5" s="1"/>
  <c r="G130" i="5"/>
  <c r="H130" i="5" s="1"/>
  <c r="O131" i="5" s="1"/>
  <c r="G128" i="5"/>
  <c r="H128" i="5" s="1"/>
  <c r="O129" i="5" s="1"/>
  <c r="AN31" i="5" l="1"/>
  <c r="AP10" i="5"/>
  <c r="AO30" i="5"/>
  <c r="AP17" i="5"/>
  <c r="AP31" i="5" s="1"/>
  <c r="AO31" i="5"/>
  <c r="AN30" i="5"/>
  <c r="AJ30" i="5"/>
  <c r="Q129" i="5"/>
  <c r="K129" i="5"/>
  <c r="S129" i="5"/>
  <c r="Q131" i="5"/>
  <c r="K131" i="5"/>
  <c r="S131" i="5"/>
  <c r="AP30" i="5" l="1"/>
  <c r="D10" i="15"/>
  <c r="E10" i="15"/>
  <c r="H10" i="15"/>
  <c r="L10" i="15"/>
  <c r="D11" i="15"/>
  <c r="E11" i="15"/>
  <c r="H11" i="15"/>
  <c r="I11" i="15"/>
  <c r="L11" i="15"/>
  <c r="M11" i="15"/>
  <c r="AH11" i="15"/>
  <c r="AR11" i="15"/>
  <c r="D12" i="15"/>
  <c r="E12" i="15"/>
  <c r="H12" i="15"/>
  <c r="I12" i="15"/>
  <c r="L12" i="15"/>
  <c r="M12" i="15"/>
  <c r="AH12" i="15"/>
  <c r="AR12" i="15"/>
  <c r="D13" i="15"/>
  <c r="E13" i="15"/>
  <c r="H13" i="15"/>
  <c r="I13" i="15"/>
  <c r="L13" i="15"/>
  <c r="M13" i="15"/>
  <c r="AH13" i="15"/>
  <c r="AR13" i="15"/>
  <c r="D14" i="15"/>
  <c r="E14" i="15"/>
  <c r="H14" i="15"/>
  <c r="I14" i="15"/>
  <c r="L14" i="15"/>
  <c r="M14" i="15"/>
  <c r="AH14" i="15"/>
  <c r="AR14" i="15"/>
  <c r="D15" i="15"/>
  <c r="E15" i="15"/>
  <c r="H15" i="15"/>
  <c r="I15" i="15"/>
  <c r="L15" i="15"/>
  <c r="M15" i="15"/>
  <c r="AH15" i="15"/>
  <c r="AR15" i="15"/>
  <c r="D16" i="15"/>
  <c r="E16" i="15"/>
  <c r="H16" i="15"/>
  <c r="I16" i="15"/>
  <c r="L16" i="15"/>
  <c r="M16" i="15"/>
  <c r="AH16" i="15"/>
  <c r="AR16" i="15"/>
  <c r="D17" i="15"/>
  <c r="E17" i="15"/>
  <c r="H17" i="15"/>
  <c r="I17" i="15"/>
  <c r="L17" i="15"/>
  <c r="M17" i="15"/>
  <c r="R61" i="15"/>
  <c r="AH17" i="15"/>
  <c r="AR17" i="15"/>
  <c r="D18" i="15"/>
  <c r="E18" i="15"/>
  <c r="H18" i="15"/>
  <c r="I18" i="15"/>
  <c r="L18" i="15"/>
  <c r="M18" i="15"/>
  <c r="R58" i="15"/>
  <c r="AH18" i="15"/>
  <c r="AR18" i="15"/>
  <c r="D19" i="15"/>
  <c r="E19" i="15"/>
  <c r="H19" i="15"/>
  <c r="I19" i="15"/>
  <c r="L19" i="15"/>
  <c r="M19" i="15"/>
  <c r="AH19" i="15"/>
  <c r="AR19" i="15"/>
  <c r="D20" i="15"/>
  <c r="E20" i="15"/>
  <c r="H20" i="15"/>
  <c r="I20" i="15"/>
  <c r="L20" i="15"/>
  <c r="M20" i="15"/>
  <c r="AH20" i="15"/>
  <c r="AR20" i="15"/>
  <c r="D21" i="15"/>
  <c r="E21" i="15"/>
  <c r="H21" i="15"/>
  <c r="I21" i="15"/>
  <c r="L21" i="15"/>
  <c r="M21" i="15"/>
  <c r="AH21" i="15"/>
  <c r="AR21" i="15"/>
  <c r="D22" i="15"/>
  <c r="E22" i="15"/>
  <c r="H22" i="15"/>
  <c r="I22" i="15"/>
  <c r="L22" i="15"/>
  <c r="M22" i="15"/>
  <c r="AH22" i="15"/>
  <c r="AR22" i="15"/>
  <c r="D23" i="15"/>
  <c r="E23" i="15"/>
  <c r="H23" i="15"/>
  <c r="I23" i="15"/>
  <c r="L23" i="15"/>
  <c r="M23" i="15"/>
  <c r="AH23" i="15"/>
  <c r="AR23" i="15"/>
  <c r="D24" i="15"/>
  <c r="E24" i="15"/>
  <c r="H24" i="15"/>
  <c r="I24" i="15"/>
  <c r="L24" i="15"/>
  <c r="M24" i="15"/>
  <c r="AH24" i="15"/>
  <c r="AR24" i="15"/>
  <c r="D25" i="15"/>
  <c r="E25" i="15"/>
  <c r="H25" i="15"/>
  <c r="I25" i="15"/>
  <c r="L25" i="15"/>
  <c r="M25" i="15"/>
  <c r="AH25" i="15"/>
  <c r="AR25" i="15"/>
  <c r="D26" i="15"/>
  <c r="E26" i="15"/>
  <c r="H26" i="15"/>
  <c r="I26" i="15"/>
  <c r="L26" i="15"/>
  <c r="M26" i="15"/>
  <c r="AH26" i="15"/>
  <c r="AR26" i="15"/>
  <c r="D27" i="15"/>
  <c r="E27" i="15"/>
  <c r="H27" i="15"/>
  <c r="I27" i="15"/>
  <c r="L27" i="15"/>
  <c r="M27" i="15"/>
  <c r="AH27" i="15"/>
  <c r="AR27" i="15"/>
  <c r="D28" i="15"/>
  <c r="E28" i="15"/>
  <c r="H28" i="15"/>
  <c r="I28" i="15"/>
  <c r="L28" i="15"/>
  <c r="M28" i="15"/>
  <c r="AH28" i="15"/>
  <c r="AR28" i="15"/>
  <c r="D29" i="15"/>
  <c r="E29" i="15"/>
  <c r="H29" i="15"/>
  <c r="I29" i="15"/>
  <c r="L29" i="15"/>
  <c r="M29" i="15"/>
  <c r="AH29" i="15"/>
  <c r="AR29" i="15"/>
  <c r="D30" i="15"/>
  <c r="E30" i="15"/>
  <c r="H30" i="15"/>
  <c r="I30" i="15"/>
  <c r="L30" i="15"/>
  <c r="M30" i="15"/>
  <c r="AH30" i="15"/>
  <c r="AR30" i="15"/>
  <c r="D31" i="15"/>
  <c r="E31" i="15"/>
  <c r="H31" i="15"/>
  <c r="I31" i="15"/>
  <c r="L31" i="15"/>
  <c r="M31" i="15"/>
  <c r="AH31" i="15"/>
  <c r="AR31" i="15"/>
  <c r="D32" i="15"/>
  <c r="E32" i="15"/>
  <c r="H32" i="15"/>
  <c r="I32" i="15"/>
  <c r="L32" i="15"/>
  <c r="M32" i="15"/>
  <c r="AH32" i="15"/>
  <c r="AR32" i="15"/>
  <c r="D33" i="15"/>
  <c r="E33" i="15"/>
  <c r="H33" i="15"/>
  <c r="I33" i="15"/>
  <c r="L33" i="15"/>
  <c r="M33" i="15"/>
  <c r="AH33" i="15"/>
  <c r="AR33" i="15"/>
  <c r="D34" i="15"/>
  <c r="E34" i="15"/>
  <c r="H34" i="15"/>
  <c r="I34" i="15"/>
  <c r="L34" i="15"/>
  <c r="M34" i="15"/>
  <c r="AH34" i="15"/>
  <c r="AR34" i="15"/>
  <c r="D35" i="15"/>
  <c r="E35" i="15"/>
  <c r="H35" i="15"/>
  <c r="I35" i="15"/>
  <c r="L35" i="15"/>
  <c r="M35" i="15"/>
  <c r="AH35" i="15"/>
  <c r="AR35" i="15"/>
  <c r="D36" i="15"/>
  <c r="E36" i="15"/>
  <c r="H36" i="15"/>
  <c r="I36" i="15"/>
  <c r="L36" i="15"/>
  <c r="M36" i="15"/>
  <c r="AH36" i="15"/>
  <c r="AR36" i="15"/>
  <c r="D37" i="15"/>
  <c r="E37" i="15"/>
  <c r="H37" i="15"/>
  <c r="I37" i="15"/>
  <c r="L37" i="15"/>
  <c r="M37" i="15"/>
  <c r="AH37" i="15"/>
  <c r="AR37" i="15"/>
  <c r="D38" i="15"/>
  <c r="E38" i="15"/>
  <c r="H38" i="15"/>
  <c r="I38" i="15"/>
  <c r="L38" i="15"/>
  <c r="M38" i="15"/>
  <c r="AH38" i="15"/>
  <c r="AR38" i="15"/>
  <c r="D39" i="15"/>
  <c r="E39" i="15"/>
  <c r="H39" i="15"/>
  <c r="I39" i="15"/>
  <c r="L39" i="15"/>
  <c r="M39" i="15"/>
  <c r="AH39" i="15"/>
  <c r="AR39" i="15"/>
  <c r="D40" i="15"/>
  <c r="E40" i="15"/>
  <c r="H40" i="15"/>
  <c r="I40" i="15"/>
  <c r="L40" i="15"/>
  <c r="M40" i="15"/>
  <c r="AH40" i="15"/>
  <c r="AR40" i="15"/>
  <c r="D41" i="15"/>
  <c r="E41" i="15"/>
  <c r="H41" i="15"/>
  <c r="I41" i="15"/>
  <c r="L41" i="15"/>
  <c r="M41" i="15"/>
  <c r="AH41" i="15"/>
  <c r="AR41" i="15"/>
  <c r="D42" i="15"/>
  <c r="E42" i="15"/>
  <c r="H42" i="15"/>
  <c r="I42" i="15"/>
  <c r="L42" i="15"/>
  <c r="M42" i="15"/>
  <c r="AH42" i="15"/>
  <c r="AR42" i="15"/>
  <c r="D43" i="15"/>
  <c r="E43" i="15"/>
  <c r="H43" i="15"/>
  <c r="I43" i="15"/>
  <c r="L43" i="15"/>
  <c r="M43" i="15"/>
  <c r="AH43" i="15"/>
  <c r="AR43" i="15"/>
  <c r="D44" i="15"/>
  <c r="E44" i="15"/>
  <c r="H44" i="15"/>
  <c r="I44" i="15"/>
  <c r="L44" i="15"/>
  <c r="M44" i="15"/>
  <c r="AH44" i="15"/>
  <c r="AR44" i="15"/>
  <c r="D45" i="15"/>
  <c r="E45" i="15"/>
  <c r="H45" i="15"/>
  <c r="I45" i="15"/>
  <c r="M45" i="15"/>
  <c r="AH45" i="15"/>
  <c r="AR45" i="15"/>
  <c r="D46" i="15"/>
  <c r="E46" i="15"/>
  <c r="H46" i="15"/>
  <c r="I46" i="15"/>
  <c r="L46" i="15"/>
  <c r="M46" i="15"/>
  <c r="AH46" i="15"/>
  <c r="AR46" i="15"/>
  <c r="D47" i="15"/>
  <c r="E47" i="15"/>
  <c r="H47" i="15"/>
  <c r="I47" i="15"/>
  <c r="L47" i="15"/>
  <c r="M47" i="15"/>
  <c r="AH47" i="15"/>
  <c r="AR47" i="15"/>
  <c r="D48" i="15"/>
  <c r="E48" i="15"/>
  <c r="H48" i="15"/>
  <c r="I48" i="15"/>
  <c r="L48" i="15"/>
  <c r="M48" i="15"/>
  <c r="AH48" i="15"/>
  <c r="AR48" i="15"/>
  <c r="D49" i="15"/>
  <c r="E49" i="15"/>
  <c r="H49" i="15"/>
  <c r="I49" i="15"/>
  <c r="L49" i="15"/>
  <c r="M49" i="15"/>
  <c r="AH49" i="15"/>
  <c r="AR49" i="15"/>
  <c r="D50" i="15"/>
  <c r="E50" i="15"/>
  <c r="H50" i="15"/>
  <c r="I50" i="15"/>
  <c r="L50" i="15"/>
  <c r="M50" i="15"/>
  <c r="AH50" i="15"/>
  <c r="AR50" i="15"/>
  <c r="D51" i="15"/>
  <c r="E51" i="15"/>
  <c r="H51" i="15"/>
  <c r="I51" i="15"/>
  <c r="L51" i="15"/>
  <c r="M51" i="15"/>
  <c r="AH51" i="15"/>
  <c r="AR51" i="15"/>
  <c r="D52" i="15"/>
  <c r="E52" i="15"/>
  <c r="V52" i="15" s="1"/>
  <c r="H52" i="15"/>
  <c r="I52" i="15"/>
  <c r="L52" i="15"/>
  <c r="M52" i="15"/>
  <c r="AH52" i="15"/>
  <c r="AR52" i="15"/>
  <c r="D53" i="15"/>
  <c r="E53" i="15"/>
  <c r="V53" i="15" s="1"/>
  <c r="H53" i="15"/>
  <c r="I53" i="15"/>
  <c r="L53" i="15"/>
  <c r="M53" i="15"/>
  <c r="AH53" i="15"/>
  <c r="AR53" i="15"/>
  <c r="AJ54" i="15"/>
  <c r="AK54" i="15"/>
  <c r="AL54" i="15"/>
  <c r="AM54" i="15"/>
  <c r="AN54" i="15"/>
  <c r="AO54" i="15"/>
  <c r="AP54" i="15"/>
  <c r="AQ54" i="15"/>
  <c r="B58" i="15"/>
  <c r="C58" i="15"/>
  <c r="E58" i="15"/>
  <c r="J58" i="15"/>
  <c r="K58" i="15"/>
  <c r="Z58" i="15"/>
  <c r="AJ55" i="15"/>
  <c r="AK55" i="15"/>
  <c r="AL55" i="15"/>
  <c r="AM55" i="15"/>
  <c r="AN55" i="15"/>
  <c r="AO55" i="15"/>
  <c r="AP55" i="15"/>
  <c r="AQ55" i="15"/>
  <c r="B59" i="15"/>
  <c r="C59" i="15"/>
  <c r="E59" i="15"/>
  <c r="J59" i="15"/>
  <c r="K59" i="15"/>
  <c r="Z59" i="15"/>
  <c r="B60" i="15"/>
  <c r="C60" i="15"/>
  <c r="E60" i="15"/>
  <c r="J60" i="15"/>
  <c r="K60" i="15"/>
  <c r="Z60" i="15"/>
  <c r="B61" i="15"/>
  <c r="C61" i="15"/>
  <c r="J61" i="15"/>
  <c r="K61" i="15"/>
  <c r="Z61" i="15"/>
  <c r="AR54" i="15" l="1"/>
  <c r="Y54" i="15"/>
  <c r="V51" i="15"/>
  <c r="V50" i="15"/>
  <c r="X54" i="15"/>
  <c r="AB54" i="15" s="1"/>
  <c r="Y53" i="15"/>
  <c r="V49" i="15"/>
  <c r="X53" i="15"/>
  <c r="AB53" i="15" s="1"/>
  <c r="Y52" i="15"/>
  <c r="W54" i="15"/>
  <c r="X52" i="15"/>
  <c r="AB52" i="15" s="1"/>
  <c r="Y51" i="15"/>
  <c r="W53" i="15"/>
  <c r="V48" i="15"/>
  <c r="Y50" i="15"/>
  <c r="W52" i="15"/>
  <c r="V47" i="15"/>
  <c r="X51" i="15"/>
  <c r="AB51" i="15" s="1"/>
  <c r="W51" i="15"/>
  <c r="X50" i="15"/>
  <c r="AB50" i="15" s="1"/>
  <c r="Y49" i="15"/>
  <c r="V46" i="15"/>
  <c r="V18" i="15"/>
  <c r="X22" i="15"/>
  <c r="AB22" i="15" s="1"/>
  <c r="Y21" i="15"/>
  <c r="W23" i="15"/>
  <c r="V17" i="15"/>
  <c r="X21" i="15"/>
  <c r="AB21" i="15" s="1"/>
  <c r="Y20" i="15"/>
  <c r="W22" i="15"/>
  <c r="X20" i="15"/>
  <c r="AB20" i="15" s="1"/>
  <c r="Y19" i="15"/>
  <c r="W21" i="15"/>
  <c r="V16" i="15"/>
  <c r="X19" i="15"/>
  <c r="AB19" i="15" s="1"/>
  <c r="Y18" i="15"/>
  <c r="W20" i="15"/>
  <c r="V15" i="15"/>
  <c r="W19" i="15"/>
  <c r="X18" i="15"/>
  <c r="AB18" i="15" s="1"/>
  <c r="Y17" i="15"/>
  <c r="V14" i="15"/>
  <c r="X17" i="15"/>
  <c r="AB17" i="15" s="1"/>
  <c r="Y16" i="15"/>
  <c r="W18" i="15"/>
  <c r="V13" i="15"/>
  <c r="X16" i="15"/>
  <c r="AB16" i="15" s="1"/>
  <c r="Y15" i="15"/>
  <c r="W17" i="15"/>
  <c r="V12" i="15"/>
  <c r="Y14" i="15"/>
  <c r="V11" i="15"/>
  <c r="W16" i="15"/>
  <c r="X15" i="15"/>
  <c r="AB15" i="15" s="1"/>
  <c r="AR55" i="15"/>
  <c r="AH58" i="15"/>
  <c r="H58" i="15"/>
  <c r="H60" i="15"/>
  <c r="H61" i="15"/>
  <c r="H59" i="15"/>
  <c r="M59" i="15"/>
  <c r="M60" i="15"/>
  <c r="M61" i="15"/>
  <c r="M58" i="15"/>
  <c r="Y13" i="15"/>
  <c r="V10" i="15"/>
  <c r="X14" i="15"/>
  <c r="W15" i="15"/>
  <c r="X49" i="15"/>
  <c r="AB49" i="15" s="1"/>
  <c r="Y48" i="15"/>
  <c r="W50" i="15"/>
  <c r="V45" i="15"/>
  <c r="X48" i="15"/>
  <c r="AB48" i="15" s="1"/>
  <c r="Y47" i="15"/>
  <c r="W49" i="15"/>
  <c r="V44" i="15"/>
  <c r="Y46" i="15"/>
  <c r="W48" i="15"/>
  <c r="V43" i="15"/>
  <c r="X47" i="15"/>
  <c r="AB47" i="15" s="1"/>
  <c r="V42" i="15"/>
  <c r="X46" i="15"/>
  <c r="AB46" i="15" s="1"/>
  <c r="W47" i="15"/>
  <c r="Y45" i="15"/>
  <c r="V41" i="15"/>
  <c r="X45" i="15"/>
  <c r="AB45" i="15" s="1"/>
  <c r="Y44" i="15"/>
  <c r="W46" i="15"/>
  <c r="X44" i="15"/>
  <c r="AB44" i="15" s="1"/>
  <c r="Y43" i="15"/>
  <c r="W45" i="15"/>
  <c r="V40" i="15"/>
  <c r="X43" i="15"/>
  <c r="AB43" i="15" s="1"/>
  <c r="Y42" i="15"/>
  <c r="W44" i="15"/>
  <c r="V39" i="15"/>
  <c r="Y41" i="15"/>
  <c r="X42" i="15"/>
  <c r="AB42" i="15" s="1"/>
  <c r="W43" i="15"/>
  <c r="V38" i="15"/>
  <c r="X41" i="15"/>
  <c r="AB41" i="15" s="1"/>
  <c r="Y40" i="15"/>
  <c r="W42" i="15"/>
  <c r="V37" i="15"/>
  <c r="X40" i="15"/>
  <c r="AB40" i="15" s="1"/>
  <c r="Y39" i="15"/>
  <c r="W41" i="15"/>
  <c r="V36" i="15"/>
  <c r="Y38" i="15"/>
  <c r="W40" i="15"/>
  <c r="V35" i="15"/>
  <c r="X39" i="15"/>
  <c r="AB39" i="15" s="1"/>
  <c r="V34" i="15"/>
  <c r="X38" i="15"/>
  <c r="AB38" i="15" s="1"/>
  <c r="Y37" i="15"/>
  <c r="W39" i="15"/>
  <c r="V33" i="15"/>
  <c r="X37" i="15"/>
  <c r="AB37" i="15" s="1"/>
  <c r="W38" i="15"/>
  <c r="Y36" i="15"/>
  <c r="X36" i="15"/>
  <c r="AB36" i="15" s="1"/>
  <c r="Y35" i="15"/>
  <c r="W37" i="15"/>
  <c r="V32" i="15"/>
  <c r="X35" i="15"/>
  <c r="AB35" i="15" s="1"/>
  <c r="Y34" i="15"/>
  <c r="W36" i="15"/>
  <c r="V31" i="15"/>
  <c r="Y33" i="15"/>
  <c r="W35" i="15"/>
  <c r="X34" i="15"/>
  <c r="AB34" i="15" s="1"/>
  <c r="V30" i="15"/>
  <c r="X33" i="15"/>
  <c r="AB33" i="15" s="1"/>
  <c r="Y32" i="15"/>
  <c r="W34" i="15"/>
  <c r="V29" i="15"/>
  <c r="X32" i="15"/>
  <c r="AB32" i="15" s="1"/>
  <c r="Y31" i="15"/>
  <c r="W33" i="15"/>
  <c r="V28" i="15"/>
  <c r="Y30" i="15"/>
  <c r="W32" i="15"/>
  <c r="V27" i="15"/>
  <c r="X31" i="15"/>
  <c r="AB31" i="15" s="1"/>
  <c r="V26" i="15"/>
  <c r="X30" i="15"/>
  <c r="AB30" i="15" s="1"/>
  <c r="Y29" i="15"/>
  <c r="W31" i="15"/>
  <c r="V25" i="15"/>
  <c r="X29" i="15"/>
  <c r="AB29" i="15" s="1"/>
  <c r="Y28" i="15"/>
  <c r="W30" i="15"/>
  <c r="X28" i="15"/>
  <c r="AB28" i="15" s="1"/>
  <c r="Y27" i="15"/>
  <c r="W29" i="15"/>
  <c r="V24" i="15"/>
  <c r="X27" i="15"/>
  <c r="AB27" i="15" s="1"/>
  <c r="Y26" i="15"/>
  <c r="W28" i="15"/>
  <c r="V23" i="15"/>
  <c r="X26" i="15"/>
  <c r="AB26" i="15" s="1"/>
  <c r="Y25" i="15"/>
  <c r="W27" i="15"/>
  <c r="V22" i="15"/>
  <c r="X25" i="15"/>
  <c r="AB25" i="15" s="1"/>
  <c r="Y24" i="15"/>
  <c r="W26" i="15"/>
  <c r="V21" i="15"/>
  <c r="X24" i="15"/>
  <c r="AB24" i="15" s="1"/>
  <c r="Y23" i="15"/>
  <c r="W25" i="15"/>
  <c r="V20" i="15"/>
  <c r="Y22" i="15"/>
  <c r="W24" i="15"/>
  <c r="V19" i="15"/>
  <c r="X23" i="15"/>
  <c r="AB23" i="15" s="1"/>
  <c r="I58" i="15"/>
  <c r="I59" i="15"/>
  <c r="I60" i="15"/>
  <c r="I61" i="15"/>
  <c r="D60" i="15"/>
  <c r="D61" i="15"/>
  <c r="AH59" i="15"/>
  <c r="AH60" i="15"/>
  <c r="L61" i="15"/>
  <c r="E61" i="15"/>
  <c r="R60" i="15"/>
  <c r="L59" i="15"/>
  <c r="D59" i="15"/>
  <c r="L58" i="15"/>
  <c r="D58" i="15"/>
  <c r="R59" i="15"/>
  <c r="L60" i="15"/>
  <c r="E49" i="9"/>
  <c r="R49" i="9"/>
  <c r="T49" i="9" s="1"/>
  <c r="Q49" i="9"/>
  <c r="P49" i="9"/>
  <c r="O49" i="9"/>
  <c r="N49" i="9"/>
  <c r="M49" i="9"/>
  <c r="X49" i="9" s="1"/>
  <c r="AB55" i="15" l="1"/>
  <c r="W62" i="15"/>
  <c r="V49" i="9"/>
  <c r="U49" i="9"/>
  <c r="S49" i="9"/>
  <c r="W49" i="9"/>
  <c r="E45" i="9" l="1"/>
  <c r="E44" i="9"/>
  <c r="E48" i="9"/>
  <c r="R48" i="9"/>
  <c r="Q48" i="9"/>
  <c r="P48" i="9"/>
  <c r="O48" i="9"/>
  <c r="N48" i="9"/>
  <c r="M48" i="9"/>
  <c r="E47" i="9"/>
  <c r="R47" i="9"/>
  <c r="Q47" i="9"/>
  <c r="P47" i="9"/>
  <c r="O47" i="9"/>
  <c r="N47" i="9"/>
  <c r="M47" i="9"/>
  <c r="E46" i="9"/>
  <c r="R46" i="9"/>
  <c r="W46" i="9" s="1"/>
  <c r="Q46" i="9"/>
  <c r="P46" i="9"/>
  <c r="O46" i="9"/>
  <c r="N46" i="9"/>
  <c r="M46" i="9"/>
  <c r="X46" i="9" s="1"/>
  <c r="X47" i="9" l="1"/>
  <c r="V48" i="9"/>
  <c r="X48" i="9"/>
  <c r="W47" i="9"/>
  <c r="T48" i="9"/>
  <c r="V47" i="9"/>
  <c r="V46" i="9"/>
  <c r="S46" i="9"/>
  <c r="U48" i="9"/>
  <c r="W48" i="9"/>
  <c r="T46" i="9"/>
  <c r="U46" i="9"/>
  <c r="S48" i="9"/>
  <c r="S47" i="9"/>
  <c r="U47" i="9"/>
  <c r="T47" i="9"/>
  <c r="P4" i="10" l="1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3" i="10"/>
  <c r="N3" i="10"/>
  <c r="P47" i="10" l="1"/>
  <c r="O14" i="10"/>
  <c r="O4" i="10"/>
  <c r="O6" i="10"/>
  <c r="O7" i="10"/>
  <c r="O8" i="10"/>
  <c r="O9" i="10"/>
  <c r="O10" i="10"/>
  <c r="O11" i="10"/>
  <c r="O12" i="10"/>
  <c r="O13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40" i="10"/>
  <c r="O41" i="10"/>
  <c r="O42" i="10"/>
  <c r="O43" i="10"/>
  <c r="O44" i="10"/>
  <c r="O45" i="10"/>
  <c r="O3" i="10"/>
  <c r="N6" i="10"/>
  <c r="N15" i="10"/>
  <c r="N4" i="10"/>
  <c r="N7" i="10"/>
  <c r="N8" i="10"/>
  <c r="N9" i="10"/>
  <c r="N10" i="10"/>
  <c r="N11" i="10"/>
  <c r="N12" i="10"/>
  <c r="N13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40" i="10"/>
  <c r="N41" i="10"/>
  <c r="N42" i="10"/>
  <c r="N43" i="10"/>
  <c r="N44" i="10"/>
  <c r="N45" i="10"/>
  <c r="N47" i="10" l="1"/>
  <c r="O47" i="10"/>
  <c r="J47" i="4"/>
  <c r="AI49" i="4"/>
  <c r="G23" i="5" l="1"/>
  <c r="H23" i="5" s="1"/>
  <c r="G21" i="5"/>
  <c r="H21" i="5" s="1"/>
  <c r="I127" i="5"/>
  <c r="I126" i="5"/>
  <c r="J126" i="5" s="1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J21" i="5" s="1"/>
  <c r="I22" i="5"/>
  <c r="I23" i="5"/>
  <c r="I24" i="5"/>
  <c r="I25" i="5"/>
  <c r="I26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7" i="5"/>
  <c r="J7" i="5" s="1"/>
  <c r="I6" i="5"/>
  <c r="J6" i="5" s="1"/>
  <c r="I5" i="5"/>
  <c r="J5" i="5" s="1"/>
  <c r="G7" i="5"/>
  <c r="H7" i="5" s="1"/>
  <c r="G5" i="5"/>
  <c r="H5" i="5" s="1"/>
  <c r="V47" i="4"/>
  <c r="W47" i="4" s="1"/>
  <c r="V46" i="4"/>
  <c r="G126" i="5"/>
  <c r="H126" i="5" s="1"/>
  <c r="T47" i="4"/>
  <c r="AK47" i="4"/>
  <c r="AL47" i="4"/>
  <c r="Q47" i="4"/>
  <c r="O47" i="4"/>
  <c r="L47" i="4"/>
  <c r="K6" i="5" l="1"/>
  <c r="Z47" i="4"/>
  <c r="J120" i="5"/>
  <c r="J112" i="5" l="1"/>
  <c r="G124" i="5"/>
  <c r="H124" i="5" s="1"/>
  <c r="G120" i="5"/>
  <c r="H120" i="5" s="1"/>
  <c r="J127" i="5"/>
  <c r="K127" i="5" s="1"/>
  <c r="J125" i="5"/>
  <c r="J122" i="5"/>
  <c r="J123" i="5"/>
  <c r="G122" i="5"/>
  <c r="H122" i="5" s="1"/>
  <c r="J113" i="5"/>
  <c r="G118" i="5"/>
  <c r="H118" i="5" s="1"/>
  <c r="G116" i="5"/>
  <c r="H116" i="5" s="1"/>
  <c r="G114" i="5"/>
  <c r="H114" i="5" s="1"/>
  <c r="G112" i="5"/>
  <c r="H112" i="5" s="1"/>
  <c r="G104" i="5"/>
  <c r="H104" i="5" s="1"/>
  <c r="J118" i="5"/>
  <c r="J116" i="5"/>
  <c r="J115" i="5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6" i="4"/>
  <c r="AK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6" i="4"/>
  <c r="Q7" i="4"/>
  <c r="Q8" i="4"/>
  <c r="Q9" i="4"/>
  <c r="Q10" i="4"/>
  <c r="Q11" i="4"/>
  <c r="X11" i="4"/>
  <c r="Q12" i="4"/>
  <c r="X12" i="4" s="1"/>
  <c r="Q13" i="4"/>
  <c r="Q14" i="4"/>
  <c r="Q15" i="4"/>
  <c r="Q16" i="4"/>
  <c r="Q17" i="4"/>
  <c r="Q18" i="4"/>
  <c r="Q19" i="4"/>
  <c r="Q20" i="4"/>
  <c r="Q21" i="4"/>
  <c r="X21" i="4"/>
  <c r="Q22" i="4"/>
  <c r="Q23" i="4"/>
  <c r="Q24" i="4"/>
  <c r="Q25" i="4"/>
  <c r="Q26" i="4"/>
  <c r="Q27" i="4"/>
  <c r="Q28" i="4"/>
  <c r="X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X43" i="4" s="1"/>
  <c r="Q44" i="4"/>
  <c r="Q45" i="4"/>
  <c r="Q46" i="4"/>
  <c r="Q6" i="4"/>
  <c r="AK46" i="4"/>
  <c r="L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6" i="4"/>
  <c r="J46" i="4"/>
  <c r="AH46" i="4"/>
  <c r="AJ46" i="4"/>
  <c r="L46" i="4"/>
  <c r="W46" i="4" s="1"/>
  <c r="J111" i="5"/>
  <c r="G110" i="5"/>
  <c r="H110" i="5" s="1"/>
  <c r="J109" i="5"/>
  <c r="G108" i="5"/>
  <c r="H108" i="5" s="1"/>
  <c r="J106" i="5"/>
  <c r="J107" i="5"/>
  <c r="G106" i="5"/>
  <c r="H106" i="5" s="1"/>
  <c r="J105" i="5"/>
  <c r="G102" i="5"/>
  <c r="H102" i="5" s="1"/>
  <c r="N7" i="9"/>
  <c r="O7" i="9"/>
  <c r="P7" i="9"/>
  <c r="Q7" i="9"/>
  <c r="R7" i="9"/>
  <c r="N8" i="9"/>
  <c r="O8" i="9"/>
  <c r="P8" i="9"/>
  <c r="Q8" i="9"/>
  <c r="R8" i="9"/>
  <c r="N9" i="9"/>
  <c r="O9" i="9"/>
  <c r="P9" i="9"/>
  <c r="Q9" i="9"/>
  <c r="R9" i="9"/>
  <c r="N10" i="9"/>
  <c r="O10" i="9"/>
  <c r="P10" i="9"/>
  <c r="Q10" i="9"/>
  <c r="R10" i="9"/>
  <c r="W10" i="9" s="1"/>
  <c r="N11" i="9"/>
  <c r="O11" i="9"/>
  <c r="P11" i="9"/>
  <c r="Q11" i="9"/>
  <c r="R11" i="9"/>
  <c r="N12" i="9"/>
  <c r="O12" i="9"/>
  <c r="P12" i="9"/>
  <c r="Q12" i="9"/>
  <c r="R12" i="9"/>
  <c r="N13" i="9"/>
  <c r="O13" i="9"/>
  <c r="P13" i="9"/>
  <c r="Q13" i="9"/>
  <c r="R13" i="9"/>
  <c r="W13" i="9" s="1"/>
  <c r="N14" i="9"/>
  <c r="O14" i="9"/>
  <c r="P14" i="9"/>
  <c r="Q14" i="9"/>
  <c r="R14" i="9"/>
  <c r="N15" i="9"/>
  <c r="O15" i="9"/>
  <c r="P15" i="9"/>
  <c r="Q15" i="9"/>
  <c r="R15" i="9"/>
  <c r="N16" i="9"/>
  <c r="O16" i="9"/>
  <c r="P16" i="9"/>
  <c r="Q16" i="9"/>
  <c r="R16" i="9"/>
  <c r="N17" i="9"/>
  <c r="O17" i="9"/>
  <c r="P17" i="9"/>
  <c r="Q17" i="9"/>
  <c r="R17" i="9"/>
  <c r="N18" i="9"/>
  <c r="O18" i="9"/>
  <c r="P18" i="9"/>
  <c r="Q18" i="9"/>
  <c r="R18" i="9"/>
  <c r="W18" i="9" s="1"/>
  <c r="N19" i="9"/>
  <c r="O19" i="9"/>
  <c r="P19" i="9"/>
  <c r="U19" i="9" s="1"/>
  <c r="Q19" i="9"/>
  <c r="R19" i="9"/>
  <c r="N20" i="9"/>
  <c r="O20" i="9"/>
  <c r="P20" i="9"/>
  <c r="Q20" i="9"/>
  <c r="R20" i="9"/>
  <c r="N21" i="9"/>
  <c r="O21" i="9"/>
  <c r="P21" i="9"/>
  <c r="Q21" i="9"/>
  <c r="R21" i="9"/>
  <c r="W21" i="9" s="1"/>
  <c r="N22" i="9"/>
  <c r="O22" i="9"/>
  <c r="P22" i="9"/>
  <c r="Q22" i="9"/>
  <c r="R22" i="9"/>
  <c r="W22" i="9" s="1"/>
  <c r="N23" i="9"/>
  <c r="O23" i="9"/>
  <c r="P23" i="9"/>
  <c r="Q23" i="9"/>
  <c r="R23" i="9"/>
  <c r="N24" i="9"/>
  <c r="O24" i="9"/>
  <c r="P24" i="9"/>
  <c r="Q24" i="9"/>
  <c r="R24" i="9"/>
  <c r="N25" i="9"/>
  <c r="O25" i="9"/>
  <c r="P25" i="9"/>
  <c r="Q25" i="9"/>
  <c r="R25" i="9"/>
  <c r="N26" i="9"/>
  <c r="O26" i="9"/>
  <c r="P26" i="9"/>
  <c r="Q26" i="9"/>
  <c r="R26" i="9"/>
  <c r="W26" i="9" s="1"/>
  <c r="N27" i="9"/>
  <c r="O27" i="9"/>
  <c r="P27" i="9"/>
  <c r="Q27" i="9"/>
  <c r="R27" i="9"/>
  <c r="N28" i="9"/>
  <c r="O28" i="9"/>
  <c r="P28" i="9"/>
  <c r="Q28" i="9"/>
  <c r="R28" i="9"/>
  <c r="N29" i="9"/>
  <c r="O29" i="9"/>
  <c r="P29" i="9"/>
  <c r="Q29" i="9"/>
  <c r="R29" i="9"/>
  <c r="W29" i="9" s="1"/>
  <c r="N30" i="9"/>
  <c r="O30" i="9"/>
  <c r="P30" i="9"/>
  <c r="Q30" i="9"/>
  <c r="R30" i="9"/>
  <c r="N31" i="9"/>
  <c r="O31" i="9"/>
  <c r="P31" i="9"/>
  <c r="Q31" i="9"/>
  <c r="R31" i="9"/>
  <c r="N32" i="9"/>
  <c r="O32" i="9"/>
  <c r="P32" i="9"/>
  <c r="Q32" i="9"/>
  <c r="R32" i="9"/>
  <c r="N33" i="9"/>
  <c r="O33" i="9"/>
  <c r="P33" i="9"/>
  <c r="Q33" i="9"/>
  <c r="R33" i="9"/>
  <c r="N34" i="9"/>
  <c r="O34" i="9"/>
  <c r="P34" i="9"/>
  <c r="Q34" i="9"/>
  <c r="R34" i="9"/>
  <c r="W34" i="9" s="1"/>
  <c r="N35" i="9"/>
  <c r="O35" i="9"/>
  <c r="P35" i="9"/>
  <c r="Q35" i="9"/>
  <c r="R35" i="9"/>
  <c r="N36" i="9"/>
  <c r="O36" i="9"/>
  <c r="P36" i="9"/>
  <c r="Q36" i="9"/>
  <c r="R36" i="9"/>
  <c r="N37" i="9"/>
  <c r="O37" i="9"/>
  <c r="P37" i="9"/>
  <c r="Q37" i="9"/>
  <c r="R37" i="9"/>
  <c r="W37" i="9" s="1"/>
  <c r="N38" i="9"/>
  <c r="O38" i="9"/>
  <c r="P38" i="9"/>
  <c r="Q38" i="9"/>
  <c r="R38" i="9"/>
  <c r="W38" i="9" s="1"/>
  <c r="N39" i="9"/>
  <c r="O39" i="9"/>
  <c r="P39" i="9"/>
  <c r="Q39" i="9"/>
  <c r="R39" i="9"/>
  <c r="N40" i="9"/>
  <c r="O40" i="9"/>
  <c r="P40" i="9"/>
  <c r="Q40" i="9"/>
  <c r="R40" i="9"/>
  <c r="N41" i="9"/>
  <c r="O41" i="9"/>
  <c r="P41" i="9"/>
  <c r="Q41" i="9"/>
  <c r="R41" i="9"/>
  <c r="N42" i="9"/>
  <c r="O42" i="9"/>
  <c r="P42" i="9"/>
  <c r="Q42" i="9"/>
  <c r="R42" i="9"/>
  <c r="W42" i="9" s="1"/>
  <c r="N43" i="9"/>
  <c r="O43" i="9"/>
  <c r="P43" i="9"/>
  <c r="Q43" i="9"/>
  <c r="R43" i="9"/>
  <c r="N44" i="9"/>
  <c r="O44" i="9"/>
  <c r="P44" i="9"/>
  <c r="Q44" i="9"/>
  <c r="R44" i="9"/>
  <c r="N45" i="9"/>
  <c r="O45" i="9"/>
  <c r="P45" i="9"/>
  <c r="Q45" i="9"/>
  <c r="R45" i="9"/>
  <c r="W45" i="9" s="1"/>
  <c r="R6" i="9"/>
  <c r="N6" i="9"/>
  <c r="O6" i="9"/>
  <c r="P6" i="9"/>
  <c r="M7" i="9"/>
  <c r="X7" i="9" s="1"/>
  <c r="M8" i="9"/>
  <c r="X8" i="9" s="1"/>
  <c r="M9" i="9"/>
  <c r="X9" i="9" s="1"/>
  <c r="M10" i="9"/>
  <c r="X10" i="9" s="1"/>
  <c r="M11" i="9"/>
  <c r="X11" i="9" s="1"/>
  <c r="M12" i="9"/>
  <c r="X12" i="9" s="1"/>
  <c r="M13" i="9"/>
  <c r="X13" i="9" s="1"/>
  <c r="M14" i="9"/>
  <c r="X14" i="9" s="1"/>
  <c r="M15" i="9"/>
  <c r="X15" i="9" s="1"/>
  <c r="M16" i="9"/>
  <c r="X16" i="9" s="1"/>
  <c r="M17" i="9"/>
  <c r="X17" i="9" s="1"/>
  <c r="M18" i="9"/>
  <c r="X18" i="9" s="1"/>
  <c r="M19" i="9"/>
  <c r="X19" i="9" s="1"/>
  <c r="M20" i="9"/>
  <c r="X20" i="9" s="1"/>
  <c r="M21" i="9"/>
  <c r="X21" i="9" s="1"/>
  <c r="M22" i="9"/>
  <c r="X22" i="9" s="1"/>
  <c r="M23" i="9"/>
  <c r="X23" i="9" s="1"/>
  <c r="M24" i="9"/>
  <c r="X24" i="9" s="1"/>
  <c r="M25" i="9"/>
  <c r="X25" i="9" s="1"/>
  <c r="M26" i="9"/>
  <c r="M27" i="9"/>
  <c r="X27" i="9" s="1"/>
  <c r="M28" i="9"/>
  <c r="X28" i="9" s="1"/>
  <c r="M29" i="9"/>
  <c r="X29" i="9" s="1"/>
  <c r="M30" i="9"/>
  <c r="X30" i="9" s="1"/>
  <c r="M31" i="9"/>
  <c r="X31" i="9" s="1"/>
  <c r="M32" i="9"/>
  <c r="X32" i="9" s="1"/>
  <c r="M33" i="9"/>
  <c r="X33" i="9" s="1"/>
  <c r="M34" i="9"/>
  <c r="X34" i="9" s="1"/>
  <c r="M35" i="9"/>
  <c r="X35" i="9" s="1"/>
  <c r="M36" i="9"/>
  <c r="X36" i="9" s="1"/>
  <c r="M37" i="9"/>
  <c r="X37" i="9" s="1"/>
  <c r="M38" i="9"/>
  <c r="X38" i="9" s="1"/>
  <c r="M39" i="9"/>
  <c r="X39" i="9" s="1"/>
  <c r="M40" i="9"/>
  <c r="X40" i="9" s="1"/>
  <c r="M41" i="9"/>
  <c r="X41" i="9" s="1"/>
  <c r="M42" i="9"/>
  <c r="X42" i="9" s="1"/>
  <c r="M43" i="9"/>
  <c r="X43" i="9" s="1"/>
  <c r="M44" i="9"/>
  <c r="X44" i="9" s="1"/>
  <c r="M45" i="9"/>
  <c r="X45" i="9" s="1"/>
  <c r="M6" i="9"/>
  <c r="X6" i="9" s="1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AD1517" i="1"/>
  <c r="AJ40" i="4"/>
  <c r="V45" i="4"/>
  <c r="AH45" i="4"/>
  <c r="AH44" i="4"/>
  <c r="AI52" i="4"/>
  <c r="AI50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1" i="4"/>
  <c r="AJ42" i="4"/>
  <c r="AJ43" i="4"/>
  <c r="AJ44" i="4"/>
  <c r="AJ45" i="4"/>
  <c r="AJ7" i="4"/>
  <c r="AJ8" i="4"/>
  <c r="AJ9" i="4"/>
  <c r="AJ10" i="4"/>
  <c r="AJ11" i="4"/>
  <c r="AJ12" i="4"/>
  <c r="AJ6" i="4"/>
  <c r="V44" i="4"/>
  <c r="J45" i="4"/>
  <c r="L45" i="4"/>
  <c r="Z45" i="4" s="1"/>
  <c r="V42" i="4"/>
  <c r="V6" i="4"/>
  <c r="Y53" i="4"/>
  <c r="Y55" i="4" s="1"/>
  <c r="AH43" i="4"/>
  <c r="V43" i="4"/>
  <c r="J44" i="4"/>
  <c r="L42" i="4"/>
  <c r="L44" i="4"/>
  <c r="AD1531" i="1"/>
  <c r="AD1532" i="1"/>
  <c r="AD1533" i="1"/>
  <c r="AD1534" i="1"/>
  <c r="AD1535" i="1"/>
  <c r="AD1536" i="1"/>
  <c r="AD1537" i="1"/>
  <c r="AD1545" i="1"/>
  <c r="AD1546" i="1"/>
  <c r="AD1547" i="1"/>
  <c r="AD1548" i="1"/>
  <c r="AD1549" i="1"/>
  <c r="AD1550" i="1"/>
  <c r="AD1551" i="1"/>
  <c r="AD1559" i="1"/>
  <c r="AD1560" i="1"/>
  <c r="AD1561" i="1"/>
  <c r="AD1562" i="1"/>
  <c r="AD1563" i="1"/>
  <c r="AD1564" i="1"/>
  <c r="AD1565" i="1"/>
  <c r="AD1573" i="1"/>
  <c r="AD1574" i="1"/>
  <c r="AD1575" i="1"/>
  <c r="AD1576" i="1"/>
  <c r="AD1577" i="1"/>
  <c r="AD1578" i="1"/>
  <c r="AD1579" i="1"/>
  <c r="AD1587" i="1"/>
  <c r="AD1588" i="1"/>
  <c r="AD1589" i="1"/>
  <c r="AD1590" i="1"/>
  <c r="AD1591" i="1"/>
  <c r="AD1592" i="1"/>
  <c r="AD1593" i="1"/>
  <c r="AD1601" i="1"/>
  <c r="AD1602" i="1"/>
  <c r="AD1603" i="1"/>
  <c r="AD1604" i="1"/>
  <c r="AD1605" i="1"/>
  <c r="AD1606" i="1"/>
  <c r="AD1607" i="1"/>
  <c r="AD1615" i="1"/>
  <c r="AD1616" i="1"/>
  <c r="AD1617" i="1"/>
  <c r="AD1618" i="1"/>
  <c r="AD1619" i="1"/>
  <c r="AD1620" i="1"/>
  <c r="AD1621" i="1"/>
  <c r="AD1629" i="1"/>
  <c r="AD1630" i="1"/>
  <c r="AD1631" i="1"/>
  <c r="AD1632" i="1"/>
  <c r="AD1633" i="1"/>
  <c r="AD1634" i="1"/>
  <c r="AD1635" i="1"/>
  <c r="AD1643" i="1"/>
  <c r="AD1644" i="1"/>
  <c r="AD1645" i="1"/>
  <c r="AD1646" i="1"/>
  <c r="AD1647" i="1"/>
  <c r="AD1648" i="1"/>
  <c r="AD1649" i="1"/>
  <c r="AD1657" i="1"/>
  <c r="AD1658" i="1"/>
  <c r="AD1659" i="1"/>
  <c r="AD1660" i="1"/>
  <c r="AD1661" i="1"/>
  <c r="AD1662" i="1"/>
  <c r="AD1663" i="1"/>
  <c r="AD1671" i="1"/>
  <c r="AD1672" i="1"/>
  <c r="AD1673" i="1"/>
  <c r="AD1674" i="1"/>
  <c r="AD1675" i="1"/>
  <c r="AD1676" i="1"/>
  <c r="AD1677" i="1"/>
  <c r="AD1685" i="1"/>
  <c r="AD1686" i="1"/>
  <c r="AD1687" i="1"/>
  <c r="AD1688" i="1"/>
  <c r="AD1689" i="1"/>
  <c r="AD1690" i="1"/>
  <c r="AD1691" i="1"/>
  <c r="AD1699" i="1"/>
  <c r="AD1700" i="1"/>
  <c r="AD1701" i="1"/>
  <c r="AD1702" i="1"/>
  <c r="AD1703" i="1"/>
  <c r="AD1704" i="1"/>
  <c r="AD1705" i="1"/>
  <c r="AD1713" i="1"/>
  <c r="AD1714" i="1"/>
  <c r="AD1715" i="1"/>
  <c r="AD1716" i="1"/>
  <c r="AD1717" i="1"/>
  <c r="AD1718" i="1"/>
  <c r="AD1719" i="1"/>
  <c r="AD1727" i="1"/>
  <c r="AD1728" i="1"/>
  <c r="AD1729" i="1"/>
  <c r="AD1730" i="1"/>
  <c r="AD1731" i="1"/>
  <c r="AD1732" i="1"/>
  <c r="AD1733" i="1"/>
  <c r="AD1741" i="1"/>
  <c r="AD1742" i="1"/>
  <c r="AD1744" i="1"/>
  <c r="AD1745" i="1"/>
  <c r="AD1746" i="1"/>
  <c r="AD1747" i="1"/>
  <c r="AD1755" i="1"/>
  <c r="AD1756" i="1"/>
  <c r="AD1757" i="1"/>
  <c r="AD1758" i="1"/>
  <c r="AD1759" i="1"/>
  <c r="AD1760" i="1"/>
  <c r="AD1761" i="1"/>
  <c r="AD1769" i="1"/>
  <c r="AD1770" i="1"/>
  <c r="AD1771" i="1"/>
  <c r="AD1772" i="1"/>
  <c r="AD1773" i="1"/>
  <c r="AD1774" i="1"/>
  <c r="AD1775" i="1"/>
  <c r="AD1783" i="1"/>
  <c r="AD1784" i="1"/>
  <c r="AD1785" i="1"/>
  <c r="AD1786" i="1"/>
  <c r="AD1787" i="1"/>
  <c r="AD1788" i="1"/>
  <c r="AD1789" i="1"/>
  <c r="AD1797" i="1"/>
  <c r="AD1798" i="1"/>
  <c r="AD1799" i="1"/>
  <c r="AD1800" i="1"/>
  <c r="AD1801" i="1"/>
  <c r="AD1802" i="1"/>
  <c r="AD1803" i="1"/>
  <c r="AD1811" i="1"/>
  <c r="AD1812" i="1"/>
  <c r="AD1813" i="1"/>
  <c r="AD1814" i="1"/>
  <c r="AD1815" i="1"/>
  <c r="AD1816" i="1"/>
  <c r="AD1817" i="1"/>
  <c r="AD1825" i="1"/>
  <c r="AD1826" i="1"/>
  <c r="AD1827" i="1"/>
  <c r="AD1828" i="1"/>
  <c r="AD1829" i="1"/>
  <c r="AD1830" i="1"/>
  <c r="AD1831" i="1"/>
  <c r="AD1839" i="1"/>
  <c r="AD1840" i="1"/>
  <c r="AD1841" i="1"/>
  <c r="AD1842" i="1"/>
  <c r="AD1843" i="1"/>
  <c r="AD1844" i="1"/>
  <c r="AD1845" i="1"/>
  <c r="AD1853" i="1"/>
  <c r="AD1854" i="1"/>
  <c r="AD1855" i="1"/>
  <c r="AD1856" i="1"/>
  <c r="AD1857" i="1"/>
  <c r="AD1858" i="1"/>
  <c r="AD1859" i="1"/>
  <c r="AD1867" i="1"/>
  <c r="AD1868" i="1"/>
  <c r="AD1869" i="1"/>
  <c r="AD1870" i="1"/>
  <c r="AD1871" i="1"/>
  <c r="AD1872" i="1"/>
  <c r="AD1873" i="1"/>
  <c r="AD1881" i="1"/>
  <c r="AD1882" i="1"/>
  <c r="AD1883" i="1"/>
  <c r="AD1884" i="1"/>
  <c r="AD1885" i="1"/>
  <c r="AD1886" i="1"/>
  <c r="AD1887" i="1"/>
  <c r="AD1895" i="1"/>
  <c r="AD1896" i="1"/>
  <c r="AD1897" i="1"/>
  <c r="AD1898" i="1"/>
  <c r="AD1899" i="1"/>
  <c r="AD1900" i="1"/>
  <c r="AD1901" i="1"/>
  <c r="AD1909" i="1"/>
  <c r="AD1910" i="1"/>
  <c r="AD1911" i="1"/>
  <c r="AD1912" i="1"/>
  <c r="AD1913" i="1"/>
  <c r="AD1914" i="1"/>
  <c r="AD1915" i="1"/>
  <c r="AD1923" i="1"/>
  <c r="AD1924" i="1"/>
  <c r="AD1925" i="1"/>
  <c r="AD1926" i="1"/>
  <c r="AD1927" i="1"/>
  <c r="AD1928" i="1"/>
  <c r="AD1929" i="1"/>
  <c r="AD1937" i="1"/>
  <c r="AD1938" i="1"/>
  <c r="AD1939" i="1"/>
  <c r="AD1940" i="1"/>
  <c r="AD1941" i="1"/>
  <c r="AD1942" i="1"/>
  <c r="AD1943" i="1"/>
  <c r="AD1951" i="1"/>
  <c r="AD1952" i="1"/>
  <c r="AD1953" i="1"/>
  <c r="AD1954" i="1"/>
  <c r="AD1955" i="1"/>
  <c r="AD1956" i="1"/>
  <c r="AD1957" i="1"/>
  <c r="AD1965" i="1"/>
  <c r="AD1966" i="1"/>
  <c r="AD1967" i="1"/>
  <c r="AD1968" i="1"/>
  <c r="AD1969" i="1"/>
  <c r="AD1970" i="1"/>
  <c r="AD1971" i="1"/>
  <c r="AD1979" i="1"/>
  <c r="AD1980" i="1"/>
  <c r="AD1981" i="1"/>
  <c r="AD1982" i="1"/>
  <c r="AD1983" i="1"/>
  <c r="AD1984" i="1"/>
  <c r="AD1985" i="1"/>
  <c r="AD1993" i="1"/>
  <c r="AD1994" i="1"/>
  <c r="AD1995" i="1"/>
  <c r="AD1996" i="1"/>
  <c r="AD1997" i="1"/>
  <c r="AD1998" i="1"/>
  <c r="AD1999" i="1"/>
  <c r="AD2007" i="1"/>
  <c r="AD2008" i="1"/>
  <c r="AD2009" i="1"/>
  <c r="AD2010" i="1"/>
  <c r="AD2011" i="1"/>
  <c r="AD2012" i="1"/>
  <c r="AD2013" i="1"/>
  <c r="AD2021" i="1"/>
  <c r="AD2022" i="1"/>
  <c r="AD2023" i="1"/>
  <c r="AD2024" i="1"/>
  <c r="AD2025" i="1"/>
  <c r="AD2026" i="1"/>
  <c r="AD2027" i="1"/>
  <c r="AD2035" i="1"/>
  <c r="AD2036" i="1"/>
  <c r="AD2037" i="1"/>
  <c r="AD2038" i="1"/>
  <c r="AD2039" i="1"/>
  <c r="AD2040" i="1"/>
  <c r="AD2041" i="1"/>
  <c r="AD2049" i="1"/>
  <c r="AD2050" i="1"/>
  <c r="AD2051" i="1"/>
  <c r="AD2052" i="1"/>
  <c r="AD2053" i="1"/>
  <c r="AD2054" i="1"/>
  <c r="AD2055" i="1"/>
  <c r="AD2063" i="1"/>
  <c r="AD2064" i="1"/>
  <c r="AD2065" i="1"/>
  <c r="AD2066" i="1"/>
  <c r="AD2067" i="1"/>
  <c r="AD2068" i="1"/>
  <c r="AD2069" i="1"/>
  <c r="AD2077" i="1"/>
  <c r="AD2078" i="1"/>
  <c r="AD2079" i="1"/>
  <c r="AD2080" i="1"/>
  <c r="AD2081" i="1"/>
  <c r="AD2082" i="1"/>
  <c r="AD2083" i="1"/>
  <c r="AD2091" i="1"/>
  <c r="AD2092" i="1"/>
  <c r="AD2093" i="1"/>
  <c r="AD2094" i="1"/>
  <c r="AD2095" i="1"/>
  <c r="AD2096" i="1"/>
  <c r="AD2097" i="1"/>
  <c r="AD2105" i="1"/>
  <c r="AD2106" i="1"/>
  <c r="AD2107" i="1"/>
  <c r="AD2108" i="1"/>
  <c r="AD2109" i="1"/>
  <c r="AD2110" i="1"/>
  <c r="AD2111" i="1"/>
  <c r="AD2119" i="1"/>
  <c r="AD2120" i="1"/>
  <c r="AD2121" i="1"/>
  <c r="AD2122" i="1"/>
  <c r="AD2123" i="1"/>
  <c r="AD2124" i="1"/>
  <c r="AD2125" i="1"/>
  <c r="AD2133" i="1"/>
  <c r="AD2134" i="1"/>
  <c r="AD2135" i="1"/>
  <c r="AD2136" i="1"/>
  <c r="AD2137" i="1"/>
  <c r="AD2138" i="1"/>
  <c r="AD2139" i="1"/>
  <c r="AD2147" i="1"/>
  <c r="AD2148" i="1"/>
  <c r="AD2149" i="1"/>
  <c r="AD2150" i="1"/>
  <c r="AD2151" i="1"/>
  <c r="AD2152" i="1"/>
  <c r="AD2153" i="1"/>
  <c r="AD2161" i="1"/>
  <c r="AD2162" i="1"/>
  <c r="AD2163" i="1"/>
  <c r="AD2164" i="1"/>
  <c r="AD2165" i="1"/>
  <c r="AD2166" i="1"/>
  <c r="AD2167" i="1"/>
  <c r="AD2175" i="1"/>
  <c r="AD2176" i="1"/>
  <c r="AD2177" i="1"/>
  <c r="AD2178" i="1"/>
  <c r="AD2179" i="1"/>
  <c r="AD2180" i="1"/>
  <c r="AD2181" i="1"/>
  <c r="AD1518" i="1"/>
  <c r="AD1519" i="1"/>
  <c r="AD1520" i="1"/>
  <c r="AD1521" i="1"/>
  <c r="AD1522" i="1"/>
  <c r="AD1523" i="1"/>
  <c r="J88" i="5"/>
  <c r="J102" i="5"/>
  <c r="J101" i="5"/>
  <c r="J98" i="5"/>
  <c r="J96" i="5"/>
  <c r="G96" i="5"/>
  <c r="H96" i="5" s="1"/>
  <c r="G100" i="5"/>
  <c r="H100" i="5" s="1"/>
  <c r="G98" i="5"/>
  <c r="H98" i="5" s="1"/>
  <c r="G72" i="5"/>
  <c r="H72" i="5" s="1"/>
  <c r="D5" i="3"/>
  <c r="E5" i="3" s="1"/>
  <c r="K5" i="3"/>
  <c r="L5" i="3" s="1"/>
  <c r="D6" i="3"/>
  <c r="K6" i="3"/>
  <c r="D7" i="3"/>
  <c r="K7" i="3"/>
  <c r="D8" i="3"/>
  <c r="K8" i="3"/>
  <c r="D9" i="3"/>
  <c r="K9" i="3"/>
  <c r="L10" i="3" s="1"/>
  <c r="D10" i="3"/>
  <c r="K10" i="3"/>
  <c r="D11" i="3"/>
  <c r="K11" i="3"/>
  <c r="D12" i="3"/>
  <c r="K12" i="3"/>
  <c r="D13" i="3"/>
  <c r="K13" i="3"/>
  <c r="D14" i="3"/>
  <c r="K14" i="3"/>
  <c r="D15" i="3"/>
  <c r="K15" i="3"/>
  <c r="D16" i="3"/>
  <c r="K16" i="3"/>
  <c r="L16" i="3" s="1"/>
  <c r="K17" i="3"/>
  <c r="K18" i="3"/>
  <c r="K19" i="3"/>
  <c r="K20" i="3"/>
  <c r="K21" i="3"/>
  <c r="K22" i="3"/>
  <c r="J6" i="4"/>
  <c r="AH6" i="4"/>
  <c r="AN6" i="4"/>
  <c r="AO6" i="4"/>
  <c r="AQ6" i="4" s="1"/>
  <c r="J7" i="4"/>
  <c r="L7" i="4"/>
  <c r="V7" i="4"/>
  <c r="Z7" i="4" s="1"/>
  <c r="AH7" i="4"/>
  <c r="AN7" i="4"/>
  <c r="AO7" i="4"/>
  <c r="J8" i="4"/>
  <c r="L8" i="4"/>
  <c r="V8" i="4"/>
  <c r="AH8" i="4"/>
  <c r="AN8" i="4"/>
  <c r="AO8" i="4"/>
  <c r="J9" i="4"/>
  <c r="L9" i="4"/>
  <c r="V9" i="4"/>
  <c r="W9" i="4" s="1"/>
  <c r="X9" i="4"/>
  <c r="AH9" i="4"/>
  <c r="AN9" i="4"/>
  <c r="AO9" i="4"/>
  <c r="J10" i="4"/>
  <c r="L10" i="4"/>
  <c r="V10" i="4"/>
  <c r="AH10" i="4"/>
  <c r="AN10" i="4"/>
  <c r="AO10" i="4"/>
  <c r="J11" i="4"/>
  <c r="L11" i="4"/>
  <c r="V11" i="4"/>
  <c r="AH11" i="4"/>
  <c r="AN11" i="4"/>
  <c r="AO11" i="4"/>
  <c r="J12" i="4"/>
  <c r="L12" i="4"/>
  <c r="W12" i="4"/>
  <c r="V12" i="4"/>
  <c r="AH12" i="4"/>
  <c r="AN12" i="4"/>
  <c r="AO12" i="4"/>
  <c r="J13" i="4"/>
  <c r="L13" i="4"/>
  <c r="V13" i="4"/>
  <c r="AH13" i="4"/>
  <c r="AN13" i="4"/>
  <c r="AO13" i="4"/>
  <c r="AP13" i="4" s="1"/>
  <c r="J14" i="4"/>
  <c r="L14" i="4"/>
  <c r="V14" i="4"/>
  <c r="AH14" i="4"/>
  <c r="AN14" i="4"/>
  <c r="AO14" i="4"/>
  <c r="J15" i="4"/>
  <c r="L15" i="4"/>
  <c r="V15" i="4"/>
  <c r="W15" i="4" s="1"/>
  <c r="AH15" i="4"/>
  <c r="AN15" i="4"/>
  <c r="AO15" i="4"/>
  <c r="J16" i="4"/>
  <c r="L16" i="4"/>
  <c r="V16" i="4"/>
  <c r="X16" i="4"/>
  <c r="AH16" i="4"/>
  <c r="AN16" i="4"/>
  <c r="AO16" i="4"/>
  <c r="AP16" i="4" s="1"/>
  <c r="J17" i="4"/>
  <c r="L17" i="4"/>
  <c r="V17" i="4"/>
  <c r="AH17" i="4"/>
  <c r="AN17" i="4"/>
  <c r="AO17" i="4"/>
  <c r="J18" i="4"/>
  <c r="L18" i="4"/>
  <c r="V18" i="4"/>
  <c r="AH18" i="4"/>
  <c r="AN18" i="4"/>
  <c r="AO18" i="4"/>
  <c r="J19" i="4"/>
  <c r="L19" i="4"/>
  <c r="V19" i="4"/>
  <c r="AH19" i="4"/>
  <c r="AN19" i="4"/>
  <c r="AO19" i="4"/>
  <c r="J20" i="4"/>
  <c r="L20" i="4"/>
  <c r="V20" i="4"/>
  <c r="AH20" i="4"/>
  <c r="AN20" i="4"/>
  <c r="AO20" i="4"/>
  <c r="J21" i="4"/>
  <c r="L21" i="4"/>
  <c r="V21" i="4"/>
  <c r="AH21" i="4"/>
  <c r="AN21" i="4"/>
  <c r="AO21" i="4"/>
  <c r="J22" i="4"/>
  <c r="L22" i="4"/>
  <c r="V22" i="4"/>
  <c r="AH22" i="4"/>
  <c r="AN22" i="4"/>
  <c r="AO22" i="4"/>
  <c r="J23" i="4"/>
  <c r="L23" i="4"/>
  <c r="V23" i="4"/>
  <c r="AH23" i="4"/>
  <c r="AN23" i="4"/>
  <c r="AO23" i="4"/>
  <c r="J24" i="4"/>
  <c r="L24" i="4"/>
  <c r="V24" i="4"/>
  <c r="X24" i="4"/>
  <c r="AH24" i="4"/>
  <c r="AN24" i="4"/>
  <c r="AO24" i="4"/>
  <c r="J25" i="4"/>
  <c r="L25" i="4"/>
  <c r="V25" i="4"/>
  <c r="AH25" i="4"/>
  <c r="AN25" i="4"/>
  <c r="AP25" i="4" s="1"/>
  <c r="AO25" i="4"/>
  <c r="J26" i="4"/>
  <c r="L26" i="4"/>
  <c r="V26" i="4"/>
  <c r="AH26" i="4"/>
  <c r="AN26" i="4"/>
  <c r="AO26" i="4"/>
  <c r="J27" i="4"/>
  <c r="L27" i="4"/>
  <c r="V27" i="4"/>
  <c r="AH27" i="4"/>
  <c r="AN27" i="4"/>
  <c r="AO27" i="4"/>
  <c r="J28" i="4"/>
  <c r="L28" i="4"/>
  <c r="V28" i="4"/>
  <c r="AH28" i="4"/>
  <c r="AN28" i="4"/>
  <c r="AO28" i="4"/>
  <c r="J29" i="4"/>
  <c r="L29" i="4"/>
  <c r="V29" i="4"/>
  <c r="W29" i="4" s="1"/>
  <c r="AH29" i="4"/>
  <c r="AN29" i="4"/>
  <c r="AO29" i="4"/>
  <c r="J30" i="4"/>
  <c r="L30" i="4"/>
  <c r="V30" i="4"/>
  <c r="Z30" i="4" s="1"/>
  <c r="AH30" i="4"/>
  <c r="AN30" i="4"/>
  <c r="AO30" i="4"/>
  <c r="J31" i="4"/>
  <c r="L31" i="4"/>
  <c r="V31" i="4"/>
  <c r="AH31" i="4"/>
  <c r="AN31" i="4"/>
  <c r="AO31" i="4"/>
  <c r="J32" i="4"/>
  <c r="L32" i="4"/>
  <c r="V32" i="4"/>
  <c r="AH32" i="4"/>
  <c r="AN32" i="4"/>
  <c r="AO32" i="4"/>
  <c r="J33" i="4"/>
  <c r="L33" i="4"/>
  <c r="V33" i="4"/>
  <c r="AH33" i="4"/>
  <c r="AN33" i="4"/>
  <c r="AO33" i="4"/>
  <c r="J34" i="4"/>
  <c r="L34" i="4"/>
  <c r="V34" i="4"/>
  <c r="AH34" i="4"/>
  <c r="AN34" i="4"/>
  <c r="AO34" i="4"/>
  <c r="J35" i="4"/>
  <c r="L35" i="4"/>
  <c r="V35" i="4"/>
  <c r="AH35" i="4"/>
  <c r="AN35" i="4"/>
  <c r="AO35" i="4"/>
  <c r="J36" i="4"/>
  <c r="L36" i="4"/>
  <c r="V36" i="4"/>
  <c r="AH36" i="4"/>
  <c r="AN36" i="4"/>
  <c r="AO36" i="4"/>
  <c r="AQ36" i="4" s="1"/>
  <c r="J37" i="4"/>
  <c r="L37" i="4"/>
  <c r="V37" i="4"/>
  <c r="AH37" i="4"/>
  <c r="AN37" i="4"/>
  <c r="AO37" i="4"/>
  <c r="J38" i="4"/>
  <c r="L38" i="4"/>
  <c r="V38" i="4"/>
  <c r="Z38" i="4" s="1"/>
  <c r="AH38" i="4"/>
  <c r="AN38" i="4"/>
  <c r="AO38" i="4"/>
  <c r="J39" i="4"/>
  <c r="L39" i="4"/>
  <c r="V39" i="4"/>
  <c r="Z39" i="4" s="1"/>
  <c r="AH39" i="4"/>
  <c r="AN39" i="4"/>
  <c r="AO39" i="4"/>
  <c r="J40" i="4"/>
  <c r="L40" i="4"/>
  <c r="V40" i="4"/>
  <c r="AH40" i="4"/>
  <c r="J41" i="4"/>
  <c r="L41" i="4"/>
  <c r="V41" i="4"/>
  <c r="AH41" i="4"/>
  <c r="J42" i="4"/>
  <c r="AH42" i="4"/>
  <c r="J43" i="4"/>
  <c r="L43" i="4"/>
  <c r="Z43" i="4" s="1"/>
  <c r="W43" i="4"/>
  <c r="Y50" i="4"/>
  <c r="Y51" i="4"/>
  <c r="Y52" i="4"/>
  <c r="Y54" i="4" s="1"/>
  <c r="AW75" i="4"/>
  <c r="AX75" i="4"/>
  <c r="AW76" i="4"/>
  <c r="AX76" i="4"/>
  <c r="AW77" i="4"/>
  <c r="AX77" i="4"/>
  <c r="AW78" i="4"/>
  <c r="AX78" i="4"/>
  <c r="AW79" i="4"/>
  <c r="AX79" i="4"/>
  <c r="AW80" i="4"/>
  <c r="AX80" i="4"/>
  <c r="AW81" i="4"/>
  <c r="AX81" i="4"/>
  <c r="AW82" i="4"/>
  <c r="AX82" i="4"/>
  <c r="AW83" i="4"/>
  <c r="AX83" i="4"/>
  <c r="AW84" i="4"/>
  <c r="AX84" i="4"/>
  <c r="AW85" i="4"/>
  <c r="AX85" i="4"/>
  <c r="AW86" i="4"/>
  <c r="AX86" i="4"/>
  <c r="AW87" i="4"/>
  <c r="AX87" i="4"/>
  <c r="AW88" i="4"/>
  <c r="AX88" i="4"/>
  <c r="AW89" i="4"/>
  <c r="AX89" i="4"/>
  <c r="AW90" i="4"/>
  <c r="AX90" i="4"/>
  <c r="AW91" i="4"/>
  <c r="AX91" i="4"/>
  <c r="AW92" i="4"/>
  <c r="AX92" i="4"/>
  <c r="AW93" i="4"/>
  <c r="AX93" i="4"/>
  <c r="AW94" i="4"/>
  <c r="AX94" i="4"/>
  <c r="AW95" i="4"/>
  <c r="AX95" i="4"/>
  <c r="AW96" i="4"/>
  <c r="AX96" i="4"/>
  <c r="AW97" i="4"/>
  <c r="AX97" i="4"/>
  <c r="AW98" i="4"/>
  <c r="AX98" i="4"/>
  <c r="AW99" i="4"/>
  <c r="AX99" i="4"/>
  <c r="AW100" i="4"/>
  <c r="AX100" i="4"/>
  <c r="AW101" i="4"/>
  <c r="AX101" i="4"/>
  <c r="AW102" i="4"/>
  <c r="AX102" i="4"/>
  <c r="AW103" i="4"/>
  <c r="AX103" i="4"/>
  <c r="AW104" i="4"/>
  <c r="AX104" i="4"/>
  <c r="AW105" i="4"/>
  <c r="AX105" i="4"/>
  <c r="AW106" i="4"/>
  <c r="AX106" i="4"/>
  <c r="AW107" i="4"/>
  <c r="AX107" i="4"/>
  <c r="AW108" i="4"/>
  <c r="AX108" i="4"/>
  <c r="AW109" i="4"/>
  <c r="AX109" i="4"/>
  <c r="G9" i="5"/>
  <c r="H9" i="5" s="1"/>
  <c r="J10" i="5"/>
  <c r="G11" i="5"/>
  <c r="H11" i="5" s="1"/>
  <c r="J11" i="5"/>
  <c r="G13" i="5"/>
  <c r="H13" i="5" s="1"/>
  <c r="J14" i="5"/>
  <c r="G15" i="5"/>
  <c r="H15" i="5" s="1"/>
  <c r="J16" i="5"/>
  <c r="J15" i="5"/>
  <c r="G17" i="5"/>
  <c r="H17" i="5" s="1"/>
  <c r="J18" i="5"/>
  <c r="G19" i="5"/>
  <c r="H19" i="5" s="1"/>
  <c r="J19" i="5"/>
  <c r="J20" i="5"/>
  <c r="J22" i="5"/>
  <c r="K22" i="5" s="1"/>
  <c r="J23" i="5"/>
  <c r="G25" i="5"/>
  <c r="H25" i="5" s="1"/>
  <c r="J25" i="5"/>
  <c r="G30" i="5"/>
  <c r="H30" i="5" s="1"/>
  <c r="G32" i="5"/>
  <c r="H32" i="5" s="1"/>
  <c r="J32" i="5"/>
  <c r="G34" i="5"/>
  <c r="J34" i="5"/>
  <c r="G36" i="5"/>
  <c r="H36" i="5" s="1"/>
  <c r="J37" i="5"/>
  <c r="G38" i="5"/>
  <c r="H38" i="5" s="1"/>
  <c r="J39" i="5"/>
  <c r="G40" i="5"/>
  <c r="H40" i="5" s="1"/>
  <c r="J40" i="5"/>
  <c r="G42" i="5"/>
  <c r="H42" i="5" s="1"/>
  <c r="J43" i="5"/>
  <c r="G44" i="5"/>
  <c r="H44" i="5" s="1"/>
  <c r="J44" i="5"/>
  <c r="G46" i="5"/>
  <c r="H46" i="5" s="1"/>
  <c r="G48" i="5"/>
  <c r="H48" i="5" s="1"/>
  <c r="J49" i="5"/>
  <c r="G50" i="5"/>
  <c r="H50" i="5" s="1"/>
  <c r="J51" i="5"/>
  <c r="G52" i="5"/>
  <c r="H52" i="5" s="1"/>
  <c r="J53" i="5"/>
  <c r="J52" i="5"/>
  <c r="G54" i="5"/>
  <c r="H54" i="5" s="1"/>
  <c r="J55" i="5"/>
  <c r="G56" i="5"/>
  <c r="H56" i="5" s="1"/>
  <c r="J57" i="5"/>
  <c r="J56" i="5"/>
  <c r="G58" i="5"/>
  <c r="H58" i="5" s="1"/>
  <c r="J58" i="5"/>
  <c r="G60" i="5"/>
  <c r="H60" i="5" s="1"/>
  <c r="J60" i="5"/>
  <c r="G62" i="5"/>
  <c r="H62" i="5" s="1"/>
  <c r="J63" i="5"/>
  <c r="G64" i="5"/>
  <c r="H64" i="5" s="1"/>
  <c r="J64" i="5"/>
  <c r="G66" i="5"/>
  <c r="H66" i="5" s="1"/>
  <c r="J66" i="5"/>
  <c r="G68" i="5"/>
  <c r="H68" i="5" s="1"/>
  <c r="J68" i="5"/>
  <c r="G70" i="5"/>
  <c r="H70" i="5" s="1"/>
  <c r="J71" i="5"/>
  <c r="J72" i="5"/>
  <c r="G74" i="5"/>
  <c r="H74" i="5" s="1"/>
  <c r="J74" i="5"/>
  <c r="G76" i="5"/>
  <c r="H76" i="5" s="1"/>
  <c r="J77" i="5"/>
  <c r="G78" i="5"/>
  <c r="H78" i="5" s="1"/>
  <c r="J79" i="5"/>
  <c r="G80" i="5"/>
  <c r="H80" i="5" s="1"/>
  <c r="J81" i="5"/>
  <c r="G82" i="5"/>
  <c r="H82" i="5" s="1"/>
  <c r="J82" i="5"/>
  <c r="G84" i="5"/>
  <c r="H84" i="5" s="1"/>
  <c r="J84" i="5"/>
  <c r="G86" i="5"/>
  <c r="H86" i="5" s="1"/>
  <c r="J86" i="5"/>
  <c r="G88" i="5"/>
  <c r="H88" i="5" s="1"/>
  <c r="G90" i="5"/>
  <c r="H90" i="5" s="1"/>
  <c r="J90" i="5"/>
  <c r="G92" i="5"/>
  <c r="H92" i="5" s="1"/>
  <c r="J92" i="5"/>
  <c r="G94" i="5"/>
  <c r="H94" i="5" s="1"/>
  <c r="G5" i="2"/>
  <c r="V5" i="2"/>
  <c r="Z5" i="2" s="1"/>
  <c r="Y5" i="2"/>
  <c r="G6" i="2"/>
  <c r="J6" i="2"/>
  <c r="N6" i="2"/>
  <c r="V6" i="2"/>
  <c r="X6" i="2"/>
  <c r="Y6" i="2" s="1"/>
  <c r="AH6" i="2"/>
  <c r="G7" i="2"/>
  <c r="J7" i="2"/>
  <c r="N7" i="2"/>
  <c r="V7" i="2"/>
  <c r="Z7" i="2" s="1"/>
  <c r="X7" i="2"/>
  <c r="AB7" i="2" s="1"/>
  <c r="AC7" i="2"/>
  <c r="G8" i="2"/>
  <c r="J8" i="2"/>
  <c r="N8" i="2"/>
  <c r="V8" i="2"/>
  <c r="X8" i="2"/>
  <c r="Y8" i="2" s="1"/>
  <c r="AC8" i="2"/>
  <c r="AH8" i="2"/>
  <c r="G9" i="2"/>
  <c r="J9" i="2"/>
  <c r="N9" i="2"/>
  <c r="V9" i="2"/>
  <c r="W9" i="2" s="1"/>
  <c r="X9" i="2"/>
  <c r="AC9" i="2"/>
  <c r="G10" i="2"/>
  <c r="J10" i="2"/>
  <c r="N10" i="2"/>
  <c r="V10" i="2"/>
  <c r="X10" i="2"/>
  <c r="Y10" i="2" s="1"/>
  <c r="AC10" i="2"/>
  <c r="AH10" i="2"/>
  <c r="G11" i="2"/>
  <c r="J11" i="2"/>
  <c r="N11" i="2"/>
  <c r="V11" i="2"/>
  <c r="W11" i="2" s="1"/>
  <c r="X11" i="2"/>
  <c r="AB11" i="2" s="1"/>
  <c r="AC11" i="2"/>
  <c r="G12" i="2"/>
  <c r="J12" i="2"/>
  <c r="N12" i="2"/>
  <c r="V12" i="2"/>
  <c r="AA12" i="2" s="1"/>
  <c r="X12" i="2"/>
  <c r="AC12" i="2"/>
  <c r="G13" i="2"/>
  <c r="J13" i="2"/>
  <c r="N13" i="2"/>
  <c r="V13" i="2"/>
  <c r="Z13" i="2" s="1"/>
  <c r="X13" i="2"/>
  <c r="AC13" i="2"/>
  <c r="G14" i="2"/>
  <c r="J14" i="2"/>
  <c r="N14" i="2"/>
  <c r="V14" i="2"/>
  <c r="X14" i="2"/>
  <c r="AC14" i="2"/>
  <c r="G15" i="2"/>
  <c r="J15" i="2"/>
  <c r="N15" i="2"/>
  <c r="V15" i="2"/>
  <c r="W15" i="2" s="1"/>
  <c r="X15" i="2"/>
  <c r="Y15" i="2" s="1"/>
  <c r="AC15" i="2"/>
  <c r="G16" i="2"/>
  <c r="J16" i="2"/>
  <c r="N16" i="2"/>
  <c r="V16" i="2"/>
  <c r="AA16" i="2" s="1"/>
  <c r="X16" i="2"/>
  <c r="AB16" i="2" s="1"/>
  <c r="AC16" i="2"/>
  <c r="G17" i="2"/>
  <c r="J17" i="2"/>
  <c r="N17" i="2"/>
  <c r="V17" i="2"/>
  <c r="Z17" i="2" s="1"/>
  <c r="X17" i="2"/>
  <c r="AC17" i="2"/>
  <c r="G18" i="2"/>
  <c r="J18" i="2"/>
  <c r="N18" i="2"/>
  <c r="V18" i="2"/>
  <c r="Z18" i="2" s="1"/>
  <c r="X18" i="2"/>
  <c r="Y18" i="2" s="1"/>
  <c r="AC18" i="2"/>
  <c r="G19" i="2"/>
  <c r="J19" i="2"/>
  <c r="N19" i="2"/>
  <c r="V19" i="2"/>
  <c r="Z19" i="2" s="1"/>
  <c r="X19" i="2"/>
  <c r="Y19" i="2" s="1"/>
  <c r="AC19" i="2"/>
  <c r="AH19" i="2"/>
  <c r="G20" i="2"/>
  <c r="J20" i="2"/>
  <c r="N20" i="2"/>
  <c r="V20" i="2"/>
  <c r="AA20" i="2" s="1"/>
  <c r="X20" i="2"/>
  <c r="Y20" i="2" s="1"/>
  <c r="AC20" i="2"/>
  <c r="G21" i="2"/>
  <c r="J21" i="2"/>
  <c r="N21" i="2"/>
  <c r="V21" i="2"/>
  <c r="Z21" i="2" s="1"/>
  <c r="X21" i="2"/>
  <c r="AC21" i="2"/>
  <c r="G22" i="2"/>
  <c r="J22" i="2"/>
  <c r="N22" i="2"/>
  <c r="V22" i="2"/>
  <c r="Z22" i="2" s="1"/>
  <c r="X22" i="2"/>
  <c r="AB22" i="2" s="1"/>
  <c r="AC22" i="2"/>
  <c r="G23" i="2"/>
  <c r="J23" i="2"/>
  <c r="N23" i="2"/>
  <c r="V23" i="2"/>
  <c r="X23" i="2"/>
  <c r="AC23" i="2"/>
  <c r="G24" i="2"/>
  <c r="J24" i="2"/>
  <c r="N24" i="2"/>
  <c r="V24" i="2"/>
  <c r="W24" i="2" s="1"/>
  <c r="X24" i="2"/>
  <c r="Y24" i="2" s="1"/>
  <c r="AC24" i="2"/>
  <c r="G25" i="2"/>
  <c r="J25" i="2"/>
  <c r="N25" i="2"/>
  <c r="V25" i="2"/>
  <c r="AA25" i="2" s="1"/>
  <c r="X25" i="2"/>
  <c r="AC25" i="2"/>
  <c r="G26" i="2"/>
  <c r="J26" i="2"/>
  <c r="N26" i="2"/>
  <c r="V26" i="2"/>
  <c r="Z26" i="2" s="1"/>
  <c r="X26" i="2"/>
  <c r="Y26" i="2" s="1"/>
  <c r="AC26" i="2"/>
  <c r="G27" i="2"/>
  <c r="J27" i="2"/>
  <c r="N27" i="2"/>
  <c r="V27" i="2"/>
  <c r="AA27" i="2" s="1"/>
  <c r="X27" i="2"/>
  <c r="Y27" i="2" s="1"/>
  <c r="AC27" i="2"/>
  <c r="G28" i="2"/>
  <c r="J28" i="2"/>
  <c r="N28" i="2"/>
  <c r="V28" i="2"/>
  <c r="W28" i="2" s="1"/>
  <c r="X28" i="2"/>
  <c r="AC28" i="2"/>
  <c r="G29" i="2"/>
  <c r="J29" i="2"/>
  <c r="N29" i="2"/>
  <c r="V29" i="2"/>
  <c r="AA29" i="2" s="1"/>
  <c r="X29" i="2"/>
  <c r="AC29" i="2"/>
  <c r="G30" i="2"/>
  <c r="J30" i="2"/>
  <c r="N30" i="2"/>
  <c r="V30" i="2"/>
  <c r="X30" i="2"/>
  <c r="Y30" i="2" s="1"/>
  <c r="AC30" i="2"/>
  <c r="G31" i="2"/>
  <c r="J31" i="2"/>
  <c r="N31" i="2"/>
  <c r="V31" i="2"/>
  <c r="Z31" i="2" s="1"/>
  <c r="X31" i="2"/>
  <c r="Y31" i="2" s="1"/>
  <c r="AC31" i="2"/>
  <c r="G32" i="2"/>
  <c r="J32" i="2"/>
  <c r="N32" i="2"/>
  <c r="V32" i="2"/>
  <c r="X32" i="2"/>
  <c r="Y32" i="2" s="1"/>
  <c r="AC32" i="2"/>
  <c r="AG32" i="2"/>
  <c r="G33" i="2"/>
  <c r="J33" i="2"/>
  <c r="N33" i="2"/>
  <c r="V33" i="2"/>
  <c r="AA33" i="2" s="1"/>
  <c r="X33" i="2"/>
  <c r="Y33" i="2" s="1"/>
  <c r="AC33" i="2"/>
  <c r="G34" i="2"/>
  <c r="J34" i="2"/>
  <c r="N34" i="2"/>
  <c r="V34" i="2"/>
  <c r="X34" i="2"/>
  <c r="AC34" i="2"/>
  <c r="G35" i="2"/>
  <c r="J35" i="2"/>
  <c r="N35" i="2"/>
  <c r="V35" i="2"/>
  <c r="Z35" i="2" s="1"/>
  <c r="X35" i="2"/>
  <c r="AC35" i="2"/>
  <c r="AH35" i="2"/>
  <c r="G36" i="2"/>
  <c r="J36" i="2"/>
  <c r="N36" i="2"/>
  <c r="V36" i="2"/>
  <c r="W36" i="2" s="1"/>
  <c r="X36" i="2"/>
  <c r="Y36" i="2" s="1"/>
  <c r="AC36" i="2"/>
  <c r="G37" i="2"/>
  <c r="J37" i="2"/>
  <c r="N37" i="2"/>
  <c r="V37" i="2"/>
  <c r="Z37" i="2" s="1"/>
  <c r="X37" i="2"/>
  <c r="AC37" i="2"/>
  <c r="G38" i="2"/>
  <c r="J38" i="2"/>
  <c r="N38" i="2"/>
  <c r="V38" i="2"/>
  <c r="Z38" i="2" s="1"/>
  <c r="X38" i="2"/>
  <c r="AC38" i="2"/>
  <c r="G39" i="2"/>
  <c r="J39" i="2"/>
  <c r="N39" i="2"/>
  <c r="V39" i="2"/>
  <c r="W39" i="2" s="1"/>
  <c r="X39" i="2"/>
  <c r="Y39" i="2" s="1"/>
  <c r="AC39" i="2"/>
  <c r="G40" i="2"/>
  <c r="J40" i="2"/>
  <c r="N40" i="2"/>
  <c r="V40" i="2"/>
  <c r="W40" i="2" s="1"/>
  <c r="X40" i="2"/>
  <c r="Y40" i="2" s="1"/>
  <c r="AC40" i="2"/>
  <c r="V41" i="2"/>
  <c r="AA41" i="2" s="1"/>
  <c r="X41" i="2"/>
  <c r="Y41" i="2" s="1"/>
  <c r="E55" i="2"/>
  <c r="F55" i="2"/>
  <c r="H55" i="2"/>
  <c r="I55" i="2"/>
  <c r="K55" i="2"/>
  <c r="L55" i="2"/>
  <c r="M55" i="2"/>
  <c r="O55" i="2"/>
  <c r="P55" i="2"/>
  <c r="Q55" i="2"/>
  <c r="R55" i="2"/>
  <c r="S55" i="2"/>
  <c r="T55" i="2"/>
  <c r="E56" i="2"/>
  <c r="F56" i="2"/>
  <c r="H56" i="2"/>
  <c r="I56" i="2"/>
  <c r="K56" i="2"/>
  <c r="L56" i="2"/>
  <c r="M56" i="2"/>
  <c r="O56" i="2"/>
  <c r="P56" i="2"/>
  <c r="Q56" i="2"/>
  <c r="R56" i="2"/>
  <c r="S56" i="2"/>
  <c r="T56" i="2"/>
  <c r="Q132" i="2"/>
  <c r="X132" i="2"/>
  <c r="AC132" i="2" s="1"/>
  <c r="Y132" i="2"/>
  <c r="Z132" i="2"/>
  <c r="AE132" i="2" s="1"/>
  <c r="AB132" i="2"/>
  <c r="AF132" i="2" s="1"/>
  <c r="AD132" i="2"/>
  <c r="P133" i="2"/>
  <c r="Q133" i="2"/>
  <c r="X133" i="2"/>
  <c r="AC133" i="2" s="1"/>
  <c r="Y133" i="2"/>
  <c r="AD133" i="2" s="1"/>
  <c r="Z133" i="2"/>
  <c r="AE133" i="2" s="1"/>
  <c r="AB133" i="2"/>
  <c r="AF133" i="2" s="1"/>
  <c r="P134" i="2"/>
  <c r="Q134" i="2"/>
  <c r="X134" i="2"/>
  <c r="AC134" i="2" s="1"/>
  <c r="Y134" i="2"/>
  <c r="AD134" i="2" s="1"/>
  <c r="Z134" i="2"/>
  <c r="AE134" i="2" s="1"/>
  <c r="AB134" i="2"/>
  <c r="AF134" i="2" s="1"/>
  <c r="P135" i="2"/>
  <c r="Q135" i="2"/>
  <c r="X135" i="2"/>
  <c r="AC135" i="2" s="1"/>
  <c r="Y135" i="2"/>
  <c r="AD135" i="2" s="1"/>
  <c r="Z135" i="2"/>
  <c r="AE135" i="2" s="1"/>
  <c r="AB135" i="2"/>
  <c r="AF135" i="2" s="1"/>
  <c r="P136" i="2"/>
  <c r="Q136" i="2"/>
  <c r="X136" i="2"/>
  <c r="AC136" i="2" s="1"/>
  <c r="Y136" i="2"/>
  <c r="AD136" i="2" s="1"/>
  <c r="Z136" i="2"/>
  <c r="AE136" i="2" s="1"/>
  <c r="AB136" i="2"/>
  <c r="AF136" i="2" s="1"/>
  <c r="P137" i="2"/>
  <c r="Q137" i="2"/>
  <c r="X137" i="2"/>
  <c r="AC137" i="2" s="1"/>
  <c r="Y137" i="2"/>
  <c r="AD137" i="2" s="1"/>
  <c r="Z137" i="2"/>
  <c r="AE137" i="2" s="1"/>
  <c r="AB137" i="2"/>
  <c r="AF137" i="2" s="1"/>
  <c r="P138" i="2"/>
  <c r="Q138" i="2"/>
  <c r="X138" i="2"/>
  <c r="AC138" i="2" s="1"/>
  <c r="Y138" i="2"/>
  <c r="AD138" i="2" s="1"/>
  <c r="Z138" i="2"/>
  <c r="AE138" i="2" s="1"/>
  <c r="AB138" i="2"/>
  <c r="AF138" i="2" s="1"/>
  <c r="P139" i="2"/>
  <c r="Q139" i="2"/>
  <c r="X139" i="2"/>
  <c r="AC139" i="2" s="1"/>
  <c r="Y139" i="2"/>
  <c r="AD139" i="2" s="1"/>
  <c r="Z139" i="2"/>
  <c r="AE139" i="2" s="1"/>
  <c r="AB139" i="2"/>
  <c r="AF139" i="2" s="1"/>
  <c r="P140" i="2"/>
  <c r="Q140" i="2"/>
  <c r="P141" i="2"/>
  <c r="Q141" i="2"/>
  <c r="J97" i="5"/>
  <c r="W37" i="4"/>
  <c r="Z37" i="4"/>
  <c r="Z9" i="4"/>
  <c r="Z29" i="4"/>
  <c r="W6" i="4"/>
  <c r="X34" i="4"/>
  <c r="X22" i="4"/>
  <c r="T34" i="9"/>
  <c r="T23" i="9"/>
  <c r="J124" i="5"/>
  <c r="J119" i="5"/>
  <c r="J114" i="5"/>
  <c r="J117" i="5"/>
  <c r="J78" i="5"/>
  <c r="J93" i="5"/>
  <c r="J62" i="5"/>
  <c r="J42" i="5"/>
  <c r="J36" i="5"/>
  <c r="J9" i="5"/>
  <c r="J48" i="5"/>
  <c r="J100" i="5"/>
  <c r="J67" i="5"/>
  <c r="J69" i="5"/>
  <c r="J75" i="5"/>
  <c r="J59" i="5"/>
  <c r="J83" i="5"/>
  <c r="J33" i="5"/>
  <c r="J13" i="5"/>
  <c r="J89" i="5"/>
  <c r="J104" i="5"/>
  <c r="J41" i="5"/>
  <c r="J50" i="5"/>
  <c r="J85" i="5"/>
  <c r="J24" i="5"/>
  <c r="J8" i="5"/>
  <c r="J108" i="5"/>
  <c r="J54" i="5"/>
  <c r="J61" i="5"/>
  <c r="J87" i="5"/>
  <c r="J45" i="5"/>
  <c r="J26" i="5"/>
  <c r="J38" i="5"/>
  <c r="J99" i="5"/>
  <c r="J80" i="5"/>
  <c r="J76" i="5"/>
  <c r="J17" i="5"/>
  <c r="J12" i="5"/>
  <c r="W36" i="4" l="1"/>
  <c r="AQ25" i="4"/>
  <c r="AQ12" i="4"/>
  <c r="AP11" i="4"/>
  <c r="Z10" i="4"/>
  <c r="L17" i="3"/>
  <c r="U24" i="9"/>
  <c r="S21" i="9"/>
  <c r="W14" i="9"/>
  <c r="AQ38" i="4"/>
  <c r="AQ26" i="4"/>
  <c r="X18" i="4"/>
  <c r="X10" i="4"/>
  <c r="T28" i="9"/>
  <c r="X41" i="4"/>
  <c r="X33" i="4"/>
  <c r="X25" i="4"/>
  <c r="AQ8" i="4"/>
  <c r="L22" i="3"/>
  <c r="L11" i="3"/>
  <c r="W42" i="4"/>
  <c r="X32" i="4"/>
  <c r="W26" i="4"/>
  <c r="Z17" i="4"/>
  <c r="W16" i="4"/>
  <c r="E15" i="3"/>
  <c r="E8" i="3"/>
  <c r="W44" i="4"/>
  <c r="V6" i="9"/>
  <c r="T6" i="9"/>
  <c r="X23" i="4"/>
  <c r="AP28" i="4"/>
  <c r="AP19" i="4"/>
  <c r="AQ10" i="4"/>
  <c r="Z8" i="4"/>
  <c r="AJ49" i="4"/>
  <c r="S26" i="9"/>
  <c r="X26" i="9"/>
  <c r="X30" i="4"/>
  <c r="X14" i="4"/>
  <c r="AP15" i="4"/>
  <c r="Z22" i="4"/>
  <c r="L13" i="3"/>
  <c r="P12" i="5"/>
  <c r="S111" i="5"/>
  <c r="W19" i="2"/>
  <c r="AH38" i="2"/>
  <c r="W33" i="2"/>
  <c r="AA7" i="2"/>
  <c r="AB25" i="2"/>
  <c r="W21" i="2"/>
  <c r="AH32" i="2"/>
  <c r="AH36" i="2"/>
  <c r="Y16" i="2"/>
  <c r="K51" i="5"/>
  <c r="K75" i="5"/>
  <c r="P127" i="5"/>
  <c r="K43" i="5"/>
  <c r="O127" i="5"/>
  <c r="K69" i="5"/>
  <c r="K61" i="5"/>
  <c r="O12" i="5"/>
  <c r="O119" i="5"/>
  <c r="K97" i="5"/>
  <c r="K99" i="5"/>
  <c r="K49" i="5"/>
  <c r="AA24" i="2"/>
  <c r="W38" i="2"/>
  <c r="Y7" i="2"/>
  <c r="AA5" i="2"/>
  <c r="W7" i="2"/>
  <c r="Y22" i="2"/>
  <c r="AA15" i="2"/>
  <c r="AG35" i="2"/>
  <c r="AG17" i="2"/>
  <c r="AG16" i="2"/>
  <c r="AG33" i="2"/>
  <c r="AH30" i="2"/>
  <c r="AG13" i="2"/>
  <c r="AH12" i="2"/>
  <c r="AG11" i="2"/>
  <c r="AG10" i="2"/>
  <c r="AH9" i="2"/>
  <c r="W5" i="2"/>
  <c r="Z29" i="2"/>
  <c r="AA11" i="2"/>
  <c r="AG25" i="2"/>
  <c r="W17" i="2"/>
  <c r="AB6" i="2"/>
  <c r="W41" i="2"/>
  <c r="V30" i="9"/>
  <c r="W30" i="9"/>
  <c r="V41" i="9"/>
  <c r="W41" i="9"/>
  <c r="W12" i="9"/>
  <c r="S18" i="9"/>
  <c r="V33" i="9"/>
  <c r="W33" i="9"/>
  <c r="V25" i="9"/>
  <c r="W25" i="9"/>
  <c r="V17" i="9"/>
  <c r="W17" i="9"/>
  <c r="V9" i="9"/>
  <c r="W9" i="9"/>
  <c r="W44" i="9"/>
  <c r="W36" i="9"/>
  <c r="W28" i="9"/>
  <c r="W20" i="9"/>
  <c r="V39" i="9"/>
  <c r="W39" i="9"/>
  <c r="V31" i="9"/>
  <c r="W31" i="9"/>
  <c r="V23" i="9"/>
  <c r="W23" i="9"/>
  <c r="W15" i="9"/>
  <c r="W7" i="9"/>
  <c r="W6" i="9"/>
  <c r="W40" i="9"/>
  <c r="W32" i="9"/>
  <c r="W24" i="9"/>
  <c r="W16" i="9"/>
  <c r="W8" i="9"/>
  <c r="U20" i="9"/>
  <c r="T26" i="9"/>
  <c r="W43" i="9"/>
  <c r="W35" i="9"/>
  <c r="W27" i="9"/>
  <c r="W19" i="9"/>
  <c r="W11" i="9"/>
  <c r="T38" i="9"/>
  <c r="V38" i="9"/>
  <c r="V22" i="9"/>
  <c r="V14" i="9"/>
  <c r="T29" i="9"/>
  <c r="V28" i="9"/>
  <c r="V20" i="9"/>
  <c r="V12" i="9"/>
  <c r="U17" i="9"/>
  <c r="U15" i="9"/>
  <c r="V15" i="9"/>
  <c r="U7" i="9"/>
  <c r="V7" i="9"/>
  <c r="T27" i="9"/>
  <c r="S22" i="9"/>
  <c r="T20" i="9"/>
  <c r="V42" i="9"/>
  <c r="U36" i="9"/>
  <c r="V34" i="9"/>
  <c r="U28" i="9"/>
  <c r="V26" i="9"/>
  <c r="U18" i="9"/>
  <c r="V18" i="9"/>
  <c r="S14" i="9"/>
  <c r="V10" i="9"/>
  <c r="T13" i="9"/>
  <c r="V44" i="9"/>
  <c r="T39" i="9"/>
  <c r="T16" i="9"/>
  <c r="V40" i="9"/>
  <c r="V32" i="9"/>
  <c r="V24" i="9"/>
  <c r="V16" i="9"/>
  <c r="V8" i="9"/>
  <c r="T14" i="9"/>
  <c r="U22" i="9"/>
  <c r="V36" i="9"/>
  <c r="V45" i="9"/>
  <c r="V37" i="9"/>
  <c r="V29" i="9"/>
  <c r="S25" i="9"/>
  <c r="U23" i="9"/>
  <c r="U21" i="9"/>
  <c r="V21" i="9"/>
  <c r="V13" i="9"/>
  <c r="T18" i="9"/>
  <c r="T44" i="9"/>
  <c r="U12" i="9"/>
  <c r="U25" i="9"/>
  <c r="T43" i="9"/>
  <c r="V43" i="9"/>
  <c r="V35" i="9"/>
  <c r="U27" i="9"/>
  <c r="V27" i="9"/>
  <c r="V19" i="9"/>
  <c r="V11" i="9"/>
  <c r="T10" i="9"/>
  <c r="S38" i="9"/>
  <c r="U33" i="9"/>
  <c r="U14" i="9"/>
  <c r="S11" i="9"/>
  <c r="X39" i="4"/>
  <c r="X31" i="4"/>
  <c r="X19" i="4"/>
  <c r="W29" i="2"/>
  <c r="AA36" i="2"/>
  <c r="T45" i="9"/>
  <c r="K123" i="5"/>
  <c r="W12" i="2"/>
  <c r="Z16" i="4"/>
  <c r="Z11" i="2"/>
  <c r="Z36" i="2"/>
  <c r="AA19" i="2"/>
  <c r="AH17" i="2"/>
  <c r="AP18" i="4"/>
  <c r="Z12" i="2"/>
  <c r="AB19" i="2"/>
  <c r="AP32" i="4"/>
  <c r="L8" i="3"/>
  <c r="K89" i="5"/>
  <c r="K26" i="5"/>
  <c r="K59" i="5"/>
  <c r="W31" i="2"/>
  <c r="AA31" i="2"/>
  <c r="AG34" i="2"/>
  <c r="AH33" i="2"/>
  <c r="AB20" i="2"/>
  <c r="AB12" i="2"/>
  <c r="Y11" i="2"/>
  <c r="AP37" i="4"/>
  <c r="Z35" i="4"/>
  <c r="AP33" i="4"/>
  <c r="AP29" i="4"/>
  <c r="W22" i="4"/>
  <c r="W18" i="4"/>
  <c r="Z11" i="4"/>
  <c r="E16" i="3"/>
  <c r="S40" i="9"/>
  <c r="U34" i="9"/>
  <c r="U32" i="9"/>
  <c r="U26" i="9"/>
  <c r="S23" i="9"/>
  <c r="X8" i="4"/>
  <c r="L7" i="3"/>
  <c r="T21" i="9"/>
  <c r="U40" i="9"/>
  <c r="U29" i="9"/>
  <c r="U10" i="9"/>
  <c r="T8" i="9"/>
  <c r="K109" i="5"/>
  <c r="S16" i="9"/>
  <c r="X26" i="4"/>
  <c r="X45" i="4"/>
  <c r="X37" i="4"/>
  <c r="X29" i="4"/>
  <c r="Z32" i="4"/>
  <c r="AP9" i="4"/>
  <c r="AH52" i="4"/>
  <c r="AA37" i="2"/>
  <c r="AQ11" i="4"/>
  <c r="AA38" i="2"/>
  <c r="AH37" i="2"/>
  <c r="Z33" i="2"/>
  <c r="AG20" i="2"/>
  <c r="AA17" i="2"/>
  <c r="AQ30" i="4"/>
  <c r="AQ16" i="4"/>
  <c r="Z41" i="2"/>
  <c r="AB21" i="2"/>
  <c r="AG19" i="2"/>
  <c r="AH14" i="2"/>
  <c r="AH13" i="2"/>
  <c r="AP35" i="4"/>
  <c r="W24" i="4"/>
  <c r="AP10" i="4"/>
  <c r="E7" i="3"/>
  <c r="T40" i="9"/>
  <c r="AD140" i="2"/>
  <c r="AB39" i="2"/>
  <c r="Y38" i="2"/>
  <c r="AB23" i="2"/>
  <c r="Y23" i="2"/>
  <c r="S31" i="9"/>
  <c r="U6" i="9"/>
  <c r="T42" i="9"/>
  <c r="U42" i="9"/>
  <c r="T31" i="9"/>
  <c r="Z15" i="4"/>
  <c r="Q142" i="2"/>
  <c r="AA23" i="2"/>
  <c r="Z23" i="2"/>
  <c r="W23" i="2"/>
  <c r="W8" i="2"/>
  <c r="Z8" i="2"/>
  <c r="S6" i="9"/>
  <c r="S9" i="9"/>
  <c r="K119" i="5"/>
  <c r="U43" i="9"/>
  <c r="AB33" i="2"/>
  <c r="AG28" i="2"/>
  <c r="AH28" i="2"/>
  <c r="K77" i="5"/>
  <c r="Z40" i="4"/>
  <c r="W28" i="4"/>
  <c r="Z28" i="4"/>
  <c r="T7" i="9"/>
  <c r="S7" i="9"/>
  <c r="S45" i="9"/>
  <c r="U45" i="9"/>
  <c r="S32" i="9"/>
  <c r="AA32" i="2"/>
  <c r="Z32" i="2"/>
  <c r="W32" i="2"/>
  <c r="Z23" i="4"/>
  <c r="W23" i="4"/>
  <c r="S43" i="9"/>
  <c r="AG23" i="2"/>
  <c r="AH23" i="2"/>
  <c r="AP27" i="4"/>
  <c r="AQ27" i="4"/>
  <c r="S15" i="9"/>
  <c r="K93" i="5"/>
  <c r="T15" i="9"/>
  <c r="AE140" i="2"/>
  <c r="AA40" i="2"/>
  <c r="Y34" i="2"/>
  <c r="AB34" i="2"/>
  <c r="AH21" i="2"/>
  <c r="AG21" i="2"/>
  <c r="AB18" i="2"/>
  <c r="W14" i="4"/>
  <c r="Z14" i="4"/>
  <c r="W45" i="4"/>
  <c r="S41" i="9"/>
  <c r="AH49" i="4"/>
  <c r="S35" i="9"/>
  <c r="U35" i="9"/>
  <c r="T35" i="9"/>
  <c r="Y13" i="2"/>
  <c r="AB13" i="2"/>
  <c r="AP31" i="4"/>
  <c r="AQ31" i="4"/>
  <c r="T32" i="9"/>
  <c r="AQ18" i="4"/>
  <c r="Z40" i="2"/>
  <c r="AA35" i="2"/>
  <c r="W35" i="2"/>
  <c r="Z27" i="2"/>
  <c r="W27" i="2"/>
  <c r="AB24" i="2"/>
  <c r="AA10" i="2"/>
  <c r="Z10" i="2"/>
  <c r="Z9" i="2"/>
  <c r="AA9" i="2"/>
  <c r="AA8" i="2"/>
  <c r="AQ32" i="4"/>
  <c r="Z21" i="4"/>
  <c r="W21" i="4"/>
  <c r="L19" i="3"/>
  <c r="L18" i="3"/>
  <c r="T17" i="9"/>
  <c r="T9" i="9"/>
  <c r="U9" i="9"/>
  <c r="AB35" i="2"/>
  <c r="J55" i="2"/>
  <c r="K55" i="5"/>
  <c r="K18" i="5"/>
  <c r="AQ35" i="4"/>
  <c r="AN40" i="4"/>
  <c r="AO49" i="4"/>
  <c r="S30" i="9"/>
  <c r="S27" i="9"/>
  <c r="S13" i="9"/>
  <c r="U11" i="9"/>
  <c r="X6" i="4"/>
  <c r="X40" i="4"/>
  <c r="K105" i="5"/>
  <c r="AG12" i="2"/>
  <c r="AG38" i="2"/>
  <c r="AG30" i="2"/>
  <c r="AG29" i="2"/>
  <c r="AH18" i="2"/>
  <c r="AH15" i="2"/>
  <c r="AG8" i="2"/>
  <c r="G55" i="2"/>
  <c r="W39" i="4"/>
  <c r="AP30" i="4"/>
  <c r="Z26" i="4"/>
  <c r="Z25" i="4"/>
  <c r="AQ9" i="4"/>
  <c r="AP8" i="4"/>
  <c r="AH50" i="4"/>
  <c r="E9" i="3"/>
  <c r="Z44" i="4"/>
  <c r="S44" i="9"/>
  <c r="S42" i="9"/>
  <c r="U37" i="9"/>
  <c r="S34" i="9"/>
  <c r="U31" i="9"/>
  <c r="X20" i="4"/>
  <c r="X46" i="4"/>
  <c r="K125" i="5"/>
  <c r="P20" i="5"/>
  <c r="Q20" i="5" s="1"/>
  <c r="AC140" i="2"/>
  <c r="E11" i="3"/>
  <c r="S29" i="9"/>
  <c r="X36" i="4"/>
  <c r="X13" i="4"/>
  <c r="K85" i="5"/>
  <c r="AA22" i="2"/>
  <c r="W22" i="2"/>
  <c r="AB36" i="2"/>
  <c r="AA21" i="2"/>
  <c r="Z36" i="4"/>
  <c r="AP24" i="4"/>
  <c r="U44" i="9"/>
  <c r="T22" i="9"/>
  <c r="X38" i="4"/>
  <c r="X27" i="4"/>
  <c r="P142" i="2"/>
  <c r="AB30" i="2"/>
  <c r="AQ19" i="4"/>
  <c r="K87" i="5"/>
  <c r="T11" i="9"/>
  <c r="L6" i="3"/>
  <c r="AG37" i="2"/>
  <c r="AH34" i="2"/>
  <c r="AB27" i="2"/>
  <c r="AG6" i="2"/>
  <c r="AG5" i="2"/>
  <c r="K81" i="5"/>
  <c r="AP39" i="4"/>
  <c r="AP34" i="4"/>
  <c r="W32" i="4"/>
  <c r="W31" i="4"/>
  <c r="W19" i="4"/>
  <c r="W11" i="4"/>
  <c r="W8" i="4"/>
  <c r="E14" i="3"/>
  <c r="Z42" i="4"/>
  <c r="U39" i="9"/>
  <c r="U38" i="9"/>
  <c r="T36" i="9"/>
  <c r="T25" i="9"/>
  <c r="X15" i="4"/>
  <c r="P63" i="5"/>
  <c r="Q63" i="5" s="1"/>
  <c r="P55" i="5"/>
  <c r="Q55" i="5" s="1"/>
  <c r="K115" i="5"/>
  <c r="K53" i="5"/>
  <c r="K63" i="5"/>
  <c r="K57" i="5"/>
  <c r="K101" i="5"/>
  <c r="K79" i="5"/>
  <c r="P79" i="5"/>
  <c r="Q79" i="5" s="1"/>
  <c r="K67" i="5"/>
  <c r="K39" i="5"/>
  <c r="K20" i="5"/>
  <c r="P119" i="5"/>
  <c r="S119" i="5"/>
  <c r="P103" i="5"/>
  <c r="K16" i="5"/>
  <c r="K45" i="5"/>
  <c r="K24" i="5"/>
  <c r="K10" i="5"/>
  <c r="K41" i="5"/>
  <c r="P39" i="5"/>
  <c r="Q39" i="5" s="1"/>
  <c r="K33" i="5"/>
  <c r="K14" i="5"/>
  <c r="K37" i="5"/>
  <c r="P87" i="5"/>
  <c r="O87" i="5"/>
  <c r="O95" i="5"/>
  <c r="V56" i="2"/>
  <c r="W41" i="4"/>
  <c r="Z41" i="4"/>
  <c r="Z33" i="4"/>
  <c r="W33" i="4"/>
  <c r="Z20" i="4"/>
  <c r="W20" i="4"/>
  <c r="AB31" i="2"/>
  <c r="AB32" i="2"/>
  <c r="AP26" i="4"/>
  <c r="W10" i="4"/>
  <c r="J103" i="5"/>
  <c r="K103" i="5" s="1"/>
  <c r="J73" i="5"/>
  <c r="K73" i="5" s="1"/>
  <c r="AG9" i="2"/>
  <c r="S36" i="9"/>
  <c r="U8" i="9"/>
  <c r="S8" i="9"/>
  <c r="J121" i="5"/>
  <c r="S127" i="5" s="1"/>
  <c r="J70" i="5"/>
  <c r="K71" i="5" s="1"/>
  <c r="K117" i="5"/>
  <c r="T37" i="9"/>
  <c r="U13" i="9"/>
  <c r="S28" i="9"/>
  <c r="W37" i="2"/>
  <c r="AB29" i="2"/>
  <c r="AH24" i="2"/>
  <c r="AG24" i="2"/>
  <c r="Y21" i="2"/>
  <c r="AH20" i="2"/>
  <c r="AA13" i="2"/>
  <c r="AH11" i="2"/>
  <c r="AB10" i="2"/>
  <c r="J47" i="5"/>
  <c r="J46" i="5"/>
  <c r="P47" i="5" s="1"/>
  <c r="Q47" i="5" s="1"/>
  <c r="AQ33" i="4"/>
  <c r="AP17" i="4"/>
  <c r="AQ17" i="4"/>
  <c r="AQ15" i="4"/>
  <c r="AQ14" i="4"/>
  <c r="AQ13" i="4"/>
  <c r="AP12" i="4"/>
  <c r="L15" i="3"/>
  <c r="L14" i="3"/>
  <c r="K83" i="5"/>
  <c r="J30" i="5"/>
  <c r="P31" i="5" s="1"/>
  <c r="Q31" i="5" s="1"/>
  <c r="J31" i="5"/>
  <c r="AA39" i="2"/>
  <c r="X55" i="2"/>
  <c r="AQ22" i="4"/>
  <c r="AP22" i="4"/>
  <c r="E12" i="3"/>
  <c r="E13" i="3"/>
  <c r="J95" i="5"/>
  <c r="J94" i="5"/>
  <c r="P95" i="5" s="1"/>
  <c r="AP21" i="4"/>
  <c r="AB8" i="2"/>
  <c r="AQ23" i="4"/>
  <c r="AP23" i="4"/>
  <c r="AJ50" i="4"/>
  <c r="AJ52" i="4"/>
  <c r="AQ39" i="4"/>
  <c r="AQ28" i="4"/>
  <c r="W30" i="2"/>
  <c r="Z30" i="2"/>
  <c r="AA30" i="2"/>
  <c r="Y29" i="2"/>
  <c r="AB26" i="2"/>
  <c r="Z25" i="2"/>
  <c r="AB15" i="2"/>
  <c r="AG14" i="2"/>
  <c r="W10" i="2"/>
  <c r="AB5" i="2"/>
  <c r="AQ34" i="4"/>
  <c r="AP14" i="4"/>
  <c r="AP6" i="4"/>
  <c r="AO40" i="4"/>
  <c r="AO50" i="4"/>
  <c r="S24" i="9"/>
  <c r="T24" i="9"/>
  <c r="K12" i="5"/>
  <c r="Y28" i="2"/>
  <c r="AB28" i="2"/>
  <c r="Z20" i="2"/>
  <c r="W20" i="2"/>
  <c r="AG26" i="2"/>
  <c r="AH26" i="2"/>
  <c r="Y17" i="2"/>
  <c r="AB17" i="2"/>
  <c r="G56" i="2"/>
  <c r="AG15" i="2"/>
  <c r="Z34" i="2"/>
  <c r="AA34" i="2"/>
  <c r="W34" i="2"/>
  <c r="L20" i="3"/>
  <c r="L21" i="3"/>
  <c r="K107" i="5"/>
  <c r="Z15" i="2"/>
  <c r="AH25" i="2"/>
  <c r="AB37" i="2"/>
  <c r="Y37" i="2"/>
  <c r="Y35" i="2"/>
  <c r="AH31" i="2"/>
  <c r="AG31" i="2"/>
  <c r="AA26" i="2"/>
  <c r="W26" i="2"/>
  <c r="Y25" i="2"/>
  <c r="AA18" i="2"/>
  <c r="W18" i="2"/>
  <c r="W13" i="2"/>
  <c r="Y12" i="2"/>
  <c r="Y9" i="2"/>
  <c r="AB9" i="2"/>
  <c r="Z6" i="2"/>
  <c r="W6" i="2"/>
  <c r="AA6" i="2"/>
  <c r="V55" i="2"/>
  <c r="J56" i="2"/>
  <c r="W40" i="4"/>
  <c r="AQ37" i="4"/>
  <c r="AP36" i="4"/>
  <c r="Z27" i="4"/>
  <c r="W25" i="4"/>
  <c r="Z24" i="4"/>
  <c r="AP20" i="4"/>
  <c r="AQ20" i="4"/>
  <c r="Z18" i="4"/>
  <c r="AP7" i="4"/>
  <c r="AQ7" i="4"/>
  <c r="Z6" i="4"/>
  <c r="S20" i="9"/>
  <c r="U41" i="9"/>
  <c r="T41" i="9"/>
  <c r="T30" i="9"/>
  <c r="U30" i="9"/>
  <c r="K113" i="5"/>
  <c r="AH51" i="4"/>
  <c r="Z28" i="2"/>
  <c r="AA28" i="2"/>
  <c r="AF140" i="2"/>
  <c r="AH22" i="2"/>
  <c r="AG22" i="2"/>
  <c r="Z14" i="2"/>
  <c r="W14" i="2"/>
  <c r="AA14" i="2"/>
  <c r="AQ29" i="4"/>
  <c r="J91" i="5"/>
  <c r="K91" i="5" s="1"/>
  <c r="J35" i="5"/>
  <c r="K35" i="5" s="1"/>
  <c r="J65" i="5"/>
  <c r="K65" i="5" s="1"/>
  <c r="S37" i="9"/>
  <c r="J110" i="5"/>
  <c r="K111" i="5" s="1"/>
  <c r="X56" i="2"/>
  <c r="W25" i="2"/>
  <c r="Z39" i="2"/>
  <c r="AB38" i="2"/>
  <c r="AG18" i="2"/>
  <c r="AH16" i="2"/>
  <c r="AG7" i="2"/>
  <c r="AH7" i="2"/>
  <c r="N55" i="2"/>
  <c r="N56" i="2"/>
  <c r="AP38" i="4"/>
  <c r="AQ21" i="4"/>
  <c r="Z19" i="4"/>
  <c r="AN49" i="4"/>
  <c r="AN50" i="4"/>
  <c r="L9" i="3"/>
  <c r="E6" i="3"/>
  <c r="O103" i="5"/>
  <c r="S33" i="9"/>
  <c r="T33" i="9"/>
  <c r="S19" i="9"/>
  <c r="S12" i="9"/>
  <c r="T12" i="9"/>
  <c r="X42" i="4"/>
  <c r="Y14" i="2"/>
  <c r="AB14" i="2"/>
  <c r="W34" i="4"/>
  <c r="Z34" i="4"/>
  <c r="E10" i="3"/>
  <c r="AG36" i="2"/>
  <c r="AH29" i="2"/>
  <c r="Z24" i="2"/>
  <c r="W38" i="4"/>
  <c r="W30" i="4"/>
  <c r="AQ24" i="4"/>
  <c r="S39" i="9"/>
  <c r="S17" i="9"/>
  <c r="S10" i="9"/>
  <c r="T19" i="9"/>
  <c r="U16" i="9"/>
  <c r="AG27" i="2"/>
  <c r="Z16" i="2"/>
  <c r="W16" i="2"/>
  <c r="Z31" i="4"/>
  <c r="W27" i="4"/>
  <c r="Z13" i="4"/>
  <c r="W13" i="4"/>
  <c r="Z12" i="4"/>
  <c r="L12" i="3"/>
  <c r="Z46" i="4"/>
  <c r="O111" i="5"/>
  <c r="X44" i="4"/>
  <c r="Z52" i="4" l="1"/>
  <c r="Z51" i="4"/>
  <c r="Z50" i="4"/>
  <c r="Z53" i="4"/>
  <c r="Q12" i="5"/>
  <c r="Q127" i="5"/>
  <c r="Q119" i="5"/>
  <c r="P71" i="5"/>
  <c r="Q71" i="5" s="1"/>
  <c r="AQ40" i="4"/>
  <c r="Y55" i="2"/>
  <c r="AQ49" i="4"/>
  <c r="Q87" i="5"/>
  <c r="P111" i="5"/>
  <c r="Q111" i="5" s="1"/>
  <c r="Q103" i="5"/>
  <c r="K8" i="5"/>
  <c r="AQ50" i="4"/>
  <c r="K47" i="5"/>
  <c r="AA56" i="2"/>
  <c r="AA55" i="2"/>
  <c r="K121" i="5"/>
  <c r="W56" i="2"/>
  <c r="W55" i="2"/>
  <c r="Y56" i="2"/>
  <c r="Z55" i="2"/>
  <c r="Z56" i="2"/>
  <c r="K95" i="5"/>
  <c r="K31" i="5"/>
  <c r="S103" i="5"/>
  <c r="AP49" i="4"/>
  <c r="AP40" i="4"/>
  <c r="AP50" i="4"/>
  <c r="Q95" i="5"/>
</calcChain>
</file>

<file path=xl/sharedStrings.xml><?xml version="1.0" encoding="utf-8"?>
<sst xmlns="http://schemas.openxmlformats.org/spreadsheetml/2006/main" count="65789" uniqueCount="832">
  <si>
    <t>Year</t>
  </si>
  <si>
    <t>trt</t>
  </si>
  <si>
    <t>yield</t>
  </si>
  <si>
    <t>0-40-60</t>
  </si>
  <si>
    <t>100-40-60</t>
  </si>
  <si>
    <t>YR</t>
  </si>
  <si>
    <t>REP</t>
  </si>
  <si>
    <t>TRT</t>
  </si>
  <si>
    <t>BUAC</t>
  </si>
  <si>
    <t>GN</t>
  </si>
  <si>
    <t>GP</t>
  </si>
  <si>
    <t>GK</t>
  </si>
  <si>
    <t>SPH</t>
  </si>
  <si>
    <t>BI</t>
  </si>
  <si>
    <t>SN</t>
  </si>
  <si>
    <t>SP</t>
  </si>
  <si>
    <t>SK</t>
  </si>
  <si>
    <t>.</t>
  </si>
  <si>
    <t>Strawyld</t>
  </si>
  <si>
    <t>TN</t>
  </si>
  <si>
    <t>OC</t>
  </si>
  <si>
    <t>only 40 of 60' was harvested from plots in 2003 due to excessively high yields</t>
  </si>
  <si>
    <t>N Requirement</t>
  </si>
  <si>
    <t>Check N uptake</t>
  </si>
  <si>
    <t>Max N uptake</t>
  </si>
  <si>
    <t>Difference</t>
  </si>
  <si>
    <t>NUE</t>
  </si>
  <si>
    <t>Overley</t>
  </si>
  <si>
    <t>RI</t>
  </si>
  <si>
    <t>0-0-0</t>
  </si>
  <si>
    <t>20-40-60</t>
  </si>
  <si>
    <t>40-40-60</t>
  </si>
  <si>
    <t>60-40-60</t>
  </si>
  <si>
    <t>80-40-60</t>
  </si>
  <si>
    <t>60-0-60</t>
  </si>
  <si>
    <t>60-20-60</t>
  </si>
  <si>
    <t>60-60-60</t>
  </si>
  <si>
    <t>60-80-60</t>
  </si>
  <si>
    <t>60-60-0</t>
  </si>
  <si>
    <t>100-80-60</t>
  </si>
  <si>
    <t>kg/ha</t>
  </si>
  <si>
    <t>112 kg N/ha</t>
  </si>
  <si>
    <t>0 kg N/ha</t>
  </si>
  <si>
    <t>0.70/lb</t>
  </si>
  <si>
    <t>$1.54/kg</t>
  </si>
  <si>
    <t>SBNRC</t>
  </si>
  <si>
    <t xml:space="preserve">Optimum </t>
  </si>
  <si>
    <t>45 kg N/ha</t>
  </si>
  <si>
    <t>Yield</t>
  </si>
  <si>
    <t>Gross Revenue</t>
  </si>
  <si>
    <t>60 lbs</t>
  </si>
  <si>
    <t>Gross</t>
  </si>
  <si>
    <t>80 lbs</t>
  </si>
  <si>
    <t>$/ac</t>
  </si>
  <si>
    <t>N closest</t>
  </si>
  <si>
    <t>Max Yield</t>
  </si>
  <si>
    <t>Rate</t>
  </si>
  <si>
    <t>After the</t>
  </si>
  <si>
    <t>Fact</t>
  </si>
  <si>
    <t xml:space="preserve">Yield for </t>
  </si>
  <si>
    <t>Flat</t>
  </si>
  <si>
    <t>Yield 60</t>
  </si>
  <si>
    <t>Yield 80</t>
  </si>
  <si>
    <t>using 0N</t>
  </si>
  <si>
    <t>benchmark</t>
  </si>
  <si>
    <t>using 40 N</t>
  </si>
  <si>
    <t>N requirement</t>
  </si>
  <si>
    <t>Avg.</t>
  </si>
  <si>
    <t>lb/ac</t>
  </si>
  <si>
    <t>Std Dev</t>
  </si>
  <si>
    <t>Average</t>
  </si>
  <si>
    <t>$ lost, 20 top</t>
  </si>
  <si>
    <t>$ lost, 60 top</t>
  </si>
  <si>
    <t>100 lbs N/ac</t>
  </si>
  <si>
    <t>100 Pre</t>
  </si>
  <si>
    <t>Yield goal</t>
  </si>
  <si>
    <t>40.8*1.3</t>
  </si>
  <si>
    <t>Observed yld</t>
  </si>
  <si>
    <t>Predicted</t>
  </si>
  <si>
    <t>YPN</t>
  </si>
  <si>
    <t>Yld Goal % Error</t>
  </si>
  <si>
    <t>SBNRC % Error</t>
  </si>
  <si>
    <t>Range</t>
  </si>
  <si>
    <t>0-700</t>
  </si>
  <si>
    <t>700-900</t>
  </si>
  <si>
    <t>900-1100</t>
  </si>
  <si>
    <t>1100-1300</t>
  </si>
  <si>
    <t>1300-1500</t>
  </si>
  <si>
    <t>1500-1700</t>
  </si>
  <si>
    <t>1700-1900</t>
  </si>
  <si>
    <t>1900-2100</t>
  </si>
  <si>
    <t>2100-2300</t>
  </si>
  <si>
    <t>2300-2500</t>
  </si>
  <si>
    <t>2500-2700</t>
  </si>
  <si>
    <t>2700-2900</t>
  </si>
  <si>
    <t>Frequency</t>
  </si>
  <si>
    <t>0N</t>
  </si>
  <si>
    <t>112N</t>
  </si>
  <si>
    <t>1400-1700</t>
  </si>
  <si>
    <t>1700-2000</t>
  </si>
  <si>
    <t>2000-2300</t>
  </si>
  <si>
    <t>2300-2600</t>
  </si>
  <si>
    <t>2600-2900</t>
  </si>
  <si>
    <t>2900-3200</t>
  </si>
  <si>
    <t>3200-3500</t>
  </si>
  <si>
    <t>3500-3800</t>
  </si>
  <si>
    <t>3800-4100</t>
  </si>
  <si>
    <t>4100-4400</t>
  </si>
  <si>
    <t>4400-4700</t>
  </si>
  <si>
    <t>4700-5000</t>
  </si>
  <si>
    <t>5000-5300</t>
  </si>
  <si>
    <t>5300-5600</t>
  </si>
  <si>
    <t>5600-5900</t>
  </si>
  <si>
    <t>5900-6200</t>
  </si>
  <si>
    <t>6200-6500</t>
  </si>
  <si>
    <t>0-1400</t>
  </si>
  <si>
    <t>min</t>
  </si>
  <si>
    <t>avg</t>
  </si>
  <si>
    <t>max</t>
  </si>
  <si>
    <t>stdev</t>
  </si>
  <si>
    <t>average</t>
  </si>
  <si>
    <t>EONR</t>
  </si>
  <si>
    <t>7, kg/ha</t>
  </si>
  <si>
    <t>YP0</t>
  </si>
  <si>
    <t>Variety</t>
  </si>
  <si>
    <t>TAM 101</t>
  </si>
  <si>
    <t>Karl</t>
  </si>
  <si>
    <t>Tonkawa</t>
  </si>
  <si>
    <t>Custer</t>
  </si>
  <si>
    <t>Scout 66</t>
  </si>
  <si>
    <t>Triumph 64</t>
  </si>
  <si>
    <t>Osage</t>
  </si>
  <si>
    <t>N demand</t>
  </si>
  <si>
    <t>avg.</t>
  </si>
  <si>
    <t>Endurance</t>
  </si>
  <si>
    <t>40 P205, 60 K20</t>
  </si>
  <si>
    <t>Rep</t>
  </si>
  <si>
    <t>Experiment</t>
  </si>
  <si>
    <t>NDVI</t>
  </si>
  <si>
    <t>GDD&gt;0</t>
  </si>
  <si>
    <t>INSEY</t>
  </si>
  <si>
    <t>YPO</t>
  </si>
  <si>
    <t>N Rate</t>
  </si>
  <si>
    <t>e502</t>
  </si>
  <si>
    <t>Trt 7</t>
  </si>
  <si>
    <t>max yield</t>
  </si>
  <si>
    <t>Yield predicted</t>
  </si>
  <si>
    <t>Observed</t>
  </si>
  <si>
    <t>Env. Mean</t>
  </si>
  <si>
    <t>Bullet</t>
  </si>
  <si>
    <t>NDVI F5</t>
  </si>
  <si>
    <t>Treatments 4 and 7</t>
  </si>
  <si>
    <t>planted Oct 7, 2009</t>
  </si>
  <si>
    <t>Days, GDD&gt;0</t>
  </si>
  <si>
    <t>Sensed March 8,  planted October 7</t>
  </si>
  <si>
    <t>LAHOMA 502 YP</t>
  </si>
  <si>
    <t>Planting Date: September 30, 2008</t>
  </si>
  <si>
    <t>FK4</t>
  </si>
  <si>
    <t>FK5</t>
  </si>
  <si>
    <t>FK6</t>
  </si>
  <si>
    <t>FK7</t>
  </si>
  <si>
    <t>FK8</t>
  </si>
  <si>
    <t>FK9</t>
  </si>
  <si>
    <t>FK10</t>
  </si>
  <si>
    <t>Variety: Endurance @ 78 lbs/ac</t>
  </si>
  <si>
    <t>std dev</t>
  </si>
  <si>
    <t>avg. bu/ac</t>
  </si>
  <si>
    <t>std dev bu/ac</t>
  </si>
  <si>
    <t>TAM101</t>
  </si>
  <si>
    <t>Nicoma</t>
  </si>
  <si>
    <t>Triumph64</t>
  </si>
  <si>
    <t>March 15, F5</t>
  </si>
  <si>
    <t>Max Yld</t>
  </si>
  <si>
    <t>Metric</t>
  </si>
  <si>
    <t>RI 0-N</t>
  </si>
  <si>
    <t>RI 67-N</t>
  </si>
  <si>
    <t>check</t>
  </si>
  <si>
    <t>high</t>
  </si>
  <si>
    <t>Billings</t>
  </si>
  <si>
    <t>ppm</t>
  </si>
  <si>
    <t>%</t>
  </si>
  <si>
    <t>lb/ac?</t>
  </si>
  <si>
    <t>bu/ac</t>
  </si>
  <si>
    <t>112-20-55</t>
  </si>
  <si>
    <t>N P K</t>
  </si>
  <si>
    <t>N P205 K20</t>
  </si>
  <si>
    <t>0-20-55</t>
  </si>
  <si>
    <t>67-20-55</t>
  </si>
  <si>
    <t>45-20-55</t>
  </si>
  <si>
    <t>RI-0N</t>
  </si>
  <si>
    <t>RI-mid N</t>
  </si>
  <si>
    <t>NDVI F10</t>
  </si>
  <si>
    <t xml:space="preserve">NO TILL STARTED </t>
  </si>
  <si>
    <t>100 Pre Avg</t>
  </si>
  <si>
    <t>Ruby Lee</t>
  </si>
  <si>
    <t>PlantDate</t>
  </si>
  <si>
    <t>HarvestDate</t>
  </si>
  <si>
    <t>Days p-sGDD&gt;0</t>
  </si>
  <si>
    <t>40 lb N</t>
  </si>
  <si>
    <t>P Response</t>
  </si>
  <si>
    <t>60-40-60/60-0-60</t>
  </si>
  <si>
    <t>60-40-60 - 60-0-60</t>
  </si>
  <si>
    <t>60-60-60 minus 60-0-60</t>
  </si>
  <si>
    <t>NDVI,F7</t>
  </si>
  <si>
    <t>NDVI, F9</t>
  </si>
  <si>
    <t>Exp</t>
  </si>
  <si>
    <t>no-tillage implemented, fall 2011</t>
  </si>
  <si>
    <t>Iba</t>
  </si>
  <si>
    <t>Mg/ha</t>
  </si>
  <si>
    <t>2.13% N</t>
  </si>
  <si>
    <t>NUE = 33%</t>
  </si>
  <si>
    <t xml:space="preserve">If the check plot yields x,can I predict the yield of N fertilized?  </t>
  </si>
  <si>
    <t xml:space="preserve">Optimum N </t>
  </si>
  <si>
    <t>Avg. Yield</t>
  </si>
  <si>
    <t>Observed Yield</t>
  </si>
  <si>
    <t>Rate, kg ha-1</t>
  </si>
  <si>
    <t>lbs N/ac * 1.12 = kg N/ha</t>
  </si>
  <si>
    <t>lbs P2O5/ac * 0.436 * 1.12 = kg P/ha</t>
  </si>
  <si>
    <t>lbs K20/ac * 0.830 * 1.12  = kg K/ha</t>
  </si>
  <si>
    <t>English</t>
  </si>
  <si>
    <t>c:\manuscripts\check_plot_yields\check_plot.xls</t>
  </si>
  <si>
    <t>N-P-K</t>
  </si>
  <si>
    <t>67-0-55</t>
  </si>
  <si>
    <t>67-29-55</t>
  </si>
  <si>
    <t>67-29-0</t>
  </si>
  <si>
    <t>67-20-55S</t>
  </si>
  <si>
    <t>Objective:  Use check plot yield to predict N response in the ensuing year</t>
  </si>
  <si>
    <t>Treatment 1</t>
  </si>
  <si>
    <t>Treatment 2</t>
  </si>
  <si>
    <t>Treatment 7</t>
  </si>
  <si>
    <t>N-P2O5-K2O</t>
  </si>
  <si>
    <t>60-40-60S</t>
  </si>
  <si>
    <t>DATA, Text to columns</t>
  </si>
  <si>
    <t>How are check plot yields benchmarks?</t>
  </si>
  <si>
    <t>1mean</t>
  </si>
  <si>
    <t>1stdev</t>
  </si>
  <si>
    <t>1_CV</t>
  </si>
  <si>
    <t>2mean</t>
  </si>
  <si>
    <t>2stdev</t>
  </si>
  <si>
    <t>2 CV</t>
  </si>
  <si>
    <t>7mean</t>
  </si>
  <si>
    <t>7stdev</t>
  </si>
  <si>
    <t>7 CV</t>
  </si>
  <si>
    <t>trt1</t>
  </si>
  <si>
    <t>trt2</t>
  </si>
  <si>
    <t>trt5</t>
  </si>
  <si>
    <t>trt7</t>
  </si>
  <si>
    <t>trt8</t>
  </si>
  <si>
    <t>trt10</t>
  </si>
  <si>
    <t>trt12</t>
  </si>
  <si>
    <t>trt14</t>
  </si>
  <si>
    <t>100_0</t>
  </si>
  <si>
    <r>
      <t>What does a</t>
    </r>
    <r>
      <rPr>
        <u/>
        <sz val="11"/>
        <color theme="1"/>
        <rFont val="Calibri"/>
        <family val="2"/>
        <scheme val="minor"/>
      </rPr>
      <t xml:space="preserve"> check level </t>
    </r>
    <r>
      <rPr>
        <sz val="10"/>
        <rFont val="Arial"/>
        <family val="2"/>
      </rPr>
      <t>yield mean?</t>
    </r>
  </si>
  <si>
    <t>if the check plot yields are below X what does it say?</t>
  </si>
  <si>
    <t>if the check plot yields are above X what does it say?</t>
  </si>
  <si>
    <t>Could the check plot yield control decision making?</t>
  </si>
  <si>
    <t>2 yr check average cannot predict yield level in year 3</t>
  </si>
  <si>
    <t>but can they predict N response (different variable)</t>
  </si>
  <si>
    <t xml:space="preserve">is response from one year to the next different?  </t>
  </si>
  <si>
    <t>prove NDVI independent of CV</t>
  </si>
  <si>
    <t>Mean</t>
  </si>
  <si>
    <t>Min</t>
  </si>
  <si>
    <t>Max</t>
  </si>
  <si>
    <t>Std_Dev</t>
  </si>
  <si>
    <t>na</t>
  </si>
  <si>
    <t>Rubylee</t>
  </si>
  <si>
    <t>NDVIf3</t>
  </si>
  <si>
    <t>daysf3</t>
  </si>
  <si>
    <t>NDVIf4</t>
  </si>
  <si>
    <t>daysf4</t>
  </si>
  <si>
    <t>NDVIf5</t>
  </si>
  <si>
    <t>daysf5</t>
  </si>
  <si>
    <t>Avg 40</t>
  </si>
  <si>
    <t>Avg 100</t>
  </si>
  <si>
    <t>OPT</t>
  </si>
  <si>
    <t>Yield Goal</t>
  </si>
  <si>
    <t>Error</t>
  </si>
  <si>
    <t xml:space="preserve">60-40-60 </t>
  </si>
  <si>
    <t>AVERAGE</t>
  </si>
  <si>
    <t>Fert Cost</t>
  </si>
  <si>
    <t>0.5/lb</t>
  </si>
  <si>
    <t>Grain $</t>
  </si>
  <si>
    <t>Net</t>
  </si>
  <si>
    <t xml:space="preserve">Opt </t>
  </si>
  <si>
    <t xml:space="preserve">N Rate </t>
  </si>
  <si>
    <t>observed</t>
  </si>
  <si>
    <t xml:space="preserve">Yld </t>
  </si>
  <si>
    <t xml:space="preserve">at </t>
  </si>
  <si>
    <t>ONR</t>
  </si>
  <si>
    <t>Yld at ONR</t>
  </si>
  <si>
    <t>SBNRC rate</t>
  </si>
  <si>
    <t xml:space="preserve">  = 0.3601x + 17.38</t>
  </si>
  <si>
    <t xml:space="preserve">  = 0.1802x + 28.018</t>
  </si>
  <si>
    <t xml:space="preserve">  = -0.0315x + 26.975</t>
  </si>
  <si>
    <t xml:space="preserve">  = 0.0305x + 42.202</t>
  </si>
  <si>
    <t xml:space="preserve">  = 0.5071x + 43.88</t>
  </si>
  <si>
    <t xml:space="preserve">  = 0.1849x + 25.027</t>
  </si>
  <si>
    <t xml:space="preserve">  = 0.0392 + 36.517</t>
  </si>
  <si>
    <t xml:space="preserve">  = -0.0313x + 29.961</t>
  </si>
  <si>
    <t xml:space="preserve">  = 0.4329x + 20.967</t>
  </si>
  <si>
    <t>Revenue SBNRC</t>
  </si>
  <si>
    <t>Revenue Yield Goal</t>
  </si>
  <si>
    <t xml:space="preserve">  = 0.0542x + 43.44</t>
  </si>
  <si>
    <t xml:space="preserve">  = 0.4791x + 46.782</t>
  </si>
  <si>
    <t xml:space="preserve">  = 0.4831x + 19.895</t>
  </si>
  <si>
    <t xml:space="preserve">  = 0.1912x + 12.504</t>
  </si>
  <si>
    <t xml:space="preserve">  = 0.1647x + 27.513</t>
  </si>
  <si>
    <t xml:space="preserve">  = 0.3632x + 29.822</t>
  </si>
  <si>
    <t xml:space="preserve">  = 0.17x + 25.604</t>
  </si>
  <si>
    <t xml:space="preserve">  = 0.1306x + 29.79</t>
  </si>
  <si>
    <t>N rate vs grain yield</t>
  </si>
  <si>
    <t>YG</t>
  </si>
  <si>
    <t>N rate that would</t>
  </si>
  <si>
    <t>Yield that would</t>
  </si>
  <si>
    <t>have been achieved</t>
  </si>
  <si>
    <t>Revenue YG</t>
  </si>
  <si>
    <t>based on pred. YG</t>
  </si>
  <si>
    <t>SBNRC N rate</t>
  </si>
  <si>
    <t>SBNRC yield</t>
  </si>
  <si>
    <t>SBNRC net</t>
  </si>
  <si>
    <t>YG N rate</t>
  </si>
  <si>
    <t>YG yield</t>
  </si>
  <si>
    <t>YG net</t>
  </si>
  <si>
    <t>2007-2015</t>
  </si>
  <si>
    <t>1999-2015</t>
  </si>
  <si>
    <t>Wheat price, $/bu</t>
  </si>
  <si>
    <t>Fertilizer price, $/lb</t>
  </si>
  <si>
    <t>yr</t>
  </si>
  <si>
    <t>buac</t>
  </si>
  <si>
    <t>nuptake</t>
  </si>
  <si>
    <t>trt 2</t>
  </si>
  <si>
    <t>trt 7</t>
  </si>
  <si>
    <t>Stdev</t>
  </si>
  <si>
    <t>days f7</t>
  </si>
  <si>
    <t>Days,GDD</t>
  </si>
  <si>
    <t>year</t>
  </si>
  <si>
    <t>rep</t>
  </si>
  <si>
    <t>gn</t>
  </si>
  <si>
    <t>Planting Date</t>
  </si>
  <si>
    <t>Harvest</t>
  </si>
  <si>
    <t>Seeding Rate, lb/ac</t>
  </si>
  <si>
    <t>TAM W-101</t>
  </si>
  <si>
    <t>Fert App Date</t>
  </si>
  <si>
    <t>100 lb N/ac yield</t>
  </si>
  <si>
    <t>0 lbs N/ac</t>
  </si>
  <si>
    <t xml:space="preserve">. </t>
  </si>
  <si>
    <t>FOR SAS</t>
  </si>
  <si>
    <t>Obs</t>
  </si>
  <si>
    <t>rep 1</t>
  </si>
  <si>
    <t>rep 2</t>
  </si>
  <si>
    <t>rep 3</t>
  </si>
  <si>
    <t>rep 4</t>
  </si>
  <si>
    <t>Treatment 6</t>
  </si>
  <si>
    <t>Standard Deviation, Treatment 6</t>
  </si>
  <si>
    <t xml:space="preserve">Std. Dev. </t>
  </si>
  <si>
    <t>CV</t>
  </si>
  <si>
    <t>Trt 6</t>
  </si>
  <si>
    <t>90-20-55</t>
  </si>
  <si>
    <t>What did the check plots yield</t>
  </si>
  <si>
    <t xml:space="preserve">  7 minus 2 (N response)</t>
  </si>
  <si>
    <t>Std. Dev.</t>
  </si>
  <si>
    <t>Exp 502</t>
  </si>
  <si>
    <t>ALL 4 reps</t>
  </si>
  <si>
    <t>_TYPE_</t>
  </si>
  <si>
    <t>_FREQ_</t>
  </si>
  <si>
    <t>sstd</t>
  </si>
  <si>
    <t>SED</t>
  </si>
  <si>
    <t>t</t>
  </si>
  <si>
    <t>2 reps (1 and 2)</t>
  </si>
  <si>
    <t>3 reps  (1-3)</t>
  </si>
  <si>
    <t>MSE</t>
  </si>
  <si>
    <r>
      <t>SED = square root (2*MSE/reps)   = square root (2*s</t>
    </r>
    <r>
      <rPr>
        <b/>
        <vertAlign val="superscript"/>
        <sz val="10"/>
        <color rgb="FF000000"/>
        <rFont val="Arial"/>
        <family val="2"/>
      </rPr>
      <t>2</t>
    </r>
    <r>
      <rPr>
        <b/>
        <sz val="14"/>
        <color rgb="FF000000"/>
        <rFont val="Arial"/>
        <family val="2"/>
      </rPr>
      <t>/reps)</t>
    </r>
  </si>
  <si>
    <t>LSD r=4</t>
  </si>
  <si>
    <t>LSD r=3</t>
  </si>
  <si>
    <t>LSD r=2</t>
  </si>
  <si>
    <t>Chk N uptake</t>
  </si>
  <si>
    <t>Treatment</t>
  </si>
  <si>
    <t>Reps</t>
  </si>
  <si>
    <t>N response</t>
  </si>
  <si>
    <t>T7 N uptake</t>
  </si>
  <si>
    <t xml:space="preserve">Was the check plot yield </t>
  </si>
  <si>
    <t>related to the ensuing years RI?</t>
  </si>
  <si>
    <t>0-20-55+WX6:X40</t>
  </si>
  <si>
    <r>
      <t xml:space="preserve">NDVI  </t>
    </r>
    <r>
      <rPr>
        <b/>
        <sz val="10"/>
        <rFont val="Arial"/>
        <family val="2"/>
      </rPr>
      <t>t4</t>
    </r>
  </si>
  <si>
    <r>
      <t xml:space="preserve">NDVI </t>
    </r>
    <r>
      <rPr>
        <b/>
        <sz val="10"/>
        <rFont val="Arial"/>
        <family val="2"/>
      </rPr>
      <t xml:space="preserve"> t7</t>
    </r>
  </si>
  <si>
    <t xml:space="preserve">Yield at </t>
  </si>
  <si>
    <t>Recommendation</t>
  </si>
  <si>
    <t>Avg. Previous 5 years</t>
  </si>
  <si>
    <t>Avg. +20%</t>
  </si>
  <si>
    <t>L5</t>
  </si>
  <si>
    <t>have been applied</t>
  </si>
  <si>
    <t>USES AM equation in Red</t>
  </si>
  <si>
    <t>Equation</t>
  </si>
  <si>
    <t>AM</t>
  </si>
  <si>
    <t>Max - Min</t>
  </si>
  <si>
    <t>Max, minus Min</t>
  </si>
  <si>
    <t xml:space="preserve"> = 0.5039x + 31.994</t>
  </si>
  <si>
    <t xml:space="preserve">  = 0.5039x + 31.994</t>
  </si>
  <si>
    <t>N Rate-Yield Equation</t>
  </si>
  <si>
    <t>slope</t>
  </si>
  <si>
    <t>intercept</t>
  </si>
  <si>
    <t>Avg, 2,3,4,5,6,7</t>
  </si>
  <si>
    <t>Avg:2-7</t>
  </si>
  <si>
    <t>80, trt 6</t>
  </si>
  <si>
    <t>100 trt 7</t>
  </si>
  <si>
    <t>PREDICTED</t>
  </si>
  <si>
    <t>OBSERVED</t>
  </si>
  <si>
    <t>Opt N Obs.</t>
  </si>
  <si>
    <t>Pred. Yield</t>
  </si>
  <si>
    <t>Yld Loss/Gain</t>
  </si>
  <si>
    <t>using SBNRC</t>
  </si>
  <si>
    <t>Loss/Gain SBNRC</t>
  </si>
  <si>
    <t>loss/gain, SBNRC</t>
  </si>
  <si>
    <t>Fertilizer N Savings</t>
  </si>
  <si>
    <t xml:space="preserve">Revenue </t>
  </si>
  <si>
    <t>Gain/Loss</t>
  </si>
  <si>
    <t>OPT N</t>
  </si>
  <si>
    <t>NUE by yr</t>
  </si>
  <si>
    <t>Avg. %N</t>
  </si>
  <si>
    <t>Estimate</t>
  </si>
  <si>
    <t>                                502                                                         222</t>
  </si>
  <si>
    <t>                Plant                      harvest                 plant                      harvest</t>
  </si>
  <si>
    <t>2014       10/24/13              6/17/14                10/22/13              6/18/14</t>
  </si>
  <si>
    <t>2015       10/21/14              6/22/15                10/20/14              6/8/15</t>
  </si>
  <si>
    <t>2016       10/20/15              6/11/16                10/12/15              6/9/16</t>
  </si>
  <si>
    <t>T1</t>
  </si>
  <si>
    <t>T5</t>
  </si>
  <si>
    <t>T6</t>
  </si>
  <si>
    <t>T7</t>
  </si>
  <si>
    <t>T8</t>
  </si>
  <si>
    <t>T9</t>
  </si>
  <si>
    <t>T10</t>
  </si>
  <si>
    <t>T2</t>
  </si>
  <si>
    <t>T3</t>
  </si>
  <si>
    <t>T4</t>
  </si>
  <si>
    <t>T11</t>
  </si>
  <si>
    <t>T12</t>
  </si>
  <si>
    <t>T13</t>
  </si>
  <si>
    <t>T14</t>
  </si>
  <si>
    <r>
      <t xml:space="preserve">last </t>
    </r>
    <r>
      <rPr>
        <b/>
        <sz val="12"/>
        <color rgb="FFFF0000"/>
        <rFont val="Calibri"/>
        <family val="2"/>
        <scheme val="minor"/>
      </rPr>
      <t>5</t>
    </r>
    <r>
      <rPr>
        <sz val="12"/>
        <rFont val="Arial"/>
        <family val="2"/>
      </rPr>
      <t xml:space="preserve"> yr 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</si>
  <si>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3</t>
    </r>
    <r>
      <rPr>
        <sz val="12"/>
        <rFont val="Arial"/>
        <family val="2"/>
      </rPr>
      <t xml:space="preserve"> yr+20%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</si>
  <si>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4</t>
    </r>
    <r>
      <rPr>
        <sz val="12"/>
        <rFont val="Arial"/>
        <family val="2"/>
      </rPr>
      <t xml:space="preserve"> yr +20%</t>
    </r>
  </si>
  <si>
    <t>yld kg/ha</t>
  </si>
  <si>
    <t>GDD0</t>
  </si>
  <si>
    <t>planting</t>
  </si>
  <si>
    <t>13 treatments</t>
  </si>
  <si>
    <t>14 treatments</t>
  </si>
  <si>
    <t>Trt 2</t>
  </si>
  <si>
    <t>exp $</t>
  </si>
  <si>
    <t>var $</t>
  </si>
  <si>
    <t>pd $</t>
  </si>
  <si>
    <t>gp</t>
  </si>
  <si>
    <t>gk</t>
  </si>
  <si>
    <t>sph</t>
  </si>
  <si>
    <t>tn</t>
  </si>
  <si>
    <t>sp</t>
  </si>
  <si>
    <t>sk</t>
  </si>
  <si>
    <t>sn</t>
  </si>
  <si>
    <t>oc</t>
  </si>
  <si>
    <t>syield</t>
  </si>
  <si>
    <t>bi</t>
  </si>
  <si>
    <t>ndvi3</t>
  </si>
  <si>
    <t>df3</t>
  </si>
  <si>
    <t>ndvi4</t>
  </si>
  <si>
    <t>df4</t>
  </si>
  <si>
    <t>ndvi5</t>
  </si>
  <si>
    <t>df5</t>
  </si>
  <si>
    <t>ndvi7</t>
  </si>
  <si>
    <t>df7</t>
  </si>
  <si>
    <t>ndvi9</t>
  </si>
  <si>
    <t>df9</t>
  </si>
  <si>
    <t>ndvi10</t>
  </si>
  <si>
    <t>df10</t>
  </si>
  <si>
    <t>2009 harvest</t>
  </si>
  <si>
    <t>Sening Date</t>
  </si>
  <si>
    <t>23.1 </t>
  </si>
  <si>
    <t>47.3 </t>
  </si>
  <si>
    <t>Dec 2016 </t>
  </si>
  <si>
    <t>0.34 </t>
  </si>
  <si>
    <t>66.2 </t>
  </si>
  <si>
    <t>Nov 2016 </t>
  </si>
  <si>
    <t>2.54 </t>
  </si>
  <si>
    <t>53.2 </t>
  </si>
  <si>
    <t>79.1 </t>
  </si>
  <si>
    <t>Oct 2016 </t>
  </si>
  <si>
    <t>5.20 </t>
  </si>
  <si>
    <t>63.3 </t>
  </si>
  <si>
    <t>86.2 </t>
  </si>
  <si>
    <t>Sep 2016 </t>
  </si>
  <si>
    <t>1.78 </t>
  </si>
  <si>
    <t>68.7 </t>
  </si>
  <si>
    <t>92.5 </t>
  </si>
  <si>
    <t>Aug 2016 </t>
  </si>
  <si>
    <t>3.58 </t>
  </si>
  <si>
    <t>71.0 </t>
  </si>
  <si>
    <t>95.7 </t>
  </si>
  <si>
    <t>Jul 2016 </t>
  </si>
  <si>
    <t>4.78 </t>
  </si>
  <si>
    <t>67.9 </t>
  </si>
  <si>
    <t>93.0 </t>
  </si>
  <si>
    <t>Jun 2016 </t>
  </si>
  <si>
    <t>3.71 </t>
  </si>
  <si>
    <t>53.9 </t>
  </si>
  <si>
    <t>77.6 </t>
  </si>
  <si>
    <t>May 2016 </t>
  </si>
  <si>
    <t>4.00 </t>
  </si>
  <si>
    <t>Apr 2016 </t>
  </si>
  <si>
    <t>0.91 </t>
  </si>
  <si>
    <t>38.4 </t>
  </si>
  <si>
    <t>66.6 </t>
  </si>
  <si>
    <t>Mar 2016 </t>
  </si>
  <si>
    <t>31.3 </t>
  </si>
  <si>
    <t>59.7 </t>
  </si>
  <si>
    <t>Feb 2016 </t>
  </si>
  <si>
    <t>26.5 </t>
  </si>
  <si>
    <t>45.7 </t>
  </si>
  <si>
    <t>Jan 2016 </t>
  </si>
  <si>
    <t>Dec 2015 </t>
  </si>
  <si>
    <t>38.0 </t>
  </si>
  <si>
    <t>61.2 </t>
  </si>
  <si>
    <t>Nov 2015 </t>
  </si>
  <si>
    <t>1.52 </t>
  </si>
  <si>
    <t>50.7 </t>
  </si>
  <si>
    <t>74.9 </t>
  </si>
  <si>
    <t>Oct 2015 </t>
  </si>
  <si>
    <t>1.42 </t>
  </si>
  <si>
    <t>64.7 </t>
  </si>
  <si>
    <t>89.7 </t>
  </si>
  <si>
    <t>Sep 2015 </t>
  </si>
  <si>
    <t>1.79 </t>
  </si>
  <si>
    <t>67.3 </t>
  </si>
  <si>
    <t>91.6 </t>
  </si>
  <si>
    <t>Aug 2015 </t>
  </si>
  <si>
    <t>6.44 </t>
  </si>
  <si>
    <t>70.9 </t>
  </si>
  <si>
    <t>93.2 </t>
  </si>
  <si>
    <t>Jul 2015 </t>
  </si>
  <si>
    <t>2.30 </t>
  </si>
  <si>
    <t>67.0 </t>
  </si>
  <si>
    <t>91.4 </t>
  </si>
  <si>
    <t>Jun 2015 </t>
  </si>
  <si>
    <t>10.47 </t>
  </si>
  <si>
    <t>54.6 </t>
  </si>
  <si>
    <t>73.5 </t>
  </si>
  <si>
    <t>May 2015 </t>
  </si>
  <si>
    <t>5.57 </t>
  </si>
  <si>
    <t>48.1 </t>
  </si>
  <si>
    <t>71.7 </t>
  </si>
  <si>
    <t>Apr 2015 </t>
  </si>
  <si>
    <t>Mar 2015 </t>
  </si>
  <si>
    <t>22.9 </t>
  </si>
  <si>
    <t>48.4 </t>
  </si>
  <si>
    <t>Feb 2015 </t>
  </si>
  <si>
    <t>Jan 2015 </t>
  </si>
  <si>
    <t>32.1 </t>
  </si>
  <si>
    <t>46.2 </t>
  </si>
  <si>
    <t>Dec 2014 </t>
  </si>
  <si>
    <t>31.6 </t>
  </si>
  <si>
    <t>54.5 </t>
  </si>
  <si>
    <t>Nov 2014 </t>
  </si>
  <si>
    <t>2.23 </t>
  </si>
  <si>
    <t>51.4 </t>
  </si>
  <si>
    <t>Oct 2014 </t>
  </si>
  <si>
    <t>0.71 </t>
  </si>
  <si>
    <t>62.0 </t>
  </si>
  <si>
    <t>87.1 </t>
  </si>
  <si>
    <t>Sep 2014 </t>
  </si>
  <si>
    <t>1.44 </t>
  </si>
  <si>
    <t>69.3 </t>
  </si>
  <si>
    <t>95.8 </t>
  </si>
  <si>
    <t>Aug 2014 </t>
  </si>
  <si>
    <t>4.14 </t>
  </si>
  <si>
    <t>89.1 </t>
  </si>
  <si>
    <t>Jul 2014 </t>
  </si>
  <si>
    <t>7.08 </t>
  </si>
  <si>
    <t>66.5 </t>
  </si>
  <si>
    <t>87.8 </t>
  </si>
  <si>
    <t>Jun 2014 </t>
  </si>
  <si>
    <t>55.8 </t>
  </si>
  <si>
    <t>84.8 </t>
  </si>
  <si>
    <t>May 2014 </t>
  </si>
  <si>
    <t>0.21 </t>
  </si>
  <si>
    <t>42.0 </t>
  </si>
  <si>
    <t>73.4 </t>
  </si>
  <si>
    <t>Apr 2014 </t>
  </si>
  <si>
    <t>29.7 </t>
  </si>
  <si>
    <t>58.1 </t>
  </si>
  <si>
    <t>Mar 2014 </t>
  </si>
  <si>
    <t>21.3 </t>
  </si>
  <si>
    <t>44.4 </t>
  </si>
  <si>
    <t>Feb 2014 </t>
  </si>
  <si>
    <t>20.8 </t>
  </si>
  <si>
    <t>47.7 </t>
  </si>
  <si>
    <t>Jan 2014 </t>
  </si>
  <si>
    <t>20.7 </t>
  </si>
  <si>
    <t>45.0 </t>
  </si>
  <si>
    <t>Dec 2013 </t>
  </si>
  <si>
    <t>33.5 </t>
  </si>
  <si>
    <t>56.1 </t>
  </si>
  <si>
    <t>Nov 2013 </t>
  </si>
  <si>
    <t>2.38 </t>
  </si>
  <si>
    <t>46.8 </t>
  </si>
  <si>
    <t>71.3 </t>
  </si>
  <si>
    <t>Oct 2013 </t>
  </si>
  <si>
    <t>2.78 </t>
  </si>
  <si>
    <t>88.7 </t>
  </si>
  <si>
    <t>Sep 2013 </t>
  </si>
  <si>
    <t>3.63 </t>
  </si>
  <si>
    <t>68.2 </t>
  </si>
  <si>
    <t>91.7 </t>
  </si>
  <si>
    <t>Aug 2013 </t>
  </si>
  <si>
    <t>7.45 </t>
  </si>
  <si>
    <t>67.8 </t>
  </si>
  <si>
    <t>92.4 </t>
  </si>
  <si>
    <t>Jul 2013 </t>
  </si>
  <si>
    <t>3.96 </t>
  </si>
  <si>
    <t>65.7 </t>
  </si>
  <si>
    <t>90.5 </t>
  </si>
  <si>
    <t>Jun 2013 </t>
  </si>
  <si>
    <t>3.61 </t>
  </si>
  <si>
    <t>53.8 </t>
  </si>
  <si>
    <t>77.1 </t>
  </si>
  <si>
    <t>May 2013 </t>
  </si>
  <si>
    <t>40.4 </t>
  </si>
  <si>
    <t>62.6 </t>
  </si>
  <si>
    <t>Apr 2013 </t>
  </si>
  <si>
    <t>33.6 </t>
  </si>
  <si>
    <t>58.2 </t>
  </si>
  <si>
    <t>Mar 2013 </t>
  </si>
  <si>
    <t>26.0 </t>
  </si>
  <si>
    <t>49.1 </t>
  </si>
  <si>
    <t>Feb 2013 </t>
  </si>
  <si>
    <t>25.5 </t>
  </si>
  <si>
    <t>50.9 </t>
  </si>
  <si>
    <t>Jan 2013 </t>
  </si>
  <si>
    <t>26.7 </t>
  </si>
  <si>
    <t>51.6 </t>
  </si>
  <si>
    <t>Dec 2012 </t>
  </si>
  <si>
    <t>Nov 2012 </t>
  </si>
  <si>
    <t>0.07 </t>
  </si>
  <si>
    <t>Oct 2012 </t>
  </si>
  <si>
    <t>2.13 </t>
  </si>
  <si>
    <t>60.2 </t>
  </si>
  <si>
    <t>87.0 </t>
  </si>
  <si>
    <t>Sep 2012 </t>
  </si>
  <si>
    <t>1.86 </t>
  </si>
  <si>
    <t>67.2 </t>
  </si>
  <si>
    <t>94.4 </t>
  </si>
  <si>
    <t>Aug 2012 </t>
  </si>
  <si>
    <t>0.39 </t>
  </si>
  <si>
    <t>72.3 </t>
  </si>
  <si>
    <t>101.9 </t>
  </si>
  <si>
    <t>Jul 2012 </t>
  </si>
  <si>
    <t>2.34 </t>
  </si>
  <si>
    <t>65.5 </t>
  </si>
  <si>
    <t>92.0 </t>
  </si>
  <si>
    <t>Jun 2012 </t>
  </si>
  <si>
    <t>1.41 </t>
  </si>
  <si>
    <t>May 2012 </t>
  </si>
  <si>
    <t>6.09 </t>
  </si>
  <si>
    <t>50.8 </t>
  </si>
  <si>
    <t>73.9 </t>
  </si>
  <si>
    <t>Apr 2012 </t>
  </si>
  <si>
    <t>2.49 </t>
  </si>
  <si>
    <t>46.3 </t>
  </si>
  <si>
    <t>69.6 </t>
  </si>
  <si>
    <t>Mar 2012 </t>
  </si>
  <si>
    <t>31.1 </t>
  </si>
  <si>
    <t>51.8 </t>
  </si>
  <si>
    <t>Feb 2012 </t>
  </si>
  <si>
    <t>27.5 </t>
  </si>
  <si>
    <t>53.3 </t>
  </si>
  <si>
    <t>Jan 2012 </t>
  </si>
  <si>
    <t>29.4 </t>
  </si>
  <si>
    <t>Dec 2011 </t>
  </si>
  <si>
    <t>3.17 </t>
  </si>
  <si>
    <t>35.8 </t>
  </si>
  <si>
    <t>58.4 </t>
  </si>
  <si>
    <t>Nov 2011 </t>
  </si>
  <si>
    <t>2.37 </t>
  </si>
  <si>
    <t>47.6 </t>
  </si>
  <si>
    <t>74.7 </t>
  </si>
  <si>
    <t>Oct 2011 </t>
  </si>
  <si>
    <t>1.22 </t>
  </si>
  <si>
    <t>56.3 </t>
  </si>
  <si>
    <t>84.6 </t>
  </si>
  <si>
    <t>Sep 2011 </t>
  </si>
  <si>
    <t>1.99 </t>
  </si>
  <si>
    <t>Aug 2011 </t>
  </si>
  <si>
    <t>0.51 </t>
  </si>
  <si>
    <t>Jul 2011 </t>
  </si>
  <si>
    <t>Avg</t>
  </si>
  <si>
    <t>2.90 </t>
  </si>
  <si>
    <t>69.7 </t>
  </si>
  <si>
    <t>98.5 </t>
  </si>
  <si>
    <t>Jun 2011 </t>
  </si>
  <si>
    <t>5.45 </t>
  </si>
  <si>
    <t>53.7 </t>
  </si>
  <si>
    <t>81.3 </t>
  </si>
  <si>
    <t>May 2011 </t>
  </si>
  <si>
    <t>1.69 </t>
  </si>
  <si>
    <t>44.7 </t>
  </si>
  <si>
    <t>74.5 </t>
  </si>
  <si>
    <t>Apr 2011 </t>
  </si>
  <si>
    <t>36.9 </t>
  </si>
  <si>
    <t>61.0 </t>
  </si>
  <si>
    <t>Mar 2011 </t>
  </si>
  <si>
    <t>22.5 </t>
  </si>
  <si>
    <t>50.2 </t>
  </si>
  <si>
    <t>Feb 2011 </t>
  </si>
  <si>
    <t>19.4 </t>
  </si>
  <si>
    <t>44.9 </t>
  </si>
  <si>
    <t>Jan 2011 </t>
  </si>
  <si>
    <t>47.4 </t>
  </si>
  <si>
    <t>Dec 2010 </t>
  </si>
  <si>
    <t>2.07 </t>
  </si>
  <si>
    <t>34.7 </t>
  </si>
  <si>
    <t>59.5 </t>
  </si>
  <si>
    <t>Nov 2010 </t>
  </si>
  <si>
    <t>1.45 </t>
  </si>
  <si>
    <t>76.0 </t>
  </si>
  <si>
    <t>Oct 2010 </t>
  </si>
  <si>
    <t>3.37 </t>
  </si>
  <si>
    <t>62.9 </t>
  </si>
  <si>
    <t>85.5 </t>
  </si>
  <si>
    <t>Sep 2010 </t>
  </si>
  <si>
    <t>96.1 </t>
  </si>
  <si>
    <t>Aug 2010 </t>
  </si>
  <si>
    <t>6.56 </t>
  </si>
  <si>
    <t>71.6 </t>
  </si>
  <si>
    <t>93.1 </t>
  </si>
  <si>
    <t>Jul 2010 </t>
  </si>
  <si>
    <t>92.8 </t>
  </si>
  <si>
    <t>Jun 2010 </t>
  </si>
  <si>
    <t>4.90 </t>
  </si>
  <si>
    <t>54.7 </t>
  </si>
  <si>
    <t>78.0 </t>
  </si>
  <si>
    <t>May 2010 </t>
  </si>
  <si>
    <t>3.26 </t>
  </si>
  <si>
    <t>71.1 </t>
  </si>
  <si>
    <t>Apr 2010 </t>
  </si>
  <si>
    <t>36.6 </t>
  </si>
  <si>
    <t>58.5 </t>
  </si>
  <si>
    <t>Mar 2010 </t>
  </si>
  <si>
    <t>26.4 </t>
  </si>
  <si>
    <t>42.1 </t>
  </si>
  <si>
    <t>Feb 2010 </t>
  </si>
  <si>
    <t>22.3 </t>
  </si>
  <si>
    <t>42.3 </t>
  </si>
  <si>
    <t>Jan 2010 </t>
  </si>
  <si>
    <t>21.1 </t>
  </si>
  <si>
    <t>43.2 </t>
  </si>
  <si>
    <t>Dec 2009 </t>
  </si>
  <si>
    <t>0.25 </t>
  </si>
  <si>
    <t>40.5 </t>
  </si>
  <si>
    <t>Nov 2009 </t>
  </si>
  <si>
    <t>4.98 </t>
  </si>
  <si>
    <t>43.7 </t>
  </si>
  <si>
    <t>62.1 </t>
  </si>
  <si>
    <t>Oct 2009 </t>
  </si>
  <si>
    <t>59.2 </t>
  </si>
  <si>
    <t>81.0 </t>
  </si>
  <si>
    <t>Sep 2009 </t>
  </si>
  <si>
    <t>7.57 </t>
  </si>
  <si>
    <t>66.9 </t>
  </si>
  <si>
    <t>89.6 </t>
  </si>
  <si>
    <t>Aug 2009 </t>
  </si>
  <si>
    <t>2.57 </t>
  </si>
  <si>
    <t>67.7 </t>
  </si>
  <si>
    <t>94.5 </t>
  </si>
  <si>
    <t>Jul 2009 </t>
  </si>
  <si>
    <t>2.32 </t>
  </si>
  <si>
    <t>93.4 </t>
  </si>
  <si>
    <t>Jun 2009 </t>
  </si>
  <si>
    <t>1.49 </t>
  </si>
  <si>
    <t>76.2 </t>
  </si>
  <si>
    <t>May 2009 </t>
  </si>
  <si>
    <t>3.54 </t>
  </si>
  <si>
    <t>44.2 </t>
  </si>
  <si>
    <t>69.8 </t>
  </si>
  <si>
    <t>Apr 2009 </t>
  </si>
  <si>
    <t>37.2 </t>
  </si>
  <si>
    <t>Mar 2009 </t>
  </si>
  <si>
    <t>Total Rain, in</t>
  </si>
  <si>
    <t>0.31 </t>
  </si>
  <si>
    <t>30.9 </t>
  </si>
  <si>
    <t>57.8 </t>
  </si>
  <si>
    <t>Feb 2009 </t>
  </si>
  <si>
    <t>C</t>
  </si>
  <si>
    <t>F</t>
  </si>
  <si>
    <t>Precip Inches</t>
  </si>
  <si>
    <t>Temp Min F</t>
  </si>
  <si>
    <t>Temp Max F</t>
  </si>
  <si>
    <t>Temp Avg F</t>
  </si>
  <si>
    <t>Lahoma 1WSW, Major County, 36.38 N, 98.12 W</t>
  </si>
  <si>
    <t>Mesonet Lahoma</t>
  </si>
  <si>
    <t>Mesonet Average</t>
  </si>
  <si>
    <t>1981 - 2010 Normal</t>
  </si>
  <si>
    <t>Annual Total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</si>
  <si>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</si>
  <si>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</si>
  <si>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</si>
  <si>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</si>
  <si>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</si>
  <si>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</si>
  <si>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</si>
  <si>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</si>
  <si>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</si>
  <si>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</si>
  <si>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</si>
  <si>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</si>
  <si>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>Monthly Rainfall with estimated values in red</t>
  </si>
  <si>
    <t>Lahoma Mesonet in inches per month</t>
  </si>
  <si>
    <t>Rain, mm</t>
  </si>
  <si>
    <t>Yld kg/ha</t>
  </si>
  <si>
    <t>OFF by</t>
  </si>
  <si>
    <t>4 year</t>
  </si>
  <si>
    <t>3 year</t>
  </si>
  <si>
    <t>5 year</t>
  </si>
  <si>
    <t>Yield Goal off by  _____</t>
  </si>
  <si>
    <t>rainfall mm</t>
  </si>
  <si>
    <t>temp C</t>
  </si>
  <si>
    <t>12.5% moisture</t>
  </si>
  <si>
    <t>IBA</t>
  </si>
  <si>
    <t xml:space="preserve">** these dates </t>
  </si>
  <si>
    <t>change by 2 days??</t>
  </si>
  <si>
    <t>one</t>
  </si>
  <si>
    <t>two</t>
  </si>
  <si>
    <t>three</t>
  </si>
  <si>
    <t>Exp.</t>
  </si>
  <si>
    <t>Annual average temperature, C</t>
  </si>
  <si>
    <t>Average Temp,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</si>
</sst>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000"/>
    <numFmt numFmtId="165" formatCode="0.000"/>
    <numFmt numFmtId="166" formatCode="0.0"/>
    <numFmt numFmtId="167" formatCode="[$-409]d\-mmm\-yy;@"/>
    <numFmt numFmtId="168" formatCode="0.00000"/>
  </numFmts>
  <fonts count="8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sz val="8"/>
      <color indexed="8"/>
      <name val="MS Sans Serif"/>
      <family val="2"/>
    </font>
    <font>
      <sz val="8"/>
      <name val="Arial"/>
      <family val="2"/>
    </font>
    <font>
      <sz val="8"/>
      <name val="SAS Monospace"/>
      <family val="3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 tint="-4.9989318521683403E-2"/>
      <name val="Arial"/>
      <family val="2"/>
    </font>
    <font>
      <b/>
      <u/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FF6600"/>
      <name val="Arial"/>
      <family val="2"/>
    </font>
    <font>
      <u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36"/>
      <name val="Arial"/>
      <family val="2"/>
    </font>
    <font>
      <sz val="8"/>
      <color rgb="FF222222"/>
      <name val="Verdana"/>
      <family val="2"/>
    </font>
    <font>
      <sz val="8"/>
      <color theme="1"/>
      <name val="Verdana"/>
      <family val="2"/>
    </font>
    <font>
      <b/>
      <sz val="8"/>
      <color rgb="FF222222"/>
      <name val="Verdana"/>
      <family val="2"/>
    </font>
    <font>
      <b/>
      <sz val="16"/>
      <name val="Arial"/>
      <family val="2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b/>
      <vertAlign val="superscript"/>
      <sz val="10"/>
      <color rgb="FF000000"/>
      <name val="Arial"/>
      <family val="2"/>
    </font>
    <font>
      <b/>
      <sz val="9"/>
      <name val="Arial"/>
      <family val="2"/>
    </font>
    <font>
      <sz val="11"/>
      <color rgb="FF1F497D"/>
      <name val="Calibri"/>
      <family val="2"/>
    </font>
    <font>
      <b/>
      <sz val="12"/>
      <color rgb="FFFF0000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sz val="12"/>
      <color theme="1"/>
      <name val="-webkit-standard"/>
    </font>
    <font>
      <b/>
      <sz val="12"/>
      <color theme="1"/>
      <name val="-webkit-standard"/>
    </font>
    <font>
      <sz val="12"/>
      <color rgb="FF40423C"/>
      <name val="Arial"/>
      <family val="2"/>
    </font>
    <font>
      <b/>
      <sz val="12"/>
      <color rgb="FFFF0000"/>
      <name val="Arial"/>
      <family val="2"/>
    </font>
    <font>
      <sz val="10"/>
      <color theme="1"/>
      <name val="-webkit-standard"/>
    </font>
    <font>
      <b/>
      <sz val="12"/>
      <color theme="0"/>
      <name val="Calibri"/>
      <family val="2"/>
      <scheme val="minor"/>
    </font>
    <font>
      <b/>
      <sz val="12"/>
      <color rgb="FF40423C"/>
      <name val="Arial"/>
      <family val="2"/>
    </font>
    <font>
      <b/>
      <sz val="11"/>
      <color rgb="FFFF0000"/>
      <name val="Calibri"/>
      <family val="2"/>
      <scheme val="minor"/>
    </font>
    <font>
      <b/>
      <u/>
      <sz val="11"/>
      <color theme="0"/>
      <name val="Calibri"/>
      <family val="2"/>
      <scheme val="minor"/>
    </font>
  </fonts>
  <fills count="8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-0.249977111117893"/>
        <bgColor indexed="64"/>
      </patternFill>
    </fill>
  </fills>
  <borders count="3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rgb="FFC1C1C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7">
    <xf numFmtId="0" fontId="0" fillId="0" borderId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5" fillId="32" borderId="0" applyNumberFormat="0" applyBorder="0" applyAlignment="0" applyProtection="0"/>
    <xf numFmtId="0" fontId="26" fillId="33" borderId="10" applyNumberFormat="0" applyAlignment="0" applyProtection="0"/>
    <xf numFmtId="0" fontId="27" fillId="34" borderId="11" applyNumberFormat="0" applyAlignment="0" applyProtection="0"/>
    <xf numFmtId="0" fontId="28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30" fillId="0" borderId="12" applyNumberFormat="0" applyFill="0" applyAlignment="0" applyProtection="0"/>
    <xf numFmtId="0" fontId="31" fillId="0" borderId="13" applyNumberFormat="0" applyFill="0" applyAlignment="0" applyProtection="0"/>
    <xf numFmtId="0" fontId="32" fillId="0" borderId="14" applyNumberFormat="0" applyFill="0" applyAlignment="0" applyProtection="0"/>
    <xf numFmtId="0" fontId="32" fillId="0" borderId="0" applyNumberFormat="0" applyFill="0" applyBorder="0" applyAlignment="0" applyProtection="0"/>
    <xf numFmtId="0" fontId="33" fillId="36" borderId="10" applyNumberFormat="0" applyAlignment="0" applyProtection="0"/>
    <xf numFmtId="0" fontId="34" fillId="0" borderId="15" applyNumberFormat="0" applyFill="0" applyAlignment="0" applyProtection="0"/>
    <xf numFmtId="0" fontId="35" fillId="3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/>
    <xf numFmtId="0" fontId="12" fillId="0" borderId="0"/>
    <xf numFmtId="0" fontId="23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38" borderId="16" applyNumberFormat="0" applyFont="0" applyAlignment="0" applyProtection="0"/>
    <xf numFmtId="0" fontId="36" fillId="33" borderId="17" applyNumberFormat="0" applyAlignment="0" applyProtection="0"/>
    <xf numFmtId="0" fontId="37" fillId="0" borderId="0" applyNumberFormat="0" applyFill="0" applyBorder="0" applyAlignment="0" applyProtection="0"/>
    <xf numFmtId="0" fontId="38" fillId="0" borderId="18" applyNumberFormat="0" applyFill="0" applyAlignment="0" applyProtection="0"/>
    <xf numFmtId="0" fontId="39" fillId="0" borderId="0" applyNumberFormat="0" applyFill="0" applyBorder="0" applyAlignment="0" applyProtection="0"/>
    <xf numFmtId="0" fontId="10" fillId="0" borderId="0"/>
    <xf numFmtId="0" fontId="10" fillId="38" borderId="16" applyNumberFormat="0" applyFont="0" applyAlignment="0" applyProtection="0"/>
    <xf numFmtId="0" fontId="10" fillId="8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16" borderId="0" applyNumberFormat="0" applyBorder="0" applyAlignment="0" applyProtection="0"/>
    <xf numFmtId="0" fontId="10" fillId="11" borderId="0" applyNumberFormat="0" applyBorder="0" applyAlignment="0" applyProtection="0"/>
    <xf numFmtId="0" fontId="10" fillId="17" borderId="0" applyNumberFormat="0" applyBorder="0" applyAlignment="0" applyProtection="0"/>
    <xf numFmtId="0" fontId="10" fillId="12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9" borderId="0" applyNumberFormat="0" applyBorder="0" applyAlignment="0" applyProtection="0"/>
    <xf numFmtId="0" fontId="9" fillId="0" borderId="0"/>
    <xf numFmtId="0" fontId="9" fillId="38" borderId="16" applyNumberFormat="0" applyFont="0" applyAlignment="0" applyProtection="0"/>
    <xf numFmtId="0" fontId="9" fillId="8" borderId="0" applyNumberFormat="0" applyBorder="0" applyAlignment="0" applyProtection="0"/>
    <xf numFmtId="0" fontId="9" fillId="14" borderId="0" applyNumberFormat="0" applyBorder="0" applyAlignment="0" applyProtection="0"/>
    <xf numFmtId="0" fontId="9" fillId="9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16" borderId="0" applyNumberFormat="0" applyBorder="0" applyAlignment="0" applyProtection="0"/>
    <xf numFmtId="0" fontId="9" fillId="11" borderId="0" applyNumberFormat="0" applyBorder="0" applyAlignment="0" applyProtection="0"/>
    <xf numFmtId="0" fontId="9" fillId="17" borderId="0" applyNumberFormat="0" applyBorder="0" applyAlignment="0" applyProtection="0"/>
    <xf numFmtId="0" fontId="9" fillId="12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9" borderId="0" applyNumberFormat="0" applyBorder="0" applyAlignment="0" applyProtection="0"/>
    <xf numFmtId="0" fontId="8" fillId="0" borderId="0"/>
    <xf numFmtId="0" fontId="7" fillId="0" borderId="0"/>
    <xf numFmtId="0" fontId="6" fillId="0" borderId="0"/>
    <xf numFmtId="0" fontId="43" fillId="0" borderId="0"/>
  </cellStyleXfs>
  <cellXfs count="456">
    <xf numFmtId="0" fontId="0" fillId="0" borderId="0" xfId="0"/>
    <xf numFmtId="164" fontId="12" fillId="0" borderId="0" xfId="0" applyNumberFormat="1" applyFont="1"/>
    <xf numFmtId="164" fontId="13" fillId="0" borderId="0" xfId="0" applyNumberFormat="1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7" fillId="0" borderId="0" xfId="0" applyFont="1"/>
    <xf numFmtId="0" fontId="18" fillId="0" borderId="0" xfId="0" applyFont="1"/>
    <xf numFmtId="0" fontId="18" fillId="39" borderId="0" xfId="0" applyFont="1" applyFill="1"/>
    <xf numFmtId="0" fontId="18" fillId="40" borderId="0" xfId="0" applyFont="1" applyFill="1"/>
    <xf numFmtId="2" fontId="0" fillId="0" borderId="0" xfId="0" applyNumberFormat="1" applyAlignment="1">
      <alignment horizontal="center"/>
    </xf>
    <xf numFmtId="0" fontId="0" fillId="41" borderId="0" xfId="0" applyFill="1"/>
    <xf numFmtId="0" fontId="40" fillId="0" borderId="0" xfId="0" applyFont="1"/>
    <xf numFmtId="0" fontId="19" fillId="0" borderId="0" xfId="0" applyFont="1"/>
    <xf numFmtId="0" fontId="18" fillId="42" borderId="0" xfId="0" applyFont="1" applyFill="1"/>
    <xf numFmtId="0" fontId="0" fillId="0" borderId="0" xfId="0" applyAlignment="1">
      <alignment horizontal="left"/>
    </xf>
    <xf numFmtId="0" fontId="18" fillId="41" borderId="0" xfId="0" applyFont="1" applyFill="1" applyAlignment="1">
      <alignment horizontal="left"/>
    </xf>
    <xf numFmtId="0" fontId="0" fillId="0" borderId="0" xfId="0" applyFont="1"/>
    <xf numFmtId="0" fontId="0" fillId="43" borderId="0" xfId="0" applyFill="1"/>
    <xf numFmtId="0" fontId="19" fillId="44" borderId="0" xfId="0" applyFont="1" applyFill="1"/>
    <xf numFmtId="0" fontId="19" fillId="45" borderId="0" xfId="0" applyFont="1" applyFill="1"/>
    <xf numFmtId="0" fontId="19" fillId="46" borderId="0" xfId="0" applyFont="1" applyFill="1"/>
    <xf numFmtId="0" fontId="19" fillId="47" borderId="0" xfId="0" applyFont="1" applyFill="1"/>
    <xf numFmtId="0" fontId="0" fillId="47" borderId="0" xfId="0" applyFill="1"/>
    <xf numFmtId="0" fontId="18" fillId="48" borderId="0" xfId="0" applyFont="1" applyFill="1"/>
    <xf numFmtId="0" fontId="18" fillId="39" borderId="0" xfId="0" applyFont="1" applyFill="1" applyAlignment="1">
      <alignment horizontal="left"/>
    </xf>
    <xf numFmtId="0" fontId="19" fillId="0" borderId="0" xfId="0" applyFont="1" applyAlignment="1">
      <alignment horizontal="left"/>
    </xf>
    <xf numFmtId="0" fontId="0" fillId="49" borderId="0" xfId="0" applyFill="1" applyAlignment="1">
      <alignment horizontal="left"/>
    </xf>
    <xf numFmtId="0" fontId="18" fillId="49" borderId="0" xfId="0" applyFont="1" applyFill="1" applyAlignment="1">
      <alignment horizontal="left"/>
    </xf>
    <xf numFmtId="0" fontId="18" fillId="40" borderId="0" xfId="0" applyFont="1" applyFill="1" applyAlignment="1">
      <alignment horizontal="left"/>
    </xf>
    <xf numFmtId="0" fontId="0" fillId="39" borderId="0" xfId="0" applyFill="1" applyAlignment="1">
      <alignment horizontal="left"/>
    </xf>
    <xf numFmtId="0" fontId="19" fillId="39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0" fillId="40" borderId="0" xfId="0" applyFill="1" applyAlignment="1">
      <alignment horizontal="left"/>
    </xf>
    <xf numFmtId="0" fontId="17" fillId="0" borderId="0" xfId="0" applyFont="1" applyAlignment="1">
      <alignment horizontal="left"/>
    </xf>
    <xf numFmtId="0" fontId="0" fillId="50" borderId="0" xfId="0" applyFill="1"/>
    <xf numFmtId="0" fontId="0" fillId="51" borderId="0" xfId="0" applyFill="1"/>
    <xf numFmtId="2" fontId="0" fillId="39" borderId="0" xfId="0" applyNumberFormat="1" applyFill="1" applyAlignment="1">
      <alignment horizontal="left"/>
    </xf>
    <xf numFmtId="0" fontId="38" fillId="39" borderId="0" xfId="0" applyFont="1" applyFill="1" applyAlignment="1">
      <alignment horizontal="left"/>
    </xf>
    <xf numFmtId="0" fontId="12" fillId="4" borderId="0" xfId="49" applyFont="1" applyFill="1"/>
    <xf numFmtId="0" fontId="12" fillId="4" borderId="0" xfId="50" applyFont="1" applyFill="1"/>
    <xf numFmtId="0" fontId="12" fillId="4" borderId="0" xfId="45" applyFont="1" applyFill="1"/>
    <xf numFmtId="0" fontId="12" fillId="4" borderId="0" xfId="69" applyFont="1" applyFill="1"/>
    <xf numFmtId="0" fontId="12" fillId="4" borderId="0" xfId="51" applyFont="1" applyFill="1"/>
    <xf numFmtId="0" fontId="12" fillId="4" borderId="0" xfId="90" applyFont="1" applyFill="1"/>
    <xf numFmtId="0" fontId="12" fillId="4" borderId="0" xfId="52" applyFont="1" applyFill="1"/>
    <xf numFmtId="0" fontId="12" fillId="4" borderId="0" xfId="112" applyFont="1" applyFill="1" applyBorder="1"/>
    <xf numFmtId="0" fontId="12" fillId="5" borderId="0" xfId="53" applyFont="1" applyFill="1"/>
    <xf numFmtId="0" fontId="12" fillId="5" borderId="0" xfId="37" applyFont="1" applyFill="1"/>
    <xf numFmtId="0" fontId="12" fillId="5" borderId="0" xfId="54" applyFont="1" applyFill="1"/>
    <xf numFmtId="0" fontId="12" fillId="5" borderId="0" xfId="39" applyFont="1" applyFill="1"/>
    <xf numFmtId="0" fontId="12" fillId="5" borderId="0" xfId="55" applyFont="1" applyFill="1"/>
    <xf numFmtId="0" fontId="12" fillId="5" borderId="0" xfId="41" applyFont="1" applyFill="1"/>
    <xf numFmtId="0" fontId="12" fillId="5" borderId="0" xfId="56" applyFont="1" applyFill="1"/>
    <xf numFmtId="0" fontId="12" fillId="5" borderId="0" xfId="43" applyFont="1" applyFill="1"/>
    <xf numFmtId="0" fontId="12" fillId="4" borderId="0" xfId="57" applyFont="1" applyFill="1"/>
    <xf numFmtId="0" fontId="12" fillId="4" borderId="0" xfId="59" applyFont="1" applyFill="1"/>
    <xf numFmtId="0" fontId="12" fillId="4" borderId="0" xfId="60" applyFont="1" applyFill="1"/>
    <xf numFmtId="0" fontId="12" fillId="4" borderId="0" xfId="61" applyFont="1" applyFill="1"/>
    <xf numFmtId="0" fontId="12" fillId="4" borderId="0" xfId="62" applyFont="1" applyFill="1"/>
    <xf numFmtId="0" fontId="12" fillId="4" borderId="0" xfId="63" applyFont="1" applyFill="1"/>
    <xf numFmtId="0" fontId="12" fillId="4" borderId="0" xfId="65" applyFont="1" applyFill="1"/>
    <xf numFmtId="0" fontId="12" fillId="6" borderId="0" xfId="66" applyFill="1"/>
    <xf numFmtId="0" fontId="12" fillId="6" borderId="0" xfId="67" applyFill="1"/>
    <xf numFmtId="0" fontId="12" fillId="6" borderId="0" xfId="68" applyFill="1"/>
    <xf numFmtId="0" fontId="12" fillId="6" borderId="0" xfId="70" applyFill="1"/>
    <xf numFmtId="0" fontId="12" fillId="6" borderId="0" xfId="71" applyFill="1"/>
    <xf numFmtId="0" fontId="12" fillId="6" borderId="0" xfId="72" applyFill="1"/>
    <xf numFmtId="0" fontId="12" fillId="6" borderId="0" xfId="73" applyFill="1"/>
    <xf numFmtId="0" fontId="12" fillId="6" borderId="0" xfId="74" applyFill="1"/>
    <xf numFmtId="0" fontId="12" fillId="6" borderId="0" xfId="75" applyFont="1" applyFill="1"/>
    <xf numFmtId="0" fontId="12" fillId="6" borderId="0" xfId="76" applyFont="1" applyFill="1"/>
    <xf numFmtId="0" fontId="12" fillId="6" borderId="0" xfId="77" applyFont="1" applyFill="1"/>
    <xf numFmtId="0" fontId="12" fillId="6" borderId="0" xfId="78" applyFont="1" applyFill="1"/>
    <xf numFmtId="0" fontId="12" fillId="6" borderId="0" xfId="79" applyFont="1" applyFill="1"/>
    <xf numFmtId="0" fontId="12" fillId="6" borderId="0" xfId="81" applyFont="1" applyFill="1"/>
    <xf numFmtId="0" fontId="12" fillId="6" borderId="0" xfId="82" applyFont="1" applyFill="1"/>
    <xf numFmtId="0" fontId="12" fillId="6" borderId="0" xfId="83" applyFont="1" applyFill="1"/>
    <xf numFmtId="0" fontId="12" fillId="7" borderId="0" xfId="84" applyFill="1" applyAlignment="1">
      <alignment horizontal="center"/>
    </xf>
    <xf numFmtId="0" fontId="12" fillId="7" borderId="0" xfId="85" applyFill="1" applyAlignment="1">
      <alignment horizontal="center"/>
    </xf>
    <xf numFmtId="0" fontId="12" fillId="7" borderId="0" xfId="86" applyFill="1" applyAlignment="1">
      <alignment horizontal="center"/>
    </xf>
    <xf numFmtId="0" fontId="12" fillId="7" borderId="0" xfId="87" applyFill="1" applyAlignment="1">
      <alignment horizontal="center"/>
    </xf>
    <xf numFmtId="0" fontId="12" fillId="7" borderId="0" xfId="88" applyFill="1" applyAlignment="1">
      <alignment horizontal="center"/>
    </xf>
    <xf numFmtId="0" fontId="12" fillId="7" borderId="0" xfId="89" applyFill="1" applyAlignment="1">
      <alignment horizontal="center"/>
    </xf>
    <xf numFmtId="0" fontId="12" fillId="7" borderId="0" xfId="91" applyFill="1" applyAlignment="1">
      <alignment horizontal="center"/>
    </xf>
    <xf numFmtId="0" fontId="12" fillId="7" borderId="0" xfId="92" applyFill="1" applyAlignment="1">
      <alignment horizontal="center"/>
    </xf>
    <xf numFmtId="0" fontId="12" fillId="6" borderId="0" xfId="93" applyFill="1" applyAlignment="1">
      <alignment horizontal="center"/>
    </xf>
    <xf numFmtId="0" fontId="12" fillId="6" borderId="0" xfId="94" applyFill="1" applyAlignment="1">
      <alignment horizontal="center"/>
    </xf>
    <xf numFmtId="0" fontId="12" fillId="6" borderId="0" xfId="95" applyFill="1" applyAlignment="1">
      <alignment horizontal="center"/>
    </xf>
    <xf numFmtId="0" fontId="12" fillId="6" borderId="0" xfId="96" applyFill="1" applyAlignment="1">
      <alignment horizontal="center"/>
    </xf>
    <xf numFmtId="0" fontId="12" fillId="6" borderId="0" xfId="97" applyFill="1" applyAlignment="1">
      <alignment horizontal="center"/>
    </xf>
    <xf numFmtId="0" fontId="12" fillId="6" borderId="0" xfId="98" applyFill="1" applyAlignment="1">
      <alignment horizontal="center"/>
    </xf>
    <xf numFmtId="0" fontId="12" fillId="6" borderId="0" xfId="99" applyFill="1" applyAlignment="1">
      <alignment horizontal="center"/>
    </xf>
    <xf numFmtId="0" fontId="12" fillId="6" borderId="0" xfId="100" applyFill="1" applyAlignment="1">
      <alignment horizontal="center"/>
    </xf>
    <xf numFmtId="0" fontId="12" fillId="2" borderId="0" xfId="102" applyFill="1" applyAlignment="1">
      <alignment horizontal="center"/>
    </xf>
    <xf numFmtId="0" fontId="12" fillId="2" borderId="0" xfId="103" applyFill="1" applyAlignment="1">
      <alignment horizontal="center"/>
    </xf>
    <xf numFmtId="0" fontId="12" fillId="2" borderId="0" xfId="104" applyFill="1" applyAlignment="1">
      <alignment horizontal="center"/>
    </xf>
    <xf numFmtId="0" fontId="12" fillId="2" borderId="0" xfId="105" applyFill="1" applyAlignment="1">
      <alignment horizontal="center"/>
    </xf>
    <xf numFmtId="0" fontId="12" fillId="2" borderId="0" xfId="106" applyFill="1" applyAlignment="1">
      <alignment horizontal="center"/>
    </xf>
    <xf numFmtId="0" fontId="12" fillId="2" borderId="0" xfId="107" applyFill="1" applyAlignment="1">
      <alignment horizontal="center"/>
    </xf>
    <xf numFmtId="0" fontId="12" fillId="2" borderId="0" xfId="108" applyFill="1" applyAlignment="1">
      <alignment horizontal="center"/>
    </xf>
    <xf numFmtId="0" fontId="12" fillId="2" borderId="0" xfId="109" applyFill="1" applyAlignment="1">
      <alignment horizontal="center"/>
    </xf>
    <xf numFmtId="0" fontId="12" fillId="0" borderId="0" xfId="110"/>
    <xf numFmtId="0" fontId="12" fillId="0" borderId="0" xfId="115"/>
    <xf numFmtId="0" fontId="12" fillId="0" borderId="0" xfId="111"/>
    <xf numFmtId="0" fontId="12" fillId="0" borderId="0" xfId="116"/>
    <xf numFmtId="0" fontId="12" fillId="0" borderId="0" xfId="113"/>
    <xf numFmtId="0" fontId="12" fillId="0" borderId="0" xfId="117"/>
    <xf numFmtId="0" fontId="12" fillId="0" borderId="0" xfId="114"/>
    <xf numFmtId="0" fontId="12" fillId="0" borderId="0" xfId="118"/>
    <xf numFmtId="0" fontId="12" fillId="0" borderId="1" xfId="47" applyBorder="1"/>
    <xf numFmtId="0" fontId="12" fillId="0" borderId="1" xfId="119" applyBorder="1"/>
    <xf numFmtId="0" fontId="12" fillId="0" borderId="1" xfId="58" applyBorder="1"/>
    <xf numFmtId="0" fontId="12" fillId="0" borderId="1" xfId="38" applyBorder="1"/>
    <xf numFmtId="0" fontId="12" fillId="0" borderId="1" xfId="80" applyBorder="1"/>
    <xf numFmtId="0" fontId="12" fillId="0" borderId="1" xfId="40" applyBorder="1"/>
    <xf numFmtId="0" fontId="12" fillId="0" borderId="1" xfId="101" applyBorder="1"/>
    <xf numFmtId="0" fontId="12" fillId="0" borderId="2" xfId="42" applyBorder="1"/>
    <xf numFmtId="0" fontId="0" fillId="45" borderId="0" xfId="0" applyFill="1" applyAlignment="1">
      <alignment horizontal="left"/>
    </xf>
    <xf numFmtId="0" fontId="0" fillId="52" borderId="0" xfId="0" applyFill="1" applyAlignment="1">
      <alignment horizontal="left"/>
    </xf>
    <xf numFmtId="0" fontId="0" fillId="54" borderId="0" xfId="0" applyFill="1" applyAlignment="1">
      <alignment horizontal="left"/>
    </xf>
    <xf numFmtId="0" fontId="12" fillId="2" borderId="0" xfId="46" applyFont="1" applyFill="1" applyAlignment="1">
      <alignment horizontal="left"/>
    </xf>
    <xf numFmtId="0" fontId="12" fillId="2" borderId="4" xfId="46" applyFont="1" applyFill="1" applyBorder="1" applyAlignment="1">
      <alignment horizontal="left"/>
    </xf>
    <xf numFmtId="0" fontId="12" fillId="3" borderId="5" xfId="46" applyFont="1" applyFill="1" applyBorder="1" applyAlignment="1">
      <alignment horizontal="left"/>
    </xf>
    <xf numFmtId="0" fontId="12" fillId="3" borderId="6" xfId="46" applyFont="1" applyFill="1" applyBorder="1" applyAlignment="1">
      <alignment horizontal="left"/>
    </xf>
    <xf numFmtId="0" fontId="12" fillId="3" borderId="7" xfId="46" applyFont="1" applyFill="1" applyBorder="1" applyAlignment="1">
      <alignment horizontal="left"/>
    </xf>
    <xf numFmtId="0" fontId="12" fillId="49" borderId="0" xfId="46" applyFont="1" applyFill="1" applyAlignment="1">
      <alignment horizontal="left"/>
    </xf>
    <xf numFmtId="0" fontId="38" fillId="0" borderId="0" xfId="0" applyFont="1"/>
    <xf numFmtId="0" fontId="0" fillId="0" borderId="0" xfId="0" applyAlignment="1">
      <alignment horizontal="center"/>
    </xf>
    <xf numFmtId="14" fontId="0" fillId="0" borderId="0" xfId="0" applyNumberFormat="1"/>
    <xf numFmtId="0" fontId="12" fillId="0" borderId="0" xfId="0" applyFont="1"/>
    <xf numFmtId="2" fontId="23" fillId="0" borderId="9" xfId="46" applyNumberFormat="1" applyBorder="1" applyAlignment="1">
      <alignment horizontal="center"/>
    </xf>
    <xf numFmtId="16" fontId="0" fillId="0" borderId="0" xfId="0" applyNumberFormat="1"/>
    <xf numFmtId="15" fontId="0" fillId="0" borderId="0" xfId="0" applyNumberFormat="1"/>
    <xf numFmtId="0" fontId="0" fillId="55" borderId="0" xfId="0" applyFill="1"/>
    <xf numFmtId="0" fontId="0" fillId="46" borderId="0" xfId="0" applyFill="1"/>
    <xf numFmtId="0" fontId="0" fillId="45" borderId="0" xfId="0" applyFill="1"/>
    <xf numFmtId="0" fontId="0" fillId="56" borderId="0" xfId="0" applyFill="1"/>
    <xf numFmtId="0" fontId="23" fillId="0" borderId="0" xfId="46"/>
    <xf numFmtId="165" fontId="23" fillId="0" borderId="0" xfId="46" applyNumberFormat="1"/>
    <xf numFmtId="2" fontId="23" fillId="0" borderId="0" xfId="46" applyNumberFormat="1"/>
    <xf numFmtId="0" fontId="0" fillId="57" borderId="0" xfId="0" applyFill="1" applyAlignment="1">
      <alignment horizontal="left"/>
    </xf>
    <xf numFmtId="0" fontId="18" fillId="57" borderId="0" xfId="0" applyFont="1" applyFill="1" applyAlignment="1">
      <alignment horizontal="left"/>
    </xf>
    <xf numFmtId="0" fontId="23" fillId="0" borderId="0" xfId="46"/>
    <xf numFmtId="165" fontId="23" fillId="0" borderId="0" xfId="46" applyNumberFormat="1" applyAlignment="1">
      <alignment horizontal="left"/>
    </xf>
    <xf numFmtId="0" fontId="23" fillId="0" borderId="0" xfId="46" applyAlignment="1">
      <alignment horizontal="left"/>
    </xf>
    <xf numFmtId="166" fontId="18" fillId="39" borderId="0" xfId="0" applyNumberFormat="1" applyFont="1" applyFill="1" applyAlignment="1">
      <alignment horizontal="left"/>
    </xf>
    <xf numFmtId="166" fontId="0" fillId="0" borderId="0" xfId="0" applyNumberFormat="1" applyAlignment="1">
      <alignment horizontal="left"/>
    </xf>
    <xf numFmtId="0" fontId="12" fillId="0" borderId="0" xfId="0" applyFont="1" applyAlignment="1">
      <alignment horizontal="left"/>
    </xf>
    <xf numFmtId="0" fontId="0" fillId="59" borderId="0" xfId="0" applyFill="1" applyAlignment="1">
      <alignment horizontal="left"/>
    </xf>
    <xf numFmtId="0" fontId="0" fillId="59" borderId="0" xfId="0" applyFill="1"/>
    <xf numFmtId="2" fontId="23" fillId="59" borderId="9" xfId="46" applyNumberFormat="1" applyFill="1" applyBorder="1" applyAlignment="1">
      <alignment horizontal="center"/>
    </xf>
    <xf numFmtId="0" fontId="44" fillId="59" borderId="0" xfId="0" applyFont="1" applyFill="1"/>
    <xf numFmtId="0" fontId="12" fillId="4" borderId="3" xfId="46" applyFont="1" applyFill="1" applyBorder="1" applyAlignment="1">
      <alignment horizontal="left"/>
    </xf>
    <xf numFmtId="0" fontId="12" fillId="4" borderId="0" xfId="46" applyFont="1" applyFill="1" applyAlignment="1">
      <alignment horizontal="left"/>
    </xf>
    <xf numFmtId="0" fontId="12" fillId="4" borderId="0" xfId="46" applyFont="1" applyFill="1" applyBorder="1" applyAlignment="1">
      <alignment horizontal="left"/>
    </xf>
    <xf numFmtId="0" fontId="12" fillId="5" borderId="3" xfId="46" applyFont="1" applyFill="1" applyBorder="1" applyAlignment="1">
      <alignment horizontal="left"/>
    </xf>
    <xf numFmtId="0" fontId="12" fillId="5" borderId="0" xfId="46" applyFont="1" applyFill="1" applyAlignment="1">
      <alignment horizontal="left"/>
    </xf>
    <xf numFmtId="0" fontId="12" fillId="6" borderId="3" xfId="46" applyFont="1" applyFill="1" applyBorder="1" applyAlignment="1">
      <alignment horizontal="left"/>
    </xf>
    <xf numFmtId="0" fontId="12" fillId="6" borderId="0" xfId="46" applyFont="1" applyFill="1" applyAlignment="1">
      <alignment horizontal="left"/>
    </xf>
    <xf numFmtId="0" fontId="12" fillId="6" borderId="4" xfId="46" applyFont="1" applyFill="1" applyBorder="1" applyAlignment="1">
      <alignment horizontal="left"/>
    </xf>
    <xf numFmtId="0" fontId="12" fillId="7" borderId="0" xfId="46" applyFont="1" applyFill="1" applyAlignment="1">
      <alignment horizontal="left"/>
    </xf>
    <xf numFmtId="0" fontId="23" fillId="59" borderId="0" xfId="46" applyFill="1" applyAlignment="1">
      <alignment horizontal="left"/>
    </xf>
    <xf numFmtId="0" fontId="0" fillId="51" borderId="0" xfId="0" applyFill="1" applyAlignment="1">
      <alignment horizontal="left"/>
    </xf>
    <xf numFmtId="11" fontId="0" fillId="0" borderId="0" xfId="0" applyNumberFormat="1" applyAlignment="1">
      <alignment horizontal="left"/>
    </xf>
    <xf numFmtId="1" fontId="0" fillId="51" borderId="0" xfId="0" applyNumberFormat="1" applyFill="1" applyAlignment="1">
      <alignment horizontal="left"/>
    </xf>
    <xf numFmtId="2" fontId="11" fillId="59" borderId="8" xfId="0" applyNumberFormat="1" applyFont="1" applyFill="1" applyBorder="1" applyAlignment="1" applyProtection="1">
      <alignment horizontal="left"/>
    </xf>
    <xf numFmtId="0" fontId="11" fillId="59" borderId="8" xfId="0" applyNumberFormat="1" applyFont="1" applyFill="1" applyBorder="1" applyAlignment="1" applyProtection="1">
      <alignment horizontal="left"/>
    </xf>
    <xf numFmtId="2" fontId="11" fillId="0" borderId="8" xfId="0" applyNumberFormat="1" applyFont="1" applyFill="1" applyBorder="1" applyAlignment="1" applyProtection="1">
      <alignment horizontal="left"/>
    </xf>
    <xf numFmtId="0" fontId="11" fillId="0" borderId="8" xfId="0" applyNumberFormat="1" applyFont="1" applyFill="1" applyBorder="1" applyAlignment="1" applyProtection="1">
      <alignment horizontal="left"/>
    </xf>
    <xf numFmtId="2" fontId="42" fillId="0" borderId="9" xfId="46" applyNumberFormat="1" applyFont="1" applyBorder="1" applyAlignment="1">
      <alignment horizontal="left"/>
    </xf>
    <xf numFmtId="1" fontId="42" fillId="0" borderId="9" xfId="46" applyNumberFormat="1" applyFont="1" applyBorder="1" applyAlignment="1">
      <alignment horizontal="left"/>
    </xf>
    <xf numFmtId="165" fontId="22" fillId="0" borderId="9" xfId="47" applyNumberFormat="1" applyFont="1" applyBorder="1" applyAlignment="1">
      <alignment horizontal="left"/>
    </xf>
    <xf numFmtId="2" fontId="43" fillId="0" borderId="9" xfId="46" applyNumberFormat="1" applyFont="1" applyBorder="1" applyAlignment="1">
      <alignment horizontal="left"/>
    </xf>
    <xf numFmtId="165" fontId="42" fillId="0" borderId="9" xfId="46" applyNumberFormat="1" applyFont="1" applyBorder="1" applyAlignment="1">
      <alignment horizontal="left"/>
    </xf>
    <xf numFmtId="0" fontId="12" fillId="52" borderId="0" xfId="0" applyFont="1" applyFill="1" applyAlignment="1">
      <alignment horizontal="left"/>
    </xf>
    <xf numFmtId="0" fontId="0" fillId="58" borderId="0" xfId="0" applyFill="1" applyAlignment="1">
      <alignment horizontal="left"/>
    </xf>
    <xf numFmtId="0" fontId="12" fillId="58" borderId="0" xfId="0" applyFont="1" applyFill="1" applyAlignment="1">
      <alignment horizontal="left"/>
    </xf>
    <xf numFmtId="0" fontId="41" fillId="39" borderId="0" xfId="0" applyFont="1" applyFill="1" applyAlignment="1">
      <alignment horizontal="left"/>
    </xf>
    <xf numFmtId="0" fontId="12" fillId="39" borderId="0" xfId="0" applyFont="1" applyFill="1" applyAlignment="1">
      <alignment horizontal="left"/>
    </xf>
    <xf numFmtId="0" fontId="45" fillId="0" borderId="0" xfId="0" applyFont="1"/>
    <xf numFmtId="0" fontId="10" fillId="0" borderId="0" xfId="125"/>
    <xf numFmtId="0" fontId="9" fillId="0" borderId="0" xfId="139"/>
    <xf numFmtId="165" fontId="9" fillId="0" borderId="0" xfId="139" applyNumberFormat="1"/>
    <xf numFmtId="165" fontId="9" fillId="0" borderId="0" xfId="139" applyNumberFormat="1"/>
    <xf numFmtId="0" fontId="9" fillId="0" borderId="0" xfId="139"/>
    <xf numFmtId="0" fontId="9" fillId="0" borderId="0" xfId="139"/>
    <xf numFmtId="0" fontId="9" fillId="0" borderId="0" xfId="139"/>
    <xf numFmtId="0" fontId="46" fillId="53" borderId="0" xfId="0" applyFont="1" applyFill="1" applyAlignment="1">
      <alignment horizontal="left"/>
    </xf>
    <xf numFmtId="0" fontId="0" fillId="39" borderId="0" xfId="0" applyFill="1"/>
    <xf numFmtId="0" fontId="0" fillId="60" borderId="0" xfId="0" applyFill="1"/>
    <xf numFmtId="2" fontId="0" fillId="60" borderId="0" xfId="0" applyNumberFormat="1" applyFill="1"/>
    <xf numFmtId="0" fontId="35" fillId="37" borderId="0" xfId="36"/>
    <xf numFmtId="0" fontId="8" fillId="0" borderId="0" xfId="153"/>
    <xf numFmtId="0" fontId="8" fillId="0" borderId="0" xfId="153" applyAlignment="1">
      <alignment horizontal="left"/>
    </xf>
    <xf numFmtId="2" fontId="8" fillId="0" borderId="0" xfId="153" applyNumberFormat="1"/>
    <xf numFmtId="0" fontId="8" fillId="47" borderId="0" xfId="153" applyFill="1"/>
    <xf numFmtId="0" fontId="38" fillId="65" borderId="0" xfId="153" applyFont="1" applyFill="1"/>
    <xf numFmtId="0" fontId="8" fillId="65" borderId="0" xfId="153" applyFill="1"/>
    <xf numFmtId="2" fontId="8" fillId="65" borderId="0" xfId="153" applyNumberFormat="1" applyFill="1"/>
    <xf numFmtId="0" fontId="51" fillId="47" borderId="0" xfId="153" applyFont="1" applyFill="1" applyBorder="1" applyAlignment="1">
      <alignment vertical="top" wrapText="1"/>
    </xf>
    <xf numFmtId="0" fontId="8" fillId="64" borderId="0" xfId="153" applyFill="1" applyAlignment="1">
      <alignment horizontal="left"/>
    </xf>
    <xf numFmtId="0" fontId="38" fillId="64" borderId="0" xfId="153" applyFont="1" applyFill="1" applyAlignment="1">
      <alignment horizontal="left"/>
    </xf>
    <xf numFmtId="0" fontId="38" fillId="0" borderId="0" xfId="153" applyFont="1"/>
    <xf numFmtId="0" fontId="47" fillId="0" borderId="0" xfId="153" applyFont="1"/>
    <xf numFmtId="0" fontId="51" fillId="0" borderId="0" xfId="153" applyFont="1" applyBorder="1" applyAlignment="1">
      <alignment vertical="top" wrapText="1"/>
    </xf>
    <xf numFmtId="0" fontId="51" fillId="0" borderId="0" xfId="153" applyFont="1" applyAlignment="1">
      <alignment vertical="top" wrapText="1"/>
    </xf>
    <xf numFmtId="2" fontId="51" fillId="63" borderId="0" xfId="153" applyNumberFormat="1" applyFont="1" applyFill="1" applyAlignment="1">
      <alignment vertical="top" wrapText="1"/>
    </xf>
    <xf numFmtId="0" fontId="8" fillId="0" borderId="0" xfId="153" applyFont="1"/>
    <xf numFmtId="0" fontId="52" fillId="0" borderId="0" xfId="153" applyFont="1" applyAlignment="1">
      <alignment vertical="top" wrapText="1"/>
    </xf>
    <xf numFmtId="0" fontId="51" fillId="0" borderId="19" xfId="153" applyFont="1" applyBorder="1" applyAlignment="1">
      <alignment vertical="top" wrapText="1"/>
    </xf>
    <xf numFmtId="0" fontId="38" fillId="0" borderId="0" xfId="153" applyFont="1" applyAlignment="1">
      <alignment horizontal="left"/>
    </xf>
    <xf numFmtId="0" fontId="47" fillId="59" borderId="0" xfId="153" applyFont="1" applyFill="1"/>
    <xf numFmtId="0" fontId="8" fillId="47" borderId="0" xfId="153" applyFill="1" applyAlignment="1">
      <alignment horizontal="left"/>
    </xf>
    <xf numFmtId="0" fontId="38" fillId="59" borderId="0" xfId="153" applyFont="1" applyFill="1"/>
    <xf numFmtId="2" fontId="38" fillId="59" borderId="0" xfId="153" applyNumberFormat="1" applyFont="1" applyFill="1" applyAlignment="1">
      <alignment horizontal="right"/>
    </xf>
    <xf numFmtId="0" fontId="8" fillId="44" borderId="0" xfId="153" applyFill="1"/>
    <xf numFmtId="0" fontId="38" fillId="44" borderId="0" xfId="153" applyFont="1" applyFill="1"/>
    <xf numFmtId="0" fontId="8" fillId="62" borderId="0" xfId="153" applyFill="1"/>
    <xf numFmtId="0" fontId="38" fillId="62" borderId="0" xfId="153" applyFont="1" applyFill="1"/>
    <xf numFmtId="0" fontId="38" fillId="47" borderId="0" xfId="153" applyFont="1" applyFill="1"/>
    <xf numFmtId="0" fontId="8" fillId="58" borderId="0" xfId="153" applyFill="1"/>
    <xf numFmtId="0" fontId="8" fillId="61" borderId="0" xfId="153" applyFill="1" applyAlignment="1">
      <alignment horizontal="left"/>
    </xf>
    <xf numFmtId="0" fontId="27" fillId="42" borderId="0" xfId="153" applyFont="1" applyFill="1"/>
    <xf numFmtId="0" fontId="49" fillId="0" borderId="0" xfId="153" applyFont="1" applyAlignment="1">
      <alignment horizontal="left"/>
    </xf>
    <xf numFmtId="0" fontId="8" fillId="45" borderId="0" xfId="153" applyFill="1"/>
    <xf numFmtId="0" fontId="48" fillId="45" borderId="0" xfId="153" applyFont="1" applyFill="1"/>
    <xf numFmtId="0" fontId="0" fillId="66" borderId="0" xfId="0" applyFill="1" applyAlignment="1">
      <alignment horizontal="left"/>
    </xf>
    <xf numFmtId="0" fontId="0" fillId="67" borderId="0" xfId="0" applyFill="1"/>
    <xf numFmtId="0" fontId="12" fillId="67" borderId="0" xfId="0" applyFont="1" applyFill="1"/>
    <xf numFmtId="165" fontId="0" fillId="67" borderId="0" xfId="0" applyNumberFormat="1" applyFill="1"/>
    <xf numFmtId="165" fontId="23" fillId="67" borderId="0" xfId="46" applyNumberFormat="1" applyFill="1"/>
    <xf numFmtId="0" fontId="0" fillId="68" borderId="0" xfId="0" applyFill="1"/>
    <xf numFmtId="0" fontId="10" fillId="68" borderId="0" xfId="125" applyFill="1"/>
    <xf numFmtId="0" fontId="0" fillId="0" borderId="9" xfId="0" applyBorder="1"/>
    <xf numFmtId="167" fontId="12" fillId="0" borderId="0" xfId="0" applyNumberFormat="1" applyFont="1"/>
    <xf numFmtId="167" fontId="0" fillId="0" borderId="0" xfId="0" applyNumberFormat="1"/>
    <xf numFmtId="167" fontId="0" fillId="59" borderId="0" xfId="0" applyNumberFormat="1" applyFill="1"/>
    <xf numFmtId="0" fontId="18" fillId="45" borderId="0" xfId="0" applyFont="1" applyFill="1" applyAlignment="1">
      <alignment horizontal="left"/>
    </xf>
    <xf numFmtId="0" fontId="53" fillId="53" borderId="0" xfId="0" applyFont="1" applyFill="1" applyAlignment="1">
      <alignment horizontal="left"/>
    </xf>
    <xf numFmtId="0" fontId="54" fillId="53" borderId="0" xfId="0" applyFont="1" applyFill="1" applyAlignment="1">
      <alignment horizontal="left"/>
    </xf>
    <xf numFmtId="0" fontId="18" fillId="58" borderId="0" xfId="0" applyFont="1" applyFill="1" applyAlignment="1">
      <alignment horizontal="left"/>
    </xf>
    <xf numFmtId="0" fontId="0" fillId="62" borderId="0" xfId="0" applyFill="1" applyAlignment="1">
      <alignment horizontal="left"/>
    </xf>
    <xf numFmtId="0" fontId="18" fillId="51" borderId="0" xfId="0" applyFont="1" applyFill="1" applyAlignment="1"/>
    <xf numFmtId="0" fontId="0" fillId="41" borderId="0" xfId="0" applyFill="1" applyAlignment="1">
      <alignment horizontal="left"/>
    </xf>
    <xf numFmtId="0" fontId="41" fillId="41" borderId="0" xfId="0" applyFont="1" applyFill="1" applyAlignment="1">
      <alignment horizontal="left"/>
    </xf>
    <xf numFmtId="0" fontId="12" fillId="41" borderId="0" xfId="0" applyFont="1" applyFill="1" applyAlignment="1">
      <alignment horizontal="left"/>
    </xf>
    <xf numFmtId="166" fontId="18" fillId="69" borderId="0" xfId="0" applyNumberFormat="1" applyFont="1" applyFill="1" applyAlignment="1">
      <alignment horizontal="left"/>
    </xf>
    <xf numFmtId="0" fontId="18" fillId="69" borderId="0" xfId="0" applyFont="1" applyFill="1" applyAlignment="1">
      <alignment horizontal="left"/>
    </xf>
    <xf numFmtId="2" fontId="0" fillId="0" borderId="0" xfId="0" applyNumberFormat="1" applyAlignment="1">
      <alignment horizontal="left"/>
    </xf>
    <xf numFmtId="2" fontId="0" fillId="49" borderId="0" xfId="0" applyNumberFormat="1" applyFill="1" applyAlignment="1">
      <alignment horizontal="left"/>
    </xf>
    <xf numFmtId="166" fontId="0" fillId="49" borderId="0" xfId="0" applyNumberFormat="1" applyFill="1" applyAlignment="1">
      <alignment horizontal="left"/>
    </xf>
    <xf numFmtId="0" fontId="18" fillId="71" borderId="0" xfId="0" applyFont="1" applyFill="1" applyAlignment="1">
      <alignment horizontal="left"/>
    </xf>
    <xf numFmtId="0" fontId="18" fillId="71" borderId="0" xfId="64" applyFont="1" applyFill="1"/>
    <xf numFmtId="2" fontId="18" fillId="71" borderId="0" xfId="0" applyNumberFormat="1" applyFont="1" applyFill="1" applyAlignment="1">
      <alignment horizontal="left"/>
    </xf>
    <xf numFmtId="0" fontId="12" fillId="72" borderId="0" xfId="0" applyFont="1" applyFill="1" applyAlignment="1">
      <alignment horizontal="left"/>
    </xf>
    <xf numFmtId="0" fontId="0" fillId="72" borderId="0" xfId="0" applyFill="1" applyAlignment="1">
      <alignment horizontal="left"/>
    </xf>
    <xf numFmtId="2" fontId="0" fillId="59" borderId="0" xfId="0" applyNumberFormat="1" applyFill="1" applyAlignment="1">
      <alignment horizontal="left"/>
    </xf>
    <xf numFmtId="2" fontId="0" fillId="52" borderId="0" xfId="0" applyNumberFormat="1" applyFill="1" applyAlignment="1">
      <alignment horizontal="left"/>
    </xf>
    <xf numFmtId="1" fontId="0" fillId="50" borderId="0" xfId="0" applyNumberFormat="1" applyFill="1" applyAlignment="1">
      <alignment horizontal="left"/>
    </xf>
    <xf numFmtId="166" fontId="12" fillId="0" borderId="0" xfId="0" applyNumberFormat="1" applyFont="1" applyAlignment="1">
      <alignment horizontal="left"/>
    </xf>
    <xf numFmtId="0" fontId="53" fillId="48" borderId="0" xfId="0" applyFont="1" applyFill="1" applyAlignment="1">
      <alignment horizontal="left"/>
    </xf>
    <xf numFmtId="0" fontId="54" fillId="48" borderId="0" xfId="0" applyFont="1" applyFill="1" applyAlignment="1">
      <alignment horizontal="left"/>
    </xf>
    <xf numFmtId="0" fontId="53" fillId="59" borderId="0" xfId="0" applyFont="1" applyFill="1" applyAlignment="1">
      <alignment horizontal="left"/>
    </xf>
    <xf numFmtId="0" fontId="54" fillId="59" borderId="0" xfId="0" applyFont="1" applyFill="1" applyAlignment="1">
      <alignment horizontal="left"/>
    </xf>
    <xf numFmtId="166" fontId="0" fillId="73" borderId="0" xfId="0" applyNumberFormat="1" applyFill="1" applyAlignment="1">
      <alignment horizontal="left"/>
    </xf>
    <xf numFmtId="0" fontId="0" fillId="50" borderId="0" xfId="0" applyFill="1" applyAlignment="1">
      <alignment horizontal="left"/>
    </xf>
    <xf numFmtId="0" fontId="18" fillId="50" borderId="0" xfId="0" applyFont="1" applyFill="1" applyAlignment="1">
      <alignment horizontal="left"/>
    </xf>
    <xf numFmtId="0" fontId="12" fillId="71" borderId="0" xfId="0" applyFont="1" applyFill="1" applyAlignment="1">
      <alignment horizontal="left"/>
    </xf>
    <xf numFmtId="2" fontId="0" fillId="71" borderId="0" xfId="0" applyNumberFormat="1" applyFill="1" applyAlignment="1">
      <alignment horizontal="left"/>
    </xf>
    <xf numFmtId="0" fontId="53" fillId="74" borderId="0" xfId="0" applyFont="1" applyFill="1" applyAlignment="1">
      <alignment horizontal="left"/>
    </xf>
    <xf numFmtId="2" fontId="53" fillId="74" borderId="0" xfId="0" applyNumberFormat="1" applyFont="1" applyFill="1" applyAlignment="1">
      <alignment horizontal="left"/>
    </xf>
    <xf numFmtId="0" fontId="55" fillId="0" borderId="0" xfId="0" applyFont="1"/>
    <xf numFmtId="0" fontId="58" fillId="39" borderId="20" xfId="155" applyFont="1" applyFill="1" applyBorder="1" applyAlignment="1">
      <alignment horizontal="left" vertical="center"/>
    </xf>
    <xf numFmtId="0" fontId="58" fillId="39" borderId="21" xfId="155" applyFont="1" applyFill="1" applyBorder="1" applyAlignment="1">
      <alignment horizontal="left" vertical="center"/>
    </xf>
    <xf numFmtId="0" fontId="56" fillId="75" borderId="22" xfId="155" applyFont="1" applyFill="1" applyBorder="1" applyAlignment="1">
      <alignment horizontal="left" vertical="center"/>
    </xf>
    <xf numFmtId="0" fontId="56" fillId="75" borderId="23" xfId="155" applyFont="1" applyFill="1" applyBorder="1" applyAlignment="1">
      <alignment horizontal="left" vertical="center"/>
    </xf>
    <xf numFmtId="14" fontId="56" fillId="75" borderId="23" xfId="155" applyNumberFormat="1" applyFont="1" applyFill="1" applyBorder="1" applyAlignment="1">
      <alignment horizontal="left" vertical="center"/>
    </xf>
    <xf numFmtId="0" fontId="57" fillId="0" borderId="20" xfId="155" applyFont="1" applyBorder="1" applyAlignment="1">
      <alignment horizontal="left"/>
    </xf>
    <xf numFmtId="14" fontId="57" fillId="0" borderId="20" xfId="155" applyNumberFormat="1" applyFont="1" applyBorder="1" applyAlignment="1">
      <alignment horizontal="left"/>
    </xf>
    <xf numFmtId="0" fontId="57" fillId="0" borderId="21" xfId="155" applyFont="1" applyBorder="1" applyAlignment="1">
      <alignment horizontal="left"/>
    </xf>
    <xf numFmtId="0" fontId="57" fillId="0" borderId="22" xfId="155" applyFont="1" applyBorder="1" applyAlignment="1">
      <alignment horizontal="left"/>
    </xf>
    <xf numFmtId="14" fontId="57" fillId="0" borderId="22" xfId="155" applyNumberFormat="1" applyFont="1" applyBorder="1" applyAlignment="1">
      <alignment horizontal="left"/>
    </xf>
    <xf numFmtId="0" fontId="57" fillId="0" borderId="23" xfId="155" applyFont="1" applyBorder="1" applyAlignment="1">
      <alignment horizontal="left"/>
    </xf>
    <xf numFmtId="0" fontId="59" fillId="49" borderId="0" xfId="0" applyFont="1" applyFill="1"/>
    <xf numFmtId="0" fontId="60" fillId="49" borderId="0" xfId="0" applyFont="1" applyFill="1"/>
    <xf numFmtId="2" fontId="61" fillId="62" borderId="0" xfId="153" applyNumberFormat="1" applyFont="1" applyFill="1"/>
    <xf numFmtId="0" fontId="45" fillId="0" borderId="0" xfId="0" applyFont="1" applyAlignment="1">
      <alignment vertical="top" wrapText="1"/>
    </xf>
    <xf numFmtId="0" fontId="63" fillId="0" borderId="24" xfId="0" applyFont="1" applyBorder="1" applyAlignment="1">
      <alignment horizontal="center" vertical="top" wrapText="1"/>
    </xf>
    <xf numFmtId="0" fontId="63" fillId="0" borderId="19" xfId="0" applyFont="1" applyBorder="1" applyAlignment="1">
      <alignment horizontal="center" vertical="top" wrapText="1"/>
    </xf>
    <xf numFmtId="0" fontId="63" fillId="0" borderId="25" xfId="0" applyFont="1" applyBorder="1" applyAlignment="1">
      <alignment horizontal="center" vertical="top" wrapText="1"/>
    </xf>
    <xf numFmtId="0" fontId="63" fillId="0" borderId="0" xfId="0" applyFont="1" applyFill="1" applyBorder="1" applyAlignment="1">
      <alignment horizontal="center" vertical="top" wrapText="1"/>
    </xf>
    <xf numFmtId="0" fontId="12" fillId="62" borderId="0" xfId="0" applyFont="1" applyFill="1"/>
    <xf numFmtId="0" fontId="0" fillId="62" borderId="0" xfId="0" applyFill="1"/>
    <xf numFmtId="0" fontId="12" fillId="76" borderId="0" xfId="0" applyFont="1" applyFill="1"/>
    <xf numFmtId="0" fontId="0" fillId="76" borderId="0" xfId="0" applyFill="1"/>
    <xf numFmtId="0" fontId="12" fillId="45" borderId="0" xfId="0" applyFont="1" applyFill="1"/>
    <xf numFmtId="0" fontId="5" fillId="0" borderId="0" xfId="153" applyFont="1"/>
    <xf numFmtId="0" fontId="61" fillId="62" borderId="0" xfId="153" applyFont="1" applyFill="1" applyAlignment="1">
      <alignment horizontal="left"/>
    </xf>
    <xf numFmtId="0" fontId="38" fillId="59" borderId="0" xfId="153" applyFont="1" applyFill="1" applyAlignment="1">
      <alignment horizontal="left"/>
    </xf>
    <xf numFmtId="0" fontId="47" fillId="59" borderId="0" xfId="153" applyFont="1" applyFill="1" applyAlignment="1">
      <alignment horizontal="left"/>
    </xf>
    <xf numFmtId="0" fontId="51" fillId="52" borderId="0" xfId="153" applyFont="1" applyFill="1" applyAlignment="1">
      <alignment horizontal="left" vertical="top" wrapText="1"/>
    </xf>
    <xf numFmtId="2" fontId="62" fillId="0" borderId="0" xfId="153" applyNumberFormat="1" applyFont="1" applyAlignment="1">
      <alignment horizontal="left"/>
    </xf>
    <xf numFmtId="2" fontId="51" fillId="0" borderId="0" xfId="153" applyNumberFormat="1" applyFont="1" applyAlignment="1">
      <alignment horizontal="left" vertical="top" wrapText="1"/>
    </xf>
    <xf numFmtId="0" fontId="47" fillId="0" borderId="0" xfId="153" applyFont="1" applyAlignment="1">
      <alignment horizontal="left"/>
    </xf>
    <xf numFmtId="0" fontId="8" fillId="65" borderId="0" xfId="153" applyFill="1" applyAlignment="1">
      <alignment horizontal="left"/>
    </xf>
    <xf numFmtId="0" fontId="38" fillId="39" borderId="0" xfId="153" applyFont="1" applyFill="1" applyAlignment="1">
      <alignment horizontal="left"/>
    </xf>
    <xf numFmtId="2" fontId="5" fillId="0" borderId="0" xfId="153" applyNumberFormat="1" applyFont="1"/>
    <xf numFmtId="0" fontId="5" fillId="58" borderId="0" xfId="153" applyFont="1" applyFill="1"/>
    <xf numFmtId="0" fontId="63" fillId="0" borderId="0" xfId="0" applyFont="1" applyAlignment="1">
      <alignment horizontal="center" vertical="top" wrapText="1"/>
    </xf>
    <xf numFmtId="0" fontId="45" fillId="0" borderId="19" xfId="0" applyFont="1" applyBorder="1" applyAlignment="1">
      <alignment vertical="top" wrapText="1"/>
    </xf>
    <xf numFmtId="0" fontId="18" fillId="65" borderId="0" xfId="0" applyFont="1" applyFill="1" applyAlignment="1">
      <alignment horizontal="left"/>
    </xf>
    <xf numFmtId="0" fontId="18" fillId="56" borderId="0" xfId="0" applyFont="1" applyFill="1" applyAlignment="1">
      <alignment horizontal="left"/>
    </xf>
    <xf numFmtId="0" fontId="0" fillId="56" borderId="0" xfId="0" applyFill="1" applyAlignment="1">
      <alignment horizontal="left"/>
    </xf>
    <xf numFmtId="0" fontId="12" fillId="65" borderId="0" xfId="0" applyFont="1" applyFill="1" applyAlignment="1">
      <alignment horizontal="left"/>
    </xf>
    <xf numFmtId="0" fontId="12" fillId="56" borderId="0" xfId="0" applyFont="1" applyFill="1" applyAlignment="1">
      <alignment horizontal="left"/>
    </xf>
    <xf numFmtId="0" fontId="63" fillId="0" borderId="24" xfId="0" applyFont="1" applyBorder="1" applyAlignment="1">
      <alignment horizontal="left" vertical="top" wrapText="1"/>
    </xf>
    <xf numFmtId="0" fontId="63" fillId="0" borderId="19" xfId="0" applyFont="1" applyBorder="1" applyAlignment="1">
      <alignment horizontal="left" vertical="top" wrapText="1"/>
    </xf>
    <xf numFmtId="0" fontId="45" fillId="0" borderId="19" xfId="0" applyFont="1" applyBorder="1" applyAlignment="1">
      <alignment horizontal="left" vertical="top" wrapText="1"/>
    </xf>
    <xf numFmtId="0" fontId="45" fillId="0" borderId="0" xfId="0" applyFont="1" applyFill="1" applyBorder="1" applyAlignment="1">
      <alignment horizontal="left" vertical="top" wrapText="1"/>
    </xf>
    <xf numFmtId="0" fontId="63" fillId="0" borderId="25" xfId="0" applyFont="1" applyBorder="1" applyAlignment="1">
      <alignment horizontal="left" vertical="top" wrapText="1"/>
    </xf>
    <xf numFmtId="0" fontId="45" fillId="0" borderId="0" xfId="0" applyFont="1" applyAlignment="1">
      <alignment horizontal="left" vertical="top" wrapText="1"/>
    </xf>
    <xf numFmtId="0" fontId="64" fillId="0" borderId="0" xfId="0" applyFont="1"/>
    <xf numFmtId="2" fontId="45" fillId="0" borderId="0" xfId="0" applyNumberFormat="1" applyFont="1" applyFill="1" applyBorder="1" applyAlignment="1">
      <alignment horizontal="left" vertical="top" wrapText="1"/>
    </xf>
    <xf numFmtId="2" fontId="18" fillId="0" borderId="0" xfId="0" applyNumberFormat="1" applyFont="1" applyAlignment="1">
      <alignment horizontal="left"/>
    </xf>
    <xf numFmtId="2" fontId="4" fillId="0" borderId="0" xfId="153" applyNumberFormat="1" applyFont="1"/>
    <xf numFmtId="0" fontId="4" fillId="0" borderId="0" xfId="153" applyFont="1"/>
    <xf numFmtId="2" fontId="3" fillId="0" borderId="0" xfId="153" applyNumberFormat="1" applyFont="1"/>
    <xf numFmtId="2" fontId="8" fillId="0" borderId="0" xfId="153" applyNumberFormat="1" applyAlignment="1">
      <alignment horizontal="left"/>
    </xf>
    <xf numFmtId="2" fontId="38" fillId="39" borderId="0" xfId="153" applyNumberFormat="1" applyFont="1" applyFill="1" applyAlignment="1">
      <alignment horizontal="left"/>
    </xf>
    <xf numFmtId="0" fontId="12" fillId="57" borderId="0" xfId="0" applyFont="1" applyFill="1"/>
    <xf numFmtId="167" fontId="0" fillId="57" borderId="0" xfId="0" applyNumberFormat="1" applyFill="1"/>
    <xf numFmtId="0" fontId="0" fillId="57" borderId="0" xfId="0" applyFill="1"/>
    <xf numFmtId="165" fontId="0" fillId="0" borderId="26" xfId="0" applyNumberFormat="1" applyBorder="1" applyAlignment="1">
      <alignment horizontal="center"/>
    </xf>
    <xf numFmtId="0" fontId="18" fillId="66" borderId="0" xfId="0" applyFont="1" applyFill="1" applyAlignment="1">
      <alignment horizontal="left"/>
    </xf>
    <xf numFmtId="166" fontId="0" fillId="58" borderId="0" xfId="0" applyNumberFormat="1" applyFill="1" applyAlignment="1">
      <alignment horizontal="left"/>
    </xf>
    <xf numFmtId="15" fontId="0" fillId="57" borderId="0" xfId="0" applyNumberFormat="1" applyFill="1"/>
    <xf numFmtId="1" fontId="18" fillId="47" borderId="0" xfId="0" applyNumberFormat="1" applyFont="1" applyFill="1" applyAlignment="1">
      <alignment horizontal="left"/>
    </xf>
    <xf numFmtId="0" fontId="54" fillId="74" borderId="0" xfId="0" applyFont="1" applyFill="1" applyAlignment="1">
      <alignment horizontal="left"/>
    </xf>
    <xf numFmtId="0" fontId="0" fillId="0" borderId="0" xfId="0" applyAlignment="1"/>
    <xf numFmtId="0" fontId="0" fillId="49" borderId="0" xfId="0" applyFill="1" applyAlignment="1"/>
    <xf numFmtId="0" fontId="18" fillId="40" borderId="0" xfId="0" applyFont="1" applyFill="1" applyAlignment="1"/>
    <xf numFmtId="0" fontId="0" fillId="57" borderId="0" xfId="0" applyFill="1" applyAlignment="1"/>
    <xf numFmtId="0" fontId="18" fillId="39" borderId="0" xfId="0" applyFont="1" applyFill="1" applyAlignment="1"/>
    <xf numFmtId="0" fontId="0" fillId="59" borderId="0" xfId="0" applyFill="1" applyAlignment="1"/>
    <xf numFmtId="0" fontId="0" fillId="54" borderId="0" xfId="0" applyFill="1" applyAlignment="1"/>
    <xf numFmtId="0" fontId="0" fillId="40" borderId="0" xfId="0" applyFill="1" applyAlignment="1"/>
    <xf numFmtId="0" fontId="0" fillId="52" borderId="0" xfId="0" applyFill="1" applyAlignment="1"/>
    <xf numFmtId="0" fontId="0" fillId="45" borderId="0" xfId="0" applyFill="1" applyAlignment="1"/>
    <xf numFmtId="166" fontId="0" fillId="70" borderId="0" xfId="0" applyNumberFormat="1" applyFill="1" applyAlignment="1"/>
    <xf numFmtId="2" fontId="0" fillId="0" borderId="0" xfId="0" applyNumberFormat="1" applyAlignment="1"/>
    <xf numFmtId="2" fontId="0" fillId="49" borderId="0" xfId="0" applyNumberFormat="1" applyFill="1" applyAlignment="1"/>
    <xf numFmtId="166" fontId="0" fillId="0" borderId="0" xfId="0" applyNumberFormat="1" applyAlignment="1"/>
    <xf numFmtId="2" fontId="0" fillId="59" borderId="0" xfId="0" applyNumberFormat="1" applyFill="1" applyAlignment="1"/>
    <xf numFmtId="2" fontId="0" fillId="52" borderId="0" xfId="0" applyNumberFormat="1" applyFill="1" applyAlignment="1"/>
    <xf numFmtId="166" fontId="0" fillId="49" borderId="0" xfId="0" applyNumberFormat="1" applyFill="1" applyAlignment="1"/>
    <xf numFmtId="0" fontId="0" fillId="70" borderId="0" xfId="0" applyFill="1" applyAlignment="1"/>
    <xf numFmtId="0" fontId="18" fillId="45" borderId="0" xfId="0" applyFont="1" applyFill="1" applyAlignment="1"/>
    <xf numFmtId="0" fontId="54" fillId="77" borderId="0" xfId="0" applyFont="1" applyFill="1"/>
    <xf numFmtId="0" fontId="18" fillId="61" borderId="0" xfId="0" applyFont="1" applyFill="1"/>
    <xf numFmtId="0" fontId="0" fillId="71" borderId="0" xfId="0" applyFill="1" applyAlignment="1">
      <alignment horizontal="left"/>
    </xf>
    <xf numFmtId="0" fontId="12" fillId="49" borderId="0" xfId="0" applyFont="1" applyFill="1" applyAlignment="1">
      <alignment horizontal="left"/>
    </xf>
    <xf numFmtId="166" fontId="0" fillId="71" borderId="0" xfId="0" applyNumberFormat="1" applyFill="1" applyAlignment="1">
      <alignment horizontal="left"/>
    </xf>
    <xf numFmtId="166" fontId="12" fillId="71" borderId="0" xfId="0" applyNumberFormat="1" applyFont="1" applyFill="1" applyAlignment="1">
      <alignment horizontal="left"/>
    </xf>
    <xf numFmtId="0" fontId="18" fillId="57" borderId="0" xfId="0" applyFont="1" applyFill="1"/>
    <xf numFmtId="0" fontId="18" fillId="49" borderId="0" xfId="0" applyFont="1" applyFill="1"/>
    <xf numFmtId="0" fontId="66" fillId="39" borderId="0" xfId="0" applyFont="1" applyFill="1" applyAlignment="1"/>
    <xf numFmtId="2" fontId="0" fillId="43" borderId="0" xfId="0" applyNumberFormat="1" applyFill="1" applyAlignment="1">
      <alignment horizontal="left"/>
    </xf>
    <xf numFmtId="0" fontId="67" fillId="0" borderId="0" xfId="0" applyFont="1" applyAlignment="1">
      <alignment vertical="center"/>
    </xf>
    <xf numFmtId="14" fontId="0" fillId="0" borderId="0" xfId="0" applyNumberFormat="1" applyAlignment="1">
      <alignment horizontal="left"/>
    </xf>
    <xf numFmtId="0" fontId="51" fillId="0" borderId="0" xfId="0" applyFont="1" applyAlignment="1">
      <alignment vertical="top" wrapText="1"/>
    </xf>
    <xf numFmtId="0" fontId="0" fillId="0" borderId="0" xfId="0" applyBorder="1"/>
    <xf numFmtId="2" fontId="43" fillId="59" borderId="0" xfId="153" applyNumberFormat="1" applyFont="1" applyFill="1" applyAlignment="1">
      <alignment horizontal="right"/>
    </xf>
    <xf numFmtId="0" fontId="0" fillId="0" borderId="0" xfId="0" applyAlignment="1">
      <alignment horizontal="center" vertical="center"/>
    </xf>
    <xf numFmtId="165" fontId="0" fillId="0" borderId="0" xfId="0" applyNumberFormat="1"/>
    <xf numFmtId="0" fontId="70" fillId="39" borderId="0" xfId="0" applyFont="1" applyFill="1"/>
    <xf numFmtId="14" fontId="0" fillId="78" borderId="0" xfId="0" applyNumberFormat="1" applyFill="1"/>
    <xf numFmtId="0" fontId="0" fillId="78" borderId="0" xfId="0" applyFill="1"/>
    <xf numFmtId="0" fontId="8" fillId="62" borderId="0" xfId="153" applyFill="1" applyAlignment="1">
      <alignment horizontal="left"/>
    </xf>
    <xf numFmtId="2" fontId="8" fillId="62" borderId="0" xfId="153" applyNumberFormat="1" applyFill="1"/>
    <xf numFmtId="2" fontId="39" fillId="57" borderId="0" xfId="153" applyNumberFormat="1" applyFont="1" applyFill="1"/>
    <xf numFmtId="2" fontId="68" fillId="57" borderId="0" xfId="153" applyNumberFormat="1" applyFont="1" applyFill="1"/>
    <xf numFmtId="2" fontId="8" fillId="57" borderId="0" xfId="153" applyNumberFormat="1" applyFill="1"/>
    <xf numFmtId="2" fontId="51" fillId="57" borderId="0" xfId="153" applyNumberFormat="1" applyFont="1" applyFill="1" applyAlignment="1">
      <alignment vertical="top" wrapText="1"/>
    </xf>
    <xf numFmtId="0" fontId="38" fillId="62" borderId="0" xfId="153" applyFont="1" applyFill="1" applyAlignment="1">
      <alignment horizontal="left"/>
    </xf>
    <xf numFmtId="0" fontId="47" fillId="62" borderId="0" xfId="153" applyFont="1" applyFill="1" applyAlignment="1">
      <alignment horizontal="left"/>
    </xf>
    <xf numFmtId="2" fontId="61" fillId="57" borderId="0" xfId="153" applyNumberFormat="1" applyFont="1" applyFill="1"/>
    <xf numFmtId="2" fontId="38" fillId="57" borderId="0" xfId="153" applyNumberFormat="1" applyFont="1" applyFill="1" applyAlignment="1">
      <alignment horizontal="right"/>
    </xf>
    <xf numFmtId="2" fontId="43" fillId="57" borderId="0" xfId="153" applyNumberFormat="1" applyFont="1" applyFill="1" applyAlignment="1">
      <alignment horizontal="right"/>
    </xf>
    <xf numFmtId="165" fontId="8" fillId="57" borderId="0" xfId="153" applyNumberFormat="1" applyFill="1"/>
    <xf numFmtId="165" fontId="51" fillId="57" borderId="0" xfId="153" applyNumberFormat="1" applyFont="1" applyFill="1" applyAlignment="1">
      <alignment vertical="top" wrapText="1"/>
    </xf>
    <xf numFmtId="0" fontId="38" fillId="57" borderId="0" xfId="153" applyFont="1" applyFill="1"/>
    <xf numFmtId="0" fontId="8" fillId="57" borderId="0" xfId="153" applyFill="1"/>
    <xf numFmtId="0" fontId="53" fillId="79" borderId="0" xfId="0" applyFont="1" applyFill="1" applyAlignment="1">
      <alignment horizontal="left"/>
    </xf>
    <xf numFmtId="0" fontId="12" fillId="55" borderId="0" xfId="0" applyFont="1" applyFill="1" applyAlignment="1">
      <alignment horizontal="left"/>
    </xf>
    <xf numFmtId="0" fontId="53" fillId="55" borderId="0" xfId="0" applyFont="1" applyFill="1" applyAlignment="1">
      <alignment horizontal="left"/>
    </xf>
    <xf numFmtId="0" fontId="53" fillId="80" borderId="0" xfId="0" applyFont="1" applyFill="1" applyAlignment="1">
      <alignment horizontal="left"/>
    </xf>
    <xf numFmtId="0" fontId="53" fillId="69" borderId="0" xfId="0" applyFont="1" applyFill="1" applyAlignment="1">
      <alignment horizontal="left"/>
    </xf>
    <xf numFmtId="0" fontId="53" fillId="42" borderId="0" xfId="0" applyFont="1" applyFill="1" applyAlignment="1">
      <alignment horizontal="left"/>
    </xf>
    <xf numFmtId="0" fontId="0" fillId="39" borderId="27" xfId="0" applyFill="1" applyBorder="1"/>
    <xf numFmtId="0" fontId="0" fillId="39" borderId="28" xfId="0" applyFill="1" applyBorder="1"/>
    <xf numFmtId="0" fontId="0" fillId="39" borderId="28" xfId="0" applyFill="1" applyBorder="1" applyAlignment="1">
      <alignment horizontal="left"/>
    </xf>
    <xf numFmtId="0" fontId="0" fillId="39" borderId="29" xfId="0" applyFill="1" applyBorder="1" applyAlignment="1">
      <alignment horizontal="left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39" borderId="0" xfId="0" applyFill="1" applyBorder="1"/>
    <xf numFmtId="0" fontId="0" fillId="39" borderId="0" xfId="0" applyFill="1" applyBorder="1" applyAlignment="1">
      <alignment horizontal="left"/>
    </xf>
    <xf numFmtId="0" fontId="18" fillId="39" borderId="0" xfId="0" applyFont="1" applyFill="1" applyAlignment="1">
      <alignment horizontal="center" vertical="center"/>
    </xf>
    <xf numFmtId="0" fontId="18" fillId="39" borderId="0" xfId="0" applyFont="1" applyFill="1" applyAlignment="1">
      <alignment horizontal="center"/>
    </xf>
    <xf numFmtId="0" fontId="43" fillId="0" borderId="0" xfId="156"/>
    <xf numFmtId="0" fontId="43" fillId="0" borderId="0" xfId="156" applyFont="1"/>
    <xf numFmtId="0" fontId="71" fillId="0" borderId="0" xfId="156" applyFont="1"/>
    <xf numFmtId="0" fontId="72" fillId="0" borderId="0" xfId="156" applyFont="1"/>
    <xf numFmtId="0" fontId="33" fillId="36" borderId="10" xfId="34" applyAlignment="1">
      <alignment horizontal="left"/>
    </xf>
    <xf numFmtId="0" fontId="43" fillId="0" borderId="0" xfId="156" applyAlignment="1">
      <alignment horizontal="left"/>
    </xf>
    <xf numFmtId="0" fontId="29" fillId="35" borderId="0" xfId="29" applyAlignment="1">
      <alignment horizontal="left"/>
    </xf>
    <xf numFmtId="0" fontId="73" fillId="0" borderId="0" xfId="156" applyFont="1"/>
    <xf numFmtId="0" fontId="74" fillId="0" borderId="0" xfId="156" applyFont="1"/>
    <xf numFmtId="0" fontId="43" fillId="61" borderId="0" xfId="156" applyFill="1"/>
    <xf numFmtId="0" fontId="75" fillId="39" borderId="0" xfId="156" applyFont="1" applyFill="1"/>
    <xf numFmtId="0" fontId="76" fillId="53" borderId="0" xfId="156" applyFont="1" applyFill="1" applyAlignment="1">
      <alignment horizontal="left"/>
    </xf>
    <xf numFmtId="0" fontId="77" fillId="0" borderId="0" xfId="156" applyFont="1"/>
    <xf numFmtId="2" fontId="2" fillId="0" borderId="0" xfId="153" applyNumberFormat="1" applyFont="1"/>
    <xf numFmtId="2" fontId="61" fillId="59" borderId="0" xfId="153" applyNumberFormat="1" applyFont="1" applyFill="1" applyAlignment="1">
      <alignment horizontal="right"/>
    </xf>
    <xf numFmtId="0" fontId="18" fillId="65" borderId="0" xfId="0" applyFont="1" applyFill="1"/>
    <xf numFmtId="164" fontId="0" fillId="0" borderId="0" xfId="0" applyNumberFormat="1"/>
    <xf numFmtId="0" fontId="78" fillId="59" borderId="0" xfId="153" applyFont="1" applyFill="1"/>
    <xf numFmtId="0" fontId="8" fillId="64" borderId="0" xfId="153" applyFill="1"/>
    <xf numFmtId="0" fontId="39" fillId="59" borderId="0" xfId="153" applyFont="1" applyFill="1"/>
    <xf numFmtId="0" fontId="47" fillId="53" borderId="0" xfId="153" applyFont="1" applyFill="1"/>
    <xf numFmtId="0" fontId="79" fillId="53" borderId="0" xfId="153" applyFont="1" applyFill="1"/>
    <xf numFmtId="0" fontId="8" fillId="53" borderId="0" xfId="153" applyFill="1"/>
    <xf numFmtId="0" fontId="27" fillId="53" borderId="0" xfId="153" applyFont="1" applyFill="1"/>
    <xf numFmtId="2" fontId="51" fillId="0" borderId="0" xfId="153" applyNumberFormat="1" applyFont="1" applyAlignment="1">
      <alignment vertical="top" wrapText="1"/>
    </xf>
    <xf numFmtId="0" fontId="38" fillId="64" borderId="0" xfId="153" applyFont="1" applyFill="1"/>
    <xf numFmtId="0" fontId="38" fillId="76" borderId="0" xfId="153" applyFont="1" applyFill="1"/>
    <xf numFmtId="0" fontId="8" fillId="76" borderId="0" xfId="153" applyFill="1"/>
    <xf numFmtId="0" fontId="47" fillId="76" borderId="0" xfId="153" applyFont="1" applyFill="1"/>
    <xf numFmtId="2" fontId="8" fillId="76" borderId="0" xfId="153" applyNumberFormat="1" applyFill="1"/>
    <xf numFmtId="165" fontId="8" fillId="76" borderId="0" xfId="153" applyNumberFormat="1" applyFill="1"/>
    <xf numFmtId="0" fontId="8" fillId="39" borderId="0" xfId="153" applyFill="1"/>
    <xf numFmtId="0" fontId="1" fillId="39" borderId="0" xfId="153" applyFont="1" applyFill="1"/>
    <xf numFmtId="2" fontId="1" fillId="39" borderId="0" xfId="153" applyNumberFormat="1" applyFont="1" applyFill="1"/>
    <xf numFmtId="0" fontId="8" fillId="39" borderId="0" xfId="153" applyFill="1" applyAlignment="1">
      <alignment horizontal="left"/>
    </xf>
    <xf numFmtId="0" fontId="0" fillId="0" borderId="0" xfId="0" applyBorder="1" applyAlignment="1">
      <alignment horizontal="center"/>
    </xf>
    <xf numFmtId="0" fontId="12" fillId="59" borderId="0" xfId="0" applyFont="1" applyFill="1"/>
    <xf numFmtId="0" fontId="0" fillId="59" borderId="28" xfId="0" applyFill="1" applyBorder="1"/>
    <xf numFmtId="0" fontId="12" fillId="54" borderId="0" xfId="0" applyFont="1" applyFill="1" applyAlignment="1">
      <alignment horizontal="left"/>
    </xf>
    <xf numFmtId="0" fontId="41" fillId="39" borderId="0" xfId="0" applyFont="1" applyFill="1"/>
    <xf numFmtId="0" fontId="12" fillId="39" borderId="27" xfId="0" applyFont="1" applyFill="1" applyBorder="1"/>
    <xf numFmtId="0" fontId="54" fillId="79" borderId="0" xfId="0" applyFont="1" applyFill="1"/>
    <xf numFmtId="0" fontId="18" fillId="79" borderId="0" xfId="0" applyFont="1" applyFill="1"/>
    <xf numFmtId="0" fontId="18" fillId="54" borderId="0" xfId="0" applyFont="1" applyFill="1"/>
    <xf numFmtId="0" fontId="44" fillId="39" borderId="0" xfId="0" applyFont="1" applyFill="1"/>
    <xf numFmtId="168" fontId="0" fillId="0" borderId="0" xfId="0" applyNumberFormat="1" applyAlignment="1">
      <alignment horizontal="center"/>
    </xf>
    <xf numFmtId="0" fontId="43" fillId="61" borderId="0" xfId="156" applyFont="1" applyFill="1" applyAlignment="1">
      <alignment horizontal="left"/>
    </xf>
  </cellXfs>
  <cellStyles count="157">
    <cellStyle name="20% - Accent1" xfId="1" builtinId="30" customBuiltin="1"/>
    <cellStyle name="20% - Accent1 2" xfId="127"/>
    <cellStyle name="20% - Accent1 3" xfId="141"/>
    <cellStyle name="20% - Accent2" xfId="2" builtinId="34" customBuiltin="1"/>
    <cellStyle name="20% - Accent2 2" xfId="129"/>
    <cellStyle name="20% - Accent2 3" xfId="143"/>
    <cellStyle name="20% - Accent3" xfId="3" builtinId="38" customBuiltin="1"/>
    <cellStyle name="20% - Accent3 2" xfId="131"/>
    <cellStyle name="20% - Accent3 3" xfId="145"/>
    <cellStyle name="20% - Accent4" xfId="4" builtinId="42" customBuiltin="1"/>
    <cellStyle name="20% - Accent4 2" xfId="133"/>
    <cellStyle name="20% - Accent4 3" xfId="147"/>
    <cellStyle name="20% - Accent5" xfId="5" builtinId="46" customBuiltin="1"/>
    <cellStyle name="20% - Accent5 2" xfId="135"/>
    <cellStyle name="20% - Accent5 3" xfId="149"/>
    <cellStyle name="20% - Accent6" xfId="6" builtinId="50" customBuiltin="1"/>
    <cellStyle name="20% - Accent6 2" xfId="137"/>
    <cellStyle name="20% - Accent6 3" xfId="151"/>
    <cellStyle name="40% - Accent1" xfId="7" builtinId="31" customBuiltin="1"/>
    <cellStyle name="40% - Accent1 2" xfId="128"/>
    <cellStyle name="40% - Accent1 3" xfId="142"/>
    <cellStyle name="40% - Accent2" xfId="8" builtinId="35" customBuiltin="1"/>
    <cellStyle name="40% - Accent2 2" xfId="130"/>
    <cellStyle name="40% - Accent2 3" xfId="144"/>
    <cellStyle name="40% - Accent3" xfId="9" builtinId="39" customBuiltin="1"/>
    <cellStyle name="40% - Accent3 2" xfId="132"/>
    <cellStyle name="40% - Accent3 3" xfId="146"/>
    <cellStyle name="40% - Accent4" xfId="10" builtinId="43" customBuiltin="1"/>
    <cellStyle name="40% - Accent4 2" xfId="134"/>
    <cellStyle name="40% - Accent4 3" xfId="148"/>
    <cellStyle name="40% - Accent5" xfId="11" builtinId="47" customBuiltin="1"/>
    <cellStyle name="40% - Accent5 2" xfId="136"/>
    <cellStyle name="40% - Accent5 3" xfId="150"/>
    <cellStyle name="40% - Accent6" xfId="12" builtinId="51" customBuiltin="1"/>
    <cellStyle name="40% - Accent6 2" xfId="138"/>
    <cellStyle name="40% - Accent6 3" xfId="152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37"/>
    <cellStyle name="Normal 11" xfId="38"/>
    <cellStyle name="Normal 12" xfId="39"/>
    <cellStyle name="Normal 13" xfId="40"/>
    <cellStyle name="Normal 14" xfId="41"/>
    <cellStyle name="Normal 15" xfId="42"/>
    <cellStyle name="Normal 16" xfId="43"/>
    <cellStyle name="Normal 17" xfId="44"/>
    <cellStyle name="Normal 18" xfId="45"/>
    <cellStyle name="Normal 19" xfId="46"/>
    <cellStyle name="Normal 2" xfId="47"/>
    <cellStyle name="Normal 2 2" xfId="48"/>
    <cellStyle name="Normal 20" xfId="125"/>
    <cellStyle name="Normal 21" xfId="49"/>
    <cellStyle name="Normal 22" xfId="50"/>
    <cellStyle name="Normal 23" xfId="51"/>
    <cellStyle name="Normal 24" xfId="52"/>
    <cellStyle name="Normal 25" xfId="53"/>
    <cellStyle name="Normal 26" xfId="54"/>
    <cellStyle name="Normal 27" xfId="55"/>
    <cellStyle name="Normal 28" xfId="56"/>
    <cellStyle name="Normal 29" xfId="57"/>
    <cellStyle name="Normal 3" xfId="58"/>
    <cellStyle name="Normal 30" xfId="59"/>
    <cellStyle name="Normal 31" xfId="60"/>
    <cellStyle name="Normal 32" xfId="61"/>
    <cellStyle name="Normal 33" xfId="62"/>
    <cellStyle name="Normal 34" xfId="63"/>
    <cellStyle name="Normal 35" xfId="64"/>
    <cellStyle name="Normal 36" xfId="65"/>
    <cellStyle name="Normal 37" xfId="66"/>
    <cellStyle name="Normal 38" xfId="67"/>
    <cellStyle name="Normal 39" xfId="68"/>
    <cellStyle name="Normal 4" xfId="69"/>
    <cellStyle name="Normal 40" xfId="70"/>
    <cellStyle name="Normal 41" xfId="71"/>
    <cellStyle name="Normal 42" xfId="72"/>
    <cellStyle name="Normal 43" xfId="73"/>
    <cellStyle name="Normal 44" xfId="74"/>
    <cellStyle name="Normal 45" xfId="75"/>
    <cellStyle name="Normal 46" xfId="76"/>
    <cellStyle name="Normal 47" xfId="77"/>
    <cellStyle name="Normal 48" xfId="78"/>
    <cellStyle name="Normal 49" xfId="79"/>
    <cellStyle name="Normal 5" xfId="80"/>
    <cellStyle name="Normal 50" xfId="81"/>
    <cellStyle name="Normal 51" xfId="82"/>
    <cellStyle name="Normal 52" xfId="83"/>
    <cellStyle name="Normal 53" xfId="139"/>
    <cellStyle name="Normal 54" xfId="84"/>
    <cellStyle name="Normal 55" xfId="85"/>
    <cellStyle name="Normal 56" xfId="86"/>
    <cellStyle name="Normal 57" xfId="87"/>
    <cellStyle name="Normal 58" xfId="88"/>
    <cellStyle name="Normal 59" xfId="89"/>
    <cellStyle name="Normal 6" xfId="90"/>
    <cellStyle name="Normal 60" xfId="91"/>
    <cellStyle name="Normal 61" xfId="92"/>
    <cellStyle name="Normal 62" xfId="93"/>
    <cellStyle name="Normal 63" xfId="94"/>
    <cellStyle name="Normal 64" xfId="95"/>
    <cellStyle name="Normal 65" xfId="96"/>
    <cellStyle name="Normal 66" xfId="97"/>
    <cellStyle name="Normal 67" xfId="98"/>
    <cellStyle name="Normal 68" xfId="99"/>
    <cellStyle name="Normal 69" xfId="100"/>
    <cellStyle name="Normal 7" xfId="101"/>
    <cellStyle name="Normal 70" xfId="102"/>
    <cellStyle name="Normal 71" xfId="103"/>
    <cellStyle name="Normal 72" xfId="104"/>
    <cellStyle name="Normal 73" xfId="105"/>
    <cellStyle name="Normal 74" xfId="106"/>
    <cellStyle name="Normal 75" xfId="107"/>
    <cellStyle name="Normal 76" xfId="108"/>
    <cellStyle name="Normal 77" xfId="109"/>
    <cellStyle name="Normal 78" xfId="110"/>
    <cellStyle name="Normal 79" xfId="111"/>
    <cellStyle name="Normal 8" xfId="112"/>
    <cellStyle name="Normal 80" xfId="113"/>
    <cellStyle name="Normal 81" xfId="114"/>
    <cellStyle name="Normal 82" xfId="115"/>
    <cellStyle name="Normal 83" xfId="116"/>
    <cellStyle name="Normal 84" xfId="117"/>
    <cellStyle name="Normal 85" xfId="118"/>
    <cellStyle name="Normal 86" xfId="153"/>
    <cellStyle name="Normal 87" xfId="154"/>
    <cellStyle name="Normal 88" xfId="155"/>
    <cellStyle name="Normal 89" xfId="156"/>
    <cellStyle name="Normal 9" xfId="119"/>
    <cellStyle name="Note 2" xfId="120"/>
    <cellStyle name="Note 3" xfId="126"/>
    <cellStyle name="Note 4" xfId="140"/>
    <cellStyle name="Output" xfId="121" builtinId="21" customBuiltin="1"/>
    <cellStyle name="Title" xfId="122" builtinId="15" customBuiltin="1"/>
    <cellStyle name="Total" xfId="123" builtinId="25" customBuiltin="1"/>
    <cellStyle name="Warning Text" xfId="124" builtinId="11" customBuiltin="1"/>
  </cellStyles>
  <dxfs count="0"/>
  <tableStyles count="0" defaultTableStyle="TableStyleMedium2" defaultPivotStyle="PivotStyleMedium9"/>
  <colors>
    <mruColors>
      <color rgb="FFFF6600"/>
      <color rgb="FFDDDDDD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8381452318461"/>
          <c:y val="5.0925925925925923E-2"/>
          <c:w val="0.82496062992125985"/>
          <c:h val="0.753340624088655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'Management and Dates'!$K$4</c:f>
              <c:strCache>
                <c:ptCount val="1"/>
                <c:pt idx="0">
                  <c:v>1999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'Management and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'Management and Dates'!$K$5:$K$10</c:f>
              <c:numCache>
                <c:formatCode>General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6C-457B-A29E-8D5A376EA1CC}"/>
            </c:ext>
          </c:extLst>
        </c:ser>
        <c:ser>
          <c:idx val="1"/>
          <c:order val="1"/>
          <c:tx>
            <c:strRef>
              <c:f>'Management and Dates'!$L$4</c:f>
              <c:strCache>
                <c:ptCount val="1"/>
                <c:pt idx="0">
                  <c:v>2000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8683289588801393E-3"/>
                  <c:y val="-7.869896471274423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'Management and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'Management and Dates'!$L$5:$L$10</c:f>
              <c:numCache>
                <c:formatCode>General</c:formatCode>
                <c:ptCount val="6"/>
                <c:pt idx="0">
                  <c:v>24.206640199999999</c:v>
                </c:pt>
                <c:pt idx="1">
                  <c:v>32.9565634</c:v>
                </c:pt>
                <c:pt idx="2">
                  <c:v>36.154504899999999</c:v>
                </c:pt>
                <c:pt idx="3">
                  <c:v>41.573239000000001</c:v>
                </c:pt>
                <c:pt idx="4">
                  <c:v>47.880290199999997</c:v>
                </c:pt>
                <c:pt idx="5">
                  <c:v>39.396862200000001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6C-457B-A29E-8D5A376EA1CC}"/>
            </c:ext>
          </c:extLst>
        </c:ser>
        <c:ser>
          <c:idx val="2"/>
          <c:order val="2"/>
          <c:tx>
            <c:strRef>
              <c:f>'Management and Dates'!$M$4</c:f>
              <c:strCache>
                <c:ptCount val="1"/>
                <c:pt idx="0">
                  <c:v>2001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9145450568678917E-2"/>
                  <c:y val="0.101111475648877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'Management and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'Management and Dates'!$M$5:$M$10</c:f>
              <c:numCache>
                <c:formatCode>General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6C-457B-A29E-8D5A376EA1CC}"/>
            </c:ext>
          </c:extLst>
        </c:ser>
        <c:ser>
          <c:idx val="3"/>
          <c:order val="3"/>
          <c:tx>
            <c:strRef>
              <c:f>'Management and Dates'!$N$4</c:f>
              <c:strCache>
                <c:ptCount val="1"/>
                <c:pt idx="0">
                  <c:v>2002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'Management and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'Management and Dates'!$N$5:$N$10</c:f>
              <c:numCache>
                <c:formatCode>General</c:formatCode>
                <c:ptCount val="6"/>
                <c:pt idx="0">
                  <c:v>36.398688800000002</c:v>
                </c:pt>
                <c:pt idx="1">
                  <c:v>46.799952099999999</c:v>
                </c:pt>
                <c:pt idx="2">
                  <c:v>48.093073199999999</c:v>
                </c:pt>
                <c:pt idx="3">
                  <c:v>44.606480300000001</c:v>
                </c:pt>
                <c:pt idx="4">
                  <c:v>42.549199899999998</c:v>
                </c:pt>
                <c:pt idx="5">
                  <c:v>43.915607199999997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6C-457B-A29E-8D5A376EA1CC}"/>
            </c:ext>
          </c:extLst>
        </c:ser>
        <c:ser>
          <c:idx val="4"/>
          <c:order val="4"/>
          <c:tx>
            <c:strRef>
              <c:f>'Management and Dates'!$AB$5</c:f>
              <c:strCache>
                <c:ptCount val="1"/>
                <c:pt idx="0">
                  <c:v>28.48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1724278215223097"/>
                  <c:y val="-2.777777777777777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'Management and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'Management and Dates'!$AB$5:$AB$10</c:f>
              <c:numCache>
                <c:formatCode>General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6C-457B-A29E-8D5A376EA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921696"/>
        <c:axId val="649173248"/>
      </c:scatterChart>
      <c:valAx>
        <c:axId val="597921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3248"/>
        <c:crosses val="autoZero"/>
        <c:crossBetween val="midCat"/>
      </c:valAx>
      <c:valAx>
        <c:axId val="649173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921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82672331583552061"/>
          <c:y val="2.3726305045202681E-2"/>
          <c:w val="0.15766447944007"/>
          <c:h val="0.698495917177019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SBNRC_validation!$Z$6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SBNRC_validation!$Z$9:$Z$26</c:f>
              <c:numCache>
                <c:formatCode>0.00</c:formatCode>
                <c:ptCount val="18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95-48FE-B96D-870B53426CE6}"/>
            </c:ext>
          </c:extLst>
        </c:ser>
        <c:ser>
          <c:idx val="1"/>
          <c:order val="1"/>
          <c:tx>
            <c:strRef>
              <c:f>SBNRC_validation!$U$8</c:f>
              <c:strCache>
                <c:ptCount val="1"/>
                <c:pt idx="0">
                  <c:v>Pred.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SBNRC_validation!$U$9:$U$26</c:f>
              <c:numCache>
                <c:formatCode>0.0</c:formatCode>
                <c:ptCount val="18"/>
                <c:pt idx="0">
                  <c:v>68.42</c:v>
                </c:pt>
                <c:pt idx="1">
                  <c:v>55.518749999999997</c:v>
                </c:pt>
                <c:pt idx="2">
                  <c:v>51.477678571428569</c:v>
                </c:pt>
                <c:pt idx="3">
                  <c:v>55.268749999999997</c:v>
                </c:pt>
                <c:pt idx="4">
                  <c:v>91.871279761904759</c:v>
                </c:pt>
                <c:pt idx="5">
                  <c:v>43.772470238095231</c:v>
                </c:pt>
                <c:pt idx="6">
                  <c:v>53.04285714285713</c:v>
                </c:pt>
                <c:pt idx="7">
                  <c:v>42.739583333333336</c:v>
                </c:pt>
                <c:pt idx="8">
                  <c:v>55.483326724632278</c:v>
                </c:pt>
                <c:pt idx="9">
                  <c:v>90.027100118205396</c:v>
                </c:pt>
                <c:pt idx="10">
                  <c:v>49.3</c:v>
                </c:pt>
                <c:pt idx="11">
                  <c:v>70.5</c:v>
                </c:pt>
                <c:pt idx="12">
                  <c:v>76.8</c:v>
                </c:pt>
                <c:pt idx="13">
                  <c:v>53.9</c:v>
                </c:pt>
                <c:pt idx="14">
                  <c:v>25.092081817739999</c:v>
                </c:pt>
                <c:pt idx="15">
                  <c:v>27.7</c:v>
                </c:pt>
                <c:pt idx="16" formatCode="General">
                  <c:v>39.4</c:v>
                </c:pt>
                <c:pt idx="17" formatCode="General">
                  <c:v>56.3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95-48FE-B96D-870B53426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867632"/>
        <c:axId val="977868192"/>
      </c:scatterChart>
      <c:valAx>
        <c:axId val="977867632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8192"/>
        <c:crosses val="autoZero"/>
        <c:crossBetween val="midCat"/>
      </c:valAx>
      <c:valAx>
        <c:axId val="977868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7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6360854546748425"/>
          <c:y val="3.2661078655490644E-2"/>
          <c:w val="0.16144489319687844"/>
          <c:h val="0.2261966716526025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SBNRC_validation!$AM$8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SBNRC_validation!$AM$9:$AM$26</c:f>
              <c:numCache>
                <c:formatCode>0.0</c:formatCode>
                <c:ptCount val="18"/>
                <c:pt idx="0">
                  <c:v>-13.067065300000003</c:v>
                </c:pt>
                <c:pt idx="1">
                  <c:v>-12.888550199999997</c:v>
                </c:pt>
                <c:pt idx="2">
                  <c:v>1.2497991999999982</c:v>
                </c:pt>
                <c:pt idx="3">
                  <c:v>-0.34719989999999967</c:v>
                </c:pt>
                <c:pt idx="4">
                  <c:v>-30.335117399999994</c:v>
                </c:pt>
                <c:pt idx="5">
                  <c:v>-35.265343000000001</c:v>
                </c:pt>
                <c:pt idx="6">
                  <c:v>-8.6842128999999986</c:v>
                </c:pt>
                <c:pt idx="7">
                  <c:v>-3.7788771999999966</c:v>
                </c:pt>
                <c:pt idx="8">
                  <c:v>1.9991400000000041</c:v>
                </c:pt>
                <c:pt idx="9">
                  <c:v>3.8144959000000114</c:v>
                </c:pt>
                <c:pt idx="10">
                  <c:v>-7.9725000000000037</c:v>
                </c:pt>
                <c:pt idx="11">
                  <c:v>-4.1956299999998947E-2</c:v>
                </c:pt>
                <c:pt idx="12">
                  <c:v>-0.64287999999999812</c:v>
                </c:pt>
                <c:pt idx="13">
                  <c:v>-17.42792</c:v>
                </c:pt>
                <c:pt idx="14">
                  <c:v>-12.496177600000003</c:v>
                </c:pt>
                <c:pt idx="15">
                  <c:v>2.6747264999999985</c:v>
                </c:pt>
                <c:pt idx="16">
                  <c:v>-11.347340000000003</c:v>
                </c:pt>
                <c:pt idx="17">
                  <c:v>-20.409330000000004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81-47C8-A9DB-812D5DC40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170464"/>
        <c:axId val="789592704"/>
      </c:scatterChart>
      <c:valAx>
        <c:axId val="253170464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2704"/>
        <c:crosses val="autoZero"/>
        <c:crossBetween val="midCat"/>
      </c:valAx>
      <c:valAx>
        <c:axId val="789592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Gain/loss, bu/ac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31704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402195637126253"/>
          <c:y val="0.6341797967601458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SBNRC_validation!$AM$8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SBNRC_validation!$AK$9:$AK$26</c:f>
              <c:numCache>
                <c:formatCode>0.0</c:formatCode>
                <c:ptCount val="18"/>
                <c:pt idx="0">
                  <c:v>32.700000000000003</c:v>
                </c:pt>
                <c:pt idx="1">
                  <c:v>41.3</c:v>
                </c:pt>
                <c:pt idx="2">
                  <c:v>80</c:v>
                </c:pt>
                <c:pt idx="3">
                  <c:v>80</c:v>
                </c:pt>
                <c:pt idx="4">
                  <c:v>50.4</c:v>
                </c:pt>
                <c:pt idx="5">
                  <c:v>80</c:v>
                </c:pt>
                <c:pt idx="6">
                  <c:v>52.5</c:v>
                </c:pt>
                <c:pt idx="7">
                  <c:v>80</c:v>
                </c:pt>
                <c:pt idx="8">
                  <c:v>63.3</c:v>
                </c:pt>
                <c:pt idx="9">
                  <c:v>-11.5</c:v>
                </c:pt>
                <c:pt idx="10">
                  <c:v>7.4000000000000057</c:v>
                </c:pt>
                <c:pt idx="11">
                  <c:v>-3.5999999999999943</c:v>
                </c:pt>
                <c:pt idx="12">
                  <c:v>5.4000000000000057</c:v>
                </c:pt>
                <c:pt idx="13">
                  <c:v>43.1</c:v>
                </c:pt>
                <c:pt idx="14">
                  <c:v>80</c:v>
                </c:pt>
                <c:pt idx="15">
                  <c:v>80</c:v>
                </c:pt>
                <c:pt idx="16">
                  <c:v>63.9</c:v>
                </c:pt>
                <c:pt idx="17">
                  <c:v>34.700000000000003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CA-4339-A56C-1CB887B8D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594944"/>
        <c:axId val="789595504"/>
      </c:scatterChart>
      <c:valAx>
        <c:axId val="789594944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5504"/>
        <c:crosses val="autoZero"/>
        <c:crossBetween val="midCat"/>
      </c:valAx>
      <c:valAx>
        <c:axId val="7895955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Fertilizer N saved, lb/ac</a:t>
                </a:r>
              </a:p>
            </c:rich>
          </c:tx>
          <c:layout>
            <c:manualLayout>
              <c:xMode val="edge"/>
              <c:yMode val="edge"/>
              <c:x val="4.8454334347116552E-2"/>
              <c:y val="0.1419151638303276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4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SBNRC_validation!$AA$8</c:f>
              <c:strCache>
                <c:ptCount val="1"/>
                <c:pt idx="0">
                  <c:v>100 lb N/ac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SBNRC_validation!$AA$9:$AA$26</c:f>
              <c:numCache>
                <c:formatCode>0.0</c:formatCode>
                <c:ptCount val="18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1-4ECF-83C9-16E22D5E9603}"/>
            </c:ext>
          </c:extLst>
        </c:ser>
        <c:ser>
          <c:idx val="1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SBNRC_validation!$AR$9:$AR$26</c:f>
              <c:numCache>
                <c:formatCode>General</c:formatCode>
                <c:ptCount val="18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01-4ECF-83C9-16E22D5E9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4817360"/>
        <c:axId val="934820160"/>
      </c:scatterChart>
      <c:valAx>
        <c:axId val="934817360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20160"/>
        <c:crosses val="autoZero"/>
        <c:crossBetween val="midCat"/>
      </c:valAx>
      <c:valAx>
        <c:axId val="9348201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17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5146006154214494E-2"/>
          <c:y val="2.6753591284960347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69293985614012"/>
          <c:y val="6.1224576952807482E-2"/>
          <c:w val="0.79493959538237224"/>
          <c:h val="0.67638580252625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'Trt_Means+NUE'!$X$4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'Trt_Means+NUE'!$D$5:$D$40</c:f>
              <c:numCache>
                <c:formatCode>General</c:formatCode>
                <c:ptCount val="3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</c:numCache>
            </c:numRef>
          </c:cat>
          <c:val>
            <c:numRef>
              <c:f>'Trt_Means+NUE'!$V$5:$V$40</c:f>
              <c:numCache>
                <c:formatCode>General</c:formatCode>
                <c:ptCount val="36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859872"/>
        <c:axId val="603578432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A1AA-4B01-86D0-A63DBA7B4F1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1AA-4B01-86D0-A63DBA7B4F1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A1AA-4B01-86D0-A63DBA7B4F1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8-A1AA-4B01-86D0-A63DBA7B4F19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A1AA-4B01-86D0-A63DBA7B4F19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C-A1AA-4B01-86D0-A63DBA7B4F19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E-A1AA-4B01-86D0-A63DBA7B4F19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A1AA-4B01-86D0-A63DBA7B4F19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2-A1AA-4B01-86D0-A63DBA7B4F19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A1AA-4B01-86D0-A63DBA7B4F19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A1AA-4B01-86D0-A63DBA7B4F19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A1AA-4B01-86D0-A63DBA7B4F19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A-A1AA-4B01-86D0-A63DBA7B4F19}"/>
              </c:ext>
            </c:extLst>
          </c:dPt>
          <c:val>
            <c:numRef>
              <c:f>'Trt_Means+NUE'!$AA$5:$AA$40</c:f>
              <c:numCache>
                <c:formatCode>General</c:formatCode>
                <c:ptCount val="36"/>
                <c:pt idx="0">
                  <c:v>-38.185560000000002</c:v>
                </c:pt>
                <c:pt idx="1">
                  <c:v>-42</c:v>
                </c:pt>
                <c:pt idx="2">
                  <c:v>-42</c:v>
                </c:pt>
                <c:pt idx="3">
                  <c:v>-20.258695799999995</c:v>
                </c:pt>
                <c:pt idx="4">
                  <c:v>-12.545998499999996</c:v>
                </c:pt>
                <c:pt idx="5">
                  <c:v>-40.603212300000003</c:v>
                </c:pt>
                <c:pt idx="6">
                  <c:v>-32.101026299999994</c:v>
                </c:pt>
                <c:pt idx="7">
                  <c:v>-34.421309999999991</c:v>
                </c:pt>
                <c:pt idx="8">
                  <c:v>-6.1041119999999935</c:v>
                </c:pt>
                <c:pt idx="9">
                  <c:v>-28.940562000000007</c:v>
                </c:pt>
                <c:pt idx="10">
                  <c:v>-42</c:v>
                </c:pt>
                <c:pt idx="11">
                  <c:v>-42</c:v>
                </c:pt>
                <c:pt idx="12">
                  <c:v>-42</c:v>
                </c:pt>
                <c:pt idx="13">
                  <c:v>-42</c:v>
                </c:pt>
                <c:pt idx="14">
                  <c:v>-36.112713000000007</c:v>
                </c:pt>
                <c:pt idx="15">
                  <c:v>-41.217036</c:v>
                </c:pt>
                <c:pt idx="16">
                  <c:v>-11.51459400000001</c:v>
                </c:pt>
                <c:pt idx="17">
                  <c:v>-36.353625000000001</c:v>
                </c:pt>
                <c:pt idx="18">
                  <c:v>-42</c:v>
                </c:pt>
                <c:pt idx="19">
                  <c:v>-39.274683000000003</c:v>
                </c:pt>
                <c:pt idx="20">
                  <c:v>-33.534251939999997</c:v>
                </c:pt>
                <c:pt idx="21">
                  <c:v>-32.550427559999989</c:v>
                </c:pt>
                <c:pt idx="22">
                  <c:v>3.662811810000008</c:v>
                </c:pt>
                <c:pt idx="23">
                  <c:v>-25.747494476759993</c:v>
                </c:pt>
                <c:pt idx="24">
                  <c:v>-18.96532479575999</c:v>
                </c:pt>
                <c:pt idx="25">
                  <c:v>6.1879999994400094</c:v>
                </c:pt>
                <c:pt idx="26">
                  <c:v>-11.75299368936</c:v>
                </c:pt>
                <c:pt idx="27">
                  <c:v>4.2053699259599995</c:v>
                </c:pt>
                <c:pt idx="28">
                  <c:v>-35.490643484519993</c:v>
                </c:pt>
                <c:pt idx="29">
                  <c:v>-42</c:v>
                </c:pt>
                <c:pt idx="30">
                  <c:v>-42</c:v>
                </c:pt>
                <c:pt idx="31">
                  <c:v>-0.75736226579999766</c:v>
                </c:pt>
                <c:pt idx="32">
                  <c:v>7.778686927199999</c:v>
                </c:pt>
                <c:pt idx="33">
                  <c:v>-23.008099984799994</c:v>
                </c:pt>
                <c:pt idx="34">
                  <c:v>-42</c:v>
                </c:pt>
                <c:pt idx="35">
                  <c:v>-42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603578992"/>
        <c:axId val="603579552"/>
      </c:barChart>
      <c:catAx>
        <c:axId val="2578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4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357843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9449109881E-2"/>
              <c:y val="0.248918533241597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859872"/>
        <c:crosses val="autoZero"/>
        <c:crossBetween val="between"/>
      </c:valAx>
      <c:catAx>
        <c:axId val="60357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603579552"/>
        <c:crosses val="autoZero"/>
        <c:auto val="1"/>
        <c:lblAlgn val="ctr"/>
        <c:lblOffset val="100"/>
        <c:noMultiLvlLbl val="0"/>
      </c:catAx>
      <c:valAx>
        <c:axId val="603579552"/>
        <c:scaling>
          <c:orientation val="minMax"/>
          <c:max val="100"/>
          <c:min val="-10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992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1971-2016</a:t>
            </a:r>
          </a:p>
        </c:rich>
      </c:tx>
      <c:layout>
        <c:manualLayout>
          <c:xMode val="edge"/>
          <c:yMode val="edge"/>
          <c:x val="0.42578818254485984"/>
          <c:y val="7.8925320902051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50503846998662"/>
          <c:y val="4.5340106142880872E-2"/>
          <c:w val="0.865697160853378"/>
          <c:h val="0.81864080535758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'Trt_Means+NUE'!$G$4</c:f>
              <c:strCache>
                <c:ptCount val="1"/>
                <c:pt idx="0">
                  <c:v>0 kg N/ha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'Trt_Means+NUE'!$D$5:$D$49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cat>
          <c:val>
            <c:numRef>
              <c:f>'Trt_Means+NUE'!$G$5:$G$49</c:f>
              <c:numCache>
                <c:formatCode>General</c:formatCode>
                <c:ptCount val="45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2315.9455468800002</c:v>
                </c:pt>
                <c:pt idx="35">
                  <c:v>2602.6559999999999</c:v>
                </c:pt>
                <c:pt idx="36">
                  <c:v>2841.3917750400005</c:v>
                </c:pt>
                <c:pt idx="37">
                  <c:v>1555.0080000000003</c:v>
                </c:pt>
                <c:pt idx="38">
                  <c:v>874.97675328000003</c:v>
                </c:pt>
                <c:pt idx="39">
                  <c:v>1849.0080000000003</c:v>
                </c:pt>
                <c:pt idx="40">
                  <c:v>1819.4400000000003</c:v>
                </c:pt>
                <c:pt idx="41">
                  <c:v>1546.2867638400003</c:v>
                </c:pt>
                <c:pt idx="42">
                  <c:v>2002.4341612800001</c:v>
                </c:pt>
                <c:pt idx="43">
                  <c:v>1916.2080000000003</c:v>
                </c:pt>
                <c:pt idx="44">
                  <c:v>1914.2006419200002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C5B-A79B-0581B0BDF185}"/>
            </c:ext>
          </c:extLst>
        </c:ser>
        <c:ser>
          <c:idx val="2"/>
          <c:order val="1"/>
          <c:tx>
            <c:strRef>
              <c:f>'Trt_Means+NUE'!$N$4</c:f>
              <c:strCache>
                <c:ptCount val="1"/>
                <c:pt idx="0">
                  <c:v>112 kg N/ha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'Trt_Means+NUE'!$D$5:$D$49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cat>
          <c:val>
            <c:numRef>
              <c:f>'Trt_Means+NUE'!$N$5:$N$49</c:f>
              <c:numCache>
                <c:formatCode>General</c:formatCode>
                <c:ptCount val="45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4085.4321984000003</c:v>
                </c:pt>
                <c:pt idx="33">
                  <c:v>2874.7855113600003</c:v>
                </c:pt>
                <c:pt idx="34">
                  <c:v>2736.0366902400001</c:v>
                </c:pt>
                <c:pt idx="35">
                  <c:v>3380.8320000000008</c:v>
                </c:pt>
                <c:pt idx="36">
                  <c:v>5935.4183616000009</c:v>
                </c:pt>
                <c:pt idx="37">
                  <c:v>4907.9520000000002</c:v>
                </c:pt>
                <c:pt idx="38">
                  <c:v>2105.1772492800001</c:v>
                </c:pt>
                <c:pt idx="39">
                  <c:v>3003.3360000000007</c:v>
                </c:pt>
                <c:pt idx="40">
                  <c:v>4114.3200000000006</c:v>
                </c:pt>
                <c:pt idx="41">
                  <c:v>2680.29957216</c:v>
                </c:pt>
                <c:pt idx="42">
                  <c:v>1897.5185107200002</c:v>
                </c:pt>
                <c:pt idx="43">
                  <c:v>2694.384</c:v>
                </c:pt>
                <c:pt idx="44">
                  <c:v>5296.8959971200002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C5B-A79B-0581B0BDF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8253952"/>
        <c:axId val="588254512"/>
      </c:barChart>
      <c:catAx>
        <c:axId val="5882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8254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4945090818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39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9096381609017E-2"/>
          <c:w val="0.13915881868325383"/>
          <c:h val="0.1083125057129052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 horizontalDpi="1200" verticalDpi="12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82033876351402"/>
          <c:y val="5.8104149059122527E-2"/>
          <c:w val="0.79406699428974614"/>
          <c:h val="0.666668657625721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'Trt_Means+NUE'!$X$4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'Trt_Means+NUE'!$V$5:$V$48</c:f>
              <c:numCache>
                <c:formatCode>General</c:formatCode>
                <c:ptCount val="44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  <c:pt idx="36">
                  <c:v>54.47123682720003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127600"/>
        <c:axId val="935128160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08EA-424E-A387-90BC24DE5363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4-08EA-424E-A387-90BC24DE536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8EA-424E-A387-90BC24DE5363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8EA-424E-A387-90BC24DE5363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08EA-424E-A387-90BC24DE5363}"/>
              </c:ext>
            </c:extLst>
          </c:dPt>
          <c:dPt>
            <c:idx val="2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C-08EA-424E-A387-90BC24DE5363}"/>
              </c:ext>
            </c:extLst>
          </c:dPt>
          <c:dPt>
            <c:idx val="2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8EA-424E-A387-90BC24DE5363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08EA-424E-A387-90BC24DE5363}"/>
              </c:ext>
            </c:extLst>
          </c:dPt>
          <c:dPt>
            <c:idx val="2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2-08EA-424E-A387-90BC24DE5363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08EA-424E-A387-90BC24DE5363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08EA-424E-A387-90BC24DE5363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08EA-424E-A387-90BC24DE5363}"/>
              </c:ext>
            </c:extLst>
          </c:dPt>
          <c:dPt>
            <c:idx val="3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A-08EA-424E-A387-90BC24DE5363}"/>
              </c:ext>
            </c:extLst>
          </c:dPt>
          <c:val>
            <c:numRef>
              <c:f>'Trt_Means+NUE'!$Z$5:$Z$48</c:f>
              <c:numCache>
                <c:formatCode>General</c:formatCode>
                <c:ptCount val="44"/>
                <c:pt idx="0">
                  <c:v>-10.675560000000001</c:v>
                </c:pt>
                <c:pt idx="1">
                  <c:v>-14.489999999999998</c:v>
                </c:pt>
                <c:pt idx="2">
                  <c:v>-14.489999999999998</c:v>
                </c:pt>
                <c:pt idx="3">
                  <c:v>7.251304200000007</c:v>
                </c:pt>
                <c:pt idx="4">
                  <c:v>14.964001500000006</c:v>
                </c:pt>
                <c:pt idx="5">
                  <c:v>-13.093212299999998</c:v>
                </c:pt>
                <c:pt idx="6">
                  <c:v>-4.5910262999999922</c:v>
                </c:pt>
                <c:pt idx="7">
                  <c:v>-6.911309999999987</c:v>
                </c:pt>
                <c:pt idx="8">
                  <c:v>21.405888000000008</c:v>
                </c:pt>
                <c:pt idx="9">
                  <c:v>-1.4305620000000072</c:v>
                </c:pt>
                <c:pt idx="10">
                  <c:v>-14.489999999999998</c:v>
                </c:pt>
                <c:pt idx="11">
                  <c:v>-14.489999999999998</c:v>
                </c:pt>
                <c:pt idx="12">
                  <c:v>-14.489999999999998</c:v>
                </c:pt>
                <c:pt idx="13">
                  <c:v>-14.489999999999998</c:v>
                </c:pt>
                <c:pt idx="14">
                  <c:v>-8.6027130000000032</c:v>
                </c:pt>
                <c:pt idx="15">
                  <c:v>-13.707035999999997</c:v>
                </c:pt>
                <c:pt idx="16">
                  <c:v>15.995405999999992</c:v>
                </c:pt>
                <c:pt idx="17">
                  <c:v>-8.8436249999999994</c:v>
                </c:pt>
                <c:pt idx="18">
                  <c:v>-14.489999999999998</c:v>
                </c:pt>
                <c:pt idx="19">
                  <c:v>-11.764683000000002</c:v>
                </c:pt>
                <c:pt idx="20">
                  <c:v>-6.0242519399999974</c:v>
                </c:pt>
                <c:pt idx="21">
                  <c:v>-5.0404275599999888</c:v>
                </c:pt>
                <c:pt idx="22">
                  <c:v>31.17281181000001</c:v>
                </c:pt>
                <c:pt idx="23">
                  <c:v>1.7625055232400086</c:v>
                </c:pt>
                <c:pt idx="24">
                  <c:v>8.5446752042400114</c:v>
                </c:pt>
                <c:pt idx="25">
                  <c:v>33.697999999440015</c:v>
                </c:pt>
                <c:pt idx="26">
                  <c:v>15.757006310640001</c:v>
                </c:pt>
                <c:pt idx="27">
                  <c:v>31.715369925960001</c:v>
                </c:pt>
                <c:pt idx="28">
                  <c:v>-7.9806434845199945</c:v>
                </c:pt>
                <c:pt idx="29">
                  <c:v>-14.489999999999998</c:v>
                </c:pt>
                <c:pt idx="30">
                  <c:v>-14.489999999999998</c:v>
                </c:pt>
                <c:pt idx="31">
                  <c:v>26.752637734200004</c:v>
                </c:pt>
                <c:pt idx="32">
                  <c:v>35.288686927200004</c:v>
                </c:pt>
                <c:pt idx="33">
                  <c:v>4.5019000152000075</c:v>
                </c:pt>
                <c:pt idx="34">
                  <c:v>-14.489999999999998</c:v>
                </c:pt>
                <c:pt idx="35">
                  <c:v>-14.489999999999998</c:v>
                </c:pt>
                <c:pt idx="36">
                  <c:v>23.639865779040019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935128720"/>
        <c:axId val="935129280"/>
      </c:barChart>
      <c:catAx>
        <c:axId val="93512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3512816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79639711211E-2"/>
              <c:y val="0.24891870334390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7600"/>
        <c:crosses val="autoZero"/>
        <c:crossBetween val="between"/>
      </c:valAx>
      <c:catAx>
        <c:axId val="93512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5129280"/>
        <c:crosses val="autoZero"/>
        <c:auto val="1"/>
        <c:lblAlgn val="ctr"/>
        <c:lblOffset val="100"/>
        <c:noMultiLvlLbl val="0"/>
      </c:catAx>
      <c:valAx>
        <c:axId val="935129280"/>
        <c:scaling>
          <c:orientation val="minMax"/>
          <c:max val="150"/>
          <c:min val="-15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720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125147595276498"/>
          <c:y val="9.6275404602943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9319615473528"/>
          <c:y val="6.3824123192702142E-2"/>
          <c:w val="0.86352561039674136"/>
          <c:h val="0.82114858594776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'Trt_Means+NUE'!$AE$4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'Trt_Means+NUE'!$AD$5:$AD$48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'Trt_Means+NUE'!$AE$5:$AE$48</c:f>
              <c:numCache>
                <c:formatCode>General</c:formatCode>
                <c:ptCount val="44"/>
                <c:pt idx="0">
                  <c:v>52.663649999999997</c:v>
                </c:pt>
                <c:pt idx="1">
                  <c:v>40.080300000000001</c:v>
                </c:pt>
                <c:pt idx="2">
                  <c:v>23.728039500000001</c:v>
                </c:pt>
                <c:pt idx="3">
                  <c:v>38.520108</c:v>
                </c:pt>
                <c:pt idx="4">
                  <c:v>33.3580665</c:v>
                </c:pt>
                <c:pt idx="5">
                  <c:v>24.335338499999999</c:v>
                </c:pt>
                <c:pt idx="6">
                  <c:v>29.7142725</c:v>
                </c:pt>
                <c:pt idx="7">
                  <c:v>41.312040000000003</c:v>
                </c:pt>
                <c:pt idx="8">
                  <c:v>24.123750000000001</c:v>
                </c:pt>
                <c:pt idx="9">
                  <c:v>23.926649999999999</c:v>
                </c:pt>
                <c:pt idx="10">
                  <c:v>34.967865000000003</c:v>
                </c:pt>
                <c:pt idx="11">
                  <c:v>41.869554200000003</c:v>
                </c:pt>
                <c:pt idx="12">
                  <c:v>39.931260000000002</c:v>
                </c:pt>
                <c:pt idx="13">
                  <c:v>23.357970000000002</c:v>
                </c:pt>
                <c:pt idx="14">
                  <c:v>57.908504999999998</c:v>
                </c:pt>
                <c:pt idx="15">
                  <c:v>43.726244999999999</c:v>
                </c:pt>
                <c:pt idx="16">
                  <c:v>38.821964999999999</c:v>
                </c:pt>
                <c:pt idx="17">
                  <c:v>25.94106</c:v>
                </c:pt>
                <c:pt idx="18">
                  <c:v>37.911375</c:v>
                </c:pt>
                <c:pt idx="19">
                  <c:v>29.087040200000001</c:v>
                </c:pt>
                <c:pt idx="20">
                  <c:v>25.654044899999999</c:v>
                </c:pt>
                <c:pt idx="21">
                  <c:v>19.987258199999999</c:v>
                </c:pt>
                <c:pt idx="22">
                  <c:v>15.906896</c:v>
                </c:pt>
                <c:pt idx="23">
                  <c:v>42.139979699999998</c:v>
                </c:pt>
                <c:pt idx="24">
                  <c:v>26.193071499999999</c:v>
                </c:pt>
                <c:pt idx="25">
                  <c:v>28.866251299999998</c:v>
                </c:pt>
                <c:pt idx="26">
                  <c:v>39.7048664</c:v>
                </c:pt>
                <c:pt idx="27">
                  <c:v>25.9260941</c:v>
                </c:pt>
                <c:pt idx="28">
                  <c:v>35.241509299999997</c:v>
                </c:pt>
                <c:pt idx="29">
                  <c:v>31.409297299999999</c:v>
                </c:pt>
                <c:pt idx="30">
                  <c:v>40.821400500000003</c:v>
                </c:pt>
                <c:pt idx="31">
                  <c:v>45.455019800000002</c:v>
                </c:pt>
                <c:pt idx="32">
                  <c:v>27.984507499999999</c:v>
                </c:pt>
                <c:pt idx="33">
                  <c:v>32.879244700000001</c:v>
                </c:pt>
                <c:pt idx="34">
                  <c:v>35.397792299999999</c:v>
                </c:pt>
                <c:pt idx="35">
                  <c:v>49.738792199999999</c:v>
                </c:pt>
                <c:pt idx="36">
                  <c:v>41.264431700000003</c:v>
                </c:pt>
                <c:pt idx="37">
                  <c:v>25.007344100000001</c:v>
                </c:pt>
                <c:pt idx="38">
                  <c:v>18.1897777</c:v>
                </c:pt>
                <c:pt idx="39">
                  <c:v>31.4660382</c:v>
                </c:pt>
                <c:pt idx="40">
                  <c:v>31.049010299999999</c:v>
                </c:pt>
                <c:pt idx="41">
                  <c:v>27.961082399999999</c:v>
                </c:pt>
                <c:pt idx="42">
                  <c:v>33.978554799999998</c:v>
                </c:pt>
                <c:pt idx="43">
                  <c:v>32.947423999999998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25-4B17-B217-9E8E03BF3BCC}"/>
            </c:ext>
          </c:extLst>
        </c:ser>
        <c:ser>
          <c:idx val="1"/>
          <c:order val="1"/>
          <c:tx>
            <c:strRef>
              <c:f>'Trt_Means+NUE'!$AF$4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'Trt_Means+NUE'!$AD$5:$AD$48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'Trt_Means+NUE'!$AF$5:$AF$48</c:f>
              <c:numCache>
                <c:formatCode>General</c:formatCode>
                <c:ptCount val="44"/>
                <c:pt idx="0">
                  <c:v>53.667450000000002</c:v>
                </c:pt>
                <c:pt idx="1">
                  <c:v>31.318560000000002</c:v>
                </c:pt>
                <c:pt idx="2">
                  <c:v>39.864842000000003</c:v>
                </c:pt>
                <c:pt idx="3">
                  <c:v>72.485473999999996</c:v>
                </c:pt>
                <c:pt idx="4">
                  <c:v>67.019783000000004</c:v>
                </c:pt>
                <c:pt idx="5">
                  <c:v>41.339711000000001</c:v>
                </c:pt>
                <c:pt idx="6">
                  <c:v>55.307588000000003</c:v>
                </c:pt>
                <c:pt idx="7">
                  <c:v>45.7059</c:v>
                </c:pt>
                <c:pt idx="8">
                  <c:v>71.604585</c:v>
                </c:pt>
                <c:pt idx="9">
                  <c:v>62.148899999999998</c:v>
                </c:pt>
                <c:pt idx="10">
                  <c:v>46.161945000000003</c:v>
                </c:pt>
                <c:pt idx="11">
                  <c:v>55.697069999999997</c:v>
                </c:pt>
                <c:pt idx="12">
                  <c:v>60.904020000000003</c:v>
                </c:pt>
                <c:pt idx="13">
                  <c:v>48.509475000000002</c:v>
                </c:pt>
                <c:pt idx="14">
                  <c:v>65.978340000000003</c:v>
                </c:pt>
                <c:pt idx="15">
                  <c:v>59.514584999999997</c:v>
                </c:pt>
                <c:pt idx="16">
                  <c:v>90.571439999999996</c:v>
                </c:pt>
                <c:pt idx="17">
                  <c:v>57.822465000000001</c:v>
                </c:pt>
                <c:pt idx="18">
                  <c:v>62.898825000000002</c:v>
                </c:pt>
                <c:pt idx="19">
                  <c:v>51.962724999999999</c:v>
                </c:pt>
                <c:pt idx="20">
                  <c:v>55.563521000000001</c:v>
                </c:pt>
                <c:pt idx="21">
                  <c:v>53.509895999999998</c:v>
                </c:pt>
                <c:pt idx="22">
                  <c:v>64.980992999999998</c:v>
                </c:pt>
                <c:pt idx="23">
                  <c:v>65.901380000000003</c:v>
                </c:pt>
                <c:pt idx="24">
                  <c:v>74.111282000000003</c:v>
                </c:pt>
                <c:pt idx="25">
                  <c:v>83.729668000000004</c:v>
                </c:pt>
                <c:pt idx="26">
                  <c:v>87.604659999999996</c:v>
                </c:pt>
                <c:pt idx="27">
                  <c:v>84.899838000000003</c:v>
                </c:pt>
                <c:pt idx="28">
                  <c:v>61.054589</c:v>
                </c:pt>
                <c:pt idx="29">
                  <c:v>32.996068000000001</c:v>
                </c:pt>
                <c:pt idx="30">
                  <c:v>66.416807000000006</c:v>
                </c:pt>
                <c:pt idx="31">
                  <c:v>138.66404199999999</c:v>
                </c:pt>
                <c:pt idx="32">
                  <c:v>102.007182</c:v>
                </c:pt>
                <c:pt idx="33">
                  <c:v>63.877437</c:v>
                </c:pt>
                <c:pt idx="34">
                  <c:v>65.096721000000002</c:v>
                </c:pt>
                <c:pt idx="35">
                  <c:v>71.118216000000004</c:v>
                </c:pt>
                <c:pt idx="36">
                  <c:v>114.14818</c:v>
                </c:pt>
                <c:pt idx="37">
                  <c:v>78.495348000000007</c:v>
                </c:pt>
                <c:pt idx="38">
                  <c:v>47.896805000000001</c:v>
                </c:pt>
                <c:pt idx="39">
                  <c:v>76.408799999999999</c:v>
                </c:pt>
                <c:pt idx="40">
                  <c:v>78.285084999999995</c:v>
                </c:pt>
                <c:pt idx="41">
                  <c:v>56.824084999999997</c:v>
                </c:pt>
                <c:pt idx="42">
                  <c:v>47.108100999999998</c:v>
                </c:pt>
                <c:pt idx="43">
                  <c:v>55.472678999999999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25-4B17-B217-9E8E03BF3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133520"/>
        <c:axId val="643134080"/>
      </c:scatterChart>
      <c:valAx>
        <c:axId val="643133520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9569197153348626"/>
              <c:y val="0.952857691398438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4080"/>
        <c:crosses val="autoZero"/>
        <c:crossBetween val="midCat"/>
      </c:valAx>
      <c:valAx>
        <c:axId val="64313408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3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Response Index</a:t>
            </a:r>
          </a:p>
        </c:rich>
      </c:tx>
      <c:layout>
        <c:manualLayout>
          <c:xMode val="edge"/>
          <c:yMode val="edge"/>
          <c:x val="0.36205620882492845"/>
          <c:y val="0.1089244982101176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39860139860139"/>
          <c:y val="5.6603773584905662E-2"/>
          <c:w val="0.86130536130536128"/>
          <c:h val="0.7396226415094339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'Trt_Means+NUE'!$D$5:$D$49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cat>
          <c:val>
            <c:numRef>
              <c:f>'Trt_Means+NUE'!$AC$5:$AC$49</c:f>
              <c:numCache>
                <c:formatCode>General</c:formatCode>
                <c:ptCount val="45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1.6800731261425961</c:v>
                </c:pt>
                <c:pt idx="3">
                  <c:v>1.8817567567567568</c:v>
                </c:pt>
                <c:pt idx="4">
                  <c:v>2.0091027308192455</c:v>
                </c:pt>
                <c:pt idx="5">
                  <c:v>1.6987522281639929</c:v>
                </c:pt>
                <c:pt idx="6">
                  <c:v>1.8613138686131387</c:v>
                </c:pt>
                <c:pt idx="7">
                  <c:v>1.050630391506304</c:v>
                </c:pt>
                <c:pt idx="8">
                  <c:v>2.6531126304426049</c:v>
                </c:pt>
                <c:pt idx="9">
                  <c:v>1.9845209159524113</c:v>
                </c:pt>
                <c:pt idx="10">
                  <c:v>1.0110010000909175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1.1393549185909737</c:v>
                </c:pt>
                <c:pt idx="15">
                  <c:v>1.3610723948511929</c:v>
                </c:pt>
                <c:pt idx="16">
                  <c:v>2.3329947363560808</c:v>
                </c:pt>
                <c:pt idx="17">
                  <c:v>2.2289939192924266</c:v>
                </c:pt>
                <c:pt idx="18">
                  <c:v>1.6591016548463355</c:v>
                </c:pt>
                <c:pt idx="19">
                  <c:v>1.301699404105054</c:v>
                </c:pt>
                <c:pt idx="20">
                  <c:v>2.1658775786269868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1.5638683319486866</c:v>
                </c:pt>
                <c:pt idx="24">
                  <c:v>2.1518626174100373</c:v>
                </c:pt>
                <c:pt idx="25">
                  <c:v>2.8269042996555025</c:v>
                </c:pt>
                <c:pt idx="26">
                  <c:v>1.9762607549951792</c:v>
                </c:pt>
                <c:pt idx="27">
                  <c:v>2.8161939738653987</c:v>
                </c:pt>
                <c:pt idx="28">
                  <c:v>1.627522938933095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3.0397561</c:v>
                </c:pt>
                <c:pt idx="33">
                  <c:v>1.7886837293071494</c:v>
                </c:pt>
                <c:pt idx="34">
                  <c:v>1.1813907688485763</c:v>
                </c:pt>
                <c:pt idx="35">
                  <c:v>1.2989930286599536</c:v>
                </c:pt>
                <c:pt idx="36">
                  <c:v>2.0889123470192503</c:v>
                </c:pt>
                <c:pt idx="37">
                  <c:v>3.1562229904926533</c:v>
                </c:pt>
                <c:pt idx="38">
                  <c:v>2.4059807776473865</c:v>
                </c:pt>
                <c:pt idx="39">
                  <c:v>1.6242958386334727</c:v>
                </c:pt>
                <c:pt idx="40">
                  <c:v>2.2613111726685133</c:v>
                </c:pt>
                <c:pt idx="41">
                  <c:v>1.7333780737434679</c:v>
                </c:pt>
                <c:pt idx="42">
                  <c:v>0.94760594251301855</c:v>
                </c:pt>
                <c:pt idx="43">
                  <c:v>1.4061020515518148</c:v>
                </c:pt>
                <c:pt idx="44">
                  <c:v>2.7671581970670829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E-46BA-806E-ECF1825CB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09472"/>
        <c:axId val="935710032"/>
      </c:barChart>
      <c:catAx>
        <c:axId val="9357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0032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3.8772216410011683E-2"/>
              <c:y val="0.20754756598821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09472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1971-2015</a:t>
            </a:r>
          </a:p>
        </c:rich>
      </c:tx>
      <c:layout>
        <c:manualLayout>
          <c:xMode val="edge"/>
          <c:yMode val="edge"/>
          <c:x val="0.41952405866705006"/>
          <c:y val="6.1781995920741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1400233372229E-2"/>
          <c:y val="2.5188916876574308E-2"/>
          <c:w val="0.86464410735122521"/>
          <c:h val="0.818639798488664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'Trt_Means+NUE'!$E$2</c:f>
              <c:strCache>
                <c:ptCount val="1"/>
                <c:pt idx="0">
                  <c:v>0 lbs N/ac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'Trt_Means+NUE'!$D$5:$D$49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cat>
          <c:val>
            <c:numRef>
              <c:f>'Trt_Means+NUE'!$F$5:$F$49</c:f>
              <c:numCache>
                <c:formatCode>General</c:formatCode>
                <c:ptCount val="45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34.4634754</c:v>
                </c:pt>
                <c:pt idx="35">
                  <c:v>38.729999999999997</c:v>
                </c:pt>
                <c:pt idx="36">
                  <c:v>42.282615700000001</c:v>
                </c:pt>
                <c:pt idx="37">
                  <c:v>23.14</c:v>
                </c:pt>
                <c:pt idx="38">
                  <c:v>13.0204874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23.0102197</c:v>
                </c:pt>
                <c:pt idx="42">
                  <c:v>29.798127399999998</c:v>
                </c:pt>
                <c:pt idx="43">
                  <c:v>28.515000000000001</c:v>
                </c:pt>
                <c:pt idx="44">
                  <c:v>28.485128599999999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2-4245-9999-6B43236881EF}"/>
            </c:ext>
          </c:extLst>
        </c:ser>
        <c:ser>
          <c:idx val="2"/>
          <c:order val="1"/>
          <c:tx>
            <c:strRef>
              <c:f>'Trt_Means+NUE'!$N$2</c:f>
              <c:strCache>
                <c:ptCount val="1"/>
                <c:pt idx="0">
                  <c:v>100 lbs N/ac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'Trt_Means+NUE'!$D$5:$D$49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cat>
          <c:val>
            <c:numRef>
              <c:f>'Trt_Means+NUE'!$M$5:$M$49</c:f>
              <c:numCache>
                <c:formatCode>General</c:formatCode>
                <c:ptCount val="45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60.795121999999999</c:v>
                </c:pt>
                <c:pt idx="33">
                  <c:v>42.7795463</c:v>
                </c:pt>
                <c:pt idx="34">
                  <c:v>40.714831699999998</c:v>
                </c:pt>
                <c:pt idx="35">
                  <c:v>50.31</c:v>
                </c:pt>
                <c:pt idx="36">
                  <c:v>88.324678000000006</c:v>
                </c:pt>
                <c:pt idx="37">
                  <c:v>73.034999999999997</c:v>
                </c:pt>
                <c:pt idx="38">
                  <c:v>31.3270424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39.885410299999997</c:v>
                </c:pt>
                <c:pt idx="42">
                  <c:v>28.236882600000001</c:v>
                </c:pt>
                <c:pt idx="43">
                  <c:v>40.094999999999999</c:v>
                </c:pt>
                <c:pt idx="44">
                  <c:v>78.822857099999993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2-4245-9999-6B4323688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12832"/>
        <c:axId val="935713392"/>
      </c:barChart>
      <c:catAx>
        <c:axId val="93571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3392"/>
        <c:scaling>
          <c:orientation val="minMax"/>
          <c:max val="9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505034477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283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8992443324941E-2"/>
          <c:w val="0.14072486308674662"/>
          <c:h val="0.22366536585760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 horizontalDpi="1200" verticalDpi="12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</a:t>
            </a:r>
            <a:r>
              <a:rPr lang="en-US" baseline="0"/>
              <a:t> rate - Yield, slope</a:t>
            </a:r>
            <a:endParaRPr lang="en-US"/>
          </a:p>
        </c:rich>
      </c:tx>
      <c:layout>
        <c:manualLayout>
          <c:xMode val="edge"/>
          <c:yMode val="edge"/>
          <c:x val="0.34181233595800525"/>
          <c:y val="9.25925925925925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87755905511811"/>
          <c:y val="6.986111111111111E-2"/>
          <c:w val="0.72240726159230095"/>
          <c:h val="0.71067913385826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'Management and Dates'!$X$13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1868110236220473"/>
                  <c:y val="0.22817658209390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'Management and Dates'!$T$14:$T$31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'Management and Dates'!$X$14:$X$31</c:f>
              <c:numCache>
                <c:formatCode>General</c:formatCode>
                <c:ptCount val="18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176608"/>
        <c:axId val="590016464"/>
      </c:scatterChart>
      <c:scatterChart>
        <c:scatterStyle val="lineMarker"/>
        <c:varyColors val="0"/>
        <c:ser>
          <c:idx val="1"/>
          <c:order val="1"/>
          <c:tx>
            <c:strRef>
              <c:f>'Management and Dates'!$S$13</c:f>
              <c:strCache>
                <c:ptCount val="1"/>
                <c:pt idx="0">
                  <c:v>Avg:2-7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134776902887139"/>
                  <c:y val="0.3115405365995917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'Management and Dates'!$T$14:$T$31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'Management and Dates'!$S$14:$S$31</c:f>
              <c:numCache>
                <c:formatCode>General</c:formatCode>
                <c:ptCount val="18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017584"/>
        <c:axId val="590017024"/>
      </c:scatterChart>
      <c:valAx>
        <c:axId val="649176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6464"/>
        <c:crossesAt val="-0.2"/>
        <c:crossBetween val="midCat"/>
      </c:valAx>
      <c:valAx>
        <c:axId val="590016464"/>
        <c:scaling>
          <c:orientation val="minMax"/>
          <c:min val="-0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slope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6608"/>
        <c:crosses val="autoZero"/>
        <c:crossBetween val="midCat"/>
      </c:valAx>
      <c:valAx>
        <c:axId val="59001702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7584"/>
        <c:crosses val="max"/>
        <c:crossBetween val="midCat"/>
      </c:valAx>
      <c:valAx>
        <c:axId val="59001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0017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8043000874890641"/>
          <c:y val="0.56820501603966167"/>
          <c:w val="0.12133792650918636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00722698426037"/>
          <c:y val="6.2111895428801057E-2"/>
          <c:w val="0.79658661302746392"/>
          <c:h val="0.66149168631673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'Trt_Means+NUE'!$T$131</c:f>
              <c:strCache>
                <c:ptCount val="1"/>
                <c:pt idx="0">
                  <c:v>Optimum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'Trt_Means+NUE'!$R$132:$R$139</c:f>
              <c:numCache>
                <c:formatCode>General</c:formatCode>
                <c:ptCount val="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</c:numCache>
            </c:numRef>
          </c:cat>
          <c:val>
            <c:numRef>
              <c:f>'Trt_Means+NUE'!$T$132:$T$139</c:f>
              <c:numCache>
                <c:formatCode>General</c:formatCode>
                <c:ptCount val="8"/>
                <c:pt idx="0">
                  <c:v>73.928591881535993</c:v>
                </c:pt>
                <c:pt idx="1">
                  <c:v>10.414970424768008</c:v>
                </c:pt>
                <c:pt idx="2">
                  <c:v>0</c:v>
                </c:pt>
                <c:pt idx="3">
                  <c:v>0</c:v>
                </c:pt>
                <c:pt idx="4">
                  <c:v>65.988220374720015</c:v>
                </c:pt>
                <c:pt idx="5">
                  <c:v>79.340352000000024</c:v>
                </c:pt>
                <c:pt idx="6">
                  <c:v>30.387040024320015</c:v>
                </c:pt>
                <c:pt idx="7">
                  <c:v>15.45048960000001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8-4BA2-BD37-584097BB040D}"/>
            </c:ext>
          </c:extLst>
        </c:ser>
        <c:ser>
          <c:idx val="2"/>
          <c:order val="1"/>
          <c:tx>
            <c:v>SBNRC</c:v>
          </c:tx>
          <c:invertIfNegative val="0"/>
          <c:val>
            <c:numRef>
              <c:f>'Trt_Means+NUE'!$S$131:$AF$131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8-4BA2-BD37-584097BB040D}"/>
            </c:ext>
          </c:extLst>
        </c:ser>
        <c:ser>
          <c:idx val="1"/>
          <c:order val="2"/>
          <c:tx>
            <c:strRef>
              <c:f>'Trt_Means+NUE'!$S$131</c:f>
              <c:strCache>
                <c:ptCount val="1"/>
                <c:pt idx="0">
                  <c:v>SBNRC</c:v>
                </c:pt>
              </c:strCache>
            </c:strRef>
          </c:tx>
          <c:invertIfNegative val="0"/>
          <c:val>
            <c:numRef>
              <c:f>'Trt_Means+NUE'!$S$132:$S$139</c:f>
              <c:numCache>
                <c:formatCode>General</c:formatCode>
                <c:ptCount val="8"/>
                <c:pt idx="0">
                  <c:v>40</c:v>
                </c:pt>
                <c:pt idx="1">
                  <c:v>44</c:v>
                </c:pt>
                <c:pt idx="2">
                  <c:v>25</c:v>
                </c:pt>
                <c:pt idx="3">
                  <c:v>39</c:v>
                </c:pt>
                <c:pt idx="4">
                  <c:v>56</c:v>
                </c:pt>
                <c:pt idx="5">
                  <c:v>20</c:v>
                </c:pt>
                <c:pt idx="6">
                  <c:v>40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78-4BA2-BD37-584097BB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9871008"/>
        <c:axId val="789871568"/>
      </c:barChart>
      <c:catAx>
        <c:axId val="78987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5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8987156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Maximum Yield</a:t>
                </a:r>
              </a:p>
            </c:rich>
          </c:tx>
          <c:layout>
            <c:manualLayout>
              <c:xMode val="edge"/>
              <c:yMode val="edge"/>
              <c:x val="1.1062121456772066E-2"/>
              <c:y val="0.269326691306443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0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16488296622753279"/>
          <c:y val="7.4829931972789115E-2"/>
          <c:w val="0.15890213361448036"/>
          <c:h val="5.8038191654614602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71741032371027E-2"/>
          <c:y val="6.5289442986293383E-2"/>
          <c:w val="0.82304768153981278"/>
          <c:h val="0.798225065616797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'Trt_Means+NUE'!$V$131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'Trt_Means+NUE'!$V$132:$V$141</c:f>
              <c:numCache>
                <c:formatCode>General</c:formatCode>
                <c:ptCount val="1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BE-4A1F-8F68-D0D6CB26F719}"/>
            </c:ext>
          </c:extLst>
        </c:ser>
        <c:ser>
          <c:idx val="1"/>
          <c:order val="1"/>
          <c:tx>
            <c:strRef>
              <c:f>'Trt_Means+NUE'!$W$131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'Trt_Means+NUE'!$W$132:$W$141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BE-4A1F-8F68-D0D6CB26F719}"/>
            </c:ext>
          </c:extLst>
        </c:ser>
        <c:ser>
          <c:idx val="2"/>
          <c:order val="2"/>
          <c:tx>
            <c:strRef>
              <c:f>'Trt_Means+NUE'!$U$131</c:f>
              <c:strCache>
                <c:ptCount val="1"/>
                <c:pt idx="0">
                  <c:v>Yield goal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'Trt_Means+NUE'!$U$132:$U$141</c:f>
              <c:numCache>
                <c:formatCode>General</c:formatCode>
                <c:ptCount val="10"/>
                <c:pt idx="0">
                  <c:v>57</c:v>
                </c:pt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BE-4A1F-8F68-D0D6CB26F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875488"/>
        <c:axId val="789876048"/>
      </c:scatterChart>
      <c:valAx>
        <c:axId val="78987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6048"/>
        <c:crosses val="autoZero"/>
        <c:crossBetween val="midCat"/>
      </c:valAx>
      <c:valAx>
        <c:axId val="789876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54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0739282589676"/>
          <c:y val="0.54770446377129689"/>
          <c:w val="0.15556802274715664"/>
          <c:h val="0.25115165482363488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Lahoma 502, Winter Wheat</a:t>
            </a:r>
          </a:p>
        </c:rich>
      </c:tx>
      <c:layout>
        <c:manualLayout>
          <c:xMode val="edge"/>
          <c:yMode val="edge"/>
          <c:x val="0.3587963692038495"/>
          <c:y val="2.10775978584072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000048225424927"/>
          <c:y val="9.2741935483870969E-2"/>
          <c:w val="0.69876711701175975"/>
          <c:h val="0.704505346418032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'Trt_Means+NUE'!$V$131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'Trt_Means+NUE'!$V$132:$V$141</c:f>
              <c:numCache>
                <c:formatCode>General</c:formatCode>
                <c:ptCount val="1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EE-41AC-B74F-ECFE8741ABFC}"/>
            </c:ext>
          </c:extLst>
        </c:ser>
        <c:ser>
          <c:idx val="1"/>
          <c:order val="1"/>
          <c:tx>
            <c:strRef>
              <c:f>'Trt_Means+NUE'!$W$131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'Trt_Means+NUE'!$W$132:$W$141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EE-41AC-B74F-ECFE8741A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2448"/>
        <c:axId val="792073008"/>
      </c:scatterChart>
      <c:valAx>
        <c:axId val="79207244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3008"/>
        <c:crosses val="autoZero"/>
        <c:crossBetween val="midCat"/>
      </c:valAx>
      <c:valAx>
        <c:axId val="792073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Oberserved Yield, Predicted Yield, bu/ac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24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724978127734037"/>
          <c:y val="0.66003051944088387"/>
          <c:w val="0.26465004374453194"/>
          <c:h val="0.1549320288452315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" l="0.70000000000000062" r="0.70000000000000062" t="0.75000000000000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78008298755187"/>
          <c:y val="5.0335570469798654E-2"/>
          <c:w val="0.81327800829875518"/>
          <c:h val="0.778523489932885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'Trt_Means+NUE'!$P$131</c:f>
              <c:strCache>
                <c:ptCount val="1"/>
                <c:pt idx="0">
                  <c:v>Yld Goal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'Trt_Means+NUE'!$P$132:$P$141</c:f>
              <c:numCache>
                <c:formatCode>General</c:formatCode>
                <c:ptCount val="10"/>
                <c:pt idx="0">
                  <c:v>0.94784149473684209</c:v>
                </c:pt>
                <c:pt idx="1">
                  <c:v>0.69117302105263156</c:v>
                </c:pt>
                <c:pt idx="2">
                  <c:v>0.37130457719298243</c:v>
                </c:pt>
                <c:pt idx="3">
                  <c:v>0.77044924912280699</c:v>
                </c:pt>
                <c:pt idx="4">
                  <c:v>1.549632942105263</c:v>
                </c:pt>
                <c:pt idx="5">
                  <c:v>1.0649122807017544</c:v>
                </c:pt>
                <c:pt idx="6">
                  <c:v>0.7505183561403509</c:v>
                </c:pt>
                <c:pt idx="7">
                  <c:v>0.71421052631578952</c:v>
                </c:pt>
                <c:pt idx="8">
                  <c:v>0.88263157894736843</c:v>
                </c:pt>
                <c:pt idx="9">
                  <c:v>1.6368421052631579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68-4CCC-B642-AF8DDC0B957A}"/>
            </c:ext>
          </c:extLst>
        </c:ser>
        <c:ser>
          <c:idx val="1"/>
          <c:order val="1"/>
          <c:tx>
            <c:strRef>
              <c:f>'Trt_Means+NUE'!$Q$131</c:f>
              <c:strCache>
                <c:ptCount val="1"/>
                <c:pt idx="0">
                  <c:v>SBNRC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'Trt_Means+NUE'!$Q$132:$Q$141</c:f>
              <c:numCache>
                <c:formatCode>General</c:formatCode>
                <c:ptCount val="10"/>
                <c:pt idx="0">
                  <c:v>1.2364196240287804</c:v>
                </c:pt>
                <c:pt idx="1">
                  <c:v>1.4087416332359586</c:v>
                </c:pt>
                <c:pt idx="2">
                  <c:v>2.4286110146609721</c:v>
                </c:pt>
                <c:pt idx="3">
                  <c:v>1.2583225764893899</c:v>
                </c:pt>
                <c:pt idx="4">
                  <c:v>1.0392953531314864</c:v>
                </c:pt>
                <c:pt idx="5">
                  <c:v>0.71993410214168041</c:v>
                </c:pt>
                <c:pt idx="6">
                  <c:v>1.2389098198547281</c:v>
                </c:pt>
                <c:pt idx="7">
                  <c:v>1.0488823384917711</c:v>
                </c:pt>
                <c:pt idx="8">
                  <c:v>1.1027628702047305</c:v>
                </c:pt>
                <c:pt idx="9">
                  <c:v>0.9648445873526259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68-4CCC-B642-AF8DDC0B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6368"/>
        <c:axId val="792076928"/>
      </c:scatterChart>
      <c:valAx>
        <c:axId val="79207636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928"/>
        <c:crosses val="autoZero"/>
        <c:crossBetween val="midCat"/>
        <c:majorUnit val="2"/>
      </c:valAx>
      <c:valAx>
        <c:axId val="7920769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Error, %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437644983173789"/>
          <c:y val="4.6283006570487409E-2"/>
          <c:w val="0.22951242090589297"/>
          <c:h val="0.167297644841374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/>
              <a:t>Experiment 502</a:t>
            </a:r>
            <a:r>
              <a:rPr lang="en-US" sz="1000"/>
              <a:t/>
            </a:r>
            <a:br>
              <a:rPr lang="en-US" sz="1000"/>
            </a:br>
            <a:r>
              <a:rPr lang="en-US" sz="1000"/>
              <a:t>NUE,</a:t>
            </a:r>
            <a:r>
              <a:rPr lang="en-US" sz="1000" baseline="0"/>
              <a:t> 1971 - 2015</a:t>
            </a:r>
            <a:br>
              <a:rPr lang="en-US" sz="1000" baseline="0"/>
            </a:br>
            <a:r>
              <a:rPr lang="en-US" sz="1000" baseline="0"/>
              <a:t>112 kg N/ha preplant</a:t>
            </a:r>
            <a:br>
              <a:rPr lang="en-US" sz="1000" baseline="0"/>
            </a:br>
            <a:endParaRPr lang="en-US" sz="1000" baseline="0"/>
          </a:p>
          <a:p>
            <a:pPr algn="l">
              <a:defRPr sz="1000"/>
            </a:pPr>
            <a:r>
              <a:rPr lang="en-US" sz="1000" baseline="0"/>
              <a:t>Average: 31.7</a:t>
            </a:r>
          </a:p>
          <a:p>
            <a:pPr algn="l">
              <a:defRPr sz="1000"/>
            </a:pPr>
            <a:r>
              <a:rPr lang="en-US" sz="1000" baseline="0"/>
              <a:t>Std dev: 20.6</a:t>
            </a:r>
            <a:endParaRPr lang="en-US" sz="1000"/>
          </a:p>
        </c:rich>
      </c:tx>
      <c:layout>
        <c:manualLayout>
          <c:xMode val="edge"/>
          <c:yMode val="edge"/>
          <c:x val="0.11753591420721708"/>
          <c:y val="0.115131573212627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385637412777483E-2"/>
          <c:y val="5.9323094689268531E-2"/>
          <c:w val="0.86964776399514865"/>
          <c:h val="0.778963418354734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'Trt_Means+NUE'!$AJ$4</c:f>
              <c:strCache>
                <c:ptCount val="1"/>
                <c:pt idx="0">
                  <c:v>0-40-60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diamond"/>
            <c:size val="8"/>
            <c:spPr>
              <a:solidFill>
                <a:srgbClr val="FF6600"/>
              </a:soli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xVal>
            <c:numRef>
              <c:f>'Trt_Means+NUE'!$AD$75:$AD$118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'Trt_Means+NUE'!$AI$75:$AI$118</c:f>
              <c:numCache>
                <c:formatCode>General</c:formatCode>
                <c:ptCount val="44"/>
                <c:pt idx="0">
                  <c:v>1.0038000000000054</c:v>
                </c:pt>
                <c:pt idx="1">
                  <c:v>-8.7617399999999996</c:v>
                </c:pt>
                <c:pt idx="2">
                  <c:v>16.136802500000002</c:v>
                </c:pt>
                <c:pt idx="3">
                  <c:v>33.965365999999996</c:v>
                </c:pt>
                <c:pt idx="4">
                  <c:v>33.661716500000004</c:v>
                </c:pt>
                <c:pt idx="5">
                  <c:v>17.004372500000002</c:v>
                </c:pt>
                <c:pt idx="6">
                  <c:v>25.593315500000003</c:v>
                </c:pt>
                <c:pt idx="7">
                  <c:v>4.3938599999999965</c:v>
                </c:pt>
                <c:pt idx="8">
                  <c:v>47.480834999999999</c:v>
                </c:pt>
                <c:pt idx="9">
                  <c:v>38.222250000000003</c:v>
                </c:pt>
                <c:pt idx="10">
                  <c:v>11.19408</c:v>
                </c:pt>
                <c:pt idx="11">
                  <c:v>13.827515799999993</c:v>
                </c:pt>
                <c:pt idx="12">
                  <c:v>20.972760000000001</c:v>
                </c:pt>
                <c:pt idx="13">
                  <c:v>25.151505</c:v>
                </c:pt>
                <c:pt idx="14">
                  <c:v>8.0698350000000048</c:v>
                </c:pt>
                <c:pt idx="15">
                  <c:v>15.788339999999998</c:v>
                </c:pt>
                <c:pt idx="16">
                  <c:v>51.749475000000004</c:v>
                </c:pt>
                <c:pt idx="17">
                  <c:v>31.881405000000001</c:v>
                </c:pt>
                <c:pt idx="18">
                  <c:v>24.987450000000003</c:v>
                </c:pt>
                <c:pt idx="19">
                  <c:v>22.875684799999998</c:v>
                </c:pt>
                <c:pt idx="20">
                  <c:v>29.909476100000003</c:v>
                </c:pt>
                <c:pt idx="21">
                  <c:v>33.522637799999998</c:v>
                </c:pt>
                <c:pt idx="22">
                  <c:v>49.074096999999995</c:v>
                </c:pt>
                <c:pt idx="23">
                  <c:v>23.761400300000005</c:v>
                </c:pt>
                <c:pt idx="24">
                  <c:v>47.918210500000001</c:v>
                </c:pt>
                <c:pt idx="25">
                  <c:v>54.863416700000002</c:v>
                </c:pt>
                <c:pt idx="26">
                  <c:v>47.899793599999995</c:v>
                </c:pt>
                <c:pt idx="27">
                  <c:v>58.973743899999995</c:v>
                </c:pt>
                <c:pt idx="28">
                  <c:v>25.813079700000003</c:v>
                </c:pt>
                <c:pt idx="29">
                  <c:v>1.5867707000000022</c:v>
                </c:pt>
                <c:pt idx="30">
                  <c:v>25.595406499999999</c:v>
                </c:pt>
                <c:pt idx="31">
                  <c:v>93.209022199999993</c:v>
                </c:pt>
                <c:pt idx="32">
                  <c:v>74.022674499999994</c:v>
                </c:pt>
                <c:pt idx="33">
                  <c:v>30.998192299999999</c:v>
                </c:pt>
                <c:pt idx="34">
                  <c:v>29.698928700000003</c:v>
                </c:pt>
                <c:pt idx="35">
                  <c:v>21.379423800000005</c:v>
                </c:pt>
                <c:pt idx="36">
                  <c:v>72.883748299999993</c:v>
                </c:pt>
                <c:pt idx="37">
                  <c:v>53.488003900000017</c:v>
                </c:pt>
                <c:pt idx="38">
                  <c:v>29.7070273</c:v>
                </c:pt>
                <c:pt idx="39">
                  <c:v>44.9427618</c:v>
                </c:pt>
                <c:pt idx="40">
                  <c:v>47.236074699999996</c:v>
                </c:pt>
                <c:pt idx="41">
                  <c:v>28.863002599999998</c:v>
                </c:pt>
                <c:pt idx="42">
                  <c:v>13.1295462</c:v>
                </c:pt>
                <c:pt idx="43">
                  <c:v>22.525255000000001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4E-4FA8-B350-045DFF7BD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16592"/>
        <c:axId val="790217152"/>
      </c:scatterChart>
      <c:valAx>
        <c:axId val="790216592"/>
        <c:scaling>
          <c:orientation val="minMax"/>
          <c:max val="2016"/>
          <c:min val="197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48882022716227219"/>
              <c:y val="0.91427718675896252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7152"/>
        <c:crosses val="autoZero"/>
        <c:crossBetween val="midCat"/>
      </c:valAx>
      <c:valAx>
        <c:axId val="7902171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NUE,</a:t>
                </a:r>
                <a:r>
                  <a:rPr lang="en-US" sz="900" baseline="0"/>
                  <a:t> %</a:t>
                </a:r>
                <a:endParaRPr lang="en-US" sz="900"/>
              </a:p>
            </c:rich>
          </c:tx>
          <c:layout>
            <c:manualLayout>
              <c:xMode val="edge"/>
              <c:yMode val="edge"/>
              <c:x val="5.3023476893521229E-3"/>
              <c:y val="0.38260571829444884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6592"/>
        <c:crosses val="autoZero"/>
        <c:crossBetween val="midCat"/>
      </c:valAx>
      <c:spPr>
        <a:solidFill>
          <a:schemeClr val="bg1"/>
        </a:solidFill>
        <a:ln w="635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noFill/>
      <a:prstDash val="solid"/>
      <a:round/>
    </a:ln>
    <a:effectLst/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Nitrogen Response</a:t>
            </a:r>
            <a:br>
              <a:rPr lang="en-US"/>
            </a:br>
            <a:r>
              <a:rPr lang="en-US"/>
              <a:t>1971-2017</a:t>
            </a:r>
          </a:p>
        </c:rich>
      </c:tx>
      <c:layout>
        <c:manualLayout>
          <c:xMode val="edge"/>
          <c:yMode val="edge"/>
          <c:x val="0.15369444444444444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720659907083729E-2"/>
          <c:y val="2.5428331875182269E-2"/>
          <c:w val="0.90272372338621809"/>
          <c:h val="0.802252843394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Check_Plots_YIELD!$C$6</c:f>
              <c:strCache>
                <c:ptCount val="1"/>
                <c:pt idx="0">
                  <c:v>0-20-55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Check_Plots_YIELD!$B$7:$B$52</c:f>
              <c:numCache>
                <c:formatCode>General</c:formatCode>
                <c:ptCount val="4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</c:numCache>
            </c:numRef>
          </c:cat>
          <c:val>
            <c:numRef>
              <c:f>Check_Plots_YIELD!$C$7:$C$52</c:f>
              <c:numCache>
                <c:formatCode>General</c:formatCode>
                <c:ptCount val="46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1.2090000000000001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1-49DE-AB6A-86C2AE827FAC}"/>
            </c:ext>
          </c:extLst>
        </c:ser>
        <c:ser>
          <c:idx val="1"/>
          <c:order val="1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Check_Plots_YIELD!$B$7:$B$52</c:f>
              <c:numCache>
                <c:formatCode>General</c:formatCode>
                <c:ptCount val="4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</c:numCache>
            </c:numRef>
          </c:cat>
          <c:val>
            <c:numRef>
              <c:f>Check_Plots_YIELD!$D$7:$D$52</c:f>
              <c:numCache>
                <c:formatCode>General</c:formatCode>
                <c:ptCount val="46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4.8499999999999996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21-49DE-AB6A-86C2AE827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0219952"/>
        <c:axId val="790220512"/>
      </c:barChart>
      <c:catAx>
        <c:axId val="790219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0512"/>
        <c:crosses val="autoZero"/>
        <c:auto val="1"/>
        <c:lblAlgn val="ctr"/>
        <c:lblOffset val="100"/>
        <c:noMultiLvlLbl val="0"/>
      </c:catAx>
      <c:valAx>
        <c:axId val="790220512"/>
        <c:scaling>
          <c:orientation val="minMax"/>
          <c:max val="6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 yield, Mg/ha</a:t>
                </a:r>
              </a:p>
            </c:rich>
          </c:tx>
          <c:layout>
            <c:manualLayout>
              <c:xMode val="edge"/>
              <c:yMode val="edge"/>
              <c:x val="4.8980115321516178E-3"/>
              <c:y val="0.23753827646544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1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297984363267122"/>
          <c:y val="4.2244823563721209E-2"/>
          <c:w val="0.15039960629921259"/>
          <c:h val="0.17997739865850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Experiment</a:t>
            </a:r>
            <a:r>
              <a:rPr lang="en-US" b="1" baseline="0"/>
              <a:t> 502, 1971-2017</a:t>
            </a:r>
            <a:endParaRPr lang="en-US" b="1"/>
          </a:p>
        </c:rich>
      </c:tx>
      <c:layout>
        <c:manualLayout>
          <c:xMode val="edge"/>
          <c:yMode val="edge"/>
          <c:x val="0.53120122484689414"/>
          <c:y val="2.31479854262953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33333333333334"/>
          <c:y val="2.8222330524519296E-2"/>
          <c:w val="0.85766666666666669"/>
          <c:h val="0.75387321376494609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Check_Plots_YIELD!$C$6</c:f>
              <c:strCache>
                <c:ptCount val="1"/>
                <c:pt idx="0">
                  <c:v>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454943132108484"/>
                  <c:y val="-0.4908599445902595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0.0015x - 1.3248</a:t>
                    </a:r>
                    <a:br>
                      <a:rPr lang="en-US" baseline="0"/>
                    </a:br>
                    <a:r>
                      <a:rPr lang="en-US" baseline="0"/>
                      <a:t>R² = 0.001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Check_Plots_YIELD!$B$7:$B$52</c:f>
              <c:numCache>
                <c:formatCode>General</c:formatCode>
                <c:ptCount val="4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</c:numCache>
            </c:numRef>
          </c:xVal>
          <c:yVal>
            <c:numRef>
              <c:f>Check_Plots_YIELD!$C$7:$C$52</c:f>
              <c:numCache>
                <c:formatCode>General</c:formatCode>
                <c:ptCount val="46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1.2090000000000001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92-4CF9-A65D-835D55B8C8C5}"/>
            </c:ext>
          </c:extLst>
        </c:ser>
        <c:ser>
          <c:idx val="1"/>
          <c:order val="1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750612423447067"/>
                  <c:y val="-0.1850414799810853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0.0249x - 46.564</a:t>
                    </a:r>
                    <a:br>
                      <a:rPr lang="en-US" baseline="0"/>
                    </a:br>
                    <a:r>
                      <a:rPr lang="en-US" baseline="0"/>
                      <a:t>R² = 0.11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Check_Plots_YIELD!$B$7:$B$52</c:f>
              <c:numCache>
                <c:formatCode>General</c:formatCode>
                <c:ptCount val="4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</c:numCache>
            </c:numRef>
          </c:xVal>
          <c:yVal>
            <c:numRef>
              <c:f>Check_Plots_YIELD!$D$7:$D$52</c:f>
              <c:numCache>
                <c:formatCode>General</c:formatCode>
                <c:ptCount val="46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4.8499999999999996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92-4CF9-A65D-835D55B8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23872"/>
        <c:axId val="633757248"/>
      </c:scatterChart>
      <c:valAx>
        <c:axId val="790223872"/>
        <c:scaling>
          <c:orientation val="minMax"/>
          <c:max val="2018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57248"/>
        <c:crosses val="autoZero"/>
        <c:crossBetween val="midCat"/>
        <c:majorUnit val="4"/>
      </c:valAx>
      <c:valAx>
        <c:axId val="633757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3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"/>
          <c:y val="5.692002041411489E-2"/>
          <c:w val="0.13543503937007875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0-20-55 vs 90-20-55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59492563429571"/>
          <c:y val="4.6712962962962977E-2"/>
          <c:w val="0.84751618547681529"/>
          <c:h val="0.78475320793234182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727782152230971"/>
                  <c:y val="-0.1435903324584426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0.6484x + 1.8126</a:t>
                    </a:r>
                    <a:br>
                      <a:rPr lang="en-US" baseline="0"/>
                    </a:br>
                    <a:r>
                      <a:rPr lang="en-US" baseline="0"/>
                      <a:t>R² = 0.14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Check_Plots_YIELD!$C$7:$C$50</c:f>
              <c:numCache>
                <c:formatCode>General</c:formatCode>
                <c:ptCount val="44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</c:numCache>
            </c:numRef>
          </c:xVal>
          <c:yVal>
            <c:numRef>
              <c:f>Check_Plots_YIELD!$D$7:$D$50</c:f>
              <c:numCache>
                <c:formatCode>General</c:formatCode>
                <c:ptCount val="44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EE-40DC-AEAE-E110E6646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0048"/>
        <c:axId val="633760608"/>
      </c:scatterChart>
      <c:valAx>
        <c:axId val="633760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yield, Mg/ha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608"/>
        <c:crosses val="autoZero"/>
        <c:crossBetween val="midCat"/>
      </c:valAx>
      <c:valAx>
        <c:axId val="6337606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Nitrogen</a:t>
                </a:r>
                <a:r>
                  <a:rPr lang="en-US" baseline="0"/>
                  <a:t> fertilized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6666666666666666E-2"/>
              <c:y val="0.17404308836395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8381452318461"/>
          <c:y val="5.0925925925925923E-2"/>
          <c:w val="0.77543044619422563"/>
          <c:h val="0.74350320793234181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Check_Plots_YIELD!$G$6</c:f>
              <c:strCache>
                <c:ptCount val="1"/>
                <c:pt idx="0">
                  <c:v>Chk N uptake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Check_Plots_YIELD!$G$7:$G$50</c:f>
              <c:numCache>
                <c:formatCode>0.00</c:formatCode>
                <c:ptCount val="44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3408"/>
        <c:axId val="633763968"/>
      </c:scatterChart>
      <c:scatterChart>
        <c:scatterStyle val="lineMarker"/>
        <c:varyColors val="0"/>
        <c:ser>
          <c:idx val="1"/>
          <c:order val="1"/>
          <c:tx>
            <c:strRef>
              <c:f>Check_Plots_YIELD!$I$6</c:f>
              <c:strCache>
                <c:ptCount val="1"/>
                <c:pt idx="0">
                  <c:v>N response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Check_Plots_YIELD!$I$7:$I$50</c:f>
              <c:numCache>
                <c:formatCode>0.00</c:formatCode>
                <c:ptCount val="44"/>
                <c:pt idx="0">
                  <c:v>-2.0879039999999875</c:v>
                </c:pt>
                <c:pt idx="1">
                  <c:v>-7.8738072000000017</c:v>
                </c:pt>
                <c:pt idx="2">
                  <c:v>21.036757055999995</c:v>
                </c:pt>
                <c:pt idx="3">
                  <c:v>39.207223440000021</c:v>
                </c:pt>
                <c:pt idx="4">
                  <c:v>34.251583296000007</c:v>
                </c:pt>
                <c:pt idx="5">
                  <c:v>20.113662576000003</c:v>
                </c:pt>
                <c:pt idx="6">
                  <c:v>37.943961216000005</c:v>
                </c:pt>
                <c:pt idx="7">
                  <c:v>7.2313752000000022</c:v>
                </c:pt>
                <c:pt idx="8">
                  <c:v>64.034409600000004</c:v>
                </c:pt>
                <c:pt idx="9">
                  <c:v>28.905424800000013</c:v>
                </c:pt>
                <c:pt idx="10">
                  <c:v>3.597619200000004</c:v>
                </c:pt>
                <c:pt idx="11">
                  <c:v>14.571160800000001</c:v>
                </c:pt>
                <c:pt idx="12">
                  <c:v>14.233884000000003</c:v>
                </c:pt>
                <c:pt idx="13">
                  <c:v>20.842903200000016</c:v>
                </c:pt>
                <c:pt idx="14">
                  <c:v>8.0183544000000069</c:v>
                </c:pt>
                <c:pt idx="15">
                  <c:v>20.059939200000017</c:v>
                </c:pt>
                <c:pt idx="16">
                  <c:v>61.023009599999988</c:v>
                </c:pt>
                <c:pt idx="17">
                  <c:v>39.104032799999999</c:v>
                </c:pt>
                <c:pt idx="18">
                  <c:v>35.080802400000003</c:v>
                </c:pt>
                <c:pt idx="19">
                  <c:v>8.3114639999999937</c:v>
                </c:pt>
                <c:pt idx="20">
                  <c:v>38.206314384000002</c:v>
                </c:pt>
                <c:pt idx="21">
                  <c:v>42.360239544000009</c:v>
                </c:pt>
                <c:pt idx="22">
                  <c:v>40.659842496000003</c:v>
                </c:pt>
                <c:pt idx="23">
                  <c:v>22.624019259072</c:v>
                </c:pt>
                <c:pt idx="24">
                  <c:v>27.098140237056008</c:v>
                </c:pt>
                <c:pt idx="25">
                  <c:v>40.664848486752014</c:v>
                </c:pt>
                <c:pt idx="26">
                  <c:v>40.13839329024001</c:v>
                </c:pt>
                <c:pt idx="27">
                  <c:v>45.44466848342401</c:v>
                </c:pt>
                <c:pt idx="28">
                  <c:v>38.021840356415993</c:v>
                </c:pt>
                <c:pt idx="29">
                  <c:v>-2.9262764751360066</c:v>
                </c:pt>
                <c:pt idx="30">
                  <c:v>9.878194879391998</c:v>
                </c:pt>
                <c:pt idx="31">
                  <c:v>79.65237704659198</c:v>
                </c:pt>
                <c:pt idx="32">
                  <c:v>57.753673151999998</c:v>
                </c:pt>
                <c:pt idx="33">
                  <c:v>23.897125950432006</c:v>
                </c:pt>
                <c:pt idx="34">
                  <c:v>9.3738859199999922</c:v>
                </c:pt>
                <c:pt idx="35">
                  <c:v>5.7337056000000146</c:v>
                </c:pt>
                <c:pt idx="36">
                  <c:v>71.514566592000023</c:v>
                </c:pt>
                <c:pt idx="37">
                  <c:v>54.81952560000002</c:v>
                </c:pt>
                <c:pt idx="38">
                  <c:v>24.909497760000008</c:v>
                </c:pt>
                <c:pt idx="39">
                  <c:v>20.758583999999985</c:v>
                </c:pt>
                <c:pt idx="40">
                  <c:v>53.924135999999997</c:v>
                </c:pt>
                <c:pt idx="41">
                  <c:v>24.235425983999995</c:v>
                </c:pt>
                <c:pt idx="42">
                  <c:v>-4.0442700480000013</c:v>
                </c:pt>
                <c:pt idx="43">
                  <c:v>23.649528000000011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5936"/>
        <c:axId val="633764528"/>
      </c:scatterChart>
      <c:valAx>
        <c:axId val="633763408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968"/>
        <c:crosses val="autoZero"/>
        <c:crossBetween val="midCat"/>
      </c:valAx>
      <c:valAx>
        <c:axId val="6337639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uptake, kg/ha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408"/>
        <c:crosses val="autoZero"/>
        <c:crossBetween val="midCat"/>
      </c:valAx>
      <c:valAx>
        <c:axId val="63376452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response, kg/ha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5936"/>
        <c:crosses val="max"/>
        <c:crossBetween val="midCat"/>
      </c:valAx>
      <c:valAx>
        <c:axId val="97576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3764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7016207349081366"/>
          <c:y val="4.2244823563721209E-2"/>
          <c:w val="0.17983792650918631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Check_Plots_YIELD!$I$6</c:f>
              <c:strCache>
                <c:ptCount val="1"/>
                <c:pt idx="0">
                  <c:v>N response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8097769028871393E-2"/>
                  <c:y val="-0.327212744240303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Check_Plots_YIELD!$G$7:$G$50</c:f>
              <c:numCache>
                <c:formatCode>0.00</c:formatCode>
                <c:ptCount val="44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</c:numCache>
            </c:numRef>
          </c:xVal>
          <c:yVal>
            <c:numRef>
              <c:f>Check_Plots_YIELD!$H$7:$H$50</c:f>
              <c:numCache>
                <c:formatCode>0.00</c:formatCode>
                <c:ptCount val="44"/>
                <c:pt idx="0">
                  <c:v>56.895384000000014</c:v>
                </c:pt>
                <c:pt idx="1">
                  <c:v>37.016128800000004</c:v>
                </c:pt>
                <c:pt idx="2">
                  <c:v>47.612241600000004</c:v>
                </c:pt>
                <c:pt idx="3">
                  <c:v>82.34974440000002</c:v>
                </c:pt>
                <c:pt idx="4">
                  <c:v>71.612698080000015</c:v>
                </c:pt>
                <c:pt idx="5">
                  <c:v>47.369322000000011</c:v>
                </c:pt>
                <c:pt idx="6">
                  <c:v>71.224026720000012</c:v>
                </c:pt>
                <c:pt idx="7">
                  <c:v>67.740439200000012</c:v>
                </c:pt>
                <c:pt idx="8">
                  <c:v>97.509132000000008</c:v>
                </c:pt>
                <c:pt idx="9">
                  <c:v>60.292243200000016</c:v>
                </c:pt>
                <c:pt idx="10">
                  <c:v>47.760804000000007</c:v>
                </c:pt>
                <c:pt idx="11">
                  <c:v>76.465468800000011</c:v>
                </c:pt>
                <c:pt idx="12">
                  <c:v>67.82074320000001</c:v>
                </c:pt>
                <c:pt idx="13">
                  <c:v>53.635041600000022</c:v>
                </c:pt>
                <c:pt idx="14">
                  <c:v>72.875880000000009</c:v>
                </c:pt>
                <c:pt idx="15">
                  <c:v>69.03333360000002</c:v>
                </c:pt>
                <c:pt idx="16">
                  <c:v>104.5036104</c:v>
                </c:pt>
                <c:pt idx="17">
                  <c:v>68.158020000000008</c:v>
                </c:pt>
                <c:pt idx="18">
                  <c:v>77.541542400000012</c:v>
                </c:pt>
                <c:pt idx="19">
                  <c:v>44.697206400000006</c:v>
                </c:pt>
                <c:pt idx="20">
                  <c:v>66.93892497600001</c:v>
                </c:pt>
                <c:pt idx="21">
                  <c:v>69.907402488000017</c:v>
                </c:pt>
                <c:pt idx="22">
                  <c:v>58.475606112000008</c:v>
                </c:pt>
                <c:pt idx="23">
                  <c:v>69.820767963072001</c:v>
                </c:pt>
                <c:pt idx="24">
                  <c:v>56.029583533056012</c:v>
                </c:pt>
                <c:pt idx="25">
                  <c:v>70.87151930275202</c:v>
                </c:pt>
                <c:pt idx="26">
                  <c:v>85.853533194240015</c:v>
                </c:pt>
                <c:pt idx="27">
                  <c:v>76.256349635424016</c:v>
                </c:pt>
                <c:pt idx="28">
                  <c:v>76.899576484416002</c:v>
                </c:pt>
                <c:pt idx="29">
                  <c:v>41.276578500864005</c:v>
                </c:pt>
                <c:pt idx="30">
                  <c:v>68.337418975392012</c:v>
                </c:pt>
                <c:pt idx="31">
                  <c:v>143.30775176659199</c:v>
                </c:pt>
                <c:pt idx="32">
                  <c:v>89.940480000000008</c:v>
                </c:pt>
                <c:pt idx="33">
                  <c:v>62.309420094432006</c:v>
                </c:pt>
                <c:pt idx="34">
                  <c:v>64.725024000000005</c:v>
                </c:pt>
                <c:pt idx="35">
                  <c:v>67.937184000000016</c:v>
                </c:pt>
                <c:pt idx="36">
                  <c:v>139.42380480000003</c:v>
                </c:pt>
                <c:pt idx="37">
                  <c:v>91.984216800000027</c:v>
                </c:pt>
                <c:pt idx="38">
                  <c:v>45.821462400000009</c:v>
                </c:pt>
                <c:pt idx="39">
                  <c:v>64.949875199999994</c:v>
                </c:pt>
                <c:pt idx="40">
                  <c:v>97.408752000000007</c:v>
                </c:pt>
                <c:pt idx="41">
                  <c:v>61.191648000000008</c:v>
                </c:pt>
                <c:pt idx="42">
                  <c:v>43.813862400000012</c:v>
                </c:pt>
                <c:pt idx="43">
                  <c:v>69.446899200000018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B6-43B4-85EA-4C3D0288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8736"/>
        <c:axId val="975769296"/>
      </c:scatterChart>
      <c:valAx>
        <c:axId val="975768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N uptake,</a:t>
                </a:r>
                <a:r>
                  <a:rPr lang="en-US" baseline="0"/>
                  <a:t> kg N/ha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9296"/>
        <c:crosses val="autoZero"/>
        <c:crossBetween val="midCat"/>
      </c:valAx>
      <c:valAx>
        <c:axId val="9757692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T7 N uptake, kg N/ha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8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'Management and Dates'!$X$13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8206189851268594"/>
                  <c:y val="3.199074074074074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'Management and Dates'!$S$14:$S$31</c:f>
              <c:numCache>
                <c:formatCode>General</c:formatCode>
                <c:ptCount val="18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</c:numCache>
            </c:numRef>
          </c:xVal>
          <c:yVal>
            <c:numRef>
              <c:f>'Management and Dates'!$X$14:$X$31</c:f>
              <c:numCache>
                <c:formatCode>General</c:formatCode>
                <c:ptCount val="18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37-4A38-9128-EB7F6F2E9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6512"/>
        <c:axId val="257857072"/>
      </c:scatterChart>
      <c:valAx>
        <c:axId val="257856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Env. Yield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7072"/>
        <c:crossesAt val="-0.1"/>
        <c:crossBetween val="midCat"/>
      </c:valAx>
      <c:valAx>
        <c:axId val="257857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Rate slope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6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Lahoma, 502, 1993-2015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Check_Plots_YIELD!$J$27</c:f>
              <c:strCache>
                <c:ptCount val="1"/>
                <c:pt idx="0">
                  <c:v>rainfall mm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502034120734908"/>
                  <c:y val="0.111610760283811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Check_Plots_YIELD!$C$28:$C$50</c:f>
              <c:numCache>
                <c:formatCode>General</c:formatCode>
                <c:ptCount val="23"/>
                <c:pt idx="0">
                  <c:v>1.1526009600000002</c:v>
                </c:pt>
                <c:pt idx="1">
                  <c:v>0.74542944000000011</c:v>
                </c:pt>
                <c:pt idx="2">
                  <c:v>1.97475936</c:v>
                </c:pt>
                <c:pt idx="3">
                  <c:v>1.2105206400000001</c:v>
                </c:pt>
                <c:pt idx="4">
                  <c:v>1.2638774400000001</c:v>
                </c:pt>
                <c:pt idx="5">
                  <c:v>1.9127673600000001</c:v>
                </c:pt>
                <c:pt idx="6">
                  <c:v>1.2891916800000001</c:v>
                </c:pt>
                <c:pt idx="7">
                  <c:v>1.6266835200000003</c:v>
                </c:pt>
                <c:pt idx="8">
                  <c:v>1.8494918400000004</c:v>
                </c:pt>
                <c:pt idx="9">
                  <c:v>2.4459926400000005</c:v>
                </c:pt>
                <c:pt idx="10">
                  <c:v>2.6634048000000003</c:v>
                </c:pt>
                <c:pt idx="11">
                  <c:v>1.3467283200000004</c:v>
                </c:pt>
                <c:pt idx="12">
                  <c:v>1.6072089599999999</c:v>
                </c:pt>
                <c:pt idx="13">
                  <c:v>2.3159472000000005</c:v>
                </c:pt>
                <c:pt idx="14">
                  <c:v>2.6026560000000001</c:v>
                </c:pt>
                <c:pt idx="15">
                  <c:v>2.8413907200000001</c:v>
                </c:pt>
                <c:pt idx="16">
                  <c:v>1.5550080000000002</c:v>
                </c:pt>
                <c:pt idx="17">
                  <c:v>0.87497760000000002</c:v>
                </c:pt>
                <c:pt idx="18">
                  <c:v>1.8490080000000002</c:v>
                </c:pt>
                <c:pt idx="19">
                  <c:v>1.8194400000000004</c:v>
                </c:pt>
                <c:pt idx="20">
                  <c:v>1.5462854400000003</c:v>
                </c:pt>
                <c:pt idx="21">
                  <c:v>2.0024323200000005</c:v>
                </c:pt>
                <c:pt idx="22">
                  <c:v>1.9162080000000004</c:v>
                </c:pt>
              </c:numCache>
            </c:numRef>
          </c:xVal>
          <c:yVal>
            <c:numRef>
              <c:f>Check_Plots_YIELD!$L$28:$L$50</c:f>
              <c:numCache>
                <c:formatCode>0.00</c:formatCode>
                <c:ptCount val="23"/>
                <c:pt idx="0">
                  <c:v>61.977219868421059</c:v>
                </c:pt>
                <c:pt idx="1">
                  <c:v>58.379947283236994</c:v>
                </c:pt>
                <c:pt idx="2">
                  <c:v>66.069350374959228</c:v>
                </c:pt>
                <c:pt idx="3">
                  <c:v>51.062120899759783</c:v>
                </c:pt>
                <c:pt idx="4">
                  <c:v>72.281407940709343</c:v>
                </c:pt>
                <c:pt idx="5">
                  <c:v>56.165001000577256</c:v>
                </c:pt>
                <c:pt idx="6">
                  <c:v>67.137581065999626</c:v>
                </c:pt>
                <c:pt idx="7">
                  <c:v>46.940907563025213</c:v>
                </c:pt>
                <c:pt idx="8">
                  <c:v>36.454499817703052</c:v>
                </c:pt>
                <c:pt idx="9">
                  <c:v>48.828621820423244</c:v>
                </c:pt>
                <c:pt idx="10">
                  <c:v>33.523598385093166</c:v>
                </c:pt>
                <c:pt idx="11">
                  <c:v>54.610473122888003</c:v>
                </c:pt>
                <c:pt idx="12">
                  <c:v>43.522214390505241</c:v>
                </c:pt>
                <c:pt idx="13">
                  <c:v>28.606750000000002</c:v>
                </c:pt>
                <c:pt idx="14">
                  <c:v>65.137961977186322</c:v>
                </c:pt>
                <c:pt idx="15">
                  <c:v>68.002951456310683</c:v>
                </c:pt>
                <c:pt idx="16">
                  <c:v>44.330767432800933</c:v>
                </c:pt>
                <c:pt idx="17">
                  <c:v>56.571761125903386</c:v>
                </c:pt>
                <c:pt idx="18">
                  <c:v>38.520129729729732</c:v>
                </c:pt>
                <c:pt idx="19">
                  <c:v>32.602455575868376</c:v>
                </c:pt>
                <c:pt idx="20">
                  <c:v>60.247766327535309</c:v>
                </c:pt>
                <c:pt idx="21">
                  <c:v>37.263474992035675</c:v>
                </c:pt>
                <c:pt idx="22">
                  <c:v>50.671990728476821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4C-4DED-995E-A6A847CFF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7272767"/>
        <c:axId val="1457284415"/>
      </c:scatterChart>
      <c:valAx>
        <c:axId val="14572727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plot yield, Mg/ha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284415"/>
        <c:crosses val="autoZero"/>
        <c:crossBetween val="midCat"/>
      </c:valAx>
      <c:valAx>
        <c:axId val="14572844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Rainfall/temp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272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'502_Yld_Goal'!$AR$9</c:f>
              <c:strCache>
                <c:ptCount val="1"/>
                <c:pt idx="0">
                  <c:v>100_0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'502_Yld_Goal'!$AR$10:$AR$53</c:f>
              <c:numCache>
                <c:formatCode>General</c:formatCode>
                <c:ptCount val="44"/>
                <c:pt idx="0">
                  <c:v>4.7039999999999714E-2</c:v>
                </c:pt>
                <c:pt idx="1">
                  <c:v>0</c:v>
                </c:pt>
                <c:pt idx="2">
                  <c:v>0.75620160000000014</c:v>
                </c:pt>
                <c:pt idx="3">
                  <c:v>1.5916857600000003</c:v>
                </c:pt>
                <c:pt idx="4">
                  <c:v>1.5774528000000003</c:v>
                </c:pt>
                <c:pt idx="5">
                  <c:v>0.79685759999999983</c:v>
                </c:pt>
                <c:pt idx="6">
                  <c:v>1.1993520000000004</c:v>
                </c:pt>
                <c:pt idx="7">
                  <c:v>0.12818400000000044</c:v>
                </c:pt>
                <c:pt idx="8">
                  <c:v>2.3153759999999997</c:v>
                </c:pt>
                <c:pt idx="9">
                  <c:v>1.2929279999999999</c:v>
                </c:pt>
                <c:pt idx="10">
                  <c:v>2.0328000000000134E-2</c:v>
                </c:pt>
                <c:pt idx="11">
                  <c:v>0</c:v>
                </c:pt>
                <c:pt idx="12">
                  <c:v>0.46939199999999998</c:v>
                </c:pt>
                <c:pt idx="13">
                  <c:v>0.65872799999999998</c:v>
                </c:pt>
                <c:pt idx="14">
                  <c:v>0.37816799999999989</c:v>
                </c:pt>
                <c:pt idx="15">
                  <c:v>0.73987199999999997</c:v>
                </c:pt>
                <c:pt idx="16">
                  <c:v>2.4250799999999999</c:v>
                </c:pt>
                <c:pt idx="17">
                  <c:v>1.4940239999999998</c:v>
                </c:pt>
                <c:pt idx="18">
                  <c:v>1.1709599999999998</c:v>
                </c:pt>
                <c:pt idx="19">
                  <c:v>0.45931199999999989</c:v>
                </c:pt>
                <c:pt idx="20">
                  <c:v>1.4016105600000002</c:v>
                </c:pt>
                <c:pt idx="21">
                  <c:v>1.2879820799999997</c:v>
                </c:pt>
                <c:pt idx="22">
                  <c:v>2.2997049600000001</c:v>
                </c:pt>
                <c:pt idx="23">
                  <c:v>1.113504</c:v>
                </c:pt>
                <c:pt idx="24">
                  <c:v>1.3943462400000004</c:v>
                </c:pt>
                <c:pt idx="25">
                  <c:v>2.3089852799999999</c:v>
                </c:pt>
                <c:pt idx="26">
                  <c:v>1.8673536000000004</c:v>
                </c:pt>
                <c:pt idx="27">
                  <c:v>2.3414227200000011</c:v>
                </c:pt>
                <c:pt idx="28">
                  <c:v>1.0207881600000002</c:v>
                </c:pt>
                <c:pt idx="29">
                  <c:v>0</c:v>
                </c:pt>
                <c:pt idx="30">
                  <c:v>0.50513568000000009</c:v>
                </c:pt>
                <c:pt idx="31">
                  <c:v>3.2723107200000001</c:v>
                </c:pt>
                <c:pt idx="32">
                  <c:v>2.7387023999999998</c:v>
                </c:pt>
                <c:pt idx="33">
                  <c:v>1.2675734400000001</c:v>
                </c:pt>
                <c:pt idx="34">
                  <c:v>0.42008735999999963</c:v>
                </c:pt>
                <c:pt idx="35">
                  <c:v>0.77817600000000042</c:v>
                </c:pt>
                <c:pt idx="36">
                  <c:v>3.0940291200000005</c:v>
                </c:pt>
                <c:pt idx="37">
                  <c:v>3.3529439999999999</c:v>
                </c:pt>
                <c:pt idx="38">
                  <c:v>1.2301967999999999</c:v>
                </c:pt>
                <c:pt idx="39">
                  <c:v>1.1543280000000002</c:v>
                </c:pt>
                <c:pt idx="40">
                  <c:v>2.2948800000000005</c:v>
                </c:pt>
                <c:pt idx="41">
                  <c:v>1.1340134399999997</c:v>
                </c:pt>
                <c:pt idx="42">
                  <c:v>0</c:v>
                </c:pt>
                <c:pt idx="43">
                  <c:v>0.77817600000000009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B3-4061-8281-311B5101E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72096"/>
        <c:axId val="975772656"/>
      </c:scatterChart>
      <c:valAx>
        <c:axId val="97577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656"/>
        <c:crossesAt val="0"/>
        <c:crossBetween val="midCat"/>
      </c:valAx>
      <c:valAx>
        <c:axId val="975772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difference,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838145231846"/>
          <c:y val="7.407407407407407E-2"/>
          <c:w val="0.80596062992125983"/>
          <c:h val="0.771859142607173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'502_Yld_Goal'!$AK$9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0058661417322836"/>
                  <c:y val="0.134262540099154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'502_Yld_Goal'!$AK$10:$AK$53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2A-41FB-A934-A78CECEE9C58}"/>
            </c:ext>
          </c:extLst>
        </c:ser>
        <c:ser>
          <c:idx val="1"/>
          <c:order val="1"/>
          <c:tx>
            <c:strRef>
              <c:f>'502_Yld_Goal'!$AM$9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423746719160105"/>
                  <c:y val="-0.165757509477981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'502_Yld_Goal'!$AM$10:$AM$53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2A-41FB-A934-A78CECEE9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5328"/>
        <c:axId val="935145888"/>
      </c:scatterChart>
      <c:valAx>
        <c:axId val="935145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888"/>
        <c:crosses val="autoZero"/>
        <c:crossBetween val="midCat"/>
      </c:valAx>
      <c:valAx>
        <c:axId val="9351458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629446631671041"/>
          <c:y val="0.18576334208223969"/>
          <c:w val="0.1574440069991251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'502_Yld_Goal'!$AM$9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'502_Yld_Goal'!$AK$10:$AK$53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xVal>
          <c:yVal>
            <c:numRef>
              <c:f>'502_Yld_Goal'!$AM$10:$AM$53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74-4C8A-A0BE-810C2F62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8688"/>
        <c:axId val="935149248"/>
      </c:scatterChart>
      <c:valAx>
        <c:axId val="935148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9248"/>
        <c:crosses val="autoZero"/>
        <c:crossBetween val="midCat"/>
      </c:valAx>
      <c:valAx>
        <c:axId val="935149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8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'502_Yld_Goal'!$AO$9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'502_Yld_Goal'!$AO$10:$AO$53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'502_Yld_Goal'!$AP$10:$AP$53</c:f>
              <c:numCache>
                <c:formatCode>General</c:formatCode>
                <c:ptCount val="44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  <c:pt idx="43">
                  <c:v>44.49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E-4BD7-BE4D-9E464C202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2832"/>
        <c:axId val="258933392"/>
      </c:scatterChart>
      <c:valAx>
        <c:axId val="258932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3392"/>
        <c:crosses val="autoZero"/>
        <c:crossBetween val="midCat"/>
      </c:valAx>
      <c:valAx>
        <c:axId val="2589333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2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'502_Yld_Goal'!$AO$9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'502_Yld_Goal'!$AO$10:$AO$53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'502_Yld_Goal'!$AN$10:$AN$53</c:f>
              <c:numCache>
                <c:formatCode>General</c:formatCode>
                <c:ptCount val="44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  <c:pt idx="43">
                  <c:v>30.37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6C-471C-8BAF-C3B3F0D8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5632"/>
        <c:axId val="258936192"/>
      </c:scatterChart>
      <c:valAx>
        <c:axId val="258935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6192"/>
        <c:crosses val="autoZero"/>
        <c:crossBetween val="midCat"/>
      </c:valAx>
      <c:valAx>
        <c:axId val="2589361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5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1971-2014</a:t>
            </a:r>
          </a:p>
        </c:rich>
      </c:tx>
      <c:layout>
        <c:manualLayout>
          <c:xMode val="edge"/>
          <c:yMode val="edge"/>
          <c:x val="0.51251377952755905"/>
          <c:y val="6.9444444444444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4838145231846"/>
          <c:y val="8.3750000000000005E-2"/>
          <c:w val="0.81862729658792655"/>
          <c:h val="0.752923957421988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'502_Yld_Goal'!$AJ$9</c:f>
              <c:strCache>
                <c:ptCount val="1"/>
                <c:pt idx="0">
                  <c:v>trt1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'502_Yld_Goal'!$AJ$10:$AJ$52</c:f>
              <c:numCache>
                <c:formatCode>General</c:formatCode>
                <c:ptCount val="43"/>
                <c:pt idx="0">
                  <c:v>33.700000000000003</c:v>
                </c:pt>
                <c:pt idx="1">
                  <c:v>27.98</c:v>
                </c:pt>
                <c:pt idx="2">
                  <c:v>17.061</c:v>
                </c:pt>
                <c:pt idx="3">
                  <c:v>28.797999999999998</c:v>
                </c:pt>
                <c:pt idx="4">
                  <c:v>25.440300000000001</c:v>
                </c:pt>
                <c:pt idx="5">
                  <c:v>15.609</c:v>
                </c:pt>
                <c:pt idx="6">
                  <c:v>20.721299999999999</c:v>
                </c:pt>
                <c:pt idx="7">
                  <c:v>42.177500000000002</c:v>
                </c:pt>
                <c:pt idx="8">
                  <c:v>18.997499999999999</c:v>
                </c:pt>
                <c:pt idx="9">
                  <c:v>21.66</c:v>
                </c:pt>
                <c:pt idx="10">
                  <c:v>19.7225</c:v>
                </c:pt>
                <c:pt idx="11">
                  <c:v>38.325000000000003</c:v>
                </c:pt>
                <c:pt idx="12">
                  <c:v>32.945</c:v>
                </c:pt>
                <c:pt idx="13">
                  <c:v>22.807500000000001</c:v>
                </c:pt>
                <c:pt idx="14">
                  <c:v>37.75</c:v>
                </c:pt>
                <c:pt idx="15">
                  <c:v>30.885000000000002</c:v>
                </c:pt>
                <c:pt idx="16">
                  <c:v>27.98</c:v>
                </c:pt>
                <c:pt idx="17">
                  <c:v>17.335000000000001</c:v>
                </c:pt>
                <c:pt idx="18">
                  <c:v>27.377500000000001</c:v>
                </c:pt>
                <c:pt idx="19">
                  <c:v>23.412500000000001</c:v>
                </c:pt>
                <c:pt idx="20">
                  <c:v>20.1616</c:v>
                </c:pt>
                <c:pt idx="21">
                  <c:v>19.3721</c:v>
                </c:pt>
                <c:pt idx="22">
                  <c:v>10.8628</c:v>
                </c:pt>
                <c:pt idx="23">
                  <c:v>28.067799999999998</c:v>
                </c:pt>
                <c:pt idx="24">
                  <c:v>17.7148</c:v>
                </c:pt>
                <c:pt idx="25">
                  <c:v>21.2334</c:v>
                </c:pt>
                <c:pt idx="26">
                  <c:v>23.219000000000001</c:v>
                </c:pt>
                <c:pt idx="27">
                  <c:v>14.542899999999999</c:v>
                </c:pt>
                <c:pt idx="28">
                  <c:v>20.4757</c:v>
                </c:pt>
                <c:pt idx="29">
                  <c:v>18.6647</c:v>
                </c:pt>
                <c:pt idx="30">
                  <c:v>32.217799999999997</c:v>
                </c:pt>
                <c:pt idx="31">
                  <c:v>30.365300000000001</c:v>
                </c:pt>
                <c:pt idx="32">
                  <c:v>25.4543</c:v>
                </c:pt>
                <c:pt idx="33">
                  <c:v>23.195599999999999</c:v>
                </c:pt>
                <c:pt idx="34">
                  <c:v>41.513500000000001</c:v>
                </c:pt>
                <c:pt idx="35">
                  <c:v>36.642499999999998</c:v>
                </c:pt>
                <c:pt idx="36">
                  <c:v>38.476700000000001</c:v>
                </c:pt>
                <c:pt idx="37">
                  <c:v>23.475000000000001</c:v>
                </c:pt>
                <c:pt idx="38">
                  <c:v>13.6972</c:v>
                </c:pt>
                <c:pt idx="39">
                  <c:v>29.272500000000001</c:v>
                </c:pt>
                <c:pt idx="40">
                  <c:v>25.815000000000001</c:v>
                </c:pt>
                <c:pt idx="41">
                  <c:v>24.141100000000002</c:v>
                </c:pt>
                <c:pt idx="42">
                  <c:v>30.650200000000002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A4-49ED-93D3-652BB1D6365A}"/>
            </c:ext>
          </c:extLst>
        </c:ser>
        <c:ser>
          <c:idx val="1"/>
          <c:order val="1"/>
          <c:tx>
            <c:strRef>
              <c:f>'502_Yld_Goal'!$AK$9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'502_Yld_Goal'!$AK$10:$AK$52</c:f>
              <c:numCache>
                <c:formatCode>General</c:formatCode>
                <c:ptCount val="43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A4-49ED-93D3-652BB1D6365A}"/>
            </c:ext>
          </c:extLst>
        </c:ser>
        <c:ser>
          <c:idx val="2"/>
          <c:order val="2"/>
          <c:tx>
            <c:strRef>
              <c:f>'502_Yld_Goal'!$AM$9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'502_Yld_Goal'!$AM$10:$AM$52</c:f>
              <c:numCache>
                <c:formatCode>General</c:formatCode>
                <c:ptCount val="43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A4-49ED-93D3-652BB1D6365A}"/>
            </c:ext>
          </c:extLst>
        </c:ser>
        <c:ser>
          <c:idx val="3"/>
          <c:order val="3"/>
          <c:tx>
            <c:strRef>
              <c:f>'502_Yld_Goal'!$AN$9</c:f>
              <c:strCache>
                <c:ptCount val="1"/>
                <c:pt idx="0">
                  <c:v>trt8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'502_Yld_Goal'!$AN$10:$AN$52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A4-49ED-93D3-652BB1D6365A}"/>
            </c:ext>
          </c:extLst>
        </c:ser>
        <c:ser>
          <c:idx val="4"/>
          <c:order val="4"/>
          <c:tx>
            <c:strRef>
              <c:f>'502_Yld_Goal'!$AO$9</c:f>
              <c:strCache>
                <c:ptCount val="1"/>
                <c:pt idx="0">
                  <c:v>trt10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'502_Yld_Goal'!$AO$10:$AO$52</c:f>
              <c:numCache>
                <c:formatCode>General</c:formatCode>
                <c:ptCount val="43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A4-49ED-93D3-652BB1D6365A}"/>
            </c:ext>
          </c:extLst>
        </c:ser>
        <c:ser>
          <c:idx val="5"/>
          <c:order val="5"/>
          <c:tx>
            <c:strRef>
              <c:f>'502_Yld_Goal'!$AP$9</c:f>
              <c:strCache>
                <c:ptCount val="1"/>
                <c:pt idx="0">
                  <c:v>trt12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'502_Yld_Goal'!$AP$10:$AP$52</c:f>
              <c:numCache>
                <c:formatCode>General</c:formatCode>
                <c:ptCount val="43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A4-49ED-93D3-652BB1D6365A}"/>
            </c:ext>
          </c:extLst>
        </c:ser>
        <c:ser>
          <c:idx val="6"/>
          <c:order val="6"/>
          <c:tx>
            <c:strRef>
              <c:f>'502_Yld_Goal'!$AQ$9</c:f>
              <c:strCache>
                <c:ptCount val="1"/>
                <c:pt idx="0">
                  <c:v>trt14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'502_Yld_Goal'!$AQ$10:$AQ$52</c:f>
              <c:numCache>
                <c:formatCode>General</c:formatCode>
                <c:ptCount val="43"/>
                <c:pt idx="0">
                  <c:v>34.299999999999997</c:v>
                </c:pt>
                <c:pt idx="1">
                  <c:v>25.44</c:v>
                </c:pt>
                <c:pt idx="2">
                  <c:v>31.943999999999999</c:v>
                </c:pt>
                <c:pt idx="3">
                  <c:v>47.915999999999997</c:v>
                </c:pt>
                <c:pt idx="4">
                  <c:v>43.015500000000003</c:v>
                </c:pt>
                <c:pt idx="5">
                  <c:v>34.636299999999999</c:v>
                </c:pt>
                <c:pt idx="6">
                  <c:v>38.780500000000004</c:v>
                </c:pt>
                <c:pt idx="7">
                  <c:v>45.865000000000002</c:v>
                </c:pt>
                <c:pt idx="8">
                  <c:v>52.06</c:v>
                </c:pt>
                <c:pt idx="9">
                  <c:v>44.3125</c:v>
                </c:pt>
                <c:pt idx="10">
                  <c:v>30.4925</c:v>
                </c:pt>
                <c:pt idx="11">
                  <c:v>46.917499999999997</c:v>
                </c:pt>
                <c:pt idx="12">
                  <c:v>41.984999999999999</c:v>
                </c:pt>
                <c:pt idx="13">
                  <c:v>35.057499999999997</c:v>
                </c:pt>
                <c:pt idx="14">
                  <c:v>45.372500000000002</c:v>
                </c:pt>
                <c:pt idx="15">
                  <c:v>43.65</c:v>
                </c:pt>
                <c:pt idx="16">
                  <c:v>64.007499999999993</c:v>
                </c:pt>
                <c:pt idx="17">
                  <c:v>45.857500000000002</c:v>
                </c:pt>
                <c:pt idx="18">
                  <c:v>53.327500000000001</c:v>
                </c:pt>
                <c:pt idx="19">
                  <c:v>31.22</c:v>
                </c:pt>
                <c:pt idx="20">
                  <c:v>41.251899999999999</c:v>
                </c:pt>
                <c:pt idx="21">
                  <c:v>37.083500000000001</c:v>
                </c:pt>
                <c:pt idx="22">
                  <c:v>33.051200000000001</c:v>
                </c:pt>
                <c:pt idx="23">
                  <c:v>42.404600000000002</c:v>
                </c:pt>
                <c:pt idx="24">
                  <c:v>30.2102</c:v>
                </c:pt>
                <c:pt idx="25">
                  <c:v>40.570999999999998</c:v>
                </c:pt>
                <c:pt idx="26">
                  <c:v>48.263100000000001</c:v>
                </c:pt>
                <c:pt idx="27">
                  <c:v>43.509900000000002</c:v>
                </c:pt>
                <c:pt idx="28">
                  <c:v>40.063099999999999</c:v>
                </c:pt>
                <c:pt idx="29">
                  <c:v>28.561699999999998</c:v>
                </c:pt>
                <c:pt idx="30">
                  <c:v>47.739199999999997</c:v>
                </c:pt>
                <c:pt idx="31">
                  <c:v>89.159099999999995</c:v>
                </c:pt>
                <c:pt idx="32">
                  <c:v>60.818199999999997</c:v>
                </c:pt>
                <c:pt idx="33">
                  <c:v>38.563000000000002</c:v>
                </c:pt>
                <c:pt idx="34">
                  <c:v>43.624299999999998</c:v>
                </c:pt>
                <c:pt idx="36">
                  <c:v>82.981999999999999</c:v>
                </c:pt>
                <c:pt idx="37">
                  <c:v>44.265000000000001</c:v>
                </c:pt>
                <c:pt idx="38">
                  <c:v>23.1721</c:v>
                </c:pt>
                <c:pt idx="39">
                  <c:v>44.594999999999999</c:v>
                </c:pt>
                <c:pt idx="40">
                  <c:v>57.534999999999997</c:v>
                </c:pt>
                <c:pt idx="41">
                  <c:v>38.719299999999997</c:v>
                </c:pt>
                <c:pt idx="42">
                  <c:v>31.853200000000001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4A4-49ED-93D3-652BB1D63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57472"/>
        <c:axId val="786358032"/>
      </c:scatterChart>
      <c:valAx>
        <c:axId val="786357472"/>
        <c:scaling>
          <c:orientation val="minMax"/>
          <c:max val="75"/>
          <c:min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Environment Mean</a:t>
                </a:r>
              </a:p>
            </c:rich>
          </c:tx>
          <c:layout>
            <c:manualLayout>
              <c:xMode val="edge"/>
              <c:yMode val="edge"/>
              <c:x val="0.40529046369203847"/>
              <c:y val="0.91166593759113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8032"/>
        <c:crosses val="autoZero"/>
        <c:crossBetween val="midCat"/>
      </c:valAx>
      <c:valAx>
        <c:axId val="786358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Treatment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7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2614238845144357"/>
          <c:y val="5.1504082822980468E-2"/>
          <c:w val="0.29215966754155737"/>
          <c:h val="0.44849591717701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1971 - 2015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5.5972222222222236E-2"/>
          <c:w val="0.81862729658792655"/>
          <c:h val="0.79459062408865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'502_Yld_Goal'!$F$9</c:f>
              <c:strCache>
                <c:ptCount val="1"/>
                <c:pt idx="0">
                  <c:v>2mean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'502_Yld_Goal'!$F$10:$F$53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64-490F-9C4D-45263DBEE89D}"/>
            </c:ext>
          </c:extLst>
        </c:ser>
        <c:ser>
          <c:idx val="1"/>
          <c:order val="1"/>
          <c:tx>
            <c:strRef>
              <c:f>'502_Yld_Goal'!$G$9</c:f>
              <c:strCache>
                <c:ptCount val="1"/>
                <c:pt idx="0">
                  <c:v>2stdev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'502_Yld_Goal'!$G$10:$G$53</c:f>
              <c:numCache>
                <c:formatCode>General</c:formatCode>
                <c:ptCount val="44"/>
                <c:pt idx="0">
                  <c:v>2.2618</c:v>
                </c:pt>
                <c:pt idx="1">
                  <c:v>0.64249999999999996</c:v>
                </c:pt>
                <c:pt idx="2">
                  <c:v>1.7517</c:v>
                </c:pt>
                <c:pt idx="3">
                  <c:v>2.3855</c:v>
                </c:pt>
                <c:pt idx="4">
                  <c:v>2.6972999999999998</c:v>
                </c:pt>
                <c:pt idx="5">
                  <c:v>2.4864000000000002</c:v>
                </c:pt>
                <c:pt idx="6">
                  <c:v>1.6424000000000001</c:v>
                </c:pt>
                <c:pt idx="7">
                  <c:v>8.1331000000000007</c:v>
                </c:pt>
                <c:pt idx="8">
                  <c:v>2.5773999999999999</c:v>
                </c:pt>
                <c:pt idx="9">
                  <c:v>1.9630000000000001</c:v>
                </c:pt>
                <c:pt idx="10">
                  <c:v>2.8601000000000001</c:v>
                </c:pt>
                <c:pt idx="11">
                  <c:v>2.8940000000000001</c:v>
                </c:pt>
                <c:pt idx="12">
                  <c:v>3.1396000000000002</c:v>
                </c:pt>
                <c:pt idx="13">
                  <c:v>1.0246</c:v>
                </c:pt>
                <c:pt idx="14">
                  <c:v>1.8979999999999999</c:v>
                </c:pt>
                <c:pt idx="15">
                  <c:v>1.9520999999999999</c:v>
                </c:pt>
                <c:pt idx="16">
                  <c:v>2.2961</c:v>
                </c:pt>
                <c:pt idx="17">
                  <c:v>2.4519000000000002</c:v>
                </c:pt>
                <c:pt idx="18">
                  <c:v>2.9910999999999999</c:v>
                </c:pt>
                <c:pt idx="19">
                  <c:v>3.1150000000000002</c:v>
                </c:pt>
                <c:pt idx="20">
                  <c:v>3.9066999999999998</c:v>
                </c:pt>
                <c:pt idx="21">
                  <c:v>3.1720000000000002</c:v>
                </c:pt>
                <c:pt idx="22">
                  <c:v>0.96630000000000005</c:v>
                </c:pt>
                <c:pt idx="23">
                  <c:v>1.1147</c:v>
                </c:pt>
                <c:pt idx="24">
                  <c:v>6.6163999999999996</c:v>
                </c:pt>
                <c:pt idx="25">
                  <c:v>1.2361</c:v>
                </c:pt>
                <c:pt idx="26">
                  <c:v>1.9930000000000001</c:v>
                </c:pt>
                <c:pt idx="27">
                  <c:v>1.9213</c:v>
                </c:pt>
                <c:pt idx="28">
                  <c:v>6.2416999999999998</c:v>
                </c:pt>
                <c:pt idx="29">
                  <c:v>3.7961</c:v>
                </c:pt>
                <c:pt idx="30">
                  <c:v>2.86</c:v>
                </c:pt>
                <c:pt idx="31">
                  <c:v>6.5838000000000001</c:v>
                </c:pt>
                <c:pt idx="32">
                  <c:v>3.2961</c:v>
                </c:pt>
                <c:pt idx="33">
                  <c:v>1.6295999999999999</c:v>
                </c:pt>
                <c:pt idx="34">
                  <c:v>2.2654000000000001</c:v>
                </c:pt>
                <c:pt idx="35">
                  <c:v>6.9480000000000004</c:v>
                </c:pt>
                <c:pt idx="36">
                  <c:v>7.8871000000000002</c:v>
                </c:pt>
                <c:pt idx="37">
                  <c:v>2.4523999999999999</c:v>
                </c:pt>
                <c:pt idx="38">
                  <c:v>2.6366000000000001</c:v>
                </c:pt>
                <c:pt idx="39">
                  <c:v>3.4024000000000001</c:v>
                </c:pt>
                <c:pt idx="40">
                  <c:v>6.0804</c:v>
                </c:pt>
                <c:pt idx="41">
                  <c:v>5.6261999999999999</c:v>
                </c:pt>
                <c:pt idx="42">
                  <c:v>5.4904000000000002</c:v>
                </c:pt>
                <c:pt idx="43">
                  <c:v>12.880599999999999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64-490F-9C4D-45263DBEE89D}"/>
            </c:ext>
          </c:extLst>
        </c:ser>
        <c:ser>
          <c:idx val="2"/>
          <c:order val="2"/>
          <c:tx>
            <c:strRef>
              <c:f>'502_Yld_Goal'!$J$9</c:f>
              <c:strCache>
                <c:ptCount val="1"/>
                <c:pt idx="0">
                  <c:v>7mean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'502_Yld_Goal'!$A$10:$A$52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xVal>
          <c:yVal>
            <c:numRef>
              <c:f>'502_Yld_Goal'!$J$10:$J$53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64-490F-9C4D-45263DBEE89D}"/>
            </c:ext>
          </c:extLst>
        </c:ser>
        <c:ser>
          <c:idx val="3"/>
          <c:order val="3"/>
          <c:tx>
            <c:strRef>
              <c:f>'502_Yld_Goal'!$K$9</c:f>
              <c:strCache>
                <c:ptCount val="1"/>
                <c:pt idx="0">
                  <c:v>7stdev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'502_Yld_Goal'!$K$10:$K$53</c:f>
              <c:numCache>
                <c:formatCode>General</c:formatCode>
                <c:ptCount val="44"/>
                <c:pt idx="0">
                  <c:v>2.2065999999999999</c:v>
                </c:pt>
                <c:pt idx="1">
                  <c:v>2.8864999999999998</c:v>
                </c:pt>
                <c:pt idx="2">
                  <c:v>2.3616000000000001</c:v>
                </c:pt>
                <c:pt idx="3">
                  <c:v>2.3304</c:v>
                </c:pt>
                <c:pt idx="4">
                  <c:v>2.0352000000000001</c:v>
                </c:pt>
                <c:pt idx="5">
                  <c:v>2.7296999999999998</c:v>
                </c:pt>
                <c:pt idx="6">
                  <c:v>16.380600000000001</c:v>
                </c:pt>
                <c:pt idx="7">
                  <c:v>5.3036000000000003</c:v>
                </c:pt>
                <c:pt idx="8">
                  <c:v>2.4950999999999999</c:v>
                </c:pt>
                <c:pt idx="9">
                  <c:v>3.9702999999999999</c:v>
                </c:pt>
                <c:pt idx="10">
                  <c:v>1.0321</c:v>
                </c:pt>
                <c:pt idx="11">
                  <c:v>5.2229999999999999</c:v>
                </c:pt>
                <c:pt idx="12">
                  <c:v>2.7843</c:v>
                </c:pt>
                <c:pt idx="13">
                  <c:v>2.1181000000000001</c:v>
                </c:pt>
                <c:pt idx="14">
                  <c:v>1.5517000000000001</c:v>
                </c:pt>
                <c:pt idx="15">
                  <c:v>1.6312</c:v>
                </c:pt>
                <c:pt idx="16">
                  <c:v>4.0934999999999997</c:v>
                </c:pt>
                <c:pt idx="17">
                  <c:v>3.6890999999999998</c:v>
                </c:pt>
                <c:pt idx="18">
                  <c:v>3.6461999999999999</c:v>
                </c:pt>
                <c:pt idx="19">
                  <c:v>4.1940999999999997</c:v>
                </c:pt>
                <c:pt idx="20">
                  <c:v>3.2235</c:v>
                </c:pt>
                <c:pt idx="21">
                  <c:v>2.0019</c:v>
                </c:pt>
                <c:pt idx="22">
                  <c:v>4.9546000000000001</c:v>
                </c:pt>
                <c:pt idx="23">
                  <c:v>2.1755</c:v>
                </c:pt>
                <c:pt idx="24">
                  <c:v>2.7038000000000002</c:v>
                </c:pt>
                <c:pt idx="25">
                  <c:v>11.3872</c:v>
                </c:pt>
                <c:pt idx="26">
                  <c:v>1.9053</c:v>
                </c:pt>
                <c:pt idx="27">
                  <c:v>2.2311000000000001</c:v>
                </c:pt>
                <c:pt idx="28">
                  <c:v>7.0773999999999999</c:v>
                </c:pt>
                <c:pt idx="29">
                  <c:v>9.2338000000000005</c:v>
                </c:pt>
                <c:pt idx="30">
                  <c:v>5.9706999999999999</c:v>
                </c:pt>
                <c:pt idx="31">
                  <c:v>4.0053999999999998</c:v>
                </c:pt>
                <c:pt idx="32">
                  <c:v>3.0594999999999999</c:v>
                </c:pt>
                <c:pt idx="33">
                  <c:v>8.8419000000000008</c:v>
                </c:pt>
                <c:pt idx="34">
                  <c:v>1.8589</c:v>
                </c:pt>
                <c:pt idx="36">
                  <c:v>1.7605</c:v>
                </c:pt>
                <c:pt idx="37">
                  <c:v>8.0040999999999993</c:v>
                </c:pt>
                <c:pt idx="38">
                  <c:v>1.4790000000000001</c:v>
                </c:pt>
                <c:pt idx="39">
                  <c:v>8.5356000000000005</c:v>
                </c:pt>
                <c:pt idx="40">
                  <c:v>3.1434000000000002</c:v>
                </c:pt>
                <c:pt idx="41">
                  <c:v>0.37709999999999999</c:v>
                </c:pt>
                <c:pt idx="42">
                  <c:v>2.9346999999999999</c:v>
                </c:pt>
                <c:pt idx="43">
                  <c:v>6.7748999999999997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64-490F-9C4D-45263DBEE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62512"/>
        <c:axId val="786363072"/>
      </c:scatterChart>
      <c:valAx>
        <c:axId val="786362512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3072"/>
        <c:crosses val="autoZero"/>
        <c:crossBetween val="midCat"/>
      </c:valAx>
      <c:valAx>
        <c:axId val="786363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2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40026246719161"/>
          <c:y val="4.2244823563721209E-2"/>
          <c:w val="0.14330971128608921"/>
          <c:h val="0.323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5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7, 112-20-55</a:t>
            </a:r>
            <a:endParaRPr lang="en-US"/>
          </a:p>
        </c:rich>
      </c:tx>
      <c:layout>
        <c:manualLayout>
          <c:xMode val="edge"/>
          <c:yMode val="edge"/>
          <c:x val="0.51095699471542055"/>
          <c:y val="1.46310778953402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6700959445164762"/>
                  <c:y val="-0.2412961989864008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0.3611x + 1.7806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'502_Yld_Goal'!$R$15:$R$54</c:f>
              <c:numCache>
                <c:formatCode>0.00</c:formatCode>
                <c:ptCount val="40"/>
                <c:pt idx="0">
                  <c:v>2.9731790592000005</c:v>
                </c:pt>
                <c:pt idx="1">
                  <c:v>2.8345314816</c:v>
                </c:pt>
                <c:pt idx="2">
                  <c:v>3.1043335679999999</c:v>
                </c:pt>
                <c:pt idx="3">
                  <c:v>3.2943649535999997</c:v>
                </c:pt>
                <c:pt idx="4">
                  <c:v>3.3709681152000002</c:v>
                </c:pt>
                <c:pt idx="5">
                  <c:v>3.2426892288000002</c:v>
                </c:pt>
                <c:pt idx="6">
                  <c:v>3.2261048064000004</c:v>
                </c:pt>
                <c:pt idx="7">
                  <c:v>3.2075366400000003</c:v>
                </c:pt>
                <c:pt idx="8">
                  <c:v>3.2199148800000001</c:v>
                </c:pt>
                <c:pt idx="9">
                  <c:v>2.8154649600000003</c:v>
                </c:pt>
                <c:pt idx="10">
                  <c:v>2.9320300800000001</c:v>
                </c:pt>
                <c:pt idx="11">
                  <c:v>3.1530240000000007</c:v>
                </c:pt>
                <c:pt idx="12">
                  <c:v>3.5681990400000001</c:v>
                </c:pt>
                <c:pt idx="13">
                  <c:v>3.5677555199999995</c:v>
                </c:pt>
                <c:pt idx="14">
                  <c:v>3.7877817599999997</c:v>
                </c:pt>
                <c:pt idx="15">
                  <c:v>3.5213471999999997</c:v>
                </c:pt>
                <c:pt idx="16">
                  <c:v>3.4769097215999998</c:v>
                </c:pt>
                <c:pt idx="17">
                  <c:v>3.0440051712000002</c:v>
                </c:pt>
                <c:pt idx="18">
                  <c:v>3.1245161472</c:v>
                </c:pt>
                <c:pt idx="19">
                  <c:v>3.1582849535999999</c:v>
                </c:pt>
                <c:pt idx="20">
                  <c:v>3.3078382847999999</c:v>
                </c:pt>
                <c:pt idx="21">
                  <c:v>3.5404104959999998</c:v>
                </c:pt>
                <c:pt idx="22">
                  <c:v>3.8618995968000003</c:v>
                </c:pt>
                <c:pt idx="23">
                  <c:v>4.0024147968000001</c:v>
                </c:pt>
                <c:pt idx="24">
                  <c:v>3.8966247936</c:v>
                </c:pt>
                <c:pt idx="25">
                  <c:v>3.6127961856000006</c:v>
                </c:pt>
                <c:pt idx="26">
                  <c:v>3.4635799295999998</c:v>
                </c:pt>
                <c:pt idx="27">
                  <c:v>3.9809226240000011</c:v>
                </c:pt>
                <c:pt idx="28">
                  <c:v>4.0900785408000004</c:v>
                </c:pt>
                <c:pt idx="29">
                  <c:v>4.1446331135999994</c:v>
                </c:pt>
                <c:pt idx="30">
                  <c:v>4.4599419647999996</c:v>
                </c:pt>
                <c:pt idx="31">
                  <c:v>4.5630708480000006</c:v>
                </c:pt>
                <c:pt idx="32">
                  <c:v>4.5629998848</c:v>
                </c:pt>
                <c:pt idx="33">
                  <c:v>4.7604049920000007</c:v>
                </c:pt>
                <c:pt idx="34">
                  <c:v>4.5756990719999999</c:v>
                </c:pt>
                <c:pt idx="35">
                  <c:v>4.6398514176000001</c:v>
                </c:pt>
                <c:pt idx="36">
                  <c:v>4.8158885375999994</c:v>
                </c:pt>
                <c:pt idx="37">
                  <c:v>4.0346595071999998</c:v>
                </c:pt>
                <c:pt idx="38">
                  <c:v>3.3121557504000001</c:v>
                </c:pt>
                <c:pt idx="39">
                  <c:v>3.4535660544</c:v>
                </c:pt>
              </c:numCache>
            </c:numRef>
          </c:xVal>
          <c:yVal>
            <c:numRef>
              <c:f>'502_Yld_Goal'!$I$15:$I$54</c:f>
              <c:numCache>
                <c:formatCode>General</c:formatCode>
                <c:ptCount val="40"/>
                <c:pt idx="0">
                  <c:v>1.9372617600000002</c:v>
                </c:pt>
                <c:pt idx="1">
                  <c:v>2.5918233600000002</c:v>
                </c:pt>
                <c:pt idx="2">
                  <c:v>2.6599440000000003</c:v>
                </c:pt>
                <c:pt idx="3">
                  <c:v>3.7159920000000004</c:v>
                </c:pt>
                <c:pt idx="4">
                  <c:v>2.6061840000000003</c:v>
                </c:pt>
                <c:pt idx="5">
                  <c:v>1.86816</c:v>
                </c:pt>
                <c:pt idx="6">
                  <c:v>2.514456</c:v>
                </c:pt>
                <c:pt idx="7">
                  <c:v>2.7115200000000006</c:v>
                </c:pt>
                <c:pt idx="8">
                  <c:v>2.0307839999999997</c:v>
                </c:pt>
                <c:pt idx="9">
                  <c:v>3.0918720000000004</c:v>
                </c:pt>
                <c:pt idx="10">
                  <c:v>2.7889679999999997</c:v>
                </c:pt>
                <c:pt idx="11">
                  <c:v>4.2443520000000001</c:v>
                </c:pt>
                <c:pt idx="12">
                  <c:v>2.7096719999999999</c:v>
                </c:pt>
                <c:pt idx="13">
                  <c:v>2.9475600000000002</c:v>
                </c:pt>
                <c:pt idx="14">
                  <c:v>1.9817280000000002</c:v>
                </c:pt>
                <c:pt idx="15">
                  <c:v>2.6038118400000001</c:v>
                </c:pt>
                <c:pt idx="16">
                  <c:v>2.4405830399999999</c:v>
                </c:pt>
                <c:pt idx="17">
                  <c:v>3.0451344000000007</c:v>
                </c:pt>
                <c:pt idx="18">
                  <c:v>3.08826336</c:v>
                </c:pt>
                <c:pt idx="19">
                  <c:v>2.6048668800000003</c:v>
                </c:pt>
                <c:pt idx="20">
                  <c:v>3.5728627200000007</c:v>
                </c:pt>
                <c:pt idx="21">
                  <c:v>3.7801209600000005</c:v>
                </c:pt>
                <c:pt idx="22">
                  <c:v>3.6306144000000002</c:v>
                </c:pt>
                <c:pt idx="23">
                  <c:v>2.6474716800000007</c:v>
                </c:pt>
                <c:pt idx="24">
                  <c:v>1.4222476800000001</c:v>
                </c:pt>
                <c:pt idx="25">
                  <c:v>2.9511283199999996</c:v>
                </c:pt>
                <c:pt idx="26">
                  <c:v>5.9357155200000005</c:v>
                </c:pt>
                <c:pt idx="27">
                  <c:v>4.0854307199999997</c:v>
                </c:pt>
                <c:pt idx="28">
                  <c:v>2.8747824</c:v>
                </c:pt>
                <c:pt idx="29">
                  <c:v>2.7360345600000002</c:v>
                </c:pt>
                <c:pt idx="30">
                  <c:v>3.3808320000000007</c:v>
                </c:pt>
                <c:pt idx="31">
                  <c:v>5.9354198400000007</c:v>
                </c:pt>
                <c:pt idx="32">
                  <c:v>4.9079519999999999</c:v>
                </c:pt>
                <c:pt idx="33">
                  <c:v>2.1051744000000001</c:v>
                </c:pt>
                <c:pt idx="34">
                  <c:v>3.0033360000000009</c:v>
                </c:pt>
                <c:pt idx="35">
                  <c:v>4.1143200000000002</c:v>
                </c:pt>
                <c:pt idx="36">
                  <c:v>2.6802988799999996</c:v>
                </c:pt>
                <c:pt idx="37">
                  <c:v>1.89751968</c:v>
                </c:pt>
                <c:pt idx="38">
                  <c:v>2.6943839999999999</c:v>
                </c:pt>
                <c:pt idx="39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52-4C74-9A76-8A00369B2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6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Experiment 502,</a:t>
            </a:r>
            <a:r>
              <a:rPr lang="en-US" sz="1100" b="1" baseline="0"/>
              <a:t> 1971-2015</a:t>
            </a:r>
            <a:br>
              <a:rPr lang="en-US" sz="1100" b="1" baseline="0"/>
            </a:br>
            <a:r>
              <a:rPr lang="en-US" sz="1100" b="1" baseline="0"/>
              <a:t>Avg. difference = 0.75 +/- 0.67</a:t>
            </a:r>
            <a:endParaRPr lang="en-US" sz="1100" b="1"/>
          </a:p>
        </c:rich>
      </c:tx>
      <c:layout>
        <c:manualLayout>
          <c:xMode val="edge"/>
          <c:yMode val="edge"/>
          <c:x val="0.53410029065536502"/>
          <c:y val="0.629629629629629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81714785651793"/>
          <c:y val="2.5428331875182269E-2"/>
          <c:w val="0.84603995929080289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116951006124234"/>
                  <c:y val="-0.2977384076990376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0.4284x + 1.7319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'502_Yld_Goal'!$A$15:$A$53</c:f>
              <c:numCache>
                <c:formatCode>General</c:formatCode>
                <c:ptCount val="39"/>
                <c:pt idx="0">
                  <c:v>1977</c:v>
                </c:pt>
                <c:pt idx="1">
                  <c:v>1978</c:v>
                </c:pt>
                <c:pt idx="2">
                  <c:v>1979</c:v>
                </c:pt>
                <c:pt idx="3">
                  <c:v>1980</c:v>
                </c:pt>
                <c:pt idx="4">
                  <c:v>1981</c:v>
                </c:pt>
                <c:pt idx="5">
                  <c:v>1982</c:v>
                </c:pt>
                <c:pt idx="6">
                  <c:v>1983</c:v>
                </c:pt>
                <c:pt idx="7">
                  <c:v>1984</c:v>
                </c:pt>
                <c:pt idx="8">
                  <c:v>1985</c:v>
                </c:pt>
                <c:pt idx="9">
                  <c:v>1986</c:v>
                </c:pt>
                <c:pt idx="10">
                  <c:v>1987</c:v>
                </c:pt>
                <c:pt idx="11">
                  <c:v>1988</c:v>
                </c:pt>
                <c:pt idx="12">
                  <c:v>1989</c:v>
                </c:pt>
                <c:pt idx="13">
                  <c:v>1990</c:v>
                </c:pt>
                <c:pt idx="14">
                  <c:v>1991</c:v>
                </c:pt>
                <c:pt idx="15">
                  <c:v>1992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</c:numCache>
            </c:numRef>
          </c:xVal>
          <c:yVal>
            <c:numRef>
              <c:f>'502_Yld_Goal'!$Z$15:$Z$53</c:f>
              <c:numCache>
                <c:formatCode>General</c:formatCode>
                <c:ptCount val="39"/>
                <c:pt idx="0">
                  <c:v>1.1404041600000003</c:v>
                </c:pt>
                <c:pt idx="1">
                  <c:v>1.3924713600000003</c:v>
                </c:pt>
                <c:pt idx="2">
                  <c:v>2.5317600000000002</c:v>
                </c:pt>
                <c:pt idx="3">
                  <c:v>1.4006160000000005</c:v>
                </c:pt>
                <c:pt idx="4">
                  <c:v>1.313256</c:v>
                </c:pt>
                <c:pt idx="5">
                  <c:v>1.8478320000000001</c:v>
                </c:pt>
                <c:pt idx="6">
                  <c:v>2.5897200000000002</c:v>
                </c:pt>
                <c:pt idx="7">
                  <c:v>2.2421280000000001</c:v>
                </c:pt>
                <c:pt idx="8">
                  <c:v>1.3720559999999999</c:v>
                </c:pt>
                <c:pt idx="9">
                  <c:v>2.7137040000000003</c:v>
                </c:pt>
                <c:pt idx="10">
                  <c:v>2.049096</c:v>
                </c:pt>
                <c:pt idx="11">
                  <c:v>1.8192720000000004</c:v>
                </c:pt>
                <c:pt idx="12">
                  <c:v>1.2156480000000001</c:v>
                </c:pt>
                <c:pt idx="13">
                  <c:v>1.7766000000000002</c:v>
                </c:pt>
                <c:pt idx="14">
                  <c:v>1.5224160000000004</c:v>
                </c:pt>
                <c:pt idx="15">
                  <c:v>1.2022012800000001</c:v>
                </c:pt>
                <c:pt idx="16">
                  <c:v>1.1526009600000002</c:v>
                </c:pt>
                <c:pt idx="17">
                  <c:v>0.74542944000000011</c:v>
                </c:pt>
                <c:pt idx="18">
                  <c:v>1.97475936</c:v>
                </c:pt>
                <c:pt idx="19">
                  <c:v>1.2105206400000001</c:v>
                </c:pt>
                <c:pt idx="20">
                  <c:v>1.2638774400000001</c:v>
                </c:pt>
                <c:pt idx="21">
                  <c:v>1.9127673600000001</c:v>
                </c:pt>
                <c:pt idx="22">
                  <c:v>1.2891916800000001</c:v>
                </c:pt>
                <c:pt idx="23">
                  <c:v>1.6266835200000003</c:v>
                </c:pt>
                <c:pt idx="24">
                  <c:v>1.8494918400000004</c:v>
                </c:pt>
                <c:pt idx="25">
                  <c:v>2.4459926400000005</c:v>
                </c:pt>
                <c:pt idx="26">
                  <c:v>2.6634048000000003</c:v>
                </c:pt>
                <c:pt idx="27">
                  <c:v>1.3467283200000004</c:v>
                </c:pt>
                <c:pt idx="28">
                  <c:v>1.6072089599999999</c:v>
                </c:pt>
                <c:pt idx="29">
                  <c:v>2.3159472000000005</c:v>
                </c:pt>
                <c:pt idx="30">
                  <c:v>2.6026560000000001</c:v>
                </c:pt>
                <c:pt idx="31">
                  <c:v>2.8413907200000001</c:v>
                </c:pt>
                <c:pt idx="32">
                  <c:v>1.5550080000000002</c:v>
                </c:pt>
                <c:pt idx="33">
                  <c:v>0.87497760000000002</c:v>
                </c:pt>
                <c:pt idx="34">
                  <c:v>1.8490080000000002</c:v>
                </c:pt>
                <c:pt idx="35">
                  <c:v>1.8194400000000004</c:v>
                </c:pt>
                <c:pt idx="36">
                  <c:v>1.5462854400000003</c:v>
                </c:pt>
                <c:pt idx="37">
                  <c:v>2.0024323200000005</c:v>
                </c:pt>
                <c:pt idx="38">
                  <c:v>1.9162080000000004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10-40F6-950C-BDFCC42CB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20592"/>
        <c:axId val="780021152"/>
      </c:scatterChart>
      <c:valAx>
        <c:axId val="78002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1152"/>
        <c:crosses val="autoZero"/>
        <c:crossBetween val="midCat"/>
      </c:valAx>
      <c:valAx>
        <c:axId val="780021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Yield goal, error,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0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9950248756218"/>
          <c:y val="2.8252405949256341E-2"/>
          <c:w val="0.85475124378109457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SBNRC_validation!$AN$8</c:f>
              <c:strCache>
                <c:ptCount val="1"/>
                <c:pt idx="0">
                  <c:v>YG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SBNRC_validation!$AN$9:$AN$26</c:f>
              <c:numCache>
                <c:formatCode>0.0</c:formatCode>
                <c:ptCount val="18"/>
                <c:pt idx="0">
                  <c:v>95.781239999999997</c:v>
                </c:pt>
                <c:pt idx="1">
                  <c:v>99.266239999999996</c:v>
                </c:pt>
                <c:pt idx="2">
                  <c:v>96.642480000000006</c:v>
                </c:pt>
                <c:pt idx="3">
                  <c:v>89.603080000000006</c:v>
                </c:pt>
                <c:pt idx="4">
                  <c:v>85.90227999999999</c:v>
                </c:pt>
                <c:pt idx="5">
                  <c:v>98.733199999999982</c:v>
                </c:pt>
                <c:pt idx="6">
                  <c:v>101.44044</c:v>
                </c:pt>
                <c:pt idx="7">
                  <c:v>102.79348</c:v>
                </c:pt>
                <c:pt idx="8">
                  <c:v>110.61363999999999</c:v>
                </c:pt>
                <c:pt idx="9">
                  <c:v>113.17139999999999</c:v>
                </c:pt>
                <c:pt idx="10">
                  <c:v>113.16964</c:v>
                </c:pt>
                <c:pt idx="11">
                  <c:v>118.06559999999999</c:v>
                </c:pt>
                <c:pt idx="12">
                  <c:v>113.4846</c:v>
                </c:pt>
                <c:pt idx="13">
                  <c:v>115.07568000000001</c:v>
                </c:pt>
                <c:pt idx="14">
                  <c:v>119.44167999999999</c:v>
                </c:pt>
                <c:pt idx="15">
                  <c:v>100.06595999999999</c:v>
                </c:pt>
                <c:pt idx="16">
                  <c:v>82.146719999999988</c:v>
                </c:pt>
                <c:pt idx="17">
                  <c:v>85.64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13-43E5-B1B3-78A57656EB8F}"/>
            </c:ext>
          </c:extLst>
        </c:ser>
        <c:ser>
          <c:idx val="1"/>
          <c:order val="2"/>
          <c:tx>
            <c:strRef>
              <c:f>SBNRC_validation!$AO$8</c:f>
              <c:strCache>
                <c:ptCount val="1"/>
                <c:pt idx="0">
                  <c:v>YG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SBNRC_validation!$AO$9:$AO$26</c:f>
              <c:numCache>
                <c:formatCode>0.0</c:formatCode>
                <c:ptCount val="18"/>
                <c:pt idx="0">
                  <c:v>51.870824524</c:v>
                </c:pt>
                <c:pt idx="1">
                  <c:v>45.905776447999997</c:v>
                </c:pt>
                <c:pt idx="2">
                  <c:v>23.90576188</c:v>
                </c:pt>
                <c:pt idx="3">
                  <c:v>44.934893939999995</c:v>
                </c:pt>
                <c:pt idx="4">
                  <c:v>87.444046187999987</c:v>
                </c:pt>
                <c:pt idx="5">
                  <c:v>60.7</c:v>
                </c:pt>
                <c:pt idx="6">
                  <c:v>42.7795463</c:v>
                </c:pt>
                <c:pt idx="7">
                  <c:v>40.546504416000005</c:v>
                </c:pt>
                <c:pt idx="8">
                  <c:v>49.439259288000002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40.0566891</c:v>
                </c:pt>
                <c:pt idx="15">
                  <c:v>26.828935452</c:v>
                </c:pt>
                <c:pt idx="16">
                  <c:v>40.518361631999994</c:v>
                </c:pt>
                <c:pt idx="17">
                  <c:v>75.147996000000006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856336"/>
        <c:axId val="966856896"/>
      </c:scatterChart>
      <c:scatterChart>
        <c:scatterStyle val="lineMarker"/>
        <c:varyColors val="0"/>
        <c:ser>
          <c:idx val="2"/>
          <c:order val="0"/>
          <c:tx>
            <c:strRef>
              <c:f>SBNRC_validation!$Z$6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SBNRC_validation!$Z$9:$Z$26</c:f>
              <c:numCache>
                <c:formatCode>0.00</c:formatCode>
                <c:ptCount val="18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22304"/>
        <c:axId val="966857456"/>
      </c:scatterChart>
      <c:valAx>
        <c:axId val="966856336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896"/>
        <c:crosses val="autoZero"/>
        <c:crossBetween val="midCat"/>
      </c:valAx>
      <c:valAx>
        <c:axId val="966856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336"/>
        <c:crosses val="autoZero"/>
        <c:crossBetween val="midCat"/>
      </c:valAx>
      <c:valAx>
        <c:axId val="96685745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97622304"/>
        <c:crosses val="max"/>
        <c:crossBetween val="midCat"/>
      </c:valAx>
      <c:valAx>
        <c:axId val="9762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68574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9073982349877007E-2"/>
          <c:y val="1.3545373440353508E-2"/>
          <c:w val="0.17115555106934277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3 years+ 20%</a:t>
            </a:r>
            <a:br>
              <a:rPr lang="en-US"/>
            </a:br>
            <a:r>
              <a:rPr lang="en-US"/>
              <a:t>Treatment</a:t>
            </a:r>
            <a:r>
              <a:rPr lang="en-US" baseline="0"/>
              <a:t> 7, 112-22-55</a:t>
            </a:r>
            <a:endParaRPr lang="en-US"/>
          </a:p>
        </c:rich>
      </c:tx>
      <c:layout>
        <c:manualLayout>
          <c:xMode val="edge"/>
          <c:yMode val="edge"/>
          <c:x val="0.52125334099208531"/>
          <c:y val="2.31480871964959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259328682276443"/>
                  <c:y val="-0.3877789874336447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-0.102x + 3.42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'502_Yld_Goal'!$T$13:$T$54</c:f>
              <c:numCache>
                <c:formatCode>0.00</c:formatCode>
                <c:ptCount val="42"/>
                <c:pt idx="0">
                  <c:v>2.340301824</c:v>
                </c:pt>
                <c:pt idx="1">
                  <c:v>2.6930426880000002</c:v>
                </c:pt>
                <c:pt idx="2">
                  <c:v>3.3622552320000003</c:v>
                </c:pt>
                <c:pt idx="3">
                  <c:v>3.3899013119999997</c:v>
                </c:pt>
                <c:pt idx="4">
                  <c:v>3.0679057919999999</c:v>
                </c:pt>
                <c:pt idx="5">
                  <c:v>2.875611648</c:v>
                </c:pt>
                <c:pt idx="6">
                  <c:v>3.5871037440000002</c:v>
                </c:pt>
                <c:pt idx="7">
                  <c:v>3.5928480000000005</c:v>
                </c:pt>
                <c:pt idx="8">
                  <c:v>3.2761344000000001</c:v>
                </c:pt>
                <c:pt idx="9">
                  <c:v>2.7955200000000002</c:v>
                </c:pt>
                <c:pt idx="10">
                  <c:v>2.8376544000000004</c:v>
                </c:pt>
                <c:pt idx="11">
                  <c:v>2.9027040000000004</c:v>
                </c:pt>
                <c:pt idx="12">
                  <c:v>3.1336704000000002</c:v>
                </c:pt>
                <c:pt idx="13">
                  <c:v>3.1646495999999997</c:v>
                </c:pt>
                <c:pt idx="14">
                  <c:v>4.0500768000000003</c:v>
                </c:pt>
                <c:pt idx="15">
                  <c:v>3.8971967999999997</c:v>
                </c:pt>
                <c:pt idx="16">
                  <c:v>3.9606335999999995</c:v>
                </c:pt>
                <c:pt idx="17">
                  <c:v>3.0555840000000001</c:v>
                </c:pt>
                <c:pt idx="18">
                  <c:v>3.0132399359999997</c:v>
                </c:pt>
                <c:pt idx="19">
                  <c:v>2.8104491519999999</c:v>
                </c:pt>
                <c:pt idx="20">
                  <c:v>3.2358117119999998</c:v>
                </c:pt>
                <c:pt idx="21">
                  <c:v>3.4295923200000002</c:v>
                </c:pt>
                <c:pt idx="22">
                  <c:v>3.4953058559999999</c:v>
                </c:pt>
                <c:pt idx="23">
                  <c:v>3.706397184000001</c:v>
                </c:pt>
                <c:pt idx="24">
                  <c:v>3.9831402240000005</c:v>
                </c:pt>
                <c:pt idx="25">
                  <c:v>4.3934392320000004</c:v>
                </c:pt>
                <c:pt idx="26">
                  <c:v>4.023282816</c:v>
                </c:pt>
                <c:pt idx="27">
                  <c:v>3.0801335040000004</c:v>
                </c:pt>
                <c:pt idx="28">
                  <c:v>2.8083390719999999</c:v>
                </c:pt>
                <c:pt idx="29">
                  <c:v>4.123636608</c:v>
                </c:pt>
                <c:pt idx="30">
                  <c:v>5.1889098240000004</c:v>
                </c:pt>
                <c:pt idx="31">
                  <c:v>5.1583714560000002</c:v>
                </c:pt>
                <c:pt idx="32">
                  <c:v>3.8784990719999994</c:v>
                </c:pt>
                <c:pt idx="33">
                  <c:v>3.5966595840000002</c:v>
                </c:pt>
                <c:pt idx="34">
                  <c:v>4.8209145600000003</c:v>
                </c:pt>
                <c:pt idx="35">
                  <c:v>5.689681536000001</c:v>
                </c:pt>
                <c:pt idx="36">
                  <c:v>5.1794184959999994</c:v>
                </c:pt>
                <c:pt idx="37">
                  <c:v>4.0065849600000005</c:v>
                </c:pt>
                <c:pt idx="38">
                  <c:v>3.6891321600000002</c:v>
                </c:pt>
                <c:pt idx="39">
                  <c:v>3.9191819520000002</c:v>
                </c:pt>
                <c:pt idx="40">
                  <c:v>3.4768554239999996</c:v>
                </c:pt>
                <c:pt idx="41">
                  <c:v>2.9088810239999998</c:v>
                </c:pt>
              </c:numCache>
            </c:numRef>
          </c:xVal>
          <c:yVal>
            <c:numRef>
              <c:f>'502_Yld_Goal'!$I$13:$I$54</c:f>
              <c:numCache>
                <c:formatCode>General</c:formatCode>
                <c:ptCount val="42"/>
                <c:pt idx="0">
                  <c:v>3.3968121600000005</c:v>
                </c:pt>
                <c:pt idx="1">
                  <c:v>3.14067936</c:v>
                </c:pt>
                <c:pt idx="2">
                  <c:v>1.9372617600000002</c:v>
                </c:pt>
                <c:pt idx="3">
                  <c:v>2.5918233600000002</c:v>
                </c:pt>
                <c:pt idx="4">
                  <c:v>2.6599440000000003</c:v>
                </c:pt>
                <c:pt idx="5">
                  <c:v>3.7159920000000004</c:v>
                </c:pt>
                <c:pt idx="6">
                  <c:v>2.6061840000000003</c:v>
                </c:pt>
                <c:pt idx="7">
                  <c:v>1.86816</c:v>
                </c:pt>
                <c:pt idx="8">
                  <c:v>2.514456</c:v>
                </c:pt>
                <c:pt idx="9">
                  <c:v>2.7115200000000006</c:v>
                </c:pt>
                <c:pt idx="10">
                  <c:v>2.0307839999999997</c:v>
                </c:pt>
                <c:pt idx="11">
                  <c:v>3.0918720000000004</c:v>
                </c:pt>
                <c:pt idx="12">
                  <c:v>2.7889679999999997</c:v>
                </c:pt>
                <c:pt idx="13">
                  <c:v>4.2443520000000001</c:v>
                </c:pt>
                <c:pt idx="14">
                  <c:v>2.7096719999999999</c:v>
                </c:pt>
                <c:pt idx="15">
                  <c:v>2.9475600000000002</c:v>
                </c:pt>
                <c:pt idx="16">
                  <c:v>1.9817280000000002</c:v>
                </c:pt>
                <c:pt idx="17">
                  <c:v>2.6038118400000001</c:v>
                </c:pt>
                <c:pt idx="18">
                  <c:v>2.4405830399999999</c:v>
                </c:pt>
                <c:pt idx="19">
                  <c:v>3.0451344000000007</c:v>
                </c:pt>
                <c:pt idx="20">
                  <c:v>3.08826336</c:v>
                </c:pt>
                <c:pt idx="21">
                  <c:v>2.6048668800000003</c:v>
                </c:pt>
                <c:pt idx="22">
                  <c:v>3.5728627200000007</c:v>
                </c:pt>
                <c:pt idx="23">
                  <c:v>3.7801209600000005</c:v>
                </c:pt>
                <c:pt idx="24">
                  <c:v>3.6306144000000002</c:v>
                </c:pt>
                <c:pt idx="25">
                  <c:v>2.6474716800000007</c:v>
                </c:pt>
                <c:pt idx="26">
                  <c:v>1.4222476800000001</c:v>
                </c:pt>
                <c:pt idx="27">
                  <c:v>2.9511283199999996</c:v>
                </c:pt>
                <c:pt idx="28">
                  <c:v>5.9357155200000005</c:v>
                </c:pt>
                <c:pt idx="29">
                  <c:v>4.0854307199999997</c:v>
                </c:pt>
                <c:pt idx="30">
                  <c:v>2.8747824</c:v>
                </c:pt>
                <c:pt idx="31">
                  <c:v>2.7360345600000002</c:v>
                </c:pt>
                <c:pt idx="32">
                  <c:v>3.3808320000000007</c:v>
                </c:pt>
                <c:pt idx="33">
                  <c:v>5.9354198400000007</c:v>
                </c:pt>
                <c:pt idx="34">
                  <c:v>4.9079519999999999</c:v>
                </c:pt>
                <c:pt idx="35">
                  <c:v>2.1051744000000001</c:v>
                </c:pt>
                <c:pt idx="36">
                  <c:v>3.0033360000000009</c:v>
                </c:pt>
                <c:pt idx="37">
                  <c:v>4.1143200000000002</c:v>
                </c:pt>
                <c:pt idx="38">
                  <c:v>2.6802988799999996</c:v>
                </c:pt>
                <c:pt idx="39">
                  <c:v>1.89751968</c:v>
                </c:pt>
                <c:pt idx="40">
                  <c:v>2.6943839999999999</c:v>
                </c:pt>
                <c:pt idx="41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F8-4457-8B4A-04F0AC494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7, 112-20-55 </a:t>
            </a:r>
            <a:endParaRPr lang="en-US"/>
          </a:p>
        </c:rich>
      </c:tx>
      <c:layout>
        <c:manualLayout>
          <c:xMode val="edge"/>
          <c:yMode val="edge"/>
          <c:x val="0.53927194697624892"/>
          <c:y val="1.8873608250198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1787942289384485"/>
                  <c:y val="-0.3604675740808056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0.1026x + 2.724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'502_Yld_Goal'!$S$14:$S$54</c:f>
              <c:numCache>
                <c:formatCode>0.00</c:formatCode>
                <c:ptCount val="41"/>
                <c:pt idx="0">
                  <c:v>2.7742700160000004</c:v>
                </c:pt>
                <c:pt idx="1">
                  <c:v>2.9619858239999997</c:v>
                </c:pt>
                <c:pt idx="2">
                  <c:v>3.1028699520000003</c:v>
                </c:pt>
                <c:pt idx="3">
                  <c:v>3.3199729920000003</c:v>
                </c:pt>
                <c:pt idx="4">
                  <c:v>3.098912544</c:v>
                </c:pt>
                <c:pt idx="5">
                  <c:v>3.2715063360000003</c:v>
                </c:pt>
                <c:pt idx="6">
                  <c:v>3.4721830080000005</c:v>
                </c:pt>
                <c:pt idx="7">
                  <c:v>3.2550840000000005</c:v>
                </c:pt>
                <c:pt idx="8">
                  <c:v>3.2114376000000004</c:v>
                </c:pt>
                <c:pt idx="9">
                  <c:v>2.9100960000000002</c:v>
                </c:pt>
                <c:pt idx="10">
                  <c:v>2.7374759999999996</c:v>
                </c:pt>
                <c:pt idx="11">
                  <c:v>3.1045896000000006</c:v>
                </c:pt>
                <c:pt idx="12">
                  <c:v>3.1869432</c:v>
                </c:pt>
                <c:pt idx="13">
                  <c:v>3.6467927999999996</c:v>
                </c:pt>
                <c:pt idx="14">
                  <c:v>3.8504591999999995</c:v>
                </c:pt>
                <c:pt idx="15">
                  <c:v>3.8071655999999998</c:v>
                </c:pt>
                <c:pt idx="16">
                  <c:v>3.5649935999999998</c:v>
                </c:pt>
                <c:pt idx="17">
                  <c:v>3.0728315520000002</c:v>
                </c:pt>
                <c:pt idx="18">
                  <c:v>2.9921048639999999</c:v>
                </c:pt>
                <c:pt idx="19">
                  <c:v>3.0213771840000003</c:v>
                </c:pt>
                <c:pt idx="20">
                  <c:v>3.353337792</c:v>
                </c:pt>
                <c:pt idx="21">
                  <c:v>3.353654304</c:v>
                </c:pt>
                <c:pt idx="22">
                  <c:v>3.6933382080000001</c:v>
                </c:pt>
                <c:pt idx="23">
                  <c:v>3.9138341760000008</c:v>
                </c:pt>
                <c:pt idx="24">
                  <c:v>4.0765394879999999</c:v>
                </c:pt>
                <c:pt idx="25">
                  <c:v>4.0893209280000002</c:v>
                </c:pt>
                <c:pt idx="26">
                  <c:v>3.4441364160000001</c:v>
                </c:pt>
                <c:pt idx="27">
                  <c:v>3.1954386240000003</c:v>
                </c:pt>
                <c:pt idx="28">
                  <c:v>3.8869689600000004</c:v>
                </c:pt>
                <c:pt idx="29">
                  <c:v>4.3183566719999993</c:v>
                </c:pt>
                <c:pt idx="30">
                  <c:v>4.7541170880000001</c:v>
                </c:pt>
                <c:pt idx="31">
                  <c:v>4.68958896</c:v>
                </c:pt>
                <c:pt idx="32">
                  <c:v>3.9231239040000001</c:v>
                </c:pt>
                <c:pt idx="33">
                  <c:v>4.4781206400000002</c:v>
                </c:pt>
                <c:pt idx="34">
                  <c:v>5.0880715200000006</c:v>
                </c:pt>
                <c:pt idx="35">
                  <c:v>4.8988134719999996</c:v>
                </c:pt>
                <c:pt idx="36">
                  <c:v>4.7855646719999996</c:v>
                </c:pt>
                <c:pt idx="37">
                  <c:v>4.2392347199999998</c:v>
                </c:pt>
                <c:pt idx="38">
                  <c:v>3.5709387840000004</c:v>
                </c:pt>
                <c:pt idx="39">
                  <c:v>3.5086423680000003</c:v>
                </c:pt>
                <c:pt idx="40">
                  <c:v>3.4159567679999996</c:v>
                </c:pt>
              </c:numCache>
            </c:numRef>
          </c:xVal>
          <c:yVal>
            <c:numRef>
              <c:f>'502_Yld_Goal'!$I$14:$I$54</c:f>
              <c:numCache>
                <c:formatCode>General</c:formatCode>
                <c:ptCount val="41"/>
                <c:pt idx="0">
                  <c:v>3.14067936</c:v>
                </c:pt>
                <c:pt idx="1">
                  <c:v>1.9372617600000002</c:v>
                </c:pt>
                <c:pt idx="2">
                  <c:v>2.5918233600000002</c:v>
                </c:pt>
                <c:pt idx="3">
                  <c:v>2.6599440000000003</c:v>
                </c:pt>
                <c:pt idx="4">
                  <c:v>3.7159920000000004</c:v>
                </c:pt>
                <c:pt idx="5">
                  <c:v>2.6061840000000003</c:v>
                </c:pt>
                <c:pt idx="6">
                  <c:v>1.86816</c:v>
                </c:pt>
                <c:pt idx="7">
                  <c:v>2.514456</c:v>
                </c:pt>
                <c:pt idx="8">
                  <c:v>2.7115200000000006</c:v>
                </c:pt>
                <c:pt idx="9">
                  <c:v>2.0307839999999997</c:v>
                </c:pt>
                <c:pt idx="10">
                  <c:v>3.0918720000000004</c:v>
                </c:pt>
                <c:pt idx="11">
                  <c:v>2.7889679999999997</c:v>
                </c:pt>
                <c:pt idx="12">
                  <c:v>4.2443520000000001</c:v>
                </c:pt>
                <c:pt idx="13">
                  <c:v>2.7096719999999999</c:v>
                </c:pt>
                <c:pt idx="14">
                  <c:v>2.9475600000000002</c:v>
                </c:pt>
                <c:pt idx="15">
                  <c:v>1.9817280000000002</c:v>
                </c:pt>
                <c:pt idx="16">
                  <c:v>2.6038118400000001</c:v>
                </c:pt>
                <c:pt idx="17">
                  <c:v>2.4405830399999999</c:v>
                </c:pt>
                <c:pt idx="18">
                  <c:v>3.0451344000000007</c:v>
                </c:pt>
                <c:pt idx="19">
                  <c:v>3.08826336</c:v>
                </c:pt>
                <c:pt idx="20">
                  <c:v>2.6048668800000003</c:v>
                </c:pt>
                <c:pt idx="21">
                  <c:v>3.5728627200000007</c:v>
                </c:pt>
                <c:pt idx="22">
                  <c:v>3.7801209600000005</c:v>
                </c:pt>
                <c:pt idx="23">
                  <c:v>3.6306144000000002</c:v>
                </c:pt>
                <c:pt idx="24">
                  <c:v>2.6474716800000007</c:v>
                </c:pt>
                <c:pt idx="25">
                  <c:v>1.4222476800000001</c:v>
                </c:pt>
                <c:pt idx="26">
                  <c:v>2.9511283199999996</c:v>
                </c:pt>
                <c:pt idx="27">
                  <c:v>5.9357155200000005</c:v>
                </c:pt>
                <c:pt idx="28">
                  <c:v>4.0854307199999997</c:v>
                </c:pt>
                <c:pt idx="29">
                  <c:v>2.8747824</c:v>
                </c:pt>
                <c:pt idx="30">
                  <c:v>2.7360345600000002</c:v>
                </c:pt>
                <c:pt idx="31">
                  <c:v>3.3808320000000007</c:v>
                </c:pt>
                <c:pt idx="32">
                  <c:v>5.9354198400000007</c:v>
                </c:pt>
                <c:pt idx="33">
                  <c:v>4.9079519999999999</c:v>
                </c:pt>
                <c:pt idx="34">
                  <c:v>2.1051744000000001</c:v>
                </c:pt>
                <c:pt idx="35">
                  <c:v>3.0033360000000009</c:v>
                </c:pt>
                <c:pt idx="36">
                  <c:v>4.1143200000000002</c:v>
                </c:pt>
                <c:pt idx="37">
                  <c:v>2.6802988799999996</c:v>
                </c:pt>
                <c:pt idx="38">
                  <c:v>1.89751968</c:v>
                </c:pt>
                <c:pt idx="39">
                  <c:v>2.6943839999999999</c:v>
                </c:pt>
                <c:pt idx="40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DB-46C2-8953-DDE00B38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6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5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2, 0-20-55</a:t>
            </a:r>
            <a:endParaRPr lang="en-US"/>
          </a:p>
        </c:rich>
      </c:tx>
      <c:layout>
        <c:manualLayout>
          <c:xMode val="edge"/>
          <c:yMode val="edge"/>
          <c:x val="0.54184603354541505"/>
          <c:y val="3.1633300384066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9809002776567866E-2"/>
                  <c:y val="-0.4008941399857223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0.2977x + 1.1385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'502_Yld_Goal'!$W$15:$W$54</c:f>
              <c:numCache>
                <c:formatCode>0.00</c:formatCode>
                <c:ptCount val="40"/>
                <c:pt idx="0">
                  <c:v>2.1183499007999997</c:v>
                </c:pt>
                <c:pt idx="1">
                  <c:v>1.7997460992000001</c:v>
                </c:pt>
                <c:pt idx="2">
                  <c:v>1.6831616255999999</c:v>
                </c:pt>
                <c:pt idx="3">
                  <c:v>2.0239172352000003</c:v>
                </c:pt>
                <c:pt idx="4">
                  <c:v>1.9268347392000003</c:v>
                </c:pt>
                <c:pt idx="5">
                  <c:v>1.8668418048000004</c:v>
                </c:pt>
                <c:pt idx="6">
                  <c:v>2.0366244864</c:v>
                </c:pt>
                <c:pt idx="7">
                  <c:v>2.3239641600000001</c:v>
                </c:pt>
                <c:pt idx="8">
                  <c:v>2.2544524799999999</c:v>
                </c:pt>
                <c:pt idx="9">
                  <c:v>2.2475980799999999</c:v>
                </c:pt>
                <c:pt idx="10">
                  <c:v>2.5837055999999996</c:v>
                </c:pt>
                <c:pt idx="11">
                  <c:v>2.6320089600000007</c:v>
                </c:pt>
                <c:pt idx="12">
                  <c:v>2.4471014399999995</c:v>
                </c:pt>
                <c:pt idx="13">
                  <c:v>2.2007462400000004</c:v>
                </c:pt>
                <c:pt idx="14">
                  <c:v>2.2978368000000002</c:v>
                </c:pt>
                <c:pt idx="15">
                  <c:v>2.0119276799999999</c:v>
                </c:pt>
                <c:pt idx="16">
                  <c:v>1.8086729472000003</c:v>
                </c:pt>
                <c:pt idx="17">
                  <c:v>1.6486718976000001</c:v>
                </c:pt>
                <c:pt idx="18">
                  <c:v>1.5358194431999999</c:v>
                </c:pt>
                <c:pt idx="19">
                  <c:v>1.5833776896</c:v>
                </c:pt>
                <c:pt idx="20">
                  <c:v>1.5085228032000002</c:v>
                </c:pt>
                <c:pt idx="21">
                  <c:v>1.5233250816000001</c:v>
                </c:pt>
                <c:pt idx="22">
                  <c:v>1.7057650175999999</c:v>
                </c:pt>
                <c:pt idx="23">
                  <c:v>1.8362679552000001</c:v>
                </c:pt>
                <c:pt idx="24">
                  <c:v>1.7527297535999999</c:v>
                </c:pt>
                <c:pt idx="25">
                  <c:v>1.9060828416</c:v>
                </c:pt>
                <c:pt idx="26">
                  <c:v>2.1897904896</c:v>
                </c:pt>
                <c:pt idx="27">
                  <c:v>2.3699434752000004</c:v>
                </c:pt>
                <c:pt idx="28">
                  <c:v>2.3837522688000004</c:v>
                </c:pt>
                <c:pt idx="29">
                  <c:v>2.3790783744000001</c:v>
                </c:pt>
                <c:pt idx="30">
                  <c:v>2.4910276607999999</c:v>
                </c:pt>
                <c:pt idx="31">
                  <c:v>2.5286268672000003</c:v>
                </c:pt>
                <c:pt idx="32">
                  <c:v>2.5713434880000006</c:v>
                </c:pt>
                <c:pt idx="33">
                  <c:v>2.6213306111999999</c:v>
                </c:pt>
                <c:pt idx="34">
                  <c:v>2.4455950848000003</c:v>
                </c:pt>
                <c:pt idx="35">
                  <c:v>2.3335296768</c:v>
                </c:pt>
                <c:pt idx="36">
                  <c:v>2.1455578368000001</c:v>
                </c:pt>
                <c:pt idx="37">
                  <c:v>1.8347325696000001</c:v>
                </c:pt>
                <c:pt idx="38">
                  <c:v>1.9421144064000002</c:v>
                </c:pt>
                <c:pt idx="39">
                  <c:v>2.1920097024</c:v>
                </c:pt>
              </c:numCache>
            </c:numRef>
          </c:xVal>
          <c:yVal>
            <c:numRef>
              <c:f>'502_Yld_Goal'!$E$15:$E$54</c:f>
              <c:numCache>
                <c:formatCode>General</c:formatCode>
                <c:ptCount val="40"/>
                <c:pt idx="0">
                  <c:v>1.1404041600000003</c:v>
                </c:pt>
                <c:pt idx="1">
                  <c:v>1.3924713600000003</c:v>
                </c:pt>
                <c:pt idx="2">
                  <c:v>2.5317600000000002</c:v>
                </c:pt>
                <c:pt idx="3">
                  <c:v>1.4006160000000005</c:v>
                </c:pt>
                <c:pt idx="4">
                  <c:v>1.313256</c:v>
                </c:pt>
                <c:pt idx="5">
                  <c:v>1.8478320000000001</c:v>
                </c:pt>
                <c:pt idx="6">
                  <c:v>2.5897200000000002</c:v>
                </c:pt>
                <c:pt idx="7">
                  <c:v>2.2421280000000001</c:v>
                </c:pt>
                <c:pt idx="8">
                  <c:v>1.3720559999999999</c:v>
                </c:pt>
                <c:pt idx="9">
                  <c:v>2.7137040000000003</c:v>
                </c:pt>
                <c:pt idx="10">
                  <c:v>2.049096</c:v>
                </c:pt>
                <c:pt idx="11">
                  <c:v>1.8192720000000004</c:v>
                </c:pt>
                <c:pt idx="12">
                  <c:v>1.2156480000000001</c:v>
                </c:pt>
                <c:pt idx="13">
                  <c:v>1.7766000000000002</c:v>
                </c:pt>
                <c:pt idx="14">
                  <c:v>1.5224160000000004</c:v>
                </c:pt>
                <c:pt idx="15">
                  <c:v>1.2022012800000001</c:v>
                </c:pt>
                <c:pt idx="16">
                  <c:v>1.1526009600000002</c:v>
                </c:pt>
                <c:pt idx="17">
                  <c:v>0.74542944000000011</c:v>
                </c:pt>
                <c:pt idx="18">
                  <c:v>1.97475936</c:v>
                </c:pt>
                <c:pt idx="19">
                  <c:v>1.2105206400000001</c:v>
                </c:pt>
                <c:pt idx="20">
                  <c:v>1.2638774400000001</c:v>
                </c:pt>
                <c:pt idx="21">
                  <c:v>1.9127673600000001</c:v>
                </c:pt>
                <c:pt idx="22">
                  <c:v>1.2891916800000001</c:v>
                </c:pt>
                <c:pt idx="23">
                  <c:v>1.6266835200000003</c:v>
                </c:pt>
                <c:pt idx="24">
                  <c:v>1.8494918400000004</c:v>
                </c:pt>
                <c:pt idx="25">
                  <c:v>2.4459926400000005</c:v>
                </c:pt>
                <c:pt idx="26">
                  <c:v>2.6634048000000003</c:v>
                </c:pt>
                <c:pt idx="27">
                  <c:v>1.3467283200000004</c:v>
                </c:pt>
                <c:pt idx="28">
                  <c:v>1.6072089599999999</c:v>
                </c:pt>
                <c:pt idx="29">
                  <c:v>2.3159472000000005</c:v>
                </c:pt>
                <c:pt idx="30">
                  <c:v>2.6026560000000001</c:v>
                </c:pt>
                <c:pt idx="31">
                  <c:v>2.8413907200000001</c:v>
                </c:pt>
                <c:pt idx="32">
                  <c:v>1.5550080000000002</c:v>
                </c:pt>
                <c:pt idx="33">
                  <c:v>0.87497760000000002</c:v>
                </c:pt>
                <c:pt idx="34">
                  <c:v>1.8490080000000002</c:v>
                </c:pt>
                <c:pt idx="35">
                  <c:v>1.8194400000000004</c:v>
                </c:pt>
                <c:pt idx="36">
                  <c:v>1.5462854400000003</c:v>
                </c:pt>
                <c:pt idx="37">
                  <c:v>2.0024323200000005</c:v>
                </c:pt>
                <c:pt idx="38">
                  <c:v>1.9162080000000004</c:v>
                </c:pt>
                <c:pt idx="39">
                  <c:v>1.9138560000000002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E3-4985-A009-0A1894A01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Tretment 2, 0-20-55</a:t>
            </a:r>
            <a:endParaRPr lang="en-US"/>
          </a:p>
        </c:rich>
      </c:tx>
      <c:layout>
        <c:manualLayout>
          <c:xMode val="edge"/>
          <c:yMode val="edge"/>
          <c:x val="0.54699420668374743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4176737189207"/>
                  <c:y val="-0.406010945514762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0.259x + 1.2147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'502_Yld_Goal'!$X$14:$X$54</c:f>
              <c:numCache>
                <c:formatCode>0.00</c:formatCode>
                <c:ptCount val="41"/>
                <c:pt idx="0">
                  <c:v>2.1789694079999999</c:v>
                </c:pt>
                <c:pt idx="1">
                  <c:v>1.9075613760000001</c:v>
                </c:pt>
                <c:pt idx="2">
                  <c:v>1.6862106239999999</c:v>
                </c:pt>
                <c:pt idx="3">
                  <c:v>1.7703685440000001</c:v>
                </c:pt>
                <c:pt idx="4">
                  <c:v>1.9883586240000002</c:v>
                </c:pt>
                <c:pt idx="5">
                  <c:v>1.9395754560000005</c:v>
                </c:pt>
                <c:pt idx="6">
                  <c:v>1.9914310080000002</c:v>
                </c:pt>
                <c:pt idx="7">
                  <c:v>2.1280392000000004</c:v>
                </c:pt>
                <c:pt idx="8">
                  <c:v>2.1454271999999999</c:v>
                </c:pt>
                <c:pt idx="9">
                  <c:v>2.3978808000000003</c:v>
                </c:pt>
                <c:pt idx="10">
                  <c:v>2.4155207999999999</c:v>
                </c:pt>
                <c:pt idx="11">
                  <c:v>2.6752824000000004</c:v>
                </c:pt>
                <c:pt idx="12">
                  <c:v>2.5130952</c:v>
                </c:pt>
                <c:pt idx="13">
                  <c:v>2.3862384000000003</c:v>
                </c:pt>
                <c:pt idx="14">
                  <c:v>2.3393160000000002</c:v>
                </c:pt>
                <c:pt idx="15">
                  <c:v>2.0581847999999998</c:v>
                </c:pt>
                <c:pt idx="16">
                  <c:v>1.9001808000000002</c:v>
                </c:pt>
                <c:pt idx="17">
                  <c:v>1.715059584</c:v>
                </c:pt>
                <c:pt idx="18">
                  <c:v>1.6961454720000002</c:v>
                </c:pt>
                <c:pt idx="19">
                  <c:v>1.3867943039999999</c:v>
                </c:pt>
                <c:pt idx="20">
                  <c:v>1.522497312</c:v>
                </c:pt>
                <c:pt idx="21">
                  <c:v>1.52499312</c:v>
                </c:pt>
                <c:pt idx="22">
                  <c:v>1.5583760639999999</c:v>
                </c:pt>
                <c:pt idx="23">
                  <c:v>1.9085774400000002</c:v>
                </c:pt>
                <c:pt idx="24">
                  <c:v>1.7029071360000001</c:v>
                </c:pt>
                <c:pt idx="25">
                  <c:v>1.8277559999999999</c:v>
                </c:pt>
                <c:pt idx="26">
                  <c:v>2.0034403200000002</c:v>
                </c:pt>
                <c:pt idx="27">
                  <c:v>2.163407904</c:v>
                </c:pt>
                <c:pt idx="28">
                  <c:v>2.5756718400000005</c:v>
                </c:pt>
                <c:pt idx="29">
                  <c:v>2.4916852800000004</c:v>
                </c:pt>
                <c:pt idx="30">
                  <c:v>2.4190004159999998</c:v>
                </c:pt>
                <c:pt idx="31">
                  <c:v>2.3799867840000002</c:v>
                </c:pt>
                <c:pt idx="32">
                  <c:v>2.3617621440000005</c:v>
                </c:pt>
                <c:pt idx="33">
                  <c:v>2.8101608640000002</c:v>
                </c:pt>
                <c:pt idx="34">
                  <c:v>2.7945005760000003</c:v>
                </c:pt>
                <c:pt idx="35">
                  <c:v>2.3622096959999999</c:v>
                </c:pt>
                <c:pt idx="36">
                  <c:v>2.1361152960000003</c:v>
                </c:pt>
                <c:pt idx="37">
                  <c:v>1.8295300800000001</c:v>
                </c:pt>
                <c:pt idx="38">
                  <c:v>1.8269133120000003</c:v>
                </c:pt>
                <c:pt idx="39">
                  <c:v>2.1651497280000003</c:v>
                </c:pt>
                <c:pt idx="40">
                  <c:v>2.185309728</c:v>
                </c:pt>
              </c:numCache>
            </c:numRef>
          </c:xVal>
          <c:yVal>
            <c:numRef>
              <c:f>'502_Yld_Goal'!$E$14:$E$54</c:f>
              <c:numCache>
                <c:formatCode>General</c:formatCode>
                <c:ptCount val="41"/>
                <c:pt idx="0">
                  <c:v>1.5632265600000004</c:v>
                </c:pt>
                <c:pt idx="1">
                  <c:v>1.1404041600000003</c:v>
                </c:pt>
                <c:pt idx="2">
                  <c:v>1.3924713600000003</c:v>
                </c:pt>
                <c:pt idx="3">
                  <c:v>2.5317600000000002</c:v>
                </c:pt>
                <c:pt idx="4">
                  <c:v>1.4006160000000005</c:v>
                </c:pt>
                <c:pt idx="5">
                  <c:v>1.313256</c:v>
                </c:pt>
                <c:pt idx="6">
                  <c:v>1.8478320000000001</c:v>
                </c:pt>
                <c:pt idx="7">
                  <c:v>2.5897200000000002</c:v>
                </c:pt>
                <c:pt idx="8">
                  <c:v>2.2421280000000001</c:v>
                </c:pt>
                <c:pt idx="9">
                  <c:v>1.3720559999999999</c:v>
                </c:pt>
                <c:pt idx="10">
                  <c:v>2.7137040000000003</c:v>
                </c:pt>
                <c:pt idx="11">
                  <c:v>2.049096</c:v>
                </c:pt>
                <c:pt idx="12">
                  <c:v>1.8192720000000004</c:v>
                </c:pt>
                <c:pt idx="13">
                  <c:v>1.2156480000000001</c:v>
                </c:pt>
                <c:pt idx="14">
                  <c:v>1.7766000000000002</c:v>
                </c:pt>
                <c:pt idx="15">
                  <c:v>1.5224160000000004</c:v>
                </c:pt>
                <c:pt idx="16">
                  <c:v>1.2022012800000001</c:v>
                </c:pt>
                <c:pt idx="17">
                  <c:v>1.1526009600000002</c:v>
                </c:pt>
                <c:pt idx="18">
                  <c:v>0.74542944000000011</c:v>
                </c:pt>
                <c:pt idx="19">
                  <c:v>1.97475936</c:v>
                </c:pt>
                <c:pt idx="20">
                  <c:v>1.2105206400000001</c:v>
                </c:pt>
                <c:pt idx="21">
                  <c:v>1.2638774400000001</c:v>
                </c:pt>
                <c:pt idx="22">
                  <c:v>1.9127673600000001</c:v>
                </c:pt>
                <c:pt idx="23">
                  <c:v>1.2891916800000001</c:v>
                </c:pt>
                <c:pt idx="24">
                  <c:v>1.6266835200000003</c:v>
                </c:pt>
                <c:pt idx="25">
                  <c:v>1.8494918400000004</c:v>
                </c:pt>
                <c:pt idx="26">
                  <c:v>2.4459926400000005</c:v>
                </c:pt>
                <c:pt idx="27">
                  <c:v>2.6634048000000003</c:v>
                </c:pt>
                <c:pt idx="28">
                  <c:v>1.3467283200000004</c:v>
                </c:pt>
                <c:pt idx="29">
                  <c:v>1.6072089599999999</c:v>
                </c:pt>
                <c:pt idx="30">
                  <c:v>2.3159472000000005</c:v>
                </c:pt>
                <c:pt idx="31">
                  <c:v>2.6026560000000001</c:v>
                </c:pt>
                <c:pt idx="32">
                  <c:v>2.8413907200000001</c:v>
                </c:pt>
                <c:pt idx="33">
                  <c:v>1.5550080000000002</c:v>
                </c:pt>
                <c:pt idx="34">
                  <c:v>0.87497760000000002</c:v>
                </c:pt>
                <c:pt idx="35">
                  <c:v>1.8490080000000002</c:v>
                </c:pt>
                <c:pt idx="36">
                  <c:v>1.8194400000000004</c:v>
                </c:pt>
                <c:pt idx="37">
                  <c:v>1.5462854400000003</c:v>
                </c:pt>
                <c:pt idx="38">
                  <c:v>2.0024323200000005</c:v>
                </c:pt>
                <c:pt idx="39">
                  <c:v>1.9162080000000004</c:v>
                </c:pt>
                <c:pt idx="40">
                  <c:v>1.9138560000000002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E9-4831-BEE8-518435588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3 years+ 20%</a:t>
            </a:r>
            <a:br>
              <a:rPr lang="en-US"/>
            </a:br>
            <a:r>
              <a:rPr lang="en-US"/>
              <a:t>Treatment 2, 0-20-55</a:t>
            </a:r>
          </a:p>
        </c:rich>
      </c:tx>
      <c:layout>
        <c:manualLayout>
          <c:xMode val="edge"/>
          <c:yMode val="edge"/>
          <c:x val="0.56243872609874479"/>
          <c:y val="2.743533264129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4856940578528997"/>
                  <c:y val="-0.439076385548269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0.143x + 1.4587</a:t>
                    </a:r>
                    <a:br>
                      <a:rPr lang="en-US" baseline="0"/>
                    </a:br>
                    <a:r>
                      <a:rPr lang="en-US" baseline="0"/>
                      <a:t>R² =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'502_Yld_Goal'!$Y$13:$Y$54</c:f>
              <c:numCache>
                <c:formatCode>0.00</c:formatCode>
                <c:ptCount val="42"/>
                <c:pt idx="0">
                  <c:v>2.1832419839999999</c:v>
                </c:pt>
                <c:pt idx="1">
                  <c:v>1.9181245439999999</c:v>
                </c:pt>
                <c:pt idx="2">
                  <c:v>1.7921191679999999</c:v>
                </c:pt>
                <c:pt idx="3">
                  <c:v>1.8035028479999999</c:v>
                </c:pt>
                <c:pt idx="4">
                  <c:v>1.6384408320000003</c:v>
                </c:pt>
                <c:pt idx="5">
                  <c:v>2.0258542080000002</c:v>
                </c:pt>
                <c:pt idx="6">
                  <c:v>2.1299389440000001</c:v>
                </c:pt>
                <c:pt idx="7">
                  <c:v>2.0982528</c:v>
                </c:pt>
                <c:pt idx="8">
                  <c:v>1.8246816000000001</c:v>
                </c:pt>
                <c:pt idx="9">
                  <c:v>2.3003232000000002</c:v>
                </c:pt>
                <c:pt idx="10">
                  <c:v>2.671872</c:v>
                </c:pt>
                <c:pt idx="11">
                  <c:v>2.4815616</c:v>
                </c:pt>
                <c:pt idx="12">
                  <c:v>2.5311552000000002</c:v>
                </c:pt>
                <c:pt idx="13">
                  <c:v>2.4539424000000003</c:v>
                </c:pt>
                <c:pt idx="14">
                  <c:v>2.6328288</c:v>
                </c:pt>
                <c:pt idx="15">
                  <c:v>2.0336064</c:v>
                </c:pt>
                <c:pt idx="16">
                  <c:v>1.9246080000000001</c:v>
                </c:pt>
                <c:pt idx="17">
                  <c:v>1.8058656000000002</c:v>
                </c:pt>
                <c:pt idx="18">
                  <c:v>1.8004869120000002</c:v>
                </c:pt>
                <c:pt idx="19">
                  <c:v>1.5508872960000002</c:v>
                </c:pt>
                <c:pt idx="20">
                  <c:v>1.2400926720000003</c:v>
                </c:pt>
                <c:pt idx="21">
                  <c:v>1.5491159040000002</c:v>
                </c:pt>
                <c:pt idx="22">
                  <c:v>1.5722837760000001</c:v>
                </c:pt>
                <c:pt idx="23">
                  <c:v>1.7796629760000002</c:v>
                </c:pt>
                <c:pt idx="24">
                  <c:v>1.7548661760000002</c:v>
                </c:pt>
                <c:pt idx="25">
                  <c:v>1.786334592</c:v>
                </c:pt>
                <c:pt idx="26">
                  <c:v>1.9314570240000002</c:v>
                </c:pt>
                <c:pt idx="27">
                  <c:v>1.9061468160000001</c:v>
                </c:pt>
                <c:pt idx="28">
                  <c:v>2.3688672000000004</c:v>
                </c:pt>
                <c:pt idx="29">
                  <c:v>2.7835557120000001</c:v>
                </c:pt>
                <c:pt idx="30">
                  <c:v>2.5824503040000004</c:v>
                </c:pt>
                <c:pt idx="31">
                  <c:v>2.2469368319999998</c:v>
                </c:pt>
                <c:pt idx="32">
                  <c:v>2.107953792</c:v>
                </c:pt>
                <c:pt idx="33">
                  <c:v>2.6103248640000003</c:v>
                </c:pt>
                <c:pt idx="34">
                  <c:v>3.1039975680000005</c:v>
                </c:pt>
                <c:pt idx="35">
                  <c:v>2.7996218879999999</c:v>
                </c:pt>
                <c:pt idx="36">
                  <c:v>2.1085505280000003</c:v>
                </c:pt>
                <c:pt idx="37">
                  <c:v>1.71159744</c:v>
                </c:pt>
                <c:pt idx="38">
                  <c:v>1.8173702400000002</c:v>
                </c:pt>
                <c:pt idx="39">
                  <c:v>2.0858933760000005</c:v>
                </c:pt>
                <c:pt idx="40">
                  <c:v>2.1472631040000003</c:v>
                </c:pt>
                <c:pt idx="41">
                  <c:v>2.185970304</c:v>
                </c:pt>
              </c:numCache>
            </c:numRef>
          </c:xVal>
          <c:yVal>
            <c:numRef>
              <c:f>'502_Yld_Goal'!$E$13:$E$54</c:f>
              <c:numCache>
                <c:formatCode>General</c:formatCode>
                <c:ptCount val="42"/>
                <c:pt idx="0">
                  <c:v>1.8051263999999998</c:v>
                </c:pt>
                <c:pt idx="1">
                  <c:v>1.5632265600000004</c:v>
                </c:pt>
                <c:pt idx="2">
                  <c:v>1.1404041600000003</c:v>
                </c:pt>
                <c:pt idx="3">
                  <c:v>1.3924713600000003</c:v>
                </c:pt>
                <c:pt idx="4">
                  <c:v>2.5317600000000002</c:v>
                </c:pt>
                <c:pt idx="5">
                  <c:v>1.4006160000000005</c:v>
                </c:pt>
                <c:pt idx="6">
                  <c:v>1.313256</c:v>
                </c:pt>
                <c:pt idx="7">
                  <c:v>1.8478320000000001</c:v>
                </c:pt>
                <c:pt idx="8">
                  <c:v>2.5897200000000002</c:v>
                </c:pt>
                <c:pt idx="9">
                  <c:v>2.2421280000000001</c:v>
                </c:pt>
                <c:pt idx="10">
                  <c:v>1.3720559999999999</c:v>
                </c:pt>
                <c:pt idx="11">
                  <c:v>2.7137040000000003</c:v>
                </c:pt>
                <c:pt idx="12">
                  <c:v>2.049096</c:v>
                </c:pt>
                <c:pt idx="13">
                  <c:v>1.8192720000000004</c:v>
                </c:pt>
                <c:pt idx="14">
                  <c:v>1.2156480000000001</c:v>
                </c:pt>
                <c:pt idx="15">
                  <c:v>1.7766000000000002</c:v>
                </c:pt>
                <c:pt idx="16">
                  <c:v>1.5224160000000004</c:v>
                </c:pt>
                <c:pt idx="17">
                  <c:v>1.2022012800000001</c:v>
                </c:pt>
                <c:pt idx="18">
                  <c:v>1.1526009600000002</c:v>
                </c:pt>
                <c:pt idx="19">
                  <c:v>0.74542944000000011</c:v>
                </c:pt>
                <c:pt idx="20">
                  <c:v>1.97475936</c:v>
                </c:pt>
                <c:pt idx="21">
                  <c:v>1.2105206400000001</c:v>
                </c:pt>
                <c:pt idx="22">
                  <c:v>1.2638774400000001</c:v>
                </c:pt>
                <c:pt idx="23">
                  <c:v>1.9127673600000001</c:v>
                </c:pt>
                <c:pt idx="24">
                  <c:v>1.2891916800000001</c:v>
                </c:pt>
                <c:pt idx="25">
                  <c:v>1.6266835200000003</c:v>
                </c:pt>
                <c:pt idx="26">
                  <c:v>1.8494918400000004</c:v>
                </c:pt>
                <c:pt idx="27">
                  <c:v>2.4459926400000005</c:v>
                </c:pt>
                <c:pt idx="28">
                  <c:v>2.6634048000000003</c:v>
                </c:pt>
                <c:pt idx="29">
                  <c:v>1.3467283200000004</c:v>
                </c:pt>
                <c:pt idx="30">
                  <c:v>1.6072089599999999</c:v>
                </c:pt>
                <c:pt idx="31">
                  <c:v>2.3159472000000005</c:v>
                </c:pt>
                <c:pt idx="32">
                  <c:v>2.6026560000000001</c:v>
                </c:pt>
                <c:pt idx="33">
                  <c:v>2.8413907200000001</c:v>
                </c:pt>
                <c:pt idx="34">
                  <c:v>1.5550080000000002</c:v>
                </c:pt>
                <c:pt idx="35">
                  <c:v>0.87497760000000002</c:v>
                </c:pt>
                <c:pt idx="36">
                  <c:v>1.8490080000000002</c:v>
                </c:pt>
                <c:pt idx="37">
                  <c:v>1.8194400000000004</c:v>
                </c:pt>
                <c:pt idx="38">
                  <c:v>1.5462854400000003</c:v>
                </c:pt>
                <c:pt idx="39">
                  <c:v>2.0024323200000005</c:v>
                </c:pt>
                <c:pt idx="40">
                  <c:v>1.9162080000000004</c:v>
                </c:pt>
                <c:pt idx="41">
                  <c:v>1.9138560000000002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09-4D16-92B0-19977BFB6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14310443098099"/>
          <c:y val="8.4795489080611339E-2"/>
          <c:w val="0.86084278425045568"/>
          <c:h val="0.78283021333998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Means'!$G$6:$G$45</c:f>
              <c:numCache>
                <c:formatCode>General</c:formatCode>
                <c:ptCount val="40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</c:numCache>
            </c:numRef>
          </c:cat>
          <c:val>
            <c:numRef>
              <c:f>'Treatment Means'!$AH$6:$AH$45</c:f>
              <c:numCache>
                <c:formatCode>General</c:formatCode>
                <c:ptCount val="40"/>
                <c:pt idx="0">
                  <c:v>2.0075999999999881</c:v>
                </c:pt>
                <c:pt idx="1">
                  <c:v>0</c:v>
                </c:pt>
                <c:pt idx="2">
                  <c:v>32.273604000000006</c:v>
                </c:pt>
                <c:pt idx="3">
                  <c:v>67.930731000000009</c:v>
                </c:pt>
                <c:pt idx="4">
                  <c:v>67.323431999999997</c:v>
                </c:pt>
                <c:pt idx="5">
                  <c:v>34.008744</c:v>
                </c:pt>
                <c:pt idx="6">
                  <c:v>51.186630000000001</c:v>
                </c:pt>
                <c:pt idx="7">
                  <c:v>5.4707100000000173</c:v>
                </c:pt>
                <c:pt idx="8">
                  <c:v>98.816939999999988</c:v>
                </c:pt>
                <c:pt idx="9">
                  <c:v>55.180319999999995</c:v>
                </c:pt>
                <c:pt idx="10">
                  <c:v>0.86757000000000573</c:v>
                </c:pt>
                <c:pt idx="11">
                  <c:v>0</c:v>
                </c:pt>
                <c:pt idx="12">
                  <c:v>20.032979999999998</c:v>
                </c:pt>
                <c:pt idx="13">
                  <c:v>28.113569999999996</c:v>
                </c:pt>
                <c:pt idx="14">
                  <c:v>16.139669999999995</c:v>
                </c:pt>
                <c:pt idx="15">
                  <c:v>31.576679999999996</c:v>
                </c:pt>
                <c:pt idx="16">
                  <c:v>103.49894999999998</c:v>
                </c:pt>
                <c:pt idx="17">
                  <c:v>63.762809999999995</c:v>
                </c:pt>
                <c:pt idx="18">
                  <c:v>49.974899999999991</c:v>
                </c:pt>
                <c:pt idx="19">
                  <c:v>19.602779999999992</c:v>
                </c:pt>
                <c:pt idx="20">
                  <c:v>59.818951500000011</c:v>
                </c:pt>
                <c:pt idx="21">
                  <c:v>54.969235200000007</c:v>
                </c:pt>
                <c:pt idx="22">
                  <c:v>98.148194100000012</c:v>
                </c:pt>
                <c:pt idx="23">
                  <c:v>47.522800152000002</c:v>
                </c:pt>
                <c:pt idx="24">
                  <c:v>59.508861332400009</c:v>
                </c:pt>
                <c:pt idx="25">
                  <c:v>98.54423449920003</c:v>
                </c:pt>
                <c:pt idx="26">
                  <c:v>79.696171280400009</c:v>
                </c:pt>
                <c:pt idx="27">
                  <c:v>99.9285039528</c:v>
                </c:pt>
                <c:pt idx="28">
                  <c:v>43.565556696000009</c:v>
                </c:pt>
                <c:pt idx="29">
                  <c:v>0</c:v>
                </c:pt>
                <c:pt idx="30">
                  <c:v>21.558521971199983</c:v>
                </c:pt>
                <c:pt idx="31">
                  <c:v>139.65760960919999</c:v>
                </c:pt>
                <c:pt idx="32">
                  <c:v>116.72760000000001</c:v>
                </c:pt>
                <c:pt idx="33">
                  <c:v>54.098428088399992</c:v>
                </c:pt>
                <c:pt idx="34">
                  <c:v>18.068400000000011</c:v>
                </c:pt>
                <c:pt idx="35">
                  <c:v>33.268799999999985</c:v>
                </c:pt>
                <c:pt idx="36">
                  <c:v>132.04272</c:v>
                </c:pt>
                <c:pt idx="37">
                  <c:v>143.09886</c:v>
                </c:pt>
                <c:pt idx="38">
                  <c:v>52.484400000000001</c:v>
                </c:pt>
                <c:pt idx="39">
                  <c:v>49.272239999999989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0-4C2E-BD8F-4A9E6F0E6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3072"/>
        <c:axId val="905113632"/>
      </c:barChart>
      <c:catAx>
        <c:axId val="90511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51136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05113632"/>
        <c:scaling>
          <c:orientation val="minMax"/>
          <c:max val="14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5890023006383461E-2"/>
              <c:y val="0.272728026221602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511307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33" r="0.75000000000000433" t="1" header="0.5" footer="0.5"/>
    <c:pageSetup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1971-2015</a:t>
            </a:r>
          </a:p>
        </c:rich>
      </c:tx>
      <c:layout>
        <c:manualLayout>
          <c:xMode val="edge"/>
          <c:yMode val="edge"/>
          <c:x val="0.45393198419286634"/>
          <c:y val="7.7376563223714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0385757471103"/>
          <c:y val="3.5928238381966959E-2"/>
          <c:w val="0.86235816158410239"/>
          <c:h val="0.8186408053575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'Treatment Means'!$L$5</c:f>
              <c:strCache>
                <c:ptCount val="1"/>
                <c:pt idx="0">
                  <c:v>0-20-55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'Treatment Means'!$L$6:$L$49</c:f>
              <c:numCache>
                <c:formatCode>General</c:formatCode>
                <c:ptCount val="44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2001.2160000000003</c:v>
                </c:pt>
                <c:pt idx="43">
                  <c:v>1616.8320000000001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E-4F85-B95F-B856DE36384C}"/>
            </c:ext>
          </c:extLst>
        </c:ser>
        <c:ser>
          <c:idx val="2"/>
          <c:order val="1"/>
          <c:tx>
            <c:strRef>
              <c:f>'Treatment Means'!$T$5</c:f>
              <c:strCache>
                <c:ptCount val="1"/>
                <c:pt idx="0">
                  <c:v>112-20-55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'Treatment Means'!$T$6:$T$49</c:f>
              <c:numCache>
                <c:formatCode>General</c:formatCode>
                <c:ptCount val="44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3380.1600000000003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2681.28</c:v>
                </c:pt>
                <c:pt idx="42">
                  <c:v>1897.056</c:v>
                </c:pt>
                <c:pt idx="43">
                  <c:v>2482.3679999999999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E-4F85-B95F-B856DE363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6992"/>
        <c:axId val="905117552"/>
      </c:barChart>
      <c:catAx>
        <c:axId val="90511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0511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5117552"/>
        <c:scaling>
          <c:orientation val="minMax"/>
          <c:max val="60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5268229649390038E-2"/>
              <c:y val="0.304167979002624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5116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089923892573817"/>
          <c:y val="0.13464727497298132"/>
          <c:w val="7.9866859017239028E-2"/>
          <c:h val="0.1271358962482630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 horizontalDpi="1200" verticalDpi="1200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7237994924"/>
          <c:y val="9.7084882628436717E-2"/>
          <c:w val="0.86084278425045568"/>
          <c:h val="0.78283021333998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Means'!$Z$5</c:f>
              <c:strCache>
                <c:ptCount val="1"/>
                <c:pt idx="0">
                  <c:v>N demand</c:v>
                </c:pt>
              </c:strCache>
            </c:strRef>
          </c:tx>
          <c:invertIfNegative val="0"/>
          <c:cat>
            <c:numRef>
              <c:f>'Treatment Means'!$G$6:$G$47</c:f>
              <c:numCache>
                <c:formatCode>General</c:formatCode>
                <c:ptCount val="42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</c:numCache>
            </c:numRef>
          </c:cat>
          <c:val>
            <c:numRef>
              <c:f>'Treatment Means'!$Z$6:$Z$47</c:f>
              <c:numCache>
                <c:formatCode>General</c:formatCode>
                <c:ptCount val="42"/>
                <c:pt idx="0">
                  <c:v>2.2485119999999985</c:v>
                </c:pt>
                <c:pt idx="1">
                  <c:v>-19.626297600000004</c:v>
                </c:pt>
                <c:pt idx="2">
                  <c:v>36.146436479999998</c:v>
                </c:pt>
                <c:pt idx="3">
                  <c:v>76.082418720000049</c:v>
                </c:pt>
                <c:pt idx="4">
                  <c:v>75.402243839999983</c:v>
                </c:pt>
                <c:pt idx="5">
                  <c:v>38.089793280000002</c:v>
                </c:pt>
                <c:pt idx="6">
                  <c:v>57.329025599999994</c:v>
                </c:pt>
                <c:pt idx="7">
                  <c:v>6.1271952000000098</c:v>
                </c:pt>
                <c:pt idx="8">
                  <c:v>110.67497279999999</c:v>
                </c:pt>
                <c:pt idx="9">
                  <c:v>61.801958400000011</c:v>
                </c:pt>
                <c:pt idx="10">
                  <c:v>0.97167839999999883</c:v>
                </c:pt>
                <c:pt idx="11">
                  <c:v>-3.5976192000000062</c:v>
                </c:pt>
                <c:pt idx="12">
                  <c:v>22.436937600000014</c:v>
                </c:pt>
                <c:pt idx="13">
                  <c:v>31.487198399999993</c:v>
                </c:pt>
                <c:pt idx="14">
                  <c:v>18.076430400000007</c:v>
                </c:pt>
                <c:pt idx="15">
                  <c:v>35.365881599999994</c:v>
                </c:pt>
                <c:pt idx="16">
                  <c:v>115.91882399999999</c:v>
                </c:pt>
                <c:pt idx="17">
                  <c:v>71.414347199999995</c:v>
                </c:pt>
                <c:pt idx="18">
                  <c:v>55.971888000000014</c:v>
                </c:pt>
                <c:pt idx="19">
                  <c:v>21.955113599999986</c:v>
                </c:pt>
                <c:pt idx="20">
                  <c:v>66.997225680000042</c:v>
                </c:pt>
                <c:pt idx="21">
                  <c:v>61.565543424000012</c:v>
                </c:pt>
                <c:pt idx="22">
                  <c:v>109.92597739200005</c:v>
                </c:pt>
                <c:pt idx="23">
                  <c:v>53.225536170240012</c:v>
                </c:pt>
                <c:pt idx="24">
                  <c:v>66.649924692288025</c:v>
                </c:pt>
                <c:pt idx="25">
                  <c:v>110.36954263910404</c:v>
                </c:pt>
                <c:pt idx="26">
                  <c:v>89.259711834048019</c:v>
                </c:pt>
                <c:pt idx="27">
                  <c:v>111.91992442713604</c:v>
                </c:pt>
                <c:pt idx="28">
                  <c:v>48.793423499520024</c:v>
                </c:pt>
                <c:pt idx="29">
                  <c:v>-20.42233348512001</c:v>
                </c:pt>
                <c:pt idx="30">
                  <c:v>24.145544607743993</c:v>
                </c:pt>
                <c:pt idx="31">
                  <c:v>156.416522762304</c:v>
                </c:pt>
                <c:pt idx="32">
                  <c:v>130.73491200000001</c:v>
                </c:pt>
                <c:pt idx="33">
                  <c:v>60.590239459008018</c:v>
                </c:pt>
                <c:pt idx="34">
                  <c:v>20.236608000000007</c:v>
                </c:pt>
                <c:pt idx="35">
                  <c:v>37.261056000000004</c:v>
                </c:pt>
                <c:pt idx="36">
                  <c:v>147.8878464</c:v>
                </c:pt>
                <c:pt idx="37">
                  <c:v>160.27072319999999</c:v>
                </c:pt>
                <c:pt idx="38">
                  <c:v>58.782528000000013</c:v>
                </c:pt>
                <c:pt idx="39">
                  <c:v>55.184908799999974</c:v>
                </c:pt>
                <c:pt idx="40">
                  <c:v>109.69526400000001</c:v>
                </c:pt>
                <c:pt idx="41">
                  <c:v>54.253382399999992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8-4ED0-992E-4A50F8EEF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823120"/>
        <c:axId val="643823680"/>
      </c:barChart>
      <c:catAx>
        <c:axId val="64382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3823680"/>
        <c:scaling>
          <c:orientation val="minMax"/>
          <c:max val="16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kg/ha</a:t>
                </a:r>
              </a:p>
            </c:rich>
          </c:tx>
          <c:layout>
            <c:manualLayout>
              <c:xMode val="edge"/>
              <c:yMode val="edge"/>
              <c:x val="2.588997141735528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12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364620938628157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2346570397112"/>
          <c:y val="0.12957764301502395"/>
          <c:w val="0.77436823104693142"/>
          <c:h val="0.69577560488502388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[1]Trt_Means!$X$3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[1]Trt_Means!$X$4:$X$37</c:f>
              <c:numCache>
                <c:formatCode>General</c:formatCode>
                <c:ptCount val="34"/>
                <c:pt idx="0">
                  <c:v>50.680500000000002</c:v>
                </c:pt>
                <c:pt idx="1">
                  <c:v>38.570999999999998</c:v>
                </c:pt>
                <c:pt idx="2">
                  <c:v>22.834515</c:v>
                </c:pt>
                <c:pt idx="3">
                  <c:v>37.069559999999996</c:v>
                </c:pt>
                <c:pt idx="4">
                  <c:v>32.101905000000002</c:v>
                </c:pt>
                <c:pt idx="5">
                  <c:v>23.418945000000001</c:v>
                </c:pt>
                <c:pt idx="6">
                  <c:v>28.595325000000003</c:v>
                </c:pt>
                <c:pt idx="7">
                  <c:v>51.991500000000002</c:v>
                </c:pt>
                <c:pt idx="8">
                  <c:v>28.762650000000004</c:v>
                </c:pt>
                <c:pt idx="9">
                  <c:v>26.96865</c:v>
                </c:pt>
                <c:pt idx="10">
                  <c:v>37.946549999999995</c:v>
                </c:pt>
                <c:pt idx="11">
                  <c:v>53.181750000000001</c:v>
                </c:pt>
                <c:pt idx="12">
                  <c:v>46.043700000000001</c:v>
                </c:pt>
                <c:pt idx="13">
                  <c:v>28.17615</c:v>
                </c:pt>
                <c:pt idx="14">
                  <c:v>55.727849999999997</c:v>
                </c:pt>
                <c:pt idx="15">
                  <c:v>42.079650000000001</c:v>
                </c:pt>
                <c:pt idx="16">
                  <c:v>37.360050000000001</c:v>
                </c:pt>
                <c:pt idx="17">
                  <c:v>24.964200000000002</c:v>
                </c:pt>
                <c:pt idx="18">
                  <c:v>36.483750000000001</c:v>
                </c:pt>
                <c:pt idx="19">
                  <c:v>31.263900000000003</c:v>
                </c:pt>
                <c:pt idx="20">
                  <c:v>24.687992999999995</c:v>
                </c:pt>
                <c:pt idx="21">
                  <c:v>23.669415000000001</c:v>
                </c:pt>
                <c:pt idx="22">
                  <c:v>15.3078915</c:v>
                </c:pt>
                <c:pt idx="23">
                  <c:v>40.553118563999995</c:v>
                </c:pt>
                <c:pt idx="24">
                  <c:v>24.858842105999997</c:v>
                </c:pt>
                <c:pt idx="25">
                  <c:v>25.954661051999999</c:v>
                </c:pt>
                <c:pt idx="26">
                  <c:v>39.280007843999996</c:v>
                </c:pt>
                <c:pt idx="27">
                  <c:v>26.474459027999998</c:v>
                </c:pt>
                <c:pt idx="28">
                  <c:v>33.405163475999998</c:v>
                </c:pt>
                <c:pt idx="29">
                  <c:v>37.980608951999997</c:v>
                </c:pt>
                <c:pt idx="30">
                  <c:v>50.23019054400001</c:v>
                </c:pt>
                <c:pt idx="31">
                  <c:v>54.694859004000008</c:v>
                </c:pt>
                <c:pt idx="32">
                  <c:v>27.599999999999998</c:v>
                </c:pt>
                <c:pt idx="33">
                  <c:v>33.005149500000002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9A-406A-8493-9D829D276DAE}"/>
            </c:ext>
          </c:extLst>
        </c:ser>
        <c:ser>
          <c:idx val="1"/>
          <c:order val="1"/>
          <c:tx>
            <c:strRef>
              <c:f>[1]Trt_Means!$Y$3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[1]Trt_Means!$Y$4:$Y$37</c:f>
              <c:numCache>
                <c:formatCode>General</c:formatCode>
                <c:ptCount val="34"/>
                <c:pt idx="0">
                  <c:v>51.646499999999996</c:v>
                </c:pt>
                <c:pt idx="1">
                  <c:v>30.139200000000002</c:v>
                </c:pt>
                <c:pt idx="2">
                  <c:v>38.363654999999994</c:v>
                </c:pt>
                <c:pt idx="3">
                  <c:v>69.75589500000001</c:v>
                </c:pt>
                <c:pt idx="4">
                  <c:v>64.496024999999989</c:v>
                </c:pt>
                <c:pt idx="5">
                  <c:v>39.782984999999996</c:v>
                </c:pt>
                <c:pt idx="6">
                  <c:v>53.224874999999997</c:v>
                </c:pt>
                <c:pt idx="7">
                  <c:v>54.623850000000004</c:v>
                </c:pt>
                <c:pt idx="8">
                  <c:v>76.310549999999992</c:v>
                </c:pt>
                <c:pt idx="9">
                  <c:v>53.519849999999998</c:v>
                </c:pt>
                <c:pt idx="10">
                  <c:v>38.363999999999997</c:v>
                </c:pt>
                <c:pt idx="11">
                  <c:v>51.636149999999994</c:v>
                </c:pt>
                <c:pt idx="12">
                  <c:v>55.683</c:v>
                </c:pt>
                <c:pt idx="13">
                  <c:v>41.703599999999994</c:v>
                </c:pt>
                <c:pt idx="14">
                  <c:v>63.4938</c:v>
                </c:pt>
                <c:pt idx="15">
                  <c:v>57.27344999999999</c:v>
                </c:pt>
                <c:pt idx="16">
                  <c:v>87.160799999999995</c:v>
                </c:pt>
                <c:pt idx="17">
                  <c:v>55.645049999999998</c:v>
                </c:pt>
                <c:pt idx="18">
                  <c:v>60.530250000000002</c:v>
                </c:pt>
                <c:pt idx="19">
                  <c:v>40.696199999999997</c:v>
                </c:pt>
                <c:pt idx="20">
                  <c:v>53.471170500000007</c:v>
                </c:pt>
                <c:pt idx="21">
                  <c:v>50.119046999999995</c:v>
                </c:pt>
                <c:pt idx="22">
                  <c:v>62.534010000000009</c:v>
                </c:pt>
                <c:pt idx="23">
                  <c:v>63.419737883999993</c:v>
                </c:pt>
                <c:pt idx="24">
                  <c:v>53.492813040000001</c:v>
                </c:pt>
                <c:pt idx="25">
                  <c:v>73.371342924000004</c:v>
                </c:pt>
                <c:pt idx="26">
                  <c:v>77.627537957999991</c:v>
                </c:pt>
                <c:pt idx="27">
                  <c:v>74.557211976000005</c:v>
                </c:pt>
                <c:pt idx="28">
                  <c:v>54.367669836000005</c:v>
                </c:pt>
                <c:pt idx="29">
                  <c:v>29.206818041999995</c:v>
                </c:pt>
                <c:pt idx="30">
                  <c:v>60.603537935999995</c:v>
                </c:pt>
                <c:pt idx="31">
                  <c:v>121.89412722599999</c:v>
                </c:pt>
                <c:pt idx="32">
                  <c:v>83.766000000000005</c:v>
                </c:pt>
                <c:pt idx="33">
                  <c:v>59.035773894000002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7040"/>
        <c:axId val="643827600"/>
      </c:scatterChart>
      <c:scatterChart>
        <c:scatterStyle val="lineMarker"/>
        <c:varyColors val="0"/>
        <c:ser>
          <c:idx val="2"/>
          <c:order val="2"/>
          <c:tx>
            <c:v>Difference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[1]Trt_Means!$Z$4:$Z$37</c:f>
              <c:numCache>
                <c:formatCode>General</c:formatCode>
                <c:ptCount val="34"/>
                <c:pt idx="0">
                  <c:v>0.96599999999999397</c:v>
                </c:pt>
                <c:pt idx="1">
                  <c:v>-8.4317999999999955</c:v>
                </c:pt>
                <c:pt idx="2">
                  <c:v>15.529139999999995</c:v>
                </c:pt>
                <c:pt idx="3">
                  <c:v>32.686335000000014</c:v>
                </c:pt>
                <c:pt idx="4">
                  <c:v>32.394119999999987</c:v>
                </c:pt>
                <c:pt idx="5">
                  <c:v>16.364039999999996</c:v>
                </c:pt>
                <c:pt idx="6">
                  <c:v>24.629549999999995</c:v>
                </c:pt>
                <c:pt idx="7">
                  <c:v>2.6323500000000024</c:v>
                </c:pt>
                <c:pt idx="8">
                  <c:v>47.547899999999984</c:v>
                </c:pt>
                <c:pt idx="9">
                  <c:v>26.551199999999998</c:v>
                </c:pt>
                <c:pt idx="10">
                  <c:v>0.41745000000000232</c:v>
                </c:pt>
                <c:pt idx="11">
                  <c:v>-1.5456000000000074</c:v>
                </c:pt>
                <c:pt idx="12">
                  <c:v>9.6392999999999986</c:v>
                </c:pt>
                <c:pt idx="13">
                  <c:v>13.527449999999995</c:v>
                </c:pt>
                <c:pt idx="14">
                  <c:v>7.7659500000000037</c:v>
                </c:pt>
                <c:pt idx="15">
                  <c:v>15.193799999999989</c:v>
                </c:pt>
                <c:pt idx="16">
                  <c:v>49.800749999999994</c:v>
                </c:pt>
                <c:pt idx="17">
                  <c:v>30.680849999999996</c:v>
                </c:pt>
                <c:pt idx="18">
                  <c:v>24.046500000000002</c:v>
                </c:pt>
                <c:pt idx="19">
                  <c:v>9.4322999999999944</c:v>
                </c:pt>
                <c:pt idx="20">
                  <c:v>28.783177500000011</c:v>
                </c:pt>
                <c:pt idx="21">
                  <c:v>26.449631999999994</c:v>
                </c:pt>
                <c:pt idx="22">
                  <c:v>47.226118500000013</c:v>
                </c:pt>
                <c:pt idx="23">
                  <c:v>22.866619319999998</c:v>
                </c:pt>
                <c:pt idx="24">
                  <c:v>28.633970934000004</c:v>
                </c:pt>
                <c:pt idx="25">
                  <c:v>47.416681872000005</c:v>
                </c:pt>
                <c:pt idx="26">
                  <c:v>38.347530113999994</c:v>
                </c:pt>
                <c:pt idx="27">
                  <c:v>48.082752948000007</c:v>
                </c:pt>
                <c:pt idx="28">
                  <c:v>20.962506360000006</c:v>
                </c:pt>
                <c:pt idx="29">
                  <c:v>-8.7737909100000024</c:v>
                </c:pt>
                <c:pt idx="30">
                  <c:v>10.373347391999985</c:v>
                </c:pt>
                <c:pt idx="31">
                  <c:v>67.199268221999986</c:v>
                </c:pt>
                <c:pt idx="32">
                  <c:v>56.166000000000011</c:v>
                </c:pt>
                <c:pt idx="33">
                  <c:v>26.030624394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8160"/>
        <c:axId val="643828720"/>
      </c:scatterChart>
      <c:valAx>
        <c:axId val="64382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7653429602888087"/>
              <c:y val="0.90140963365494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600"/>
        <c:crosses val="autoZero"/>
        <c:crossBetween val="midCat"/>
      </c:valAx>
      <c:valAx>
        <c:axId val="64382760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040"/>
        <c:crosses val="autoZero"/>
        <c:crossBetween val="midCat"/>
      </c:valAx>
      <c:valAx>
        <c:axId val="643828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3828720"/>
        <c:crosses val="autoZero"/>
        <c:crossBetween val="midCat"/>
      </c:valAx>
      <c:valAx>
        <c:axId val="6438287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Difference, N uptake, lb/ac</a:t>
                </a:r>
              </a:p>
            </c:rich>
          </c:tx>
          <c:layout>
            <c:manualLayout>
              <c:xMode val="edge"/>
              <c:yMode val="edge"/>
              <c:x val="0.93682310469314078"/>
              <c:y val="0.27042283094894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8160"/>
        <c:crosses val="max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44043321299639"/>
          <c:y val="3.6619718309859155E-2"/>
          <c:w val="0.20397111913357402"/>
          <c:h val="0.16338057742782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54362815081871E-2"/>
          <c:y val="6.432766906429678E-2"/>
          <c:w val="0.86245431434994568"/>
          <c:h val="0.79239992347383625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[1]Trt_Means!$AB$3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exp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[1]Trt_Means!$AA$4:$AA$36</c:f>
              <c:numCache>
                <c:formatCode>General</c:formatCode>
                <c:ptCount val="33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</c:numCache>
            </c:numRef>
          </c:xVal>
          <c:yVal>
            <c:numRef>
              <c:f>[1]Trt_Means!$AB$4:$AB$36</c:f>
              <c:numCache>
                <c:formatCode>General</c:formatCode>
                <c:ptCount val="3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4B-4025-8865-D4DC98306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1520"/>
        <c:axId val="643832080"/>
      </c:scatterChart>
      <c:valAx>
        <c:axId val="6438315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557659846422542"/>
              <c:y val="0.91228331834565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2080"/>
        <c:crosses val="autoZero"/>
        <c:crossBetween val="midCat"/>
      </c:valAx>
      <c:valAx>
        <c:axId val="643832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 yield, bu/ac</a:t>
                </a:r>
              </a:p>
            </c:rich>
          </c:tx>
          <c:layout>
            <c:manualLayout>
              <c:xMode val="edge"/>
              <c:yMode val="edge"/>
              <c:x val="2.9739776951672861E-2"/>
              <c:y val="0.342106317490258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1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SBNRC_validation!$U$8</c:f>
              <c:strCache>
                <c:ptCount val="1"/>
                <c:pt idx="0">
                  <c:v>Pred.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SBNRC_validation!$AQ$9:$AQ$26</c:f>
              <c:numCache>
                <c:formatCode>General</c:formatCode>
                <c:ptCount val="18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AC-42A0-885C-1B97725CFD55}"/>
            </c:ext>
          </c:extLst>
        </c:ser>
        <c:ser>
          <c:idx val="1"/>
          <c:order val="1"/>
          <c:tx>
            <c:strRef>
              <c:f>SBNRC_validation!$AB$8</c:f>
              <c:strCache>
                <c:ptCount val="1"/>
                <c:pt idx="0">
                  <c:v>Opt N Obs.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SBNRC_validation!$AB$9:$AB$26</c:f>
              <c:numCache>
                <c:formatCode>0</c:formatCode>
                <c:ptCount val="18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20</c:v>
                </c:pt>
                <c:pt idx="9">
                  <c:v>60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60</c:v>
                </c:pt>
                <c:pt idx="17" formatCode="General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2"/>
          <c:order val="2"/>
          <c:tx>
            <c:strRef>
              <c:f>SBNRC_validation!$AH$7</c:f>
              <c:strCache>
                <c:ptCount val="1"/>
                <c:pt idx="0">
                  <c:v>Yld at ONR</c:v>
                </c:pt>
              </c:strCache>
            </c:strRef>
          </c:tx>
          <c:spPr>
            <a:ln w="22225"/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SBNRC_validation!$AH$9:$AH$26</c:f>
              <c:numCache>
                <c:formatCode>0.0</c:formatCode>
                <c:ptCount val="18"/>
                <c:pt idx="0">
                  <c:v>47.479795299999999</c:v>
                </c:pt>
                <c:pt idx="1">
                  <c:v>47.880290199999997</c:v>
                </c:pt>
                <c:pt idx="2">
                  <c:v>27.5221804</c:v>
                </c:pt>
                <c:pt idx="3">
                  <c:v>48.093073199999999</c:v>
                </c:pt>
                <c:pt idx="4">
                  <c:v>89.228277399999996</c:v>
                </c:pt>
                <c:pt idx="5">
                  <c:v>53.767530499999999</c:v>
                </c:pt>
                <c:pt idx="6">
                  <c:v>38.118406299999997</c:v>
                </c:pt>
                <c:pt idx="7">
                  <c:v>43.103391000000002</c:v>
                </c:pt>
                <c:pt idx="8">
                  <c:v>47.262500000000003</c:v>
                </c:pt>
                <c:pt idx="9">
                  <c:v>81.781833599999999</c:v>
                </c:pt>
                <c:pt idx="10">
                  <c:v>73.034999999999997</c:v>
                </c:pt>
                <c:pt idx="11">
                  <c:v>28.530276300000001</c:v>
                </c:pt>
                <c:pt idx="12">
                  <c:v>44.69</c:v>
                </c:pt>
                <c:pt idx="13">
                  <c:v>60.65</c:v>
                </c:pt>
                <c:pt idx="14">
                  <c:v>40.0566891</c:v>
                </c:pt>
                <c:pt idx="15">
                  <c:v>31.3245662</c:v>
                </c:pt>
                <c:pt idx="16">
                  <c:v>39.1325</c:v>
                </c:pt>
                <c:pt idx="17" formatCode="General">
                  <c:v>75.23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FAC-42A0-885C-1B97725CFD55}"/>
            </c:ext>
          </c:extLst>
        </c:ser>
        <c:ser>
          <c:idx val="3"/>
          <c:order val="3"/>
          <c:tx>
            <c:v>YLD at SBNRC</c:v>
          </c:tx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SBNRC_validation!$AR$9:$AR$26</c:f>
              <c:numCache>
                <c:formatCode>General</c:formatCode>
                <c:ptCount val="18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011086214010243"/>
          <c:y val="3.2629902561758235E-3"/>
          <c:w val="0.18366326803114236"/>
          <c:h val="0.28157956843642212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385637412777483E-2"/>
          <c:y val="7.2607494738470904E-2"/>
          <c:w val="0.86964776399514865"/>
          <c:h val="0.76567903542388493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[1]Trt_Means!$AC$3</c:f>
              <c:strCache>
                <c:ptCount val="1"/>
                <c:pt idx="0">
                  <c:v>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[1]Trt_Means!$AA$4:$AA$37</c:f>
              <c:numCache>
                <c:formatCode>General</c:formatCode>
                <c:ptCount val="34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  <c:pt idx="33">
                  <c:v>0.26030624394000001</c:v>
                </c:pt>
              </c:numCache>
            </c:numRef>
          </c:xVal>
          <c:yVal>
            <c:numRef>
              <c:f>[1]Trt_Means!$AC$4:$AC$37</c:f>
              <c:numCache>
                <c:formatCode>General</c:formatCode>
                <c:ptCount val="3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9-40D1-AADF-A6F1EF95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4320"/>
        <c:axId val="643834880"/>
      </c:scatterChart>
      <c:valAx>
        <c:axId val="6438343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09320762279017"/>
              <c:y val="0.900992841011152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880"/>
        <c:crosses val="autoZero"/>
        <c:crossBetween val="midCat"/>
      </c:valAx>
      <c:valAx>
        <c:axId val="643834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Check yield, bu/ac</a:t>
                </a:r>
              </a:p>
            </c:rich>
          </c:tx>
          <c:layout>
            <c:manualLayout>
              <c:xMode val="edge"/>
              <c:yMode val="edge"/>
              <c:x val="2.9795158286778398E-2"/>
              <c:y val="0.3102320349491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EONR vs Wheat Grain Yield
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4328006793268568E-2"/>
          <c:y val="8.9371913617180831E-2"/>
          <c:w val="0.86743052339045867"/>
          <c:h val="0.78304605541328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Means'!$AJ$5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112922649374729"/>
                  <c:y val="-0.1423599709610766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'Treatment Means'!$AI$6:$AI$45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40</c:v>
                </c:pt>
                <c:pt idx="3">
                  <c:v>80</c:v>
                </c:pt>
                <c:pt idx="4">
                  <c:v>100</c:v>
                </c:pt>
                <c:pt idx="5">
                  <c:v>40</c:v>
                </c:pt>
                <c:pt idx="6">
                  <c:v>80</c:v>
                </c:pt>
                <c:pt idx="7">
                  <c:v>20</c:v>
                </c:pt>
                <c:pt idx="8">
                  <c:v>80</c:v>
                </c:pt>
                <c:pt idx="9">
                  <c:v>80</c:v>
                </c:pt>
                <c:pt idx="10">
                  <c:v>20</c:v>
                </c:pt>
                <c:pt idx="11">
                  <c:v>40</c:v>
                </c:pt>
                <c:pt idx="12">
                  <c:v>20</c:v>
                </c:pt>
                <c:pt idx="13">
                  <c:v>40</c:v>
                </c:pt>
                <c:pt idx="14">
                  <c:v>20</c:v>
                </c:pt>
                <c:pt idx="15">
                  <c:v>40</c:v>
                </c:pt>
                <c:pt idx="16">
                  <c:v>80</c:v>
                </c:pt>
                <c:pt idx="17">
                  <c:v>80</c:v>
                </c:pt>
                <c:pt idx="18">
                  <c:v>40</c:v>
                </c:pt>
                <c:pt idx="19">
                  <c:v>20</c:v>
                </c:pt>
                <c:pt idx="20">
                  <c:v>80</c:v>
                </c:pt>
                <c:pt idx="21">
                  <c:v>80</c:v>
                </c:pt>
                <c:pt idx="22">
                  <c:v>100</c:v>
                </c:pt>
                <c:pt idx="23">
                  <c:v>60</c:v>
                </c:pt>
                <c:pt idx="24">
                  <c:v>100</c:v>
                </c:pt>
                <c:pt idx="25">
                  <c:v>100</c:v>
                </c:pt>
                <c:pt idx="26">
                  <c:v>60</c:v>
                </c:pt>
                <c:pt idx="27">
                  <c:v>100</c:v>
                </c:pt>
                <c:pt idx="28">
                  <c:v>80</c:v>
                </c:pt>
                <c:pt idx="29">
                  <c:v>0</c:v>
                </c:pt>
                <c:pt idx="30">
                  <c:v>20</c:v>
                </c:pt>
                <c:pt idx="31">
                  <c:v>80</c:v>
                </c:pt>
                <c:pt idx="32">
                  <c:v>100</c:v>
                </c:pt>
                <c:pt idx="33">
                  <c:v>100</c:v>
                </c:pt>
                <c:pt idx="34">
                  <c:v>80</c:v>
                </c:pt>
                <c:pt idx="35">
                  <c:v>20</c:v>
                </c:pt>
                <c:pt idx="36">
                  <c:v>80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</c:numCache>
            </c:numRef>
          </c:xVal>
          <c:yVal>
            <c:numRef>
              <c:f>'Treatment Means'!$AJ$6:$AJ$45</c:f>
              <c:numCache>
                <c:formatCode>General</c:formatCode>
                <c:ptCount val="40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A9-49FA-8115-435E83EE6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2848"/>
        <c:axId val="265073408"/>
      </c:scatterChart>
      <c:valAx>
        <c:axId val="26507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EONR, lb N/ac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3408"/>
        <c:crosses val="autoZero"/>
        <c:crossBetween val="midCat"/>
      </c:valAx>
      <c:valAx>
        <c:axId val="2650734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284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3846998662"/>
          <c:y val="6.5656727570449561E-2"/>
          <c:w val="0.86084278425045568"/>
          <c:h val="0.78283021333998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'Treatment Means'!$S$6:$S$49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6-4924-8B1B-BBDA2546D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75088"/>
        <c:axId val="265075648"/>
      </c:barChart>
      <c:catAx>
        <c:axId val="26507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6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65075648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2.5889984667758114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08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55" r="0.75000000000000455" t="1" header="0.5" footer="0.5"/>
    <c:pageSetup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Experiment 502, 1971-2015</a:t>
            </a:r>
          </a:p>
        </c:rich>
      </c:tx>
      <c:layout>
        <c:manualLayout>
          <c:xMode val="edge"/>
          <c:yMode val="edge"/>
          <c:x val="0.27403477690288713"/>
          <c:y val="1.851866903733807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041666666666668"/>
          <c:y val="4.8387096774193547E-2"/>
          <c:w val="0.79166666666666663"/>
          <c:h val="0.738709677419354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Means'!$W$5</c:f>
              <c:strCache>
                <c:ptCount val="1"/>
                <c:pt idx="0">
                  <c:v>RI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3316688538932632"/>
                  <c:y val="-0.18336330539327744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y = 0.0185x - 34.896
R² = 0.09</a:t>
                    </a:r>
                  </a:p>
                </c:rich>
              </c:tx>
              <c:numFmt formatCode="General" sourceLinked="0"/>
            </c:trendlineLbl>
          </c:trendline>
          <c:xVal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'Treatment Means'!$W$6:$W$49</c:f>
              <c:numCache>
                <c:formatCode>General</c:formatCode>
                <c:ptCount val="44"/>
                <c:pt idx="0">
                  <c:v>1.0190605854322667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1.7340286831812253</c:v>
                </c:pt>
                <c:pt idx="42">
                  <c:v>0.94795164539959687</c:v>
                </c:pt>
                <c:pt idx="43">
                  <c:v>1.5353283458021612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8D-4A37-A483-EF70E2E64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7888"/>
        <c:axId val="265078448"/>
      </c:scatterChart>
      <c:valAx>
        <c:axId val="265077888"/>
        <c:scaling>
          <c:orientation val="minMax"/>
          <c:max val="2012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4712620297462822"/>
              <c:y val="0.901828464990263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8448"/>
        <c:crosses val="autoZero"/>
        <c:crossBetween val="midCat"/>
      </c:valAx>
      <c:valAx>
        <c:axId val="2650784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Response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788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1971-2015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25"/>
          <c:y val="4.5138888888888888E-2"/>
          <c:w val="0.8"/>
          <c:h val="0.7013888888888888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Means'!$J$6:$J$49</c:f>
              <c:numCache>
                <c:formatCode>General</c:formatCode>
                <c:ptCount val="44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</c:numCache>
            </c:numRef>
          </c:xVal>
          <c:yVal>
            <c:numRef>
              <c:f>'Treatment Means'!$K$6:$K$49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29.78</c:v>
                </c:pt>
                <c:pt idx="43">
                  <c:v>24.06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01-4071-859F-BBEBA1D7CE7B}"/>
            </c:ext>
          </c:extLst>
        </c:ser>
        <c:ser>
          <c:idx val="1"/>
          <c:order val="1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Means'!$J$6:$J$49</c:f>
              <c:numCache>
                <c:formatCode>General</c:formatCode>
                <c:ptCount val="44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</c:numCache>
            </c:numRef>
          </c:xVal>
          <c:yVal>
            <c:numRef>
              <c:f>'Treatment Means'!$P$6:$P$49</c:f>
              <c:numCache>
                <c:formatCode>General</c:formatCode>
                <c:ptCount val="44"/>
                <c:pt idx="0">
                  <c:v>35.225000000000001</c:v>
                </c:pt>
                <c:pt idx="1">
                  <c:v>25.017499999999998</c:v>
                </c:pt>
                <c:pt idx="2">
                  <c:v>30.310500000000001</c:v>
                </c:pt>
                <c:pt idx="3">
                  <c:v>46.857250000000001</c:v>
                </c:pt>
                <c:pt idx="4">
                  <c:v>40.111499999999999</c:v>
                </c:pt>
                <c:pt idx="5">
                  <c:v>28.737500000000001</c:v>
                </c:pt>
                <c:pt idx="6">
                  <c:v>39.688000000000002</c:v>
                </c:pt>
                <c:pt idx="7">
                  <c:v>38.357500000000002</c:v>
                </c:pt>
                <c:pt idx="8">
                  <c:v>52.302500000000002</c:v>
                </c:pt>
                <c:pt idx="9">
                  <c:v>34.905000000000001</c:v>
                </c:pt>
                <c:pt idx="10">
                  <c:v>32.729999999999997</c:v>
                </c:pt>
                <c:pt idx="11">
                  <c:v>51.0625</c:v>
                </c:pt>
                <c:pt idx="12">
                  <c:v>44.6175</c:v>
                </c:pt>
                <c:pt idx="13">
                  <c:v>34.664999999999999</c:v>
                </c:pt>
                <c:pt idx="14">
                  <c:v>44.467500000000001</c:v>
                </c:pt>
                <c:pt idx="15">
                  <c:v>42.652500000000003</c:v>
                </c:pt>
                <c:pt idx="16">
                  <c:v>57.292499999999997</c:v>
                </c:pt>
                <c:pt idx="17">
                  <c:v>39.534999999999997</c:v>
                </c:pt>
                <c:pt idx="18">
                  <c:v>49.274999999999999</c:v>
                </c:pt>
                <c:pt idx="19">
                  <c:v>28.98</c:v>
                </c:pt>
                <c:pt idx="20">
                  <c:v>38.242049999999999</c:v>
                </c:pt>
                <c:pt idx="21">
                  <c:v>37.047175000000003</c:v>
                </c:pt>
                <c:pt idx="22">
                  <c:v>33.002749999999999</c:v>
                </c:pt>
                <c:pt idx="23">
                  <c:v>41.355914499999997</c:v>
                </c:pt>
                <c:pt idx="24">
                  <c:v>26.554293900000001</c:v>
                </c:pt>
                <c:pt idx="25">
                  <c:v>37.790983799999999</c:v>
                </c:pt>
                <c:pt idx="26">
                  <c:v>52.240373900000002</c:v>
                </c:pt>
                <c:pt idx="27">
                  <c:v>37.082539400000002</c:v>
                </c:pt>
                <c:pt idx="28">
                  <c:v>41.573239000000001</c:v>
                </c:pt>
                <c:pt idx="29">
                  <c:v>27.9365907</c:v>
                </c:pt>
                <c:pt idx="30">
                  <c:v>44.606480300000001</c:v>
                </c:pt>
                <c:pt idx="31">
                  <c:v>75.740281999999993</c:v>
                </c:pt>
                <c:pt idx="32">
                  <c:v>53.7</c:v>
                </c:pt>
                <c:pt idx="33">
                  <c:v>38.118406299999997</c:v>
                </c:pt>
                <c:pt idx="34">
                  <c:v>33.799999999999997</c:v>
                </c:pt>
                <c:pt idx="35">
                  <c:v>46.5</c:v>
                </c:pt>
                <c:pt idx="36">
                  <c:v>81.78</c:v>
                </c:pt>
                <c:pt idx="37">
                  <c:v>43.51</c:v>
                </c:pt>
                <c:pt idx="38">
                  <c:v>23.4</c:v>
                </c:pt>
                <c:pt idx="39">
                  <c:v>35.26</c:v>
                </c:pt>
                <c:pt idx="40">
                  <c:v>55.38</c:v>
                </c:pt>
                <c:pt idx="41">
                  <c:v>40.049999999999997</c:v>
                </c:pt>
                <c:pt idx="42">
                  <c:v>25.88</c:v>
                </c:pt>
                <c:pt idx="43">
                  <c:v>42.64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01-4071-859F-BBEBA1D7CE7B}"/>
            </c:ext>
          </c:extLst>
        </c:ser>
        <c:ser>
          <c:idx val="2"/>
          <c:order val="2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Means'!$J$6:$J$49</c:f>
              <c:numCache>
                <c:formatCode>General</c:formatCode>
                <c:ptCount val="44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</c:numCache>
            </c:numRef>
          </c:xVal>
          <c:yVal>
            <c:numRef>
              <c:f>'Treatment Means'!$S$6:$S$49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01-4071-859F-BBEBA1D7C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81808"/>
        <c:axId val="265082368"/>
      </c:scatterChart>
      <c:valAx>
        <c:axId val="265081808"/>
        <c:scaling>
          <c:orientation val="minMax"/>
          <c:min val="2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Environment Mean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2368"/>
        <c:crosses val="autoZero"/>
        <c:crossBetween val="midCat"/>
      </c:valAx>
      <c:valAx>
        <c:axId val="265082368"/>
        <c:scaling>
          <c:orientation val="minMax"/>
          <c:min val="1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Treatment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180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597774032318652E-2"/>
          <c:y val="4.1198275553682044E-2"/>
          <c:w val="0.86360671347177009"/>
          <c:h val="0.7370517928286852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Means'!$G$6:$G$46</c:f>
              <c:numCache>
                <c:formatCode>General</c:formatCode>
                <c:ptCount val="41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</c:numCache>
            </c:numRef>
          </c:cat>
          <c:val>
            <c:numRef>
              <c:f>'Treatment Means'!$AL$6:$AL$46</c:f>
              <c:numCache>
                <c:formatCode>General</c:formatCode>
                <c:ptCount val="41"/>
                <c:pt idx="0">
                  <c:v>1.0534834623504574</c:v>
                </c:pt>
                <c:pt idx="1">
                  <c:v>0.86060486651561419</c:v>
                </c:pt>
                <c:pt idx="2">
                  <c:v>0.85250463821892397</c:v>
                </c:pt>
                <c:pt idx="3">
                  <c:v>1.2726580350342727</c:v>
                </c:pt>
                <c:pt idx="4">
                  <c:v>1.4575471698113207</c:v>
                </c:pt>
                <c:pt idx="5">
                  <c:v>1.0247311827956989</c:v>
                </c:pt>
                <c:pt idx="6">
                  <c:v>1.1465827338129497</c:v>
                </c:pt>
                <c:pt idx="7">
                  <c:v>1.1054248411645606</c:v>
                </c:pt>
                <c:pt idx="8">
                  <c:v>1.4778512728001605</c:v>
                </c:pt>
                <c:pt idx="9">
                  <c:v>1.2015335760204475</c:v>
                </c:pt>
                <c:pt idx="10">
                  <c:v>0.84704448507007923</c:v>
                </c:pt>
                <c:pt idx="11">
                  <c:v>0.72591909981569491</c:v>
                </c:pt>
                <c:pt idx="12">
                  <c:v>0.94807330827067671</c:v>
                </c:pt>
                <c:pt idx="13">
                  <c:v>0.88092114852062375</c:v>
                </c:pt>
                <c:pt idx="14">
                  <c:v>1.0680749811386454</c:v>
                </c:pt>
                <c:pt idx="15">
                  <c:v>1.0094861660079051</c:v>
                </c:pt>
                <c:pt idx="16">
                  <c:v>1.3165190203230848</c:v>
                </c:pt>
                <c:pt idx="17">
                  <c:v>1.0749800053319114</c:v>
                </c:pt>
                <c:pt idx="18">
                  <c:v>0.90512794056954182</c:v>
                </c:pt>
                <c:pt idx="19">
                  <c:v>1.0482537989869367</c:v>
                </c:pt>
                <c:pt idx="20">
                  <c:v>1.1221200175208059</c:v>
                </c:pt>
                <c:pt idx="21">
                  <c:v>1.1488995215311006</c:v>
                </c:pt>
                <c:pt idx="22">
                  <c:v>2.0077737568690526</c:v>
                </c:pt>
                <c:pt idx="23">
                  <c:v>1.2138222367421789</c:v>
                </c:pt>
                <c:pt idx="24">
                  <c:v>1.4204502059875723</c:v>
                </c:pt>
                <c:pt idx="25">
                  <c:v>1.8230040295354988</c:v>
                </c:pt>
                <c:pt idx="26">
                  <c:v>1.3658136800121465</c:v>
                </c:pt>
                <c:pt idx="27">
                  <c:v>1.7421456683848366</c:v>
                </c:pt>
                <c:pt idx="28">
                  <c:v>1.0896805891539121</c:v>
                </c:pt>
                <c:pt idx="29">
                  <c:v>0.77049078829241513</c:v>
                </c:pt>
                <c:pt idx="30">
                  <c:v>0.91313788614365354</c:v>
                </c:pt>
                <c:pt idx="31">
                  <c:v>1.3030612232795014</c:v>
                </c:pt>
                <c:pt idx="32">
                  <c:v>1.6861111111111111</c:v>
                </c:pt>
                <c:pt idx="33">
                  <c:v>1.2839175084396339</c:v>
                </c:pt>
                <c:pt idx="34">
                  <c:v>1.1337047353760448</c:v>
                </c:pt>
                <c:pt idx="35">
                  <c:v>0.97292069632495148</c:v>
                </c:pt>
                <c:pt idx="36">
                  <c:v>1.2739073993942016</c:v>
                </c:pt>
                <c:pt idx="37">
                  <c:v>1.937653379319493</c:v>
                </c:pt>
                <c:pt idx="38">
                  <c:v>1.5174418604651163</c:v>
                </c:pt>
                <c:pt idx="39">
                  <c:v>1.231468724166437</c:v>
                </c:pt>
                <c:pt idx="40">
                  <c:v>1.265137425087828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3-4484-AF8E-F53CBCE02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85168"/>
        <c:axId val="265085728"/>
      </c:barChart>
      <c:catAx>
        <c:axId val="26508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85728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Response Index</a:t>
                </a:r>
              </a:p>
            </c:rich>
          </c:tx>
          <c:layout>
            <c:manualLayout>
              <c:xMode val="edge"/>
              <c:yMode val="edge"/>
              <c:x val="3.3793765926395021E-3"/>
              <c:y val="0.169530592099220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168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Lahoma</a:t>
            </a:r>
            <a:r>
              <a:rPr lang="en-US" baseline="0"/>
              <a:t> OK, 1971-2015</a:t>
            </a:r>
            <a:endParaRPr lang="en-US"/>
          </a:p>
        </c:rich>
      </c:tx>
      <c:layout>
        <c:manualLayout>
          <c:xMode val="edge"/>
          <c:yMode val="edge"/>
          <c:x val="0.2601804461942257"/>
          <c:y val="8.5972966734207087E-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0369676917421154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'YPO-RI'!$T$3</c:f>
              <c:strCache>
                <c:ptCount val="1"/>
                <c:pt idx="0">
                  <c:v>RI 0-N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1.4868547681539808E-2"/>
                  <c:y val="-0.19841220173211246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0.0003x + 0.7774
R² = 0.19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'YPO-RI'!$S$4:$S$49</c:f>
              <c:numCache>
                <c:formatCode>General</c:formatCode>
                <c:ptCount val="46"/>
                <c:pt idx="2">
                  <c:v>2514.96</c:v>
                </c:pt>
                <c:pt idx="3">
                  <c:v>1878.2400000000002</c:v>
                </c:pt>
                <c:pt idx="4">
                  <c:v>2191.3584000000001</c:v>
                </c:pt>
                <c:pt idx="5">
                  <c:v>3445.5960000000005</c:v>
                </c:pt>
                <c:pt idx="6">
                  <c:v>3140.6759999999999</c:v>
                </c:pt>
                <c:pt idx="7">
                  <c:v>1981.9800000000002</c:v>
                </c:pt>
                <c:pt idx="8">
                  <c:v>2980.0848000000001</c:v>
                </c:pt>
                <c:pt idx="9">
                  <c:v>3002.4960000000005</c:v>
                </c:pt>
                <c:pt idx="10">
                  <c:v>4079.8800000000006</c:v>
                </c:pt>
                <c:pt idx="11">
                  <c:v>2606.1840000000002</c:v>
                </c:pt>
                <c:pt idx="12">
                  <c:v>2423.0639999999999</c:v>
                </c:pt>
                <c:pt idx="13">
                  <c:v>3463.8240000000005</c:v>
                </c:pt>
                <c:pt idx="14">
                  <c:v>2998.2960000000003</c:v>
                </c:pt>
                <c:pt idx="15">
                  <c:v>2329.4880000000003</c:v>
                </c:pt>
                <c:pt idx="16">
                  <c:v>3091.8720000000003</c:v>
                </c:pt>
                <c:pt idx="17">
                  <c:v>2888.4240000000004</c:v>
                </c:pt>
                <c:pt idx="18">
                  <c:v>4372.5360000000001</c:v>
                </c:pt>
                <c:pt idx="19">
                  <c:v>2851.8</c:v>
                </c:pt>
                <c:pt idx="20">
                  <c:v>3311.28</c:v>
                </c:pt>
                <c:pt idx="21">
                  <c:v>1981.7280000000001</c:v>
                </c:pt>
                <c:pt idx="22">
                  <c:v>2800.7918400000003</c:v>
                </c:pt>
                <c:pt idx="23">
                  <c:v>2924.9959200000003</c:v>
                </c:pt>
                <c:pt idx="24">
                  <c:v>3045.1344000000008</c:v>
                </c:pt>
                <c:pt idx="25">
                  <c:v>3088.2654969600003</c:v>
                </c:pt>
                <c:pt idx="26">
                  <c:v>2604.8674176000004</c:v>
                </c:pt>
                <c:pt idx="27">
                  <c:v>3572.8653945600008</c:v>
                </c:pt>
                <c:pt idx="28">
                  <c:v>3780.1235875200005</c:v>
                </c:pt>
                <c:pt idx="29">
                  <c:v>3630.6120614400006</c:v>
                </c:pt>
                <c:pt idx="30">
                  <c:v>3217.5555014400002</c:v>
                </c:pt>
                <c:pt idx="31">
                  <c:v>1877.3388950400001</c:v>
                </c:pt>
                <c:pt idx="32">
                  <c:v>3231.85451904</c:v>
                </c:pt>
                <c:pt idx="33">
                  <c:v>5996.1402412799998</c:v>
                </c:pt>
                <c:pt idx="34">
                  <c:v>4079.0400000000004</c:v>
                </c:pt>
                <c:pt idx="35">
                  <c:v>2874.7855113600003</c:v>
                </c:pt>
                <c:pt idx="36">
                  <c:v>2735.0400000000004</c:v>
                </c:pt>
                <c:pt idx="37">
                  <c:v>3474.2400000000002</c:v>
                </c:pt>
                <c:pt idx="38">
                  <c:v>5935.1040000000003</c:v>
                </c:pt>
                <c:pt idx="39">
                  <c:v>4907.9520000000002</c:v>
                </c:pt>
                <c:pt idx="40">
                  <c:v>2104.7040000000002</c:v>
                </c:pt>
                <c:pt idx="41">
                  <c:v>3003.1679999999997</c:v>
                </c:pt>
                <c:pt idx="42">
                  <c:v>4113.9840000000004</c:v>
                </c:pt>
                <c:pt idx="43">
                  <c:v>2691.36</c:v>
                </c:pt>
                <c:pt idx="44">
                  <c:v>2104.7040000000002</c:v>
                </c:pt>
                <c:pt idx="45">
                  <c:v>2905.7280000000005</c:v>
                </c:pt>
              </c:numCache>
            </c:numRef>
          </c:xVal>
          <c:yVal>
            <c:numRef>
              <c:f>'YPO-RI'!$T$4:$T$49</c:f>
              <c:numCache>
                <c:formatCode>General</c:formatCode>
                <c:ptCount val="46"/>
                <c:pt idx="2">
                  <c:v>1.0190605854322667</c:v>
                </c:pt>
                <c:pt idx="3">
                  <c:v>0.78139534883720929</c:v>
                </c:pt>
                <c:pt idx="4">
                  <c:v>1.6800731261425959</c:v>
                </c:pt>
                <c:pt idx="5">
                  <c:v>1.8817567567567572</c:v>
                </c:pt>
                <c:pt idx="6">
                  <c:v>2.0091027308192451</c:v>
                </c:pt>
                <c:pt idx="7">
                  <c:v>1.6987522281639929</c:v>
                </c:pt>
                <c:pt idx="8">
                  <c:v>1.8613138686131383</c:v>
                </c:pt>
                <c:pt idx="9">
                  <c:v>1.050630391506304</c:v>
                </c:pt>
                <c:pt idx="10">
                  <c:v>2.6531126304426045</c:v>
                </c:pt>
                <c:pt idx="11">
                  <c:v>1.9845209159524115</c:v>
                </c:pt>
                <c:pt idx="12">
                  <c:v>1.0110010000909173</c:v>
                </c:pt>
                <c:pt idx="13">
                  <c:v>0.97093739863769046</c:v>
                </c:pt>
                <c:pt idx="14">
                  <c:v>1.2093511164393826</c:v>
                </c:pt>
                <c:pt idx="15">
                  <c:v>1.4801028529447777</c:v>
                </c:pt>
                <c:pt idx="16">
                  <c:v>1.1393549185909739</c:v>
                </c:pt>
                <c:pt idx="17">
                  <c:v>1.3610723948511929</c:v>
                </c:pt>
                <c:pt idx="18">
                  <c:v>2.3329947363560803</c:v>
                </c:pt>
                <c:pt idx="19">
                  <c:v>2.2289939192924266</c:v>
                </c:pt>
                <c:pt idx="20">
                  <c:v>1.6591016548463358</c:v>
                </c:pt>
                <c:pt idx="21">
                  <c:v>1.3016994041050538</c:v>
                </c:pt>
                <c:pt idx="22">
                  <c:v>2.1658775786269877</c:v>
                </c:pt>
                <c:pt idx="23">
                  <c:v>2.1174603174603175</c:v>
                </c:pt>
                <c:pt idx="24">
                  <c:v>4.0850831742568863</c:v>
                </c:pt>
                <c:pt idx="25">
                  <c:v>1.5638683319486868</c:v>
                </c:pt>
                <c:pt idx="26">
                  <c:v>2.1518626174100377</c:v>
                </c:pt>
                <c:pt idx="27">
                  <c:v>2.8269042996555025</c:v>
                </c:pt>
                <c:pt idx="28">
                  <c:v>1.9762607549951794</c:v>
                </c:pt>
                <c:pt idx="29">
                  <c:v>2.8161939738653992</c:v>
                </c:pt>
                <c:pt idx="30">
                  <c:v>1.6275229389330952</c:v>
                </c:pt>
                <c:pt idx="31">
                  <c:v>0.76899288473525151</c:v>
                </c:pt>
                <c:pt idx="32">
                  <c:v>1.2065161863742739</c:v>
                </c:pt>
                <c:pt idx="33">
                  <c:v>2.2286212899293791</c:v>
                </c:pt>
                <c:pt idx="34">
                  <c:v>3.0349999999999997</c:v>
                </c:pt>
                <c:pt idx="35">
                  <c:v>1.7886837293071496</c:v>
                </c:pt>
                <c:pt idx="36">
                  <c:v>1.183139534883721</c:v>
                </c:pt>
                <c:pt idx="37">
                  <c:v>1.2997416020671835</c:v>
                </c:pt>
                <c:pt idx="38">
                  <c:v>2.0889309366130555</c:v>
                </c:pt>
                <c:pt idx="39">
                  <c:v>3.1562229904926529</c:v>
                </c:pt>
                <c:pt idx="40">
                  <c:v>2.4055299539170512</c:v>
                </c:pt>
                <c:pt idx="41">
                  <c:v>1.6245001817520897</c:v>
                </c:pt>
                <c:pt idx="42">
                  <c:v>2.2615441448097524</c:v>
                </c:pt>
                <c:pt idx="43">
                  <c:v>1.7331594958713603</c:v>
                </c:pt>
                <c:pt idx="44">
                  <c:v>0.94763343403826783</c:v>
                </c:pt>
                <c:pt idx="45">
                  <c:v>1.4061732725359521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E4-4A10-914D-3C407EC9C1CA}"/>
            </c:ext>
          </c:extLst>
        </c:ser>
        <c:ser>
          <c:idx val="1"/>
          <c:order val="1"/>
          <c:tx>
            <c:strRef>
              <c:f>'YPO-RI'!$U$3</c:f>
              <c:strCache>
                <c:ptCount val="1"/>
                <c:pt idx="0">
                  <c:v>RI 67-N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6090923009623798"/>
                  <c:y val="-0.30956081629861415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'YPO-RI'!$S$4:$S$49</c:f>
              <c:numCache>
                <c:formatCode>General</c:formatCode>
                <c:ptCount val="46"/>
                <c:pt idx="2">
                  <c:v>2514.96</c:v>
                </c:pt>
                <c:pt idx="3">
                  <c:v>1878.2400000000002</c:v>
                </c:pt>
                <c:pt idx="4">
                  <c:v>2191.3584000000001</c:v>
                </c:pt>
                <c:pt idx="5">
                  <c:v>3445.5960000000005</c:v>
                </c:pt>
                <c:pt idx="6">
                  <c:v>3140.6759999999999</c:v>
                </c:pt>
                <c:pt idx="7">
                  <c:v>1981.9800000000002</c:v>
                </c:pt>
                <c:pt idx="8">
                  <c:v>2980.0848000000001</c:v>
                </c:pt>
                <c:pt idx="9">
                  <c:v>3002.4960000000005</c:v>
                </c:pt>
                <c:pt idx="10">
                  <c:v>4079.8800000000006</c:v>
                </c:pt>
                <c:pt idx="11">
                  <c:v>2606.1840000000002</c:v>
                </c:pt>
                <c:pt idx="12">
                  <c:v>2423.0639999999999</c:v>
                </c:pt>
                <c:pt idx="13">
                  <c:v>3463.8240000000005</c:v>
                </c:pt>
                <c:pt idx="14">
                  <c:v>2998.2960000000003</c:v>
                </c:pt>
                <c:pt idx="15">
                  <c:v>2329.4880000000003</c:v>
                </c:pt>
                <c:pt idx="16">
                  <c:v>3091.8720000000003</c:v>
                </c:pt>
                <c:pt idx="17">
                  <c:v>2888.4240000000004</c:v>
                </c:pt>
                <c:pt idx="18">
                  <c:v>4372.5360000000001</c:v>
                </c:pt>
                <c:pt idx="19">
                  <c:v>2851.8</c:v>
                </c:pt>
                <c:pt idx="20">
                  <c:v>3311.28</c:v>
                </c:pt>
                <c:pt idx="21">
                  <c:v>1981.7280000000001</c:v>
                </c:pt>
                <c:pt idx="22">
                  <c:v>2800.7918400000003</c:v>
                </c:pt>
                <c:pt idx="23">
                  <c:v>2924.9959200000003</c:v>
                </c:pt>
                <c:pt idx="24">
                  <c:v>3045.1344000000008</c:v>
                </c:pt>
                <c:pt idx="25">
                  <c:v>3088.2654969600003</c:v>
                </c:pt>
                <c:pt idx="26">
                  <c:v>2604.8674176000004</c:v>
                </c:pt>
                <c:pt idx="27">
                  <c:v>3572.8653945600008</c:v>
                </c:pt>
                <c:pt idx="28">
                  <c:v>3780.1235875200005</c:v>
                </c:pt>
                <c:pt idx="29">
                  <c:v>3630.6120614400006</c:v>
                </c:pt>
                <c:pt idx="30">
                  <c:v>3217.5555014400002</c:v>
                </c:pt>
                <c:pt idx="31">
                  <c:v>1877.3388950400001</c:v>
                </c:pt>
                <c:pt idx="32">
                  <c:v>3231.85451904</c:v>
                </c:pt>
                <c:pt idx="33">
                  <c:v>5996.1402412799998</c:v>
                </c:pt>
                <c:pt idx="34">
                  <c:v>4079.0400000000004</c:v>
                </c:pt>
                <c:pt idx="35">
                  <c:v>2874.7855113600003</c:v>
                </c:pt>
                <c:pt idx="36">
                  <c:v>2735.0400000000004</c:v>
                </c:pt>
                <c:pt idx="37">
                  <c:v>3474.2400000000002</c:v>
                </c:pt>
                <c:pt idx="38">
                  <c:v>5935.1040000000003</c:v>
                </c:pt>
                <c:pt idx="39">
                  <c:v>4907.9520000000002</c:v>
                </c:pt>
                <c:pt idx="40">
                  <c:v>2104.7040000000002</c:v>
                </c:pt>
                <c:pt idx="41">
                  <c:v>3003.1679999999997</c:v>
                </c:pt>
                <c:pt idx="42">
                  <c:v>4113.9840000000004</c:v>
                </c:pt>
                <c:pt idx="43">
                  <c:v>2691.36</c:v>
                </c:pt>
                <c:pt idx="44">
                  <c:v>2104.7040000000002</c:v>
                </c:pt>
                <c:pt idx="45">
                  <c:v>2905.7280000000005</c:v>
                </c:pt>
              </c:numCache>
            </c:numRef>
          </c:xVal>
          <c:yVal>
            <c:numRef>
              <c:f>'YPO-RI'!$U$4:$U$49</c:f>
              <c:numCache>
                <c:formatCode>General</c:formatCode>
                <c:ptCount val="46"/>
                <c:pt idx="2">
                  <c:v>1.0624556422995031</c:v>
                </c:pt>
                <c:pt idx="3">
                  <c:v>0.87298890776456484</c:v>
                </c:pt>
                <c:pt idx="4">
                  <c:v>0.91716566866267446</c:v>
                </c:pt>
                <c:pt idx="5">
                  <c:v>1.0787604906391222</c:v>
                </c:pt>
                <c:pt idx="6">
                  <c:v>1.1651583710407238</c:v>
                </c:pt>
                <c:pt idx="7">
                  <c:v>1.0031578947368422</c:v>
                </c:pt>
                <c:pt idx="8">
                  <c:v>0.97179878048780466</c:v>
                </c:pt>
                <c:pt idx="9">
                  <c:v>1.0319363879293488</c:v>
                </c:pt>
                <c:pt idx="10">
                  <c:v>1.057263037139716</c:v>
                </c:pt>
                <c:pt idx="11">
                  <c:v>1.1110872367855607</c:v>
                </c:pt>
                <c:pt idx="12">
                  <c:v>0.84937366330583564</c:v>
                </c:pt>
                <c:pt idx="13">
                  <c:v>0.73277845777233774</c:v>
                </c:pt>
                <c:pt idx="14">
                  <c:v>0.90435367288619939</c:v>
                </c:pt>
                <c:pt idx="15">
                  <c:v>0.87177268137891228</c:v>
                </c:pt>
                <c:pt idx="16">
                  <c:v>1.0346882554674761</c:v>
                </c:pt>
                <c:pt idx="17">
                  <c:v>0.97303792274778711</c:v>
                </c:pt>
                <c:pt idx="18">
                  <c:v>1.1024130558100973</c:v>
                </c:pt>
                <c:pt idx="19">
                  <c:v>1.019919059061591</c:v>
                </c:pt>
                <c:pt idx="20">
                  <c:v>0.89015728056823951</c:v>
                </c:pt>
                <c:pt idx="21">
                  <c:v>1.0175983436853002</c:v>
                </c:pt>
                <c:pt idx="22">
                  <c:v>1.0132099351368455</c:v>
                </c:pt>
                <c:pt idx="23">
                  <c:v>0.98032171143953628</c:v>
                </c:pt>
                <c:pt idx="24">
                  <c:v>1.3730522456461962</c:v>
                </c:pt>
                <c:pt idx="25">
                  <c:v>1.1112396462663159</c:v>
                </c:pt>
                <c:pt idx="26">
                  <c:v>1.4597604495143439</c:v>
                </c:pt>
                <c:pt idx="27">
                  <c:v>1.4068868934817202</c:v>
                </c:pt>
                <c:pt idx="28">
                  <c:v>1.0767886004736271</c:v>
                </c:pt>
                <c:pt idx="29">
                  <c:v>1.4569381189681956</c:v>
                </c:pt>
                <c:pt idx="30">
                  <c:v>0.94764957332287747</c:v>
                </c:pt>
                <c:pt idx="31">
                  <c:v>0.75758567418894096</c:v>
                </c:pt>
                <c:pt idx="32">
                  <c:v>0.98451182215333866</c:v>
                </c:pt>
                <c:pt idx="33">
                  <c:v>1.1662100452702302</c:v>
                </c:pt>
                <c:pt idx="34">
                  <c:v>1.1303538175046555</c:v>
                </c:pt>
                <c:pt idx="35">
                  <c:v>1.1222805581984681</c:v>
                </c:pt>
                <c:pt idx="36">
                  <c:v>1.2041420118343196</c:v>
                </c:pt>
                <c:pt idx="37">
                  <c:v>1.0817204301075269</c:v>
                </c:pt>
                <c:pt idx="38">
                  <c:v>1.0799706529713866</c:v>
                </c:pt>
                <c:pt idx="39">
                  <c:v>1.6785796368650885</c:v>
                </c:pt>
                <c:pt idx="40">
                  <c:v>1.3384615384615384</c:v>
                </c:pt>
                <c:pt idx="41">
                  <c:v>1.2674418604651161</c:v>
                </c:pt>
                <c:pt idx="42">
                  <c:v>1.1054532322137955</c:v>
                </c:pt>
                <c:pt idx="43">
                  <c:v>0.99575530586766559</c:v>
                </c:pt>
                <c:pt idx="44">
                  <c:v>1.0908037094281298</c:v>
                </c:pt>
                <c:pt idx="45">
                  <c:v>1.0245336059289547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E4-4A10-914D-3C407EC9C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88528"/>
        <c:axId val="649082208"/>
      </c:scatterChart>
      <c:valAx>
        <c:axId val="265088528"/>
        <c:scaling>
          <c:orientation val="minMax"/>
          <c:min val="1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Maximum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2208"/>
        <c:crosses val="autoZero"/>
        <c:crossBetween val="midCat"/>
      </c:valAx>
      <c:valAx>
        <c:axId val="6490822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5088528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3375131233595801"/>
          <c:y val="5.9801482469414448E-2"/>
          <c:w val="0.1301375765529309"/>
          <c:h val="0.1674342335872511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Lahoma</a:t>
            </a:r>
            <a:r>
              <a:rPr lang="en-US" sz="1600" baseline="0"/>
              <a:t> OK, 1971-2015</a:t>
            </a:r>
            <a:endParaRPr lang="en-US" sz="1600"/>
          </a:p>
        </c:rich>
      </c:tx>
      <c:layout>
        <c:manualLayout>
          <c:xMode val="edge"/>
          <c:yMode val="edge"/>
          <c:x val="0.19351377952755902"/>
          <c:y val="4.429078287038224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678674540682414"/>
          <c:y val="8.0369676917421154E-2"/>
          <c:w val="0.82837992125984261"/>
          <c:h val="0.773777219215676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'YPO-RI'!$U$3</c:f>
              <c:strCache>
                <c:ptCount val="1"/>
                <c:pt idx="0">
                  <c:v>RI 67-N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2.2750437445319335E-2"/>
                  <c:y val="-0.1502163858182222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'YPO-RI'!$W$4:$W$49</c:f>
              <c:numCache>
                <c:formatCode>General</c:formatCode>
                <c:ptCount val="46"/>
                <c:pt idx="2">
                  <c:v>1.0624556422995031</c:v>
                </c:pt>
                <c:pt idx="3">
                  <c:v>0.87298890776456484</c:v>
                </c:pt>
                <c:pt idx="4">
                  <c:v>0.91716566866267446</c:v>
                </c:pt>
                <c:pt idx="5">
                  <c:v>1.0787604906391222</c:v>
                </c:pt>
                <c:pt idx="6">
                  <c:v>1.1651583710407238</c:v>
                </c:pt>
                <c:pt idx="7">
                  <c:v>1.0031578947368422</c:v>
                </c:pt>
                <c:pt idx="8">
                  <c:v>0.97179878048780466</c:v>
                </c:pt>
                <c:pt idx="9">
                  <c:v>1.0319363879293488</c:v>
                </c:pt>
                <c:pt idx="10">
                  <c:v>1.057263037139716</c:v>
                </c:pt>
                <c:pt idx="11">
                  <c:v>1.1110872367855607</c:v>
                </c:pt>
                <c:pt idx="12">
                  <c:v>0.84937366330583564</c:v>
                </c:pt>
                <c:pt idx="13">
                  <c:v>0.73277845777233774</c:v>
                </c:pt>
                <c:pt idx="14">
                  <c:v>0.90435367288619939</c:v>
                </c:pt>
                <c:pt idx="15">
                  <c:v>0.87177268137891228</c:v>
                </c:pt>
                <c:pt idx="16">
                  <c:v>1.0346882554674761</c:v>
                </c:pt>
                <c:pt idx="17">
                  <c:v>0.97303792274778711</c:v>
                </c:pt>
                <c:pt idx="18">
                  <c:v>1.1024130558100973</c:v>
                </c:pt>
                <c:pt idx="19">
                  <c:v>1.019919059061591</c:v>
                </c:pt>
                <c:pt idx="20">
                  <c:v>0.89015728056823951</c:v>
                </c:pt>
                <c:pt idx="21">
                  <c:v>1.0175983436853002</c:v>
                </c:pt>
                <c:pt idx="22">
                  <c:v>1.0132099351368455</c:v>
                </c:pt>
                <c:pt idx="23">
                  <c:v>0.98032171143953628</c:v>
                </c:pt>
                <c:pt idx="24">
                  <c:v>1.3730522456461962</c:v>
                </c:pt>
                <c:pt idx="25">
                  <c:v>1.1112396462663159</c:v>
                </c:pt>
                <c:pt idx="26">
                  <c:v>1.4597604495143439</c:v>
                </c:pt>
                <c:pt idx="27">
                  <c:v>1.4068868934817202</c:v>
                </c:pt>
                <c:pt idx="28">
                  <c:v>1.0767886004736271</c:v>
                </c:pt>
                <c:pt idx="29">
                  <c:v>1.4569381189681956</c:v>
                </c:pt>
                <c:pt idx="30">
                  <c:v>0.94764957332287747</c:v>
                </c:pt>
                <c:pt idx="31">
                  <c:v>0.75758567418894096</c:v>
                </c:pt>
                <c:pt idx="32">
                  <c:v>0.98451182215333866</c:v>
                </c:pt>
                <c:pt idx="33">
                  <c:v>1.1662100452702302</c:v>
                </c:pt>
                <c:pt idx="34">
                  <c:v>1.1303538175046555</c:v>
                </c:pt>
                <c:pt idx="35">
                  <c:v>1.1222805581984681</c:v>
                </c:pt>
                <c:pt idx="36">
                  <c:v>1.2041420118343196</c:v>
                </c:pt>
                <c:pt idx="37">
                  <c:v>1.0817204301075269</c:v>
                </c:pt>
                <c:pt idx="38">
                  <c:v>1.0799706529713866</c:v>
                </c:pt>
                <c:pt idx="39">
                  <c:v>1.6785796368650885</c:v>
                </c:pt>
                <c:pt idx="40">
                  <c:v>1.3384615384615384</c:v>
                </c:pt>
                <c:pt idx="41">
                  <c:v>1.2674418604651161</c:v>
                </c:pt>
                <c:pt idx="42">
                  <c:v>1.1054532322137955</c:v>
                </c:pt>
                <c:pt idx="43">
                  <c:v>0.99575530586766559</c:v>
                </c:pt>
                <c:pt idx="44">
                  <c:v>1.0908037094281298</c:v>
                </c:pt>
                <c:pt idx="45">
                  <c:v>1.0245336059289547</c:v>
                </c:pt>
              </c:numCache>
            </c:numRef>
          </c:xVal>
          <c:yVal>
            <c:numRef>
              <c:f>'YPO-RI'!$X$4:$X$49</c:f>
              <c:numCache>
                <c:formatCode>General</c:formatCode>
                <c:ptCount val="46"/>
                <c:pt idx="2">
                  <c:v>2.5149599999999999</c:v>
                </c:pt>
                <c:pt idx="3">
                  <c:v>1.8782400000000001</c:v>
                </c:pt>
                <c:pt idx="4">
                  <c:v>2.1913583999999999</c:v>
                </c:pt>
                <c:pt idx="5">
                  <c:v>3.4455960000000005</c:v>
                </c:pt>
                <c:pt idx="6">
                  <c:v>3.140676</c:v>
                </c:pt>
                <c:pt idx="7">
                  <c:v>1.9819800000000003</c:v>
                </c:pt>
                <c:pt idx="8">
                  <c:v>2.9800848000000002</c:v>
                </c:pt>
                <c:pt idx="9">
                  <c:v>3.0024960000000007</c:v>
                </c:pt>
                <c:pt idx="10">
                  <c:v>4.0798800000000002</c:v>
                </c:pt>
                <c:pt idx="11">
                  <c:v>2.6061840000000003</c:v>
                </c:pt>
                <c:pt idx="12">
                  <c:v>2.4230639999999997</c:v>
                </c:pt>
                <c:pt idx="13">
                  <c:v>3.4638240000000007</c:v>
                </c:pt>
                <c:pt idx="14">
                  <c:v>2.9982960000000003</c:v>
                </c:pt>
                <c:pt idx="15">
                  <c:v>2.3294880000000004</c:v>
                </c:pt>
                <c:pt idx="16">
                  <c:v>3.0918720000000004</c:v>
                </c:pt>
                <c:pt idx="17">
                  <c:v>2.8884240000000005</c:v>
                </c:pt>
                <c:pt idx="18">
                  <c:v>4.3725360000000002</c:v>
                </c:pt>
                <c:pt idx="19">
                  <c:v>2.8518000000000003</c:v>
                </c:pt>
                <c:pt idx="20">
                  <c:v>3.31128</c:v>
                </c:pt>
                <c:pt idx="21">
                  <c:v>1.9817280000000002</c:v>
                </c:pt>
                <c:pt idx="22">
                  <c:v>2.8007918400000005</c:v>
                </c:pt>
                <c:pt idx="23">
                  <c:v>2.9249959200000002</c:v>
                </c:pt>
                <c:pt idx="24">
                  <c:v>3.0451344000000007</c:v>
                </c:pt>
                <c:pt idx="25">
                  <c:v>3.0882654969600001</c:v>
                </c:pt>
                <c:pt idx="26">
                  <c:v>2.6048674176000004</c:v>
                </c:pt>
                <c:pt idx="27">
                  <c:v>3.5728653945600009</c:v>
                </c:pt>
                <c:pt idx="28">
                  <c:v>3.7801235875200003</c:v>
                </c:pt>
                <c:pt idx="29">
                  <c:v>3.6306120614400008</c:v>
                </c:pt>
                <c:pt idx="30">
                  <c:v>3.2175555014400001</c:v>
                </c:pt>
                <c:pt idx="31">
                  <c:v>1.8773388950400001</c:v>
                </c:pt>
                <c:pt idx="32">
                  <c:v>3.2318545190400001</c:v>
                </c:pt>
                <c:pt idx="33">
                  <c:v>5.99614024128</c:v>
                </c:pt>
                <c:pt idx="34">
                  <c:v>4.07904</c:v>
                </c:pt>
                <c:pt idx="35">
                  <c:v>2.8747855113600003</c:v>
                </c:pt>
                <c:pt idx="36">
                  <c:v>2.7350400000000006</c:v>
                </c:pt>
                <c:pt idx="37">
                  <c:v>3.4742400000000004</c:v>
                </c:pt>
                <c:pt idx="38">
                  <c:v>5.9351039999999999</c:v>
                </c:pt>
                <c:pt idx="39">
                  <c:v>4.9079519999999999</c:v>
                </c:pt>
                <c:pt idx="40">
                  <c:v>2.1047040000000004</c:v>
                </c:pt>
                <c:pt idx="41">
                  <c:v>3.0031679999999996</c:v>
                </c:pt>
                <c:pt idx="42">
                  <c:v>4.1139840000000003</c:v>
                </c:pt>
                <c:pt idx="43">
                  <c:v>2.69136</c:v>
                </c:pt>
                <c:pt idx="44">
                  <c:v>2.1047040000000004</c:v>
                </c:pt>
                <c:pt idx="45">
                  <c:v>2.9057280000000003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28-48F3-8130-DAB242DEE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5008"/>
        <c:axId val="649085568"/>
      </c:scatterChart>
      <c:valAx>
        <c:axId val="649085008"/>
        <c:scaling>
          <c:orientation val="minMax"/>
          <c:min val="0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Response Index (RI, mid</a:t>
                </a:r>
                <a:r>
                  <a:rPr lang="en-US" baseline="0"/>
                  <a:t> N rate)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5568"/>
        <c:crosses val="autoZero"/>
        <c:crossBetween val="midCat"/>
      </c:valAx>
      <c:valAx>
        <c:axId val="6490855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potential,</a:t>
                </a:r>
                <a:r>
                  <a:rPr lang="en-US" baseline="0"/>
                  <a:t>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8312117235345583E-2"/>
              <c:y val="0.2509822428548222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4908500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Lahoma</a:t>
            </a:r>
            <a:r>
              <a:rPr lang="en-US" baseline="0"/>
              <a:t> OK, 1971-2015</a:t>
            </a:r>
            <a:endParaRPr lang="en-US"/>
          </a:p>
        </c:rich>
      </c:tx>
      <c:layout>
        <c:manualLayout>
          <c:xMode val="edge"/>
          <c:yMode val="edge"/>
          <c:x val="0.2601804461942257"/>
          <c:y val="8.5972966734207087E-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0369676917421154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'YPO-RI'!$F$4</c:f>
              <c:strCache>
                <c:ptCount val="1"/>
                <c:pt idx="0">
                  <c:v>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6.8964785651793523E-2"/>
                  <c:y val="0.12618225653389417"/>
                </c:manualLayout>
              </c:layout>
              <c:numFmt formatCode="General" sourceLinked="0"/>
            </c:trendlineLbl>
          </c:trendline>
          <c:xVal>
            <c:numRef>
              <c:f>'YPO-RI'!$B$6:$B$49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'YPO-RI'!$F$6:$F$49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29.79</c:v>
                </c:pt>
                <c:pt idx="43">
                  <c:v>28.51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41-48D4-BCB1-FB04B6748BBD}"/>
            </c:ext>
          </c:extLst>
        </c:ser>
        <c:ser>
          <c:idx val="1"/>
          <c:order val="1"/>
          <c:tx>
            <c:strRef>
              <c:f>'YPO-RI'!$K$4</c:f>
              <c:strCache>
                <c:ptCount val="1"/>
                <c:pt idx="0">
                  <c:v>100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0210345581802275"/>
                  <c:y val="-0.15677515880547505"/>
                </c:manualLayout>
              </c:layout>
              <c:numFmt formatCode="General" sourceLinked="0"/>
            </c:trendlineLbl>
          </c:trendline>
          <c:xVal>
            <c:numRef>
              <c:f>'YPO-RI'!$B$6:$B$49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'YPO-RI'!$K$6:$K$48</c:f>
              <c:numCache>
                <c:formatCode>General</c:formatCode>
                <c:ptCount val="4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39.880000000000003</c:v>
                </c:pt>
                <c:pt idx="42">
                  <c:v>28.23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41-48D4-BCB1-FB04B6748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8368"/>
        <c:axId val="649088928"/>
      </c:scatterChart>
      <c:valAx>
        <c:axId val="649088368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8928"/>
        <c:crosses val="autoZero"/>
        <c:crossBetween val="midCat"/>
      </c:valAx>
      <c:valAx>
        <c:axId val="6490889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908836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Lahoma, OK, 1993-2016</a:t>
            </a:r>
          </a:p>
        </c:rich>
      </c:tx>
      <c:layout>
        <c:manualLayout>
          <c:xMode val="edge"/>
          <c:yMode val="edge"/>
          <c:x val="0.2831526684164479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03937007874017"/>
          <c:y val="4.1666666666666664E-2"/>
          <c:w val="0.75628237095363082"/>
          <c:h val="0.80426655001458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Rainfall_temp!$J$5</c:f>
              <c:strCache>
                <c:ptCount val="1"/>
                <c:pt idx="0">
                  <c:v>Rain, mm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Rainfall_temp!$H$6:$H$29</c:f>
              <c:numCache>
                <c:formatCode>General</c:formatCode>
                <c:ptCount val="24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</c:numCache>
            </c:numRef>
          </c:xVal>
          <c:yVal>
            <c:numRef>
              <c:f>Rainfall_temp!$J$6:$J$29</c:f>
              <c:numCache>
                <c:formatCode>General</c:formatCode>
                <c:ptCount val="24"/>
                <c:pt idx="0">
                  <c:v>879</c:v>
                </c:pt>
                <c:pt idx="1">
                  <c:v>794.00400000000002</c:v>
                </c:pt>
                <c:pt idx="2">
                  <c:v>954.024</c:v>
                </c:pt>
                <c:pt idx="3">
                  <c:v>725.67800000000011</c:v>
                </c:pt>
                <c:pt idx="4">
                  <c:v>1039.1139999999998</c:v>
                </c:pt>
                <c:pt idx="5">
                  <c:v>898.39799999999991</c:v>
                </c:pt>
                <c:pt idx="6">
                  <c:v>1073.912</c:v>
                </c:pt>
                <c:pt idx="7">
                  <c:v>698.24600000000009</c:v>
                </c:pt>
                <c:pt idx="8">
                  <c:v>564.89599999999996</c:v>
                </c:pt>
                <c:pt idx="9">
                  <c:v>739.64799999999991</c:v>
                </c:pt>
                <c:pt idx="10">
                  <c:v>501.14200000000005</c:v>
                </c:pt>
                <c:pt idx="11">
                  <c:v>868.17200000000003</c:v>
                </c:pt>
                <c:pt idx="12">
                  <c:v>691.89599999999996</c:v>
                </c:pt>
                <c:pt idx="13">
                  <c:v>457.70800000000003</c:v>
                </c:pt>
                <c:pt idx="14">
                  <c:v>951.73800000000006</c:v>
                </c:pt>
                <c:pt idx="15">
                  <c:v>972.81999999999994</c:v>
                </c:pt>
                <c:pt idx="16">
                  <c:v>632.20600000000002</c:v>
                </c:pt>
                <c:pt idx="17">
                  <c:v>826.26199999999994</c:v>
                </c:pt>
                <c:pt idx="18">
                  <c:v>593.85199999999998</c:v>
                </c:pt>
                <c:pt idx="19">
                  <c:v>550.41800000000001</c:v>
                </c:pt>
                <c:pt idx="20">
                  <c:v>849.88400000000001</c:v>
                </c:pt>
                <c:pt idx="21">
                  <c:v>541.52800000000002</c:v>
                </c:pt>
                <c:pt idx="22">
                  <c:v>944.62599999999998</c:v>
                </c:pt>
                <c:pt idx="23">
                  <c:v>716.28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30-4EB3-A083-D2163BF3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600703"/>
        <c:axId val="1087595295"/>
      </c:scatterChart>
      <c:scatterChart>
        <c:scatterStyle val="lineMarker"/>
        <c:varyColors val="0"/>
        <c:ser>
          <c:idx val="1"/>
          <c:order val="1"/>
          <c:tx>
            <c:strRef>
              <c:f>Rainfall_temp!$L$5</c:f>
              <c:strCache>
                <c:ptCount val="1"/>
                <c:pt idx="0">
                  <c:v>Average Temp, 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668022747156603"/>
                  <c:y val="0.441260936132983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Rainfall_temp!$H$6:$H$29</c:f>
              <c:numCache>
                <c:formatCode>General</c:formatCode>
                <c:ptCount val="24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</c:numCache>
            </c:numRef>
          </c:xVal>
          <c:yVal>
            <c:numRef>
              <c:f>Rainfall_temp!$L$6:$L$29</c:f>
              <c:numCache>
                <c:formatCode>General</c:formatCode>
                <c:ptCount val="24"/>
                <c:pt idx="0">
                  <c:v>14.192343604108309</c:v>
                </c:pt>
                <c:pt idx="1">
                  <c:v>13.60062893081761</c:v>
                </c:pt>
                <c:pt idx="2">
                  <c:v>14.43973634651601</c:v>
                </c:pt>
                <c:pt idx="3">
                  <c:v>14.211669770328987</c:v>
                </c:pt>
                <c:pt idx="4">
                  <c:v>14.375951293759515</c:v>
                </c:pt>
                <c:pt idx="5">
                  <c:v>15.995690981840564</c:v>
                </c:pt>
                <c:pt idx="6">
                  <c:v>15.995690981840564</c:v>
                </c:pt>
                <c:pt idx="7">
                  <c:v>14.875</c:v>
                </c:pt>
                <c:pt idx="8">
                  <c:v>15.495919648462023</c:v>
                </c:pt>
                <c:pt idx="9">
                  <c:v>15.147836912542797</c:v>
                </c:pt>
                <c:pt idx="10">
                  <c:v>14.948932219127206</c:v>
                </c:pt>
                <c:pt idx="11">
                  <c:v>15.897536687631025</c:v>
                </c:pt>
                <c:pt idx="12">
                  <c:v>15.897536687631025</c:v>
                </c:pt>
                <c:pt idx="13">
                  <c:v>16</c:v>
                </c:pt>
                <c:pt idx="14">
                  <c:v>14.611111111111111</c:v>
                </c:pt>
                <c:pt idx="15">
                  <c:v>14.305555555555555</c:v>
                </c:pt>
                <c:pt idx="16">
                  <c:v>15.69191919191919</c:v>
                </c:pt>
                <c:pt idx="17">
                  <c:v>14.935185185185194</c:v>
                </c:pt>
                <c:pt idx="19">
                  <c:v>16.882716049382715</c:v>
                </c:pt>
                <c:pt idx="20">
                  <c:v>14.106481481481476</c:v>
                </c:pt>
                <c:pt idx="21">
                  <c:v>14.53240740740741</c:v>
                </c:pt>
                <c:pt idx="22">
                  <c:v>18.641975308641975</c:v>
                </c:pt>
                <c:pt idx="23">
                  <c:v>16.694444444444443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30-4EB3-A083-D2163BF3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703791"/>
        <c:axId val="1316705039"/>
      </c:scatterChart>
      <c:valAx>
        <c:axId val="1087600703"/>
        <c:scaling>
          <c:orientation val="minMax"/>
          <c:max val="2018"/>
          <c:min val="199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595295"/>
        <c:crosses val="autoZero"/>
        <c:crossBetween val="midCat"/>
      </c:valAx>
      <c:valAx>
        <c:axId val="1087595295"/>
        <c:scaling>
          <c:orientation val="minMax"/>
          <c:max val="1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</a:t>
                </a:r>
                <a:r>
                  <a:rPr lang="en-US" baseline="0"/>
                  <a:t> annual rainfall, mm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5.5555555555555558E-3"/>
              <c:y val="0.17996864975211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600703"/>
        <c:crosses val="autoZero"/>
        <c:crossBetween val="midCat"/>
      </c:valAx>
      <c:valAx>
        <c:axId val="1316705039"/>
        <c:scaling>
          <c:orientation val="minMax"/>
          <c:max val="2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Annual</a:t>
                </a:r>
                <a:r>
                  <a:rPr lang="en-US" baseline="0"/>
                  <a:t> average temperature, 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3276377952755907"/>
              <c:y val="0.1165777194517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6703791"/>
        <c:crosses val="max"/>
        <c:crossBetween val="midCat"/>
        <c:majorUnit val="5"/>
        <c:minorUnit val="1"/>
      </c:valAx>
      <c:valAx>
        <c:axId val="13167037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7050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48212467191601038"/>
          <c:y val="0.620948527267425"/>
          <c:w val="0.26352821522309711"/>
          <c:h val="0.15219962088072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SBNRC_validation!$AQ$9:$AQ$26</c:f>
              <c:numCache>
                <c:formatCode>General</c:formatCode>
                <c:ptCount val="18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7D-482D-BCDA-3CE5A76C9AD7}"/>
            </c:ext>
          </c:extLst>
        </c:ser>
        <c:ser>
          <c:idx val="1"/>
          <c:order val="2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SBNRC_validation!$AR$9:$AR$26</c:f>
              <c:numCache>
                <c:formatCode>General</c:formatCode>
                <c:ptCount val="18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48752"/>
        <c:axId val="529049312"/>
      </c:scatterChart>
      <c:scatterChart>
        <c:scatterStyle val="lineMarker"/>
        <c:varyColors val="0"/>
        <c:ser>
          <c:idx val="2"/>
          <c:order val="0"/>
          <c:tx>
            <c:strRef>
              <c:f>SBNRC_validation!$AA$8</c:f>
              <c:strCache>
                <c:ptCount val="1"/>
                <c:pt idx="0">
                  <c:v>100 lb N/ac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SBNRC_validation!$AA$9:$AA$26</c:f>
              <c:numCache>
                <c:formatCode>0.0</c:formatCode>
                <c:ptCount val="18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50432"/>
        <c:axId val="529049872"/>
      </c:scatterChart>
      <c:valAx>
        <c:axId val="529048752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9312"/>
        <c:crosses val="autoZero"/>
        <c:crossBetween val="midCat"/>
      </c:valAx>
      <c:valAx>
        <c:axId val="529049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8752"/>
        <c:crosses val="autoZero"/>
        <c:crossBetween val="midCat"/>
      </c:valAx>
      <c:valAx>
        <c:axId val="5290498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Yield,</a:t>
                </a:r>
                <a:r>
                  <a:rPr lang="en-US" b="1" baseline="0"/>
                  <a:t> bu/ac</a:t>
                </a:r>
                <a:endParaRPr lang="en-US" b="1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529050432"/>
        <c:crosses val="max"/>
        <c:crossBetween val="midCat"/>
      </c:valAx>
      <c:valAx>
        <c:axId val="52905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90498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20566377047572"/>
          <c:y val="2.1974618764052344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Experiment 502, 2016</a:t>
            </a:r>
          </a:p>
        </c:rich>
      </c:tx>
      <c:layout>
        <c:manualLayout>
          <c:xMode val="edge"/>
          <c:yMode val="edge"/>
          <c:x val="0.15135411198600177"/>
          <c:y val="5.09259259259259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089129483814524"/>
          <c:y val="3.5891294838145224E-2"/>
          <c:w val="0.83151159230096239"/>
          <c:h val="0.749957349081364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'502_NDVI_Final 2009_2016'!$D$4</c:f>
              <c:strCache>
                <c:ptCount val="1"/>
                <c:pt idx="0">
                  <c:v>502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1923490813648292"/>
                  <c:y val="0.16168671624380285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baseline="0"/>
                      <a:t>y = 105.03x - 8.2876</a:t>
                    </a:r>
                    <a:br>
                      <a:rPr lang="en-US" baseline="0"/>
                    </a:br>
                    <a:r>
                      <a:rPr lang="en-US" baseline="0"/>
                      <a:t>R² = 0.86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strRef>
              <c:f>'502_NDVI_Final 2009_2016'!$H$4:$H$59</c:f>
              <c:strCache>
                <c:ptCount val="56"/>
                <c:pt idx="0">
                  <c:v>0.59413</c:v>
                </c:pt>
                <c:pt idx="1">
                  <c:v>0.60242</c:v>
                </c:pt>
                <c:pt idx="2">
                  <c:v>0.77032</c:v>
                </c:pt>
                <c:pt idx="3">
                  <c:v>0.74461</c:v>
                </c:pt>
                <c:pt idx="4">
                  <c:v>0.73507</c:v>
                </c:pt>
                <c:pt idx="5">
                  <c:v>0.80554</c:v>
                </c:pt>
                <c:pt idx="6">
                  <c:v>0.8509</c:v>
                </c:pt>
                <c:pt idx="7">
                  <c:v>.</c:v>
                </c:pt>
                <c:pt idx="8">
                  <c:v>.</c:v>
                </c:pt>
                <c:pt idx="9">
                  <c:v>.</c:v>
                </c:pt>
                <c:pt idx="10">
                  <c:v>.</c:v>
                </c:pt>
                <c:pt idx="11">
                  <c:v>.</c:v>
                </c:pt>
                <c:pt idx="12">
                  <c:v>.</c:v>
                </c:pt>
                <c:pt idx="13">
                  <c:v>.</c:v>
                </c:pt>
                <c:pt idx="14">
                  <c:v>0.53164</c:v>
                </c:pt>
                <c:pt idx="15">
                  <c:v>0.66281</c:v>
                </c:pt>
                <c:pt idx="16">
                  <c:v>0.63305</c:v>
                </c:pt>
                <c:pt idx="17">
                  <c:v>0.60939</c:v>
                </c:pt>
                <c:pt idx="18">
                  <c:v>0.8257</c:v>
                </c:pt>
                <c:pt idx="19">
                  <c:v>0.87678</c:v>
                </c:pt>
                <c:pt idx="20">
                  <c:v>0.86482</c:v>
                </c:pt>
                <c:pt idx="21">
                  <c:v>.</c:v>
                </c:pt>
                <c:pt idx="22">
                  <c:v>.</c:v>
                </c:pt>
                <c:pt idx="23">
                  <c:v>.</c:v>
                </c:pt>
                <c:pt idx="24">
                  <c:v>.</c:v>
                </c:pt>
                <c:pt idx="25">
                  <c:v>.</c:v>
                </c:pt>
                <c:pt idx="26">
                  <c:v>.</c:v>
                </c:pt>
                <c:pt idx="27">
                  <c:v>.</c:v>
                </c:pt>
                <c:pt idx="28">
                  <c:v>0.40676</c:v>
                </c:pt>
                <c:pt idx="29">
                  <c:v>0.65334</c:v>
                </c:pt>
                <c:pt idx="30">
                  <c:v>0.71194</c:v>
                </c:pt>
                <c:pt idx="31">
                  <c:v>0.78855</c:v>
                </c:pt>
                <c:pt idx="32">
                  <c:v>0.8451</c:v>
                </c:pt>
                <c:pt idx="33">
                  <c:v>0.84993</c:v>
                </c:pt>
                <c:pt idx="34">
                  <c:v>0.86723</c:v>
                </c:pt>
                <c:pt idx="35">
                  <c:v>.</c:v>
                </c:pt>
                <c:pt idx="36">
                  <c:v>.</c:v>
                </c:pt>
                <c:pt idx="37">
                  <c:v>.</c:v>
                </c:pt>
                <c:pt idx="38">
                  <c:v>.</c:v>
                </c:pt>
                <c:pt idx="39">
                  <c:v>.</c:v>
                </c:pt>
                <c:pt idx="40">
                  <c:v>.</c:v>
                </c:pt>
                <c:pt idx="41">
                  <c:v>.</c:v>
                </c:pt>
                <c:pt idx="42">
                  <c:v>0.71014</c:v>
                </c:pt>
                <c:pt idx="43">
                  <c:v>0.56595</c:v>
                </c:pt>
                <c:pt idx="44">
                  <c:v>0.69214</c:v>
                </c:pt>
                <c:pt idx="45">
                  <c:v>0.75594</c:v>
                </c:pt>
                <c:pt idx="46">
                  <c:v>0.83297</c:v>
                </c:pt>
                <c:pt idx="47">
                  <c:v>0.85973</c:v>
                </c:pt>
                <c:pt idx="48">
                  <c:v>0.87983</c:v>
                </c:pt>
                <c:pt idx="49">
                  <c:v>.</c:v>
                </c:pt>
                <c:pt idx="50">
                  <c:v>.</c:v>
                </c:pt>
                <c:pt idx="51">
                  <c:v>.</c:v>
                </c:pt>
                <c:pt idx="52">
                  <c:v>.</c:v>
                </c:pt>
                <c:pt idx="53">
                  <c:v>.</c:v>
                </c:pt>
                <c:pt idx="54">
                  <c:v>.</c:v>
                </c:pt>
                <c:pt idx="55">
                  <c:v>.</c:v>
                </c:pt>
              </c:strCache>
            </c:strRef>
          </c:xVal>
          <c:yVal>
            <c:numRef>
              <c:f>'502_NDVI_Final 2009_2016'!$I$4:$I$59</c:f>
              <c:numCache>
                <c:formatCode>General</c:formatCode>
                <c:ptCount val="56"/>
                <c:pt idx="0">
                  <c:v>1186.5404019512198</c:v>
                </c:pt>
                <c:pt idx="1">
                  <c:v>1204.7349193382775</c:v>
                </c:pt>
                <c:pt idx="2">
                  <c:v>1564.1604912629778</c:v>
                </c:pt>
                <c:pt idx="3">
                  <c:v>1564.1293208899031</c:v>
                </c:pt>
                <c:pt idx="4">
                  <c:v>2123.0764508659445</c:v>
                </c:pt>
                <c:pt idx="5">
                  <c:v>2491.3855791169426</c:v>
                </c:pt>
                <c:pt idx="6">
                  <c:v>3567.7609021334852</c:v>
                </c:pt>
                <c:pt idx="7">
                  <c:v>3304.9877198048789</c:v>
                </c:pt>
                <c:pt idx="8">
                  <c:v>2340.7206111219512</c:v>
                </c:pt>
                <c:pt idx="9">
                  <c:v>2632.5454126829272</c:v>
                </c:pt>
                <c:pt idx="10">
                  <c:v>3118.5730185365856</c:v>
                </c:pt>
                <c:pt idx="11">
                  <c:v>2872.9631812682933</c:v>
                </c:pt>
                <c:pt idx="12">
                  <c:v>3850.8629408780484</c:v>
                </c:pt>
                <c:pt idx="13">
                  <c:v>2768.510976</c:v>
                </c:pt>
                <c:pt idx="14">
                  <c:v>1100.2465545365856</c:v>
                </c:pt>
                <c:pt idx="15">
                  <c:v>1309.5297136155161</c:v>
                </c:pt>
                <c:pt idx="16">
                  <c:v>1477.9899948978893</c:v>
                </c:pt>
                <c:pt idx="17">
                  <c:v>2045.3998811637191</c:v>
                </c:pt>
                <c:pt idx="18">
                  <c:v>2473.5561257181976</c:v>
                </c:pt>
                <c:pt idx="19">
                  <c:v>3358.701209921278</c:v>
                </c:pt>
                <c:pt idx="20">
                  <c:v>3478.6136351397608</c:v>
                </c:pt>
                <c:pt idx="21">
                  <c:v>3197.8978325853664</c:v>
                </c:pt>
                <c:pt idx="22">
                  <c:v>3045.772996682927</c:v>
                </c:pt>
                <c:pt idx="23">
                  <c:v>3107.7446399999999</c:v>
                </c:pt>
                <c:pt idx="24">
                  <c:v>3075.2595043902438</c:v>
                </c:pt>
                <c:pt idx="25">
                  <c:v>3085.2688132682924</c:v>
                </c:pt>
                <c:pt idx="26">
                  <c:v>3996.7267527804884</c:v>
                </c:pt>
                <c:pt idx="27">
                  <c:v>2962.5333073170732</c:v>
                </c:pt>
                <c:pt idx="28">
                  <c:v>128.77440936585367</c:v>
                </c:pt>
                <c:pt idx="29">
                  <c:v>1179.11287267085</c:v>
                </c:pt>
                <c:pt idx="30">
                  <c:v>1344.1755832880776</c:v>
                </c:pt>
                <c:pt idx="31">
                  <c:v>2158.2989724403888</c:v>
                </c:pt>
                <c:pt idx="32">
                  <c:v>2443.009160104963</c:v>
                </c:pt>
                <c:pt idx="33">
                  <c:v>3824.3709984711923</c:v>
                </c:pt>
                <c:pt idx="34">
                  <c:v>3645.016671799202</c:v>
                </c:pt>
                <c:pt idx="35">
                  <c:v>3439.0097280000005</c:v>
                </c:pt>
                <c:pt idx="36">
                  <c:v>2686.7706005853656</c:v>
                </c:pt>
                <c:pt idx="37">
                  <c:v>3041.8581213658535</c:v>
                </c:pt>
                <c:pt idx="38">
                  <c:v>3844.0743804878057</c:v>
                </c:pt>
                <c:pt idx="39">
                  <c:v>3066.3052682926823</c:v>
                </c:pt>
                <c:pt idx="40">
                  <c:v>4061.363843121952</c:v>
                </c:pt>
                <c:pt idx="41">
                  <c:v>2957.9798353170736</c:v>
                </c:pt>
                <c:pt idx="42">
                  <c:v>1493.5665810731709</c:v>
                </c:pt>
                <c:pt idx="43">
                  <c:v>1463.3866751123785</c:v>
                </c:pt>
                <c:pt idx="44">
                  <c:v>1946.6209688899032</c:v>
                </c:pt>
                <c:pt idx="45">
                  <c:v>2568.1270376269254</c:v>
                </c:pt>
                <c:pt idx="46">
                  <c:v>2928.1448466400452</c:v>
                </c:pt>
                <c:pt idx="47">
                  <c:v>3088.1112012595549</c:v>
                </c:pt>
                <c:pt idx="48">
                  <c:v>3831.0570434957222</c:v>
                </c:pt>
                <c:pt idx="49">
                  <c:v>2894.5644081951223</c:v>
                </c:pt>
                <c:pt idx="50">
                  <c:v>2826.1235028292681</c:v>
                </c:pt>
                <c:pt idx="51">
                  <c:v>3531.8006025365858</c:v>
                </c:pt>
                <c:pt idx="52">
                  <c:v>3060.5023679999999</c:v>
                </c:pt>
                <c:pt idx="53">
                  <c:v>3027.1703976585368</c:v>
                </c:pt>
                <c:pt idx="54">
                  <c:v>3853.2368546341463</c:v>
                </c:pt>
                <c:pt idx="55">
                  <c:v>3006.4298879999997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E2-4015-B012-60A442B9F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91728"/>
        <c:axId val="649092288"/>
      </c:scatterChart>
      <c:valAx>
        <c:axId val="64909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NDVI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2288"/>
        <c:crosses val="autoZero"/>
        <c:crossBetween val="midCat"/>
      </c:valAx>
      <c:valAx>
        <c:axId val="6490922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17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'502_NDVI_Final 2009_2016'!$Z$1:$Z$2</c:f>
              <c:strCache>
                <c:ptCount val="2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'502_NDVI_Final 2009_2016'!$Y$3:$Y$1879</c:f>
              <c:strCache>
                <c:ptCount val="1877"/>
                <c:pt idx="0">
                  <c:v>yld kg/ha</c:v>
                </c:pt>
                <c:pt idx="1">
                  <c:v>1186.540402</c:v>
                </c:pt>
                <c:pt idx="2">
                  <c:v>1204.734919</c:v>
                </c:pt>
                <c:pt idx="3">
                  <c:v>1564.160491</c:v>
                </c:pt>
                <c:pt idx="4">
                  <c:v>1564.129321</c:v>
                </c:pt>
                <c:pt idx="5">
                  <c:v>2123.076451</c:v>
                </c:pt>
                <c:pt idx="6">
                  <c:v>2491.385579</c:v>
                </c:pt>
                <c:pt idx="7">
                  <c:v>3567.760902</c:v>
                </c:pt>
                <c:pt idx="8">
                  <c:v>3304.98772</c:v>
                </c:pt>
                <c:pt idx="9">
                  <c:v>2340.720611</c:v>
                </c:pt>
                <c:pt idx="10">
                  <c:v>2632.545413</c:v>
                </c:pt>
                <c:pt idx="11">
                  <c:v>3118.573019</c:v>
                </c:pt>
                <c:pt idx="12">
                  <c:v>2872.963181</c:v>
                </c:pt>
                <c:pt idx="13">
                  <c:v>3850.862941</c:v>
                </c:pt>
                <c:pt idx="14">
                  <c:v>2768.510976</c:v>
                </c:pt>
                <c:pt idx="15">
                  <c:v>1100.246555</c:v>
                </c:pt>
                <c:pt idx="16">
                  <c:v>1309.529714</c:v>
                </c:pt>
                <c:pt idx="17">
                  <c:v>1477.989995</c:v>
                </c:pt>
                <c:pt idx="18">
                  <c:v>2045.399881</c:v>
                </c:pt>
                <c:pt idx="19">
                  <c:v>2473.556126</c:v>
                </c:pt>
                <c:pt idx="20">
                  <c:v>3358.70121</c:v>
                </c:pt>
                <c:pt idx="21">
                  <c:v>3478.613635</c:v>
                </c:pt>
                <c:pt idx="22">
                  <c:v>3197.897833</c:v>
                </c:pt>
                <c:pt idx="23">
                  <c:v>3045.772997</c:v>
                </c:pt>
                <c:pt idx="24">
                  <c:v>3107.74464</c:v>
                </c:pt>
                <c:pt idx="25">
                  <c:v>3075.259504</c:v>
                </c:pt>
                <c:pt idx="26">
                  <c:v>3085.268813</c:v>
                </c:pt>
                <c:pt idx="27">
                  <c:v>3996.726753</c:v>
                </c:pt>
                <c:pt idx="28">
                  <c:v>2962.533307</c:v>
                </c:pt>
                <c:pt idx="29">
                  <c:v>128.7744094</c:v>
                </c:pt>
                <c:pt idx="30">
                  <c:v>1179.112873</c:v>
                </c:pt>
                <c:pt idx="31">
                  <c:v>1344.175583</c:v>
                </c:pt>
                <c:pt idx="32">
                  <c:v>2158.298972</c:v>
                </c:pt>
                <c:pt idx="33">
                  <c:v>2443.00916</c:v>
                </c:pt>
                <c:pt idx="34">
                  <c:v>3824.370998</c:v>
                </c:pt>
                <c:pt idx="35">
                  <c:v>3645.016672</c:v>
                </c:pt>
                <c:pt idx="36">
                  <c:v>3439.009728</c:v>
                </c:pt>
                <c:pt idx="37">
                  <c:v>2686.770601</c:v>
                </c:pt>
                <c:pt idx="38">
                  <c:v>3041.858121</c:v>
                </c:pt>
                <c:pt idx="39">
                  <c:v>3844.07438</c:v>
                </c:pt>
                <c:pt idx="40">
                  <c:v>3066.305268</c:v>
                </c:pt>
                <c:pt idx="41">
                  <c:v>4061.363843</c:v>
                </c:pt>
                <c:pt idx="42">
                  <c:v>2957.979835</c:v>
                </c:pt>
                <c:pt idx="43">
                  <c:v>1493.566581</c:v>
                </c:pt>
                <c:pt idx="44">
                  <c:v>1463.386675</c:v>
                </c:pt>
                <c:pt idx="45">
                  <c:v>1946.620969</c:v>
                </c:pt>
                <c:pt idx="46">
                  <c:v>2568.127038</c:v>
                </c:pt>
                <c:pt idx="47">
                  <c:v>2928.144847</c:v>
                </c:pt>
                <c:pt idx="48">
                  <c:v>3088.111201</c:v>
                </c:pt>
                <c:pt idx="49">
                  <c:v>3831.057043</c:v>
                </c:pt>
                <c:pt idx="50">
                  <c:v>2894.564408</c:v>
                </c:pt>
                <c:pt idx="51">
                  <c:v>2826.123503</c:v>
                </c:pt>
                <c:pt idx="52">
                  <c:v>3531.800603</c:v>
                </c:pt>
                <c:pt idx="53">
                  <c:v>3060.502368</c:v>
                </c:pt>
                <c:pt idx="54">
                  <c:v>3027.170398</c:v>
                </c:pt>
                <c:pt idx="55">
                  <c:v>3853.236855</c:v>
                </c:pt>
                <c:pt idx="56">
                  <c:v>3006.429888</c:v>
                </c:pt>
                <c:pt idx="57">
                  <c:v>1337.165924</c:v>
                </c:pt>
                <c:pt idx="58">
                  <c:v>1277.471017</c:v>
                </c:pt>
                <c:pt idx="59">
                  <c:v>2817.599625</c:v>
                </c:pt>
                <c:pt idx="60">
                  <c:v>2053.504812</c:v>
                </c:pt>
                <c:pt idx="61">
                  <c:v>2650.453885</c:v>
                </c:pt>
                <c:pt idx="62">
                  <c:v>3044.440273</c:v>
                </c:pt>
                <c:pt idx="63">
                  <c:v>2889.233514</c:v>
                </c:pt>
                <c:pt idx="64">
                  <c:v>1707.274349</c:v>
                </c:pt>
                <c:pt idx="65">
                  <c:v>2674.331848</c:v>
                </c:pt>
                <c:pt idx="66">
                  <c:v>2769.8437</c:v>
                </c:pt>
                <c:pt idx="67">
                  <c:v>3020.56231</c:v>
                </c:pt>
                <c:pt idx="68">
                  <c:v>2901.172496</c:v>
                </c:pt>
                <c:pt idx="69">
                  <c:v>2996.684347</c:v>
                </c:pt>
                <c:pt idx="70">
                  <c:v>2363.91833</c:v>
                </c:pt>
                <c:pt idx="71">
                  <c:v>1038.691387</c:v>
                </c:pt>
                <c:pt idx="72">
                  <c:v>1552.06759</c:v>
                </c:pt>
                <c:pt idx="73">
                  <c:v>1743.091294</c:v>
                </c:pt>
                <c:pt idx="74">
                  <c:v>2435.552219</c:v>
                </c:pt>
                <c:pt idx="75">
                  <c:v>2829.538607</c:v>
                </c:pt>
                <c:pt idx="76">
                  <c:v>3295.158884</c:v>
                </c:pt>
                <c:pt idx="77">
                  <c:v>2650.453885</c:v>
                </c:pt>
                <c:pt idx="78">
                  <c:v>2017.687867</c:v>
                </c:pt>
                <c:pt idx="79">
                  <c:v>3080.257218</c:v>
                </c:pt>
                <c:pt idx="80">
                  <c:v>2877.294533</c:v>
                </c:pt>
                <c:pt idx="81">
                  <c:v>2614.63694</c:v>
                </c:pt>
                <c:pt idx="82">
                  <c:v>3116.074162</c:v>
                </c:pt>
                <c:pt idx="83">
                  <c:v>2220.650552</c:v>
                </c:pt>
                <c:pt idx="84">
                  <c:v>3044.440273</c:v>
                </c:pt>
                <c:pt idx="85">
                  <c:v>1492.372683</c:v>
                </c:pt>
                <c:pt idx="86">
                  <c:v>1444.616757</c:v>
                </c:pt>
                <c:pt idx="87">
                  <c:v>2029.626849</c:v>
                </c:pt>
                <c:pt idx="88">
                  <c:v>2507.186107</c:v>
                </c:pt>
                <c:pt idx="89">
                  <c:v>2519.125089</c:v>
                </c:pt>
                <c:pt idx="90">
                  <c:v>3665.267309</c:v>
                </c:pt>
                <c:pt idx="91">
                  <c:v>3068.318236</c:v>
                </c:pt>
                <c:pt idx="92">
                  <c:v>3020.56231</c:v>
                </c:pt>
                <c:pt idx="93">
                  <c:v>2566.881015</c:v>
                </c:pt>
                <c:pt idx="94">
                  <c:v>3283.219902</c:v>
                </c:pt>
                <c:pt idx="95">
                  <c:v>3259.34194</c:v>
                </c:pt>
                <c:pt idx="96">
                  <c:v>2399.735274</c:v>
                </c:pt>
                <c:pt idx="97">
                  <c:v>2232.589534</c:v>
                </c:pt>
                <c:pt idx="98">
                  <c:v>2304.223422</c:v>
                </c:pt>
                <c:pt idx="99">
                  <c:v>1635.64046</c:v>
                </c:pt>
                <c:pt idx="100">
                  <c:v>2232.589534</c:v>
                </c:pt>
                <c:pt idx="101">
                  <c:v>2268.406478</c:v>
                </c:pt>
                <c:pt idx="102">
                  <c:v>2722.087774</c:v>
                </c:pt>
                <c:pt idx="103">
                  <c:v>3175.769069</c:v>
                </c:pt>
                <c:pt idx="104">
                  <c:v>2865.355551</c:v>
                </c:pt>
                <c:pt idx="105">
                  <c:v>1981.870923</c:v>
                </c:pt>
                <c:pt idx="106">
                  <c:v>3056.379255</c:v>
                </c:pt>
                <c:pt idx="107">
                  <c:v>3151.891106</c:v>
                </c:pt>
                <c:pt idx="108">
                  <c:v>3020.56231</c:v>
                </c:pt>
                <c:pt idx="109">
                  <c:v>2901.172496</c:v>
                </c:pt>
                <c:pt idx="110">
                  <c:v>2638.514903</c:v>
                </c:pt>
                <c:pt idx="111">
                  <c:v>2590.758978</c:v>
                </c:pt>
                <c:pt idx="112">
                  <c:v>3056.379255</c:v>
                </c:pt>
                <c:pt idx="113">
                  <c:v>1336.152499</c:v>
                </c:pt>
                <c:pt idx="114">
                  <c:v>1470.105094</c:v>
                </c:pt>
                <c:pt idx="115">
                  <c:v>1918.788677</c:v>
                </c:pt>
                <c:pt idx="116">
                  <c:v>2390.364562</c:v>
                </c:pt>
                <c:pt idx="117">
                  <c:v>1722.295254</c:v>
                </c:pt>
                <c:pt idx="118">
                  <c:v>2096.707266</c:v>
                </c:pt>
                <c:pt idx="119">
                  <c:v>1875.51681</c:v>
                </c:pt>
                <c:pt idx="120">
                  <c:v>1333.139988</c:v>
                </c:pt>
                <c:pt idx="121">
                  <c:v>1904.933905</c:v>
                </c:pt>
                <c:pt idx="122">
                  <c:v>2179.002942</c:v>
                </c:pt>
                <c:pt idx="123">
                  <c:v>2502.32722</c:v>
                </c:pt>
                <c:pt idx="124">
                  <c:v>2015.744312</c:v>
                </c:pt>
                <c:pt idx="125">
                  <c:v>2434.108435</c:v>
                </c:pt>
                <c:pt idx="126">
                  <c:v>2057.947223</c:v>
                </c:pt>
                <c:pt idx="127">
                  <c:v>1269.627383</c:v>
                </c:pt>
                <c:pt idx="128">
                  <c:v>2003.52768</c:v>
                </c:pt>
                <c:pt idx="129">
                  <c:v>1619.925429</c:v>
                </c:pt>
                <c:pt idx="130">
                  <c:v>1548.041655</c:v>
                </c:pt>
                <c:pt idx="131">
                  <c:v>1922.245428</c:v>
                </c:pt>
                <c:pt idx="132">
                  <c:v>1386.865405</c:v>
                </c:pt>
                <c:pt idx="133">
                  <c:v>564.7415883</c:v>
                </c:pt>
                <c:pt idx="134">
                  <c:v>1527.051259</c:v>
                </c:pt>
                <c:pt idx="135">
                  <c:v>1238.308381</c:v>
                </c:pt>
                <c:pt idx="136">
                  <c:v>1956.882357</c:v>
                </c:pt>
                <c:pt idx="137">
                  <c:v>2196.133993</c:v>
                </c:pt>
                <c:pt idx="138">
                  <c:v>1061.63922</c:v>
                </c:pt>
                <c:pt idx="139">
                  <c:v>1757.320894</c:v>
                </c:pt>
                <c:pt idx="140">
                  <c:v>1749.19961</c:v>
                </c:pt>
                <c:pt idx="141">
                  <c:v>1092.000328</c:v>
                </c:pt>
                <c:pt idx="142">
                  <c:v>1929.200579</c:v>
                </c:pt>
                <c:pt idx="143">
                  <c:v>1019.200306</c:v>
                </c:pt>
                <c:pt idx="144">
                  <c:v>1448.087391</c:v>
                </c:pt>
                <c:pt idx="145">
                  <c:v>2124.652812</c:v>
                </c:pt>
                <c:pt idx="146">
                  <c:v>1775.395956</c:v>
                </c:pt>
                <c:pt idx="147">
                  <c:v>1366.832905</c:v>
                </c:pt>
                <c:pt idx="148">
                  <c:v>1574.279649</c:v>
                </c:pt>
                <c:pt idx="149">
                  <c:v>1944.651842</c:v>
                </c:pt>
                <c:pt idx="150">
                  <c:v>2022.616168</c:v>
                </c:pt>
                <c:pt idx="151">
                  <c:v>1832.133883</c:v>
                </c:pt>
                <c:pt idx="152">
                  <c:v>2339.054707</c:v>
                </c:pt>
                <c:pt idx="153">
                  <c:v>1998.974208</c:v>
                </c:pt>
                <c:pt idx="154">
                  <c:v>1894.036114</c:v>
                </c:pt>
                <c:pt idx="155">
                  <c:v>1319.299099</c:v>
                </c:pt>
                <c:pt idx="156">
                  <c:v>1995.128745</c:v>
                </c:pt>
                <c:pt idx="158">
                  <c:v>1997.086183</c:v>
                </c:pt>
                <c:pt idx="159">
                  <c:v>1740.162078</c:v>
                </c:pt>
                <c:pt idx="160">
                  <c:v>1649.245346</c:v>
                </c:pt>
                <c:pt idx="161">
                  <c:v>1881.888894</c:v>
                </c:pt>
                <c:pt idx="162">
                  <c:v>1560.3277</c:v>
                </c:pt>
                <c:pt idx="163">
                  <c:v>1651.119489</c:v>
                </c:pt>
                <c:pt idx="164">
                  <c:v>2279.318152</c:v>
                </c:pt>
                <c:pt idx="165">
                  <c:v>1970.764894</c:v>
                </c:pt>
                <c:pt idx="166">
                  <c:v>1873.392782</c:v>
                </c:pt>
                <c:pt idx="167">
                  <c:v>1872.060059</c:v>
                </c:pt>
                <c:pt idx="168">
                  <c:v>1976.206848</c:v>
                </c:pt>
                <c:pt idx="169">
                  <c:v>2113.47737</c:v>
                </c:pt>
                <c:pt idx="170">
                  <c:v>2174.352293</c:v>
                </c:pt>
                <c:pt idx="171">
                  <c:v>3552.957588</c:v>
                </c:pt>
                <c:pt idx="172">
                  <c:v>2901.922153</c:v>
                </c:pt>
                <c:pt idx="173">
                  <c:v>2798.053014</c:v>
                </c:pt>
                <c:pt idx="174">
                  <c:v>3059.225175</c:v>
                </c:pt>
                <c:pt idx="175">
                  <c:v>3075.092914</c:v>
                </c:pt>
                <c:pt idx="176">
                  <c:v>1791.763467</c:v>
                </c:pt>
                <c:pt idx="177">
                  <c:v>2735.359479</c:v>
                </c:pt>
                <c:pt idx="178">
                  <c:v>3231.16039</c:v>
                </c:pt>
                <c:pt idx="179">
                  <c:v>3343.553406</c:v>
                </c:pt>
                <c:pt idx="180">
                  <c:v>3020.56231</c:v>
                </c:pt>
                <c:pt idx="181">
                  <c:v>3677.206291</c:v>
                </c:pt>
                <c:pt idx="182">
                  <c:v>2951.774341</c:v>
                </c:pt>
                <c:pt idx="183">
                  <c:v>1692.322857</c:v>
                </c:pt>
                <c:pt idx="184">
                  <c:v>2561.980479</c:v>
                </c:pt>
                <c:pt idx="185">
                  <c:v>3166.217884</c:v>
                </c:pt>
                <c:pt idx="186">
                  <c:v>2500.68908</c:v>
                </c:pt>
                <c:pt idx="187">
                  <c:v>3578.36263</c:v>
                </c:pt>
                <c:pt idx="188">
                  <c:v>3162.63619</c:v>
                </c:pt>
                <c:pt idx="189">
                  <c:v>2650.787066</c:v>
                </c:pt>
                <c:pt idx="190">
                  <c:v>2364.529161</c:v>
                </c:pt>
                <c:pt idx="191">
                  <c:v>2660.241073</c:v>
                </c:pt>
                <c:pt idx="192">
                  <c:v>3076.300695</c:v>
                </c:pt>
                <c:pt idx="193">
                  <c:v>3249.762989</c:v>
                </c:pt>
                <c:pt idx="194">
                  <c:v>2852.569735</c:v>
                </c:pt>
                <c:pt idx="195">
                  <c:v>2464.56672</c:v>
                </c:pt>
                <c:pt idx="196">
                  <c:v>3157.11094</c:v>
                </c:pt>
                <c:pt idx="197">
                  <c:v>2517.958956</c:v>
                </c:pt>
                <c:pt idx="198">
                  <c:v>2599.504976</c:v>
                </c:pt>
                <c:pt idx="199">
                  <c:v>2834.869501</c:v>
                </c:pt>
                <c:pt idx="200">
                  <c:v>3470.412026</c:v>
                </c:pt>
                <c:pt idx="201">
                  <c:v>3302.238978</c:v>
                </c:pt>
                <c:pt idx="202">
                  <c:v>2366.667072</c:v>
                </c:pt>
                <c:pt idx="203">
                  <c:v>2613.970579</c:v>
                </c:pt>
                <c:pt idx="204">
                  <c:v>2568.921748</c:v>
                </c:pt>
                <c:pt idx="205">
                  <c:v>3344.969425</c:v>
                </c:pt>
                <c:pt idx="206">
                  <c:v>3038.498548</c:v>
                </c:pt>
                <c:pt idx="207">
                  <c:v>3079.840741</c:v>
                </c:pt>
                <c:pt idx="208">
                  <c:v>3003.917149</c:v>
                </c:pt>
                <c:pt idx="209">
                  <c:v>2750.574739</c:v>
                </c:pt>
                <c:pt idx="210">
                  <c:v>3257.259559</c:v>
                </c:pt>
                <c:pt idx="211">
                  <c:v>2336.375377</c:v>
                </c:pt>
                <c:pt idx="212">
                  <c:v>2448.129797</c:v>
                </c:pt>
                <c:pt idx="213">
                  <c:v>3025.782144</c:v>
                </c:pt>
                <c:pt idx="214">
                  <c:v>4054.39481</c:v>
                </c:pt>
                <c:pt idx="215">
                  <c:v>2311.567284</c:v>
                </c:pt>
                <c:pt idx="216">
                  <c:v>2848.696507</c:v>
                </c:pt>
                <c:pt idx="217">
                  <c:v>3464.664656</c:v>
                </c:pt>
                <c:pt idx="218">
                  <c:v>2909.821316</c:v>
                </c:pt>
                <c:pt idx="219">
                  <c:v>3083.380788</c:v>
                </c:pt>
                <c:pt idx="220">
                  <c:v>2965.865116</c:v>
                </c:pt>
                <c:pt idx="221">
                  <c:v>3450.087992</c:v>
                </c:pt>
                <c:pt idx="222">
                  <c:v>3381.327788</c:v>
                </c:pt>
                <c:pt idx="223">
                  <c:v>2281.067351</c:v>
                </c:pt>
                <c:pt idx="224">
                  <c:v>3466.16397</c:v>
                </c:pt>
                <c:pt idx="225">
                  <c:v>2008.009756</c:v>
                </c:pt>
                <c:pt idx="226">
                  <c:v>2156.75122</c:v>
                </c:pt>
                <c:pt idx="227">
                  <c:v>3625.573171</c:v>
                </c:pt>
                <c:pt idx="228">
                  <c:v>3383.868293</c:v>
                </c:pt>
                <c:pt idx="229">
                  <c:v>4834.097561</c:v>
                </c:pt>
                <c:pt idx="230">
                  <c:v>5429.063415</c:v>
                </c:pt>
                <c:pt idx="231">
                  <c:v>5968.25122</c:v>
                </c:pt>
                <c:pt idx="232">
                  <c:v>4722.541463</c:v>
                </c:pt>
                <c:pt idx="233">
                  <c:v>4927.060976</c:v>
                </c:pt>
                <c:pt idx="234">
                  <c:v>5596.397561</c:v>
                </c:pt>
                <c:pt idx="235">
                  <c:v>4908.468293</c:v>
                </c:pt>
                <c:pt idx="236">
                  <c:v>6581.809756</c:v>
                </c:pt>
                <c:pt idx="237">
                  <c:v>4796.912195</c:v>
                </c:pt>
                <c:pt idx="238">
                  <c:v>5150.173171</c:v>
                </c:pt>
                <c:pt idx="239">
                  <c:v>1524.6</c:v>
                </c:pt>
                <c:pt idx="240">
                  <c:v>2658.753659</c:v>
                </c:pt>
                <c:pt idx="241">
                  <c:v>2974.829268</c:v>
                </c:pt>
                <c:pt idx="242">
                  <c:v>4945.653659</c:v>
                </c:pt>
                <c:pt idx="243">
                  <c:v>4703.94878</c:v>
                </c:pt>
                <c:pt idx="244">
                  <c:v>6637.587805</c:v>
                </c:pt>
                <c:pt idx="245">
                  <c:v>5707.953659</c:v>
                </c:pt>
                <c:pt idx="246">
                  <c:v>4982.839024</c:v>
                </c:pt>
                <c:pt idx="247">
                  <c:v>6079.807317</c:v>
                </c:pt>
                <c:pt idx="248">
                  <c:v>6526.031707</c:v>
                </c:pt>
                <c:pt idx="249">
                  <c:v>5856.695122</c:v>
                </c:pt>
                <c:pt idx="250">
                  <c:v>6563.217073</c:v>
                </c:pt>
                <c:pt idx="251">
                  <c:v>5224.543902</c:v>
                </c:pt>
                <c:pt idx="252">
                  <c:v>6433.068293</c:v>
                </c:pt>
                <c:pt idx="253">
                  <c:v>2156.75122</c:v>
                </c:pt>
                <c:pt idx="254">
                  <c:v>2602.97561</c:v>
                </c:pt>
                <c:pt idx="255">
                  <c:v>4239.131707</c:v>
                </c:pt>
                <c:pt idx="256">
                  <c:v>5001.431707</c:v>
                </c:pt>
                <c:pt idx="257">
                  <c:v>4927.060976</c:v>
                </c:pt>
                <c:pt idx="258">
                  <c:v>6172.770732</c:v>
                </c:pt>
                <c:pt idx="259">
                  <c:v>5763.731707</c:v>
                </c:pt>
                <c:pt idx="260">
                  <c:v>6154.178049</c:v>
                </c:pt>
                <c:pt idx="261">
                  <c:v>4871.282927</c:v>
                </c:pt>
                <c:pt idx="262">
                  <c:v>6451.660976</c:v>
                </c:pt>
                <c:pt idx="263">
                  <c:v>5838.102439</c:v>
                </c:pt>
                <c:pt idx="264">
                  <c:v>5280.321951</c:v>
                </c:pt>
                <c:pt idx="265">
                  <c:v>4834.097561</c:v>
                </c:pt>
                <c:pt idx="266">
                  <c:v>5931.065854</c:v>
                </c:pt>
                <c:pt idx="267">
                  <c:v>2472.826829</c:v>
                </c:pt>
                <c:pt idx="268">
                  <c:v>3235.126829</c:v>
                </c:pt>
                <c:pt idx="269">
                  <c:v>3867.278049</c:v>
                </c:pt>
                <c:pt idx="270">
                  <c:v>4889.87561</c:v>
                </c:pt>
                <c:pt idx="271">
                  <c:v>5893.880488</c:v>
                </c:pt>
                <c:pt idx="272">
                  <c:v>5745.139024</c:v>
                </c:pt>
                <c:pt idx="273">
                  <c:v>6302.919512</c:v>
                </c:pt>
                <c:pt idx="274">
                  <c:v>5503.434146</c:v>
                </c:pt>
                <c:pt idx="275">
                  <c:v>6302.919512</c:v>
                </c:pt>
                <c:pt idx="276">
                  <c:v>5986.843902</c:v>
                </c:pt>
                <c:pt idx="277">
                  <c:v>6024.029268</c:v>
                </c:pt>
                <c:pt idx="278">
                  <c:v>6730.55122</c:v>
                </c:pt>
                <c:pt idx="279">
                  <c:v>4592.392683</c:v>
                </c:pt>
                <c:pt idx="280">
                  <c:v>6451.660976</c:v>
                </c:pt>
                <c:pt idx="281">
                  <c:v>1937.357561</c:v>
                </c:pt>
                <c:pt idx="282">
                  <c:v>1065.980488</c:v>
                </c:pt>
                <c:pt idx="283">
                  <c:v>1740.275122</c:v>
                </c:pt>
                <c:pt idx="284">
                  <c:v>1760.107317</c:v>
                </c:pt>
                <c:pt idx="285">
                  <c:v>3076.469268</c:v>
                </c:pt>
                <c:pt idx="286">
                  <c:v>3148.360976</c:v>
                </c:pt>
                <c:pt idx="287">
                  <c:v>4355.645854</c:v>
                </c:pt>
                <c:pt idx="288">
                  <c:v>4075.516098</c:v>
                </c:pt>
                <c:pt idx="289">
                  <c:v>3605.740976</c:v>
                </c:pt>
                <c:pt idx="290">
                  <c:v>3478.07122</c:v>
                </c:pt>
                <c:pt idx="291">
                  <c:v>3551.202439</c:v>
                </c:pt>
                <c:pt idx="292">
                  <c:v>3915.619024</c:v>
                </c:pt>
                <c:pt idx="293">
                  <c:v>3585.90878</c:v>
                </c:pt>
                <c:pt idx="294">
                  <c:v>3782.99122</c:v>
                </c:pt>
                <c:pt idx="295">
                  <c:v>1281.65561</c:v>
                </c:pt>
                <c:pt idx="296">
                  <c:v>1349.82878</c:v>
                </c:pt>
                <c:pt idx="297">
                  <c:v>1594.012683</c:v>
                </c:pt>
                <c:pt idx="298">
                  <c:v>2629.005366</c:v>
                </c:pt>
                <c:pt idx="299">
                  <c:v>3397.502927</c:v>
                </c:pt>
                <c:pt idx="300">
                  <c:v>4270.119512</c:v>
                </c:pt>
                <c:pt idx="301">
                  <c:v>3982.552683</c:v>
                </c:pt>
                <c:pt idx="302">
                  <c:v>4141.210244</c:v>
                </c:pt>
                <c:pt idx="303">
                  <c:v>4182.114146</c:v>
                </c:pt>
                <c:pt idx="304">
                  <c:v>3830.092683</c:v>
                </c:pt>
                <c:pt idx="305">
                  <c:v>4420.100488</c:v>
                </c:pt>
                <c:pt idx="306">
                  <c:v>4682.877073</c:v>
                </c:pt>
                <c:pt idx="307">
                  <c:v>3685.069756</c:v>
                </c:pt>
                <c:pt idx="308">
                  <c:v>4236.652683</c:v>
                </c:pt>
                <c:pt idx="309">
                  <c:v>1584.096585</c:v>
                </c:pt>
                <c:pt idx="310">
                  <c:v>1363.463415</c:v>
                </c:pt>
                <c:pt idx="311">
                  <c:v>2348.87561</c:v>
                </c:pt>
                <c:pt idx="312">
                  <c:v>2814.932195</c:v>
                </c:pt>
                <c:pt idx="313">
                  <c:v>3906.942439</c:v>
                </c:pt>
                <c:pt idx="314">
                  <c:v>4251.526829</c:v>
                </c:pt>
                <c:pt idx="315">
                  <c:v>4122.617561</c:v>
                </c:pt>
                <c:pt idx="316">
                  <c:v>4017.259024</c:v>
                </c:pt>
                <c:pt idx="317">
                  <c:v>3770.596098</c:v>
                </c:pt>
                <c:pt idx="318">
                  <c:v>3909.421463</c:v>
                </c:pt>
                <c:pt idx="319">
                  <c:v>4796.912195</c:v>
                </c:pt>
                <c:pt idx="320">
                  <c:v>4210.622927</c:v>
                </c:pt>
                <c:pt idx="321">
                  <c:v>3183.067317</c:v>
                </c:pt>
                <c:pt idx="322">
                  <c:v>4408.944878</c:v>
                </c:pt>
                <c:pt idx="323">
                  <c:v>2038.997561</c:v>
                </c:pt>
                <c:pt idx="324">
                  <c:v>1607.647317</c:v>
                </c:pt>
                <c:pt idx="325">
                  <c:v>2074.943415</c:v>
                </c:pt>
                <c:pt idx="326">
                  <c:v>2497.617073</c:v>
                </c:pt>
                <c:pt idx="327">
                  <c:v>4071.797561</c:v>
                </c:pt>
                <c:pt idx="328">
                  <c:v>3443.364878</c:v>
                </c:pt>
                <c:pt idx="329">
                  <c:v>3880.912683</c:v>
                </c:pt>
                <c:pt idx="330">
                  <c:v>4118.899024</c:v>
                </c:pt>
                <c:pt idx="331">
                  <c:v>3962.720488</c:v>
                </c:pt>
                <c:pt idx="332">
                  <c:v>4239.131707</c:v>
                </c:pt>
                <c:pt idx="333">
                  <c:v>4283.754146</c:v>
                </c:pt>
                <c:pt idx="334">
                  <c:v>4306.065366</c:v>
                </c:pt>
                <c:pt idx="335">
                  <c:v>3494.184878</c:v>
                </c:pt>
                <c:pt idx="336">
                  <c:v>3919.337561</c:v>
                </c:pt>
                <c:pt idx="337">
                  <c:v>1696.402837</c:v>
                </c:pt>
                <c:pt idx="338">
                  <c:v>1456.156434</c:v>
                </c:pt>
                <c:pt idx="339">
                  <c:v>1783.611109</c:v>
                </c:pt>
                <c:pt idx="340">
                  <c:v>2100.301118</c:v>
                </c:pt>
                <c:pt idx="341">
                  <c:v>2314.150067</c:v>
                </c:pt>
                <c:pt idx="342">
                  <c:v>2186.006912</c:v>
                </c:pt>
                <c:pt idx="343">
                  <c:v>3450.045505</c:v>
                </c:pt>
                <c:pt idx="344">
                  <c:v>3298.1968</c:v>
                </c:pt>
                <c:pt idx="345">
                  <c:v>2489.53067</c:v>
                </c:pt>
                <c:pt idx="346">
                  <c:v>2484.939369</c:v>
                </c:pt>
                <c:pt idx="347">
                  <c:v>1684.107549</c:v>
                </c:pt>
                <c:pt idx="348">
                  <c:v>2506.342565</c:v>
                </c:pt>
                <c:pt idx="349">
                  <c:v>1528.796718</c:v>
                </c:pt>
                <c:pt idx="350">
                  <c:v>2431.219842</c:v>
                </c:pt>
                <c:pt idx="351">
                  <c:v>1253.993681</c:v>
                </c:pt>
                <c:pt idx="352">
                  <c:v>1713.47228</c:v>
                </c:pt>
                <c:pt idx="353">
                  <c:v>1946.804224</c:v>
                </c:pt>
                <c:pt idx="354">
                  <c:v>2413.076015</c:v>
                </c:pt>
                <c:pt idx="355">
                  <c:v>2346.385164</c:v>
                </c:pt>
                <c:pt idx="356">
                  <c:v>3103.160271</c:v>
                </c:pt>
                <c:pt idx="357">
                  <c:v>3093.565191</c:v>
                </c:pt>
                <c:pt idx="358">
                  <c:v>3216.218208</c:v>
                </c:pt>
                <c:pt idx="359">
                  <c:v>3089.447363</c:v>
                </c:pt>
                <c:pt idx="360">
                  <c:v>2587.499766</c:v>
                </c:pt>
                <c:pt idx="361">
                  <c:v>2392.780095</c:v>
                </c:pt>
                <c:pt idx="362">
                  <c:v>2885.955128</c:v>
                </c:pt>
                <c:pt idx="363">
                  <c:v>2945.67051</c:v>
                </c:pt>
                <c:pt idx="364">
                  <c:v>2989.83655</c:v>
                </c:pt>
                <c:pt idx="365">
                  <c:v>1737.794734</c:v>
                </c:pt>
                <c:pt idx="366">
                  <c:v>1650.401762</c:v>
                </c:pt>
                <c:pt idx="367">
                  <c:v>1758.407909</c:v>
                </c:pt>
                <c:pt idx="368">
                  <c:v>2322.988338</c:v>
                </c:pt>
                <c:pt idx="369">
                  <c:v>2506.541513</c:v>
                </c:pt>
                <c:pt idx="370">
                  <c:v>2992.504212</c:v>
                </c:pt>
                <c:pt idx="371">
                  <c:v>2050.511583</c:v>
                </c:pt>
                <c:pt idx="372">
                  <c:v>2764.94383</c:v>
                </c:pt>
                <c:pt idx="373">
                  <c:v>2162.295327</c:v>
                </c:pt>
                <c:pt idx="374">
                  <c:v>2911.315049</c:v>
                </c:pt>
                <c:pt idx="375">
                  <c:v>3061.457816</c:v>
                </c:pt>
                <c:pt idx="376">
                  <c:v>2781.251781</c:v>
                </c:pt>
                <c:pt idx="377">
                  <c:v>3226.296833</c:v>
                </c:pt>
                <c:pt idx="378">
                  <c:v>2944.072211</c:v>
                </c:pt>
                <c:pt idx="379">
                  <c:v>1546.792102</c:v>
                </c:pt>
                <c:pt idx="380">
                  <c:v>1608.798646</c:v>
                </c:pt>
                <c:pt idx="381">
                  <c:v>2224.374517</c:v>
                </c:pt>
                <c:pt idx="382">
                  <c:v>2119.928036</c:v>
                </c:pt>
                <c:pt idx="383">
                  <c:v>3079.150866</c:v>
                </c:pt>
                <c:pt idx="384">
                  <c:v>2146.683431</c:v>
                </c:pt>
                <c:pt idx="385">
                  <c:v>2905.019761</c:v>
                </c:pt>
                <c:pt idx="386">
                  <c:v>2787.839078</c:v>
                </c:pt>
                <c:pt idx="387">
                  <c:v>2277.580336</c:v>
                </c:pt>
                <c:pt idx="388">
                  <c:v>2456.229876</c:v>
                </c:pt>
                <c:pt idx="389">
                  <c:v>2479.261915</c:v>
                </c:pt>
                <c:pt idx="390">
                  <c:v>2631.519709</c:v>
                </c:pt>
                <c:pt idx="391">
                  <c:v>2921.867432</c:v>
                </c:pt>
                <c:pt idx="392">
                  <c:v>2000.606487</c:v>
                </c:pt>
                <c:pt idx="393">
                  <c:v>2561.897858</c:v>
                </c:pt>
                <c:pt idx="394">
                  <c:v>2419.127177</c:v>
                </c:pt>
                <c:pt idx="395">
                  <c:v>2284.768972</c:v>
                </c:pt>
                <c:pt idx="397">
                  <c:v>2792.924019</c:v>
                </c:pt>
                <c:pt idx="398">
                  <c:v>3013.316354</c:v>
                </c:pt>
                <c:pt idx="399">
                  <c:v>2549.826564</c:v>
                </c:pt>
                <c:pt idx="400">
                  <c:v>3035.376305</c:v>
                </c:pt>
                <c:pt idx="401">
                  <c:v>2968.994985</c:v>
                </c:pt>
                <c:pt idx="402">
                  <c:v>2798.016152</c:v>
                </c:pt>
                <c:pt idx="403">
                  <c:v>1222.359186</c:v>
                </c:pt>
                <c:pt idx="404">
                  <c:v>3010.980068</c:v>
                </c:pt>
                <c:pt idx="405">
                  <c:v>1270.162038</c:v>
                </c:pt>
                <c:pt idx="406">
                  <c:v>2327.213562</c:v>
                </c:pt>
                <c:pt idx="407">
                  <c:v>2498.654835</c:v>
                </c:pt>
                <c:pt idx="408">
                  <c:v>2212.961838</c:v>
                </c:pt>
                <c:pt idx="409">
                  <c:v>2779.926631</c:v>
                </c:pt>
                <c:pt idx="410">
                  <c:v>3230.836648</c:v>
                </c:pt>
                <c:pt idx="411">
                  <c:v>2583.256793</c:v>
                </c:pt>
                <c:pt idx="412">
                  <c:v>2468.468503</c:v>
                </c:pt>
                <c:pt idx="413">
                  <c:v>2813.939238</c:v>
                </c:pt>
                <c:pt idx="414">
                  <c:v>3305.493178</c:v>
                </c:pt>
                <c:pt idx="415">
                  <c:v>2871.008919</c:v>
                </c:pt>
                <c:pt idx="416">
                  <c:v>2503.971673</c:v>
                </c:pt>
                <c:pt idx="417">
                  <c:v>2400.735487</c:v>
                </c:pt>
                <c:pt idx="418">
                  <c:v>2925.67486</c:v>
                </c:pt>
                <c:pt idx="419">
                  <c:v>2528.202748</c:v>
                </c:pt>
                <c:pt idx="420">
                  <c:v>2317.787645</c:v>
                </c:pt>
                <c:pt idx="421">
                  <c:v>2962.785886</c:v>
                </c:pt>
                <c:pt idx="422">
                  <c:v>2160.489966</c:v>
                </c:pt>
                <c:pt idx="423">
                  <c:v>2279.869847</c:v>
                </c:pt>
                <c:pt idx="424">
                  <c:v>2785.811832</c:v>
                </c:pt>
                <c:pt idx="425">
                  <c:v>1482.142552</c:v>
                </c:pt>
                <c:pt idx="426">
                  <c:v>3322.675553</c:v>
                </c:pt>
                <c:pt idx="427">
                  <c:v>2780.016589</c:v>
                </c:pt>
                <c:pt idx="428">
                  <c:v>3772.238585</c:v>
                </c:pt>
                <c:pt idx="429">
                  <c:v>2107.909119</c:v>
                </c:pt>
                <c:pt idx="430">
                  <c:v>3008.803083</c:v>
                </c:pt>
                <c:pt idx="431">
                  <c:v>2135.564601</c:v>
                </c:pt>
                <c:pt idx="432">
                  <c:v>1673.315007</c:v>
                </c:pt>
                <c:pt idx="433">
                  <c:v>1076.329735</c:v>
                </c:pt>
                <c:pt idx="434">
                  <c:v>2912.999982</c:v>
                </c:pt>
                <c:pt idx="435">
                  <c:v>3135.484036</c:v>
                </c:pt>
                <c:pt idx="436">
                  <c:v>2471.203214</c:v>
                </c:pt>
                <c:pt idx="437">
                  <c:v>2993.658227</c:v>
                </c:pt>
                <c:pt idx="438">
                  <c:v>2672.995142</c:v>
                </c:pt>
                <c:pt idx="439">
                  <c:v>2234.91106</c:v>
                </c:pt>
                <c:pt idx="440">
                  <c:v>2027.071382</c:v>
                </c:pt>
                <c:pt idx="441">
                  <c:v>2800.364361</c:v>
                </c:pt>
                <c:pt idx="442">
                  <c:v>4161.905784</c:v>
                </c:pt>
                <c:pt idx="443">
                  <c:v>4214.062566</c:v>
                </c:pt>
                <c:pt idx="444">
                  <c:v>1549.827962</c:v>
                </c:pt>
                <c:pt idx="445">
                  <c:v>3780.103853</c:v>
                </c:pt>
                <c:pt idx="446">
                  <c:v>3272.2183</c:v>
                </c:pt>
                <c:pt idx="447">
                  <c:v>1683.191641</c:v>
                </c:pt>
                <c:pt idx="448">
                  <c:v>4168.216221</c:v>
                </c:pt>
                <c:pt idx="449">
                  <c:v>2482.699856</c:v>
                </c:pt>
                <c:pt idx="450">
                  <c:v>1967.892528</c:v>
                </c:pt>
                <c:pt idx="451">
                  <c:v>3811.234896</c:v>
                </c:pt>
                <c:pt idx="452">
                  <c:v>3478.612704</c:v>
                </c:pt>
                <c:pt idx="453">
                  <c:v>2597.969808</c:v>
                </c:pt>
                <c:pt idx="454">
                  <c:v>2846.093264</c:v>
                </c:pt>
                <c:pt idx="455">
                  <c:v>3380.926304</c:v>
                </c:pt>
                <c:pt idx="463">
                  <c:v>2053.368128</c:v>
                </c:pt>
                <c:pt idx="464">
                  <c:v>3084.936512</c:v>
                </c:pt>
                <c:pt idx="465">
                  <c:v>2913.008448</c:v>
                </c:pt>
                <c:pt idx="466">
                  <c:v>3765.322288</c:v>
                </c:pt>
                <c:pt idx="467">
                  <c:v>4183.42008</c:v>
                </c:pt>
                <c:pt idx="477">
                  <c:v>3031.697424</c:v>
                </c:pt>
                <c:pt idx="478">
                  <c:v>2622.87984</c:v>
                </c:pt>
                <c:pt idx="479">
                  <c:v>2803.111248</c:v>
                </c:pt>
                <c:pt idx="480">
                  <c:v>3125.9648</c:v>
                </c:pt>
                <c:pt idx="481">
                  <c:v>2612.134336</c:v>
                </c:pt>
                <c:pt idx="491">
                  <c:v>2281.954304</c:v>
                </c:pt>
                <c:pt idx="492">
                  <c:v>2734.730768</c:v>
                </c:pt>
                <c:pt idx="493">
                  <c:v>3177.25016</c:v>
                </c:pt>
                <c:pt idx="494">
                  <c:v>3535.270816</c:v>
                </c:pt>
                <c:pt idx="495">
                  <c:v>3117.173024</c:v>
                </c:pt>
                <c:pt idx="505">
                  <c:v>2652.980082</c:v>
                </c:pt>
                <c:pt idx="506">
                  <c:v>2174.770793</c:v>
                </c:pt>
                <c:pt idx="507">
                  <c:v>3639.531278</c:v>
                </c:pt>
                <c:pt idx="508">
                  <c:v>4089.636307</c:v>
                </c:pt>
                <c:pt idx="509">
                  <c:v>5175.808098</c:v>
                </c:pt>
                <c:pt idx="510">
                  <c:v>5944.678087</c:v>
                </c:pt>
                <c:pt idx="511">
                  <c:v>5910.128372</c:v>
                </c:pt>
                <c:pt idx="512">
                  <c:v>4654.352871</c:v>
                </c:pt>
                <c:pt idx="513">
                  <c:v>4858.317913</c:v>
                </c:pt>
                <c:pt idx="514">
                  <c:v>5167.861838</c:v>
                </c:pt>
                <c:pt idx="515">
                  <c:v>5830.050123</c:v>
                </c:pt>
                <c:pt idx="516">
                  <c:v>5816.806357</c:v>
                </c:pt>
                <c:pt idx="517">
                  <c:v>5804.812603</c:v>
                </c:pt>
                <c:pt idx="518">
                  <c:v>5091.047997</c:v>
                </c:pt>
                <c:pt idx="519">
                  <c:v>2621.098237</c:v>
                </c:pt>
                <c:pt idx="520">
                  <c:v>2658.060799</c:v>
                </c:pt>
                <c:pt idx="521">
                  <c:v>3663.370056</c:v>
                </c:pt>
                <c:pt idx="522">
                  <c:v>3733.911303</c:v>
                </c:pt>
                <c:pt idx="523">
                  <c:v>5341.110853</c:v>
                </c:pt>
                <c:pt idx="524">
                  <c:v>5735.214151</c:v>
                </c:pt>
                <c:pt idx="525">
                  <c:v>5902.890834</c:v>
                </c:pt>
                <c:pt idx="526">
                  <c:v>5531.741213</c:v>
                </c:pt>
                <c:pt idx="527">
                  <c:v>5298.485876</c:v>
                </c:pt>
                <c:pt idx="528">
                  <c:v>5809.577938</c:v>
                </c:pt>
                <c:pt idx="529">
                  <c:v>5796.347618</c:v>
                </c:pt>
                <c:pt idx="530">
                  <c:v>5711.673568</c:v>
                </c:pt>
                <c:pt idx="531">
                  <c:v>6066.246151</c:v>
                </c:pt>
                <c:pt idx="532">
                  <c:v>5869.78142</c:v>
                </c:pt>
                <c:pt idx="533">
                  <c:v>2354.359238</c:v>
                </c:pt>
                <c:pt idx="534">
                  <c:v>3308.437136</c:v>
                </c:pt>
                <c:pt idx="535">
                  <c:v>4208.709189</c:v>
                </c:pt>
                <c:pt idx="536">
                  <c:v>5266.577287</c:v>
                </c:pt>
                <c:pt idx="537">
                  <c:v>5561.201679</c:v>
                </c:pt>
                <c:pt idx="538">
                  <c:v>5728.651453</c:v>
                </c:pt>
                <c:pt idx="539">
                  <c:v>6103.291047</c:v>
                </c:pt>
                <c:pt idx="540">
                  <c:v>5111.208297</c:v>
                </c:pt>
                <c:pt idx="541">
                  <c:v>2556.615045</c:v>
                </c:pt>
                <c:pt idx="542">
                  <c:v>5697.612466</c:v>
                </c:pt>
                <c:pt idx="543">
                  <c:v>5867.791347</c:v>
                </c:pt>
                <c:pt idx="544">
                  <c:v>5697.612466</c:v>
                </c:pt>
                <c:pt idx="545">
                  <c:v>5920.10773</c:v>
                </c:pt>
                <c:pt idx="546">
                  <c:v>5837.996382</c:v>
                </c:pt>
                <c:pt idx="547">
                  <c:v>2714.086951</c:v>
                </c:pt>
                <c:pt idx="548">
                  <c:v>3224.298362</c:v>
                </c:pt>
                <c:pt idx="549">
                  <c:v>3513.189493</c:v>
                </c:pt>
                <c:pt idx="550">
                  <c:v>5546.294565</c:v>
                </c:pt>
                <c:pt idx="551">
                  <c:v>5904.836244</c:v>
                </c:pt>
                <c:pt idx="552">
                  <c:v>5924.681724</c:v>
                </c:pt>
                <c:pt idx="553">
                  <c:v>5825.363187</c:v>
                </c:pt>
                <c:pt idx="554">
                  <c:v>5316.716851</c:v>
                </c:pt>
                <c:pt idx="555">
                  <c:v>5531.741213</c:v>
                </c:pt>
                <c:pt idx="556">
                  <c:v>6030.030985</c:v>
                </c:pt>
                <c:pt idx="557">
                  <c:v>5647.286156</c:v>
                </c:pt>
                <c:pt idx="558">
                  <c:v>5396.978985</c:v>
                </c:pt>
                <c:pt idx="559">
                  <c:v>6037.977244</c:v>
                </c:pt>
                <c:pt idx="560">
                  <c:v>5506.728574</c:v>
                </c:pt>
                <c:pt idx="561">
                  <c:v>1506.451619</c:v>
                </c:pt>
                <c:pt idx="562">
                  <c:v>1407.085936</c:v>
                </c:pt>
                <c:pt idx="563">
                  <c:v>1428.82218</c:v>
                </c:pt>
                <c:pt idx="564">
                  <c:v>2380.559106</c:v>
                </c:pt>
                <c:pt idx="565">
                  <c:v>2416.268648</c:v>
                </c:pt>
                <c:pt idx="566">
                  <c:v>3113.381014</c:v>
                </c:pt>
                <c:pt idx="567">
                  <c:v>4195.535399</c:v>
                </c:pt>
                <c:pt idx="568">
                  <c:v>1607.36989</c:v>
                </c:pt>
                <c:pt idx="569">
                  <c:v>1546.818927</c:v>
                </c:pt>
                <c:pt idx="570">
                  <c:v>2340.191798</c:v>
                </c:pt>
                <c:pt idx="571">
                  <c:v>2052.962872</c:v>
                </c:pt>
                <c:pt idx="572">
                  <c:v>2944.148836</c:v>
                </c:pt>
                <c:pt idx="573">
                  <c:v>4209.508698</c:v>
                </c:pt>
                <c:pt idx="574">
                  <c:v>5234.217298</c:v>
                </c:pt>
                <c:pt idx="575">
                  <c:v>1770.391713</c:v>
                </c:pt>
                <c:pt idx="576">
                  <c:v>1789.022778</c:v>
                </c:pt>
                <c:pt idx="577">
                  <c:v>2194.248452</c:v>
                </c:pt>
                <c:pt idx="578">
                  <c:v>2871.177163</c:v>
                </c:pt>
                <c:pt idx="579">
                  <c:v>3509.291155</c:v>
                </c:pt>
                <c:pt idx="580">
                  <c:v>4181.5621</c:v>
                </c:pt>
                <c:pt idx="581">
                  <c:v>5406.554653</c:v>
                </c:pt>
                <c:pt idx="582">
                  <c:v>1433.479946</c:v>
                </c:pt>
                <c:pt idx="583">
                  <c:v>1484.715376</c:v>
                </c:pt>
                <c:pt idx="584">
                  <c:v>2015.700741</c:v>
                </c:pt>
                <c:pt idx="585">
                  <c:v>2840.125387</c:v>
                </c:pt>
                <c:pt idx="586">
                  <c:v>2840.125387</c:v>
                </c:pt>
                <c:pt idx="587">
                  <c:v>3909.859062</c:v>
                </c:pt>
                <c:pt idx="588">
                  <c:v>4819.676091</c:v>
                </c:pt>
                <c:pt idx="589">
                  <c:v>1506.451619</c:v>
                </c:pt>
                <c:pt idx="590">
                  <c:v>1407.085936</c:v>
                </c:pt>
                <c:pt idx="591">
                  <c:v>1428.82218</c:v>
                </c:pt>
                <c:pt idx="592">
                  <c:v>2380.559106</c:v>
                </c:pt>
                <c:pt idx="593">
                  <c:v>2416.268648</c:v>
                </c:pt>
                <c:pt idx="594">
                  <c:v>3113.381014</c:v>
                </c:pt>
                <c:pt idx="595">
                  <c:v>4195.535399</c:v>
                </c:pt>
                <c:pt idx="596">
                  <c:v>1607.36989</c:v>
                </c:pt>
                <c:pt idx="597">
                  <c:v>1546.818927</c:v>
                </c:pt>
                <c:pt idx="598">
                  <c:v>2340.191798</c:v>
                </c:pt>
                <c:pt idx="599">
                  <c:v>2052.962872</c:v>
                </c:pt>
                <c:pt idx="600">
                  <c:v>2944.148836</c:v>
                </c:pt>
                <c:pt idx="601">
                  <c:v>4209.508698</c:v>
                </c:pt>
                <c:pt idx="602">
                  <c:v>5234.217298</c:v>
                </c:pt>
                <c:pt idx="603">
                  <c:v>1770.391713</c:v>
                </c:pt>
                <c:pt idx="604">
                  <c:v>1789.022778</c:v>
                </c:pt>
                <c:pt idx="605">
                  <c:v>2194.248452</c:v>
                </c:pt>
                <c:pt idx="606">
                  <c:v>2871.177163</c:v>
                </c:pt>
                <c:pt idx="607">
                  <c:v>3509.291155</c:v>
                </c:pt>
                <c:pt idx="608">
                  <c:v>4181.5621</c:v>
                </c:pt>
                <c:pt idx="609">
                  <c:v>5406.554653</c:v>
                </c:pt>
                <c:pt idx="610">
                  <c:v>1433.479946</c:v>
                </c:pt>
                <c:pt idx="611">
                  <c:v>1484.715376</c:v>
                </c:pt>
                <c:pt idx="612">
                  <c:v>2015.700741</c:v>
                </c:pt>
                <c:pt idx="613">
                  <c:v>2840.125387</c:v>
                </c:pt>
                <c:pt idx="614">
                  <c:v>2840.125387</c:v>
                </c:pt>
                <c:pt idx="615">
                  <c:v>3909.859062</c:v>
                </c:pt>
                <c:pt idx="616">
                  <c:v>4819.676091</c:v>
                </c:pt>
                <c:pt idx="617">
                  <c:v>1506.451619</c:v>
                </c:pt>
                <c:pt idx="618">
                  <c:v>1407.085936</c:v>
                </c:pt>
                <c:pt idx="619">
                  <c:v>1428.82218</c:v>
                </c:pt>
                <c:pt idx="620">
                  <c:v>2380.559106</c:v>
                </c:pt>
                <c:pt idx="621">
                  <c:v>2416.268648</c:v>
                </c:pt>
                <c:pt idx="622">
                  <c:v>3113.381014</c:v>
                </c:pt>
                <c:pt idx="623">
                  <c:v>4195.535399</c:v>
                </c:pt>
                <c:pt idx="624">
                  <c:v>1607.36989</c:v>
                </c:pt>
                <c:pt idx="625">
                  <c:v>1546.818927</c:v>
                </c:pt>
                <c:pt idx="626">
                  <c:v>2340.191798</c:v>
                </c:pt>
                <c:pt idx="627">
                  <c:v>2052.962872</c:v>
                </c:pt>
                <c:pt idx="628">
                  <c:v>2944.148836</c:v>
                </c:pt>
                <c:pt idx="629">
                  <c:v>4209.508698</c:v>
                </c:pt>
                <c:pt idx="630">
                  <c:v>5234.217298</c:v>
                </c:pt>
                <c:pt idx="631">
                  <c:v>1770.391713</c:v>
                </c:pt>
                <c:pt idx="632">
                  <c:v>1789.022778</c:v>
                </c:pt>
                <c:pt idx="633">
                  <c:v>2194.248452</c:v>
                </c:pt>
                <c:pt idx="634">
                  <c:v>2871.177163</c:v>
                </c:pt>
                <c:pt idx="635">
                  <c:v>3509.291155</c:v>
                </c:pt>
                <c:pt idx="636">
                  <c:v>4181.5621</c:v>
                </c:pt>
                <c:pt idx="637">
                  <c:v>5406.554653</c:v>
                </c:pt>
                <c:pt idx="638">
                  <c:v>1433.479946</c:v>
                </c:pt>
                <c:pt idx="639">
                  <c:v>1484.715376</c:v>
                </c:pt>
                <c:pt idx="640">
                  <c:v>2015.700741</c:v>
                </c:pt>
                <c:pt idx="641">
                  <c:v>2840.125387</c:v>
                </c:pt>
                <c:pt idx="642">
                  <c:v>2840.125387</c:v>
                </c:pt>
                <c:pt idx="643">
                  <c:v>3909.859062</c:v>
                </c:pt>
                <c:pt idx="644">
                  <c:v>4819.676091</c:v>
                </c:pt>
                <c:pt idx="645">
                  <c:v>1506.451619</c:v>
                </c:pt>
                <c:pt idx="646">
                  <c:v>1407.085936</c:v>
                </c:pt>
                <c:pt idx="647">
                  <c:v>1428.82218</c:v>
                </c:pt>
                <c:pt idx="648">
                  <c:v>2380.559106</c:v>
                </c:pt>
                <c:pt idx="649">
                  <c:v>2416.268648</c:v>
                </c:pt>
                <c:pt idx="650">
                  <c:v>3113.381014</c:v>
                </c:pt>
                <c:pt idx="651">
                  <c:v>4195.535399</c:v>
                </c:pt>
                <c:pt idx="652">
                  <c:v>1607.36989</c:v>
                </c:pt>
                <c:pt idx="653">
                  <c:v>1546.818927</c:v>
                </c:pt>
                <c:pt idx="654">
                  <c:v>2340.191798</c:v>
                </c:pt>
                <c:pt idx="655">
                  <c:v>2052.962872</c:v>
                </c:pt>
                <c:pt idx="656">
                  <c:v>2944.148836</c:v>
                </c:pt>
                <c:pt idx="657">
                  <c:v>4209.508698</c:v>
                </c:pt>
                <c:pt idx="658">
                  <c:v>5234.217298</c:v>
                </c:pt>
                <c:pt idx="659">
                  <c:v>1770.391713</c:v>
                </c:pt>
                <c:pt idx="660">
                  <c:v>1789.022778</c:v>
                </c:pt>
                <c:pt idx="661">
                  <c:v>2194.248452</c:v>
                </c:pt>
                <c:pt idx="662">
                  <c:v>2871.177163</c:v>
                </c:pt>
                <c:pt idx="663">
                  <c:v>3509.291155</c:v>
                </c:pt>
                <c:pt idx="664">
                  <c:v>4181.5621</c:v>
                </c:pt>
                <c:pt idx="665">
                  <c:v>5406.554653</c:v>
                </c:pt>
                <c:pt idx="666">
                  <c:v>1433.479946</c:v>
                </c:pt>
                <c:pt idx="667">
                  <c:v>1484.715376</c:v>
                </c:pt>
                <c:pt idx="668">
                  <c:v>2015.700741</c:v>
                </c:pt>
                <c:pt idx="669">
                  <c:v>2840.125387</c:v>
                </c:pt>
                <c:pt idx="670">
                  <c:v>2840.125387</c:v>
                </c:pt>
                <c:pt idx="671">
                  <c:v>3909.859062</c:v>
                </c:pt>
                <c:pt idx="672">
                  <c:v>4819.676091</c:v>
                </c:pt>
                <c:pt idx="673">
                  <c:v>1506.451619</c:v>
                </c:pt>
                <c:pt idx="674">
                  <c:v>1407.085936</c:v>
                </c:pt>
                <c:pt idx="675">
                  <c:v>1428.82218</c:v>
                </c:pt>
                <c:pt idx="676">
                  <c:v>2380.559106</c:v>
                </c:pt>
                <c:pt idx="677">
                  <c:v>2416.268648</c:v>
                </c:pt>
                <c:pt idx="678">
                  <c:v>3113.381014</c:v>
                </c:pt>
                <c:pt idx="679">
                  <c:v>4195.535399</c:v>
                </c:pt>
                <c:pt idx="680">
                  <c:v>1607.36989</c:v>
                </c:pt>
                <c:pt idx="681">
                  <c:v>1546.818927</c:v>
                </c:pt>
                <c:pt idx="682">
                  <c:v>2340.191798</c:v>
                </c:pt>
                <c:pt idx="683">
                  <c:v>2052.962872</c:v>
                </c:pt>
                <c:pt idx="684">
                  <c:v>2944.148836</c:v>
                </c:pt>
                <c:pt idx="685">
                  <c:v>4209.508698</c:v>
                </c:pt>
                <c:pt idx="686">
                  <c:v>5234.217298</c:v>
                </c:pt>
                <c:pt idx="687">
                  <c:v>1770.391713</c:v>
                </c:pt>
                <c:pt idx="688">
                  <c:v>1789.022778</c:v>
                </c:pt>
                <c:pt idx="689">
                  <c:v>2194.248452</c:v>
                </c:pt>
                <c:pt idx="690">
                  <c:v>2871.177163</c:v>
                </c:pt>
                <c:pt idx="691">
                  <c:v>3509.291155</c:v>
                </c:pt>
                <c:pt idx="692">
                  <c:v>4181.5621</c:v>
                </c:pt>
                <c:pt idx="693">
                  <c:v>5406.554653</c:v>
                </c:pt>
                <c:pt idx="694">
                  <c:v>1433.479946</c:v>
                </c:pt>
                <c:pt idx="695">
                  <c:v>1484.715376</c:v>
                </c:pt>
                <c:pt idx="696">
                  <c:v>2015.700741</c:v>
                </c:pt>
                <c:pt idx="697">
                  <c:v>2840.125387</c:v>
                </c:pt>
                <c:pt idx="698">
                  <c:v>2840.125387</c:v>
                </c:pt>
                <c:pt idx="699">
                  <c:v>3909.859062</c:v>
                </c:pt>
                <c:pt idx="700">
                  <c:v>4819.676091</c:v>
                </c:pt>
                <c:pt idx="701">
                  <c:v>1506.451619</c:v>
                </c:pt>
                <c:pt idx="702">
                  <c:v>1407.085936</c:v>
                </c:pt>
                <c:pt idx="703">
                  <c:v>1428.82218</c:v>
                </c:pt>
                <c:pt idx="704">
                  <c:v>2380.559106</c:v>
                </c:pt>
                <c:pt idx="705">
                  <c:v>2416.268648</c:v>
                </c:pt>
                <c:pt idx="706">
                  <c:v>3113.381014</c:v>
                </c:pt>
                <c:pt idx="707">
                  <c:v>4195.535399</c:v>
                </c:pt>
                <c:pt idx="708">
                  <c:v>1607.36989</c:v>
                </c:pt>
                <c:pt idx="709">
                  <c:v>1546.818927</c:v>
                </c:pt>
                <c:pt idx="710">
                  <c:v>2340.191798</c:v>
                </c:pt>
                <c:pt idx="711">
                  <c:v>2052.962872</c:v>
                </c:pt>
                <c:pt idx="712">
                  <c:v>2944.148836</c:v>
                </c:pt>
                <c:pt idx="713">
                  <c:v>4209.508698</c:v>
                </c:pt>
                <c:pt idx="714">
                  <c:v>5234.217298</c:v>
                </c:pt>
                <c:pt idx="715">
                  <c:v>1770.391713</c:v>
                </c:pt>
                <c:pt idx="716">
                  <c:v>1789.022778</c:v>
                </c:pt>
                <c:pt idx="717">
                  <c:v>2194.248452</c:v>
                </c:pt>
                <c:pt idx="718">
                  <c:v>2871.177163</c:v>
                </c:pt>
                <c:pt idx="719">
                  <c:v>3509.291155</c:v>
                </c:pt>
                <c:pt idx="720">
                  <c:v>4181.5621</c:v>
                </c:pt>
                <c:pt idx="721">
                  <c:v>5406.554653</c:v>
                </c:pt>
                <c:pt idx="722">
                  <c:v>1433.479946</c:v>
                </c:pt>
                <c:pt idx="723">
                  <c:v>1484.715376</c:v>
                </c:pt>
                <c:pt idx="724">
                  <c:v>2015.700741</c:v>
                </c:pt>
                <c:pt idx="725">
                  <c:v>2840.125387</c:v>
                </c:pt>
                <c:pt idx="726">
                  <c:v>2840.125387</c:v>
                </c:pt>
                <c:pt idx="727">
                  <c:v>3909.859062</c:v>
                </c:pt>
                <c:pt idx="728">
                  <c:v>4819.676091</c:v>
                </c:pt>
                <c:pt idx="729">
                  <c:v>1506.451619</c:v>
                </c:pt>
                <c:pt idx="730">
                  <c:v>1407.085936</c:v>
                </c:pt>
                <c:pt idx="731">
                  <c:v>1428.82218</c:v>
                </c:pt>
                <c:pt idx="732">
                  <c:v>2380.559106</c:v>
                </c:pt>
                <c:pt idx="733">
                  <c:v>2416.268648</c:v>
                </c:pt>
                <c:pt idx="734">
                  <c:v>3113.381014</c:v>
                </c:pt>
                <c:pt idx="735">
                  <c:v>4195.535399</c:v>
                </c:pt>
                <c:pt idx="736">
                  <c:v>1607.36989</c:v>
                </c:pt>
                <c:pt idx="737">
                  <c:v>1546.818927</c:v>
                </c:pt>
                <c:pt idx="738">
                  <c:v>2340.191798</c:v>
                </c:pt>
                <c:pt idx="739">
                  <c:v>2052.962872</c:v>
                </c:pt>
                <c:pt idx="740">
                  <c:v>2944.148836</c:v>
                </c:pt>
                <c:pt idx="741">
                  <c:v>4209.508698</c:v>
                </c:pt>
                <c:pt idx="742">
                  <c:v>5234.217298</c:v>
                </c:pt>
                <c:pt idx="743">
                  <c:v>1770.391713</c:v>
                </c:pt>
                <c:pt idx="744">
                  <c:v>1789.022778</c:v>
                </c:pt>
                <c:pt idx="745">
                  <c:v>2194.248452</c:v>
                </c:pt>
                <c:pt idx="746">
                  <c:v>2871.177163</c:v>
                </c:pt>
                <c:pt idx="747">
                  <c:v>3509.291155</c:v>
                </c:pt>
                <c:pt idx="748">
                  <c:v>4181.5621</c:v>
                </c:pt>
                <c:pt idx="749">
                  <c:v>5406.554653</c:v>
                </c:pt>
                <c:pt idx="750">
                  <c:v>1433.479946</c:v>
                </c:pt>
                <c:pt idx="751">
                  <c:v>1484.715376</c:v>
                </c:pt>
                <c:pt idx="752">
                  <c:v>2015.700741</c:v>
                </c:pt>
                <c:pt idx="753">
                  <c:v>2840.125387</c:v>
                </c:pt>
                <c:pt idx="754">
                  <c:v>2840.125387</c:v>
                </c:pt>
                <c:pt idx="755">
                  <c:v>3909.859062</c:v>
                </c:pt>
                <c:pt idx="756">
                  <c:v>4819.676091</c:v>
                </c:pt>
                <c:pt idx="757">
                  <c:v>1506.451619</c:v>
                </c:pt>
                <c:pt idx="758">
                  <c:v>1407.085936</c:v>
                </c:pt>
                <c:pt idx="759">
                  <c:v>1428.82218</c:v>
                </c:pt>
                <c:pt idx="760">
                  <c:v>2380.559106</c:v>
                </c:pt>
                <c:pt idx="761">
                  <c:v>2416.268648</c:v>
                </c:pt>
                <c:pt idx="762">
                  <c:v>3113.381014</c:v>
                </c:pt>
                <c:pt idx="763">
                  <c:v>4195.535399</c:v>
                </c:pt>
                <c:pt idx="764">
                  <c:v>1607.36989</c:v>
                </c:pt>
                <c:pt idx="765">
                  <c:v>1546.818927</c:v>
                </c:pt>
                <c:pt idx="766">
                  <c:v>2340.191798</c:v>
                </c:pt>
                <c:pt idx="767">
                  <c:v>2052.962872</c:v>
                </c:pt>
                <c:pt idx="768">
                  <c:v>2944.148836</c:v>
                </c:pt>
                <c:pt idx="769">
                  <c:v>4209.508698</c:v>
                </c:pt>
                <c:pt idx="770">
                  <c:v>5234.217298</c:v>
                </c:pt>
                <c:pt idx="771">
                  <c:v>1770.391713</c:v>
                </c:pt>
                <c:pt idx="772">
                  <c:v>1789.022778</c:v>
                </c:pt>
                <c:pt idx="773">
                  <c:v>2194.248452</c:v>
                </c:pt>
                <c:pt idx="774">
                  <c:v>2871.177163</c:v>
                </c:pt>
                <c:pt idx="775">
                  <c:v>3509.291155</c:v>
                </c:pt>
                <c:pt idx="776">
                  <c:v>4181.5621</c:v>
                </c:pt>
                <c:pt idx="777">
                  <c:v>5406.554653</c:v>
                </c:pt>
                <c:pt idx="778">
                  <c:v>1433.479946</c:v>
                </c:pt>
                <c:pt idx="779">
                  <c:v>1484.715376</c:v>
                </c:pt>
                <c:pt idx="780">
                  <c:v>2015.700741</c:v>
                </c:pt>
                <c:pt idx="781">
                  <c:v>2840.125387</c:v>
                </c:pt>
                <c:pt idx="782">
                  <c:v>2840.125387</c:v>
                </c:pt>
                <c:pt idx="783">
                  <c:v>3909.859062</c:v>
                </c:pt>
                <c:pt idx="784">
                  <c:v>4819.676091</c:v>
                </c:pt>
                <c:pt idx="785">
                  <c:v>1506.451619</c:v>
                </c:pt>
                <c:pt idx="786">
                  <c:v>1407.085936</c:v>
                </c:pt>
                <c:pt idx="787">
                  <c:v>1428.82218</c:v>
                </c:pt>
                <c:pt idx="788">
                  <c:v>2380.559106</c:v>
                </c:pt>
                <c:pt idx="789">
                  <c:v>2416.268648</c:v>
                </c:pt>
                <c:pt idx="790">
                  <c:v>3113.381014</c:v>
                </c:pt>
                <c:pt idx="791">
                  <c:v>4195.535399</c:v>
                </c:pt>
                <c:pt idx="792">
                  <c:v>1607.36989</c:v>
                </c:pt>
                <c:pt idx="793">
                  <c:v>1546.818927</c:v>
                </c:pt>
                <c:pt idx="794">
                  <c:v>2340.191798</c:v>
                </c:pt>
                <c:pt idx="795">
                  <c:v>2052.962872</c:v>
                </c:pt>
                <c:pt idx="796">
                  <c:v>2944.148836</c:v>
                </c:pt>
                <c:pt idx="797">
                  <c:v>4209.508698</c:v>
                </c:pt>
                <c:pt idx="798">
                  <c:v>5234.217298</c:v>
                </c:pt>
                <c:pt idx="799">
                  <c:v>1770.391713</c:v>
                </c:pt>
                <c:pt idx="800">
                  <c:v>1789.022778</c:v>
                </c:pt>
                <c:pt idx="801">
                  <c:v>2194.248452</c:v>
                </c:pt>
                <c:pt idx="802">
                  <c:v>2871.177163</c:v>
                </c:pt>
                <c:pt idx="803">
                  <c:v>3509.291155</c:v>
                </c:pt>
                <c:pt idx="804">
                  <c:v>4181.5621</c:v>
                </c:pt>
                <c:pt idx="805">
                  <c:v>5406.554653</c:v>
                </c:pt>
                <c:pt idx="806">
                  <c:v>1433.479946</c:v>
                </c:pt>
                <c:pt idx="807">
                  <c:v>1484.715376</c:v>
                </c:pt>
                <c:pt idx="808">
                  <c:v>2015.700741</c:v>
                </c:pt>
                <c:pt idx="809">
                  <c:v>2840.125387</c:v>
                </c:pt>
                <c:pt idx="810">
                  <c:v>2840.125387</c:v>
                </c:pt>
                <c:pt idx="811">
                  <c:v>3909.859062</c:v>
                </c:pt>
                <c:pt idx="812">
                  <c:v>4819.676091</c:v>
                </c:pt>
                <c:pt idx="813">
                  <c:v>1506.451619</c:v>
                </c:pt>
                <c:pt idx="814">
                  <c:v>1407.085936</c:v>
                </c:pt>
                <c:pt idx="815">
                  <c:v>1428.82218</c:v>
                </c:pt>
                <c:pt idx="816">
                  <c:v>2380.559106</c:v>
                </c:pt>
                <c:pt idx="817">
                  <c:v>2416.268648</c:v>
                </c:pt>
                <c:pt idx="818">
                  <c:v>3113.381014</c:v>
                </c:pt>
                <c:pt idx="819">
                  <c:v>4195.535399</c:v>
                </c:pt>
                <c:pt idx="820">
                  <c:v>1607.36989</c:v>
                </c:pt>
                <c:pt idx="821">
                  <c:v>1546.818927</c:v>
                </c:pt>
                <c:pt idx="822">
                  <c:v>2340.191798</c:v>
                </c:pt>
                <c:pt idx="823">
                  <c:v>2052.962872</c:v>
                </c:pt>
                <c:pt idx="824">
                  <c:v>2944.148836</c:v>
                </c:pt>
                <c:pt idx="825">
                  <c:v>4209.508698</c:v>
                </c:pt>
                <c:pt idx="826">
                  <c:v>5234.217298</c:v>
                </c:pt>
                <c:pt idx="827">
                  <c:v>1770.391713</c:v>
                </c:pt>
                <c:pt idx="828">
                  <c:v>1789.022778</c:v>
                </c:pt>
                <c:pt idx="829">
                  <c:v>2194.248452</c:v>
                </c:pt>
                <c:pt idx="830">
                  <c:v>2871.177163</c:v>
                </c:pt>
                <c:pt idx="831">
                  <c:v>3509.291155</c:v>
                </c:pt>
                <c:pt idx="832">
                  <c:v>4181.5621</c:v>
                </c:pt>
                <c:pt idx="833">
                  <c:v>5406.554653</c:v>
                </c:pt>
                <c:pt idx="834">
                  <c:v>1433.479946</c:v>
                </c:pt>
                <c:pt idx="835">
                  <c:v>1484.715376</c:v>
                </c:pt>
                <c:pt idx="836">
                  <c:v>2015.700741</c:v>
                </c:pt>
                <c:pt idx="837">
                  <c:v>2840.125387</c:v>
                </c:pt>
                <c:pt idx="838">
                  <c:v>2840.125387</c:v>
                </c:pt>
                <c:pt idx="839">
                  <c:v>3909.859062</c:v>
                </c:pt>
                <c:pt idx="840">
                  <c:v>4819.676091</c:v>
                </c:pt>
                <c:pt idx="841">
                  <c:v>1506.451619</c:v>
                </c:pt>
                <c:pt idx="842">
                  <c:v>1407.085936</c:v>
                </c:pt>
                <c:pt idx="843">
                  <c:v>1428.82218</c:v>
                </c:pt>
                <c:pt idx="844">
                  <c:v>2380.559106</c:v>
                </c:pt>
                <c:pt idx="845">
                  <c:v>2416.268648</c:v>
                </c:pt>
                <c:pt idx="846">
                  <c:v>3113.381014</c:v>
                </c:pt>
                <c:pt idx="847">
                  <c:v>4195.535399</c:v>
                </c:pt>
                <c:pt idx="848">
                  <c:v>1607.36989</c:v>
                </c:pt>
                <c:pt idx="849">
                  <c:v>1546.818927</c:v>
                </c:pt>
                <c:pt idx="850">
                  <c:v>2340.191798</c:v>
                </c:pt>
                <c:pt idx="851">
                  <c:v>2052.962872</c:v>
                </c:pt>
                <c:pt idx="852">
                  <c:v>2944.148836</c:v>
                </c:pt>
                <c:pt idx="853">
                  <c:v>4209.508698</c:v>
                </c:pt>
                <c:pt idx="854">
                  <c:v>5234.217298</c:v>
                </c:pt>
                <c:pt idx="855">
                  <c:v>1770.391713</c:v>
                </c:pt>
                <c:pt idx="856">
                  <c:v>1789.022778</c:v>
                </c:pt>
                <c:pt idx="857">
                  <c:v>2194.248452</c:v>
                </c:pt>
                <c:pt idx="858">
                  <c:v>2871.177163</c:v>
                </c:pt>
                <c:pt idx="859">
                  <c:v>3509.291155</c:v>
                </c:pt>
                <c:pt idx="860">
                  <c:v>4181.5621</c:v>
                </c:pt>
                <c:pt idx="861">
                  <c:v>5406.554653</c:v>
                </c:pt>
                <c:pt idx="862">
                  <c:v>1433.479946</c:v>
                </c:pt>
                <c:pt idx="863">
                  <c:v>1484.715376</c:v>
                </c:pt>
                <c:pt idx="864">
                  <c:v>2015.700741</c:v>
                </c:pt>
                <c:pt idx="865">
                  <c:v>2840.125387</c:v>
                </c:pt>
                <c:pt idx="866">
                  <c:v>2840.125387</c:v>
                </c:pt>
                <c:pt idx="867">
                  <c:v>3909.859062</c:v>
                </c:pt>
                <c:pt idx="868">
                  <c:v>4819.676091</c:v>
                </c:pt>
                <c:pt idx="869">
                  <c:v>1957.765719</c:v>
                </c:pt>
                <c:pt idx="870">
                  <c:v>1508.229863</c:v>
                </c:pt>
                <c:pt idx="871">
                  <c:v>2491.352161</c:v>
                </c:pt>
                <c:pt idx="872">
                  <c:v>2344.160873</c:v>
                </c:pt>
                <c:pt idx="873">
                  <c:v>2563.404157</c:v>
                </c:pt>
                <c:pt idx="874">
                  <c:v>2362.042065</c:v>
                </c:pt>
                <c:pt idx="875">
                  <c:v>2340.704387</c:v>
                </c:pt>
                <c:pt idx="876">
                  <c:v>3264.319439</c:v>
                </c:pt>
                <c:pt idx="877">
                  <c:v>2403.883626</c:v>
                </c:pt>
                <c:pt idx="878">
                  <c:v>2544.423044</c:v>
                </c:pt>
                <c:pt idx="879">
                  <c:v>3175.651189</c:v>
                </c:pt>
                <c:pt idx="880">
                  <c:v>3257.889594</c:v>
                </c:pt>
                <c:pt idx="881">
                  <c:v>3217.891615</c:v>
                </c:pt>
                <c:pt idx="882">
                  <c:v>2594.94589</c:v>
                </c:pt>
                <c:pt idx="883">
                  <c:v>1714.991457</c:v>
                </c:pt>
                <c:pt idx="884">
                  <c:v>1976.716797</c:v>
                </c:pt>
                <c:pt idx="885">
                  <c:v>2037.552401</c:v>
                </c:pt>
                <c:pt idx="886">
                  <c:v>2802.820516</c:v>
                </c:pt>
                <c:pt idx="887">
                  <c:v>3082.821327</c:v>
                </c:pt>
                <c:pt idx="888">
                  <c:v>3188.774068</c:v>
                </c:pt>
                <c:pt idx="889">
                  <c:v>3234.565468</c:v>
                </c:pt>
                <c:pt idx="890">
                  <c:v>2800.822554</c:v>
                </c:pt>
                <c:pt idx="891">
                  <c:v>3353.505617</c:v>
                </c:pt>
                <c:pt idx="892">
                  <c:v>2828.443968</c:v>
                </c:pt>
                <c:pt idx="893">
                  <c:v>3187.441329</c:v>
                </c:pt>
                <c:pt idx="894">
                  <c:v>3381.090657</c:v>
                </c:pt>
                <c:pt idx="895">
                  <c:v>3156.284812</c:v>
                </c:pt>
                <c:pt idx="896">
                  <c:v>3196.678331</c:v>
                </c:pt>
                <c:pt idx="897">
                  <c:v>2238.974025</c:v>
                </c:pt>
                <c:pt idx="898">
                  <c:v>1982.348936</c:v>
                </c:pt>
                <c:pt idx="899">
                  <c:v>1660.885285</c:v>
                </c:pt>
                <c:pt idx="900">
                  <c:v>2763.54992</c:v>
                </c:pt>
                <c:pt idx="901">
                  <c:v>1591.981892</c:v>
                </c:pt>
                <c:pt idx="902">
                  <c:v>3411.003437</c:v>
                </c:pt>
                <c:pt idx="903">
                  <c:v>3666.974046</c:v>
                </c:pt>
                <c:pt idx="904">
                  <c:v>3066.715352</c:v>
                </c:pt>
                <c:pt idx="905">
                  <c:v>1655.933027</c:v>
                </c:pt>
                <c:pt idx="906">
                  <c:v>3229.310994</c:v>
                </c:pt>
                <c:pt idx="907">
                  <c:v>3584.505297</c:v>
                </c:pt>
                <c:pt idx="908">
                  <c:v>1423.808336</c:v>
                </c:pt>
                <c:pt idx="909">
                  <c:v>1151.045172</c:v>
                </c:pt>
                <c:pt idx="910">
                  <c:v>3100.063057</c:v>
                </c:pt>
                <c:pt idx="911">
                  <c:v>1956.82265</c:v>
                </c:pt>
                <c:pt idx="912">
                  <c:v>1928.899537</c:v>
                </c:pt>
                <c:pt idx="913">
                  <c:v>1953.032366</c:v>
                </c:pt>
                <c:pt idx="914">
                  <c:v>1844.904462</c:v>
                </c:pt>
                <c:pt idx="915">
                  <c:v>2239.853338</c:v>
                </c:pt>
                <c:pt idx="916">
                  <c:v>1909.435658</c:v>
                </c:pt>
                <c:pt idx="917">
                  <c:v>2771.357017</c:v>
                </c:pt>
                <c:pt idx="918">
                  <c:v>2995.548155</c:v>
                </c:pt>
                <c:pt idx="919">
                  <c:v>3270.394621</c:v>
                </c:pt>
                <c:pt idx="920">
                  <c:v>2118.121051</c:v>
                </c:pt>
                <c:pt idx="921">
                  <c:v>3107.062196</c:v>
                </c:pt>
                <c:pt idx="922">
                  <c:v>2722.425513</c:v>
                </c:pt>
                <c:pt idx="923">
                  <c:v>2233.868132</c:v>
                </c:pt>
                <c:pt idx="924">
                  <c:v>3095.122827</c:v>
                </c:pt>
                <c:pt idx="925">
                  <c:v>1609.992705</c:v>
                </c:pt>
                <c:pt idx="926">
                  <c:v>1246.246429</c:v>
                </c:pt>
                <c:pt idx="927">
                  <c:v>2516.413489</c:v>
                </c:pt>
                <c:pt idx="928">
                  <c:v>2895.175024</c:v>
                </c:pt>
                <c:pt idx="929">
                  <c:v>3650.46275</c:v>
                </c:pt>
                <c:pt idx="930">
                  <c:v>3887.752889</c:v>
                </c:pt>
                <c:pt idx="931">
                  <c:v>4248.570976</c:v>
                </c:pt>
                <c:pt idx="932">
                  <c:v>3385.776635</c:v>
                </c:pt>
                <c:pt idx="933">
                  <c:v>3322.580207</c:v>
                </c:pt>
                <c:pt idx="934">
                  <c:v>3306.199063</c:v>
                </c:pt>
                <c:pt idx="935">
                  <c:v>4230.111887</c:v>
                </c:pt>
                <c:pt idx="936">
                  <c:v>4181.829184</c:v>
                </c:pt>
                <c:pt idx="937">
                  <c:v>4121.719879</c:v>
                </c:pt>
                <c:pt idx="938">
                  <c:v>3551.57771</c:v>
                </c:pt>
                <c:pt idx="939">
                  <c:v>1541.562118</c:v>
                </c:pt>
                <c:pt idx="940">
                  <c:v>1915.787161</c:v>
                </c:pt>
                <c:pt idx="941">
                  <c:v>2107.218947</c:v>
                </c:pt>
                <c:pt idx="942">
                  <c:v>3310.59975</c:v>
                </c:pt>
                <c:pt idx="943">
                  <c:v>3831.155591</c:v>
                </c:pt>
                <c:pt idx="944">
                  <c:v>4086.371495</c:v>
                </c:pt>
                <c:pt idx="945">
                  <c:v>3801.112503</c:v>
                </c:pt>
                <c:pt idx="946">
                  <c:v>3587.621422</c:v>
                </c:pt>
                <c:pt idx="947">
                  <c:v>3743.751956</c:v>
                </c:pt>
                <c:pt idx="948">
                  <c:v>3883.796269</c:v>
                </c:pt>
                <c:pt idx="949">
                  <c:v>3845.590467</c:v>
                </c:pt>
                <c:pt idx="950">
                  <c:v>4245.707092</c:v>
                </c:pt>
                <c:pt idx="951">
                  <c:v>3973.714864</c:v>
                </c:pt>
                <c:pt idx="952">
                  <c:v>4243.61698</c:v>
                </c:pt>
                <c:pt idx="953">
                  <c:v>1815.668572</c:v>
                </c:pt>
                <c:pt idx="954">
                  <c:v>1899.511425</c:v>
                </c:pt>
                <c:pt idx="955">
                  <c:v>2673.272307</c:v>
                </c:pt>
                <c:pt idx="956">
                  <c:v>3188.319782</c:v>
                </c:pt>
                <c:pt idx="957">
                  <c:v>4128.946013</c:v>
                </c:pt>
                <c:pt idx="958">
                  <c:v>4171.122355</c:v>
                </c:pt>
                <c:pt idx="959">
                  <c:v>4231.297974</c:v>
                </c:pt>
                <c:pt idx="960">
                  <c:v>3995.094542</c:v>
                </c:pt>
                <c:pt idx="961">
                  <c:v>4089.472136</c:v>
                </c:pt>
                <c:pt idx="962">
                  <c:v>3537.160225</c:v>
                </c:pt>
                <c:pt idx="963">
                  <c:v>3787.253114</c:v>
                </c:pt>
                <c:pt idx="964">
                  <c:v>4136.350117</c:v>
                </c:pt>
                <c:pt idx="965">
                  <c:v>4317.817132</c:v>
                </c:pt>
                <c:pt idx="966">
                  <c:v>3607.473469</c:v>
                </c:pt>
                <c:pt idx="967">
                  <c:v>1971.542693</c:v>
                </c:pt>
                <c:pt idx="968">
                  <c:v>2215.65129</c:v>
                </c:pt>
                <c:pt idx="969">
                  <c:v>2152.585701</c:v>
                </c:pt>
                <c:pt idx="970">
                  <c:v>3615.426571</c:v>
                </c:pt>
                <c:pt idx="971">
                  <c:v>3277.437533</c:v>
                </c:pt>
                <c:pt idx="972">
                  <c:v>4157.695415</c:v>
                </c:pt>
                <c:pt idx="973">
                  <c:v>4176.561558</c:v>
                </c:pt>
                <c:pt idx="974">
                  <c:v>3180.618527</c:v>
                </c:pt>
                <c:pt idx="975">
                  <c:v>3617.236849</c:v>
                </c:pt>
                <c:pt idx="976">
                  <c:v>4091.539231</c:v>
                </c:pt>
                <c:pt idx="977">
                  <c:v>3887.396439</c:v>
                </c:pt>
                <c:pt idx="978">
                  <c:v>3928.075474</c:v>
                </c:pt>
                <c:pt idx="979">
                  <c:v>4088.711372</c:v>
                </c:pt>
                <c:pt idx="980">
                  <c:v>4063.059032</c:v>
                </c:pt>
                <c:pt idx="981">
                  <c:v>1631.459542</c:v>
                </c:pt>
                <c:pt idx="982">
                  <c:v>981.7515338</c:v>
                </c:pt>
                <c:pt idx="983">
                  <c:v>2260.417698</c:v>
                </c:pt>
                <c:pt idx="984">
                  <c:v>2187.801657</c:v>
                </c:pt>
                <c:pt idx="985">
                  <c:v>3036.534843</c:v>
                </c:pt>
                <c:pt idx="986">
                  <c:v>2671.481992</c:v>
                </c:pt>
                <c:pt idx="987">
                  <c:v>2704.481466</c:v>
                </c:pt>
                <c:pt idx="988">
                  <c:v>1965.330054</c:v>
                </c:pt>
                <c:pt idx="989">
                  <c:v>2840.291802</c:v>
                </c:pt>
                <c:pt idx="990">
                  <c:v>2537.244762</c:v>
                </c:pt>
                <c:pt idx="991">
                  <c:v>3202.988935</c:v>
                </c:pt>
                <c:pt idx="992">
                  <c:v>3297.410885</c:v>
                </c:pt>
                <c:pt idx="993">
                  <c:v>3614.191147</c:v>
                </c:pt>
                <c:pt idx="994">
                  <c:v>2303.584097</c:v>
                </c:pt>
                <c:pt idx="995">
                  <c:v>1308.48734</c:v>
                </c:pt>
                <c:pt idx="996">
                  <c:v>1744.125887</c:v>
                </c:pt>
                <c:pt idx="997">
                  <c:v>1877.822143</c:v>
                </c:pt>
                <c:pt idx="998">
                  <c:v>2391.779064</c:v>
                </c:pt>
                <c:pt idx="999">
                  <c:v>2815.95215</c:v>
                </c:pt>
                <c:pt idx="1000">
                  <c:v>2547.605896</c:v>
                </c:pt>
                <c:pt idx="1001">
                  <c:v>2671.087941</c:v>
                </c:pt>
                <c:pt idx="1002">
                  <c:v>2276.487357</c:v>
                </c:pt>
                <c:pt idx="1003">
                  <c:v>2680.254962</c:v>
                </c:pt>
                <c:pt idx="1004">
                  <c:v>3116.455876</c:v>
                </c:pt>
                <c:pt idx="1005">
                  <c:v>2543.427132</c:v>
                </c:pt>
                <c:pt idx="1006">
                  <c:v>2474.184585</c:v>
                </c:pt>
                <c:pt idx="1007">
                  <c:v>3080.942641</c:v>
                </c:pt>
                <c:pt idx="1008">
                  <c:v>2556.737312</c:v>
                </c:pt>
                <c:pt idx="1009">
                  <c:v>1814.526802</c:v>
                </c:pt>
                <c:pt idx="1010">
                  <c:v>1686.250289</c:v>
                </c:pt>
                <c:pt idx="1011">
                  <c:v>1893.581346</c:v>
                </c:pt>
                <c:pt idx="1012">
                  <c:v>2434.488786</c:v>
                </c:pt>
                <c:pt idx="1013">
                  <c:v>2732.629054</c:v>
                </c:pt>
                <c:pt idx="1014">
                  <c:v>2634.731439</c:v>
                </c:pt>
                <c:pt idx="1015">
                  <c:v>2648.888264</c:v>
                </c:pt>
                <c:pt idx="1016">
                  <c:v>2636.522961</c:v>
                </c:pt>
                <c:pt idx="1017">
                  <c:v>2529.910075</c:v>
                </c:pt>
                <c:pt idx="1018">
                  <c:v>2013.421239</c:v>
                </c:pt>
                <c:pt idx="1019">
                  <c:v>2135.654426</c:v>
                </c:pt>
                <c:pt idx="1020">
                  <c:v>2444.663169</c:v>
                </c:pt>
                <c:pt idx="1021">
                  <c:v>2347.745895</c:v>
                </c:pt>
                <c:pt idx="1022">
                  <c:v>2856.709352</c:v>
                </c:pt>
                <c:pt idx="1023">
                  <c:v>1734.666143</c:v>
                </c:pt>
                <c:pt idx="1024">
                  <c:v>1773.019356</c:v>
                </c:pt>
                <c:pt idx="1025">
                  <c:v>1509.070706</c:v>
                </c:pt>
                <c:pt idx="1026">
                  <c:v>2536.647775</c:v>
                </c:pt>
                <c:pt idx="1027">
                  <c:v>2182.121982</c:v>
                </c:pt>
                <c:pt idx="1028">
                  <c:v>2387.508401</c:v>
                </c:pt>
                <c:pt idx="1029">
                  <c:v>2696.740626</c:v>
                </c:pt>
                <c:pt idx="1030">
                  <c:v>2516.602428</c:v>
                </c:pt>
                <c:pt idx="1031">
                  <c:v>2446.227268</c:v>
                </c:pt>
                <c:pt idx="1032">
                  <c:v>2524.434463</c:v>
                </c:pt>
                <c:pt idx="1033">
                  <c:v>3046.021608</c:v>
                </c:pt>
                <c:pt idx="1034">
                  <c:v>3016.943217</c:v>
                </c:pt>
                <c:pt idx="1035">
                  <c:v>2712.207107</c:v>
                </c:pt>
                <c:pt idx="1036">
                  <c:v>2690.723054</c:v>
                </c:pt>
                <c:pt idx="1037">
                  <c:v>2025.102584</c:v>
                </c:pt>
                <c:pt idx="1038">
                  <c:v>1457.002286</c:v>
                </c:pt>
                <c:pt idx="1039">
                  <c:v>2307.480974</c:v>
                </c:pt>
                <c:pt idx="1040">
                  <c:v>1893.688584</c:v>
                </c:pt>
                <c:pt idx="1041">
                  <c:v>1679.592525</c:v>
                </c:pt>
                <c:pt idx="1042">
                  <c:v>1676.520479</c:v>
                </c:pt>
                <c:pt idx="1043">
                  <c:v>1696.933982</c:v>
                </c:pt>
                <c:pt idx="1044">
                  <c:v>1377.865834</c:v>
                </c:pt>
                <c:pt idx="1045">
                  <c:v>1827.964204</c:v>
                </c:pt>
                <c:pt idx="1046">
                  <c:v>1640.375638</c:v>
                </c:pt>
                <c:pt idx="1047">
                  <c:v>1891.091229</c:v>
                </c:pt>
                <c:pt idx="1048">
                  <c:v>1720.410242</c:v>
                </c:pt>
                <c:pt idx="1049">
                  <c:v>1894.04506</c:v>
                </c:pt>
                <c:pt idx="1050">
                  <c:v>1793.134506</c:v>
                </c:pt>
                <c:pt idx="1051">
                  <c:v>2001.26619</c:v>
                </c:pt>
                <c:pt idx="1052">
                  <c:v>2237.64707</c:v>
                </c:pt>
                <c:pt idx="1053">
                  <c:v>2151.269239</c:v>
                </c:pt>
                <c:pt idx="1054">
                  <c:v>1921.468298</c:v>
                </c:pt>
                <c:pt idx="1055">
                  <c:v>1776.61943</c:v>
                </c:pt>
                <c:pt idx="1056">
                  <c:v>1869.353998</c:v>
                </c:pt>
                <c:pt idx="1057">
                  <c:v>1902.491953</c:v>
                </c:pt>
                <c:pt idx="1058">
                  <c:v>1832.937403</c:v>
                </c:pt>
                <c:pt idx="1059">
                  <c:v>1899.84492</c:v>
                </c:pt>
                <c:pt idx="1060">
                  <c:v>2053.988031</c:v>
                </c:pt>
                <c:pt idx="1061">
                  <c:v>2155.209743</c:v>
                </c:pt>
                <c:pt idx="1062">
                  <c:v>2256.10566</c:v>
                </c:pt>
                <c:pt idx="1063">
                  <c:v>1816.536741</c:v>
                </c:pt>
                <c:pt idx="1064">
                  <c:v>2033.554403</c:v>
                </c:pt>
                <c:pt idx="1065">
                  <c:v>1941.683649</c:v>
                </c:pt>
                <c:pt idx="1066">
                  <c:v>2218.547726</c:v>
                </c:pt>
                <c:pt idx="1067">
                  <c:v>1959.166683</c:v>
                </c:pt>
                <c:pt idx="1068">
                  <c:v>1927.196947</c:v>
                </c:pt>
                <c:pt idx="1069">
                  <c:v>1696.787902</c:v>
                </c:pt>
                <c:pt idx="1070">
                  <c:v>1985.482921</c:v>
                </c:pt>
                <c:pt idx="1071">
                  <c:v>2164.567316</c:v>
                </c:pt>
                <c:pt idx="1072">
                  <c:v>2043.669538</c:v>
                </c:pt>
                <c:pt idx="1073">
                  <c:v>1955.811062</c:v>
                </c:pt>
                <c:pt idx="1074">
                  <c:v>2060.773017</c:v>
                </c:pt>
                <c:pt idx="1075">
                  <c:v>2197.982514</c:v>
                </c:pt>
                <c:pt idx="1076">
                  <c:v>2031.287909</c:v>
                </c:pt>
                <c:pt idx="1077">
                  <c:v>1700.600762</c:v>
                </c:pt>
                <c:pt idx="1078">
                  <c:v>2191.883879</c:v>
                </c:pt>
                <c:pt idx="1079">
                  <c:v>2270.715785</c:v>
                </c:pt>
                <c:pt idx="1080">
                  <c:v>2096.53957</c:v>
                </c:pt>
                <c:pt idx="1081">
                  <c:v>2002.126487</c:v>
                </c:pt>
                <c:pt idx="1082">
                  <c:v>1742.723349</c:v>
                </c:pt>
                <c:pt idx="1083">
                  <c:v>1804.982056</c:v>
                </c:pt>
                <c:pt idx="1084">
                  <c:v>1803.192926</c:v>
                </c:pt>
                <c:pt idx="1085">
                  <c:v>1826.080784</c:v>
                </c:pt>
                <c:pt idx="1086">
                  <c:v>1890.703371</c:v>
                </c:pt>
                <c:pt idx="1087">
                  <c:v>2104.475746</c:v>
                </c:pt>
                <c:pt idx="1088">
                  <c:v>1940.295466</c:v>
                </c:pt>
                <c:pt idx="1089">
                  <c:v>2193.005656</c:v>
                </c:pt>
                <c:pt idx="1090">
                  <c:v>1865.663575</c:v>
                </c:pt>
                <c:pt idx="1091">
                  <c:v>1620.370399</c:v>
                </c:pt>
                <c:pt idx="1092">
                  <c:v>2543.574338</c:v>
                </c:pt>
                <c:pt idx="1093">
                  <c:v>1430.135695</c:v>
                </c:pt>
                <c:pt idx="1094">
                  <c:v>830.6528561</c:v>
                </c:pt>
                <c:pt idx="1095">
                  <c:v>2716.408405</c:v>
                </c:pt>
                <c:pt idx="1096">
                  <c:v>1802.780387</c:v>
                </c:pt>
                <c:pt idx="1097">
                  <c:v>3418.777412</c:v>
                </c:pt>
                <c:pt idx="1098">
                  <c:v>3360.505293</c:v>
                </c:pt>
                <c:pt idx="1099">
                  <c:v>2641.105221</c:v>
                </c:pt>
                <c:pt idx="1100">
                  <c:v>2441.544575</c:v>
                </c:pt>
                <c:pt idx="1101">
                  <c:v>3335.859271</c:v>
                </c:pt>
                <c:pt idx="1102">
                  <c:v>3208.320971</c:v>
                </c:pt>
                <c:pt idx="1103">
                  <c:v>2894.275192</c:v>
                </c:pt>
                <c:pt idx="1104">
                  <c:v>2893.831494</c:v>
                </c:pt>
                <c:pt idx="1105">
                  <c:v>2309.646239</c:v>
                </c:pt>
                <c:pt idx="1106">
                  <c:v>3207.53082</c:v>
                </c:pt>
                <c:pt idx="1107">
                  <c:v>1537.827203</c:v>
                </c:pt>
                <c:pt idx="1108">
                  <c:v>1659.433797</c:v>
                </c:pt>
                <c:pt idx="1109">
                  <c:v>2496.316759</c:v>
                </c:pt>
                <c:pt idx="1110">
                  <c:v>2330.513427</c:v>
                </c:pt>
                <c:pt idx="1111">
                  <c:v>2607.075729</c:v>
                </c:pt>
                <c:pt idx="1112">
                  <c:v>2501.12759</c:v>
                </c:pt>
                <c:pt idx="1113">
                  <c:v>2251.58363</c:v>
                </c:pt>
                <c:pt idx="1114">
                  <c:v>940.8161326</c:v>
                </c:pt>
                <c:pt idx="1115">
                  <c:v>2885.603001</c:v>
                </c:pt>
                <c:pt idx="1116">
                  <c:v>2966.137459</c:v>
                </c:pt>
                <c:pt idx="1117">
                  <c:v>3107.515639</c:v>
                </c:pt>
                <c:pt idx="1118">
                  <c:v>2601.769562</c:v>
                </c:pt>
                <c:pt idx="1119">
                  <c:v>2202.31119</c:v>
                </c:pt>
                <c:pt idx="1120">
                  <c:v>2608.887508</c:v>
                </c:pt>
                <c:pt idx="1121">
                  <c:v>982.4091453</c:v>
                </c:pt>
                <c:pt idx="1122">
                  <c:v>2361.965399</c:v>
                </c:pt>
                <c:pt idx="1123">
                  <c:v>2502.512167</c:v>
                </c:pt>
                <c:pt idx="1124">
                  <c:v>2011.361841</c:v>
                </c:pt>
                <c:pt idx="1125">
                  <c:v>2571.098132</c:v>
                </c:pt>
                <c:pt idx="1126">
                  <c:v>2598.392934</c:v>
                </c:pt>
                <c:pt idx="1127">
                  <c:v>2554.801546</c:v>
                </c:pt>
                <c:pt idx="1128">
                  <c:v>2048.005515</c:v>
                </c:pt>
                <c:pt idx="1129">
                  <c:v>3981.365765</c:v>
                </c:pt>
                <c:pt idx="1130">
                  <c:v>2811.997019</c:v>
                </c:pt>
                <c:pt idx="1131">
                  <c:v>2818.827834</c:v>
                </c:pt>
                <c:pt idx="1132">
                  <c:v>2972.3691</c:v>
                </c:pt>
                <c:pt idx="1133">
                  <c:v>2103.86086</c:v>
                </c:pt>
                <c:pt idx="1134">
                  <c:v>1974.02773</c:v>
                </c:pt>
                <c:pt idx="1135">
                  <c:v>1800.227049</c:v>
                </c:pt>
                <c:pt idx="1136">
                  <c:v>2812.724525</c:v>
                </c:pt>
                <c:pt idx="1137">
                  <c:v>1471.928651</c:v>
                </c:pt>
                <c:pt idx="1138">
                  <c:v>2664.000379</c:v>
                </c:pt>
                <c:pt idx="1139">
                  <c:v>1921.921471</c:v>
                </c:pt>
                <c:pt idx="1140">
                  <c:v>3162.586123</c:v>
                </c:pt>
                <c:pt idx="1141">
                  <c:v>3329.844991</c:v>
                </c:pt>
                <c:pt idx="1142">
                  <c:v>2732.714663</c:v>
                </c:pt>
                <c:pt idx="1143">
                  <c:v>3008.554141</c:v>
                </c:pt>
                <c:pt idx="1144">
                  <c:v>3332.426613</c:v>
                </c:pt>
                <c:pt idx="1145">
                  <c:v>3672.355551</c:v>
                </c:pt>
                <c:pt idx="1146">
                  <c:v>3491.095347</c:v>
                </c:pt>
                <c:pt idx="1147">
                  <c:v>2920.48769</c:v>
                </c:pt>
                <c:pt idx="1148">
                  <c:v>3763.308596</c:v>
                </c:pt>
                <c:pt idx="1149">
                  <c:v>1430.135695</c:v>
                </c:pt>
                <c:pt idx="1150">
                  <c:v>830.6528561</c:v>
                </c:pt>
                <c:pt idx="1151">
                  <c:v>2716.408405</c:v>
                </c:pt>
                <c:pt idx="1152">
                  <c:v>1802.780387</c:v>
                </c:pt>
                <c:pt idx="1153">
                  <c:v>3418.777412</c:v>
                </c:pt>
                <c:pt idx="1154">
                  <c:v>3360.505293</c:v>
                </c:pt>
                <c:pt idx="1155">
                  <c:v>2641.105221</c:v>
                </c:pt>
                <c:pt idx="1156">
                  <c:v>2441.544575</c:v>
                </c:pt>
                <c:pt idx="1157">
                  <c:v>3335.859271</c:v>
                </c:pt>
                <c:pt idx="1158">
                  <c:v>3208.320971</c:v>
                </c:pt>
                <c:pt idx="1159">
                  <c:v>2894.275192</c:v>
                </c:pt>
                <c:pt idx="1160">
                  <c:v>2893.831494</c:v>
                </c:pt>
                <c:pt idx="1161">
                  <c:v>2309.646239</c:v>
                </c:pt>
                <c:pt idx="1162">
                  <c:v>3207.53082</c:v>
                </c:pt>
                <c:pt idx="1163">
                  <c:v>1537.827203</c:v>
                </c:pt>
                <c:pt idx="1164">
                  <c:v>1659.433797</c:v>
                </c:pt>
                <c:pt idx="1165">
                  <c:v>2496.316759</c:v>
                </c:pt>
                <c:pt idx="1166">
                  <c:v>2330.513427</c:v>
                </c:pt>
                <c:pt idx="1167">
                  <c:v>2607.075729</c:v>
                </c:pt>
                <c:pt idx="1168">
                  <c:v>2501.12759</c:v>
                </c:pt>
                <c:pt idx="1169">
                  <c:v>2251.58363</c:v>
                </c:pt>
                <c:pt idx="1170">
                  <c:v>940.8161326</c:v>
                </c:pt>
                <c:pt idx="1171">
                  <c:v>2885.603001</c:v>
                </c:pt>
                <c:pt idx="1172">
                  <c:v>2966.137459</c:v>
                </c:pt>
                <c:pt idx="1173">
                  <c:v>3107.515639</c:v>
                </c:pt>
                <c:pt idx="1174">
                  <c:v>2601.769562</c:v>
                </c:pt>
                <c:pt idx="1175">
                  <c:v>2202.31119</c:v>
                </c:pt>
                <c:pt idx="1176">
                  <c:v>2608.887508</c:v>
                </c:pt>
                <c:pt idx="1177">
                  <c:v>982.4091453</c:v>
                </c:pt>
                <c:pt idx="1178">
                  <c:v>2361.965399</c:v>
                </c:pt>
                <c:pt idx="1179">
                  <c:v>2502.512167</c:v>
                </c:pt>
                <c:pt idx="1180">
                  <c:v>2011.361841</c:v>
                </c:pt>
                <c:pt idx="1181">
                  <c:v>2571.098132</c:v>
                </c:pt>
                <c:pt idx="1182">
                  <c:v>2598.392934</c:v>
                </c:pt>
                <c:pt idx="1183">
                  <c:v>2554.801546</c:v>
                </c:pt>
                <c:pt idx="1184">
                  <c:v>2048.005515</c:v>
                </c:pt>
                <c:pt idx="1185">
                  <c:v>3981.365765</c:v>
                </c:pt>
                <c:pt idx="1186">
                  <c:v>2811.997019</c:v>
                </c:pt>
                <c:pt idx="1187">
                  <c:v>2818.827834</c:v>
                </c:pt>
                <c:pt idx="1188">
                  <c:v>2972.3691</c:v>
                </c:pt>
                <c:pt idx="1189">
                  <c:v>2103.86086</c:v>
                </c:pt>
                <c:pt idx="1190">
                  <c:v>1974.02773</c:v>
                </c:pt>
                <c:pt idx="1191">
                  <c:v>1800.227049</c:v>
                </c:pt>
                <c:pt idx="1192">
                  <c:v>2812.724525</c:v>
                </c:pt>
                <c:pt idx="1193">
                  <c:v>1471.928651</c:v>
                </c:pt>
                <c:pt idx="1194">
                  <c:v>2664.000379</c:v>
                </c:pt>
                <c:pt idx="1195">
                  <c:v>1921.921471</c:v>
                </c:pt>
                <c:pt idx="1196">
                  <c:v>3162.586123</c:v>
                </c:pt>
                <c:pt idx="1197">
                  <c:v>3329.844991</c:v>
                </c:pt>
                <c:pt idx="1198">
                  <c:v>2732.714663</c:v>
                </c:pt>
                <c:pt idx="1199">
                  <c:v>3008.554141</c:v>
                </c:pt>
                <c:pt idx="1200">
                  <c:v>3332.426613</c:v>
                </c:pt>
                <c:pt idx="1201">
                  <c:v>3672.355551</c:v>
                </c:pt>
                <c:pt idx="1202">
                  <c:v>3491.095347</c:v>
                </c:pt>
                <c:pt idx="1203">
                  <c:v>2920.48769</c:v>
                </c:pt>
                <c:pt idx="1204">
                  <c:v>3763.308596</c:v>
                </c:pt>
                <c:pt idx="1205">
                  <c:v>1430.135695</c:v>
                </c:pt>
                <c:pt idx="1206">
                  <c:v>830.6528561</c:v>
                </c:pt>
                <c:pt idx="1207">
                  <c:v>2716.408405</c:v>
                </c:pt>
                <c:pt idx="1208">
                  <c:v>1802.780387</c:v>
                </c:pt>
                <c:pt idx="1209">
                  <c:v>3418.777412</c:v>
                </c:pt>
                <c:pt idx="1210">
                  <c:v>3360.505293</c:v>
                </c:pt>
                <c:pt idx="1211">
                  <c:v>2641.105221</c:v>
                </c:pt>
                <c:pt idx="1212">
                  <c:v>2441.544575</c:v>
                </c:pt>
                <c:pt idx="1213">
                  <c:v>3335.859271</c:v>
                </c:pt>
                <c:pt idx="1214">
                  <c:v>3208.320971</c:v>
                </c:pt>
                <c:pt idx="1215">
                  <c:v>2894.275192</c:v>
                </c:pt>
                <c:pt idx="1216">
                  <c:v>2893.831494</c:v>
                </c:pt>
                <c:pt idx="1217">
                  <c:v>2309.646239</c:v>
                </c:pt>
                <c:pt idx="1218">
                  <c:v>3207.53082</c:v>
                </c:pt>
                <c:pt idx="1219">
                  <c:v>1537.827203</c:v>
                </c:pt>
                <c:pt idx="1220">
                  <c:v>1659.433797</c:v>
                </c:pt>
                <c:pt idx="1221">
                  <c:v>2496.316759</c:v>
                </c:pt>
                <c:pt idx="1222">
                  <c:v>2330.513427</c:v>
                </c:pt>
                <c:pt idx="1223">
                  <c:v>2607.075729</c:v>
                </c:pt>
                <c:pt idx="1224">
                  <c:v>2501.12759</c:v>
                </c:pt>
                <c:pt idx="1225">
                  <c:v>2251.58363</c:v>
                </c:pt>
                <c:pt idx="1226">
                  <c:v>940.8161326</c:v>
                </c:pt>
                <c:pt idx="1227">
                  <c:v>2885.603001</c:v>
                </c:pt>
                <c:pt idx="1228">
                  <c:v>2966.137459</c:v>
                </c:pt>
                <c:pt idx="1229">
                  <c:v>3107.515639</c:v>
                </c:pt>
                <c:pt idx="1230">
                  <c:v>2601.769562</c:v>
                </c:pt>
                <c:pt idx="1231">
                  <c:v>2202.31119</c:v>
                </c:pt>
                <c:pt idx="1232">
                  <c:v>2608.887508</c:v>
                </c:pt>
                <c:pt idx="1233">
                  <c:v>982.4091453</c:v>
                </c:pt>
                <c:pt idx="1234">
                  <c:v>2361.965399</c:v>
                </c:pt>
                <c:pt idx="1235">
                  <c:v>2502.512167</c:v>
                </c:pt>
                <c:pt idx="1236">
                  <c:v>2011.361841</c:v>
                </c:pt>
                <c:pt idx="1237">
                  <c:v>2571.098132</c:v>
                </c:pt>
                <c:pt idx="1238">
                  <c:v>2598.392934</c:v>
                </c:pt>
                <c:pt idx="1239">
                  <c:v>2554.801546</c:v>
                </c:pt>
                <c:pt idx="1240">
                  <c:v>2048.005515</c:v>
                </c:pt>
                <c:pt idx="1241">
                  <c:v>3981.365765</c:v>
                </c:pt>
                <c:pt idx="1242">
                  <c:v>2811.997019</c:v>
                </c:pt>
                <c:pt idx="1243">
                  <c:v>2818.827834</c:v>
                </c:pt>
                <c:pt idx="1244">
                  <c:v>2972.3691</c:v>
                </c:pt>
                <c:pt idx="1245">
                  <c:v>2103.86086</c:v>
                </c:pt>
                <c:pt idx="1246">
                  <c:v>1974.02773</c:v>
                </c:pt>
                <c:pt idx="1247">
                  <c:v>1800.227049</c:v>
                </c:pt>
                <c:pt idx="1248">
                  <c:v>2812.724525</c:v>
                </c:pt>
                <c:pt idx="1249">
                  <c:v>1471.928651</c:v>
                </c:pt>
                <c:pt idx="1250">
                  <c:v>2664.000379</c:v>
                </c:pt>
                <c:pt idx="1251">
                  <c:v>1921.921471</c:v>
                </c:pt>
                <c:pt idx="1252">
                  <c:v>3162.586123</c:v>
                </c:pt>
                <c:pt idx="1253">
                  <c:v>3329.844991</c:v>
                </c:pt>
                <c:pt idx="1254">
                  <c:v>2732.714663</c:v>
                </c:pt>
                <c:pt idx="1255">
                  <c:v>3008.554141</c:v>
                </c:pt>
                <c:pt idx="1256">
                  <c:v>3332.426613</c:v>
                </c:pt>
                <c:pt idx="1257">
                  <c:v>3672.355551</c:v>
                </c:pt>
                <c:pt idx="1258">
                  <c:v>3491.095347</c:v>
                </c:pt>
                <c:pt idx="1259">
                  <c:v>2920.48769</c:v>
                </c:pt>
                <c:pt idx="1260">
                  <c:v>3763.308596</c:v>
                </c:pt>
                <c:pt idx="1261">
                  <c:v>2142.42</c:v>
                </c:pt>
                <c:pt idx="1262">
                  <c:v>772.01</c:v>
                </c:pt>
                <c:pt idx="1263">
                  <c:v>3285.61</c:v>
                </c:pt>
                <c:pt idx="1264">
                  <c:v>2850.91</c:v>
                </c:pt>
                <c:pt idx="1265">
                  <c:v>4684.25</c:v>
                </c:pt>
                <c:pt idx="1266">
                  <c:v>4641.91</c:v>
                </c:pt>
                <c:pt idx="1267">
                  <c:v>5315.12</c:v>
                </c:pt>
                <c:pt idx="1268">
                  <c:v>2646.27</c:v>
                </c:pt>
                <c:pt idx="1269">
                  <c:v>4358.23</c:v>
                </c:pt>
                <c:pt idx="1270">
                  <c:v>4259.44</c:v>
                </c:pt>
                <c:pt idx="1271">
                  <c:v>5277.02</c:v>
                </c:pt>
                <c:pt idx="1272">
                  <c:v>5247.38</c:v>
                </c:pt>
                <c:pt idx="1273">
                  <c:v>5384.28</c:v>
                </c:pt>
                <c:pt idx="1274">
                  <c:v>4307.42</c:v>
                </c:pt>
                <c:pt idx="1275">
                  <c:v>1589.17</c:v>
                </c:pt>
                <c:pt idx="1276">
                  <c:v>1563.77</c:v>
                </c:pt>
                <c:pt idx="1277">
                  <c:v>2745.06</c:v>
                </c:pt>
                <c:pt idx="1278">
                  <c:v>2431.75</c:v>
                </c:pt>
                <c:pt idx="1279">
                  <c:v>3240.45</c:v>
                </c:pt>
                <c:pt idx="1280">
                  <c:v>5521.18</c:v>
                </c:pt>
                <c:pt idx="1281">
                  <c:v>5483.07</c:v>
                </c:pt>
                <c:pt idx="1282">
                  <c:v>3322.30</c:v>
                </c:pt>
                <c:pt idx="1283">
                  <c:v>5233.26</c:v>
                </c:pt>
                <c:pt idx="1284">
                  <c:v>5202.21</c:v>
                </c:pt>
                <c:pt idx="1285">
                  <c:v>4966.52</c:v>
                </c:pt>
                <c:pt idx="1286">
                  <c:v>5260.08</c:v>
                </c:pt>
                <c:pt idx="1287">
                  <c:v>5629.85</c:v>
                </c:pt>
                <c:pt idx="1288">
                  <c:v>5569.16</c:v>
                </c:pt>
                <c:pt idx="1289">
                  <c:v>2273.68</c:v>
                </c:pt>
                <c:pt idx="1290">
                  <c:v>2721.07</c:v>
                </c:pt>
                <c:pt idx="1291">
                  <c:v>3908.01</c:v>
                </c:pt>
                <c:pt idx="1292">
                  <c:v>4409.04</c:v>
                </c:pt>
                <c:pt idx="1293">
                  <c:v>4811.27</c:v>
                </c:pt>
                <c:pt idx="1294">
                  <c:v>5039.91</c:v>
                </c:pt>
                <c:pt idx="1295">
                  <c:v>5387.10</c:v>
                </c:pt>
                <c:pt idx="1296">
                  <c:v>4486.66</c:v>
                </c:pt>
                <c:pt idx="1297">
                  <c:v>4980.63</c:v>
                </c:pt>
                <c:pt idx="1298">
                  <c:v>4852.20</c:v>
                </c:pt>
                <c:pt idx="1299">
                  <c:v>5346.17</c:v>
                </c:pt>
                <c:pt idx="1300">
                  <c:v>5000.39</c:v>
                </c:pt>
                <c:pt idx="1301">
                  <c:v>5325.00</c:v>
                </c:pt>
                <c:pt idx="1302">
                  <c:v>4898.78</c:v>
                </c:pt>
                <c:pt idx="1303">
                  <c:v>2248.27</c:v>
                </c:pt>
                <c:pt idx="1304">
                  <c:v>2695.67</c:v>
                </c:pt>
                <c:pt idx="1305">
                  <c:v>2852.33</c:v>
                </c:pt>
                <c:pt idx="1306">
                  <c:v>3549.53</c:v>
                </c:pt>
                <c:pt idx="1307">
                  <c:v>4948.17</c:v>
                </c:pt>
                <c:pt idx="1308">
                  <c:v>5272.78</c:v>
                </c:pt>
                <c:pt idx="1309">
                  <c:v>5267.14</c:v>
                </c:pt>
                <c:pt idx="1310">
                  <c:v>4126.77</c:v>
                </c:pt>
                <c:pt idx="1311">
                  <c:v>4698.36</c:v>
                </c:pt>
                <c:pt idx="1312">
                  <c:v>5175.40</c:v>
                </c:pt>
                <c:pt idx="1313">
                  <c:v>4222.74</c:v>
                </c:pt>
                <c:pt idx="1314">
                  <c:v>5381.45</c:v>
                </c:pt>
                <c:pt idx="1315">
                  <c:v>5377.22</c:v>
                </c:pt>
                <c:pt idx="1316">
                  <c:v>5007.45</c:v>
                </c:pt>
                <c:pt idx="1317">
                  <c:v>2142.42</c:v>
                </c:pt>
                <c:pt idx="1318">
                  <c:v>772.01</c:v>
                </c:pt>
                <c:pt idx="1319">
                  <c:v>3285.61</c:v>
                </c:pt>
                <c:pt idx="1320">
                  <c:v>2850.91</c:v>
                </c:pt>
                <c:pt idx="1321">
                  <c:v>4684.25</c:v>
                </c:pt>
                <c:pt idx="1322">
                  <c:v>4641.91</c:v>
                </c:pt>
                <c:pt idx="1323">
                  <c:v>5315.12</c:v>
                </c:pt>
                <c:pt idx="1324">
                  <c:v>2646.27</c:v>
                </c:pt>
                <c:pt idx="1325">
                  <c:v>4358.23</c:v>
                </c:pt>
                <c:pt idx="1326">
                  <c:v>4259.44</c:v>
                </c:pt>
                <c:pt idx="1327">
                  <c:v>5277.02</c:v>
                </c:pt>
                <c:pt idx="1328">
                  <c:v>5247.38</c:v>
                </c:pt>
                <c:pt idx="1329">
                  <c:v>5384.28</c:v>
                </c:pt>
                <c:pt idx="1330">
                  <c:v>4307.42</c:v>
                </c:pt>
                <c:pt idx="1331">
                  <c:v>1589.17</c:v>
                </c:pt>
                <c:pt idx="1332">
                  <c:v>1563.77</c:v>
                </c:pt>
                <c:pt idx="1333">
                  <c:v>2745.06</c:v>
                </c:pt>
                <c:pt idx="1334">
                  <c:v>2431.75</c:v>
                </c:pt>
                <c:pt idx="1335">
                  <c:v>3240.45</c:v>
                </c:pt>
                <c:pt idx="1336">
                  <c:v>5521.18</c:v>
                </c:pt>
                <c:pt idx="1337">
                  <c:v>5483.07</c:v>
                </c:pt>
                <c:pt idx="1338">
                  <c:v>3322.30</c:v>
                </c:pt>
                <c:pt idx="1339">
                  <c:v>5233.26</c:v>
                </c:pt>
                <c:pt idx="1340">
                  <c:v>5202.21</c:v>
                </c:pt>
                <c:pt idx="1341">
                  <c:v>4966.52</c:v>
                </c:pt>
                <c:pt idx="1342">
                  <c:v>5260.08</c:v>
                </c:pt>
                <c:pt idx="1343">
                  <c:v>5629.85</c:v>
                </c:pt>
                <c:pt idx="1344">
                  <c:v>5569.16</c:v>
                </c:pt>
                <c:pt idx="1345">
                  <c:v>2273.68</c:v>
                </c:pt>
                <c:pt idx="1346">
                  <c:v>2721.07</c:v>
                </c:pt>
                <c:pt idx="1347">
                  <c:v>3908.01</c:v>
                </c:pt>
                <c:pt idx="1348">
                  <c:v>4409.04</c:v>
                </c:pt>
                <c:pt idx="1349">
                  <c:v>4811.27</c:v>
                </c:pt>
                <c:pt idx="1350">
                  <c:v>5039.91</c:v>
                </c:pt>
                <c:pt idx="1351">
                  <c:v>5387.10</c:v>
                </c:pt>
                <c:pt idx="1352">
                  <c:v>4486.66</c:v>
                </c:pt>
                <c:pt idx="1353">
                  <c:v>4980.63</c:v>
                </c:pt>
                <c:pt idx="1354">
                  <c:v>4852.20</c:v>
                </c:pt>
                <c:pt idx="1355">
                  <c:v>5346.17</c:v>
                </c:pt>
                <c:pt idx="1356">
                  <c:v>5000.39</c:v>
                </c:pt>
                <c:pt idx="1357">
                  <c:v>5325.00</c:v>
                </c:pt>
                <c:pt idx="1358">
                  <c:v>4898.78</c:v>
                </c:pt>
                <c:pt idx="1359">
                  <c:v>2248.27</c:v>
                </c:pt>
                <c:pt idx="1360">
                  <c:v>2695.67</c:v>
                </c:pt>
                <c:pt idx="1361">
                  <c:v>2852.33</c:v>
                </c:pt>
                <c:pt idx="1362">
                  <c:v>3549.53</c:v>
                </c:pt>
                <c:pt idx="1363">
                  <c:v>4948.17</c:v>
                </c:pt>
                <c:pt idx="1364">
                  <c:v>5272.78</c:v>
                </c:pt>
                <c:pt idx="1365">
                  <c:v>5267.14</c:v>
                </c:pt>
                <c:pt idx="1366">
                  <c:v>4126.77</c:v>
                </c:pt>
                <c:pt idx="1367">
                  <c:v>4698.36</c:v>
                </c:pt>
                <c:pt idx="1368">
                  <c:v>5175.40</c:v>
                </c:pt>
                <c:pt idx="1369">
                  <c:v>4222.74</c:v>
                </c:pt>
                <c:pt idx="1370">
                  <c:v>5381.45</c:v>
                </c:pt>
                <c:pt idx="1371">
                  <c:v>5377.22</c:v>
                </c:pt>
                <c:pt idx="1372">
                  <c:v>5007.45</c:v>
                </c:pt>
                <c:pt idx="1373">
                  <c:v>2142.42</c:v>
                </c:pt>
                <c:pt idx="1374">
                  <c:v>772.01</c:v>
                </c:pt>
                <c:pt idx="1375">
                  <c:v>3285.61</c:v>
                </c:pt>
                <c:pt idx="1376">
                  <c:v>2850.91</c:v>
                </c:pt>
                <c:pt idx="1377">
                  <c:v>4684.25</c:v>
                </c:pt>
                <c:pt idx="1378">
                  <c:v>4641.91</c:v>
                </c:pt>
                <c:pt idx="1379">
                  <c:v>5315.12</c:v>
                </c:pt>
                <c:pt idx="1380">
                  <c:v>2646.27</c:v>
                </c:pt>
                <c:pt idx="1381">
                  <c:v>4358.23</c:v>
                </c:pt>
                <c:pt idx="1382">
                  <c:v>4259.44</c:v>
                </c:pt>
                <c:pt idx="1383">
                  <c:v>5277.02</c:v>
                </c:pt>
                <c:pt idx="1384">
                  <c:v>5247.38</c:v>
                </c:pt>
                <c:pt idx="1385">
                  <c:v>5384.28</c:v>
                </c:pt>
                <c:pt idx="1386">
                  <c:v>4307.42</c:v>
                </c:pt>
                <c:pt idx="1387">
                  <c:v>1589.17</c:v>
                </c:pt>
                <c:pt idx="1388">
                  <c:v>1563.77</c:v>
                </c:pt>
                <c:pt idx="1389">
                  <c:v>2745.06</c:v>
                </c:pt>
                <c:pt idx="1390">
                  <c:v>2431.75</c:v>
                </c:pt>
                <c:pt idx="1391">
                  <c:v>3240.45</c:v>
                </c:pt>
                <c:pt idx="1392">
                  <c:v>5521.18</c:v>
                </c:pt>
                <c:pt idx="1393">
                  <c:v>5483.07</c:v>
                </c:pt>
                <c:pt idx="1394">
                  <c:v>3322.30</c:v>
                </c:pt>
                <c:pt idx="1395">
                  <c:v>5233.26</c:v>
                </c:pt>
                <c:pt idx="1396">
                  <c:v>5202.21</c:v>
                </c:pt>
                <c:pt idx="1397">
                  <c:v>4966.52</c:v>
                </c:pt>
                <c:pt idx="1398">
                  <c:v>5260.08</c:v>
                </c:pt>
                <c:pt idx="1399">
                  <c:v>5629.85</c:v>
                </c:pt>
                <c:pt idx="1400">
                  <c:v>5569.16</c:v>
                </c:pt>
                <c:pt idx="1401">
                  <c:v>2273.68</c:v>
                </c:pt>
                <c:pt idx="1402">
                  <c:v>2721.07</c:v>
                </c:pt>
                <c:pt idx="1403">
                  <c:v>3908.01</c:v>
                </c:pt>
                <c:pt idx="1404">
                  <c:v>4409.04</c:v>
                </c:pt>
                <c:pt idx="1405">
                  <c:v>4811.27</c:v>
                </c:pt>
                <c:pt idx="1406">
                  <c:v>5039.91</c:v>
                </c:pt>
                <c:pt idx="1407">
                  <c:v>5387.10</c:v>
                </c:pt>
                <c:pt idx="1408">
                  <c:v>4486.66</c:v>
                </c:pt>
                <c:pt idx="1409">
                  <c:v>4980.63</c:v>
                </c:pt>
                <c:pt idx="1410">
                  <c:v>4852.20</c:v>
                </c:pt>
                <c:pt idx="1411">
                  <c:v>5346.17</c:v>
                </c:pt>
                <c:pt idx="1412">
                  <c:v>5000.39</c:v>
                </c:pt>
                <c:pt idx="1413">
                  <c:v>5325.00</c:v>
                </c:pt>
                <c:pt idx="1414">
                  <c:v>4898.78</c:v>
                </c:pt>
                <c:pt idx="1415">
                  <c:v>2248.27</c:v>
                </c:pt>
                <c:pt idx="1416">
                  <c:v>2695.67</c:v>
                </c:pt>
                <c:pt idx="1417">
                  <c:v>2852.33</c:v>
                </c:pt>
                <c:pt idx="1418">
                  <c:v>3549.53</c:v>
                </c:pt>
                <c:pt idx="1419">
                  <c:v>4948.17</c:v>
                </c:pt>
                <c:pt idx="1420">
                  <c:v>5272.78</c:v>
                </c:pt>
                <c:pt idx="1421">
                  <c:v>5267.14</c:v>
                </c:pt>
                <c:pt idx="1422">
                  <c:v>4126.77</c:v>
                </c:pt>
                <c:pt idx="1423">
                  <c:v>4698.36</c:v>
                </c:pt>
                <c:pt idx="1424">
                  <c:v>5175.40</c:v>
                </c:pt>
                <c:pt idx="1425">
                  <c:v>4222.74</c:v>
                </c:pt>
                <c:pt idx="1426">
                  <c:v>5381.45</c:v>
                </c:pt>
                <c:pt idx="1427">
                  <c:v>5377.22</c:v>
                </c:pt>
                <c:pt idx="1428">
                  <c:v>5007.45</c:v>
                </c:pt>
                <c:pt idx="1429">
                  <c:v>2142.42</c:v>
                </c:pt>
                <c:pt idx="1430">
                  <c:v>772.01</c:v>
                </c:pt>
                <c:pt idx="1431">
                  <c:v>3285.61</c:v>
                </c:pt>
                <c:pt idx="1432">
                  <c:v>2850.91</c:v>
                </c:pt>
                <c:pt idx="1433">
                  <c:v>4684.25</c:v>
                </c:pt>
                <c:pt idx="1434">
                  <c:v>4641.91</c:v>
                </c:pt>
                <c:pt idx="1435">
                  <c:v>5315.12</c:v>
                </c:pt>
                <c:pt idx="1436">
                  <c:v>2646.27</c:v>
                </c:pt>
                <c:pt idx="1437">
                  <c:v>4358.23</c:v>
                </c:pt>
                <c:pt idx="1438">
                  <c:v>4259.44</c:v>
                </c:pt>
                <c:pt idx="1439">
                  <c:v>5277.02</c:v>
                </c:pt>
                <c:pt idx="1440">
                  <c:v>5247.38</c:v>
                </c:pt>
                <c:pt idx="1441">
                  <c:v>5384.28</c:v>
                </c:pt>
                <c:pt idx="1442">
                  <c:v>4307.42</c:v>
                </c:pt>
                <c:pt idx="1443">
                  <c:v>1589.17</c:v>
                </c:pt>
                <c:pt idx="1444">
                  <c:v>1563.77</c:v>
                </c:pt>
                <c:pt idx="1445">
                  <c:v>2745.06</c:v>
                </c:pt>
                <c:pt idx="1446">
                  <c:v>2431.75</c:v>
                </c:pt>
                <c:pt idx="1447">
                  <c:v>3240.45</c:v>
                </c:pt>
                <c:pt idx="1448">
                  <c:v>5521.18</c:v>
                </c:pt>
                <c:pt idx="1449">
                  <c:v>5483.07</c:v>
                </c:pt>
                <c:pt idx="1450">
                  <c:v>3322.30</c:v>
                </c:pt>
                <c:pt idx="1451">
                  <c:v>5233.26</c:v>
                </c:pt>
                <c:pt idx="1452">
                  <c:v>5202.21</c:v>
                </c:pt>
                <c:pt idx="1453">
                  <c:v>4966.52</c:v>
                </c:pt>
                <c:pt idx="1454">
                  <c:v>5260.08</c:v>
                </c:pt>
                <c:pt idx="1455">
                  <c:v>5629.85</c:v>
                </c:pt>
                <c:pt idx="1456">
                  <c:v>5569.16</c:v>
                </c:pt>
                <c:pt idx="1457">
                  <c:v>2273.68</c:v>
                </c:pt>
                <c:pt idx="1458">
                  <c:v>2721.07</c:v>
                </c:pt>
                <c:pt idx="1459">
                  <c:v>3908.01</c:v>
                </c:pt>
                <c:pt idx="1460">
                  <c:v>4409.04</c:v>
                </c:pt>
                <c:pt idx="1461">
                  <c:v>4811.27</c:v>
                </c:pt>
                <c:pt idx="1462">
                  <c:v>5039.91</c:v>
                </c:pt>
                <c:pt idx="1463">
                  <c:v>5387.10</c:v>
                </c:pt>
                <c:pt idx="1464">
                  <c:v>4486.66</c:v>
                </c:pt>
                <c:pt idx="1465">
                  <c:v>4980.63</c:v>
                </c:pt>
                <c:pt idx="1466">
                  <c:v>4852.20</c:v>
                </c:pt>
                <c:pt idx="1467">
                  <c:v>5346.17</c:v>
                </c:pt>
                <c:pt idx="1468">
                  <c:v>5000.39</c:v>
                </c:pt>
                <c:pt idx="1469">
                  <c:v>5325.00</c:v>
                </c:pt>
                <c:pt idx="1470">
                  <c:v>4898.78</c:v>
                </c:pt>
                <c:pt idx="1471">
                  <c:v>2248.27</c:v>
                </c:pt>
                <c:pt idx="1472">
                  <c:v>2695.67</c:v>
                </c:pt>
                <c:pt idx="1473">
                  <c:v>2852.33</c:v>
                </c:pt>
                <c:pt idx="1474">
                  <c:v>3549.53</c:v>
                </c:pt>
                <c:pt idx="1475">
                  <c:v>4948.17</c:v>
                </c:pt>
                <c:pt idx="1476">
                  <c:v>5272.78</c:v>
                </c:pt>
                <c:pt idx="1477">
                  <c:v>5267.14</c:v>
                </c:pt>
                <c:pt idx="1478">
                  <c:v>4126.77</c:v>
                </c:pt>
                <c:pt idx="1479">
                  <c:v>4698.36</c:v>
                </c:pt>
                <c:pt idx="1480">
                  <c:v>5175.40</c:v>
                </c:pt>
                <c:pt idx="1481">
                  <c:v>4222.74</c:v>
                </c:pt>
                <c:pt idx="1482">
                  <c:v>5381.45</c:v>
                </c:pt>
                <c:pt idx="1483">
                  <c:v>5377.22</c:v>
                </c:pt>
                <c:pt idx="1484">
                  <c:v>5007.45</c:v>
                </c:pt>
                <c:pt idx="1485">
                  <c:v>2142.42</c:v>
                </c:pt>
                <c:pt idx="1486">
                  <c:v>772.01</c:v>
                </c:pt>
                <c:pt idx="1487">
                  <c:v>3285.61</c:v>
                </c:pt>
                <c:pt idx="1488">
                  <c:v>2850.91</c:v>
                </c:pt>
                <c:pt idx="1489">
                  <c:v>4684.25</c:v>
                </c:pt>
                <c:pt idx="1490">
                  <c:v>4641.91</c:v>
                </c:pt>
                <c:pt idx="1491">
                  <c:v>5315.12</c:v>
                </c:pt>
                <c:pt idx="1492">
                  <c:v>2646.27</c:v>
                </c:pt>
                <c:pt idx="1493">
                  <c:v>4358.23</c:v>
                </c:pt>
                <c:pt idx="1494">
                  <c:v>4259.44</c:v>
                </c:pt>
                <c:pt idx="1495">
                  <c:v>5277.02</c:v>
                </c:pt>
                <c:pt idx="1496">
                  <c:v>5247.38</c:v>
                </c:pt>
                <c:pt idx="1497">
                  <c:v>5384.28</c:v>
                </c:pt>
                <c:pt idx="1498">
                  <c:v>4307.42</c:v>
                </c:pt>
                <c:pt idx="1499">
                  <c:v>1589.17</c:v>
                </c:pt>
                <c:pt idx="1500">
                  <c:v>1563.77</c:v>
                </c:pt>
                <c:pt idx="1501">
                  <c:v>2745.06</c:v>
                </c:pt>
                <c:pt idx="1502">
                  <c:v>2431.75</c:v>
                </c:pt>
                <c:pt idx="1503">
                  <c:v>3240.45</c:v>
                </c:pt>
                <c:pt idx="1504">
                  <c:v>5521.18</c:v>
                </c:pt>
                <c:pt idx="1505">
                  <c:v>5483.07</c:v>
                </c:pt>
                <c:pt idx="1506">
                  <c:v>3322.30</c:v>
                </c:pt>
                <c:pt idx="1507">
                  <c:v>5233.26</c:v>
                </c:pt>
                <c:pt idx="1508">
                  <c:v>5202.21</c:v>
                </c:pt>
                <c:pt idx="1509">
                  <c:v>4966.52</c:v>
                </c:pt>
                <c:pt idx="1510">
                  <c:v>5260.08</c:v>
                </c:pt>
                <c:pt idx="1511">
                  <c:v>5629.85</c:v>
                </c:pt>
                <c:pt idx="1512">
                  <c:v>5569.16</c:v>
                </c:pt>
                <c:pt idx="1513">
                  <c:v>2273.68</c:v>
                </c:pt>
                <c:pt idx="1514">
                  <c:v>2721.07</c:v>
                </c:pt>
                <c:pt idx="1515">
                  <c:v>3908.01</c:v>
                </c:pt>
                <c:pt idx="1516">
                  <c:v>4409.04</c:v>
                </c:pt>
                <c:pt idx="1517">
                  <c:v>4811.27</c:v>
                </c:pt>
                <c:pt idx="1518">
                  <c:v>5039.91</c:v>
                </c:pt>
                <c:pt idx="1519">
                  <c:v>5387.10</c:v>
                </c:pt>
                <c:pt idx="1520">
                  <c:v>4486.66</c:v>
                </c:pt>
                <c:pt idx="1521">
                  <c:v>4980.63</c:v>
                </c:pt>
                <c:pt idx="1522">
                  <c:v>4852.20</c:v>
                </c:pt>
                <c:pt idx="1523">
                  <c:v>5346.17</c:v>
                </c:pt>
                <c:pt idx="1524">
                  <c:v>5000.39</c:v>
                </c:pt>
                <c:pt idx="1525">
                  <c:v>5325.00</c:v>
                </c:pt>
                <c:pt idx="1526">
                  <c:v>4898.78</c:v>
                </c:pt>
                <c:pt idx="1527">
                  <c:v>2248.27</c:v>
                </c:pt>
                <c:pt idx="1528">
                  <c:v>2695.67</c:v>
                </c:pt>
                <c:pt idx="1529">
                  <c:v>2852.33</c:v>
                </c:pt>
                <c:pt idx="1530">
                  <c:v>3549.53</c:v>
                </c:pt>
                <c:pt idx="1531">
                  <c:v>4948.17</c:v>
                </c:pt>
                <c:pt idx="1532">
                  <c:v>5272.78</c:v>
                </c:pt>
                <c:pt idx="1533">
                  <c:v>5267.14</c:v>
                </c:pt>
                <c:pt idx="1534">
                  <c:v>4126.77</c:v>
                </c:pt>
                <c:pt idx="1535">
                  <c:v>4698.36</c:v>
                </c:pt>
                <c:pt idx="1536">
                  <c:v>5175.40</c:v>
                </c:pt>
                <c:pt idx="1537">
                  <c:v>4222.74</c:v>
                </c:pt>
                <c:pt idx="1538">
                  <c:v>5381.45</c:v>
                </c:pt>
                <c:pt idx="1539">
                  <c:v>5377.22</c:v>
                </c:pt>
                <c:pt idx="1540">
                  <c:v>5007.45</c:v>
                </c:pt>
                <c:pt idx="1541">
                  <c:v>2142.42</c:v>
                </c:pt>
                <c:pt idx="1542">
                  <c:v>772.01</c:v>
                </c:pt>
                <c:pt idx="1543">
                  <c:v>3285.61</c:v>
                </c:pt>
                <c:pt idx="1544">
                  <c:v>2850.91</c:v>
                </c:pt>
                <c:pt idx="1545">
                  <c:v>4684.25</c:v>
                </c:pt>
                <c:pt idx="1546">
                  <c:v>4641.91</c:v>
                </c:pt>
                <c:pt idx="1547">
                  <c:v>5315.12</c:v>
                </c:pt>
                <c:pt idx="1548">
                  <c:v>2646.27</c:v>
                </c:pt>
                <c:pt idx="1549">
                  <c:v>4358.23</c:v>
                </c:pt>
                <c:pt idx="1550">
                  <c:v>4259.44</c:v>
                </c:pt>
                <c:pt idx="1551">
                  <c:v>5277.02</c:v>
                </c:pt>
                <c:pt idx="1552">
                  <c:v>5247.38</c:v>
                </c:pt>
                <c:pt idx="1553">
                  <c:v>5384.28</c:v>
                </c:pt>
                <c:pt idx="1554">
                  <c:v>4307.42</c:v>
                </c:pt>
                <c:pt idx="1555">
                  <c:v>1589.17</c:v>
                </c:pt>
                <c:pt idx="1556">
                  <c:v>1563.77</c:v>
                </c:pt>
                <c:pt idx="1557">
                  <c:v>2745.06</c:v>
                </c:pt>
                <c:pt idx="1558">
                  <c:v>2431.75</c:v>
                </c:pt>
                <c:pt idx="1559">
                  <c:v>3240.45</c:v>
                </c:pt>
                <c:pt idx="1560">
                  <c:v>5521.18</c:v>
                </c:pt>
                <c:pt idx="1561">
                  <c:v>5483.07</c:v>
                </c:pt>
                <c:pt idx="1562">
                  <c:v>3322.30</c:v>
                </c:pt>
                <c:pt idx="1563">
                  <c:v>5233.26</c:v>
                </c:pt>
                <c:pt idx="1564">
                  <c:v>5202.21</c:v>
                </c:pt>
                <c:pt idx="1565">
                  <c:v>4966.52</c:v>
                </c:pt>
                <c:pt idx="1566">
                  <c:v>5260.08</c:v>
                </c:pt>
                <c:pt idx="1567">
                  <c:v>5629.85</c:v>
                </c:pt>
                <c:pt idx="1568">
                  <c:v>5569.16</c:v>
                </c:pt>
                <c:pt idx="1569">
                  <c:v>2273.68</c:v>
                </c:pt>
                <c:pt idx="1570">
                  <c:v>2721.07</c:v>
                </c:pt>
                <c:pt idx="1571">
                  <c:v>3908.01</c:v>
                </c:pt>
                <c:pt idx="1572">
                  <c:v>4409.04</c:v>
                </c:pt>
                <c:pt idx="1573">
                  <c:v>4811.27</c:v>
                </c:pt>
                <c:pt idx="1574">
                  <c:v>5039.91</c:v>
                </c:pt>
                <c:pt idx="1575">
                  <c:v>5387.10</c:v>
                </c:pt>
                <c:pt idx="1576">
                  <c:v>4486.66</c:v>
                </c:pt>
                <c:pt idx="1577">
                  <c:v>4980.63</c:v>
                </c:pt>
                <c:pt idx="1578">
                  <c:v>4852.20</c:v>
                </c:pt>
                <c:pt idx="1579">
                  <c:v>5346.17</c:v>
                </c:pt>
                <c:pt idx="1580">
                  <c:v>5000.39</c:v>
                </c:pt>
                <c:pt idx="1581">
                  <c:v>5325.00</c:v>
                </c:pt>
                <c:pt idx="1582">
                  <c:v>4898.78</c:v>
                </c:pt>
                <c:pt idx="1583">
                  <c:v>2248.27</c:v>
                </c:pt>
                <c:pt idx="1584">
                  <c:v>2695.67</c:v>
                </c:pt>
                <c:pt idx="1585">
                  <c:v>2852.33</c:v>
                </c:pt>
                <c:pt idx="1586">
                  <c:v>3549.53</c:v>
                </c:pt>
                <c:pt idx="1587">
                  <c:v>4948.17</c:v>
                </c:pt>
                <c:pt idx="1588">
                  <c:v>5272.78</c:v>
                </c:pt>
                <c:pt idx="1589">
                  <c:v>5267.14</c:v>
                </c:pt>
                <c:pt idx="1590">
                  <c:v>4126.77</c:v>
                </c:pt>
                <c:pt idx="1591">
                  <c:v>4698.36</c:v>
                </c:pt>
                <c:pt idx="1592">
                  <c:v>5175.40</c:v>
                </c:pt>
                <c:pt idx="1593">
                  <c:v>4222.74</c:v>
                </c:pt>
                <c:pt idx="1594">
                  <c:v>5381.45</c:v>
                </c:pt>
                <c:pt idx="1595">
                  <c:v>5377.22</c:v>
                </c:pt>
                <c:pt idx="1596">
                  <c:v>5007.45</c:v>
                </c:pt>
                <c:pt idx="1597">
                  <c:v>2142.42</c:v>
                </c:pt>
                <c:pt idx="1598">
                  <c:v>772.01</c:v>
                </c:pt>
                <c:pt idx="1599">
                  <c:v>3285.61</c:v>
                </c:pt>
                <c:pt idx="1600">
                  <c:v>2850.91</c:v>
                </c:pt>
                <c:pt idx="1601">
                  <c:v>4684.25</c:v>
                </c:pt>
                <c:pt idx="1602">
                  <c:v>4641.91</c:v>
                </c:pt>
                <c:pt idx="1603">
                  <c:v>5315.12</c:v>
                </c:pt>
                <c:pt idx="1604">
                  <c:v>2646.27</c:v>
                </c:pt>
                <c:pt idx="1605">
                  <c:v>4358.23</c:v>
                </c:pt>
                <c:pt idx="1606">
                  <c:v>4259.44</c:v>
                </c:pt>
                <c:pt idx="1607">
                  <c:v>5277.02</c:v>
                </c:pt>
                <c:pt idx="1608">
                  <c:v>5247.38</c:v>
                </c:pt>
                <c:pt idx="1609">
                  <c:v>5384.28</c:v>
                </c:pt>
                <c:pt idx="1610">
                  <c:v>4307.42</c:v>
                </c:pt>
                <c:pt idx="1611">
                  <c:v>1589.17</c:v>
                </c:pt>
                <c:pt idx="1612">
                  <c:v>1563.77</c:v>
                </c:pt>
                <c:pt idx="1613">
                  <c:v>2745.06</c:v>
                </c:pt>
                <c:pt idx="1614">
                  <c:v>2431.75</c:v>
                </c:pt>
                <c:pt idx="1615">
                  <c:v>3240.45</c:v>
                </c:pt>
                <c:pt idx="1616">
                  <c:v>5521.18</c:v>
                </c:pt>
                <c:pt idx="1617">
                  <c:v>5483.07</c:v>
                </c:pt>
                <c:pt idx="1618">
                  <c:v>3322.30</c:v>
                </c:pt>
                <c:pt idx="1619">
                  <c:v>5233.26</c:v>
                </c:pt>
                <c:pt idx="1620">
                  <c:v>5202.21</c:v>
                </c:pt>
                <c:pt idx="1621">
                  <c:v>4966.52</c:v>
                </c:pt>
                <c:pt idx="1622">
                  <c:v>5260.08</c:v>
                </c:pt>
                <c:pt idx="1623">
                  <c:v>5629.85</c:v>
                </c:pt>
                <c:pt idx="1624">
                  <c:v>5569.16</c:v>
                </c:pt>
                <c:pt idx="1625">
                  <c:v>2273.68</c:v>
                </c:pt>
                <c:pt idx="1626">
                  <c:v>2721.07</c:v>
                </c:pt>
                <c:pt idx="1627">
                  <c:v>3908.01</c:v>
                </c:pt>
                <c:pt idx="1628">
                  <c:v>4409.04</c:v>
                </c:pt>
                <c:pt idx="1629">
                  <c:v>4811.27</c:v>
                </c:pt>
                <c:pt idx="1630">
                  <c:v>5039.91</c:v>
                </c:pt>
                <c:pt idx="1631">
                  <c:v>5387.10</c:v>
                </c:pt>
                <c:pt idx="1632">
                  <c:v>4486.66</c:v>
                </c:pt>
                <c:pt idx="1633">
                  <c:v>4980.63</c:v>
                </c:pt>
                <c:pt idx="1634">
                  <c:v>4852.20</c:v>
                </c:pt>
                <c:pt idx="1635">
                  <c:v>5346.17</c:v>
                </c:pt>
                <c:pt idx="1636">
                  <c:v>5000.39</c:v>
                </c:pt>
                <c:pt idx="1637">
                  <c:v>5325.00</c:v>
                </c:pt>
                <c:pt idx="1638">
                  <c:v>4898.78</c:v>
                </c:pt>
                <c:pt idx="1639">
                  <c:v>2248.27</c:v>
                </c:pt>
                <c:pt idx="1640">
                  <c:v>2695.67</c:v>
                </c:pt>
                <c:pt idx="1641">
                  <c:v>2852.33</c:v>
                </c:pt>
                <c:pt idx="1642">
                  <c:v>3549.53</c:v>
                </c:pt>
                <c:pt idx="1643">
                  <c:v>4948.17</c:v>
                </c:pt>
                <c:pt idx="1644">
                  <c:v>5272.78</c:v>
                </c:pt>
                <c:pt idx="1645">
                  <c:v>5267.14</c:v>
                </c:pt>
                <c:pt idx="1646">
                  <c:v>4126.77</c:v>
                </c:pt>
                <c:pt idx="1647">
                  <c:v>4698.36</c:v>
                </c:pt>
                <c:pt idx="1648">
                  <c:v>5175.40</c:v>
                </c:pt>
                <c:pt idx="1649">
                  <c:v>4222.74</c:v>
                </c:pt>
                <c:pt idx="1650">
                  <c:v>5381.45</c:v>
                </c:pt>
                <c:pt idx="1651">
                  <c:v>5377.22</c:v>
                </c:pt>
                <c:pt idx="1652">
                  <c:v>5007.45</c:v>
                </c:pt>
                <c:pt idx="1653">
                  <c:v>2142.42</c:v>
                </c:pt>
                <c:pt idx="1654">
                  <c:v>772.01</c:v>
                </c:pt>
                <c:pt idx="1655">
                  <c:v>3285.61</c:v>
                </c:pt>
                <c:pt idx="1656">
                  <c:v>2850.91</c:v>
                </c:pt>
                <c:pt idx="1657">
                  <c:v>4684.25</c:v>
                </c:pt>
                <c:pt idx="1658">
                  <c:v>4641.91</c:v>
                </c:pt>
                <c:pt idx="1659">
                  <c:v>5315.12</c:v>
                </c:pt>
                <c:pt idx="1660">
                  <c:v>2646.27</c:v>
                </c:pt>
                <c:pt idx="1661">
                  <c:v>4358.23</c:v>
                </c:pt>
                <c:pt idx="1662">
                  <c:v>4259.44</c:v>
                </c:pt>
                <c:pt idx="1663">
                  <c:v>5277.02</c:v>
                </c:pt>
                <c:pt idx="1664">
                  <c:v>5247.38</c:v>
                </c:pt>
                <c:pt idx="1665">
                  <c:v>5384.28</c:v>
                </c:pt>
                <c:pt idx="1666">
                  <c:v>4307.42</c:v>
                </c:pt>
                <c:pt idx="1667">
                  <c:v>1589.17</c:v>
                </c:pt>
                <c:pt idx="1668">
                  <c:v>1563.77</c:v>
                </c:pt>
                <c:pt idx="1669">
                  <c:v>2745.06</c:v>
                </c:pt>
                <c:pt idx="1670">
                  <c:v>2431.75</c:v>
                </c:pt>
                <c:pt idx="1671">
                  <c:v>3240.45</c:v>
                </c:pt>
                <c:pt idx="1672">
                  <c:v>5521.18</c:v>
                </c:pt>
                <c:pt idx="1673">
                  <c:v>5483.07</c:v>
                </c:pt>
                <c:pt idx="1674">
                  <c:v>3322.30</c:v>
                </c:pt>
                <c:pt idx="1675">
                  <c:v>5233.26</c:v>
                </c:pt>
                <c:pt idx="1676">
                  <c:v>5202.21</c:v>
                </c:pt>
                <c:pt idx="1677">
                  <c:v>4966.52</c:v>
                </c:pt>
                <c:pt idx="1678">
                  <c:v>5260.08</c:v>
                </c:pt>
                <c:pt idx="1679">
                  <c:v>5629.85</c:v>
                </c:pt>
                <c:pt idx="1680">
                  <c:v>5569.16</c:v>
                </c:pt>
                <c:pt idx="1681">
                  <c:v>2273.68</c:v>
                </c:pt>
                <c:pt idx="1682">
                  <c:v>2721.07</c:v>
                </c:pt>
                <c:pt idx="1683">
                  <c:v>3908.01</c:v>
                </c:pt>
                <c:pt idx="1684">
                  <c:v>4409.04</c:v>
                </c:pt>
                <c:pt idx="1685">
                  <c:v>4811.27</c:v>
                </c:pt>
                <c:pt idx="1686">
                  <c:v>5039.91</c:v>
                </c:pt>
                <c:pt idx="1687">
                  <c:v>5387.10</c:v>
                </c:pt>
                <c:pt idx="1688">
                  <c:v>4486.66</c:v>
                </c:pt>
                <c:pt idx="1689">
                  <c:v>4980.63</c:v>
                </c:pt>
                <c:pt idx="1690">
                  <c:v>4852.20</c:v>
                </c:pt>
                <c:pt idx="1691">
                  <c:v>5346.17</c:v>
                </c:pt>
                <c:pt idx="1692">
                  <c:v>5000.39</c:v>
                </c:pt>
                <c:pt idx="1693">
                  <c:v>5325.00</c:v>
                </c:pt>
                <c:pt idx="1694">
                  <c:v>4898.78</c:v>
                </c:pt>
                <c:pt idx="1695">
                  <c:v>2248.27</c:v>
                </c:pt>
                <c:pt idx="1696">
                  <c:v>2695.67</c:v>
                </c:pt>
                <c:pt idx="1697">
                  <c:v>2852.33</c:v>
                </c:pt>
                <c:pt idx="1698">
                  <c:v>3549.53</c:v>
                </c:pt>
                <c:pt idx="1699">
                  <c:v>4948.17</c:v>
                </c:pt>
                <c:pt idx="1700">
                  <c:v>5272.78</c:v>
                </c:pt>
                <c:pt idx="1701">
                  <c:v>5267.14</c:v>
                </c:pt>
                <c:pt idx="1702">
                  <c:v>4126.77</c:v>
                </c:pt>
                <c:pt idx="1703">
                  <c:v>4698.36</c:v>
                </c:pt>
                <c:pt idx="1704">
                  <c:v>5175.40</c:v>
                </c:pt>
                <c:pt idx="1705">
                  <c:v>4222.74</c:v>
                </c:pt>
                <c:pt idx="1706">
                  <c:v>5381.45</c:v>
                </c:pt>
                <c:pt idx="1707">
                  <c:v>5377.22</c:v>
                </c:pt>
                <c:pt idx="1708">
                  <c:v>5007.45</c:v>
                </c:pt>
                <c:pt idx="1709">
                  <c:v>2142.42</c:v>
                </c:pt>
                <c:pt idx="1710">
                  <c:v>772.01</c:v>
                </c:pt>
                <c:pt idx="1711">
                  <c:v>3285.61</c:v>
                </c:pt>
                <c:pt idx="1712">
                  <c:v>2850.91</c:v>
                </c:pt>
                <c:pt idx="1713">
                  <c:v>4684.25</c:v>
                </c:pt>
                <c:pt idx="1714">
                  <c:v>4641.91</c:v>
                </c:pt>
                <c:pt idx="1715">
                  <c:v>5315.12</c:v>
                </c:pt>
                <c:pt idx="1716">
                  <c:v>2646.27</c:v>
                </c:pt>
                <c:pt idx="1717">
                  <c:v>4358.23</c:v>
                </c:pt>
                <c:pt idx="1718">
                  <c:v>4259.44</c:v>
                </c:pt>
                <c:pt idx="1719">
                  <c:v>5277.02</c:v>
                </c:pt>
                <c:pt idx="1720">
                  <c:v>5247.38</c:v>
                </c:pt>
                <c:pt idx="1721">
                  <c:v>5384.28</c:v>
                </c:pt>
                <c:pt idx="1722">
                  <c:v>4307.42</c:v>
                </c:pt>
                <c:pt idx="1723">
                  <c:v>1589.17</c:v>
                </c:pt>
                <c:pt idx="1724">
                  <c:v>1563.77</c:v>
                </c:pt>
                <c:pt idx="1725">
                  <c:v>2745.06</c:v>
                </c:pt>
                <c:pt idx="1726">
                  <c:v>2431.75</c:v>
                </c:pt>
                <c:pt idx="1727">
                  <c:v>3240.45</c:v>
                </c:pt>
                <c:pt idx="1728">
                  <c:v>5521.18</c:v>
                </c:pt>
                <c:pt idx="1729">
                  <c:v>5483.07</c:v>
                </c:pt>
                <c:pt idx="1730">
                  <c:v>3322.30</c:v>
                </c:pt>
                <c:pt idx="1731">
                  <c:v>5233.26</c:v>
                </c:pt>
                <c:pt idx="1732">
                  <c:v>5202.21</c:v>
                </c:pt>
                <c:pt idx="1733">
                  <c:v>4966.52</c:v>
                </c:pt>
                <c:pt idx="1734">
                  <c:v>5260.08</c:v>
                </c:pt>
                <c:pt idx="1735">
                  <c:v>5629.85</c:v>
                </c:pt>
                <c:pt idx="1736">
                  <c:v>5569.16</c:v>
                </c:pt>
                <c:pt idx="1737">
                  <c:v>2273.68</c:v>
                </c:pt>
                <c:pt idx="1738">
                  <c:v>2721.07</c:v>
                </c:pt>
                <c:pt idx="1739">
                  <c:v>3908.01</c:v>
                </c:pt>
                <c:pt idx="1740">
                  <c:v>4409.04</c:v>
                </c:pt>
                <c:pt idx="1741">
                  <c:v>4811.27</c:v>
                </c:pt>
                <c:pt idx="1742">
                  <c:v>5039.91</c:v>
                </c:pt>
                <c:pt idx="1743">
                  <c:v>5387.10</c:v>
                </c:pt>
                <c:pt idx="1744">
                  <c:v>4486.66</c:v>
                </c:pt>
                <c:pt idx="1745">
                  <c:v>4980.63</c:v>
                </c:pt>
                <c:pt idx="1746">
                  <c:v>4852.20</c:v>
                </c:pt>
                <c:pt idx="1747">
                  <c:v>5346.17</c:v>
                </c:pt>
                <c:pt idx="1748">
                  <c:v>5000.39</c:v>
                </c:pt>
                <c:pt idx="1749">
                  <c:v>5325.00</c:v>
                </c:pt>
                <c:pt idx="1750">
                  <c:v>4898.78</c:v>
                </c:pt>
                <c:pt idx="1751">
                  <c:v>2248.27</c:v>
                </c:pt>
                <c:pt idx="1752">
                  <c:v>2695.67</c:v>
                </c:pt>
                <c:pt idx="1753">
                  <c:v>2852.33</c:v>
                </c:pt>
                <c:pt idx="1754">
                  <c:v>3549.53</c:v>
                </c:pt>
                <c:pt idx="1755">
                  <c:v>4948.17</c:v>
                </c:pt>
                <c:pt idx="1756">
                  <c:v>5272.78</c:v>
                </c:pt>
                <c:pt idx="1757">
                  <c:v>5267.14</c:v>
                </c:pt>
                <c:pt idx="1758">
                  <c:v>4126.77</c:v>
                </c:pt>
                <c:pt idx="1759">
                  <c:v>4698.36</c:v>
                </c:pt>
                <c:pt idx="1760">
                  <c:v>5175.40</c:v>
                </c:pt>
                <c:pt idx="1761">
                  <c:v>4222.74</c:v>
                </c:pt>
                <c:pt idx="1762">
                  <c:v>5381.45</c:v>
                </c:pt>
                <c:pt idx="1763">
                  <c:v>5377.22</c:v>
                </c:pt>
                <c:pt idx="1764">
                  <c:v>5007.45</c:v>
                </c:pt>
                <c:pt idx="1765">
                  <c:v>2142.42</c:v>
                </c:pt>
                <c:pt idx="1766">
                  <c:v>772.01</c:v>
                </c:pt>
                <c:pt idx="1767">
                  <c:v>3285.61</c:v>
                </c:pt>
                <c:pt idx="1768">
                  <c:v>2850.91</c:v>
                </c:pt>
                <c:pt idx="1769">
                  <c:v>4684.25</c:v>
                </c:pt>
                <c:pt idx="1770">
                  <c:v>4641.91</c:v>
                </c:pt>
                <c:pt idx="1771">
                  <c:v>5315.12</c:v>
                </c:pt>
                <c:pt idx="1772">
                  <c:v>2646.27</c:v>
                </c:pt>
                <c:pt idx="1773">
                  <c:v>4358.23</c:v>
                </c:pt>
                <c:pt idx="1774">
                  <c:v>4259.44</c:v>
                </c:pt>
                <c:pt idx="1775">
                  <c:v>5277.02</c:v>
                </c:pt>
                <c:pt idx="1776">
                  <c:v>5247.38</c:v>
                </c:pt>
                <c:pt idx="1777">
                  <c:v>5384.28</c:v>
                </c:pt>
                <c:pt idx="1778">
                  <c:v>4307.42</c:v>
                </c:pt>
                <c:pt idx="1779">
                  <c:v>1589.17</c:v>
                </c:pt>
                <c:pt idx="1780">
                  <c:v>1563.77</c:v>
                </c:pt>
                <c:pt idx="1781">
                  <c:v>2745.06</c:v>
                </c:pt>
                <c:pt idx="1782">
                  <c:v>2431.75</c:v>
                </c:pt>
                <c:pt idx="1783">
                  <c:v>3240.45</c:v>
                </c:pt>
                <c:pt idx="1784">
                  <c:v>5521.18</c:v>
                </c:pt>
                <c:pt idx="1785">
                  <c:v>5483.07</c:v>
                </c:pt>
                <c:pt idx="1786">
                  <c:v>3322.30</c:v>
                </c:pt>
                <c:pt idx="1787">
                  <c:v>5233.26</c:v>
                </c:pt>
                <c:pt idx="1788">
                  <c:v>5202.21</c:v>
                </c:pt>
                <c:pt idx="1789">
                  <c:v>4966.52</c:v>
                </c:pt>
                <c:pt idx="1790">
                  <c:v>5260.08</c:v>
                </c:pt>
                <c:pt idx="1791">
                  <c:v>5629.85</c:v>
                </c:pt>
                <c:pt idx="1792">
                  <c:v>5569.16</c:v>
                </c:pt>
                <c:pt idx="1793">
                  <c:v>2273.68</c:v>
                </c:pt>
                <c:pt idx="1794">
                  <c:v>2721.07</c:v>
                </c:pt>
                <c:pt idx="1795">
                  <c:v>3908.01</c:v>
                </c:pt>
                <c:pt idx="1796">
                  <c:v>4409.04</c:v>
                </c:pt>
                <c:pt idx="1797">
                  <c:v>4811.27</c:v>
                </c:pt>
                <c:pt idx="1798">
                  <c:v>5039.91</c:v>
                </c:pt>
                <c:pt idx="1799">
                  <c:v>5387.10</c:v>
                </c:pt>
                <c:pt idx="1800">
                  <c:v>4486.66</c:v>
                </c:pt>
                <c:pt idx="1801">
                  <c:v>4980.63</c:v>
                </c:pt>
                <c:pt idx="1802">
                  <c:v>4852.20</c:v>
                </c:pt>
                <c:pt idx="1803">
                  <c:v>5346.17</c:v>
                </c:pt>
                <c:pt idx="1804">
                  <c:v>5000.39</c:v>
                </c:pt>
                <c:pt idx="1805">
                  <c:v>5325.00</c:v>
                </c:pt>
                <c:pt idx="1806">
                  <c:v>4898.78</c:v>
                </c:pt>
                <c:pt idx="1807">
                  <c:v>2248.27</c:v>
                </c:pt>
                <c:pt idx="1808">
                  <c:v>2695.67</c:v>
                </c:pt>
                <c:pt idx="1809">
                  <c:v>2852.33</c:v>
                </c:pt>
                <c:pt idx="1810">
                  <c:v>3549.53</c:v>
                </c:pt>
                <c:pt idx="1811">
                  <c:v>4948.17</c:v>
                </c:pt>
                <c:pt idx="1812">
                  <c:v>5272.78</c:v>
                </c:pt>
                <c:pt idx="1813">
                  <c:v>5267.14</c:v>
                </c:pt>
                <c:pt idx="1814">
                  <c:v>4126.77</c:v>
                </c:pt>
                <c:pt idx="1815">
                  <c:v>4698.36</c:v>
                </c:pt>
                <c:pt idx="1816">
                  <c:v>5175.40</c:v>
                </c:pt>
                <c:pt idx="1817">
                  <c:v>4222.74</c:v>
                </c:pt>
                <c:pt idx="1818">
                  <c:v>5381.45</c:v>
                </c:pt>
                <c:pt idx="1819">
                  <c:v>5377.22</c:v>
                </c:pt>
                <c:pt idx="1820">
                  <c:v>5007.45</c:v>
                </c:pt>
                <c:pt idx="1821">
                  <c:v>2142.42</c:v>
                </c:pt>
                <c:pt idx="1822">
                  <c:v>772.01</c:v>
                </c:pt>
                <c:pt idx="1823">
                  <c:v>3285.61</c:v>
                </c:pt>
                <c:pt idx="1824">
                  <c:v>2850.91</c:v>
                </c:pt>
                <c:pt idx="1825">
                  <c:v>4684.25</c:v>
                </c:pt>
                <c:pt idx="1826">
                  <c:v>4641.91</c:v>
                </c:pt>
                <c:pt idx="1827">
                  <c:v>5315.12</c:v>
                </c:pt>
                <c:pt idx="1828">
                  <c:v>2646.27</c:v>
                </c:pt>
                <c:pt idx="1829">
                  <c:v>4358.23</c:v>
                </c:pt>
                <c:pt idx="1830">
                  <c:v>4259.44</c:v>
                </c:pt>
                <c:pt idx="1831">
                  <c:v>5277.02</c:v>
                </c:pt>
                <c:pt idx="1832">
                  <c:v>5247.38</c:v>
                </c:pt>
                <c:pt idx="1833">
                  <c:v>5384.28</c:v>
                </c:pt>
                <c:pt idx="1834">
                  <c:v>4307.42</c:v>
                </c:pt>
                <c:pt idx="1835">
                  <c:v>1589.17</c:v>
                </c:pt>
                <c:pt idx="1836">
                  <c:v>1563.77</c:v>
                </c:pt>
                <c:pt idx="1837">
                  <c:v>2745.06</c:v>
                </c:pt>
                <c:pt idx="1838">
                  <c:v>2431.75</c:v>
                </c:pt>
                <c:pt idx="1839">
                  <c:v>3240.45</c:v>
                </c:pt>
                <c:pt idx="1840">
                  <c:v>5521.18</c:v>
                </c:pt>
                <c:pt idx="1841">
                  <c:v>5483.07</c:v>
                </c:pt>
                <c:pt idx="1842">
                  <c:v>3322.30</c:v>
                </c:pt>
                <c:pt idx="1843">
                  <c:v>5233.26</c:v>
                </c:pt>
                <c:pt idx="1844">
                  <c:v>5202.21</c:v>
                </c:pt>
                <c:pt idx="1845">
                  <c:v>4966.52</c:v>
                </c:pt>
                <c:pt idx="1846">
                  <c:v>5260.08</c:v>
                </c:pt>
                <c:pt idx="1847">
                  <c:v>5629.85</c:v>
                </c:pt>
                <c:pt idx="1848">
                  <c:v>5569.16</c:v>
                </c:pt>
                <c:pt idx="1849">
                  <c:v>2273.68</c:v>
                </c:pt>
                <c:pt idx="1850">
                  <c:v>2721.07</c:v>
                </c:pt>
                <c:pt idx="1851">
                  <c:v>3908.01</c:v>
                </c:pt>
                <c:pt idx="1852">
                  <c:v>4409.04</c:v>
                </c:pt>
                <c:pt idx="1853">
                  <c:v>4811.27</c:v>
                </c:pt>
                <c:pt idx="1854">
                  <c:v>5039.91</c:v>
                </c:pt>
                <c:pt idx="1855">
                  <c:v>5387.10</c:v>
                </c:pt>
                <c:pt idx="1856">
                  <c:v>4486.66</c:v>
                </c:pt>
                <c:pt idx="1857">
                  <c:v>4980.63</c:v>
                </c:pt>
                <c:pt idx="1858">
                  <c:v>4852.20</c:v>
                </c:pt>
                <c:pt idx="1859">
                  <c:v>5346.17</c:v>
                </c:pt>
                <c:pt idx="1860">
                  <c:v>5000.39</c:v>
                </c:pt>
                <c:pt idx="1861">
                  <c:v>5325.00</c:v>
                </c:pt>
                <c:pt idx="1862">
                  <c:v>4898.78</c:v>
                </c:pt>
                <c:pt idx="1863">
                  <c:v>2248.27</c:v>
                </c:pt>
                <c:pt idx="1864">
                  <c:v>2695.67</c:v>
                </c:pt>
                <c:pt idx="1865">
                  <c:v>2852.33</c:v>
                </c:pt>
                <c:pt idx="1866">
                  <c:v>3549.53</c:v>
                </c:pt>
                <c:pt idx="1867">
                  <c:v>4948.17</c:v>
                </c:pt>
                <c:pt idx="1868">
                  <c:v>5272.78</c:v>
                </c:pt>
                <c:pt idx="1869">
                  <c:v>5267.14</c:v>
                </c:pt>
                <c:pt idx="1870">
                  <c:v>4126.77</c:v>
                </c:pt>
                <c:pt idx="1871">
                  <c:v>4698.36</c:v>
                </c:pt>
                <c:pt idx="1872">
                  <c:v>5175.40</c:v>
                </c:pt>
                <c:pt idx="1873">
                  <c:v>4222.74</c:v>
                </c:pt>
                <c:pt idx="1874">
                  <c:v>5381.45</c:v>
                </c:pt>
                <c:pt idx="1875">
                  <c:v>5377.22</c:v>
                </c:pt>
                <c:pt idx="1876">
                  <c:v>5007.45</c:v>
                </c:pt>
              </c:strCache>
            </c:strRef>
          </c:xVal>
          <c:yVal>
            <c:numRef>
              <c:f>'502_NDVI_Final 2009_2016'!$Z$3:$Z$1879</c:f>
              <c:numCache>
                <c:formatCode>General</c:formatCode>
                <c:ptCount val="1877"/>
                <c:pt idx="0">
                  <c:v>0</c:v>
                </c:pt>
                <c:pt idx="1">
                  <c:v>5.5012037037037043E-3</c:v>
                </c:pt>
                <c:pt idx="2">
                  <c:v>5.5779629629629625E-3</c:v>
                </c:pt>
                <c:pt idx="3">
                  <c:v>7.1325925925925923E-3</c:v>
                </c:pt>
                <c:pt idx="4">
                  <c:v>6.8945370370370367E-3</c:v>
                </c:pt>
                <c:pt idx="5">
                  <c:v>6.8062037037037041E-3</c:v>
                </c:pt>
                <c:pt idx="6">
                  <c:v>7.4587037037037044E-3</c:v>
                </c:pt>
                <c:pt idx="7">
                  <c:v>7.8787037037037037E-3</c:v>
                </c:pt>
                <c:pt idx="15">
                  <c:v>4.922592592592593E-3</c:v>
                </c:pt>
                <c:pt idx="16">
                  <c:v>6.1371296296296295E-3</c:v>
                </c:pt>
                <c:pt idx="17">
                  <c:v>5.8615740740740737E-3</c:v>
                </c:pt>
                <c:pt idx="18">
                  <c:v>5.6424999999999999E-3</c:v>
                </c:pt>
                <c:pt idx="19">
                  <c:v>7.6453703703703701E-3</c:v>
                </c:pt>
                <c:pt idx="20">
                  <c:v>8.1183333333333333E-3</c:v>
                </c:pt>
                <c:pt idx="21">
                  <c:v>8.0075925925925922E-3</c:v>
                </c:pt>
                <c:pt idx="29">
                  <c:v>3.7662962962962962E-3</c:v>
                </c:pt>
                <c:pt idx="30">
                  <c:v>6.049444444444445E-3</c:v>
                </c:pt>
                <c:pt idx="31">
                  <c:v>6.5920370370370369E-3</c:v>
                </c:pt>
                <c:pt idx="32">
                  <c:v>7.3013888888888885E-3</c:v>
                </c:pt>
                <c:pt idx="33">
                  <c:v>7.8250000000000004E-3</c:v>
                </c:pt>
                <c:pt idx="34">
                  <c:v>7.8697222222222224E-3</c:v>
                </c:pt>
                <c:pt idx="35">
                  <c:v>8.0299074074074075E-3</c:v>
                </c:pt>
                <c:pt idx="43">
                  <c:v>6.5753703703703703E-3</c:v>
                </c:pt>
                <c:pt idx="44">
                  <c:v>5.2402777777777777E-3</c:v>
                </c:pt>
                <c:pt idx="45">
                  <c:v>6.4087037037037038E-3</c:v>
                </c:pt>
                <c:pt idx="46">
                  <c:v>6.9994444444444436E-3</c:v>
                </c:pt>
                <c:pt idx="47">
                  <c:v>7.7126851851851853E-3</c:v>
                </c:pt>
                <c:pt idx="48">
                  <c:v>7.9604629629629626E-3</c:v>
                </c:pt>
                <c:pt idx="49">
                  <c:v>8.1465740740740734E-3</c:v>
                </c:pt>
                <c:pt idx="57">
                  <c:v>5.9361538461538462E-3</c:v>
                </c:pt>
                <c:pt idx="58">
                  <c:v>5.4033333333333338E-3</c:v>
                </c:pt>
                <c:pt idx="59">
                  <c:v>1.0459102564102565E-2</c:v>
                </c:pt>
                <c:pt idx="60">
                  <c:v>8.2257692307692309E-3</c:v>
                </c:pt>
                <c:pt idx="61">
                  <c:v>1.0266794871794872E-2</c:v>
                </c:pt>
                <c:pt idx="62">
                  <c:v>1.0662051282051282E-2</c:v>
                </c:pt>
                <c:pt idx="63">
                  <c:v>1.1248333333333332E-2</c:v>
                </c:pt>
                <c:pt idx="71">
                  <c:v>5.7829487179487183E-3</c:v>
                </c:pt>
                <c:pt idx="72">
                  <c:v>6.9615384615384617E-3</c:v>
                </c:pt>
                <c:pt idx="73">
                  <c:v>8.9375641025641033E-3</c:v>
                </c:pt>
                <c:pt idx="74">
                  <c:v>9.1630769230769231E-3</c:v>
                </c:pt>
                <c:pt idx="75">
                  <c:v>1.0335641025641025E-2</c:v>
                </c:pt>
                <c:pt idx="76">
                  <c:v>1.1315769230769232E-2</c:v>
                </c:pt>
                <c:pt idx="77">
                  <c:v>1.1355769230769232E-2</c:v>
                </c:pt>
                <c:pt idx="85">
                  <c:v>6.3235897435897437E-3</c:v>
                </c:pt>
                <c:pt idx="86">
                  <c:v>7.3292307692307684E-3</c:v>
                </c:pt>
                <c:pt idx="87">
                  <c:v>8.9520512820512824E-3</c:v>
                </c:pt>
                <c:pt idx="88">
                  <c:v>9.8619230769230772E-3</c:v>
                </c:pt>
                <c:pt idx="89">
                  <c:v>1.1110256410256411E-2</c:v>
                </c:pt>
                <c:pt idx="90">
                  <c:v>1.0676666666666666E-2</c:v>
                </c:pt>
                <c:pt idx="91">
                  <c:v>1.1379999999999999E-2</c:v>
                </c:pt>
                <c:pt idx="99">
                  <c:v>6.8332051282051281E-3</c:v>
                </c:pt>
                <c:pt idx="100">
                  <c:v>7.1566666666666671E-3</c:v>
                </c:pt>
                <c:pt idx="101">
                  <c:v>9.4424358974358972E-3</c:v>
                </c:pt>
                <c:pt idx="102">
                  <c:v>1.0396153846153845E-2</c:v>
                </c:pt>
                <c:pt idx="103">
                  <c:v>1.0766282051282052E-2</c:v>
                </c:pt>
                <c:pt idx="104">
                  <c:v>1.1212564102564103E-2</c:v>
                </c:pt>
                <c:pt idx="105">
                  <c:v>1.1433076923076923E-2</c:v>
                </c:pt>
                <c:pt idx="113">
                  <c:v>3.6127272727272727E-3</c:v>
                </c:pt>
                <c:pt idx="114">
                  <c:v>4.9150909090909098E-3</c:v>
                </c:pt>
                <c:pt idx="115">
                  <c:v>5.5329090909090909E-3</c:v>
                </c:pt>
                <c:pt idx="116">
                  <c:v>7.6436363636363637E-3</c:v>
                </c:pt>
                <c:pt idx="117">
                  <c:v>5.382909090909091E-3</c:v>
                </c:pt>
                <c:pt idx="118">
                  <c:v>7.7296363636363639E-3</c:v>
                </c:pt>
                <c:pt idx="119">
                  <c:v>6.6365454545454549E-3</c:v>
                </c:pt>
                <c:pt idx="127">
                  <c:v>3.9774545454545453E-3</c:v>
                </c:pt>
                <c:pt idx="128">
                  <c:v>7.7832727272727272E-3</c:v>
                </c:pt>
                <c:pt idx="129">
                  <c:v>6.2225454545454546E-3</c:v>
                </c:pt>
                <c:pt idx="130">
                  <c:v>5.2959999999999995E-3</c:v>
                </c:pt>
                <c:pt idx="131">
                  <c:v>6.1045454545454545E-3</c:v>
                </c:pt>
                <c:pt idx="132">
                  <c:v>4.2007272727272726E-3</c:v>
                </c:pt>
                <c:pt idx="133">
                  <c:v>1.9076363636363635E-3</c:v>
                </c:pt>
                <c:pt idx="141">
                  <c:v>3.5279999999999999E-3</c:v>
                </c:pt>
                <c:pt idx="142">
                  <c:v>6.9858181818181816E-3</c:v>
                </c:pt>
                <c:pt idx="143">
                  <c:v>3.5641818181818183E-3</c:v>
                </c:pt>
                <c:pt idx="144">
                  <c:v>4.9607272727272729E-3</c:v>
                </c:pt>
                <c:pt idx="145">
                  <c:v>6.7285454545454549E-3</c:v>
                </c:pt>
                <c:pt idx="146">
                  <c:v>5.3830909090909094E-3</c:v>
                </c:pt>
                <c:pt idx="147">
                  <c:v>5.980727272727273E-3</c:v>
                </c:pt>
                <c:pt idx="155">
                  <c:v>4.1718181818181819E-3</c:v>
                </c:pt>
                <c:pt idx="156">
                  <c:v>5.3680000000000004E-3</c:v>
                </c:pt>
                <c:pt idx="157">
                  <c:v>4.223090909090909E-3</c:v>
                </c:pt>
                <c:pt idx="158">
                  <c:v>4.6516363636363639E-3</c:v>
                </c:pt>
                <c:pt idx="159">
                  <c:v>5.5625454545454546E-3</c:v>
                </c:pt>
                <c:pt idx="160">
                  <c:v>3.635090909090909E-3</c:v>
                </c:pt>
                <c:pt idx="161">
                  <c:v>5.4239999999999991E-3</c:v>
                </c:pt>
                <c:pt idx="169">
                  <c:v>3.5283582702702711E-3</c:v>
                </c:pt>
                <c:pt idx="170">
                  <c:v>1.9152423243243252E-3</c:v>
                </c:pt>
                <c:pt idx="171">
                  <c:v>6.8697209189189177E-3</c:v>
                </c:pt>
                <c:pt idx="172">
                  <c:v>4.1007068648648646E-3</c:v>
                </c:pt>
                <c:pt idx="173">
                  <c:v>4.3357425405405412E-3</c:v>
                </c:pt>
                <c:pt idx="174">
                  <c:v>7.7298045945945939E-3</c:v>
                </c:pt>
                <c:pt idx="175">
                  <c:v>4.9875992972972976E-3</c:v>
                </c:pt>
                <c:pt idx="183">
                  <c:v>4.4018463243243235E-3</c:v>
                </c:pt>
                <c:pt idx="184">
                  <c:v>5.8480502162162164E-3</c:v>
                </c:pt>
                <c:pt idx="185">
                  <c:v>5.3328079459459467E-3</c:v>
                </c:pt>
                <c:pt idx="186">
                  <c:v>2.4629856216216214E-3</c:v>
                </c:pt>
                <c:pt idx="187">
                  <c:v>6.3318931891891885E-3</c:v>
                </c:pt>
                <c:pt idx="188">
                  <c:v>2.252738864864864E-3</c:v>
                </c:pt>
                <c:pt idx="189">
                  <c:v>4.6739735675675681E-3</c:v>
                </c:pt>
                <c:pt idx="197">
                  <c:v>4.2213462702702705E-3</c:v>
                </c:pt>
                <c:pt idx="198">
                  <c:v>6.1717751351351357E-3</c:v>
                </c:pt>
                <c:pt idx="199">
                  <c:v>7.2116243783783788E-3</c:v>
                </c:pt>
                <c:pt idx="200">
                  <c:v>6.8935917297297308E-3</c:v>
                </c:pt>
                <c:pt idx="201">
                  <c:v>7.197485513513513E-3</c:v>
                </c:pt>
                <c:pt idx="202">
                  <c:v>4.8706323243243241E-3</c:v>
                </c:pt>
                <c:pt idx="203">
                  <c:v>3.0360687027027032E-3</c:v>
                </c:pt>
                <c:pt idx="211">
                  <c:v>4.9229644864864867E-3</c:v>
                </c:pt>
                <c:pt idx="212">
                  <c:v>5.770745513513512E-3</c:v>
                </c:pt>
                <c:pt idx="213">
                  <c:v>6.8741278378378397E-3</c:v>
                </c:pt>
                <c:pt idx="214">
                  <c:v>7.9582298918918926E-3</c:v>
                </c:pt>
                <c:pt idx="215">
                  <c:v>5.2286944864864864E-3</c:v>
                </c:pt>
                <c:pt idx="216">
                  <c:v>7.2253959999999994E-3</c:v>
                </c:pt>
                <c:pt idx="217">
                  <c:v>7.4514342162162149E-3</c:v>
                </c:pt>
                <c:pt idx="225">
                  <c:v>5.2581336067415727E-3</c:v>
                </c:pt>
                <c:pt idx="226">
                  <c:v>4.941876404494382E-3</c:v>
                </c:pt>
                <c:pt idx="227">
                  <c:v>0</c:v>
                </c:pt>
                <c:pt idx="228">
                  <c:v>7.8796204157303377E-3</c:v>
                </c:pt>
                <c:pt idx="229">
                  <c:v>8.4868662696629214E-3</c:v>
                </c:pt>
                <c:pt idx="230">
                  <c:v>8.6227756629213489E-3</c:v>
                </c:pt>
                <c:pt idx="231">
                  <c:v>9.0078176853932591E-3</c:v>
                </c:pt>
                <c:pt idx="239">
                  <c:v>4.8094765168539329E-3</c:v>
                </c:pt>
                <c:pt idx="240">
                  <c:v>6.3650301011235954E-3</c:v>
                </c:pt>
                <c:pt idx="241">
                  <c:v>6.8517058988764043E-3</c:v>
                </c:pt>
                <c:pt idx="242">
                  <c:v>7.9267700786516855E-3</c:v>
                </c:pt>
                <c:pt idx="243">
                  <c:v>8.3617193146067418E-3</c:v>
                </c:pt>
                <c:pt idx="244">
                  <c:v>9.02484706741573E-3</c:v>
                </c:pt>
                <c:pt idx="245">
                  <c:v>9.2423784831460673E-3</c:v>
                </c:pt>
                <c:pt idx="253">
                  <c:v>5.1865579887640451E-3</c:v>
                </c:pt>
                <c:pt idx="254">
                  <c:v>6.233679123595506E-3</c:v>
                </c:pt>
                <c:pt idx="255">
                  <c:v>8.5363289662921341E-3</c:v>
                </c:pt>
                <c:pt idx="256">
                  <c:v>8.8187992134831465E-3</c:v>
                </c:pt>
                <c:pt idx="257">
                  <c:v>8.6888273595505626E-3</c:v>
                </c:pt>
                <c:pt idx="258">
                  <c:v>8.9050684157303377E-3</c:v>
                </c:pt>
                <c:pt idx="259">
                  <c:v>9.0777568764044934E-3</c:v>
                </c:pt>
                <c:pt idx="267">
                  <c:v>6.2254859550561802E-3</c:v>
                </c:pt>
                <c:pt idx="268">
                  <c:v>6.7771999101123599E-3</c:v>
                </c:pt>
                <c:pt idx="269">
                  <c:v>8.0995439438202241E-3</c:v>
                </c:pt>
                <c:pt idx="270">
                  <c:v>8.5799360674157308E-3</c:v>
                </c:pt>
                <c:pt idx="271">
                  <c:v>9.1444875168539327E-3</c:v>
                </c:pt>
                <c:pt idx="272">
                  <c:v>9.2986375393258429E-3</c:v>
                </c:pt>
                <c:pt idx="273">
                  <c:v>9.3255155617977536E-3</c:v>
                </c:pt>
                <c:pt idx="281">
                  <c:v>3.3127843137254901E-3</c:v>
                </c:pt>
                <c:pt idx="282">
                  <c:v>4.7838786026966696E-3</c:v>
                </c:pt>
                <c:pt idx="283">
                  <c:v>7.320272491349482E-3</c:v>
                </c:pt>
                <c:pt idx="284">
                  <c:v>7.7473777203188963E-3</c:v>
                </c:pt>
                <c:pt idx="285">
                  <c:v>9.1483187235678609E-3</c:v>
                </c:pt>
                <c:pt idx="286">
                  <c:v>5.3043022875816992E-3</c:v>
                </c:pt>
                <c:pt idx="287">
                  <c:v>5.6670265282583619E-3</c:v>
                </c:pt>
                <c:pt idx="295">
                  <c:v>8.9234032698046559E-3</c:v>
                </c:pt>
                <c:pt idx="296">
                  <c:v>5.4932857554786619E-3</c:v>
                </c:pt>
                <c:pt idx="297">
                  <c:v>9.2218431372549023E-3</c:v>
                </c:pt>
                <c:pt idx="298">
                  <c:v>9.4313721899016035E-3</c:v>
                </c:pt>
                <c:pt idx="299">
                  <c:v>4.4111880046136106E-3</c:v>
                </c:pt>
                <c:pt idx="300">
                  <c:v>4.8380961168781253E-3</c:v>
                </c:pt>
                <c:pt idx="301">
                  <c:v>6.1369575163398695E-3</c:v>
                </c:pt>
                <c:pt idx="309">
                  <c:v>5.2257775263951731E-3</c:v>
                </c:pt>
                <c:pt idx="310">
                  <c:v>4.5861089324618735E-3</c:v>
                </c:pt>
                <c:pt idx="311">
                  <c:v>9.6878816526610647E-3</c:v>
                </c:pt>
                <c:pt idx="312">
                  <c:v>7.7123638344226576E-3</c:v>
                </c:pt>
                <c:pt idx="313">
                  <c:v>8.8561605975723615E-3</c:v>
                </c:pt>
                <c:pt idx="314">
                  <c:v>7.864324229691879E-3</c:v>
                </c:pt>
                <c:pt idx="315">
                  <c:v>8.9970048206311198E-3</c:v>
                </c:pt>
                <c:pt idx="323">
                  <c:v>6.0178582202111601E-3</c:v>
                </c:pt>
                <c:pt idx="324">
                  <c:v>9.4936650326797375E-3</c:v>
                </c:pt>
                <c:pt idx="325">
                  <c:v>8.0469410328233865E-3</c:v>
                </c:pt>
                <c:pt idx="326">
                  <c:v>6.1222314494425228E-3</c:v>
                </c:pt>
                <c:pt idx="327">
                  <c:v>9.5978398692810451E-3</c:v>
                </c:pt>
                <c:pt idx="328">
                  <c:v>8.8104389657823901E-3</c:v>
                </c:pt>
                <c:pt idx="329">
                  <c:v>6.6364636998590288E-3</c:v>
                </c:pt>
                <c:pt idx="337">
                  <c:v>5.2244484897518879E-3</c:v>
                </c:pt>
                <c:pt idx="338">
                  <c:v>4.7152410262918535E-3</c:v>
                </c:pt>
                <c:pt idx="339">
                  <c:v>6.1374649406688237E-3</c:v>
                </c:pt>
                <c:pt idx="340">
                  <c:v>6.0086433413710687E-3</c:v>
                </c:pt>
                <c:pt idx="341">
                  <c:v>6.7980139794803973E-3</c:v>
                </c:pt>
                <c:pt idx="342">
                  <c:v>6.3113967944243505E-3</c:v>
                </c:pt>
                <c:pt idx="343">
                  <c:v>7.6038691935536593E-3</c:v>
                </c:pt>
                <c:pt idx="351">
                  <c:v>4.8792597729490949E-3</c:v>
                </c:pt>
                <c:pt idx="352">
                  <c:v>5.7298586888078606E-3</c:v>
                </c:pt>
                <c:pt idx="353">
                  <c:v>5.8008863372334251E-3</c:v>
                </c:pt>
                <c:pt idx="354">
                  <c:v>6.4502053248483866E-3</c:v>
                </c:pt>
                <c:pt idx="355">
                  <c:v>6.8761166974880576E-3</c:v>
                </c:pt>
                <c:pt idx="356">
                  <c:v>7.5272331154684112E-3</c:v>
                </c:pt>
                <c:pt idx="357">
                  <c:v>7.6737254901960792E-3</c:v>
                </c:pt>
                <c:pt idx="365">
                  <c:v>5.715012849800115E-3</c:v>
                </c:pt>
                <c:pt idx="366">
                  <c:v>5.7430079750346742E-3</c:v>
                </c:pt>
                <c:pt idx="367">
                  <c:v>6.760366321285796E-3</c:v>
                </c:pt>
                <c:pt idx="368">
                  <c:v>7.2112919941439363E-3</c:v>
                </c:pt>
                <c:pt idx="369">
                  <c:v>7.3723329865926952E-3</c:v>
                </c:pt>
                <c:pt idx="370">
                  <c:v>7.3536707595659619E-3</c:v>
                </c:pt>
                <c:pt idx="371">
                  <c:v>7.8241171711403018E-3</c:v>
                </c:pt>
                <c:pt idx="379">
                  <c:v>5.6251024811218991E-3</c:v>
                </c:pt>
                <c:pt idx="380">
                  <c:v>5.6646139620896907E-3</c:v>
                </c:pt>
                <c:pt idx="381">
                  <c:v>6.5696930900814403E-3</c:v>
                </c:pt>
                <c:pt idx="382">
                  <c:v>7.1067696664177228E-3</c:v>
                </c:pt>
                <c:pt idx="383">
                  <c:v>7.5377777777777761E-3</c:v>
                </c:pt>
                <c:pt idx="384">
                  <c:v>7.7190707350901517E-3</c:v>
                </c:pt>
                <c:pt idx="385">
                  <c:v>7.5676862767760818E-3</c:v>
                </c:pt>
                <c:pt idx="393">
                  <c:v>3.6415191076430574E-3</c:v>
                </c:pt>
                <c:pt idx="394">
                  <c:v>4.8704815259437107E-3</c:v>
                </c:pt>
                <c:pt idx="395">
                  <c:v>5.5419310581375399E-3</c:v>
                </c:pt>
                <c:pt idx="396">
                  <c:v>5.4854733560090697E-3</c:v>
                </c:pt>
                <c:pt idx="397">
                  <c:v>6.3202947845805001E-3</c:v>
                </c:pt>
                <c:pt idx="398">
                  <c:v>4.3191609977324252E-3</c:v>
                </c:pt>
                <c:pt idx="399">
                  <c:v>5.3668133920234768E-3</c:v>
                </c:pt>
                <c:pt idx="407">
                  <c:v>6.2557499190152238E-3</c:v>
                </c:pt>
                <c:pt idx="408">
                  <c:v>4.9476290516206481E-3</c:v>
                </c:pt>
                <c:pt idx="409">
                  <c:v>6.7972078941466695E-3</c:v>
                </c:pt>
                <c:pt idx="410">
                  <c:v>7.0989020608243298E-3</c:v>
                </c:pt>
                <c:pt idx="411">
                  <c:v>4.3128322757674496E-3</c:v>
                </c:pt>
                <c:pt idx="412">
                  <c:v>5.1238366225611126E-3</c:v>
                </c:pt>
                <c:pt idx="413">
                  <c:v>5.5200842241658566E-3</c:v>
                </c:pt>
                <c:pt idx="421">
                  <c:v>4.9315172497570456E-3</c:v>
                </c:pt>
                <c:pt idx="422">
                  <c:v>4.5304502753482339E-3</c:v>
                </c:pt>
                <c:pt idx="423">
                  <c:v>7.0100522351797855E-3</c:v>
                </c:pt>
                <c:pt idx="424">
                  <c:v>6.0946712018140588E-3</c:v>
                </c:pt>
                <c:pt idx="425">
                  <c:v>6.7459227280655858E-3</c:v>
                </c:pt>
                <c:pt idx="426">
                  <c:v>6.1699885998355384E-3</c:v>
                </c:pt>
                <c:pt idx="427">
                  <c:v>6.6614400338890134E-3</c:v>
                </c:pt>
                <c:pt idx="435">
                  <c:v>5.0866225611123578E-3</c:v>
                </c:pt>
                <c:pt idx="436">
                  <c:v>7.0063066893424038E-3</c:v>
                </c:pt>
                <c:pt idx="437">
                  <c:v>5.817971144501756E-3</c:v>
                </c:pt>
                <c:pt idx="438">
                  <c:v>5.0349729635443922E-3</c:v>
                </c:pt>
                <c:pt idx="439">
                  <c:v>7.141969425132691E-3</c:v>
                </c:pt>
                <c:pt idx="440">
                  <c:v>6.4953838678328477E-3</c:v>
                </c:pt>
                <c:pt idx="441">
                  <c:v>5.419065061922205E-3</c:v>
                </c:pt>
                <c:pt idx="449">
                  <c:v>6.05004016064257E-3</c:v>
                </c:pt>
                <c:pt idx="450">
                  <c:v>4.9095180722891572E-3</c:v>
                </c:pt>
                <c:pt idx="451">
                  <c:v>7.1930923694779117E-3</c:v>
                </c:pt>
                <c:pt idx="452">
                  <c:v>7.01598393574297E-3</c:v>
                </c:pt>
                <c:pt idx="453">
                  <c:v>7.6256626506024097E-3</c:v>
                </c:pt>
                <c:pt idx="454">
                  <c:v>7.5933333333333339E-3</c:v>
                </c:pt>
                <c:pt idx="455">
                  <c:v>7.8269477911646589E-3</c:v>
                </c:pt>
                <c:pt idx="463">
                  <c:v>5.3418072289156621E-3</c:v>
                </c:pt>
                <c:pt idx="464">
                  <c:v>6.612610441767067E-3</c:v>
                </c:pt>
                <c:pt idx="465">
                  <c:v>6.727510040160643E-3</c:v>
                </c:pt>
                <c:pt idx="466">
                  <c:v>7.7060240963855425E-3</c:v>
                </c:pt>
                <c:pt idx="467">
                  <c:v>7.9481526104417683E-3</c:v>
                </c:pt>
                <c:pt idx="468">
                  <c:v>8.0058232931726914E-3</c:v>
                </c:pt>
                <c:pt idx="469">
                  <c:v>8.4298393574297175E-3</c:v>
                </c:pt>
                <c:pt idx="477">
                  <c:v>6.3761044176706824E-3</c:v>
                </c:pt>
                <c:pt idx="478">
                  <c:v>6.2608032128514063E-3</c:v>
                </c:pt>
                <c:pt idx="479">
                  <c:v>7.9220481927710848E-3</c:v>
                </c:pt>
                <c:pt idx="480">
                  <c:v>7.9734939759036148E-3</c:v>
                </c:pt>
                <c:pt idx="481">
                  <c:v>8.2017269076305223E-3</c:v>
                </c:pt>
                <c:pt idx="482">
                  <c:v>7.7452610441767064E-3</c:v>
                </c:pt>
                <c:pt idx="483">
                  <c:v>8.151325301204819E-3</c:v>
                </c:pt>
                <c:pt idx="491">
                  <c:v>6.4940963855421698E-3</c:v>
                </c:pt>
                <c:pt idx="492">
                  <c:v>6.9832530120481923E-3</c:v>
                </c:pt>
                <c:pt idx="493">
                  <c:v>6.7204417670682724E-3</c:v>
                </c:pt>
                <c:pt idx="494">
                  <c:v>7.9216465863453829E-3</c:v>
                </c:pt>
                <c:pt idx="495">
                  <c:v>7.8987148594377513E-3</c:v>
                </c:pt>
                <c:pt idx="496">
                  <c:v>8.4571887550200803E-3</c:v>
                </c:pt>
                <c:pt idx="497">
                  <c:v>8.494096385542169E-3</c:v>
                </c:pt>
                <c:pt idx="505">
                  <c:v>4.7893939393939397E-3</c:v>
                </c:pt>
                <c:pt idx="506">
                  <c:v>3.4498863636363633E-3</c:v>
                </c:pt>
                <c:pt idx="507">
                  <c:v>6.7116287878787881E-3</c:v>
                </c:pt>
                <c:pt idx="508">
                  <c:v>6.1733712121212125E-3</c:v>
                </c:pt>
                <c:pt idx="509">
                  <c:v>7.9676515151515161E-3</c:v>
                </c:pt>
                <c:pt idx="510">
                  <c:v>8.7600000000000004E-3</c:v>
                </c:pt>
                <c:pt idx="511">
                  <c:v>9.5098863636363645E-3</c:v>
                </c:pt>
                <c:pt idx="519">
                  <c:v>4.2449999999999996E-3</c:v>
                </c:pt>
                <c:pt idx="520">
                  <c:v>5.5552651515151522E-3</c:v>
                </c:pt>
                <c:pt idx="521">
                  <c:v>5.7248484848484854E-3</c:v>
                </c:pt>
                <c:pt idx="522">
                  <c:v>6.578219696969697E-3</c:v>
                </c:pt>
                <c:pt idx="523">
                  <c:v>8.5045454545454521E-3</c:v>
                </c:pt>
                <c:pt idx="524">
                  <c:v>9.4868939393939391E-3</c:v>
                </c:pt>
                <c:pt idx="525">
                  <c:v>9.7425000000000012E-3</c:v>
                </c:pt>
                <c:pt idx="533">
                  <c:v>4.6641287878787874E-3</c:v>
                </c:pt>
                <c:pt idx="534">
                  <c:v>5.6166287878787876E-3</c:v>
                </c:pt>
                <c:pt idx="535">
                  <c:v>8.0967803030303036E-3</c:v>
                </c:pt>
                <c:pt idx="536">
                  <c:v>8.6387878787878777E-3</c:v>
                </c:pt>
                <c:pt idx="537">
                  <c:v>9.1632196969696975E-3</c:v>
                </c:pt>
                <c:pt idx="538">
                  <c:v>9.5431439393939398E-3</c:v>
                </c:pt>
                <c:pt idx="539">
                  <c:v>9.6343181818181814E-3</c:v>
                </c:pt>
                <c:pt idx="547">
                  <c:v>5.2974242424242424E-3</c:v>
                </c:pt>
                <c:pt idx="548">
                  <c:v>5.6665909090909084E-3</c:v>
                </c:pt>
                <c:pt idx="549">
                  <c:v>6.0546212121212117E-3</c:v>
                </c:pt>
                <c:pt idx="550">
                  <c:v>8.1976893939393943E-3</c:v>
                </c:pt>
                <c:pt idx="551">
                  <c:v>8.7682575757575751E-3</c:v>
                </c:pt>
                <c:pt idx="552">
                  <c:v>9.6164772727272713E-3</c:v>
                </c:pt>
                <c:pt idx="553">
                  <c:v>9.5059090909090909E-3</c:v>
                </c:pt>
                <c:pt idx="561">
                  <c:v>3.3640329218107001E-3</c:v>
                </c:pt>
                <c:pt idx="562">
                  <c:v>2.7407407407407406E-3</c:v>
                </c:pt>
                <c:pt idx="563">
                  <c:v>4.6254732510288069E-3</c:v>
                </c:pt>
                <c:pt idx="564">
                  <c:v>4.457489711934156E-3</c:v>
                </c:pt>
                <c:pt idx="565">
                  <c:v>5.5091769547325102E-3</c:v>
                </c:pt>
                <c:pt idx="566">
                  <c:v>6.0882304526748976E-3</c:v>
                </c:pt>
                <c:pt idx="567">
                  <c:v>6.7567489711934155E-3</c:v>
                </c:pt>
                <c:pt idx="568">
                  <c:v>3.5504115226337452E-3</c:v>
                </c:pt>
                <c:pt idx="569">
                  <c:v>3.851851851851852E-3</c:v>
                </c:pt>
                <c:pt idx="570">
                  <c:v>4.9853909465020574E-3</c:v>
                </c:pt>
                <c:pt idx="571">
                  <c:v>4.1263786008230458E-3</c:v>
                </c:pt>
                <c:pt idx="572">
                  <c:v>6.8074897119341574E-3</c:v>
                </c:pt>
                <c:pt idx="573">
                  <c:v>7.7613991769547325E-3</c:v>
                </c:pt>
                <c:pt idx="574">
                  <c:v>8.1809465020576139E-3</c:v>
                </c:pt>
                <c:pt idx="575">
                  <c:v>3.7593415637860081E-3</c:v>
                </c:pt>
                <c:pt idx="576">
                  <c:v>3.9237860082304522E-3</c:v>
                </c:pt>
                <c:pt idx="577">
                  <c:v>5.4310288065843619E-3</c:v>
                </c:pt>
                <c:pt idx="578">
                  <c:v>6.305061728395062E-3</c:v>
                </c:pt>
                <c:pt idx="579">
                  <c:v>7.8905349794238695E-3</c:v>
                </c:pt>
                <c:pt idx="580">
                  <c:v>7.3857613168724287E-3</c:v>
                </c:pt>
                <c:pt idx="581">
                  <c:v>8.060493827160493E-3</c:v>
                </c:pt>
                <c:pt idx="582">
                  <c:v>4.0223868312757203E-3</c:v>
                </c:pt>
                <c:pt idx="583">
                  <c:v>3.6737860082304524E-3</c:v>
                </c:pt>
                <c:pt idx="584">
                  <c:v>3.9244444444444448E-3</c:v>
                </c:pt>
                <c:pt idx="585">
                  <c:v>5.9805761316872423E-3</c:v>
                </c:pt>
                <c:pt idx="586">
                  <c:v>7.5890123456790123E-3</c:v>
                </c:pt>
                <c:pt idx="587">
                  <c:v>8.3376954732510295E-3</c:v>
                </c:pt>
                <c:pt idx="588">
                  <c:v>8.2188888888888902E-3</c:v>
                </c:pt>
                <c:pt idx="589">
                  <c:v>3.2570114942528736E-3</c:v>
                </c:pt>
                <c:pt idx="590">
                  <c:v>2.6304980842911875E-3</c:v>
                </c:pt>
                <c:pt idx="591">
                  <c:v>4.6461302681992337E-3</c:v>
                </c:pt>
                <c:pt idx="592">
                  <c:v>4.1399999999999996E-3</c:v>
                </c:pt>
                <c:pt idx="593">
                  <c:v>5.2044827586206896E-3</c:v>
                </c:pt>
                <c:pt idx="594">
                  <c:v>5.7516091954022989E-3</c:v>
                </c:pt>
                <c:pt idx="595">
                  <c:v>6.1962068965517245E-3</c:v>
                </c:pt>
                <c:pt idx="596">
                  <c:v>3.3870498084291184E-3</c:v>
                </c:pt>
                <c:pt idx="597">
                  <c:v>3.7048275862068963E-3</c:v>
                </c:pt>
                <c:pt idx="598">
                  <c:v>4.8541379310344827E-3</c:v>
                </c:pt>
                <c:pt idx="599">
                  <c:v>4.1281609195402301E-3</c:v>
                </c:pt>
                <c:pt idx="600">
                  <c:v>6.7215708812260527E-3</c:v>
                </c:pt>
                <c:pt idx="601">
                  <c:v>7.3870114942528728E-3</c:v>
                </c:pt>
                <c:pt idx="602">
                  <c:v>8.5189655172413781E-3</c:v>
                </c:pt>
                <c:pt idx="603">
                  <c:v>3.5452490421455933E-3</c:v>
                </c:pt>
                <c:pt idx="604">
                  <c:v>3.7742911877394632E-3</c:v>
                </c:pt>
                <c:pt idx="605">
                  <c:v>5.2709195402298849E-3</c:v>
                </c:pt>
                <c:pt idx="606">
                  <c:v>5.9696934865900381E-3</c:v>
                </c:pt>
                <c:pt idx="607">
                  <c:v>7.6563601532567051E-3</c:v>
                </c:pt>
                <c:pt idx="608">
                  <c:v>7.2222988505747125E-3</c:v>
                </c:pt>
                <c:pt idx="609">
                  <c:v>8.0414559386973172E-3</c:v>
                </c:pt>
                <c:pt idx="610">
                  <c:v>3.8422222222222213E-3</c:v>
                </c:pt>
                <c:pt idx="611">
                  <c:v>3.5980459770114941E-3</c:v>
                </c:pt>
                <c:pt idx="612">
                  <c:v>3.8747126436781609E-3</c:v>
                </c:pt>
                <c:pt idx="613">
                  <c:v>5.692567049808429E-3</c:v>
                </c:pt>
                <c:pt idx="614">
                  <c:v>7.3005747126436782E-3</c:v>
                </c:pt>
                <c:pt idx="615">
                  <c:v>8.3478927203065132E-3</c:v>
                </c:pt>
                <c:pt idx="616">
                  <c:v>8.2703448275862068E-3</c:v>
                </c:pt>
                <c:pt idx="617">
                  <c:v>3.0330402930402933E-3</c:v>
                </c:pt>
                <c:pt idx="618">
                  <c:v>2.5573626373626376E-3</c:v>
                </c:pt>
                <c:pt idx="619">
                  <c:v>4.0758608058608058E-3</c:v>
                </c:pt>
                <c:pt idx="620">
                  <c:v>4.0047252747252753E-3</c:v>
                </c:pt>
                <c:pt idx="621">
                  <c:v>5.0576190476190478E-3</c:v>
                </c:pt>
                <c:pt idx="622">
                  <c:v>5.490549450549451E-3</c:v>
                </c:pt>
                <c:pt idx="623">
                  <c:v>6.2849450549450556E-3</c:v>
                </c:pt>
                <c:pt idx="624">
                  <c:v>3.15014652014652E-3</c:v>
                </c:pt>
                <c:pt idx="625">
                  <c:v>3.461904761904762E-3</c:v>
                </c:pt>
                <c:pt idx="626">
                  <c:v>4.4832600732600736E-3</c:v>
                </c:pt>
                <c:pt idx="627">
                  <c:v>3.745750915750916E-3</c:v>
                </c:pt>
                <c:pt idx="628">
                  <c:v>6.127545787545788E-3</c:v>
                </c:pt>
                <c:pt idx="629">
                  <c:v>7.1714285714285725E-3</c:v>
                </c:pt>
                <c:pt idx="630">
                  <c:v>7.9626373626373627E-3</c:v>
                </c:pt>
                <c:pt idx="631">
                  <c:v>3.3903663003663001E-3</c:v>
                </c:pt>
                <c:pt idx="632">
                  <c:v>3.5059706959706962E-3</c:v>
                </c:pt>
                <c:pt idx="633">
                  <c:v>4.8609523809523807E-3</c:v>
                </c:pt>
                <c:pt idx="634">
                  <c:v>5.5861904761904755E-3</c:v>
                </c:pt>
                <c:pt idx="635">
                  <c:v>6.896703296703297E-3</c:v>
                </c:pt>
                <c:pt idx="636">
                  <c:v>6.7730769230769242E-3</c:v>
                </c:pt>
                <c:pt idx="637">
                  <c:v>7.7598168498168498E-3</c:v>
                </c:pt>
                <c:pt idx="638">
                  <c:v>3.6143956043956042E-3</c:v>
                </c:pt>
                <c:pt idx="639">
                  <c:v>3.3998901098901101E-3</c:v>
                </c:pt>
                <c:pt idx="640">
                  <c:v>3.5104029304029302E-3</c:v>
                </c:pt>
                <c:pt idx="641">
                  <c:v>5.4288278388278386E-3</c:v>
                </c:pt>
                <c:pt idx="642">
                  <c:v>6.9662271062271063E-3</c:v>
                </c:pt>
                <c:pt idx="643">
                  <c:v>7.8907692307692307E-3</c:v>
                </c:pt>
                <c:pt idx="644">
                  <c:v>7.530695970695972E-3</c:v>
                </c:pt>
                <c:pt idx="645">
                  <c:v>2.7770567375886525E-3</c:v>
                </c:pt>
                <c:pt idx="646">
                  <c:v>2.2790780141843975E-3</c:v>
                </c:pt>
                <c:pt idx="647">
                  <c:v>3.7058510638297865E-3</c:v>
                </c:pt>
                <c:pt idx="648">
                  <c:v>3.4869858156028367E-3</c:v>
                </c:pt>
                <c:pt idx="649">
                  <c:v>4.3289716312056737E-3</c:v>
                </c:pt>
                <c:pt idx="650">
                  <c:v>5.2176241134751777E-3</c:v>
                </c:pt>
                <c:pt idx="651">
                  <c:v>5.2509574468085109E-3</c:v>
                </c:pt>
                <c:pt idx="652">
                  <c:v>2.7450709219858159E-3</c:v>
                </c:pt>
                <c:pt idx="653">
                  <c:v>3.0612411347517728E-3</c:v>
                </c:pt>
                <c:pt idx="654">
                  <c:v>3.7805673758865245E-3</c:v>
                </c:pt>
                <c:pt idx="655">
                  <c:v>3.2699290780141845E-3</c:v>
                </c:pt>
                <c:pt idx="656">
                  <c:v>5.173510638297873E-3</c:v>
                </c:pt>
                <c:pt idx="657">
                  <c:v>5.6755673758865244E-3</c:v>
                </c:pt>
                <c:pt idx="658">
                  <c:v>6.6237943262411345E-3</c:v>
                </c:pt>
                <c:pt idx="659">
                  <c:v>2.9415248226950354E-3</c:v>
                </c:pt>
                <c:pt idx="660">
                  <c:v>3.0121276595744683E-3</c:v>
                </c:pt>
                <c:pt idx="661">
                  <c:v>4.0941134751773045E-3</c:v>
                </c:pt>
                <c:pt idx="662">
                  <c:v>4.651312056737588E-3</c:v>
                </c:pt>
                <c:pt idx="663">
                  <c:v>5.7516666666666671E-3</c:v>
                </c:pt>
                <c:pt idx="664">
                  <c:v>5.9361347517730501E-3</c:v>
                </c:pt>
                <c:pt idx="665">
                  <c:v>6.3370921985815591E-3</c:v>
                </c:pt>
                <c:pt idx="666">
                  <c:v>3.1915957446808515E-3</c:v>
                </c:pt>
                <c:pt idx="667">
                  <c:v>2.970780141843972E-3</c:v>
                </c:pt>
                <c:pt idx="668">
                  <c:v>3.1524468085106388E-3</c:v>
                </c:pt>
                <c:pt idx="669">
                  <c:v>4.438581560283688E-3</c:v>
                </c:pt>
                <c:pt idx="670">
                  <c:v>5.6940425531914899E-3</c:v>
                </c:pt>
                <c:pt idx="671">
                  <c:v>6.5251418439716312E-3</c:v>
                </c:pt>
                <c:pt idx="672">
                  <c:v>6.3441843971631211E-3</c:v>
                </c:pt>
                <c:pt idx="673">
                  <c:v>2.5274570446735395E-3</c:v>
                </c:pt>
                <c:pt idx="674">
                  <c:v>2.1540893470790375E-3</c:v>
                </c:pt>
                <c:pt idx="675">
                  <c:v>3.495257731958763E-3</c:v>
                </c:pt>
                <c:pt idx="676">
                  <c:v>3.2512371134020617E-3</c:v>
                </c:pt>
                <c:pt idx="677">
                  <c:v>4.1509278350515466E-3</c:v>
                </c:pt>
                <c:pt idx="678">
                  <c:v>4.8108591065292097E-3</c:v>
                </c:pt>
                <c:pt idx="679">
                  <c:v>5.0891408934707902E-3</c:v>
                </c:pt>
                <c:pt idx="680">
                  <c:v>2.6847766323024051E-3</c:v>
                </c:pt>
                <c:pt idx="681">
                  <c:v>2.9217869415807556E-3</c:v>
                </c:pt>
                <c:pt idx="682">
                  <c:v>3.7294845360824743E-3</c:v>
                </c:pt>
                <c:pt idx="683">
                  <c:v>3.1175257731958761E-3</c:v>
                </c:pt>
                <c:pt idx="684">
                  <c:v>5.1739518900343652E-3</c:v>
                </c:pt>
                <c:pt idx="685">
                  <c:v>5.7738144329896905E-3</c:v>
                </c:pt>
                <c:pt idx="686">
                  <c:v>6.8194158075601382E-3</c:v>
                </c:pt>
                <c:pt idx="687">
                  <c:v>2.7685223367697595E-3</c:v>
                </c:pt>
                <c:pt idx="688">
                  <c:v>2.8702061855670103E-3</c:v>
                </c:pt>
                <c:pt idx="689">
                  <c:v>3.9134707903780066E-3</c:v>
                </c:pt>
                <c:pt idx="690">
                  <c:v>4.4230584192439864E-3</c:v>
                </c:pt>
                <c:pt idx="691">
                  <c:v>5.5714089347079047E-3</c:v>
                </c:pt>
                <c:pt idx="692">
                  <c:v>5.6928178694158078E-3</c:v>
                </c:pt>
                <c:pt idx="693">
                  <c:v>6.4305154639175254E-3</c:v>
                </c:pt>
                <c:pt idx="694">
                  <c:v>3.0227835051546388E-3</c:v>
                </c:pt>
                <c:pt idx="695">
                  <c:v>2.8421993127147769E-3</c:v>
                </c:pt>
                <c:pt idx="696">
                  <c:v>2.9794501718213061E-3</c:v>
                </c:pt>
                <c:pt idx="697">
                  <c:v>4.4408247422680408E-3</c:v>
                </c:pt>
                <c:pt idx="698">
                  <c:v>5.834639175257731E-3</c:v>
                </c:pt>
                <c:pt idx="699">
                  <c:v>6.5814089347079035E-3</c:v>
                </c:pt>
                <c:pt idx="700">
                  <c:v>6.2484192439862538E-3</c:v>
                </c:pt>
                <c:pt idx="701">
                  <c:v>2.7388235294117645E-3</c:v>
                </c:pt>
                <c:pt idx="702">
                  <c:v>2.3284313725490196E-3</c:v>
                </c:pt>
                <c:pt idx="703">
                  <c:v>3.7340849673202616E-3</c:v>
                </c:pt>
                <c:pt idx="704">
                  <c:v>3.5127124183006535E-3</c:v>
                </c:pt>
                <c:pt idx="705">
                  <c:v>4.4687581699346408E-3</c:v>
                </c:pt>
                <c:pt idx="706">
                  <c:v>5.2152614379084973E-3</c:v>
                </c:pt>
                <c:pt idx="707">
                  <c:v>5.5883986928104579E-3</c:v>
                </c:pt>
                <c:pt idx="708">
                  <c:v>2.8621895424836602E-3</c:v>
                </c:pt>
                <c:pt idx="709">
                  <c:v>3.1465032679738564E-3</c:v>
                </c:pt>
                <c:pt idx="710">
                  <c:v>4.0085620915032679E-3</c:v>
                </c:pt>
                <c:pt idx="711">
                  <c:v>3.3027124183006534E-3</c:v>
                </c:pt>
                <c:pt idx="712">
                  <c:v>5.7249019607843142E-3</c:v>
                </c:pt>
                <c:pt idx="713">
                  <c:v>6.2106862745098038E-3</c:v>
                </c:pt>
                <c:pt idx="714">
                  <c:v>7.5537254901960789E-3</c:v>
                </c:pt>
                <c:pt idx="715">
                  <c:v>2.9518627450980397E-3</c:v>
                </c:pt>
                <c:pt idx="716">
                  <c:v>2.9258496732026146E-3</c:v>
                </c:pt>
                <c:pt idx="717">
                  <c:v>4.1963071895424831E-3</c:v>
                </c:pt>
                <c:pt idx="718">
                  <c:v>4.9154575163398691E-3</c:v>
                </c:pt>
                <c:pt idx="719">
                  <c:v>5.9432679738562087E-3</c:v>
                </c:pt>
                <c:pt idx="720">
                  <c:v>6.1766666666666671E-3</c:v>
                </c:pt>
                <c:pt idx="721">
                  <c:v>6.9591176470588222E-3</c:v>
                </c:pt>
                <c:pt idx="722">
                  <c:v>3.3316339869281044E-3</c:v>
                </c:pt>
                <c:pt idx="723">
                  <c:v>3.0533006535947709E-3</c:v>
                </c:pt>
                <c:pt idx="724">
                  <c:v>3.1853267973856207E-3</c:v>
                </c:pt>
                <c:pt idx="725">
                  <c:v>4.7805228758169933E-3</c:v>
                </c:pt>
                <c:pt idx="726">
                  <c:v>6.3619607843137249E-3</c:v>
                </c:pt>
                <c:pt idx="727">
                  <c:v>7.0950653594771236E-3</c:v>
                </c:pt>
                <c:pt idx="728">
                  <c:v>6.8365359477124184E-3</c:v>
                </c:pt>
                <c:pt idx="729">
                  <c:v>2.6302777777777778E-3</c:v>
                </c:pt>
                <c:pt idx="730">
                  <c:v>2.1554320987654321E-3</c:v>
                </c:pt>
                <c:pt idx="731">
                  <c:v>3.6012345679012343E-3</c:v>
                </c:pt>
                <c:pt idx="732">
                  <c:v>3.1564506172839508E-3</c:v>
                </c:pt>
                <c:pt idx="733">
                  <c:v>3.9987962962962963E-3</c:v>
                </c:pt>
                <c:pt idx="734">
                  <c:v>4.786820987654321E-3</c:v>
                </c:pt>
                <c:pt idx="735">
                  <c:v>4.9641049382716041E-3</c:v>
                </c:pt>
                <c:pt idx="736">
                  <c:v>2.6054012345679009E-3</c:v>
                </c:pt>
                <c:pt idx="737">
                  <c:v>2.97E-3</c:v>
                </c:pt>
                <c:pt idx="738">
                  <c:v>3.6152777777777776E-3</c:v>
                </c:pt>
                <c:pt idx="739">
                  <c:v>3.2106172839506167E-3</c:v>
                </c:pt>
                <c:pt idx="740">
                  <c:v>5.0587037037037033E-3</c:v>
                </c:pt>
                <c:pt idx="741">
                  <c:v>5.7771604938271605E-3</c:v>
                </c:pt>
                <c:pt idx="742">
                  <c:v>7.0264197530864195E-3</c:v>
                </c:pt>
                <c:pt idx="743">
                  <c:v>2.7357407407407408E-3</c:v>
                </c:pt>
                <c:pt idx="744">
                  <c:v>2.7123456790123456E-3</c:v>
                </c:pt>
                <c:pt idx="745">
                  <c:v>3.9893518518518516E-3</c:v>
                </c:pt>
                <c:pt idx="746">
                  <c:v>4.5177777777777777E-3</c:v>
                </c:pt>
                <c:pt idx="747">
                  <c:v>5.5323456790123456E-3</c:v>
                </c:pt>
                <c:pt idx="748">
                  <c:v>5.8679629629629628E-3</c:v>
                </c:pt>
                <c:pt idx="749">
                  <c:v>6.2977469135802469E-3</c:v>
                </c:pt>
                <c:pt idx="750">
                  <c:v>3.11716049382716E-3</c:v>
                </c:pt>
                <c:pt idx="751">
                  <c:v>2.8233024691358024E-3</c:v>
                </c:pt>
                <c:pt idx="752">
                  <c:v>3.0387654320987658E-3</c:v>
                </c:pt>
                <c:pt idx="753">
                  <c:v>4.3037345679012356E-3</c:v>
                </c:pt>
                <c:pt idx="754">
                  <c:v>5.6362962962962955E-3</c:v>
                </c:pt>
                <c:pt idx="755">
                  <c:v>6.3724691358024686E-3</c:v>
                </c:pt>
                <c:pt idx="756">
                  <c:v>6.4409876543209876E-3</c:v>
                </c:pt>
                <c:pt idx="757">
                  <c:v>2.2407536231884057E-3</c:v>
                </c:pt>
                <c:pt idx="758">
                  <c:v>1.8461159420289858E-3</c:v>
                </c:pt>
                <c:pt idx="759">
                  <c:v>3.0528985507246378E-3</c:v>
                </c:pt>
                <c:pt idx="760">
                  <c:v>2.6070724637681157E-3</c:v>
                </c:pt>
                <c:pt idx="761">
                  <c:v>3.4016811594202901E-3</c:v>
                </c:pt>
                <c:pt idx="762">
                  <c:v>3.8867246376811599E-3</c:v>
                </c:pt>
                <c:pt idx="763">
                  <c:v>4.4408985507246382E-3</c:v>
                </c:pt>
                <c:pt idx="764">
                  <c:v>2.2245217391304345E-3</c:v>
                </c:pt>
                <c:pt idx="765">
                  <c:v>2.45063768115942E-3</c:v>
                </c:pt>
                <c:pt idx="766">
                  <c:v>2.8721159420289854E-3</c:v>
                </c:pt>
                <c:pt idx="767">
                  <c:v>2.6538840579710139E-3</c:v>
                </c:pt>
                <c:pt idx="768">
                  <c:v>4.4184637681159416E-3</c:v>
                </c:pt>
                <c:pt idx="769">
                  <c:v>4.9227536231884065E-3</c:v>
                </c:pt>
                <c:pt idx="770">
                  <c:v>6.5102028985507231E-3</c:v>
                </c:pt>
                <c:pt idx="771">
                  <c:v>2.3368695652173912E-3</c:v>
                </c:pt>
                <c:pt idx="772">
                  <c:v>2.193304347826087E-3</c:v>
                </c:pt>
                <c:pt idx="773">
                  <c:v>3.4511884057971016E-3</c:v>
                </c:pt>
                <c:pt idx="774">
                  <c:v>3.6885797101449277E-3</c:v>
                </c:pt>
                <c:pt idx="775">
                  <c:v>4.8471594202898552E-3</c:v>
                </c:pt>
                <c:pt idx="776">
                  <c:v>5.0136521739130423E-3</c:v>
                </c:pt>
                <c:pt idx="777">
                  <c:v>5.2860289855072469E-3</c:v>
                </c:pt>
                <c:pt idx="778">
                  <c:v>2.5933043478260868E-3</c:v>
                </c:pt>
                <c:pt idx="779">
                  <c:v>2.3740869565217391E-3</c:v>
                </c:pt>
                <c:pt idx="780">
                  <c:v>2.5724057971014493E-3</c:v>
                </c:pt>
                <c:pt idx="781">
                  <c:v>3.3617681159420292E-3</c:v>
                </c:pt>
                <c:pt idx="782">
                  <c:v>4.6922318840579708E-3</c:v>
                </c:pt>
                <c:pt idx="783">
                  <c:v>5.1668985507246365E-3</c:v>
                </c:pt>
                <c:pt idx="784">
                  <c:v>5.1458550724637689E-3</c:v>
                </c:pt>
                <c:pt idx="785">
                  <c:v>2.7231388888888887E-3</c:v>
                </c:pt>
                <c:pt idx="786">
                  <c:v>1.9550833333333334E-3</c:v>
                </c:pt>
                <c:pt idx="787">
                  <c:v>3.580388888888889E-3</c:v>
                </c:pt>
                <c:pt idx="788">
                  <c:v>2.6759166666666667E-3</c:v>
                </c:pt>
                <c:pt idx="789">
                  <c:v>3.7455000000000001E-3</c:v>
                </c:pt>
                <c:pt idx="790">
                  <c:v>4.0033055555555551E-3</c:v>
                </c:pt>
                <c:pt idx="791">
                  <c:v>4.6561111111111117E-3</c:v>
                </c:pt>
                <c:pt idx="792">
                  <c:v>2.3468611111111112E-3</c:v>
                </c:pt>
                <c:pt idx="793">
                  <c:v>2.9519999999999993E-3</c:v>
                </c:pt>
                <c:pt idx="794">
                  <c:v>3.0728611111111113E-3</c:v>
                </c:pt>
                <c:pt idx="795">
                  <c:v>2.7926111111111112E-3</c:v>
                </c:pt>
                <c:pt idx="796">
                  <c:v>4.8325277777777776E-3</c:v>
                </c:pt>
                <c:pt idx="797">
                  <c:v>5.5613333333333339E-3</c:v>
                </c:pt>
                <c:pt idx="798">
                  <c:v>6.5940277777777776E-3</c:v>
                </c:pt>
                <c:pt idx="799">
                  <c:v>2.496472222222222E-3</c:v>
                </c:pt>
                <c:pt idx="800">
                  <c:v>2.4112499999999998E-3</c:v>
                </c:pt>
                <c:pt idx="801">
                  <c:v>4.0511111111111112E-3</c:v>
                </c:pt>
                <c:pt idx="802">
                  <c:v>4.4172222222222217E-3</c:v>
                </c:pt>
                <c:pt idx="803">
                  <c:v>5.4887777777777782E-3</c:v>
                </c:pt>
                <c:pt idx="804">
                  <c:v>5.5815555555555557E-3</c:v>
                </c:pt>
                <c:pt idx="805">
                  <c:v>5.5465277777777778E-3</c:v>
                </c:pt>
                <c:pt idx="806">
                  <c:v>3.2137777777777781E-3</c:v>
                </c:pt>
                <c:pt idx="807">
                  <c:v>2.9866944444444446E-3</c:v>
                </c:pt>
                <c:pt idx="808">
                  <c:v>3.1119722222222221E-3</c:v>
                </c:pt>
                <c:pt idx="809">
                  <c:v>4.0711388888888889E-3</c:v>
                </c:pt>
                <c:pt idx="810">
                  <c:v>5.2877222222222223E-3</c:v>
                </c:pt>
                <c:pt idx="811">
                  <c:v>5.7086666666666666E-3</c:v>
                </c:pt>
                <c:pt idx="812">
                  <c:v>5.6507222222222228E-3</c:v>
                </c:pt>
                <c:pt idx="813">
                  <c:v>1.8147089947089948E-3</c:v>
                </c:pt>
                <c:pt idx="814">
                  <c:v>1.4947883597883598E-3</c:v>
                </c:pt>
                <c:pt idx="815">
                  <c:v>2.3997883597883596E-3</c:v>
                </c:pt>
                <c:pt idx="816">
                  <c:v>2.0576984126984129E-3</c:v>
                </c:pt>
                <c:pt idx="817">
                  <c:v>2.7460582010582005E-3</c:v>
                </c:pt>
                <c:pt idx="818">
                  <c:v>3.1981481481481483E-3</c:v>
                </c:pt>
                <c:pt idx="819">
                  <c:v>3.6105555555555557E-3</c:v>
                </c:pt>
                <c:pt idx="820">
                  <c:v>1.69505291005291E-3</c:v>
                </c:pt>
                <c:pt idx="821">
                  <c:v>1.9801058201058203E-3</c:v>
                </c:pt>
                <c:pt idx="822">
                  <c:v>2.3162433862433862E-3</c:v>
                </c:pt>
                <c:pt idx="823">
                  <c:v>2.094973544973545E-3</c:v>
                </c:pt>
                <c:pt idx="824">
                  <c:v>3.5354761904761904E-3</c:v>
                </c:pt>
                <c:pt idx="825">
                  <c:v>4.203597883597884E-3</c:v>
                </c:pt>
                <c:pt idx="826">
                  <c:v>5.5703439153439145E-3</c:v>
                </c:pt>
                <c:pt idx="827">
                  <c:v>1.7768518518518519E-3</c:v>
                </c:pt>
                <c:pt idx="828">
                  <c:v>1.7777777777777776E-3</c:v>
                </c:pt>
                <c:pt idx="829">
                  <c:v>2.9434920634920638E-3</c:v>
                </c:pt>
                <c:pt idx="830">
                  <c:v>3.1299206349206352E-3</c:v>
                </c:pt>
                <c:pt idx="831">
                  <c:v>4.3314550264550271E-3</c:v>
                </c:pt>
                <c:pt idx="832">
                  <c:v>4.3683333333333326E-3</c:v>
                </c:pt>
                <c:pt idx="833">
                  <c:v>4.6478571428571428E-3</c:v>
                </c:pt>
                <c:pt idx="834">
                  <c:v>2.0537830687830686E-3</c:v>
                </c:pt>
                <c:pt idx="835">
                  <c:v>1.9958465608465609E-3</c:v>
                </c:pt>
                <c:pt idx="836">
                  <c:v>2.1829100529100528E-3</c:v>
                </c:pt>
                <c:pt idx="837">
                  <c:v>2.9686507936507937E-3</c:v>
                </c:pt>
                <c:pt idx="838">
                  <c:v>4.1240211640211641E-3</c:v>
                </c:pt>
                <c:pt idx="839">
                  <c:v>4.6697089947089938E-3</c:v>
                </c:pt>
                <c:pt idx="840">
                  <c:v>4.5519841269841274E-3</c:v>
                </c:pt>
                <c:pt idx="841">
                  <c:v>2.3362406015037594E-3</c:v>
                </c:pt>
                <c:pt idx="842">
                  <c:v>1.955538847117794E-3</c:v>
                </c:pt>
                <c:pt idx="843">
                  <c:v>2.8723308270676693E-3</c:v>
                </c:pt>
                <c:pt idx="844">
                  <c:v>2.464260651629073E-3</c:v>
                </c:pt>
                <c:pt idx="845">
                  <c:v>2.960952380952381E-3</c:v>
                </c:pt>
                <c:pt idx="846">
                  <c:v>3.5159899749373433E-3</c:v>
                </c:pt>
                <c:pt idx="847">
                  <c:v>3.8536090225563904E-3</c:v>
                </c:pt>
                <c:pt idx="848">
                  <c:v>2.3529573934837093E-3</c:v>
                </c:pt>
                <c:pt idx="849">
                  <c:v>2.4348370927318296E-3</c:v>
                </c:pt>
                <c:pt idx="850">
                  <c:v>2.7793734335839599E-3</c:v>
                </c:pt>
                <c:pt idx="851">
                  <c:v>2.5216541353383459E-3</c:v>
                </c:pt>
                <c:pt idx="852">
                  <c:v>3.798721804511278E-3</c:v>
                </c:pt>
                <c:pt idx="853">
                  <c:v>4.4326065162907267E-3</c:v>
                </c:pt>
                <c:pt idx="854">
                  <c:v>5.6206015037593982E-3</c:v>
                </c:pt>
                <c:pt idx="855">
                  <c:v>2.3381453634085214E-3</c:v>
                </c:pt>
                <c:pt idx="856">
                  <c:v>2.181779448621554E-3</c:v>
                </c:pt>
                <c:pt idx="857">
                  <c:v>3.2546365914786967E-3</c:v>
                </c:pt>
                <c:pt idx="858">
                  <c:v>3.2753383458646612E-3</c:v>
                </c:pt>
                <c:pt idx="859">
                  <c:v>4.3322807017543864E-3</c:v>
                </c:pt>
                <c:pt idx="860">
                  <c:v>4.4920300751879697E-3</c:v>
                </c:pt>
                <c:pt idx="861">
                  <c:v>4.7784711779448631E-3</c:v>
                </c:pt>
                <c:pt idx="862">
                  <c:v>2.5069674185463661E-3</c:v>
                </c:pt>
                <c:pt idx="863">
                  <c:v>2.4934085213032583E-3</c:v>
                </c:pt>
                <c:pt idx="864">
                  <c:v>2.5728070175438595E-3</c:v>
                </c:pt>
                <c:pt idx="865">
                  <c:v>3.3405764411027564E-3</c:v>
                </c:pt>
                <c:pt idx="866">
                  <c:v>4.1528070175438601E-3</c:v>
                </c:pt>
                <c:pt idx="867">
                  <c:v>4.6740100250626578E-3</c:v>
                </c:pt>
                <c:pt idx="868">
                  <c:v>4.5174185463659148E-3</c:v>
                </c:pt>
                <c:pt idx="869">
                  <c:v>5.0692696629213484E-3</c:v>
                </c:pt>
                <c:pt idx="870">
                  <c:v>4.5389887640449435E-3</c:v>
                </c:pt>
                <c:pt idx="871">
                  <c:v>5.9788764044943809E-3</c:v>
                </c:pt>
                <c:pt idx="872">
                  <c:v>5.9213483146067407E-3</c:v>
                </c:pt>
                <c:pt idx="873">
                  <c:v>7.1283707865168544E-3</c:v>
                </c:pt>
                <c:pt idx="874">
                  <c:v>7.5885393258426966E-3</c:v>
                </c:pt>
                <c:pt idx="875">
                  <c:v>8.3516853932584286E-3</c:v>
                </c:pt>
                <c:pt idx="876">
                  <c:v>7.3628089887640439E-3</c:v>
                </c:pt>
                <c:pt idx="877">
                  <c:v>6.4111235955056174E-3</c:v>
                </c:pt>
                <c:pt idx="878">
                  <c:v>7.0525280898876405E-3</c:v>
                </c:pt>
                <c:pt idx="879">
                  <c:v>7.7704494382022475E-3</c:v>
                </c:pt>
                <c:pt idx="880">
                  <c:v>8.5201685393258425E-3</c:v>
                </c:pt>
                <c:pt idx="881">
                  <c:v>8.6443258426966291E-3</c:v>
                </c:pt>
                <c:pt idx="882">
                  <c:v>7.0866292134831475E-3</c:v>
                </c:pt>
                <c:pt idx="883">
                  <c:v>4.8320786516853932E-3</c:v>
                </c:pt>
                <c:pt idx="884">
                  <c:v>5.2681460674157297E-3</c:v>
                </c:pt>
                <c:pt idx="885">
                  <c:v>5.44752808988764E-3</c:v>
                </c:pt>
                <c:pt idx="886">
                  <c:v>6.5524719101123594E-3</c:v>
                </c:pt>
                <c:pt idx="887">
                  <c:v>7.5349999999999992E-3</c:v>
                </c:pt>
                <c:pt idx="888">
                  <c:v>8.4489325842696614E-3</c:v>
                </c:pt>
                <c:pt idx="889">
                  <c:v>8.9460674157303376E-3</c:v>
                </c:pt>
                <c:pt idx="890">
                  <c:v>7.1864044943820227E-3</c:v>
                </c:pt>
                <c:pt idx="891">
                  <c:v>7.5588202247191009E-3</c:v>
                </c:pt>
                <c:pt idx="892">
                  <c:v>7.3143820224719101E-3</c:v>
                </c:pt>
                <c:pt idx="893">
                  <c:v>7.3645505617977534E-3</c:v>
                </c:pt>
                <c:pt idx="894">
                  <c:v>7.8292696629213478E-3</c:v>
                </c:pt>
                <c:pt idx="895">
                  <c:v>8.7918539325842707E-3</c:v>
                </c:pt>
                <c:pt idx="896">
                  <c:v>8.0113483146067414E-3</c:v>
                </c:pt>
                <c:pt idx="897">
                  <c:v>6.1124157303370794E-3</c:v>
                </c:pt>
                <c:pt idx="898">
                  <c:v>6.0898876404494387E-3</c:v>
                </c:pt>
                <c:pt idx="899">
                  <c:v>5.8648876404494375E-3</c:v>
                </c:pt>
                <c:pt idx="900">
                  <c:v>7.319887640449438E-3</c:v>
                </c:pt>
                <c:pt idx="901">
                  <c:v>8.1341573033707863E-3</c:v>
                </c:pt>
                <c:pt idx="902">
                  <c:v>8.2848876404494377E-3</c:v>
                </c:pt>
                <c:pt idx="903">
                  <c:v>9.1044943820224721E-3</c:v>
                </c:pt>
                <c:pt idx="904">
                  <c:v>8.0282584269662921E-3</c:v>
                </c:pt>
                <c:pt idx="905">
                  <c:v>7.8369101123595512E-3</c:v>
                </c:pt>
                <c:pt idx="906">
                  <c:v>7.7221910112359547E-3</c:v>
                </c:pt>
                <c:pt idx="907">
                  <c:v>8.3153932584269664E-3</c:v>
                </c:pt>
                <c:pt idx="908">
                  <c:v>7.7243258426966293E-3</c:v>
                </c:pt>
                <c:pt idx="909">
                  <c:v>9.0911235955056183E-3</c:v>
                </c:pt>
                <c:pt idx="910">
                  <c:v>8.2894382022471909E-3</c:v>
                </c:pt>
                <c:pt idx="911">
                  <c:v>5.9552808988764042E-3</c:v>
                </c:pt>
                <c:pt idx="912">
                  <c:v>6.2995505617977517E-3</c:v>
                </c:pt>
                <c:pt idx="913">
                  <c:v>6.4147752808988772E-3</c:v>
                </c:pt>
                <c:pt idx="914">
                  <c:v>7.4345505617977531E-3</c:v>
                </c:pt>
                <c:pt idx="915">
                  <c:v>7.8442134831460675E-3</c:v>
                </c:pt>
                <c:pt idx="916">
                  <c:v>8.7055617977528088E-3</c:v>
                </c:pt>
                <c:pt idx="917">
                  <c:v>9.2107865168539332E-3</c:v>
                </c:pt>
                <c:pt idx="918">
                  <c:v>7.9792134831460672E-3</c:v>
                </c:pt>
                <c:pt idx="919">
                  <c:v>8.5872471910112356E-3</c:v>
                </c:pt>
                <c:pt idx="920">
                  <c:v>8.4586516853932588E-3</c:v>
                </c:pt>
                <c:pt idx="921">
                  <c:v>7.9578651685393263E-3</c:v>
                </c:pt>
                <c:pt idx="922">
                  <c:v>8.314943820224718E-3</c:v>
                </c:pt>
                <c:pt idx="923">
                  <c:v>8.9285955056179773E-3</c:v>
                </c:pt>
                <c:pt idx="924">
                  <c:v>8.510674157303371E-3</c:v>
                </c:pt>
                <c:pt idx="925">
                  <c:v>4.2382222222222222E-3</c:v>
                </c:pt>
                <c:pt idx="926">
                  <c:v>3.1322222222222229E-3</c:v>
                </c:pt>
                <c:pt idx="927">
                  <c:v>4.5241666666666659E-3</c:v>
                </c:pt>
                <c:pt idx="928">
                  <c:v>5.5620555555555562E-3</c:v>
                </c:pt>
                <c:pt idx="929">
                  <c:v>6.0401111111111107E-3</c:v>
                </c:pt>
                <c:pt idx="930">
                  <c:v>5.7293888888888889E-3</c:v>
                </c:pt>
                <c:pt idx="931">
                  <c:v>6.6363888888888887E-3</c:v>
                </c:pt>
                <c:pt idx="932">
                  <c:v>5.4859444444444452E-3</c:v>
                </c:pt>
                <c:pt idx="933">
                  <c:v>6.4958333333333326E-3</c:v>
                </c:pt>
                <c:pt idx="934">
                  <c:v>6.3654444444444435E-3</c:v>
                </c:pt>
                <c:pt idx="935">
                  <c:v>5.2325555555555554E-3</c:v>
                </c:pt>
                <c:pt idx="936">
                  <c:v>5.435722222222222E-3</c:v>
                </c:pt>
                <c:pt idx="937">
                  <c:v>8.3112777777777768E-3</c:v>
                </c:pt>
                <c:pt idx="938">
                  <c:v>6.1069444444444444E-3</c:v>
                </c:pt>
                <c:pt idx="939">
                  <c:v>4.390388888888889E-3</c:v>
                </c:pt>
                <c:pt idx="940">
                  <c:v>3.8086111111111111E-3</c:v>
                </c:pt>
                <c:pt idx="941">
                  <c:v>4.921333333333334E-3</c:v>
                </c:pt>
                <c:pt idx="942">
                  <c:v>5.5493888888888884E-3</c:v>
                </c:pt>
                <c:pt idx="943">
                  <c:v>6.9988888888888887E-3</c:v>
                </c:pt>
                <c:pt idx="944">
                  <c:v>7.0644999999999996E-3</c:v>
                </c:pt>
                <c:pt idx="945">
                  <c:v>8.3431111111111102E-3</c:v>
                </c:pt>
                <c:pt idx="946">
                  <c:v>5.8846111111111104E-3</c:v>
                </c:pt>
                <c:pt idx="947">
                  <c:v>7.1280555555555541E-3</c:v>
                </c:pt>
                <c:pt idx="948">
                  <c:v>5.992944444444444E-3</c:v>
                </c:pt>
                <c:pt idx="949">
                  <c:v>4.8858888888888884E-3</c:v>
                </c:pt>
                <c:pt idx="950">
                  <c:v>5.5081666666666673E-3</c:v>
                </c:pt>
                <c:pt idx="951">
                  <c:v>6.8399444444444445E-3</c:v>
                </c:pt>
                <c:pt idx="952">
                  <c:v>6.1824444444444444E-3</c:v>
                </c:pt>
                <c:pt idx="953">
                  <c:v>3.9280555555555553E-3</c:v>
                </c:pt>
                <c:pt idx="954">
                  <c:v>4.935888888888889E-3</c:v>
                </c:pt>
                <c:pt idx="955">
                  <c:v>4.5095555555555557E-3</c:v>
                </c:pt>
                <c:pt idx="956">
                  <c:v>6.471888888888889E-3</c:v>
                </c:pt>
                <c:pt idx="957">
                  <c:v>6.915888888888889E-3</c:v>
                </c:pt>
                <c:pt idx="958">
                  <c:v>5.4416666666666667E-3</c:v>
                </c:pt>
                <c:pt idx="959">
                  <c:v>6.9116666666666667E-3</c:v>
                </c:pt>
                <c:pt idx="960">
                  <c:v>6.6505000000000002E-3</c:v>
                </c:pt>
                <c:pt idx="961">
                  <c:v>6.2498333333333338E-3</c:v>
                </c:pt>
                <c:pt idx="962">
                  <c:v>7.098944444444445E-3</c:v>
                </c:pt>
                <c:pt idx="963">
                  <c:v>6.0431666666666663E-3</c:v>
                </c:pt>
                <c:pt idx="964">
                  <c:v>6.6417777777777786E-3</c:v>
                </c:pt>
                <c:pt idx="965">
                  <c:v>6.7264999999999998E-3</c:v>
                </c:pt>
                <c:pt idx="966">
                  <c:v>6.5246111111111112E-3</c:v>
                </c:pt>
                <c:pt idx="967">
                  <c:v>3.8198888888888887E-3</c:v>
                </c:pt>
                <c:pt idx="968">
                  <c:v>4.5855000000000002E-3</c:v>
                </c:pt>
                <c:pt idx="969">
                  <c:v>5.7403333333333334E-3</c:v>
                </c:pt>
                <c:pt idx="970">
                  <c:v>6.3148888888888898E-3</c:v>
                </c:pt>
                <c:pt idx="971">
                  <c:v>5.8620555555555552E-3</c:v>
                </c:pt>
                <c:pt idx="972">
                  <c:v>5.3767222222222228E-3</c:v>
                </c:pt>
                <c:pt idx="973">
                  <c:v>6.5613333333333322E-3</c:v>
                </c:pt>
                <c:pt idx="974">
                  <c:v>6.2142777777777778E-3</c:v>
                </c:pt>
                <c:pt idx="975">
                  <c:v>6.13638888888889E-3</c:v>
                </c:pt>
                <c:pt idx="976">
                  <c:v>4.9515555555555563E-3</c:v>
                </c:pt>
                <c:pt idx="977">
                  <c:v>5.418944444444445E-3</c:v>
                </c:pt>
                <c:pt idx="978">
                  <c:v>6.2410555555555561E-3</c:v>
                </c:pt>
                <c:pt idx="979">
                  <c:v>6.8874444444444434E-3</c:v>
                </c:pt>
                <c:pt idx="980">
                  <c:v>6.2059444444444445E-3</c:v>
                </c:pt>
                <c:pt idx="981">
                  <c:v>3.7338202247191011E-3</c:v>
                </c:pt>
                <c:pt idx="982">
                  <c:v>3.2614044943820226E-3</c:v>
                </c:pt>
                <c:pt idx="983">
                  <c:v>4.0737640449438209E-3</c:v>
                </c:pt>
                <c:pt idx="984">
                  <c:v>4.03623595505618E-3</c:v>
                </c:pt>
                <c:pt idx="985">
                  <c:v>4.0175842696629216E-3</c:v>
                </c:pt>
                <c:pt idx="986">
                  <c:v>4.4052808988764049E-3</c:v>
                </c:pt>
                <c:pt idx="987">
                  <c:v>3.8169662921348308E-3</c:v>
                </c:pt>
                <c:pt idx="988">
                  <c:v>2.3885955056179775E-3</c:v>
                </c:pt>
                <c:pt idx="989">
                  <c:v>4.0387640449438206E-3</c:v>
                </c:pt>
                <c:pt idx="990">
                  <c:v>4.4972471910112366E-3</c:v>
                </c:pt>
                <c:pt idx="991">
                  <c:v>4.2625280898876397E-3</c:v>
                </c:pt>
                <c:pt idx="992">
                  <c:v>4.0746067415730336E-3</c:v>
                </c:pt>
                <c:pt idx="993">
                  <c:v>4.908089887640449E-3</c:v>
                </c:pt>
                <c:pt idx="994">
                  <c:v>3.4659550561797754E-3</c:v>
                </c:pt>
                <c:pt idx="995">
                  <c:v>3.9492134831460675E-3</c:v>
                </c:pt>
                <c:pt idx="996">
                  <c:v>3.3051685393258425E-3</c:v>
                </c:pt>
                <c:pt idx="997">
                  <c:v>4.443202247191011E-3</c:v>
                </c:pt>
                <c:pt idx="998">
                  <c:v>3.5511235955056181E-3</c:v>
                </c:pt>
                <c:pt idx="999">
                  <c:v>3.5842696629213482E-3</c:v>
                </c:pt>
                <c:pt idx="1000">
                  <c:v>3.2100561797752812E-3</c:v>
                </c:pt>
                <c:pt idx="1001">
                  <c:v>3.863539325842697E-3</c:v>
                </c:pt>
                <c:pt idx="1002">
                  <c:v>3.5932022471910114E-3</c:v>
                </c:pt>
                <c:pt idx="1003">
                  <c:v>3.562584269662921E-3</c:v>
                </c:pt>
                <c:pt idx="1004">
                  <c:v>3.1283146067415729E-3</c:v>
                </c:pt>
                <c:pt idx="1005">
                  <c:v>4.2169101123595504E-3</c:v>
                </c:pt>
                <c:pt idx="1006">
                  <c:v>3.8484269662921347E-3</c:v>
                </c:pt>
                <c:pt idx="1007">
                  <c:v>2.5723595505617982E-3</c:v>
                </c:pt>
                <c:pt idx="1008">
                  <c:v>4.1438764044943819E-3</c:v>
                </c:pt>
                <c:pt idx="1009">
                  <c:v>4.3119662921348315E-3</c:v>
                </c:pt>
                <c:pt idx="1010">
                  <c:v>4.6594382022471913E-3</c:v>
                </c:pt>
                <c:pt idx="1011">
                  <c:v>4.7324157303370792E-3</c:v>
                </c:pt>
                <c:pt idx="1012">
                  <c:v>4.0138202247191014E-3</c:v>
                </c:pt>
                <c:pt idx="1013">
                  <c:v>2.3505617977528088E-3</c:v>
                </c:pt>
                <c:pt idx="1014">
                  <c:v>3.6853370786516853E-3</c:v>
                </c:pt>
                <c:pt idx="1015">
                  <c:v>2.4731460674157304E-3</c:v>
                </c:pt>
                <c:pt idx="1016">
                  <c:v>4.1364606741573036E-3</c:v>
                </c:pt>
                <c:pt idx="1017">
                  <c:v>3.502303370786517E-3</c:v>
                </c:pt>
                <c:pt idx="1018">
                  <c:v>3.5638202247191015E-3</c:v>
                </c:pt>
                <c:pt idx="1019">
                  <c:v>3.8165730337078652E-3</c:v>
                </c:pt>
                <c:pt idx="1020">
                  <c:v>3.1824719101123593E-3</c:v>
                </c:pt>
                <c:pt idx="1021">
                  <c:v>5.312696629213483E-3</c:v>
                </c:pt>
                <c:pt idx="1022">
                  <c:v>4.5894943820224713E-3</c:v>
                </c:pt>
                <c:pt idx="1023">
                  <c:v>4.2632022471910114E-3</c:v>
                </c:pt>
                <c:pt idx="1024">
                  <c:v>3.5570224719101125E-3</c:v>
                </c:pt>
                <c:pt idx="1025">
                  <c:v>4.4479213483146068E-3</c:v>
                </c:pt>
                <c:pt idx="1026">
                  <c:v>3.7264044943820223E-3</c:v>
                </c:pt>
                <c:pt idx="1027">
                  <c:v>3.4979775280898876E-3</c:v>
                </c:pt>
                <c:pt idx="1028">
                  <c:v>3.4226966292134832E-3</c:v>
                </c:pt>
                <c:pt idx="1029">
                  <c:v>3.4381460674157305E-3</c:v>
                </c:pt>
                <c:pt idx="1030">
                  <c:v>4.0664044943820223E-3</c:v>
                </c:pt>
                <c:pt idx="1031">
                  <c:v>3.5793820224719101E-3</c:v>
                </c:pt>
                <c:pt idx="1032">
                  <c:v>4.5987078651685397E-3</c:v>
                </c:pt>
                <c:pt idx="1033">
                  <c:v>4.8134269662921348E-3</c:v>
                </c:pt>
                <c:pt idx="1034">
                  <c:v>3.444494382022472E-3</c:v>
                </c:pt>
                <c:pt idx="1035">
                  <c:v>3.3051685393258425E-3</c:v>
                </c:pt>
                <c:pt idx="1036">
                  <c:v>5.2756179775280895E-3</c:v>
                </c:pt>
                <c:pt idx="1037">
                  <c:v>4.5961842105263157E-3</c:v>
                </c:pt>
                <c:pt idx="1038">
                  <c:v>4.1566447368421048E-3</c:v>
                </c:pt>
                <c:pt idx="1039">
                  <c:v>4.8149342105263159E-3</c:v>
                </c:pt>
                <c:pt idx="1040">
                  <c:v>4.6709868421052634E-3</c:v>
                </c:pt>
                <c:pt idx="1041">
                  <c:v>3.8163815789473685E-3</c:v>
                </c:pt>
                <c:pt idx="1042">
                  <c:v>3.6889473684210525E-3</c:v>
                </c:pt>
                <c:pt idx="1043">
                  <c:v>3.0442763157894734E-3</c:v>
                </c:pt>
                <c:pt idx="1044">
                  <c:v>3.3893421052631576E-3</c:v>
                </c:pt>
                <c:pt idx="1045">
                  <c:v>3.7993421052631578E-3</c:v>
                </c:pt>
                <c:pt idx="1046">
                  <c:v>3.8480263157894736E-3</c:v>
                </c:pt>
                <c:pt idx="1047">
                  <c:v>3.6049342105263153E-3</c:v>
                </c:pt>
                <c:pt idx="1048">
                  <c:v>3.390657894736842E-3</c:v>
                </c:pt>
                <c:pt idx="1049">
                  <c:v>3.2866447368421052E-3</c:v>
                </c:pt>
                <c:pt idx="1050">
                  <c:v>3.7684868421052633E-3</c:v>
                </c:pt>
                <c:pt idx="1051">
                  <c:v>4.4771052631578951E-3</c:v>
                </c:pt>
                <c:pt idx="1052">
                  <c:v>4.818026315789474E-3</c:v>
                </c:pt>
                <c:pt idx="1053">
                  <c:v>4.5228289473684211E-3</c:v>
                </c:pt>
                <c:pt idx="1054">
                  <c:v>5.1850000000000004E-3</c:v>
                </c:pt>
                <c:pt idx="1055">
                  <c:v>4.1728947368421046E-3</c:v>
                </c:pt>
                <c:pt idx="1056">
                  <c:v>3.07625E-3</c:v>
                </c:pt>
                <c:pt idx="1057">
                  <c:v>2.8936842105263157E-3</c:v>
                </c:pt>
                <c:pt idx="1058">
                  <c:v>3.5586184210526315E-3</c:v>
                </c:pt>
                <c:pt idx="1059">
                  <c:v>3.2736184210526318E-3</c:v>
                </c:pt>
                <c:pt idx="1060">
                  <c:v>3.6854605263157893E-3</c:v>
                </c:pt>
                <c:pt idx="1061">
                  <c:v>3.4907894736842101E-3</c:v>
                </c:pt>
                <c:pt idx="1062">
                  <c:v>2.9083552631578948E-3</c:v>
                </c:pt>
                <c:pt idx="1063">
                  <c:v>2.8460526315789471E-3</c:v>
                </c:pt>
                <c:pt idx="1064">
                  <c:v>2.984013157894737E-3</c:v>
                </c:pt>
                <c:pt idx="1065">
                  <c:v>4.5278947368421049E-3</c:v>
                </c:pt>
                <c:pt idx="1066">
                  <c:v>4.470065789473684E-3</c:v>
                </c:pt>
                <c:pt idx="1067">
                  <c:v>4.0026315789473688E-3</c:v>
                </c:pt>
                <c:pt idx="1068">
                  <c:v>4.057894736842105E-3</c:v>
                </c:pt>
                <c:pt idx="1069">
                  <c:v>3.660065789473684E-3</c:v>
                </c:pt>
                <c:pt idx="1070">
                  <c:v>3.4689473684210523E-3</c:v>
                </c:pt>
                <c:pt idx="1071">
                  <c:v>3.0476973684210526E-3</c:v>
                </c:pt>
                <c:pt idx="1072">
                  <c:v>3.1559868421052631E-3</c:v>
                </c:pt>
                <c:pt idx="1073">
                  <c:v>3.6164473684210524E-3</c:v>
                </c:pt>
                <c:pt idx="1074">
                  <c:v>3.3674999999999998E-3</c:v>
                </c:pt>
                <c:pt idx="1075">
                  <c:v>3.0456578947368421E-3</c:v>
                </c:pt>
                <c:pt idx="1076">
                  <c:v>3.4422368421052631E-3</c:v>
                </c:pt>
                <c:pt idx="1077">
                  <c:v>3.151644736842105E-3</c:v>
                </c:pt>
                <c:pt idx="1078">
                  <c:v>4.1312500000000004E-3</c:v>
                </c:pt>
                <c:pt idx="1079">
                  <c:v>4.6033552631578947E-3</c:v>
                </c:pt>
                <c:pt idx="1080">
                  <c:v>4.2783552631578941E-3</c:v>
                </c:pt>
                <c:pt idx="1081">
                  <c:v>4.3773026315789476E-3</c:v>
                </c:pt>
                <c:pt idx="1082">
                  <c:v>3.9404605263157902E-3</c:v>
                </c:pt>
                <c:pt idx="1083">
                  <c:v>4.112434210526315E-3</c:v>
                </c:pt>
                <c:pt idx="1084">
                  <c:v>3.4650657894736842E-3</c:v>
                </c:pt>
                <c:pt idx="1085">
                  <c:v>3.4084868421052628E-3</c:v>
                </c:pt>
                <c:pt idx="1086">
                  <c:v>3.9536184210526319E-3</c:v>
                </c:pt>
                <c:pt idx="1087">
                  <c:v>3.82453947368421E-3</c:v>
                </c:pt>
                <c:pt idx="1088">
                  <c:v>3.5537500000000001E-3</c:v>
                </c:pt>
                <c:pt idx="1089">
                  <c:v>4.1875000000000002E-3</c:v>
                </c:pt>
                <c:pt idx="1090">
                  <c:v>3.7205921052631576E-3</c:v>
                </c:pt>
                <c:pt idx="1091">
                  <c:v>3.3541447368421054E-3</c:v>
                </c:pt>
                <c:pt idx="1092">
                  <c:v>3.8948026315789469E-3</c:v>
                </c:pt>
                <c:pt idx="1093">
                  <c:v>3.619207920792079E-3</c:v>
                </c:pt>
                <c:pt idx="1094">
                  <c:v>3.2519306930693069E-3</c:v>
                </c:pt>
                <c:pt idx="1095">
                  <c:v>3.0867326732673269E-3</c:v>
                </c:pt>
                <c:pt idx="1096">
                  <c:v>3.183910891089109E-3</c:v>
                </c:pt>
                <c:pt idx="1097">
                  <c:v>3.7874752475247526E-3</c:v>
                </c:pt>
                <c:pt idx="1098">
                  <c:v>4.6728217821782178E-3</c:v>
                </c:pt>
                <c:pt idx="1099">
                  <c:v>3.5209900990099009E-3</c:v>
                </c:pt>
                <c:pt idx="1100">
                  <c:v>3.4242079207920792E-3</c:v>
                </c:pt>
                <c:pt idx="1101">
                  <c:v>3.2164356435643569E-3</c:v>
                </c:pt>
                <c:pt idx="1102">
                  <c:v>3.218118811881188E-3</c:v>
                </c:pt>
                <c:pt idx="1103">
                  <c:v>3.9126237623762373E-3</c:v>
                </c:pt>
                <c:pt idx="1104">
                  <c:v>2.7115346534653468E-3</c:v>
                </c:pt>
                <c:pt idx="1105">
                  <c:v>3.356287128712871E-3</c:v>
                </c:pt>
                <c:pt idx="1106">
                  <c:v>3.4038613861386144E-3</c:v>
                </c:pt>
                <c:pt idx="1107">
                  <c:v>3.4442574257425745E-3</c:v>
                </c:pt>
                <c:pt idx="1108">
                  <c:v>5.6684158415841596E-3</c:v>
                </c:pt>
                <c:pt idx="1109">
                  <c:v>4.7681188118811882E-3</c:v>
                </c:pt>
                <c:pt idx="1110">
                  <c:v>4.1850495049504952E-3</c:v>
                </c:pt>
                <c:pt idx="1111">
                  <c:v>4.8006435643564351E-3</c:v>
                </c:pt>
                <c:pt idx="1112">
                  <c:v>4.2632178217821785E-3</c:v>
                </c:pt>
                <c:pt idx="1113">
                  <c:v>5.636633663366337E-3</c:v>
                </c:pt>
                <c:pt idx="1114">
                  <c:v>5.0085643564356432E-3</c:v>
                </c:pt>
                <c:pt idx="1115">
                  <c:v>5.0383168316831678E-3</c:v>
                </c:pt>
                <c:pt idx="1116">
                  <c:v>5.0899009900990094E-3</c:v>
                </c:pt>
                <c:pt idx="1117">
                  <c:v>4.2726237623762374E-3</c:v>
                </c:pt>
                <c:pt idx="1118">
                  <c:v>4.9838118811881193E-3</c:v>
                </c:pt>
                <c:pt idx="1119">
                  <c:v>4.7045544554455447E-3</c:v>
                </c:pt>
                <c:pt idx="1120">
                  <c:v>4.7779207920792075E-3</c:v>
                </c:pt>
                <c:pt idx="1121">
                  <c:v>5.0979702970297032E-3</c:v>
                </c:pt>
                <c:pt idx="1122">
                  <c:v>4.8081188118811883E-3</c:v>
                </c:pt>
                <c:pt idx="1123">
                  <c:v>4.6825742574257432E-3</c:v>
                </c:pt>
                <c:pt idx="1124">
                  <c:v>5.243366336633663E-3</c:v>
                </c:pt>
                <c:pt idx="1125">
                  <c:v>4.0972277227722771E-3</c:v>
                </c:pt>
                <c:pt idx="1126">
                  <c:v>3.0997029702970291E-3</c:v>
                </c:pt>
                <c:pt idx="1127">
                  <c:v>4.9194059405940592E-3</c:v>
                </c:pt>
                <c:pt idx="1128">
                  <c:v>4.2163366336633668E-3</c:v>
                </c:pt>
                <c:pt idx="1129">
                  <c:v>4.341089108910891E-3</c:v>
                </c:pt>
                <c:pt idx="1130">
                  <c:v>4.2406435643564354E-3</c:v>
                </c:pt>
                <c:pt idx="1131">
                  <c:v>4.3717326732673261E-3</c:v>
                </c:pt>
                <c:pt idx="1132">
                  <c:v>5.3568811881188122E-3</c:v>
                </c:pt>
                <c:pt idx="1133">
                  <c:v>4.35509900990099E-3</c:v>
                </c:pt>
                <c:pt idx="1134">
                  <c:v>4.7761386138613863E-3</c:v>
                </c:pt>
                <c:pt idx="1135">
                  <c:v>4.1451485148514856E-3</c:v>
                </c:pt>
                <c:pt idx="1136">
                  <c:v>3.7735148514851484E-3</c:v>
                </c:pt>
                <c:pt idx="1137">
                  <c:v>3.8109900990099007E-3</c:v>
                </c:pt>
                <c:pt idx="1138">
                  <c:v>3.7081188118811884E-3</c:v>
                </c:pt>
                <c:pt idx="1139">
                  <c:v>2.7625247524752476E-3</c:v>
                </c:pt>
                <c:pt idx="1140">
                  <c:v>4.05980198019802E-3</c:v>
                </c:pt>
                <c:pt idx="1141">
                  <c:v>3.9551980198019804E-3</c:v>
                </c:pt>
                <c:pt idx="1142">
                  <c:v>5.3343069306930691E-3</c:v>
                </c:pt>
                <c:pt idx="1143">
                  <c:v>3.923861386138614E-3</c:v>
                </c:pt>
                <c:pt idx="1144">
                  <c:v>3.7436633663366337E-3</c:v>
                </c:pt>
                <c:pt idx="1145">
                  <c:v>4.376435643564356E-3</c:v>
                </c:pt>
                <c:pt idx="1146">
                  <c:v>3.7917326732673268E-3</c:v>
                </c:pt>
                <c:pt idx="1147">
                  <c:v>4.0572772277227727E-3</c:v>
                </c:pt>
                <c:pt idx="1148">
                  <c:v>4.4485148514851486E-3</c:v>
                </c:pt>
                <c:pt idx="1149">
                  <c:v>4.8053797468354427E-3</c:v>
                </c:pt>
                <c:pt idx="1150">
                  <c:v>3.2525316455696202E-3</c:v>
                </c:pt>
                <c:pt idx="1151">
                  <c:v>6.2992405063291134E-3</c:v>
                </c:pt>
                <c:pt idx="1152">
                  <c:v>4.5749367088607591E-3</c:v>
                </c:pt>
                <c:pt idx="1153">
                  <c:v>6.551708860759493E-3</c:v>
                </c:pt>
                <c:pt idx="1154">
                  <c:v>6.6249367088607597E-3</c:v>
                </c:pt>
                <c:pt idx="1155">
                  <c:v>6.0898101265822787E-3</c:v>
                </c:pt>
                <c:pt idx="1156">
                  <c:v>4.6497468354430383E-3</c:v>
                </c:pt>
                <c:pt idx="1157">
                  <c:v>6.165569620253164E-3</c:v>
                </c:pt>
                <c:pt idx="1158">
                  <c:v>6.9042405063291139E-3</c:v>
                </c:pt>
                <c:pt idx="1159">
                  <c:v>6.5005696202531651E-3</c:v>
                </c:pt>
                <c:pt idx="1160">
                  <c:v>6.3658227848101268E-3</c:v>
                </c:pt>
                <c:pt idx="1161">
                  <c:v>6.5503797468354419E-3</c:v>
                </c:pt>
                <c:pt idx="1162">
                  <c:v>6.6489873417721517E-3</c:v>
                </c:pt>
                <c:pt idx="1163">
                  <c:v>4.9347468354430379E-3</c:v>
                </c:pt>
                <c:pt idx="1164">
                  <c:v>6.3138607594936703E-3</c:v>
                </c:pt>
                <c:pt idx="1165">
                  <c:v>6.0022151898734182E-3</c:v>
                </c:pt>
                <c:pt idx="1166">
                  <c:v>6.3003797468354434E-3</c:v>
                </c:pt>
                <c:pt idx="1167">
                  <c:v>7.2478481012658242E-3</c:v>
                </c:pt>
                <c:pt idx="1168">
                  <c:v>5.9949367088607593E-3</c:v>
                </c:pt>
                <c:pt idx="1169">
                  <c:v>5.7200632911392404E-3</c:v>
                </c:pt>
                <c:pt idx="1170">
                  <c:v>4.7534177215189872E-3</c:v>
                </c:pt>
                <c:pt idx="1171">
                  <c:v>6.1280379746835442E-3</c:v>
                </c:pt>
                <c:pt idx="1172">
                  <c:v>7.0519620253164548E-3</c:v>
                </c:pt>
                <c:pt idx="1173">
                  <c:v>6.6366455696202529E-3</c:v>
                </c:pt>
                <c:pt idx="1174">
                  <c:v>6.3162025316455695E-3</c:v>
                </c:pt>
                <c:pt idx="1175">
                  <c:v>5.986392405063292E-3</c:v>
                </c:pt>
                <c:pt idx="1176">
                  <c:v>6.079620253164557E-3</c:v>
                </c:pt>
                <c:pt idx="1177">
                  <c:v>4.8633544303797469E-3</c:v>
                </c:pt>
                <c:pt idx="1178">
                  <c:v>5.7391772151898736E-3</c:v>
                </c:pt>
                <c:pt idx="1179">
                  <c:v>6.284303797468355E-3</c:v>
                </c:pt>
                <c:pt idx="1180">
                  <c:v>5.5760759493670891E-3</c:v>
                </c:pt>
                <c:pt idx="1181">
                  <c:v>7.4655063291139247E-3</c:v>
                </c:pt>
                <c:pt idx="1182">
                  <c:v>6.3544303797468359E-3</c:v>
                </c:pt>
                <c:pt idx="1183">
                  <c:v>5.8776582278481015E-3</c:v>
                </c:pt>
                <c:pt idx="1184">
                  <c:v>4.4803164556962028E-3</c:v>
                </c:pt>
                <c:pt idx="1185">
                  <c:v>6.4767721518987345E-3</c:v>
                </c:pt>
                <c:pt idx="1186">
                  <c:v>6.764746835443038E-3</c:v>
                </c:pt>
                <c:pt idx="1187">
                  <c:v>6.5184177215189881E-3</c:v>
                </c:pt>
                <c:pt idx="1188">
                  <c:v>6.6270253164556975E-3</c:v>
                </c:pt>
                <c:pt idx="1189">
                  <c:v>6.6197468354430395E-3</c:v>
                </c:pt>
                <c:pt idx="1190">
                  <c:v>6.8012025316455688E-3</c:v>
                </c:pt>
                <c:pt idx="1191">
                  <c:v>5.3165822784810128E-3</c:v>
                </c:pt>
                <c:pt idx="1192">
                  <c:v>5.9854430379746833E-3</c:v>
                </c:pt>
                <c:pt idx="1193">
                  <c:v>6.465822784810127E-3</c:v>
                </c:pt>
                <c:pt idx="1194">
                  <c:v>6.5648734177215194E-3</c:v>
                </c:pt>
                <c:pt idx="1195">
                  <c:v>7.3251898734177203E-3</c:v>
                </c:pt>
                <c:pt idx="1196">
                  <c:v>7.1289873417721512E-3</c:v>
                </c:pt>
                <c:pt idx="1197">
                  <c:v>6.9053797468354439E-3</c:v>
                </c:pt>
                <c:pt idx="1198">
                  <c:v>5.477215189873417E-3</c:v>
                </c:pt>
                <c:pt idx="1199">
                  <c:v>7.0281012658227858E-3</c:v>
                </c:pt>
                <c:pt idx="1200">
                  <c:v>7.0946835443037974E-3</c:v>
                </c:pt>
                <c:pt idx="1201">
                  <c:v>7.2212025316455708E-3</c:v>
                </c:pt>
                <c:pt idx="1202">
                  <c:v>7.0387341772151901E-3</c:v>
                </c:pt>
                <c:pt idx="1203">
                  <c:v>6.9860759493670897E-3</c:v>
                </c:pt>
                <c:pt idx="1204">
                  <c:v>6.7947468354430376E-3</c:v>
                </c:pt>
                <c:pt idx="1205">
                  <c:v>2.9332738095238097E-3</c:v>
                </c:pt>
                <c:pt idx="1206">
                  <c:v>2.7239880952380953E-3</c:v>
                </c:pt>
                <c:pt idx="1207">
                  <c:v>2.7304166666666666E-3</c:v>
                </c:pt>
                <c:pt idx="1208">
                  <c:v>2.8192857142857138E-3</c:v>
                </c:pt>
                <c:pt idx="1209">
                  <c:v>3.0758333333333332E-3</c:v>
                </c:pt>
                <c:pt idx="1210">
                  <c:v>2.7652976190476195E-3</c:v>
                </c:pt>
                <c:pt idx="1211">
                  <c:v>3.0355952380952378E-3</c:v>
                </c:pt>
                <c:pt idx="1212">
                  <c:v>2.7444642857142854E-3</c:v>
                </c:pt>
                <c:pt idx="1213">
                  <c:v>2.9571428571428574E-3</c:v>
                </c:pt>
                <c:pt idx="1214">
                  <c:v>3.0744047619047617E-3</c:v>
                </c:pt>
                <c:pt idx="1215">
                  <c:v>2.9289880952380952E-3</c:v>
                </c:pt>
                <c:pt idx="1216">
                  <c:v>2.9844047619047623E-3</c:v>
                </c:pt>
                <c:pt idx="1217">
                  <c:v>2.9127976190476187E-3</c:v>
                </c:pt>
                <c:pt idx="1218">
                  <c:v>2.8620833333333332E-3</c:v>
                </c:pt>
                <c:pt idx="1219">
                  <c:v>3.7004166666666665E-3</c:v>
                </c:pt>
                <c:pt idx="1220">
                  <c:v>3.6214285714285719E-3</c:v>
                </c:pt>
                <c:pt idx="1221">
                  <c:v>3.3026785714285719E-3</c:v>
                </c:pt>
                <c:pt idx="1222">
                  <c:v>3.1865476190476192E-3</c:v>
                </c:pt>
                <c:pt idx="1223">
                  <c:v>3.3625595238095237E-3</c:v>
                </c:pt>
                <c:pt idx="1224">
                  <c:v>3.8781547619047615E-3</c:v>
                </c:pt>
                <c:pt idx="1225">
                  <c:v>3.246071428571428E-3</c:v>
                </c:pt>
                <c:pt idx="1226">
                  <c:v>3.6670238095238097E-3</c:v>
                </c:pt>
                <c:pt idx="1227">
                  <c:v>3.527559523809524E-3</c:v>
                </c:pt>
                <c:pt idx="1228">
                  <c:v>3.6692261904761906E-3</c:v>
                </c:pt>
                <c:pt idx="1229">
                  <c:v>3.6402380952380953E-3</c:v>
                </c:pt>
                <c:pt idx="1230">
                  <c:v>3.495714285714286E-3</c:v>
                </c:pt>
                <c:pt idx="1231">
                  <c:v>3.3457738095238093E-3</c:v>
                </c:pt>
                <c:pt idx="1232">
                  <c:v>3.4569047619047617E-3</c:v>
                </c:pt>
                <c:pt idx="1233">
                  <c:v>4.2305952380952382E-3</c:v>
                </c:pt>
                <c:pt idx="1234">
                  <c:v>4.021547619047619E-3</c:v>
                </c:pt>
                <c:pt idx="1235">
                  <c:v>3.7208928571428575E-3</c:v>
                </c:pt>
                <c:pt idx="1236">
                  <c:v>3.6291666666666668E-3</c:v>
                </c:pt>
                <c:pt idx="1237">
                  <c:v>3.6389285714285716E-3</c:v>
                </c:pt>
                <c:pt idx="1238">
                  <c:v>3.6605357142857143E-3</c:v>
                </c:pt>
                <c:pt idx="1239">
                  <c:v>4.3430952380952388E-3</c:v>
                </c:pt>
                <c:pt idx="1240">
                  <c:v>3.5229166666666664E-3</c:v>
                </c:pt>
                <c:pt idx="1241">
                  <c:v>3.9698214285714285E-3</c:v>
                </c:pt>
                <c:pt idx="1242">
                  <c:v>3.6554761904761903E-3</c:v>
                </c:pt>
                <c:pt idx="1243">
                  <c:v>3.968392857142857E-3</c:v>
                </c:pt>
                <c:pt idx="1244">
                  <c:v>3.8831547619047621E-3</c:v>
                </c:pt>
                <c:pt idx="1245">
                  <c:v>4.0840476190476191E-3</c:v>
                </c:pt>
                <c:pt idx="1246">
                  <c:v>4.00422619047619E-3</c:v>
                </c:pt>
                <c:pt idx="1247">
                  <c:v>4.3991666666666667E-3</c:v>
                </c:pt>
                <c:pt idx="1248">
                  <c:v>3.4458333333333333E-3</c:v>
                </c:pt>
                <c:pt idx="1249">
                  <c:v>3.8849404761904759E-3</c:v>
                </c:pt>
                <c:pt idx="1250">
                  <c:v>3.496011904761905E-3</c:v>
                </c:pt>
                <c:pt idx="1251">
                  <c:v>3.7045238095238095E-3</c:v>
                </c:pt>
                <c:pt idx="1252">
                  <c:v>3.8126190476190473E-3</c:v>
                </c:pt>
                <c:pt idx="1253">
                  <c:v>3.6946428571428573E-3</c:v>
                </c:pt>
                <c:pt idx="1254">
                  <c:v>3.8428571428571427E-3</c:v>
                </c:pt>
                <c:pt idx="1255">
                  <c:v>3.6086309523809521E-3</c:v>
                </c:pt>
                <c:pt idx="1256">
                  <c:v>3.5054761904761904E-3</c:v>
                </c:pt>
                <c:pt idx="1257">
                  <c:v>3.4903571428571431E-3</c:v>
                </c:pt>
                <c:pt idx="1258">
                  <c:v>3.6336904761904761E-3</c:v>
                </c:pt>
                <c:pt idx="1259">
                  <c:v>3.7661904761904759E-3</c:v>
                </c:pt>
                <c:pt idx="1260">
                  <c:v>3.5159523809523813E-3</c:v>
                </c:pt>
                <c:pt idx="1261">
                  <c:v>5.9075000000000004E-3</c:v>
                </c:pt>
                <c:pt idx="1262">
                  <c:v>4.5496874999999999E-3</c:v>
                </c:pt>
                <c:pt idx="1263">
                  <c:v>6.0844791666666669E-3</c:v>
                </c:pt>
                <c:pt idx="1264">
                  <c:v>5.9195833333333323E-3</c:v>
                </c:pt>
                <c:pt idx="1265">
                  <c:v>6.6022916666666669E-3</c:v>
                </c:pt>
                <c:pt idx="1266">
                  <c:v>5.9828125000000003E-3</c:v>
                </c:pt>
                <c:pt idx="1267">
                  <c:v>5.8109374999999993E-3</c:v>
                </c:pt>
                <c:pt idx="1268">
                  <c:v>5.177083333333333E-3</c:v>
                </c:pt>
                <c:pt idx="1269">
                  <c:v>5.7335416666666672E-3</c:v>
                </c:pt>
                <c:pt idx="1270">
                  <c:v>6.2991666666666656E-3</c:v>
                </c:pt>
                <c:pt idx="1271">
                  <c:v>6.4715624999999999E-3</c:v>
                </c:pt>
                <c:pt idx="1272">
                  <c:v>6.3697916666666668E-3</c:v>
                </c:pt>
                <c:pt idx="1273">
                  <c:v>6.7030208333333334E-3</c:v>
                </c:pt>
                <c:pt idx="1274">
                  <c:v>6.1280208333333334E-3</c:v>
                </c:pt>
                <c:pt idx="1275">
                  <c:v>6.0292708333333335E-3</c:v>
                </c:pt>
                <c:pt idx="1276">
                  <c:v>7.3302083333333335E-3</c:v>
                </c:pt>
                <c:pt idx="1277">
                  <c:v>6.5090625000000001E-3</c:v>
                </c:pt>
                <c:pt idx="1278">
                  <c:v>8.1679166666666653E-3</c:v>
                </c:pt>
                <c:pt idx="1279">
                  <c:v>6.7831250000000001E-3</c:v>
                </c:pt>
                <c:pt idx="1280">
                  <c:v>5.8337499999999995E-3</c:v>
                </c:pt>
                <c:pt idx="1281">
                  <c:v>5.7562500000000001E-3</c:v>
                </c:pt>
                <c:pt idx="1282">
                  <c:v>5.5020833333333337E-3</c:v>
                </c:pt>
                <c:pt idx="1283">
                  <c:v>5.9814583333333326E-3</c:v>
                </c:pt>
                <c:pt idx="1284">
                  <c:v>6.7291666666666672E-3</c:v>
                </c:pt>
                <c:pt idx="1285">
                  <c:v>7.0475000000000008E-3</c:v>
                </c:pt>
                <c:pt idx="1286">
                  <c:v>6.0671875000000005E-3</c:v>
                </c:pt>
                <c:pt idx="1287">
                  <c:v>6.5684375000000005E-3</c:v>
                </c:pt>
                <c:pt idx="1288">
                  <c:v>6.1076041666666666E-3</c:v>
                </c:pt>
                <c:pt idx="1289">
                  <c:v>6.0878125000000003E-3</c:v>
                </c:pt>
                <c:pt idx="1290">
                  <c:v>7.2805208333333342E-3</c:v>
                </c:pt>
                <c:pt idx="1291">
                  <c:v>7.0468750000000002E-3</c:v>
                </c:pt>
                <c:pt idx="1292">
                  <c:v>6.8028125000000007E-3</c:v>
                </c:pt>
                <c:pt idx="1293">
                  <c:v>6.409583333333334E-3</c:v>
                </c:pt>
                <c:pt idx="1294">
                  <c:v>6.2678124999999999E-3</c:v>
                </c:pt>
                <c:pt idx="1295">
                  <c:v>6.1230208333333327E-3</c:v>
                </c:pt>
                <c:pt idx="1296">
                  <c:v>5.4134374999999998E-3</c:v>
                </c:pt>
                <c:pt idx="1297">
                  <c:v>6.1237499999999999E-3</c:v>
                </c:pt>
                <c:pt idx="1298">
                  <c:v>7.058541666666667E-3</c:v>
                </c:pt>
                <c:pt idx="1299">
                  <c:v>6.720833333333333E-3</c:v>
                </c:pt>
                <c:pt idx="1300">
                  <c:v>7.2168750000000002E-3</c:v>
                </c:pt>
                <c:pt idx="1301">
                  <c:v>6.2469791666666663E-3</c:v>
                </c:pt>
                <c:pt idx="1302">
                  <c:v>6.717604166666666E-3</c:v>
                </c:pt>
                <c:pt idx="1303">
                  <c:v>6.5829166666666666E-3</c:v>
                </c:pt>
                <c:pt idx="1304">
                  <c:v>6.6821874999999998E-3</c:v>
                </c:pt>
                <c:pt idx="1305">
                  <c:v>6.2541666666666674E-3</c:v>
                </c:pt>
                <c:pt idx="1306">
                  <c:v>7.7568749999999999E-3</c:v>
                </c:pt>
                <c:pt idx="1307">
                  <c:v>6.653958333333332E-3</c:v>
                </c:pt>
                <c:pt idx="1308">
                  <c:v>6.1039583333333328E-3</c:v>
                </c:pt>
                <c:pt idx="1309">
                  <c:v>6.572395833333332E-3</c:v>
                </c:pt>
                <c:pt idx="1310">
                  <c:v>5.5650000000000005E-3</c:v>
                </c:pt>
                <c:pt idx="1311">
                  <c:v>6.3152083333333333E-3</c:v>
                </c:pt>
                <c:pt idx="1312">
                  <c:v>6.2751041666666667E-3</c:v>
                </c:pt>
                <c:pt idx="1313">
                  <c:v>6.3264583333333332E-3</c:v>
                </c:pt>
                <c:pt idx="1314">
                  <c:v>6.3790625000000002E-3</c:v>
                </c:pt>
                <c:pt idx="1315">
                  <c:v>6.7804861111111113E-3</c:v>
                </c:pt>
                <c:pt idx="1316">
                  <c:v>6.5030208333333337E-3</c:v>
                </c:pt>
                <c:pt idx="1317">
                  <c:v>4.4259701492537313E-3</c:v>
                </c:pt>
                <c:pt idx="1318">
                  <c:v>3.1506716417910446E-3</c:v>
                </c:pt>
                <c:pt idx="1319">
                  <c:v>4.5785820895522392E-3</c:v>
                </c:pt>
                <c:pt idx="1320">
                  <c:v>4.5648258706467663E-3</c:v>
                </c:pt>
                <c:pt idx="1321">
                  <c:v>4.7897014925373143E-3</c:v>
                </c:pt>
                <c:pt idx="1322">
                  <c:v>4.5640298507462684E-3</c:v>
                </c:pt>
                <c:pt idx="1323">
                  <c:v>4.7469402985074634E-3</c:v>
                </c:pt>
                <c:pt idx="1324">
                  <c:v>3.844477611940299E-3</c:v>
                </c:pt>
                <c:pt idx="1325">
                  <c:v>4.3334328358208959E-3</c:v>
                </c:pt>
                <c:pt idx="1326">
                  <c:v>4.6687313432835819E-3</c:v>
                </c:pt>
                <c:pt idx="1327">
                  <c:v>5.0230597014925367E-3</c:v>
                </c:pt>
                <c:pt idx="1328">
                  <c:v>4.617014925373134E-3</c:v>
                </c:pt>
                <c:pt idx="1329">
                  <c:v>4.8842537313432835E-3</c:v>
                </c:pt>
                <c:pt idx="1330">
                  <c:v>4.5293283582089547E-3</c:v>
                </c:pt>
                <c:pt idx="1331">
                  <c:v>4.2450746268656719E-3</c:v>
                </c:pt>
                <c:pt idx="1332">
                  <c:v>5.2254477611940299E-3</c:v>
                </c:pt>
                <c:pt idx="1333">
                  <c:v>4.4517164179104481E-3</c:v>
                </c:pt>
                <c:pt idx="1334">
                  <c:v>4.9055223880597014E-3</c:v>
                </c:pt>
                <c:pt idx="1335">
                  <c:v>5.0805970149253726E-3</c:v>
                </c:pt>
                <c:pt idx="1336">
                  <c:v>4.6114925373134334E-3</c:v>
                </c:pt>
                <c:pt idx="1337">
                  <c:v>4.643731343283582E-3</c:v>
                </c:pt>
                <c:pt idx="1338">
                  <c:v>4.4413432835820896E-3</c:v>
                </c:pt>
                <c:pt idx="1339">
                  <c:v>4.7634328358208966E-3</c:v>
                </c:pt>
                <c:pt idx="1340">
                  <c:v>5.0356716417910442E-3</c:v>
                </c:pt>
                <c:pt idx="1341">
                  <c:v>4.8967164179104482E-3</c:v>
                </c:pt>
                <c:pt idx="1342">
                  <c:v>5.3350000000000003E-3</c:v>
                </c:pt>
                <c:pt idx="1343">
                  <c:v>5.251044776119403E-3</c:v>
                </c:pt>
                <c:pt idx="1344">
                  <c:v>4.6463432835820899E-3</c:v>
                </c:pt>
                <c:pt idx="1345">
                  <c:v>4.4906716417910447E-3</c:v>
                </c:pt>
                <c:pt idx="1346">
                  <c:v>5.0233582089552241E-3</c:v>
                </c:pt>
                <c:pt idx="1347">
                  <c:v>4.8500746268656716E-3</c:v>
                </c:pt>
                <c:pt idx="1348">
                  <c:v>4.6680597014925372E-3</c:v>
                </c:pt>
                <c:pt idx="1349">
                  <c:v>5.6706716417910452E-3</c:v>
                </c:pt>
                <c:pt idx="1350">
                  <c:v>4.7144776119402987E-3</c:v>
                </c:pt>
                <c:pt idx="1351">
                  <c:v>4.7891044776119402E-3</c:v>
                </c:pt>
                <c:pt idx="1352">
                  <c:v>4.5321641791044778E-3</c:v>
                </c:pt>
                <c:pt idx="1353">
                  <c:v>5.0665671641791045E-3</c:v>
                </c:pt>
                <c:pt idx="1354">
                  <c:v>5.0470895522388053E-3</c:v>
                </c:pt>
                <c:pt idx="1355">
                  <c:v>4.9259701492537318E-3</c:v>
                </c:pt>
                <c:pt idx="1356">
                  <c:v>5.1065671641791046E-3</c:v>
                </c:pt>
                <c:pt idx="1357">
                  <c:v>4.8255970149253735E-3</c:v>
                </c:pt>
                <c:pt idx="1358">
                  <c:v>5.0785074626865673E-3</c:v>
                </c:pt>
                <c:pt idx="1359">
                  <c:v>4.817089552238806E-3</c:v>
                </c:pt>
                <c:pt idx="1360">
                  <c:v>4.7520895522388052E-3</c:v>
                </c:pt>
                <c:pt idx="1361">
                  <c:v>4.1798507462686568E-3</c:v>
                </c:pt>
                <c:pt idx="1362">
                  <c:v>5.427014925373134E-3</c:v>
                </c:pt>
                <c:pt idx="1363">
                  <c:v>4.7279104477611937E-3</c:v>
                </c:pt>
                <c:pt idx="1364">
                  <c:v>5.0050746268656713E-3</c:v>
                </c:pt>
                <c:pt idx="1365">
                  <c:v>5.3455223880597008E-3</c:v>
                </c:pt>
                <c:pt idx="1366">
                  <c:v>4.5883582089552245E-3</c:v>
                </c:pt>
                <c:pt idx="1367">
                  <c:v>4.6322388059701486E-3</c:v>
                </c:pt>
                <c:pt idx="1368">
                  <c:v>4.6085820895522388E-3</c:v>
                </c:pt>
                <c:pt idx="1369">
                  <c:v>4.9112686567164181E-3</c:v>
                </c:pt>
                <c:pt idx="1370">
                  <c:v>5.3173880597014922E-3</c:v>
                </c:pt>
                <c:pt idx="1371">
                  <c:v>5.1477611940298502E-3</c:v>
                </c:pt>
                <c:pt idx="1372">
                  <c:v>4.7901492537313437E-3</c:v>
                </c:pt>
                <c:pt idx="1373">
                  <c:v>4.7784057971014494E-3</c:v>
                </c:pt>
                <c:pt idx="1374">
                  <c:v>3.5666666666666663E-3</c:v>
                </c:pt>
                <c:pt idx="1375">
                  <c:v>5.0455797101449278E-3</c:v>
                </c:pt>
                <c:pt idx="1376">
                  <c:v>5.0149275362318842E-3</c:v>
                </c:pt>
                <c:pt idx="1377">
                  <c:v>5.2947101449275355E-3</c:v>
                </c:pt>
                <c:pt idx="1378">
                  <c:v>4.9495652173913041E-3</c:v>
                </c:pt>
                <c:pt idx="1379">
                  <c:v>5.3059420289855077E-3</c:v>
                </c:pt>
                <c:pt idx="1380">
                  <c:v>4.5764492753623195E-3</c:v>
                </c:pt>
                <c:pt idx="1381">
                  <c:v>4.9206521739130439E-3</c:v>
                </c:pt>
                <c:pt idx="1382">
                  <c:v>5.1621014492753622E-3</c:v>
                </c:pt>
                <c:pt idx="1383">
                  <c:v>5.2284782608695655E-3</c:v>
                </c:pt>
                <c:pt idx="1384">
                  <c:v>5.4742028985507243E-3</c:v>
                </c:pt>
                <c:pt idx="1385">
                  <c:v>5.8377536231884065E-3</c:v>
                </c:pt>
                <c:pt idx="1386">
                  <c:v>5.1949275362318838E-3</c:v>
                </c:pt>
                <c:pt idx="1387">
                  <c:v>4.4655072463768118E-3</c:v>
                </c:pt>
                <c:pt idx="1388">
                  <c:v>5.6556521739130434E-3</c:v>
                </c:pt>
                <c:pt idx="1389">
                  <c:v>5.0207971014492756E-3</c:v>
                </c:pt>
                <c:pt idx="1390">
                  <c:v>5.7046376811594208E-3</c:v>
                </c:pt>
                <c:pt idx="1391">
                  <c:v>5.7307971014492753E-3</c:v>
                </c:pt>
                <c:pt idx="1392">
                  <c:v>5.1860869565217389E-3</c:v>
                </c:pt>
                <c:pt idx="1393">
                  <c:v>5.5418840579710147E-3</c:v>
                </c:pt>
                <c:pt idx="1394">
                  <c:v>4.7024637681159429E-3</c:v>
                </c:pt>
                <c:pt idx="1395">
                  <c:v>5.1171739130434777E-3</c:v>
                </c:pt>
                <c:pt idx="1396">
                  <c:v>5.2482608695652178E-3</c:v>
                </c:pt>
                <c:pt idx="1397">
                  <c:v>5.2957971014492757E-3</c:v>
                </c:pt>
                <c:pt idx="1398">
                  <c:v>5.5000724637681159E-3</c:v>
                </c:pt>
                <c:pt idx="1399">
                  <c:v>6.268913043478261E-3</c:v>
                </c:pt>
                <c:pt idx="1400">
                  <c:v>5.2060869565217389E-3</c:v>
                </c:pt>
                <c:pt idx="1401">
                  <c:v>5.1841304347826087E-3</c:v>
                </c:pt>
                <c:pt idx="1402">
                  <c:v>5.7228985507246375E-3</c:v>
                </c:pt>
                <c:pt idx="1403">
                  <c:v>5.625072463768116E-3</c:v>
                </c:pt>
                <c:pt idx="1404">
                  <c:v>5.2037681159420295E-3</c:v>
                </c:pt>
                <c:pt idx="1405">
                  <c:v>5.3881159420289858E-3</c:v>
                </c:pt>
                <c:pt idx="1406">
                  <c:v>5.3785507246376816E-3</c:v>
                </c:pt>
                <c:pt idx="1407">
                  <c:v>5.5222463768115947E-3</c:v>
                </c:pt>
                <c:pt idx="1408">
                  <c:v>4.7318840579710147E-3</c:v>
                </c:pt>
                <c:pt idx="1409">
                  <c:v>5.2964492753623188E-3</c:v>
                </c:pt>
                <c:pt idx="1410">
                  <c:v>5.1316666666666663E-3</c:v>
                </c:pt>
                <c:pt idx="1411">
                  <c:v>5.5529710144927536E-3</c:v>
                </c:pt>
                <c:pt idx="1412">
                  <c:v>5.6380434782608698E-3</c:v>
                </c:pt>
                <c:pt idx="1413">
                  <c:v>6.1124637681159426E-3</c:v>
                </c:pt>
                <c:pt idx="1414">
                  <c:v>5.490289855072464E-3</c:v>
                </c:pt>
                <c:pt idx="1415">
                  <c:v>5.1489855072463777E-3</c:v>
                </c:pt>
                <c:pt idx="1416">
                  <c:v>5.2937681159420285E-3</c:v>
                </c:pt>
                <c:pt idx="1417">
                  <c:v>4.9096376811594202E-3</c:v>
                </c:pt>
                <c:pt idx="1418">
                  <c:v>6.0376086956521738E-3</c:v>
                </c:pt>
                <c:pt idx="1419">
                  <c:v>5.4289130434782614E-3</c:v>
                </c:pt>
                <c:pt idx="1420">
                  <c:v>5.6355072463768119E-3</c:v>
                </c:pt>
                <c:pt idx="1421">
                  <c:v>5.7158695652173913E-3</c:v>
                </c:pt>
                <c:pt idx="1422">
                  <c:v>4.723405797101449E-3</c:v>
                </c:pt>
                <c:pt idx="1423">
                  <c:v>5.1031159420289853E-3</c:v>
                </c:pt>
                <c:pt idx="1424">
                  <c:v>5.3943478260869565E-3</c:v>
                </c:pt>
                <c:pt idx="1425">
                  <c:v>5.5131159420289851E-3</c:v>
                </c:pt>
                <c:pt idx="1426">
                  <c:v>5.1255072463768109E-3</c:v>
                </c:pt>
                <c:pt idx="1427">
                  <c:v>5.9885507246376811E-3</c:v>
                </c:pt>
                <c:pt idx="1428">
                  <c:v>5.4205797101449281E-3</c:v>
                </c:pt>
                <c:pt idx="1429">
                  <c:v>4.4286184210526316E-3</c:v>
                </c:pt>
                <c:pt idx="1430">
                  <c:v>2.9197368421052632E-3</c:v>
                </c:pt>
                <c:pt idx="1431">
                  <c:v>5.187763157894737E-3</c:v>
                </c:pt>
                <c:pt idx="1432">
                  <c:v>5.0007236842105271E-3</c:v>
                </c:pt>
                <c:pt idx="1433">
                  <c:v>5.3070394736842103E-3</c:v>
                </c:pt>
                <c:pt idx="1434">
                  <c:v>5.065855263157895E-3</c:v>
                </c:pt>
                <c:pt idx="1435">
                  <c:v>5.3115789473684215E-3</c:v>
                </c:pt>
                <c:pt idx="1436">
                  <c:v>4.0845394736842098E-3</c:v>
                </c:pt>
                <c:pt idx="1437">
                  <c:v>4.6533552631578944E-3</c:v>
                </c:pt>
                <c:pt idx="1438">
                  <c:v>5.1868421052631581E-3</c:v>
                </c:pt>
                <c:pt idx="1439">
                  <c:v>5.3138157894736847E-3</c:v>
                </c:pt>
                <c:pt idx="1440">
                  <c:v>5.2635526315789475E-3</c:v>
                </c:pt>
                <c:pt idx="1441">
                  <c:v>5.7513815789473682E-3</c:v>
                </c:pt>
                <c:pt idx="1442">
                  <c:v>5.109210526315789E-3</c:v>
                </c:pt>
                <c:pt idx="1443">
                  <c:v>4.0132236842105266E-3</c:v>
                </c:pt>
                <c:pt idx="1444">
                  <c:v>4.8819078947368423E-3</c:v>
                </c:pt>
                <c:pt idx="1445">
                  <c:v>4.8569736842105264E-3</c:v>
                </c:pt>
                <c:pt idx="1446">
                  <c:v>5.8969736842105266E-3</c:v>
                </c:pt>
                <c:pt idx="1447">
                  <c:v>5.1376315789473685E-3</c:v>
                </c:pt>
                <c:pt idx="1448">
                  <c:v>5.303223684210526E-3</c:v>
                </c:pt>
                <c:pt idx="1449">
                  <c:v>5.2480921052631578E-3</c:v>
                </c:pt>
                <c:pt idx="1450">
                  <c:v>4.35046052631579E-3</c:v>
                </c:pt>
                <c:pt idx="1451">
                  <c:v>5.0405921052631584E-3</c:v>
                </c:pt>
                <c:pt idx="1452">
                  <c:v>5.2269078947368422E-3</c:v>
                </c:pt>
                <c:pt idx="1453">
                  <c:v>5.5482236842105265E-3</c:v>
                </c:pt>
                <c:pt idx="1454">
                  <c:v>5.1882236842105264E-3</c:v>
                </c:pt>
                <c:pt idx="1455">
                  <c:v>6.1941447368421051E-3</c:v>
                </c:pt>
                <c:pt idx="1456">
                  <c:v>4.9292105263157894E-3</c:v>
                </c:pt>
                <c:pt idx="1457">
                  <c:v>4.7790131578947367E-3</c:v>
                </c:pt>
                <c:pt idx="1458">
                  <c:v>5.2300657894736842E-3</c:v>
                </c:pt>
                <c:pt idx="1459">
                  <c:v>5.3930263157894731E-3</c:v>
                </c:pt>
                <c:pt idx="1460">
                  <c:v>5.0435526315789478E-3</c:v>
                </c:pt>
                <c:pt idx="1461">
                  <c:v>5.2606578947368421E-3</c:v>
                </c:pt>
                <c:pt idx="1462">
                  <c:v>5.6033552631578947E-3</c:v>
                </c:pt>
                <c:pt idx="1463">
                  <c:v>5.4656578947368415E-3</c:v>
                </c:pt>
                <c:pt idx="1464">
                  <c:v>4.4990789473684208E-3</c:v>
                </c:pt>
                <c:pt idx="1465">
                  <c:v>5.083552631578947E-3</c:v>
                </c:pt>
                <c:pt idx="1466">
                  <c:v>5.2286842105263151E-3</c:v>
                </c:pt>
                <c:pt idx="1467">
                  <c:v>5.5179605263157893E-3</c:v>
                </c:pt>
                <c:pt idx="1468">
                  <c:v>5.5948026315789474E-3</c:v>
                </c:pt>
                <c:pt idx="1469">
                  <c:v>5.848618421052631E-3</c:v>
                </c:pt>
                <c:pt idx="1470">
                  <c:v>5.5144736842105265E-3</c:v>
                </c:pt>
                <c:pt idx="1471">
                  <c:v>4.8763815789473683E-3</c:v>
                </c:pt>
                <c:pt idx="1472">
                  <c:v>5.1438815789473687E-3</c:v>
                </c:pt>
                <c:pt idx="1473">
                  <c:v>4.6510526315789473E-3</c:v>
                </c:pt>
                <c:pt idx="1474">
                  <c:v>5.8448026315789476E-3</c:v>
                </c:pt>
                <c:pt idx="1475">
                  <c:v>5.6468421052631576E-3</c:v>
                </c:pt>
                <c:pt idx="1476">
                  <c:v>5.7394736842105261E-3</c:v>
                </c:pt>
                <c:pt idx="1477">
                  <c:v>5.9511842105263151E-3</c:v>
                </c:pt>
                <c:pt idx="1478">
                  <c:v>4.8030921052631577E-3</c:v>
                </c:pt>
                <c:pt idx="1479">
                  <c:v>5.1134868421052635E-3</c:v>
                </c:pt>
                <c:pt idx="1480">
                  <c:v>5.5525657894736841E-3</c:v>
                </c:pt>
                <c:pt idx="1481">
                  <c:v>5.3664473684210531E-3</c:v>
                </c:pt>
                <c:pt idx="1482">
                  <c:v>5.2175657894736839E-3</c:v>
                </c:pt>
                <c:pt idx="1483">
                  <c:v>6.3318859649122809E-3</c:v>
                </c:pt>
                <c:pt idx="1484">
                  <c:v>5.4140789473684208E-3</c:v>
                </c:pt>
                <c:pt idx="1485">
                  <c:v>4.4610493827160497E-3</c:v>
                </c:pt>
                <c:pt idx="1486">
                  <c:v>2.8024074074074075E-3</c:v>
                </c:pt>
                <c:pt idx="1487">
                  <c:v>5.2504938271604939E-3</c:v>
                </c:pt>
                <c:pt idx="1488">
                  <c:v>5.4328806584362137E-3</c:v>
                </c:pt>
                <c:pt idx="1489">
                  <c:v>5.8679629629629628E-3</c:v>
                </c:pt>
                <c:pt idx="1490">
                  <c:v>5.5500000000000002E-3</c:v>
                </c:pt>
                <c:pt idx="1491">
                  <c:v>5.9627777777777778E-3</c:v>
                </c:pt>
                <c:pt idx="1492">
                  <c:v>4.3780864197530862E-3</c:v>
                </c:pt>
                <c:pt idx="1493">
                  <c:v>5.4834567901234565E-3</c:v>
                </c:pt>
                <c:pt idx="1494">
                  <c:v>5.7625308641975305E-3</c:v>
                </c:pt>
                <c:pt idx="1495">
                  <c:v>5.6407407407407404E-3</c:v>
                </c:pt>
                <c:pt idx="1496">
                  <c:v>5.8731481481481473E-3</c:v>
                </c:pt>
                <c:pt idx="1497">
                  <c:v>6.5837037037037036E-3</c:v>
                </c:pt>
                <c:pt idx="1498">
                  <c:v>5.6090740740740736E-3</c:v>
                </c:pt>
                <c:pt idx="1499">
                  <c:v>3.963518518518519E-3</c:v>
                </c:pt>
                <c:pt idx="1500">
                  <c:v>4.8553703703703701E-3</c:v>
                </c:pt>
                <c:pt idx="1501">
                  <c:v>5.0091358024691359E-3</c:v>
                </c:pt>
                <c:pt idx="1502">
                  <c:v>6.3322839506172839E-3</c:v>
                </c:pt>
                <c:pt idx="1503">
                  <c:v>5.6438271604938271E-3</c:v>
                </c:pt>
                <c:pt idx="1504">
                  <c:v>5.9029629629629632E-3</c:v>
                </c:pt>
                <c:pt idx="1505">
                  <c:v>5.5811111111111105E-3</c:v>
                </c:pt>
                <c:pt idx="1506">
                  <c:v>4.6504938271604932E-3</c:v>
                </c:pt>
                <c:pt idx="1507">
                  <c:v>5.0944444444444448E-3</c:v>
                </c:pt>
                <c:pt idx="1508">
                  <c:v>5.7927777777777778E-3</c:v>
                </c:pt>
                <c:pt idx="1509">
                  <c:v>5.8880864197530863E-3</c:v>
                </c:pt>
                <c:pt idx="1510">
                  <c:v>5.451913580246914E-3</c:v>
                </c:pt>
                <c:pt idx="1511">
                  <c:v>6.9869753086419743E-3</c:v>
                </c:pt>
                <c:pt idx="1512">
                  <c:v>5.4546296296296296E-3</c:v>
                </c:pt>
                <c:pt idx="1513">
                  <c:v>4.638395061728395E-3</c:v>
                </c:pt>
                <c:pt idx="1514">
                  <c:v>5.4052469135802469E-3</c:v>
                </c:pt>
                <c:pt idx="1515">
                  <c:v>5.5467901234567893E-3</c:v>
                </c:pt>
                <c:pt idx="1516">
                  <c:v>5.6595679012345678E-3</c:v>
                </c:pt>
                <c:pt idx="1517">
                  <c:v>5.7666049382716043E-3</c:v>
                </c:pt>
                <c:pt idx="1518">
                  <c:v>6.1016049382716046E-3</c:v>
                </c:pt>
                <c:pt idx="1519">
                  <c:v>6.0762345679012345E-3</c:v>
                </c:pt>
                <c:pt idx="1520">
                  <c:v>4.9054938271604941E-3</c:v>
                </c:pt>
                <c:pt idx="1521">
                  <c:v>5.6904938271604942E-3</c:v>
                </c:pt>
                <c:pt idx="1522">
                  <c:v>5.5636419753086423E-3</c:v>
                </c:pt>
                <c:pt idx="1523">
                  <c:v>5.9912345679012345E-3</c:v>
                </c:pt>
                <c:pt idx="1524">
                  <c:v>6.0011111111111116E-3</c:v>
                </c:pt>
                <c:pt idx="1525">
                  <c:v>6.6515432098765434E-3</c:v>
                </c:pt>
                <c:pt idx="1526">
                  <c:v>5.9554938271604938E-3</c:v>
                </c:pt>
                <c:pt idx="1527">
                  <c:v>4.732283950617284E-3</c:v>
                </c:pt>
                <c:pt idx="1528">
                  <c:v>5.3640740740740749E-3</c:v>
                </c:pt>
                <c:pt idx="1529">
                  <c:v>5.1345061728395062E-3</c:v>
                </c:pt>
                <c:pt idx="1530">
                  <c:v>6.1852469135802463E-3</c:v>
                </c:pt>
                <c:pt idx="1531">
                  <c:v>5.9497530864197536E-3</c:v>
                </c:pt>
                <c:pt idx="1532">
                  <c:v>6.6265432098765436E-3</c:v>
                </c:pt>
                <c:pt idx="1533">
                  <c:v>6.6969753086419757E-3</c:v>
                </c:pt>
                <c:pt idx="1534">
                  <c:v>5.1347530864197539E-3</c:v>
                </c:pt>
                <c:pt idx="1535">
                  <c:v>5.507716049382716E-3</c:v>
                </c:pt>
                <c:pt idx="1536">
                  <c:v>6.1425925925925927E-3</c:v>
                </c:pt>
                <c:pt idx="1537">
                  <c:v>5.9612345679012349E-3</c:v>
                </c:pt>
                <c:pt idx="1538">
                  <c:v>6.0215432098765431E-3</c:v>
                </c:pt>
                <c:pt idx="1539">
                  <c:v>7.2991975308641967E-3</c:v>
                </c:pt>
                <c:pt idx="1540">
                  <c:v>5.8933333333333338E-3</c:v>
                </c:pt>
                <c:pt idx="1541">
                  <c:v>4.1777011494252871E-3</c:v>
                </c:pt>
                <c:pt idx="1542">
                  <c:v>2.4917241379310345E-3</c:v>
                </c:pt>
                <c:pt idx="1543">
                  <c:v>5.0420689655172411E-3</c:v>
                </c:pt>
                <c:pt idx="1544">
                  <c:v>5.1504980842911876E-3</c:v>
                </c:pt>
                <c:pt idx="1545">
                  <c:v>5.9213218390804599E-3</c:v>
                </c:pt>
                <c:pt idx="1546">
                  <c:v>5.8618390804597697E-3</c:v>
                </c:pt>
                <c:pt idx="1547">
                  <c:v>6.238965517241379E-3</c:v>
                </c:pt>
                <c:pt idx="1548">
                  <c:v>4.2300000000000003E-3</c:v>
                </c:pt>
                <c:pt idx="1549">
                  <c:v>5.5254022988505741E-3</c:v>
                </c:pt>
                <c:pt idx="1550">
                  <c:v>5.6571264367816093E-3</c:v>
                </c:pt>
                <c:pt idx="1551">
                  <c:v>5.7452873563218383E-3</c:v>
                </c:pt>
                <c:pt idx="1552">
                  <c:v>5.9163793103448273E-3</c:v>
                </c:pt>
                <c:pt idx="1553">
                  <c:v>6.4555172413793115E-3</c:v>
                </c:pt>
                <c:pt idx="1554">
                  <c:v>5.7376436781609195E-3</c:v>
                </c:pt>
                <c:pt idx="1555">
                  <c:v>3.8378735632183907E-3</c:v>
                </c:pt>
                <c:pt idx="1556">
                  <c:v>4.3455747126436781E-3</c:v>
                </c:pt>
                <c:pt idx="1557">
                  <c:v>4.7778160919540232E-3</c:v>
                </c:pt>
                <c:pt idx="1558">
                  <c:v>6.0540229885057469E-3</c:v>
                </c:pt>
                <c:pt idx="1559">
                  <c:v>5.6210919540229881E-3</c:v>
                </c:pt>
                <c:pt idx="1560">
                  <c:v>4.7982183908045978E-3</c:v>
                </c:pt>
                <c:pt idx="1561">
                  <c:v>5.4097126436781608E-3</c:v>
                </c:pt>
                <c:pt idx="1562">
                  <c:v>4.5165517241379308E-3</c:v>
                </c:pt>
                <c:pt idx="1563">
                  <c:v>5.2550574712643674E-3</c:v>
                </c:pt>
                <c:pt idx="1564">
                  <c:v>5.6912643678160924E-3</c:v>
                </c:pt>
                <c:pt idx="1565">
                  <c:v>5.4154022988505751E-3</c:v>
                </c:pt>
                <c:pt idx="1566">
                  <c:v>5.7312068965517243E-3</c:v>
                </c:pt>
                <c:pt idx="1567">
                  <c:v>6.9460919540229888E-3</c:v>
                </c:pt>
                <c:pt idx="1568">
                  <c:v>4.9862068965517235E-3</c:v>
                </c:pt>
                <c:pt idx="1569">
                  <c:v>4.3628735632183909E-3</c:v>
                </c:pt>
                <c:pt idx="1570">
                  <c:v>5.1032758620689648E-3</c:v>
                </c:pt>
                <c:pt idx="1571">
                  <c:v>5.3956321839080459E-3</c:v>
                </c:pt>
                <c:pt idx="1572">
                  <c:v>5.5849425287356324E-3</c:v>
                </c:pt>
                <c:pt idx="1573">
                  <c:v>6.3283908045977015E-3</c:v>
                </c:pt>
                <c:pt idx="1574">
                  <c:v>6.1217241379310349E-3</c:v>
                </c:pt>
                <c:pt idx="1575">
                  <c:v>6.2818965517241372E-3</c:v>
                </c:pt>
                <c:pt idx="1576">
                  <c:v>4.7767816091954024E-3</c:v>
                </c:pt>
                <c:pt idx="1577">
                  <c:v>6.0992528735632177E-3</c:v>
                </c:pt>
                <c:pt idx="1578">
                  <c:v>5.8329885057471272E-3</c:v>
                </c:pt>
                <c:pt idx="1579">
                  <c:v>6.0950574712643679E-3</c:v>
                </c:pt>
                <c:pt idx="1580">
                  <c:v>6.3200574712643683E-3</c:v>
                </c:pt>
                <c:pt idx="1581">
                  <c:v>6.5973563218390801E-3</c:v>
                </c:pt>
                <c:pt idx="1582">
                  <c:v>6.0781609195402295E-3</c:v>
                </c:pt>
                <c:pt idx="1583">
                  <c:v>4.432413793103448E-3</c:v>
                </c:pt>
                <c:pt idx="1584">
                  <c:v>4.833965517241379E-3</c:v>
                </c:pt>
                <c:pt idx="1585">
                  <c:v>4.9030459770114942E-3</c:v>
                </c:pt>
                <c:pt idx="1586">
                  <c:v>5.9159195402298847E-3</c:v>
                </c:pt>
                <c:pt idx="1587">
                  <c:v>5.6759195402298849E-3</c:v>
                </c:pt>
                <c:pt idx="1588">
                  <c:v>6.4578160919540233E-3</c:v>
                </c:pt>
                <c:pt idx="1589">
                  <c:v>6.7803448275862068E-3</c:v>
                </c:pt>
                <c:pt idx="1590">
                  <c:v>4.9749425287356321E-3</c:v>
                </c:pt>
                <c:pt idx="1591">
                  <c:v>5.2648850574712651E-3</c:v>
                </c:pt>
                <c:pt idx="1592">
                  <c:v>6.162758620689655E-3</c:v>
                </c:pt>
                <c:pt idx="1593">
                  <c:v>5.8433333333333332E-3</c:v>
                </c:pt>
                <c:pt idx="1594">
                  <c:v>5.62103448275862E-3</c:v>
                </c:pt>
                <c:pt idx="1595">
                  <c:v>7.3536206896551723E-3</c:v>
                </c:pt>
                <c:pt idx="1596">
                  <c:v>5.55683908045977E-3</c:v>
                </c:pt>
                <c:pt idx="1597">
                  <c:v>4.5827227722772283E-3</c:v>
                </c:pt>
                <c:pt idx="1598">
                  <c:v>2.5957920792079206E-3</c:v>
                </c:pt>
                <c:pt idx="1599">
                  <c:v>5.3563861386138611E-3</c:v>
                </c:pt>
                <c:pt idx="1600">
                  <c:v>5.1185808580858092E-3</c:v>
                </c:pt>
                <c:pt idx="1601">
                  <c:v>6.7162871287128707E-3</c:v>
                </c:pt>
                <c:pt idx="1602">
                  <c:v>6.7599009900990098E-3</c:v>
                </c:pt>
                <c:pt idx="1603">
                  <c:v>7.1314356435643565E-3</c:v>
                </c:pt>
                <c:pt idx="1604">
                  <c:v>4.307574257425742E-3</c:v>
                </c:pt>
                <c:pt idx="1605">
                  <c:v>6.1536138613861391E-3</c:v>
                </c:pt>
                <c:pt idx="1606">
                  <c:v>6.7464851485148514E-3</c:v>
                </c:pt>
                <c:pt idx="1607">
                  <c:v>6.7414356435643559E-3</c:v>
                </c:pt>
                <c:pt idx="1608">
                  <c:v>6.6899009900990092E-3</c:v>
                </c:pt>
                <c:pt idx="1609">
                  <c:v>7.2730693069306936E-3</c:v>
                </c:pt>
                <c:pt idx="1610">
                  <c:v>6.6502970297029704E-3</c:v>
                </c:pt>
                <c:pt idx="1611">
                  <c:v>4.0399009900990096E-3</c:v>
                </c:pt>
                <c:pt idx="1612">
                  <c:v>4.9150495049504949E-3</c:v>
                </c:pt>
                <c:pt idx="1613">
                  <c:v>4.5665841584158415E-3</c:v>
                </c:pt>
                <c:pt idx="1614">
                  <c:v>5.4749999999999998E-3</c:v>
                </c:pt>
                <c:pt idx="1615">
                  <c:v>6.4161386138613863E-3</c:v>
                </c:pt>
                <c:pt idx="1616">
                  <c:v>7.1798514851485152E-3</c:v>
                </c:pt>
                <c:pt idx="1617">
                  <c:v>6.7496534653465352E-3</c:v>
                </c:pt>
                <c:pt idx="1618">
                  <c:v>5.6198019801980198E-3</c:v>
                </c:pt>
                <c:pt idx="1619">
                  <c:v>6.9666831683168314E-3</c:v>
                </c:pt>
                <c:pt idx="1620">
                  <c:v>6.8476732673267322E-3</c:v>
                </c:pt>
                <c:pt idx="1621">
                  <c:v>6.7260891089108909E-3</c:v>
                </c:pt>
                <c:pt idx="1622">
                  <c:v>7.3150990099009909E-3</c:v>
                </c:pt>
                <c:pt idx="1623">
                  <c:v>7.1849504950495047E-3</c:v>
                </c:pt>
                <c:pt idx="1624">
                  <c:v>6.6100495049504961E-3</c:v>
                </c:pt>
                <c:pt idx="1625">
                  <c:v>4.7193564356435647E-3</c:v>
                </c:pt>
                <c:pt idx="1626">
                  <c:v>5.0226732673267329E-3</c:v>
                </c:pt>
                <c:pt idx="1627">
                  <c:v>5.499405940594059E-3</c:v>
                </c:pt>
                <c:pt idx="1628">
                  <c:v>6.5108415841584151E-3</c:v>
                </c:pt>
                <c:pt idx="1629">
                  <c:v>7.3410891089108901E-3</c:v>
                </c:pt>
                <c:pt idx="1630">
                  <c:v>7.0142574257425734E-3</c:v>
                </c:pt>
                <c:pt idx="1631">
                  <c:v>7.1834653465346534E-3</c:v>
                </c:pt>
                <c:pt idx="1632">
                  <c:v>5.6476237623762386E-3</c:v>
                </c:pt>
                <c:pt idx="1633">
                  <c:v>7.1010891089108913E-3</c:v>
                </c:pt>
                <c:pt idx="1634">
                  <c:v>7.3028217821782173E-3</c:v>
                </c:pt>
                <c:pt idx="1635">
                  <c:v>7.2199999999999999E-3</c:v>
                </c:pt>
                <c:pt idx="1636">
                  <c:v>6.5404950495049508E-3</c:v>
                </c:pt>
                <c:pt idx="1637">
                  <c:v>7.2129207920792072E-3</c:v>
                </c:pt>
                <c:pt idx="1638">
                  <c:v>6.7037128712871289E-3</c:v>
                </c:pt>
                <c:pt idx="1639">
                  <c:v>4.1149504950495049E-3</c:v>
                </c:pt>
                <c:pt idx="1640">
                  <c:v>4.6715841584158415E-3</c:v>
                </c:pt>
                <c:pt idx="1641">
                  <c:v>4.7493564356435643E-3</c:v>
                </c:pt>
                <c:pt idx="1642">
                  <c:v>6.2946534653465346E-3</c:v>
                </c:pt>
                <c:pt idx="1643">
                  <c:v>6.3693564356435643E-3</c:v>
                </c:pt>
                <c:pt idx="1644">
                  <c:v>7.7165841584158424E-3</c:v>
                </c:pt>
                <c:pt idx="1645">
                  <c:v>7.6089603960396036E-3</c:v>
                </c:pt>
                <c:pt idx="1646">
                  <c:v>6.0893564356435644E-3</c:v>
                </c:pt>
                <c:pt idx="1647">
                  <c:v>6.7889108910891083E-3</c:v>
                </c:pt>
                <c:pt idx="1648">
                  <c:v>7.1172277227722763E-3</c:v>
                </c:pt>
                <c:pt idx="1649">
                  <c:v>7.2119306930693069E-3</c:v>
                </c:pt>
                <c:pt idx="1650">
                  <c:v>7.3679702970297026E-3</c:v>
                </c:pt>
                <c:pt idx="1651">
                  <c:v>8.1071782178217811E-3</c:v>
                </c:pt>
                <c:pt idx="1652">
                  <c:v>6.9991089108910887E-3</c:v>
                </c:pt>
                <c:pt idx="1653">
                  <c:v>3.6754245283018871E-3</c:v>
                </c:pt>
                <c:pt idx="1654">
                  <c:v>2.1851415094339623E-3</c:v>
                </c:pt>
                <c:pt idx="1655">
                  <c:v>4.8029245283018876E-3</c:v>
                </c:pt>
                <c:pt idx="1656">
                  <c:v>4.76056603773585E-3</c:v>
                </c:pt>
                <c:pt idx="1657">
                  <c:v>6.1573113207547174E-3</c:v>
                </c:pt>
                <c:pt idx="1658">
                  <c:v>6.5730188679245282E-3</c:v>
                </c:pt>
                <c:pt idx="1659">
                  <c:v>6.8965094339622649E-3</c:v>
                </c:pt>
                <c:pt idx="1660">
                  <c:v>4.1422169811320755E-3</c:v>
                </c:pt>
                <c:pt idx="1661">
                  <c:v>5.7821226415094339E-3</c:v>
                </c:pt>
                <c:pt idx="1662">
                  <c:v>6.0427358490566041E-3</c:v>
                </c:pt>
                <c:pt idx="1663">
                  <c:v>6.4229245283018875E-3</c:v>
                </c:pt>
                <c:pt idx="1664">
                  <c:v>6.7979716981132077E-3</c:v>
                </c:pt>
                <c:pt idx="1665">
                  <c:v>7.2837735849056616E-3</c:v>
                </c:pt>
                <c:pt idx="1666">
                  <c:v>6.1368396226415094E-3</c:v>
                </c:pt>
                <c:pt idx="1667">
                  <c:v>3.2207547169811326E-3</c:v>
                </c:pt>
                <c:pt idx="1668">
                  <c:v>4.2356603773584913E-3</c:v>
                </c:pt>
                <c:pt idx="1669">
                  <c:v>3.7381603773584903E-3</c:v>
                </c:pt>
                <c:pt idx="1670">
                  <c:v>4.9296698113207547E-3</c:v>
                </c:pt>
                <c:pt idx="1671">
                  <c:v>6.2759905660377353E-3</c:v>
                </c:pt>
                <c:pt idx="1672">
                  <c:v>6.7204716981132074E-3</c:v>
                </c:pt>
                <c:pt idx="1673">
                  <c:v>7.3476415094339623E-3</c:v>
                </c:pt>
                <c:pt idx="1674">
                  <c:v>4.7647641509433961E-3</c:v>
                </c:pt>
                <c:pt idx="1675">
                  <c:v>6.7201415094339618E-3</c:v>
                </c:pt>
                <c:pt idx="1676">
                  <c:v>6.6286320754716981E-3</c:v>
                </c:pt>
                <c:pt idx="1677">
                  <c:v>6.1572641509433966E-3</c:v>
                </c:pt>
                <c:pt idx="1678">
                  <c:v>6.7126886792452829E-3</c:v>
                </c:pt>
                <c:pt idx="1679">
                  <c:v>7.3305660377358485E-3</c:v>
                </c:pt>
                <c:pt idx="1680">
                  <c:v>6.2455188679245294E-3</c:v>
                </c:pt>
                <c:pt idx="1681">
                  <c:v>3.9313679245283019E-3</c:v>
                </c:pt>
                <c:pt idx="1682">
                  <c:v>4.2210849056603774E-3</c:v>
                </c:pt>
                <c:pt idx="1683">
                  <c:v>5.009905660377359E-3</c:v>
                </c:pt>
                <c:pt idx="1684">
                  <c:v>6.1045283018867922E-3</c:v>
                </c:pt>
                <c:pt idx="1685">
                  <c:v>6.8786792452830191E-3</c:v>
                </c:pt>
                <c:pt idx="1686">
                  <c:v>6.7675943396226417E-3</c:v>
                </c:pt>
                <c:pt idx="1687">
                  <c:v>7.0958490566037733E-3</c:v>
                </c:pt>
                <c:pt idx="1688">
                  <c:v>5.2515094339622634E-3</c:v>
                </c:pt>
                <c:pt idx="1689">
                  <c:v>6.6004716981132071E-3</c:v>
                </c:pt>
                <c:pt idx="1690">
                  <c:v>7.0823584905660378E-3</c:v>
                </c:pt>
                <c:pt idx="1691">
                  <c:v>7.0892924528301888E-3</c:v>
                </c:pt>
                <c:pt idx="1692">
                  <c:v>6.6529245283018868E-3</c:v>
                </c:pt>
                <c:pt idx="1693">
                  <c:v>6.7384905660377364E-3</c:v>
                </c:pt>
                <c:pt idx="1694">
                  <c:v>6.1483018867924538E-3</c:v>
                </c:pt>
                <c:pt idx="1695">
                  <c:v>3.4329245283018874E-3</c:v>
                </c:pt>
                <c:pt idx="1696">
                  <c:v>3.6735377358490563E-3</c:v>
                </c:pt>
                <c:pt idx="1697">
                  <c:v>3.8368396226415094E-3</c:v>
                </c:pt>
                <c:pt idx="1698">
                  <c:v>5.4053773584905656E-3</c:v>
                </c:pt>
                <c:pt idx="1699">
                  <c:v>6.2695754716981132E-3</c:v>
                </c:pt>
                <c:pt idx="1700">
                  <c:v>7.2135849056603769E-3</c:v>
                </c:pt>
                <c:pt idx="1701">
                  <c:v>7.4095283018867928E-3</c:v>
                </c:pt>
                <c:pt idx="1702">
                  <c:v>5.4108018867924526E-3</c:v>
                </c:pt>
                <c:pt idx="1703">
                  <c:v>6.1153773584905662E-3</c:v>
                </c:pt>
                <c:pt idx="1704">
                  <c:v>6.7607547169811315E-3</c:v>
                </c:pt>
                <c:pt idx="1705">
                  <c:v>6.5008490566037733E-3</c:v>
                </c:pt>
                <c:pt idx="1706">
                  <c:v>6.8230660377358492E-3</c:v>
                </c:pt>
                <c:pt idx="1707">
                  <c:v>7.6468867924528302E-3</c:v>
                </c:pt>
                <c:pt idx="1708">
                  <c:v>6.725754716981132E-3</c:v>
                </c:pt>
                <c:pt idx="1709">
                  <c:v>3.5407522123893811E-3</c:v>
                </c:pt>
                <c:pt idx="1710">
                  <c:v>2.0665929203539826E-3</c:v>
                </c:pt>
                <c:pt idx="1711">
                  <c:v>4.2384513274336278E-3</c:v>
                </c:pt>
                <c:pt idx="1712">
                  <c:v>4.5450442477876106E-3</c:v>
                </c:pt>
                <c:pt idx="1713">
                  <c:v>5.6636725663716811E-3</c:v>
                </c:pt>
                <c:pt idx="1714">
                  <c:v>6.0326548672566373E-3</c:v>
                </c:pt>
                <c:pt idx="1715">
                  <c:v>6.5456637168141594E-3</c:v>
                </c:pt>
                <c:pt idx="1716">
                  <c:v>4.1378761061946906E-3</c:v>
                </c:pt>
                <c:pt idx="1717">
                  <c:v>5.2441150442477866E-3</c:v>
                </c:pt>
                <c:pt idx="1718">
                  <c:v>5.7998672566371683E-3</c:v>
                </c:pt>
                <c:pt idx="1719">
                  <c:v>6.2469026548672563E-3</c:v>
                </c:pt>
                <c:pt idx="1720">
                  <c:v>5.9560619469026556E-3</c:v>
                </c:pt>
                <c:pt idx="1721">
                  <c:v>6.6726991150442474E-3</c:v>
                </c:pt>
                <c:pt idx="1722">
                  <c:v>5.6615486725663713E-3</c:v>
                </c:pt>
                <c:pt idx="1723">
                  <c:v>2.9751769911504425E-3</c:v>
                </c:pt>
                <c:pt idx="1724">
                  <c:v>3.9251769911504419E-3</c:v>
                </c:pt>
                <c:pt idx="1725">
                  <c:v>3.4938938053097343E-3</c:v>
                </c:pt>
                <c:pt idx="1726">
                  <c:v>4.5947345132743359E-3</c:v>
                </c:pt>
                <c:pt idx="1727">
                  <c:v>5.6871681415929199E-3</c:v>
                </c:pt>
                <c:pt idx="1728">
                  <c:v>6.4172123893805307E-3</c:v>
                </c:pt>
                <c:pt idx="1729">
                  <c:v>7.0634955752212399E-3</c:v>
                </c:pt>
                <c:pt idx="1730">
                  <c:v>4.7742920353982306E-3</c:v>
                </c:pt>
                <c:pt idx="1731">
                  <c:v>6.3569469026548671E-3</c:v>
                </c:pt>
                <c:pt idx="1732">
                  <c:v>6.1841150442477873E-3</c:v>
                </c:pt>
                <c:pt idx="1733">
                  <c:v>5.8328318584070808E-3</c:v>
                </c:pt>
                <c:pt idx="1734">
                  <c:v>6.6550884955752206E-3</c:v>
                </c:pt>
                <c:pt idx="1735">
                  <c:v>7.0078761061946899E-3</c:v>
                </c:pt>
                <c:pt idx="1736">
                  <c:v>6.0992035398230084E-3</c:v>
                </c:pt>
                <c:pt idx="1737">
                  <c:v>3.3279203539823012E-3</c:v>
                </c:pt>
                <c:pt idx="1738">
                  <c:v>3.6853982300884955E-3</c:v>
                </c:pt>
                <c:pt idx="1739">
                  <c:v>4.6117699115044257E-3</c:v>
                </c:pt>
                <c:pt idx="1740">
                  <c:v>5.4346460176991143E-3</c:v>
                </c:pt>
                <c:pt idx="1741">
                  <c:v>6.1161061946902653E-3</c:v>
                </c:pt>
                <c:pt idx="1742">
                  <c:v>6.4034955752212391E-3</c:v>
                </c:pt>
                <c:pt idx="1743">
                  <c:v>6.6526106194690262E-3</c:v>
                </c:pt>
                <c:pt idx="1744">
                  <c:v>4.8757079646017699E-3</c:v>
                </c:pt>
                <c:pt idx="1745">
                  <c:v>6.0844247787610623E-3</c:v>
                </c:pt>
                <c:pt idx="1746">
                  <c:v>6.5452212389380529E-3</c:v>
                </c:pt>
                <c:pt idx="1747">
                  <c:v>6.5630530973451329E-3</c:v>
                </c:pt>
                <c:pt idx="1748">
                  <c:v>5.7865044247787613E-3</c:v>
                </c:pt>
                <c:pt idx="1749">
                  <c:v>6.3401769911504424E-3</c:v>
                </c:pt>
                <c:pt idx="1750">
                  <c:v>5.8328318584070791E-3</c:v>
                </c:pt>
                <c:pt idx="1751">
                  <c:v>3.0142035398230088E-3</c:v>
                </c:pt>
                <c:pt idx="1752">
                  <c:v>3.3355309734513275E-3</c:v>
                </c:pt>
                <c:pt idx="1753">
                  <c:v>3.5947787610619464E-3</c:v>
                </c:pt>
                <c:pt idx="1754">
                  <c:v>4.8212389380530973E-3</c:v>
                </c:pt>
                <c:pt idx="1755">
                  <c:v>5.6234955752212388E-3</c:v>
                </c:pt>
                <c:pt idx="1756">
                  <c:v>6.5045132743362828E-3</c:v>
                </c:pt>
                <c:pt idx="1757">
                  <c:v>6.9408407079646012E-3</c:v>
                </c:pt>
                <c:pt idx="1758">
                  <c:v>5.1141150442477884E-3</c:v>
                </c:pt>
                <c:pt idx="1759">
                  <c:v>5.7004867256637169E-3</c:v>
                </c:pt>
                <c:pt idx="1760">
                  <c:v>6.1362389380530975E-3</c:v>
                </c:pt>
                <c:pt idx="1761">
                  <c:v>5.8780530973451331E-3</c:v>
                </c:pt>
                <c:pt idx="1762">
                  <c:v>6.1987168141592929E-3</c:v>
                </c:pt>
                <c:pt idx="1763">
                  <c:v>6.9709292035398229E-3</c:v>
                </c:pt>
                <c:pt idx="1764">
                  <c:v>6.0263126843657809E-3</c:v>
                </c:pt>
                <c:pt idx="1765">
                  <c:v>4.3718333333333343E-3</c:v>
                </c:pt>
                <c:pt idx="1766">
                  <c:v>3.3120416666666667E-3</c:v>
                </c:pt>
                <c:pt idx="1767">
                  <c:v>2.9494166666666666E-3</c:v>
                </c:pt>
                <c:pt idx="1768">
                  <c:v>3.0557222222222223E-3</c:v>
                </c:pt>
                <c:pt idx="1769">
                  <c:v>5.2732083333333329E-3</c:v>
                </c:pt>
                <c:pt idx="1770">
                  <c:v>4.9171666666666669E-3</c:v>
                </c:pt>
                <c:pt idx="1771">
                  <c:v>5.456333333333333E-3</c:v>
                </c:pt>
                <c:pt idx="1772">
                  <c:v>2.5292499999999998E-3</c:v>
                </c:pt>
                <c:pt idx="1773">
                  <c:v>5.3162499999999998E-3</c:v>
                </c:pt>
                <c:pt idx="1774">
                  <c:v>5.3140000000000001E-3</c:v>
                </c:pt>
                <c:pt idx="1775">
                  <c:v>5.761375E-3</c:v>
                </c:pt>
                <c:pt idx="1776">
                  <c:v>5.5331666666666671E-3</c:v>
                </c:pt>
                <c:pt idx="1777">
                  <c:v>4.5962083333333341E-3</c:v>
                </c:pt>
                <c:pt idx="1778">
                  <c:v>5.6391666666666665E-3</c:v>
                </c:pt>
                <c:pt idx="1779">
                  <c:v>3.8731666666666663E-3</c:v>
                </c:pt>
                <c:pt idx="1780">
                  <c:v>4.1709166666666665E-3</c:v>
                </c:pt>
                <c:pt idx="1781">
                  <c:v>2.9678333333333336E-3</c:v>
                </c:pt>
                <c:pt idx="1782">
                  <c:v>3.9854166666666666E-3</c:v>
                </c:pt>
                <c:pt idx="1783">
                  <c:v>5.4697916666666662E-3</c:v>
                </c:pt>
                <c:pt idx="1784">
                  <c:v>5.5220416666666664E-3</c:v>
                </c:pt>
                <c:pt idx="1785">
                  <c:v>6.0552916666666663E-3</c:v>
                </c:pt>
                <c:pt idx="1786">
                  <c:v>3.8743750000000002E-3</c:v>
                </c:pt>
                <c:pt idx="1787">
                  <c:v>5.331583333333334E-3</c:v>
                </c:pt>
                <c:pt idx="1788">
                  <c:v>4.8072499999999999E-3</c:v>
                </c:pt>
                <c:pt idx="1789">
                  <c:v>5.4753750000000002E-3</c:v>
                </c:pt>
                <c:pt idx="1790">
                  <c:v>5.6309999999999997E-3</c:v>
                </c:pt>
                <c:pt idx="1791">
                  <c:v>6.0895833333333331E-3</c:v>
                </c:pt>
                <c:pt idx="1792">
                  <c:v>5.3630416666666661E-3</c:v>
                </c:pt>
                <c:pt idx="1793">
                  <c:v>3.7512916666666662E-3</c:v>
                </c:pt>
                <c:pt idx="1794">
                  <c:v>4.4502500000000002E-3</c:v>
                </c:pt>
                <c:pt idx="1795">
                  <c:v>5.4551249999999999E-3</c:v>
                </c:pt>
                <c:pt idx="1796">
                  <c:v>5.6843750000000002E-3</c:v>
                </c:pt>
                <c:pt idx="1797">
                  <c:v>5.7273333333333334E-3</c:v>
                </c:pt>
                <c:pt idx="1798">
                  <c:v>6.0618749999999996E-3</c:v>
                </c:pt>
                <c:pt idx="1799">
                  <c:v>4.5566666666666663E-3</c:v>
                </c:pt>
                <c:pt idx="1800">
                  <c:v>4.9344166666666668E-3</c:v>
                </c:pt>
                <c:pt idx="1801">
                  <c:v>4.1492083333333337E-3</c:v>
                </c:pt>
                <c:pt idx="1802">
                  <c:v>5.3245833333333331E-3</c:v>
                </c:pt>
                <c:pt idx="1803">
                  <c:v>5.8882083333333338E-3</c:v>
                </c:pt>
                <c:pt idx="1804">
                  <c:v>5.146708333333333E-3</c:v>
                </c:pt>
                <c:pt idx="1805">
                  <c:v>5.4095833333333331E-3</c:v>
                </c:pt>
                <c:pt idx="1806">
                  <c:v>3.6627499999999998E-3</c:v>
                </c:pt>
                <c:pt idx="1807">
                  <c:v>3.1884583333333335E-3</c:v>
                </c:pt>
                <c:pt idx="1808">
                  <c:v>3.1486666666666668E-3</c:v>
                </c:pt>
                <c:pt idx="1809">
                  <c:v>3.5790416666666666E-3</c:v>
                </c:pt>
                <c:pt idx="1810">
                  <c:v>4.6574166666666665E-3</c:v>
                </c:pt>
                <c:pt idx="1811">
                  <c:v>5.1398333333333331E-3</c:v>
                </c:pt>
                <c:pt idx="1812">
                  <c:v>6.0506666666666669E-3</c:v>
                </c:pt>
                <c:pt idx="1813">
                  <c:v>6.0696666666666659E-3</c:v>
                </c:pt>
                <c:pt idx="1814">
                  <c:v>4.8127500000000002E-3</c:v>
                </c:pt>
                <c:pt idx="1815">
                  <c:v>5.2575E-3</c:v>
                </c:pt>
                <c:pt idx="1816">
                  <c:v>5.6125416666666667E-3</c:v>
                </c:pt>
                <c:pt idx="1817">
                  <c:v>5.0888333333333332E-3</c:v>
                </c:pt>
                <c:pt idx="1818">
                  <c:v>5.399958333333333E-3</c:v>
                </c:pt>
                <c:pt idx="1819">
                  <c:v>6.5336666666666677E-3</c:v>
                </c:pt>
                <c:pt idx="1820">
                  <c:v>5.3238611111111117E-3</c:v>
                </c:pt>
                <c:pt idx="1821">
                  <c:v>3.7649212598425195E-3</c:v>
                </c:pt>
                <c:pt idx="1822">
                  <c:v>1.7069291338582678E-3</c:v>
                </c:pt>
                <c:pt idx="1823">
                  <c:v>2.8397637795275592E-3</c:v>
                </c:pt>
                <c:pt idx="1824">
                  <c:v>2.959724409448819E-3</c:v>
                </c:pt>
                <c:pt idx="1825">
                  <c:v>4.5363385826771652E-3</c:v>
                </c:pt>
                <c:pt idx="1826">
                  <c:v>4.9100787401574805E-3</c:v>
                </c:pt>
                <c:pt idx="1827">
                  <c:v>4.9035433070866137E-3</c:v>
                </c:pt>
                <c:pt idx="1828">
                  <c:v>3.4616535433070867E-3</c:v>
                </c:pt>
                <c:pt idx="1829">
                  <c:v>4.5018897637795268E-3</c:v>
                </c:pt>
                <c:pt idx="1830">
                  <c:v>4.5915354330708664E-3</c:v>
                </c:pt>
                <c:pt idx="1831">
                  <c:v>5.2070078740157474E-3</c:v>
                </c:pt>
                <c:pt idx="1832">
                  <c:v>5.3575590551181102E-3</c:v>
                </c:pt>
                <c:pt idx="1833">
                  <c:v>4.2914173228346458E-3</c:v>
                </c:pt>
                <c:pt idx="1834">
                  <c:v>4.8840157480314964E-3</c:v>
                </c:pt>
                <c:pt idx="1835">
                  <c:v>3.4142913385826769E-3</c:v>
                </c:pt>
                <c:pt idx="1836">
                  <c:v>3.8916141732283464E-3</c:v>
                </c:pt>
                <c:pt idx="1837">
                  <c:v>2.5358267716535433E-3</c:v>
                </c:pt>
                <c:pt idx="1838">
                  <c:v>3.4007874015748031E-3</c:v>
                </c:pt>
                <c:pt idx="1839">
                  <c:v>4.7863385826771654E-3</c:v>
                </c:pt>
                <c:pt idx="1840">
                  <c:v>5.3787795275590557E-3</c:v>
                </c:pt>
                <c:pt idx="1841">
                  <c:v>5.461771653543307E-3</c:v>
                </c:pt>
                <c:pt idx="1842">
                  <c:v>3.3845669291338583E-3</c:v>
                </c:pt>
                <c:pt idx="1843">
                  <c:v>5.0900787401574801E-3</c:v>
                </c:pt>
                <c:pt idx="1844">
                  <c:v>4.2502362204724416E-3</c:v>
                </c:pt>
                <c:pt idx="1845">
                  <c:v>5.3374409448818895E-3</c:v>
                </c:pt>
                <c:pt idx="1846">
                  <c:v>5.5500000000000002E-3</c:v>
                </c:pt>
                <c:pt idx="1847">
                  <c:v>5.5852755905511815E-3</c:v>
                </c:pt>
                <c:pt idx="1848">
                  <c:v>4.8359055118110238E-3</c:v>
                </c:pt>
                <c:pt idx="1849">
                  <c:v>3.1746850393700788E-3</c:v>
                </c:pt>
                <c:pt idx="1850">
                  <c:v>3.6812992125984253E-3</c:v>
                </c:pt>
                <c:pt idx="1851">
                  <c:v>4.770905511811023E-3</c:v>
                </c:pt>
                <c:pt idx="1852">
                  <c:v>5.1760236220472437E-3</c:v>
                </c:pt>
                <c:pt idx="1853">
                  <c:v>5.2289370078740151E-3</c:v>
                </c:pt>
                <c:pt idx="1854">
                  <c:v>5.4371259842519682E-3</c:v>
                </c:pt>
                <c:pt idx="1855">
                  <c:v>4.0015354330708661E-3</c:v>
                </c:pt>
                <c:pt idx="1856">
                  <c:v>4.4452755905511811E-3</c:v>
                </c:pt>
                <c:pt idx="1857">
                  <c:v>3.9483464566929137E-3</c:v>
                </c:pt>
                <c:pt idx="1858">
                  <c:v>4.8071653543307084E-3</c:v>
                </c:pt>
                <c:pt idx="1859">
                  <c:v>5.5094881889763778E-3</c:v>
                </c:pt>
                <c:pt idx="1860">
                  <c:v>5.0118503937007872E-3</c:v>
                </c:pt>
                <c:pt idx="1861">
                  <c:v>4.8785433070866139E-3</c:v>
                </c:pt>
                <c:pt idx="1862">
                  <c:v>3.3012992125984251E-3</c:v>
                </c:pt>
                <c:pt idx="1863">
                  <c:v>2.5089370078740158E-3</c:v>
                </c:pt>
                <c:pt idx="1864">
                  <c:v>2.7033464566929132E-3</c:v>
                </c:pt>
                <c:pt idx="1865">
                  <c:v>3.0167716535433068E-3</c:v>
                </c:pt>
                <c:pt idx="1866">
                  <c:v>3.7763385826771654E-3</c:v>
                </c:pt>
                <c:pt idx="1867">
                  <c:v>4.5729921259842522E-3</c:v>
                </c:pt>
                <c:pt idx="1868">
                  <c:v>5.3811811023622052E-3</c:v>
                </c:pt>
                <c:pt idx="1869">
                  <c:v>5.6220078740157478E-3</c:v>
                </c:pt>
                <c:pt idx="1870">
                  <c:v>4.0201574803149604E-3</c:v>
                </c:pt>
                <c:pt idx="1871">
                  <c:v>4.6159055118110233E-3</c:v>
                </c:pt>
                <c:pt idx="1872">
                  <c:v>5.0312598425196857E-3</c:v>
                </c:pt>
                <c:pt idx="1873">
                  <c:v>4.5041338582677169E-3</c:v>
                </c:pt>
                <c:pt idx="1874">
                  <c:v>5.1086614173228347E-3</c:v>
                </c:pt>
                <c:pt idx="1875">
                  <c:v>5.6710629921259839E-3</c:v>
                </c:pt>
                <c:pt idx="1876">
                  <c:v>4.5843307086614171E-3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70-472D-9F23-27D013F7D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531727"/>
        <c:axId val="772534639"/>
      </c:scatterChart>
      <c:valAx>
        <c:axId val="772531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34639"/>
        <c:crosses val="autoZero"/>
        <c:crossBetween val="midCat"/>
      </c:valAx>
      <c:valAx>
        <c:axId val="772534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31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69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61220472440945"/>
                  <c:y val="1.34722222222222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2009_2016'!$H$1376:$H$1431</c:f>
              <c:numCache>
                <c:formatCode>General</c:formatCode>
                <c:ptCount val="56"/>
                <c:pt idx="0">
                  <c:v>0.32971</c:v>
                </c:pt>
                <c:pt idx="1">
                  <c:v>0.24609999999999999</c:v>
                </c:pt>
                <c:pt idx="2">
                  <c:v>0.34814500000000004</c:v>
                </c:pt>
                <c:pt idx="3">
                  <c:v>0.34603</c:v>
                </c:pt>
                <c:pt idx="4">
                  <c:v>0.36533499999999997</c:v>
                </c:pt>
                <c:pt idx="5">
                  <c:v>0.34151999999999999</c:v>
                </c:pt>
                <c:pt idx="6">
                  <c:v>0.36611000000000005</c:v>
                </c:pt>
                <c:pt idx="7">
                  <c:v>0.31577500000000003</c:v>
                </c:pt>
                <c:pt idx="8">
                  <c:v>0.33952500000000002</c:v>
                </c:pt>
                <c:pt idx="9">
                  <c:v>0.35618499999999997</c:v>
                </c:pt>
                <c:pt idx="10">
                  <c:v>0.360765</c:v>
                </c:pt>
                <c:pt idx="11">
                  <c:v>0.37772</c:v>
                </c:pt>
                <c:pt idx="12">
                  <c:v>0.40280500000000002</c:v>
                </c:pt>
                <c:pt idx="13">
                  <c:v>0.35844999999999999</c:v>
                </c:pt>
                <c:pt idx="14">
                  <c:v>0.30812</c:v>
                </c:pt>
                <c:pt idx="15">
                  <c:v>0.39023999999999998</c:v>
                </c:pt>
                <c:pt idx="16">
                  <c:v>0.34643499999999999</c:v>
                </c:pt>
                <c:pt idx="17">
                  <c:v>0.39362000000000003</c:v>
                </c:pt>
                <c:pt idx="18">
                  <c:v>0.39542500000000003</c:v>
                </c:pt>
                <c:pt idx="19">
                  <c:v>0.35783999999999999</c:v>
                </c:pt>
                <c:pt idx="20">
                  <c:v>0.38239000000000001</c:v>
                </c:pt>
                <c:pt idx="21">
                  <c:v>0.32447000000000004</c:v>
                </c:pt>
                <c:pt idx="22">
                  <c:v>0.35308499999999998</c:v>
                </c:pt>
                <c:pt idx="23">
                  <c:v>0.36213000000000001</c:v>
                </c:pt>
                <c:pt idx="24">
                  <c:v>0.36541000000000001</c:v>
                </c:pt>
                <c:pt idx="25">
                  <c:v>0.37950499999999998</c:v>
                </c:pt>
                <c:pt idx="26">
                  <c:v>0.43255500000000002</c:v>
                </c:pt>
                <c:pt idx="27">
                  <c:v>0.35921999999999998</c:v>
                </c:pt>
                <c:pt idx="28">
                  <c:v>0.357705</c:v>
                </c:pt>
                <c:pt idx="29">
                  <c:v>0.39488000000000001</c:v>
                </c:pt>
                <c:pt idx="30">
                  <c:v>0.38812999999999998</c:v>
                </c:pt>
                <c:pt idx="31">
                  <c:v>0.35906000000000005</c:v>
                </c:pt>
                <c:pt idx="32">
                  <c:v>0.37178</c:v>
                </c:pt>
                <c:pt idx="33">
                  <c:v>0.37112000000000001</c:v>
                </c:pt>
                <c:pt idx="34">
                  <c:v>0.38103500000000001</c:v>
                </c:pt>
                <c:pt idx="35">
                  <c:v>0.32650000000000001</c:v>
                </c:pt>
                <c:pt idx="36">
                  <c:v>0.36545499999999997</c:v>
                </c:pt>
                <c:pt idx="37">
                  <c:v>0.35408499999999998</c:v>
                </c:pt>
                <c:pt idx="38">
                  <c:v>0.38315500000000002</c:v>
                </c:pt>
                <c:pt idx="39">
                  <c:v>0.38902500000000001</c:v>
                </c:pt>
                <c:pt idx="40">
                  <c:v>0.42176000000000002</c:v>
                </c:pt>
                <c:pt idx="41">
                  <c:v>0.37883</c:v>
                </c:pt>
                <c:pt idx="42">
                  <c:v>0.35528000000000004</c:v>
                </c:pt>
                <c:pt idx="43">
                  <c:v>0.36526999999999998</c:v>
                </c:pt>
                <c:pt idx="44">
                  <c:v>0.33876499999999998</c:v>
                </c:pt>
                <c:pt idx="45">
                  <c:v>0.41659499999999999</c:v>
                </c:pt>
                <c:pt idx="46">
                  <c:v>0.37459500000000001</c:v>
                </c:pt>
                <c:pt idx="47">
                  <c:v>0.38885000000000003</c:v>
                </c:pt>
                <c:pt idx="48">
                  <c:v>0.394395</c:v>
                </c:pt>
                <c:pt idx="49">
                  <c:v>0.32591500000000001</c:v>
                </c:pt>
                <c:pt idx="50">
                  <c:v>0.35211499999999996</c:v>
                </c:pt>
                <c:pt idx="51">
                  <c:v>0.37220999999999999</c:v>
                </c:pt>
                <c:pt idx="52">
                  <c:v>0.38040499999999999</c:v>
                </c:pt>
                <c:pt idx="53">
                  <c:v>0.35365999999999997</c:v>
                </c:pt>
                <c:pt idx="54">
                  <c:v>0.41320999999999997</c:v>
                </c:pt>
                <c:pt idx="55">
                  <c:v>0.37402000000000002</c:v>
                </c:pt>
              </c:numCache>
            </c:numRef>
          </c:xVal>
          <c:yVal>
            <c:numRef>
              <c:f>'502_NDVI_Final 2009_2016'!$I$1376:$I$1431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BC-44F5-80C8-9C01973D7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81</a:t>
            </a:r>
          </a:p>
        </c:rich>
      </c:tx>
      <c:layout>
        <c:manualLayout>
          <c:xMode val="edge"/>
          <c:yMode val="edge"/>
          <c:x val="0.336541557305336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61220472440945"/>
                  <c:y val="1.34722222222222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2009_2016'!$H$1488:$H$1543</c:f>
              <c:numCache>
                <c:formatCode>0.000</c:formatCode>
                <c:ptCount val="56"/>
                <c:pt idx="0">
                  <c:v>0.36134500000000003</c:v>
                </c:pt>
                <c:pt idx="1">
                  <c:v>0.226995</c:v>
                </c:pt>
                <c:pt idx="2">
                  <c:v>0.42529</c:v>
                </c:pt>
                <c:pt idx="3">
                  <c:v>0.44006333333333331</c:v>
                </c:pt>
                <c:pt idx="4">
                  <c:v>0.47530499999999998</c:v>
                </c:pt>
                <c:pt idx="5">
                  <c:v>0.44955000000000001</c:v>
                </c:pt>
                <c:pt idx="6">
                  <c:v>0.482985</c:v>
                </c:pt>
                <c:pt idx="7">
                  <c:v>0.35462499999999997</c:v>
                </c:pt>
                <c:pt idx="8">
                  <c:v>0.44416</c:v>
                </c:pt>
                <c:pt idx="9">
                  <c:v>0.46676499999999999</c:v>
                </c:pt>
                <c:pt idx="10">
                  <c:v>0.45689999999999997</c:v>
                </c:pt>
                <c:pt idx="11">
                  <c:v>0.47572499999999995</c:v>
                </c:pt>
                <c:pt idx="12">
                  <c:v>0.53327999999999998</c:v>
                </c:pt>
                <c:pt idx="13">
                  <c:v>0.45433499999999999</c:v>
                </c:pt>
                <c:pt idx="14">
                  <c:v>0.32104500000000002</c:v>
                </c:pt>
                <c:pt idx="15">
                  <c:v>0.393285</c:v>
                </c:pt>
                <c:pt idx="16">
                  <c:v>0.40573999999999999</c:v>
                </c:pt>
                <c:pt idx="17">
                  <c:v>0.51291500000000001</c:v>
                </c:pt>
                <c:pt idx="18">
                  <c:v>0.45715</c:v>
                </c:pt>
                <c:pt idx="19">
                  <c:v>0.47814000000000001</c:v>
                </c:pt>
                <c:pt idx="20">
                  <c:v>0.45206999999999997</c:v>
                </c:pt>
                <c:pt idx="21">
                  <c:v>0.37668999999999997</c:v>
                </c:pt>
                <c:pt idx="22">
                  <c:v>0.41265000000000002</c:v>
                </c:pt>
                <c:pt idx="23">
                  <c:v>0.46921499999999999</c:v>
                </c:pt>
                <c:pt idx="24">
                  <c:v>0.476935</c:v>
                </c:pt>
                <c:pt idx="25">
                  <c:v>0.44160500000000003</c:v>
                </c:pt>
                <c:pt idx="26">
                  <c:v>0.56594499999999992</c:v>
                </c:pt>
                <c:pt idx="27">
                  <c:v>0.44182500000000002</c:v>
                </c:pt>
                <c:pt idx="28">
                  <c:v>0.37570999999999999</c:v>
                </c:pt>
                <c:pt idx="29">
                  <c:v>0.43782500000000002</c:v>
                </c:pt>
                <c:pt idx="30">
                  <c:v>0.44928999999999997</c:v>
                </c:pt>
                <c:pt idx="31">
                  <c:v>0.45842499999999997</c:v>
                </c:pt>
                <c:pt idx="32">
                  <c:v>0.46709499999999998</c:v>
                </c:pt>
                <c:pt idx="33">
                  <c:v>0.49423</c:v>
                </c:pt>
                <c:pt idx="34">
                  <c:v>0.49217499999999997</c:v>
                </c:pt>
                <c:pt idx="35">
                  <c:v>0.397345</c:v>
                </c:pt>
                <c:pt idx="36">
                  <c:v>0.46093000000000001</c:v>
                </c:pt>
                <c:pt idx="37">
                  <c:v>0.45065500000000003</c:v>
                </c:pt>
                <c:pt idx="38">
                  <c:v>0.48529</c:v>
                </c:pt>
                <c:pt idx="39">
                  <c:v>0.48609000000000002</c:v>
                </c:pt>
                <c:pt idx="40">
                  <c:v>0.538775</c:v>
                </c:pt>
                <c:pt idx="41">
                  <c:v>0.48239500000000002</c:v>
                </c:pt>
                <c:pt idx="42">
                  <c:v>0.38331500000000002</c:v>
                </c:pt>
                <c:pt idx="43">
                  <c:v>0.43449000000000004</c:v>
                </c:pt>
                <c:pt idx="44">
                  <c:v>0.41589500000000001</c:v>
                </c:pt>
                <c:pt idx="45">
                  <c:v>0.50100499999999992</c:v>
                </c:pt>
                <c:pt idx="46">
                  <c:v>0.48193000000000003</c:v>
                </c:pt>
                <c:pt idx="47">
                  <c:v>0.53675000000000006</c:v>
                </c:pt>
                <c:pt idx="48">
                  <c:v>0.54245500000000002</c:v>
                </c:pt>
                <c:pt idx="49">
                  <c:v>0.41591500000000003</c:v>
                </c:pt>
                <c:pt idx="50">
                  <c:v>0.44612499999999999</c:v>
                </c:pt>
                <c:pt idx="51">
                  <c:v>0.49754999999999999</c:v>
                </c:pt>
                <c:pt idx="52">
                  <c:v>0.48286000000000001</c:v>
                </c:pt>
                <c:pt idx="53">
                  <c:v>0.48774499999999998</c:v>
                </c:pt>
                <c:pt idx="54">
                  <c:v>0.59123499999999996</c:v>
                </c:pt>
                <c:pt idx="55">
                  <c:v>0.47736000000000001</c:v>
                </c:pt>
              </c:numCache>
            </c:numRef>
          </c:xVal>
          <c:yVal>
            <c:numRef>
              <c:f>'502_NDVI_Final 2009_2016'!$I$1488:$I$1543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4B-44AF-858A-4B7DAF85E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106</a:t>
            </a:r>
          </a:p>
        </c:rich>
      </c:tx>
      <c:layout>
        <c:manualLayout>
          <c:xMode val="edge"/>
          <c:yMode val="edge"/>
          <c:x val="0.336541557305336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886132983377079"/>
                  <c:y val="2.140055409740448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2009_2016'!$H$1656:$H$1711</c:f>
              <c:numCache>
                <c:formatCode>0.000</c:formatCode>
                <c:ptCount val="56"/>
                <c:pt idx="0">
                  <c:v>0.38959500000000002</c:v>
                </c:pt>
                <c:pt idx="1">
                  <c:v>0.231625</c:v>
                </c:pt>
                <c:pt idx="2">
                  <c:v>0.50911000000000006</c:v>
                </c:pt>
                <c:pt idx="3">
                  <c:v>0.50462000000000007</c:v>
                </c:pt>
                <c:pt idx="4">
                  <c:v>0.65267500000000001</c:v>
                </c:pt>
                <c:pt idx="5">
                  <c:v>0.69674000000000003</c:v>
                </c:pt>
                <c:pt idx="6">
                  <c:v>0.73103000000000007</c:v>
                </c:pt>
                <c:pt idx="7">
                  <c:v>0.43907499999999999</c:v>
                </c:pt>
                <c:pt idx="8">
                  <c:v>0.61290500000000003</c:v>
                </c:pt>
                <c:pt idx="9">
                  <c:v>0.64053000000000004</c:v>
                </c:pt>
                <c:pt idx="10">
                  <c:v>0.68083000000000005</c:v>
                </c:pt>
                <c:pt idx="11">
                  <c:v>0.72058500000000003</c:v>
                </c:pt>
                <c:pt idx="12">
                  <c:v>0.7720800000000001</c:v>
                </c:pt>
                <c:pt idx="13">
                  <c:v>0.650505</c:v>
                </c:pt>
                <c:pt idx="14">
                  <c:v>0.34140000000000004</c:v>
                </c:pt>
                <c:pt idx="15">
                  <c:v>0.44898000000000005</c:v>
                </c:pt>
                <c:pt idx="16">
                  <c:v>0.39624499999999996</c:v>
                </c:pt>
                <c:pt idx="17">
                  <c:v>0.52254500000000004</c:v>
                </c:pt>
                <c:pt idx="18">
                  <c:v>0.66525499999999993</c:v>
                </c:pt>
                <c:pt idx="19">
                  <c:v>0.71236999999999995</c:v>
                </c:pt>
                <c:pt idx="20">
                  <c:v>0.77885000000000004</c:v>
                </c:pt>
                <c:pt idx="21">
                  <c:v>0.50506499999999999</c:v>
                </c:pt>
                <c:pt idx="22">
                  <c:v>0.71233499999999994</c:v>
                </c:pt>
                <c:pt idx="23">
                  <c:v>0.70263500000000001</c:v>
                </c:pt>
                <c:pt idx="24">
                  <c:v>0.65267000000000008</c:v>
                </c:pt>
                <c:pt idx="25">
                  <c:v>0.71154499999999998</c:v>
                </c:pt>
                <c:pt idx="26">
                  <c:v>0.77703999999999995</c:v>
                </c:pt>
                <c:pt idx="27">
                  <c:v>0.66202500000000009</c:v>
                </c:pt>
                <c:pt idx="28">
                  <c:v>0.41672500000000001</c:v>
                </c:pt>
                <c:pt idx="29">
                  <c:v>0.44743500000000003</c:v>
                </c:pt>
                <c:pt idx="30">
                  <c:v>0.53105000000000002</c:v>
                </c:pt>
                <c:pt idx="31">
                  <c:v>0.64707999999999999</c:v>
                </c:pt>
                <c:pt idx="32">
                  <c:v>0.72914000000000001</c:v>
                </c:pt>
                <c:pt idx="33">
                  <c:v>0.71736500000000003</c:v>
                </c:pt>
                <c:pt idx="34">
                  <c:v>0.75215999999999994</c:v>
                </c:pt>
                <c:pt idx="35">
                  <c:v>0.55665999999999993</c:v>
                </c:pt>
                <c:pt idx="36">
                  <c:v>0.69964999999999999</c:v>
                </c:pt>
                <c:pt idx="37">
                  <c:v>0.75073000000000001</c:v>
                </c:pt>
                <c:pt idx="38">
                  <c:v>0.75146500000000005</c:v>
                </c:pt>
                <c:pt idx="39">
                  <c:v>0.70521</c:v>
                </c:pt>
                <c:pt idx="40">
                  <c:v>0.71428000000000003</c:v>
                </c:pt>
                <c:pt idx="41">
                  <c:v>0.65172000000000008</c:v>
                </c:pt>
                <c:pt idx="42">
                  <c:v>0.36389000000000005</c:v>
                </c:pt>
                <c:pt idx="43">
                  <c:v>0.38939499999999999</c:v>
                </c:pt>
                <c:pt idx="44">
                  <c:v>0.40670499999999998</c:v>
                </c:pt>
                <c:pt idx="45">
                  <c:v>0.57296999999999998</c:v>
                </c:pt>
                <c:pt idx="46">
                  <c:v>0.66457500000000003</c:v>
                </c:pt>
                <c:pt idx="47">
                  <c:v>0.76463999999999999</c:v>
                </c:pt>
                <c:pt idx="48">
                  <c:v>0.78541000000000005</c:v>
                </c:pt>
                <c:pt idx="49">
                  <c:v>0.57354499999999997</c:v>
                </c:pt>
                <c:pt idx="50">
                  <c:v>0.64822999999999997</c:v>
                </c:pt>
                <c:pt idx="51">
                  <c:v>0.71663999999999994</c:v>
                </c:pt>
                <c:pt idx="52">
                  <c:v>0.68908999999999998</c:v>
                </c:pt>
                <c:pt idx="53">
                  <c:v>0.72324500000000003</c:v>
                </c:pt>
                <c:pt idx="54">
                  <c:v>0.81057000000000001</c:v>
                </c:pt>
                <c:pt idx="55">
                  <c:v>0.71292999999999995</c:v>
                </c:pt>
              </c:numCache>
            </c:numRef>
          </c:xVal>
          <c:yVal>
            <c:numRef>
              <c:f>'502_NDVI_Final 2009_2016'!$I$1656:$I$1711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4-4C7D-8FEB-58A2CB506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"/>
          <c:y val="4.1666666666666664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Distribution!$G$4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Distribution!$F$5:$F$16</c:f>
              <c:strCache>
                <c:ptCount val="12"/>
                <c:pt idx="0">
                  <c:v>0-700</c:v>
                </c:pt>
                <c:pt idx="1">
                  <c:v>700-900</c:v>
                </c:pt>
                <c:pt idx="2">
                  <c:v>900-1100</c:v>
                </c:pt>
                <c:pt idx="3">
                  <c:v>1100-1300</c:v>
                </c:pt>
                <c:pt idx="4">
                  <c:v>1300-1500</c:v>
                </c:pt>
                <c:pt idx="5">
                  <c:v>1500-1700</c:v>
                </c:pt>
                <c:pt idx="6">
                  <c:v>1700-1900</c:v>
                </c:pt>
                <c:pt idx="7">
                  <c:v>1900-2100</c:v>
                </c:pt>
                <c:pt idx="8">
                  <c:v>2100-2300</c:v>
                </c:pt>
                <c:pt idx="9">
                  <c:v>2300-2500</c:v>
                </c:pt>
                <c:pt idx="10">
                  <c:v>2500-2700</c:v>
                </c:pt>
                <c:pt idx="11">
                  <c:v>2700-2900</c:v>
                </c:pt>
              </c:strCache>
            </c:strRef>
          </c:cat>
          <c:val>
            <c:numRef>
              <c:f>Distribution!$G$5:$G$16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0-495D-AF09-280C0CED3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94528"/>
        <c:axId val="649095088"/>
      </c:barChart>
      <c:catAx>
        <c:axId val="64909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5088"/>
        <c:crosses val="autoZero"/>
        <c:auto val="1"/>
        <c:lblAlgn val="ctr"/>
        <c:lblOffset val="100"/>
        <c:noMultiLvlLbl val="0"/>
      </c:catAx>
      <c:valAx>
        <c:axId val="6490950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45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16666666666668"/>
          <c:y val="2.7777777777777776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Distribution!$G$4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Distribution!$M$5:$M$22</c:f>
              <c:strCache>
                <c:ptCount val="18"/>
                <c:pt idx="0">
                  <c:v>0-1400</c:v>
                </c:pt>
                <c:pt idx="1">
                  <c:v>1400-1700</c:v>
                </c:pt>
                <c:pt idx="2">
                  <c:v>1700-2000</c:v>
                </c:pt>
                <c:pt idx="3">
                  <c:v>2000-2300</c:v>
                </c:pt>
                <c:pt idx="4">
                  <c:v>2300-2600</c:v>
                </c:pt>
                <c:pt idx="5">
                  <c:v>2600-2900</c:v>
                </c:pt>
                <c:pt idx="6">
                  <c:v>2900-3200</c:v>
                </c:pt>
                <c:pt idx="7">
                  <c:v>3200-3500</c:v>
                </c:pt>
                <c:pt idx="8">
                  <c:v>3500-3800</c:v>
                </c:pt>
                <c:pt idx="9">
                  <c:v>3800-4100</c:v>
                </c:pt>
                <c:pt idx="10">
                  <c:v>4100-4400</c:v>
                </c:pt>
                <c:pt idx="11">
                  <c:v>4400-4700</c:v>
                </c:pt>
                <c:pt idx="12">
                  <c:v>4700-5000</c:v>
                </c:pt>
                <c:pt idx="13">
                  <c:v>5000-5300</c:v>
                </c:pt>
                <c:pt idx="14">
                  <c:v>5300-5600</c:v>
                </c:pt>
                <c:pt idx="15">
                  <c:v>5600-5900</c:v>
                </c:pt>
                <c:pt idx="16">
                  <c:v>5900-6200</c:v>
                </c:pt>
                <c:pt idx="17">
                  <c:v>6200-6500</c:v>
                </c:pt>
              </c:strCache>
            </c:strRef>
          </c:cat>
          <c:val>
            <c:numRef>
              <c:f>Distribution!$L$5:$L$22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6-4183-82E3-0BADBCB7E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97328"/>
        <c:axId val="649097888"/>
      </c:barChart>
      <c:catAx>
        <c:axId val="64909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7888"/>
        <c:crosses val="autoZero"/>
        <c:auto val="1"/>
        <c:lblAlgn val="ctr"/>
        <c:lblOffset val="100"/>
        <c:noMultiLvlLbl val="0"/>
      </c:catAx>
      <c:valAx>
        <c:axId val="649097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7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83333333333334"/>
          <c:y val="4.8611111111111112E-2"/>
          <c:w val="0.76875000000000004"/>
          <c:h val="0.69791666666666663"/>
        </c:manualLayout>
      </c:layout>
      <c:scatterChart>
        <c:scatterStyle val="lineMarker"/>
        <c:varyColors val="0"/>
        <c:ser>
          <c:idx val="0"/>
          <c:order val="0"/>
          <c:tx>
            <c:strRef>
              <c:f>Distribution!$I$4</c:f>
              <c:strCache>
                <c:ptCount val="1"/>
                <c:pt idx="0">
                  <c:v>112 kg N/ha</c:v>
                </c:pt>
              </c:strCache>
            </c:strRef>
          </c:tx>
          <c:spPr>
            <a:ln w="4762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6368591426071741"/>
                  <c:y val="-0.21812372411781861"/>
                </c:manualLayout>
              </c:layout>
              <c:numFmt formatCode="0.00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Distribution!$C$5:$C$43</c:f>
              <c:numCache>
                <c:formatCode>General</c:formatCode>
                <c:ptCount val="39"/>
                <c:pt idx="0">
                  <c:v>2467.92</c:v>
                </c:pt>
                <c:pt idx="1">
                  <c:v>1878.2400000000002</c:v>
                </c:pt>
                <c:pt idx="3">
                  <c:v>1111.9416000000001</c:v>
                </c:pt>
                <c:pt idx="4">
                  <c:v>1805.1263999999999</c:v>
                </c:pt>
                <c:pt idx="5">
                  <c:v>1563.2232000000004</c:v>
                </c:pt>
                <c:pt idx="6">
                  <c:v>1140.4008000000001</c:v>
                </c:pt>
                <c:pt idx="7">
                  <c:v>1392.4680000000003</c:v>
                </c:pt>
                <c:pt idx="8">
                  <c:v>2531.7600000000002</c:v>
                </c:pt>
                <c:pt idx="9">
                  <c:v>1400.6160000000004</c:v>
                </c:pt>
                <c:pt idx="10">
                  <c:v>1313.2560000000001</c:v>
                </c:pt>
                <c:pt idx="11">
                  <c:v>1847.8320000000001</c:v>
                </c:pt>
                <c:pt idx="12">
                  <c:v>2589.7200000000003</c:v>
                </c:pt>
                <c:pt idx="13">
                  <c:v>2242.1280000000002</c:v>
                </c:pt>
                <c:pt idx="14">
                  <c:v>1372.056</c:v>
                </c:pt>
                <c:pt idx="15">
                  <c:v>2713.7040000000002</c:v>
                </c:pt>
                <c:pt idx="16">
                  <c:v>2049.096</c:v>
                </c:pt>
                <c:pt idx="17">
                  <c:v>1819.2720000000004</c:v>
                </c:pt>
                <c:pt idx="18">
                  <c:v>1215.6480000000001</c:v>
                </c:pt>
                <c:pt idx="19">
                  <c:v>1776.6000000000001</c:v>
                </c:pt>
                <c:pt idx="20">
                  <c:v>1522.4160000000004</c:v>
                </c:pt>
                <c:pt idx="21">
                  <c:v>1202.1979199999998</c:v>
                </c:pt>
                <c:pt idx="22">
                  <c:v>1152.5976000000001</c:v>
                </c:pt>
                <c:pt idx="23">
                  <c:v>745.42776000000015</c:v>
                </c:pt>
                <c:pt idx="24">
                  <c:v>1974.7605561600001</c:v>
                </c:pt>
                <c:pt idx="25">
                  <c:v>1210.5175286399999</c:v>
                </c:pt>
                <c:pt idx="26">
                  <c:v>1263.8791468800002</c:v>
                </c:pt>
                <c:pt idx="27">
                  <c:v>1912.7655993600001</c:v>
                </c:pt>
                <c:pt idx="28">
                  <c:v>1289.1910483199999</c:v>
                </c:pt>
                <c:pt idx="29">
                  <c:v>1626.6862214400001</c:v>
                </c:pt>
                <c:pt idx="30">
                  <c:v>1849.4905228800001</c:v>
                </c:pt>
                <c:pt idx="31">
                  <c:v>2445.9918873600004</c:v>
                </c:pt>
                <c:pt idx="32">
                  <c:v>2663.4018297600005</c:v>
                </c:pt>
                <c:pt idx="33">
                  <c:v>1344.0000000000002</c:v>
                </c:pt>
                <c:pt idx="34">
                  <c:v>1607.2072800000001</c:v>
                </c:pt>
                <c:pt idx="35">
                  <c:v>2315.712</c:v>
                </c:pt>
                <c:pt idx="36">
                  <c:v>2602.6559999999999</c:v>
                </c:pt>
                <c:pt idx="37">
                  <c:v>2876.1600000000003</c:v>
                </c:pt>
                <c:pt idx="38">
                  <c:v>1555</c:v>
                </c:pt>
              </c:numCache>
            </c:numRef>
          </c:xVal>
          <c:yVal>
            <c:numRef>
              <c:f>Distribution!$I$5:$I$43</c:f>
              <c:numCache>
                <c:formatCode>General</c:formatCode>
                <c:ptCount val="39"/>
                <c:pt idx="0">
                  <c:v>2514.96</c:v>
                </c:pt>
                <c:pt idx="1">
                  <c:v>1467.6480000000001</c:v>
                </c:pt>
                <c:pt idx="2">
                  <c:v>100</c:v>
                </c:pt>
                <c:pt idx="3">
                  <c:v>1868.1432</c:v>
                </c:pt>
                <c:pt idx="4">
                  <c:v>3396.8088000000007</c:v>
                </c:pt>
                <c:pt idx="5">
                  <c:v>3140.6759999999999</c:v>
                </c:pt>
                <c:pt idx="6">
                  <c:v>1937.2584000000002</c:v>
                </c:pt>
                <c:pt idx="7">
                  <c:v>2591.8200000000002</c:v>
                </c:pt>
                <c:pt idx="8">
                  <c:v>2659.9440000000004</c:v>
                </c:pt>
                <c:pt idx="9">
                  <c:v>3715.9920000000002</c:v>
                </c:pt>
                <c:pt idx="10">
                  <c:v>2606.1840000000002</c:v>
                </c:pt>
                <c:pt idx="11">
                  <c:v>1868.16</c:v>
                </c:pt>
                <c:pt idx="12">
                  <c:v>2514.4560000000001</c:v>
                </c:pt>
                <c:pt idx="13">
                  <c:v>2711.5200000000004</c:v>
                </c:pt>
                <c:pt idx="14">
                  <c:v>2030.7839999999999</c:v>
                </c:pt>
                <c:pt idx="15">
                  <c:v>3091.8720000000003</c:v>
                </c:pt>
                <c:pt idx="16">
                  <c:v>2788.9679999999998</c:v>
                </c:pt>
                <c:pt idx="17">
                  <c:v>4244.3519999999999</c:v>
                </c:pt>
                <c:pt idx="18">
                  <c:v>2709.672</c:v>
                </c:pt>
                <c:pt idx="19">
                  <c:v>2947.5600000000004</c:v>
                </c:pt>
                <c:pt idx="20">
                  <c:v>1981.7280000000001</c:v>
                </c:pt>
                <c:pt idx="21">
                  <c:v>2603.8135200000006</c:v>
                </c:pt>
                <c:pt idx="22">
                  <c:v>2440.5796800000003</c:v>
                </c:pt>
                <c:pt idx="23">
                  <c:v>3045.1344000000008</c:v>
                </c:pt>
                <c:pt idx="24">
                  <c:v>3088.2654969600003</c:v>
                </c:pt>
                <c:pt idx="25">
                  <c:v>2604.8674176000004</c:v>
                </c:pt>
                <c:pt idx="26">
                  <c:v>3572.8653945600008</c:v>
                </c:pt>
                <c:pt idx="27">
                  <c:v>3780.1235875200005</c:v>
                </c:pt>
                <c:pt idx="28">
                  <c:v>3630.6120614400006</c:v>
                </c:pt>
                <c:pt idx="29">
                  <c:v>2647.4691398400005</c:v>
                </c:pt>
                <c:pt idx="30">
                  <c:v>1422.2450524799999</c:v>
                </c:pt>
                <c:pt idx="31">
                  <c:v>2951.1288038400003</c:v>
                </c:pt>
                <c:pt idx="32">
                  <c:v>5935.7140214400006</c:v>
                </c:pt>
                <c:pt idx="33">
                  <c:v>4079.0400000000004</c:v>
                </c:pt>
                <c:pt idx="34">
                  <c:v>2874.7855113600003</c:v>
                </c:pt>
                <c:pt idx="35">
                  <c:v>2735.712</c:v>
                </c:pt>
                <c:pt idx="36">
                  <c:v>3380.8320000000008</c:v>
                </c:pt>
                <c:pt idx="37">
                  <c:v>6271.9776000000002</c:v>
                </c:pt>
                <c:pt idx="38">
                  <c:v>4907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A0-4AA3-B9E8-9D9E1595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594672"/>
        <c:axId val="650595232"/>
      </c:scatterChart>
      <c:valAx>
        <c:axId val="65059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0N-Check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0595232"/>
        <c:crosses val="autoZero"/>
        <c:crossBetween val="midCat"/>
      </c:valAx>
      <c:valAx>
        <c:axId val="6505952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112 kg N/ha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059467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Response'!$I$2</c:f>
              <c:strCache>
                <c:ptCount val="1"/>
                <c:pt idx="0">
                  <c:v>60-20-60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Response'!$H$3:$H$45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D-4769-8F1F-47F0F3E0CDDD}"/>
            </c:ext>
          </c:extLst>
        </c:ser>
        <c:ser>
          <c:idx val="1"/>
          <c:order val="1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Response'!$L$3:$L$45</c:f>
              <c:numCache>
                <c:formatCode>General</c:formatCode>
                <c:ptCount val="43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D-4769-8F1F-47F0F3E0C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598032"/>
        <c:axId val="650598592"/>
      </c:barChart>
      <c:catAx>
        <c:axId val="65059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598592"/>
        <c:crosses val="autoZero"/>
        <c:auto val="1"/>
        <c:lblAlgn val="ctr"/>
        <c:lblOffset val="100"/>
        <c:noMultiLvlLbl val="0"/>
      </c:catAx>
      <c:valAx>
        <c:axId val="6505985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598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3009495529005212E-2"/>
          <c:y val="0.13999134365083174"/>
          <c:w val="0.84911933775302662"/>
          <c:h val="0.808333696763177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'P Response'!$P$2</c:f>
              <c:strCache>
                <c:ptCount val="1"/>
                <c:pt idx="0">
                  <c:v>60-60-60 minus 60-0-60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4544468097764373"/>
                  <c:y val="-0.29759077164279696"/>
                </c:manualLayout>
              </c:layout>
              <c:numFmt formatCode="General" sourceLinked="0"/>
            </c:trendlineLbl>
          </c:trendline>
          <c:xVal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xVal>
          <c:yVal>
            <c:numRef>
              <c:f>'P Response'!$P$3:$P$45</c:f>
              <c:numCache>
                <c:formatCode>General</c:formatCode>
                <c:ptCount val="43"/>
                <c:pt idx="0">
                  <c:v>4.7999999999999972</c:v>
                </c:pt>
                <c:pt idx="1">
                  <c:v>-1.7525000000000013</c:v>
                </c:pt>
                <c:pt idx="2">
                  <c:v>0</c:v>
                </c:pt>
                <c:pt idx="3">
                  <c:v>9.4984999999999964</c:v>
                </c:pt>
                <c:pt idx="4">
                  <c:v>-5.9592499999999973</c:v>
                </c:pt>
                <c:pt idx="5">
                  <c:v>-2.0570000000000022</c:v>
                </c:pt>
                <c:pt idx="6">
                  <c:v>4.597999999999999</c:v>
                </c:pt>
                <c:pt idx="7">
                  <c:v>2.2082499999999996</c:v>
                </c:pt>
                <c:pt idx="8">
                  <c:v>-2.9074999999999989</c:v>
                </c:pt>
                <c:pt idx="9">
                  <c:v>8.5874999999999986</c:v>
                </c:pt>
                <c:pt idx="10">
                  <c:v>-1.1799999999999997</c:v>
                </c:pt>
                <c:pt idx="11">
                  <c:v>16.940000000000001</c:v>
                </c:pt>
                <c:pt idx="12">
                  <c:v>6.3524999999999991</c:v>
                </c:pt>
                <c:pt idx="13">
                  <c:v>5.9300000000000068</c:v>
                </c:pt>
                <c:pt idx="14">
                  <c:v>4.5975000000000037</c:v>
                </c:pt>
                <c:pt idx="15">
                  <c:v>3.3250000000000028</c:v>
                </c:pt>
                <c:pt idx="16">
                  <c:v>3.6925000000000026</c:v>
                </c:pt>
                <c:pt idx="17">
                  <c:v>-3.5700000000000003</c:v>
                </c:pt>
                <c:pt idx="18">
                  <c:v>-1.7824999999999989</c:v>
                </c:pt>
                <c:pt idx="19">
                  <c:v>2.9650000000000034</c:v>
                </c:pt>
                <c:pt idx="20">
                  <c:v>-0.48749999999999716</c:v>
                </c:pt>
                <c:pt idx="21">
                  <c:v>-5.1092250000000021</c:v>
                </c:pt>
                <c:pt idx="22">
                  <c:v>-3.3396000000000043</c:v>
                </c:pt>
                <c:pt idx="23">
                  <c:v>-3.521099999999997</c:v>
                </c:pt>
                <c:pt idx="24">
                  <c:v>6.7280912000000015</c:v>
                </c:pt>
                <c:pt idx="25">
                  <c:v>8.840880699999996</c:v>
                </c:pt>
                <c:pt idx="26">
                  <c:v>-6.876009499999995</c:v>
                </c:pt>
                <c:pt idx="27">
                  <c:v>11.942340299999998</c:v>
                </c:pt>
                <c:pt idx="28">
                  <c:v>-1.9438650000000024</c:v>
                </c:pt>
                <c:pt idx="29">
                  <c:v>7.994853599999999</c:v>
                </c:pt>
                <c:pt idx="30">
                  <c:v>9.0886199000000012</c:v>
                </c:pt>
                <c:pt idx="31">
                  <c:v>9.9582927000000012</c:v>
                </c:pt>
                <c:pt idx="32">
                  <c:v>11.897103700000002</c:v>
                </c:pt>
                <c:pt idx="33">
                  <c:v>-3.3339557999999982</c:v>
                </c:pt>
                <c:pt idx="34">
                  <c:v>-6.0536230000000018</c:v>
                </c:pt>
                <c:pt idx="35">
                  <c:v>-16.422600299999999</c:v>
                </c:pt>
                <c:pt idx="36">
                  <c:v>0</c:v>
                </c:pt>
                <c:pt idx="37">
                  <c:v>7.7792560000000037</c:v>
                </c:pt>
                <c:pt idx="38">
                  <c:v>7.0124999999999957</c:v>
                </c:pt>
                <c:pt idx="39">
                  <c:v>-0.25944840000000013</c:v>
                </c:pt>
                <c:pt idx="40">
                  <c:v>-5.234770999999995</c:v>
                </c:pt>
                <c:pt idx="41">
                  <c:v>2.4910106999999968</c:v>
                </c:pt>
                <c:pt idx="42">
                  <c:v>2.9635920000000056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1B-415F-859E-5F47DD4EB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601392"/>
        <c:axId val="650601952"/>
      </c:scatterChart>
      <c:valAx>
        <c:axId val="650601392"/>
        <c:scaling>
          <c:orientation val="minMax"/>
          <c:max val="2015"/>
          <c:min val="1970"/>
        </c:scaling>
        <c:delete val="0"/>
        <c:axPos val="b"/>
        <c:numFmt formatCode="General" sourceLinked="1"/>
        <c:majorTickMark val="out"/>
        <c:minorTickMark val="none"/>
        <c:tickLblPos val="nextTo"/>
        <c:crossAx val="650601952"/>
        <c:crosses val="autoZero"/>
        <c:crossBetween val="midCat"/>
      </c:valAx>
      <c:valAx>
        <c:axId val="6506019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Difference,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 rate response, by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219816272965887E-2"/>
          <c:y val="0.18560185185185185"/>
          <c:w val="0.85222462817147859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SBNRC_validation!$AT$43:$AT$48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SBNRC_validation!$BQ$43:$BQ$48</c:f>
              <c:numCache>
                <c:formatCode>General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EB-40AE-9003-3D092FBA5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59728"/>
        <c:axId val="529958768"/>
      </c:scatterChart>
      <c:valAx>
        <c:axId val="996597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958768"/>
        <c:crosses val="autoZero"/>
        <c:crossBetween val="midCat"/>
      </c:valAx>
      <c:valAx>
        <c:axId val="529958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659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Response'!$L$3:$L$45</c:f>
              <c:numCache>
                <c:formatCode>General</c:formatCode>
                <c:ptCount val="43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3-407D-8B1F-3A01EC8B0563}"/>
            </c:ext>
          </c:extLst>
        </c:ser>
        <c:ser>
          <c:idx val="1"/>
          <c:order val="1"/>
          <c:tx>
            <c:strRef>
              <c:f>'P Response'!$H$2</c:f>
              <c:strCache>
                <c:ptCount val="1"/>
                <c:pt idx="0">
                  <c:v>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Response'!$H$3:$H$45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63-407D-8B1F-3A01EC8B0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4752"/>
        <c:axId val="650605312"/>
      </c:barChart>
      <c:catAx>
        <c:axId val="65060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5312"/>
        <c:crosses val="autoZero"/>
        <c:auto val="1"/>
        <c:lblAlgn val="ctr"/>
        <c:lblOffset val="100"/>
        <c:noMultiLvlLbl val="0"/>
      </c:catAx>
      <c:valAx>
        <c:axId val="6506053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4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Response'!$N$1</c:f>
              <c:strCache>
                <c:ptCount val="1"/>
                <c:pt idx="0">
                  <c:v>60-40-60/60-0-60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Response'!$N$3:$N$45</c:f>
              <c:numCache>
                <c:formatCode>General</c:formatCode>
                <c:ptCount val="43"/>
                <c:pt idx="0">
                  <c:v>-0.14552845528455283</c:v>
                </c:pt>
                <c:pt idx="1">
                  <c:v>8.7035854392847445E-2</c:v>
                </c:pt>
                <c:pt idx="3">
                  <c:v>-0.25093632958801493</c:v>
                </c:pt>
                <c:pt idx="4">
                  <c:v>8.451536643026003E-2</c:v>
                </c:pt>
                <c:pt idx="5">
                  <c:v>-3.7850113550339515E-3</c:v>
                </c:pt>
                <c:pt idx="6">
                  <c:v>-0.10208816705336421</c:v>
                </c:pt>
                <c:pt idx="7">
                  <c:v>-6.0630557801131912E-2</c:v>
                </c:pt>
                <c:pt idx="8">
                  <c:v>-7.5343425848051648E-2</c:v>
                </c:pt>
                <c:pt idx="9">
                  <c:v>-0.23050229384778254</c:v>
                </c:pt>
                <c:pt idx="10">
                  <c:v>-2.5131040425072637E-3</c:v>
                </c:pt>
                <c:pt idx="12">
                  <c:v>-0.15063940059714942</c:v>
                </c:pt>
                <c:pt idx="13">
                  <c:v>-0.21499080944924787</c:v>
                </c:pt>
                <c:pt idx="14">
                  <c:v>-0.13016545765751086</c:v>
                </c:pt>
                <c:pt idx="15">
                  <c:v>-8.8089557717012434E-2</c:v>
                </c:pt>
                <c:pt idx="16">
                  <c:v>-0.14541792547834853</c:v>
                </c:pt>
                <c:pt idx="17">
                  <c:v>8.9438970120788386E-2</c:v>
                </c:pt>
                <c:pt idx="18">
                  <c:v>6.9764705882353062E-2</c:v>
                </c:pt>
                <c:pt idx="19">
                  <c:v>3.2115497937536763E-2</c:v>
                </c:pt>
                <c:pt idx="20">
                  <c:v>2.6455026455026398E-2</c:v>
                </c:pt>
                <c:pt idx="21">
                  <c:v>0.10193933366484342</c:v>
                </c:pt>
                <c:pt idx="22">
                  <c:v>4.618380062305294E-2</c:v>
                </c:pt>
                <c:pt idx="23">
                  <c:v>3.2629898918247857E-2</c:v>
                </c:pt>
                <c:pt idx="24">
                  <c:v>-0.1483705256094654</c:v>
                </c:pt>
                <c:pt idx="25">
                  <c:v>-3.1078054326332261E-3</c:v>
                </c:pt>
                <c:pt idx="26">
                  <c:v>0.12582451235196779</c:v>
                </c:pt>
                <c:pt idx="27">
                  <c:v>-0.27840562649501766</c:v>
                </c:pt>
                <c:pt idx="28">
                  <c:v>0.22347852591798933</c:v>
                </c:pt>
                <c:pt idx="29">
                  <c:v>-0.14007307949009284</c:v>
                </c:pt>
                <c:pt idx="30">
                  <c:v>-0.25264518287199444</c:v>
                </c:pt>
                <c:pt idx="31">
                  <c:v>-0.2444398026205703</c:v>
                </c:pt>
                <c:pt idx="32">
                  <c:v>4.699738909964768E-2</c:v>
                </c:pt>
                <c:pt idx="33">
                  <c:v>0.11619798393314851</c:v>
                </c:pt>
                <c:pt idx="34">
                  <c:v>0.15090249762582475</c:v>
                </c:pt>
                <c:pt idx="35">
                  <c:v>0.36299645506527101</c:v>
                </c:pt>
                <c:pt idx="37">
                  <c:v>-6.6408090365995376E-2</c:v>
                </c:pt>
                <c:pt idx="38">
                  <c:v>1.2987012987013102E-2</c:v>
                </c:pt>
                <c:pt idx="39">
                  <c:v>5.008377624552196E-2</c:v>
                </c:pt>
                <c:pt idx="40">
                  <c:v>0.21845932241006283</c:v>
                </c:pt>
                <c:pt idx="41">
                  <c:v>-5.2221709635807967E-2</c:v>
                </c:pt>
                <c:pt idx="42">
                  <c:v>-0.14606743877998385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3-42D1-A3CA-B58FAC83B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8112"/>
        <c:axId val="650608672"/>
      </c:barChart>
      <c:catAx>
        <c:axId val="65060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8672"/>
        <c:crosses val="autoZero"/>
        <c:auto val="1"/>
        <c:lblAlgn val="ctr"/>
        <c:lblOffset val="100"/>
        <c:noMultiLvlLbl val="0"/>
      </c:catAx>
      <c:valAx>
        <c:axId val="6506086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8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Response'!$O$1</c:f>
              <c:strCache>
                <c:ptCount val="1"/>
                <c:pt idx="0">
                  <c:v>60-40-60 - 60-0-60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Response'!$O$3:$O$45</c:f>
              <c:numCache>
                <c:formatCode>General</c:formatCode>
                <c:ptCount val="43"/>
                <c:pt idx="0">
                  <c:v>4.4750000000000014</c:v>
                </c:pt>
                <c:pt idx="1">
                  <c:v>-2.3850000000000016</c:v>
                </c:pt>
                <c:pt idx="3">
                  <c:v>6.0802499999999995</c:v>
                </c:pt>
                <c:pt idx="4">
                  <c:v>-4.3257499999999993</c:v>
                </c:pt>
                <c:pt idx="5">
                  <c:v>0.15124999999999744</c:v>
                </c:pt>
                <c:pt idx="6">
                  <c:v>2.661999999999999</c:v>
                </c:pt>
                <c:pt idx="7">
                  <c:v>2.2687500000000043</c:v>
                </c:pt>
                <c:pt idx="8">
                  <c:v>2.6875</c:v>
                </c:pt>
                <c:pt idx="9">
                  <c:v>9.7974999999999994</c:v>
                </c:pt>
                <c:pt idx="10">
                  <c:v>8.7499999999998579E-2</c:v>
                </c:pt>
                <c:pt idx="11">
                  <c:v>15.849999999999998</c:v>
                </c:pt>
                <c:pt idx="12">
                  <c:v>6.6850000000000023</c:v>
                </c:pt>
                <c:pt idx="13">
                  <c:v>7.8950000000000031</c:v>
                </c:pt>
                <c:pt idx="14">
                  <c:v>3.9924999999999997</c:v>
                </c:pt>
                <c:pt idx="15">
                  <c:v>3.6000000000000014</c:v>
                </c:pt>
                <c:pt idx="16">
                  <c:v>5.4150000000000063</c:v>
                </c:pt>
                <c:pt idx="17">
                  <c:v>-5.6275000000000048</c:v>
                </c:pt>
                <c:pt idx="18">
                  <c:v>-2.9650000000000034</c:v>
                </c:pt>
                <c:pt idx="19">
                  <c:v>-1.634999999999998</c:v>
                </c:pt>
                <c:pt idx="20">
                  <c:v>-0.78749999999999787</c:v>
                </c:pt>
                <c:pt idx="21">
                  <c:v>-4.340875000000004</c:v>
                </c:pt>
                <c:pt idx="22">
                  <c:v>-1.7938249999999982</c:v>
                </c:pt>
                <c:pt idx="23">
                  <c:v>-1.1131999999999991</c:v>
                </c:pt>
                <c:pt idx="24">
                  <c:v>5.3432220999999984</c:v>
                </c:pt>
                <c:pt idx="25">
                  <c:v>8.2269900000000007E-2</c:v>
                </c:pt>
                <c:pt idx="26">
                  <c:v>-5.4394479999999987</c:v>
                </c:pt>
                <c:pt idx="27">
                  <c:v>11.3766818</c:v>
                </c:pt>
                <c:pt idx="28">
                  <c:v>-10.672146900000001</c:v>
                </c:pt>
                <c:pt idx="29">
                  <c:v>5.1078230999999974</c:v>
                </c:pt>
                <c:pt idx="30">
                  <c:v>5.6345126000000008</c:v>
                </c:pt>
                <c:pt idx="31">
                  <c:v>8.7618535000000008</c:v>
                </c:pt>
                <c:pt idx="32">
                  <c:v>-3.7351372000000111</c:v>
                </c:pt>
                <c:pt idx="33">
                  <c:v>-7.0690930000000023</c:v>
                </c:pt>
                <c:pt idx="34">
                  <c:v>-6.7744431000000063</c:v>
                </c:pt>
                <c:pt idx="35">
                  <c:v>-19.277453199999997</c:v>
                </c:pt>
                <c:pt idx="37">
                  <c:v>5.0927740000000057</c:v>
                </c:pt>
                <c:pt idx="38">
                  <c:v>-0.57250000000000512</c:v>
                </c:pt>
                <c:pt idx="39">
                  <c:v>-1.2370733000000023</c:v>
                </c:pt>
                <c:pt idx="40">
                  <c:v>-9.8561933999999951</c:v>
                </c:pt>
                <c:pt idx="41">
                  <c:v>2.7488495999999998</c:v>
                </c:pt>
                <c:pt idx="42">
                  <c:v>5.1052650000000028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1-4D22-8F5A-A426776DC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648688"/>
        <c:axId val="978649248"/>
      </c:barChart>
      <c:catAx>
        <c:axId val="97864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8649248"/>
        <c:crosses val="autoZero"/>
        <c:auto val="1"/>
        <c:lblAlgn val="ctr"/>
        <c:lblOffset val="100"/>
        <c:noMultiLvlLbl val="0"/>
      </c:catAx>
      <c:valAx>
        <c:axId val="9786492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Increase/decrease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864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9.390248946154458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58095288297307"/>
          <c:y val="2.5428331875182269E-2"/>
          <c:w val="0.82753014600396879"/>
          <c:h val="0.781650991542723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'Rep 3 vs Rep 4'!$J$2</c:f>
              <c:strCache>
                <c:ptCount val="1"/>
                <c:pt idx="0">
                  <c:v>LSD r=4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'Rep 3 vs Rep 4'!$C$3:$C$46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'Rep 3 vs Rep 4'!$K$3:$K$46</c:f>
              <c:numCache>
                <c:formatCode>0.00</c:formatCode>
                <c:ptCount val="44"/>
                <c:pt idx="0">
                  <c:v>0.29066337533745124</c:v>
                </c:pt>
                <c:pt idx="1">
                  <c:v>0.2508510923345561</c:v>
                </c:pt>
                <c:pt idx="2">
                  <c:v>0.26163753665374551</c:v>
                </c:pt>
                <c:pt idx="3">
                  <c:v>0.28115725114149198</c:v>
                </c:pt>
                <c:pt idx="4">
                  <c:v>0.28441526545359691</c:v>
                </c:pt>
                <c:pt idx="5">
                  <c:v>0.26669464458245129</c:v>
                </c:pt>
                <c:pt idx="6">
                  <c:v>0.50536162182041489</c:v>
                </c:pt>
                <c:pt idx="7">
                  <c:v>0.80627822440524843</c:v>
                </c:pt>
                <c:pt idx="8">
                  <c:v>0.40745817719044497</c:v>
                </c:pt>
                <c:pt idx="9">
                  <c:v>0.49206029779188654</c:v>
                </c:pt>
                <c:pt idx="10">
                  <c:v>0.32022351979178548</c:v>
                </c:pt>
                <c:pt idx="11">
                  <c:v>0.41540769138839984</c:v>
                </c:pt>
                <c:pt idx="12">
                  <c:v>0.41027487170354465</c:v>
                </c:pt>
                <c:pt idx="13">
                  <c:v>0.25737721064989422</c:v>
                </c:pt>
                <c:pt idx="14">
                  <c:v>0.21951110153393155</c:v>
                </c:pt>
                <c:pt idx="15">
                  <c:v>0.39911967869139209</c:v>
                </c:pt>
                <c:pt idx="16">
                  <c:v>0.59239465451092665</c:v>
                </c:pt>
                <c:pt idx="17">
                  <c:v>0.36650880000000008</c:v>
                </c:pt>
                <c:pt idx="18">
                  <c:v>0.29334526519635523</c:v>
                </c:pt>
                <c:pt idx="19">
                  <c:v>0.25576129310902385</c:v>
                </c:pt>
                <c:pt idx="20">
                  <c:v>0.33167123512586982</c:v>
                </c:pt>
                <c:pt idx="21">
                  <c:v>0.37886926141538596</c:v>
                </c:pt>
                <c:pt idx="22">
                  <c:v>0.39992679716728163</c:v>
                </c:pt>
                <c:pt idx="23">
                  <c:v>0.32365765038410577</c:v>
                </c:pt>
                <c:pt idx="24">
                  <c:v>0.63568206474972999</c:v>
                </c:pt>
                <c:pt idx="25">
                  <c:v>0.73421067350977687</c:v>
                </c:pt>
                <c:pt idx="26">
                  <c:v>0.30519767614528137</c:v>
                </c:pt>
                <c:pt idx="27">
                  <c:v>0.43321267936679786</c:v>
                </c:pt>
                <c:pt idx="28">
                  <c:v>0.54821084536167286</c:v>
                </c:pt>
                <c:pt idx="29">
                  <c:v>0.43480479307312159</c:v>
                </c:pt>
                <c:pt idx="30">
                  <c:v>0.56753331022000819</c:v>
                </c:pt>
                <c:pt idx="31">
                  <c:v>0.68318486624549879</c:v>
                </c:pt>
                <c:pt idx="32">
                  <c:v>0.44733775628819883</c:v>
                </c:pt>
                <c:pt idx="33">
                  <c:v>0.56395056771968965</c:v>
                </c:pt>
                <c:pt idx="34">
                  <c:v>0.85588718019589471</c:v>
                </c:pt>
                <c:pt idx="35">
                  <c:v>0.74405792488832478</c:v>
                </c:pt>
                <c:pt idx="36">
                  <c:v>0.71905891623716067</c:v>
                </c:pt>
                <c:pt idx="37">
                  <c:v>0.40130665220581629</c:v>
                </c:pt>
                <c:pt idx="38">
                  <c:v>0.22835675358280955</c:v>
                </c:pt>
                <c:pt idx="39">
                  <c:v>0.78126539081159874</c:v>
                </c:pt>
                <c:pt idx="40">
                  <c:v>0.38692993226164346</c:v>
                </c:pt>
                <c:pt idx="41">
                  <c:v>0.47954341881552298</c:v>
                </c:pt>
                <c:pt idx="42">
                  <c:v>0.25286305457682035</c:v>
                </c:pt>
                <c:pt idx="43">
                  <c:v>0.71700592442071232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1F-4354-B660-DCA77771DED1}"/>
            </c:ext>
          </c:extLst>
        </c:ser>
        <c:ser>
          <c:idx val="1"/>
          <c:order val="1"/>
          <c:tx>
            <c:strRef>
              <c:f>'Rep 3 vs Rep 4'!$O$2</c:f>
              <c:strCache>
                <c:ptCount val="1"/>
                <c:pt idx="0">
                  <c:v>LSD r=3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'Rep 3 vs Rep 4'!$C$3:$C$46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'Rep 3 vs Rep 4'!$P$3:$P$46</c:f>
              <c:numCache>
                <c:formatCode>General</c:formatCode>
                <c:ptCount val="44"/>
                <c:pt idx="0">
                  <c:v>0.35883769648129216</c:v>
                </c:pt>
                <c:pt idx="1">
                  <c:v>0.1778473952578446</c:v>
                </c:pt>
                <c:pt idx="2">
                  <c:v>0.26210627560590755</c:v>
                </c:pt>
                <c:pt idx="3">
                  <c:v>0.34228116218103505</c:v>
                </c:pt>
                <c:pt idx="4">
                  <c:v>0.30967925063200469</c:v>
                </c:pt>
                <c:pt idx="5">
                  <c:v>0.25376773052537627</c:v>
                </c:pt>
                <c:pt idx="6">
                  <c:v>0.68001923172804457</c:v>
                </c:pt>
                <c:pt idx="7">
                  <c:v>0.95429670817414014</c:v>
                </c:pt>
                <c:pt idx="8">
                  <c:v>0.48718501494196226</c:v>
                </c:pt>
                <c:pt idx="9">
                  <c:v>0.63149600724628496</c:v>
                </c:pt>
                <c:pt idx="10">
                  <c:v>0.39989966613639477</c:v>
                </c:pt>
                <c:pt idx="11">
                  <c:v>0.51618655455561802</c:v>
                </c:pt>
                <c:pt idx="12">
                  <c:v>0.48692525218558957</c:v>
                </c:pt>
                <c:pt idx="13">
                  <c:v>0.2973829686044579</c:v>
                </c:pt>
                <c:pt idx="14">
                  <c:v>0.25894971619988311</c:v>
                </c:pt>
                <c:pt idx="15">
                  <c:v>0.47027102231798212</c:v>
                </c:pt>
                <c:pt idx="16">
                  <c:v>0.76742748160331098</c:v>
                </c:pt>
                <c:pt idx="17">
                  <c:v>0.3936819914601124</c:v>
                </c:pt>
                <c:pt idx="18">
                  <c:v>0.3252225444584062</c:v>
                </c:pt>
                <c:pt idx="19">
                  <c:v>0.2992913280935483</c:v>
                </c:pt>
                <c:pt idx="20">
                  <c:v>0.41251395670934576</c:v>
                </c:pt>
                <c:pt idx="21">
                  <c:v>0.45965897062931338</c:v>
                </c:pt>
                <c:pt idx="22">
                  <c:v>0.54457325466460438</c:v>
                </c:pt>
                <c:pt idx="23">
                  <c:v>0.42445582622459077</c:v>
                </c:pt>
                <c:pt idx="24">
                  <c:v>0.79416379811723992</c:v>
                </c:pt>
                <c:pt idx="25">
                  <c:v>0.92760673239471492</c:v>
                </c:pt>
                <c:pt idx="26">
                  <c:v>0.37101541341566929</c:v>
                </c:pt>
                <c:pt idx="27">
                  <c:v>0.4983536625650502</c:v>
                </c:pt>
                <c:pt idx="28">
                  <c:v>0.62170321305265919</c:v>
                </c:pt>
                <c:pt idx="29">
                  <c:v>0.57497267986574807</c:v>
                </c:pt>
                <c:pt idx="30">
                  <c:v>0.60812367626330743</c:v>
                </c:pt>
                <c:pt idx="31">
                  <c:v>0.865662034302071</c:v>
                </c:pt>
                <c:pt idx="32">
                  <c:v>0.56386319634464532</c:v>
                </c:pt>
                <c:pt idx="33">
                  <c:v>0.70414992330894977</c:v>
                </c:pt>
                <c:pt idx="34">
                  <c:v>0.79964112846701418</c:v>
                </c:pt>
                <c:pt idx="35">
                  <c:v>1.0561200688103602</c:v>
                </c:pt>
                <c:pt idx="36">
                  <c:v>0.89101367531592912</c:v>
                </c:pt>
                <c:pt idx="37">
                  <c:v>0.50989812817856084</c:v>
                </c:pt>
                <c:pt idx="38">
                  <c:v>0.29524810274750285</c:v>
                </c:pt>
                <c:pt idx="39">
                  <c:v>1.0167521743591208</c:v>
                </c:pt>
                <c:pt idx="40">
                  <c:v>0.41435008131771855</c:v>
                </c:pt>
                <c:pt idx="41">
                  <c:v>0.60184988044528187</c:v>
                </c:pt>
                <c:pt idx="42">
                  <c:v>0.29695722326288004</c:v>
                </c:pt>
                <c:pt idx="43">
                  <c:v>0.7182921419255538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1F-4354-B660-DCA77771D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652048"/>
        <c:axId val="978652608"/>
      </c:scatterChart>
      <c:valAx>
        <c:axId val="978652048"/>
        <c:scaling>
          <c:orientation val="minMax"/>
          <c:max val="2016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652608"/>
        <c:crosses val="autoZero"/>
        <c:crossBetween val="midCat"/>
        <c:majorUnit val="5"/>
      </c:valAx>
      <c:valAx>
        <c:axId val="9786526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LSD, Mg/ha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652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481093062356314"/>
          <c:y val="0.62557815689705454"/>
          <c:w val="0.14204461942257218"/>
          <c:h val="0.15219962088072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 horizontalDpi="-3" verticalDpi="0"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Rep_Time!$G$3</c:f>
              <c:strCache>
                <c:ptCount val="1"/>
                <c:pt idx="0">
                  <c:v>rep 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Rep_Time!$G$4:$G$47</c:f>
              <c:numCache>
                <c:formatCode>General</c:formatCode>
                <c:ptCount val="44"/>
                <c:pt idx="0">
                  <c:v>31.4</c:v>
                </c:pt>
                <c:pt idx="1">
                  <c:v>29.64</c:v>
                </c:pt>
                <c:pt idx="2">
                  <c:v>15.972</c:v>
                </c:pt>
                <c:pt idx="3">
                  <c:v>23.353000000000002</c:v>
                </c:pt>
                <c:pt idx="4">
                  <c:v>21.78</c:v>
                </c:pt>
                <c:pt idx="5">
                  <c:v>14.882999999999999</c:v>
                </c:pt>
                <c:pt idx="6">
                  <c:v>19.844000000000001</c:v>
                </c:pt>
                <c:pt idx="7">
                  <c:v>38.22</c:v>
                </c:pt>
                <c:pt idx="8">
                  <c:v>15.37</c:v>
                </c:pt>
                <c:pt idx="9">
                  <c:v>20.45</c:v>
                </c:pt>
                <c:pt idx="10">
                  <c:v>25.41</c:v>
                </c:pt>
                <c:pt idx="11">
                  <c:v>34</c:v>
                </c:pt>
                <c:pt idx="12">
                  <c:v>29.77</c:v>
                </c:pt>
                <c:pt idx="13">
                  <c:v>20.57</c:v>
                </c:pt>
                <c:pt idx="14">
                  <c:v>38.11</c:v>
                </c:pt>
                <c:pt idx="15">
                  <c:v>31.46</c:v>
                </c:pt>
                <c:pt idx="16">
                  <c:v>25.89</c:v>
                </c:pt>
                <c:pt idx="17">
                  <c:v>14.28</c:v>
                </c:pt>
                <c:pt idx="18">
                  <c:v>25.05</c:v>
                </c:pt>
                <c:pt idx="19">
                  <c:v>17.670000000000002</c:v>
                </c:pt>
                <c:pt idx="20">
                  <c:v>17.169899999999998</c:v>
                </c:pt>
                <c:pt idx="21">
                  <c:v>18.004799999999999</c:v>
                </c:pt>
                <c:pt idx="22">
                  <c:v>9.5469000000000008</c:v>
                </c:pt>
                <c:pt idx="23">
                  <c:v>26.594999999999999</c:v>
                </c:pt>
                <c:pt idx="24">
                  <c:v>17.9878</c:v>
                </c:pt>
                <c:pt idx="25">
                  <c:v>20.725300000000001</c:v>
                </c:pt>
                <c:pt idx="26">
                  <c:v>24.901800000000001</c:v>
                </c:pt>
                <c:pt idx="27">
                  <c:v>17.6569</c:v>
                </c:pt>
                <c:pt idx="28">
                  <c:v>19.898299999999999</c:v>
                </c:pt>
                <c:pt idx="29">
                  <c:v>19.883199999999999</c:v>
                </c:pt>
                <c:pt idx="30">
                  <c:v>31.450600000000001</c:v>
                </c:pt>
                <c:pt idx="31">
                  <c:v>29.8811</c:v>
                </c:pt>
                <c:pt idx="32">
                  <c:v>28.829699999999999</c:v>
                </c:pt>
                <c:pt idx="33">
                  <c:v>25.2441</c:v>
                </c:pt>
                <c:pt idx="34">
                  <c:v>38.1235</c:v>
                </c:pt>
                <c:pt idx="35">
                  <c:v>36.94</c:v>
                </c:pt>
                <c:pt idx="36">
                  <c:v>39.478900000000003</c:v>
                </c:pt>
                <c:pt idx="37">
                  <c:v>22.39</c:v>
                </c:pt>
                <c:pt idx="38">
                  <c:v>10.059699999999999</c:v>
                </c:pt>
                <c:pt idx="39">
                  <c:v>29.13</c:v>
                </c:pt>
                <c:pt idx="40">
                  <c:v>23.96</c:v>
                </c:pt>
                <c:pt idx="41">
                  <c:v>24.277699999999999</c:v>
                </c:pt>
                <c:pt idx="42">
                  <c:v>30.1355</c:v>
                </c:pt>
                <c:pt idx="43">
                  <c:v>21.28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77-429B-B35C-C20A7F575B25}"/>
            </c:ext>
          </c:extLst>
        </c:ser>
        <c:ser>
          <c:idx val="1"/>
          <c:order val="1"/>
          <c:tx>
            <c:strRef>
              <c:f>Rep_Time!$H$3</c:f>
              <c:strCache>
                <c:ptCount val="1"/>
                <c:pt idx="0">
                  <c:v>rep 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Rep_Time!$H$4:$H$47</c:f>
              <c:numCache>
                <c:formatCode>General</c:formatCode>
                <c:ptCount val="44"/>
                <c:pt idx="0">
                  <c:v>33.4</c:v>
                </c:pt>
                <c:pt idx="1">
                  <c:v>29.52</c:v>
                </c:pt>
                <c:pt idx="2">
                  <c:v>13.673</c:v>
                </c:pt>
                <c:pt idx="3">
                  <c:v>27.103999999999999</c:v>
                </c:pt>
                <c:pt idx="4">
                  <c:v>23.474</c:v>
                </c:pt>
                <c:pt idx="5">
                  <c:v>13.552</c:v>
                </c:pt>
                <c:pt idx="6">
                  <c:v>19.239000000000001</c:v>
                </c:pt>
                <c:pt idx="7">
                  <c:v>45.68</c:v>
                </c:pt>
                <c:pt idx="8">
                  <c:v>15.97</c:v>
                </c:pt>
                <c:pt idx="9">
                  <c:v>18.149999999999999</c:v>
                </c:pt>
                <c:pt idx="10">
                  <c:v>19</c:v>
                </c:pt>
                <c:pt idx="11">
                  <c:v>34.479999999999997</c:v>
                </c:pt>
                <c:pt idx="12">
                  <c:v>28.56</c:v>
                </c:pt>
                <c:pt idx="13">
                  <c:v>19.600000000000001</c:v>
                </c:pt>
                <c:pt idx="14">
                  <c:v>38.6</c:v>
                </c:pt>
                <c:pt idx="15">
                  <c:v>26.74</c:v>
                </c:pt>
                <c:pt idx="16">
                  <c:v>24.08</c:v>
                </c:pt>
                <c:pt idx="17">
                  <c:v>15.37</c:v>
                </c:pt>
                <c:pt idx="18">
                  <c:v>22.75</c:v>
                </c:pt>
                <c:pt idx="19">
                  <c:v>18.75</c:v>
                </c:pt>
                <c:pt idx="20">
                  <c:v>16.8795</c:v>
                </c:pt>
                <c:pt idx="21">
                  <c:v>14.036</c:v>
                </c:pt>
                <c:pt idx="22">
                  <c:v>8.7966999999999995</c:v>
                </c:pt>
                <c:pt idx="23">
                  <c:v>23.365200000000002</c:v>
                </c:pt>
                <c:pt idx="24">
                  <c:v>15.847799999999999</c:v>
                </c:pt>
                <c:pt idx="25">
                  <c:v>16.707699999999999</c:v>
                </c:pt>
                <c:pt idx="26">
                  <c:v>22.326699999999999</c:v>
                </c:pt>
                <c:pt idx="27">
                  <c:v>16.372699999999998</c:v>
                </c:pt>
                <c:pt idx="28">
                  <c:v>15.4567</c:v>
                </c:pt>
                <c:pt idx="29">
                  <c:v>18.8933</c:v>
                </c:pt>
                <c:pt idx="30">
                  <c:v>25.183399999999999</c:v>
                </c:pt>
                <c:pt idx="31">
                  <c:v>22.6875</c:v>
                </c:pt>
                <c:pt idx="32">
                  <c:v>19.072299999999998</c:v>
                </c:pt>
                <c:pt idx="33">
                  <c:v>18.660599999999999</c:v>
                </c:pt>
                <c:pt idx="34">
                  <c:v>37.182400000000001</c:v>
                </c:pt>
                <c:pt idx="35">
                  <c:v>30.56</c:v>
                </c:pt>
                <c:pt idx="36">
                  <c:v>39.004399999999997</c:v>
                </c:pt>
                <c:pt idx="37">
                  <c:v>23.89</c:v>
                </c:pt>
                <c:pt idx="38">
                  <c:v>12.136799999999999</c:v>
                </c:pt>
                <c:pt idx="39">
                  <c:v>25.52</c:v>
                </c:pt>
                <c:pt idx="40">
                  <c:v>22.94</c:v>
                </c:pt>
                <c:pt idx="41">
                  <c:v>19.471499999999999</c:v>
                </c:pt>
                <c:pt idx="42">
                  <c:v>29.7807</c:v>
                </c:pt>
                <c:pt idx="43">
                  <c:v>22.88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77-429B-B35C-C20A7F575B25}"/>
            </c:ext>
          </c:extLst>
        </c:ser>
        <c:ser>
          <c:idx val="2"/>
          <c:order val="2"/>
          <c:tx>
            <c:strRef>
              <c:f>Rep_Time!$I$3</c:f>
              <c:strCache>
                <c:ptCount val="1"/>
                <c:pt idx="0">
                  <c:v>rep 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Rep_Time!$I$4:$I$47</c:f>
              <c:numCache>
                <c:formatCode>General</c:formatCode>
                <c:ptCount val="44"/>
                <c:pt idx="0">
                  <c:v>35.5</c:v>
                </c:pt>
                <c:pt idx="1">
                  <c:v>25.41</c:v>
                </c:pt>
                <c:pt idx="2">
                  <c:v>18.997</c:v>
                </c:pt>
                <c:pt idx="3">
                  <c:v>31.218</c:v>
                </c:pt>
                <c:pt idx="4">
                  <c:v>26.135999999999999</c:v>
                </c:pt>
                <c:pt idx="5">
                  <c:v>12.221</c:v>
                </c:pt>
                <c:pt idx="6">
                  <c:v>20.327999999999999</c:v>
                </c:pt>
                <c:pt idx="7">
                  <c:v>38.4</c:v>
                </c:pt>
                <c:pt idx="8">
                  <c:v>21.66</c:v>
                </c:pt>
                <c:pt idx="9">
                  <c:v>23.11</c:v>
                </c:pt>
                <c:pt idx="10">
                  <c:v>17.3</c:v>
                </c:pt>
                <c:pt idx="11">
                  <c:v>44.77</c:v>
                </c:pt>
                <c:pt idx="12">
                  <c:v>37.51</c:v>
                </c:pt>
                <c:pt idx="13">
                  <c:v>26.5</c:v>
                </c:pt>
                <c:pt idx="14">
                  <c:v>36.299999999999997</c:v>
                </c:pt>
                <c:pt idx="15">
                  <c:v>35.450000000000003</c:v>
                </c:pt>
                <c:pt idx="16">
                  <c:v>29.64</c:v>
                </c:pt>
                <c:pt idx="17">
                  <c:v>18.39</c:v>
                </c:pt>
                <c:pt idx="18">
                  <c:v>31.1</c:v>
                </c:pt>
                <c:pt idx="19">
                  <c:v>28.8</c:v>
                </c:pt>
                <c:pt idx="20">
                  <c:v>24.393599999999999</c:v>
                </c:pt>
                <c:pt idx="21">
                  <c:v>24.562999999999999</c:v>
                </c:pt>
                <c:pt idx="22">
                  <c:v>12.2331</c:v>
                </c:pt>
                <c:pt idx="23">
                  <c:v>29.749400000000001</c:v>
                </c:pt>
                <c:pt idx="24">
                  <c:v>15.762600000000001</c:v>
                </c:pt>
                <c:pt idx="25">
                  <c:v>27.021000000000001</c:v>
                </c:pt>
                <c:pt idx="26">
                  <c:v>19.5352</c:v>
                </c:pt>
                <c:pt idx="27">
                  <c:v>1.9162999999999999</c:v>
                </c:pt>
                <c:pt idx="28">
                  <c:v>22.207899999999999</c:v>
                </c:pt>
                <c:pt idx="29">
                  <c:v>16.25</c:v>
                </c:pt>
                <c:pt idx="30">
                  <c:v>37.4696</c:v>
                </c:pt>
                <c:pt idx="31">
                  <c:v>32.094499999999996</c:v>
                </c:pt>
                <c:pt idx="32">
                  <c:v>23.572900000000001</c:v>
                </c:pt>
                <c:pt idx="33">
                  <c:v>25.86</c:v>
                </c:pt>
                <c:pt idx="34">
                  <c:v>44.089100000000002</c:v>
                </c:pt>
                <c:pt idx="35">
                  <c:v>45.11</c:v>
                </c:pt>
                <c:pt idx="36">
                  <c:v>35.0351</c:v>
                </c:pt>
                <c:pt idx="37">
                  <c:v>26.31</c:v>
                </c:pt>
                <c:pt idx="38">
                  <c:v>18.513400000000001</c:v>
                </c:pt>
                <c:pt idx="39">
                  <c:v>33.32</c:v>
                </c:pt>
                <c:pt idx="40">
                  <c:v>27.02</c:v>
                </c:pt>
                <c:pt idx="41">
                  <c:v>27.001899999999999</c:v>
                </c:pt>
                <c:pt idx="42">
                  <c:v>28.894100000000002</c:v>
                </c:pt>
                <c:pt idx="43">
                  <c:v>14.62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77-429B-B35C-C20A7F575B25}"/>
            </c:ext>
          </c:extLst>
        </c:ser>
        <c:ser>
          <c:idx val="3"/>
          <c:order val="3"/>
          <c:tx>
            <c:strRef>
              <c:f>Rep_Time!$J$3</c:f>
              <c:strCache>
                <c:ptCount val="1"/>
                <c:pt idx="0">
                  <c:v>rep 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Rep_Time!$J$4:$J$47</c:f>
              <c:numCache>
                <c:formatCode>General</c:formatCode>
                <c:ptCount val="44"/>
                <c:pt idx="0">
                  <c:v>34.5</c:v>
                </c:pt>
                <c:pt idx="1">
                  <c:v>27.35</c:v>
                </c:pt>
                <c:pt idx="2">
                  <c:v>19.602</c:v>
                </c:pt>
                <c:pt idx="3">
                  <c:v>33.517000000000003</c:v>
                </c:pt>
                <c:pt idx="4">
                  <c:v>30.370999999999999</c:v>
                </c:pt>
                <c:pt idx="5">
                  <c:v>21.78</c:v>
                </c:pt>
                <c:pt idx="6">
                  <c:v>23.474</c:v>
                </c:pt>
                <c:pt idx="7">
                  <c:v>46.41</c:v>
                </c:pt>
                <c:pt idx="8">
                  <c:v>22.99</c:v>
                </c:pt>
                <c:pt idx="9">
                  <c:v>24.93</c:v>
                </c:pt>
                <c:pt idx="10">
                  <c:v>17.18</c:v>
                </c:pt>
                <c:pt idx="11">
                  <c:v>40.049999999999997</c:v>
                </c:pt>
                <c:pt idx="12">
                  <c:v>35.94</c:v>
                </c:pt>
                <c:pt idx="13">
                  <c:v>24.56</c:v>
                </c:pt>
                <c:pt idx="14">
                  <c:v>37.99</c:v>
                </c:pt>
                <c:pt idx="15">
                  <c:v>29.89</c:v>
                </c:pt>
                <c:pt idx="16">
                  <c:v>32.31</c:v>
                </c:pt>
                <c:pt idx="17">
                  <c:v>21.3</c:v>
                </c:pt>
                <c:pt idx="18">
                  <c:v>30.61</c:v>
                </c:pt>
                <c:pt idx="19">
                  <c:v>28.43</c:v>
                </c:pt>
                <c:pt idx="20">
                  <c:v>22.203499999999998</c:v>
                </c:pt>
                <c:pt idx="21">
                  <c:v>20.884599999999999</c:v>
                </c:pt>
                <c:pt idx="22">
                  <c:v>12.8744</c:v>
                </c:pt>
                <c:pt idx="23">
                  <c:v>32.561599999999999</c:v>
                </c:pt>
                <c:pt idx="24">
                  <c:v>21.261099999999999</c:v>
                </c:pt>
                <c:pt idx="25">
                  <c:v>20.479700000000001</c:v>
                </c:pt>
                <c:pt idx="26">
                  <c:v>26.112400000000001</c:v>
                </c:pt>
                <c:pt idx="27">
                  <c:v>22.2257</c:v>
                </c:pt>
                <c:pt idx="28">
                  <c:v>24.3399</c:v>
                </c:pt>
                <c:pt idx="29">
                  <c:v>19.632400000000001</c:v>
                </c:pt>
                <c:pt idx="30">
                  <c:v>34.767499999999998</c:v>
                </c:pt>
                <c:pt idx="31">
                  <c:v>36.798000000000002</c:v>
                </c:pt>
                <c:pt idx="32">
                  <c:v>30.342199999999998</c:v>
                </c:pt>
                <c:pt idx="33">
                  <c:v>23.017700000000001</c:v>
                </c:pt>
                <c:pt idx="34">
                  <c:v>46.658999999999999</c:v>
                </c:pt>
                <c:pt idx="35">
                  <c:v>33.96</c:v>
                </c:pt>
                <c:pt idx="36">
                  <c:v>40.388199999999998</c:v>
                </c:pt>
                <c:pt idx="37">
                  <c:v>21.31</c:v>
                </c:pt>
                <c:pt idx="38">
                  <c:v>14.0791</c:v>
                </c:pt>
                <c:pt idx="39">
                  <c:v>29.12</c:v>
                </c:pt>
                <c:pt idx="40">
                  <c:v>29.34</c:v>
                </c:pt>
                <c:pt idx="41">
                  <c:v>25.813500000000001</c:v>
                </c:pt>
                <c:pt idx="42">
                  <c:v>33.790399999999998</c:v>
                </c:pt>
                <c:pt idx="43">
                  <c:v>26.79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A77-429B-B35C-C20A7F575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796016"/>
        <c:axId val="560796576"/>
      </c:scatterChart>
      <c:valAx>
        <c:axId val="560796016"/>
        <c:scaling>
          <c:orientation val="minMax"/>
          <c:min val="197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796576"/>
        <c:crosses val="autoZero"/>
        <c:crossBetween val="midCat"/>
      </c:valAx>
      <c:valAx>
        <c:axId val="56079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796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N-P</a:t>
            </a:r>
            <a:r>
              <a:rPr lang="en-US" baseline="-25000"/>
              <a:t>2</a:t>
            </a:r>
            <a:r>
              <a:rPr lang="en-US"/>
              <a:t>O</a:t>
            </a:r>
            <a:r>
              <a:rPr lang="en-US" baseline="-25000"/>
              <a:t>5</a:t>
            </a:r>
            <a:r>
              <a:rPr lang="en-US"/>
              <a:t>-K</a:t>
            </a:r>
            <a:r>
              <a:rPr lang="en-US" baseline="-25000"/>
              <a:t>2</a:t>
            </a:r>
            <a:r>
              <a:rPr lang="en-US"/>
              <a:t>O</a:t>
            </a:r>
            <a:br>
              <a:rPr lang="en-US"/>
            </a:br>
            <a:r>
              <a:rPr lang="en-US"/>
              <a:t>80-40-60</a:t>
            </a:r>
          </a:p>
        </c:rich>
      </c:tx>
      <c:layout>
        <c:manualLayout>
          <c:xMode val="edge"/>
          <c:yMode val="edge"/>
          <c:x val="0.42063888888888895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914260717410313E-2"/>
          <c:y val="5.1342592592592606E-2"/>
          <c:w val="0.84819685039370074"/>
          <c:h val="0.79091025080198307"/>
        </c:manualLayout>
      </c:layout>
      <c:scatterChart>
        <c:scatterStyle val="lineMarker"/>
        <c:varyColors val="0"/>
        <c:ser>
          <c:idx val="1"/>
          <c:order val="0"/>
          <c:tx>
            <c:strRef>
              <c:f>Rep_Time!$H$3</c:f>
              <c:strCache>
                <c:ptCount val="1"/>
                <c:pt idx="0">
                  <c:v>rep 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Rep_Time!$P$4:$P$47</c:f>
              <c:numCache>
                <c:formatCode>General</c:formatCode>
                <c:ptCount val="44"/>
                <c:pt idx="0">
                  <c:v>37</c:v>
                </c:pt>
                <c:pt idx="1">
                  <c:v>21.05</c:v>
                </c:pt>
                <c:pt idx="2">
                  <c:v>28.797999999999998</c:v>
                </c:pt>
                <c:pt idx="3">
                  <c:v>52.393000000000001</c:v>
                </c:pt>
                <c:pt idx="4">
                  <c:v>46.463999999999999</c:v>
                </c:pt>
                <c:pt idx="5">
                  <c:v>31.46</c:v>
                </c:pt>
                <c:pt idx="6">
                  <c:v>44.164999999999999</c:v>
                </c:pt>
                <c:pt idx="7">
                  <c:v>41.13</c:v>
                </c:pt>
                <c:pt idx="8">
                  <c:v>54.33</c:v>
                </c:pt>
                <c:pt idx="9">
                  <c:v>41.62</c:v>
                </c:pt>
                <c:pt idx="10">
                  <c:v>26.62</c:v>
                </c:pt>
                <c:pt idx="11">
                  <c:v>45.13</c:v>
                </c:pt>
                <c:pt idx="12">
                  <c:v>39.93</c:v>
                </c:pt>
                <c:pt idx="13">
                  <c:v>30.85</c:v>
                </c:pt>
                <c:pt idx="14">
                  <c:v>45.74</c:v>
                </c:pt>
                <c:pt idx="15">
                  <c:v>44.04</c:v>
                </c:pt>
                <c:pt idx="16">
                  <c:v>70.180000000000007</c:v>
                </c:pt>
                <c:pt idx="17">
                  <c:v>47.55</c:v>
                </c:pt>
                <c:pt idx="18">
                  <c:v>49.97</c:v>
                </c:pt>
                <c:pt idx="19">
                  <c:v>31.22</c:v>
                </c:pt>
                <c:pt idx="20">
                  <c:v>43.100200000000001</c:v>
                </c:pt>
                <c:pt idx="21">
                  <c:v>49.029200000000003</c:v>
                </c:pt>
                <c:pt idx="22">
                  <c:v>38.9983</c:v>
                </c:pt>
                <c:pt idx="23">
                  <c:v>46.478200000000001</c:v>
                </c:pt>
                <c:pt idx="24">
                  <c:v>39.5227</c:v>
                </c:pt>
                <c:pt idx="25">
                  <c:v>46.426200000000001</c:v>
                </c:pt>
                <c:pt idx="26">
                  <c:v>56.250300000000003</c:v>
                </c:pt>
                <c:pt idx="27">
                  <c:v>49.980699999999999</c:v>
                </c:pt>
                <c:pt idx="28">
                  <c:v>49.0351</c:v>
                </c:pt>
                <c:pt idx="29">
                  <c:v>20.637899999999998</c:v>
                </c:pt>
                <c:pt idx="30">
                  <c:v>47.063000000000002</c:v>
                </c:pt>
                <c:pt idx="31">
                  <c:v>98.773600000000002</c:v>
                </c:pt>
                <c:pt idx="32">
                  <c:v>63.543399999999998</c:v>
                </c:pt>
                <c:pt idx="33">
                  <c:v>46.177999999999997</c:v>
                </c:pt>
                <c:pt idx="34">
                  <c:v>36.733199999999997</c:v>
                </c:pt>
                <c:pt idx="36">
                  <c:v>85.345399999999998</c:v>
                </c:pt>
                <c:pt idx="37">
                  <c:v>62.56</c:v>
                </c:pt>
                <c:pt idx="38">
                  <c:v>30.727900000000002</c:v>
                </c:pt>
                <c:pt idx="39">
                  <c:v>47.45</c:v>
                </c:pt>
                <c:pt idx="40">
                  <c:v>60.81</c:v>
                </c:pt>
                <c:pt idx="41">
                  <c:v>37.910800000000002</c:v>
                </c:pt>
                <c:pt idx="42">
                  <c:v>27.817799999999998</c:v>
                </c:pt>
                <c:pt idx="43">
                  <c:v>37.22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3A-414B-AE53-CEC089E6B6FC}"/>
            </c:ext>
          </c:extLst>
        </c:ser>
        <c:ser>
          <c:idx val="2"/>
          <c:order val="1"/>
          <c:tx>
            <c:strRef>
              <c:f>Rep_Time!$I$3</c:f>
              <c:strCache>
                <c:ptCount val="1"/>
                <c:pt idx="0">
                  <c:v>rep 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Rep_Time!$Q$4:$Q$47</c:f>
              <c:numCache>
                <c:formatCode>General</c:formatCode>
                <c:ptCount val="44"/>
                <c:pt idx="0">
                  <c:v>33.700000000000003</c:v>
                </c:pt>
                <c:pt idx="1">
                  <c:v>24.8</c:v>
                </c:pt>
                <c:pt idx="2">
                  <c:v>28.677</c:v>
                </c:pt>
                <c:pt idx="3">
                  <c:v>45.98</c:v>
                </c:pt>
                <c:pt idx="4">
                  <c:v>45.738</c:v>
                </c:pt>
                <c:pt idx="5">
                  <c:v>30.370999999999999</c:v>
                </c:pt>
                <c:pt idx="6">
                  <c:v>45.496000000000002</c:v>
                </c:pt>
                <c:pt idx="7">
                  <c:v>38.22</c:v>
                </c:pt>
                <c:pt idx="8">
                  <c:v>71.03</c:v>
                </c:pt>
                <c:pt idx="9">
                  <c:v>35.090000000000003</c:v>
                </c:pt>
                <c:pt idx="10">
                  <c:v>34.729999999999997</c:v>
                </c:pt>
                <c:pt idx="11">
                  <c:v>45.37</c:v>
                </c:pt>
                <c:pt idx="12">
                  <c:v>46.34</c:v>
                </c:pt>
                <c:pt idx="13">
                  <c:v>35.82</c:v>
                </c:pt>
                <c:pt idx="14">
                  <c:v>46.95</c:v>
                </c:pt>
                <c:pt idx="15">
                  <c:v>44.04</c:v>
                </c:pt>
                <c:pt idx="16">
                  <c:v>67.760000000000005</c:v>
                </c:pt>
                <c:pt idx="17">
                  <c:v>43.8</c:v>
                </c:pt>
                <c:pt idx="18">
                  <c:v>49.13</c:v>
                </c:pt>
                <c:pt idx="19">
                  <c:v>32.67</c:v>
                </c:pt>
                <c:pt idx="20">
                  <c:v>43.995600000000003</c:v>
                </c:pt>
                <c:pt idx="21">
                  <c:v>43.511600000000001</c:v>
                </c:pt>
                <c:pt idx="22">
                  <c:v>39.591200000000001</c:v>
                </c:pt>
                <c:pt idx="23">
                  <c:v>42.552300000000002</c:v>
                </c:pt>
                <c:pt idx="24">
                  <c:v>36.942599999999999</c:v>
                </c:pt>
                <c:pt idx="25">
                  <c:v>49.140500000000003</c:v>
                </c:pt>
                <c:pt idx="26">
                  <c:v>53.130099999999999</c:v>
                </c:pt>
                <c:pt idx="27">
                  <c:v>56.910299999999999</c:v>
                </c:pt>
                <c:pt idx="28">
                  <c:v>54.542700000000004</c:v>
                </c:pt>
                <c:pt idx="29">
                  <c:v>26.419599999999999</c:v>
                </c:pt>
                <c:pt idx="30">
                  <c:v>35.218299999999999</c:v>
                </c:pt>
                <c:pt idx="31">
                  <c:v>91.856700000000004</c:v>
                </c:pt>
                <c:pt idx="32">
                  <c:v>63.266800000000003</c:v>
                </c:pt>
                <c:pt idx="33">
                  <c:v>44.531300000000002</c:v>
                </c:pt>
                <c:pt idx="34">
                  <c:v>49.444600000000001</c:v>
                </c:pt>
                <c:pt idx="36">
                  <c:v>85.247799999999998</c:v>
                </c:pt>
                <c:pt idx="37">
                  <c:v>62.15</c:v>
                </c:pt>
                <c:pt idx="38">
                  <c:v>26.959099999999999</c:v>
                </c:pt>
                <c:pt idx="39">
                  <c:v>50.76</c:v>
                </c:pt>
                <c:pt idx="40">
                  <c:v>62.07</c:v>
                </c:pt>
                <c:pt idx="41">
                  <c:v>39.207299999999996</c:v>
                </c:pt>
                <c:pt idx="42">
                  <c:v>29.5459</c:v>
                </c:pt>
                <c:pt idx="43">
                  <c:v>38.67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3A-414B-AE53-CEC089E6B6FC}"/>
            </c:ext>
          </c:extLst>
        </c:ser>
        <c:ser>
          <c:idx val="4"/>
          <c:order val="2"/>
          <c:tx>
            <c:v>Std. Dev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Rep_Time!$S$4:$S$47</c:f>
              <c:numCache>
                <c:formatCode>General</c:formatCode>
                <c:ptCount val="44"/>
                <c:pt idx="0">
                  <c:v>2.8686524130097513</c:v>
                </c:pt>
                <c:pt idx="1">
                  <c:v>1.7524340215825529</c:v>
                </c:pt>
                <c:pt idx="2">
                  <c:v>4.0409894002995665</c:v>
                </c:pt>
                <c:pt idx="3">
                  <c:v>3.5640268774706718</c:v>
                </c:pt>
                <c:pt idx="4">
                  <c:v>2.5100817383769241</c:v>
                </c:pt>
                <c:pt idx="5">
                  <c:v>1.8755000000000004</c:v>
                </c:pt>
                <c:pt idx="6">
                  <c:v>1.0754715244951882</c:v>
                </c:pt>
                <c:pt idx="7">
                  <c:v>3.1952503814255309</c:v>
                </c:pt>
                <c:pt idx="8">
                  <c:v>7.1946849595145848</c:v>
                </c:pt>
                <c:pt idx="9">
                  <c:v>3.126435670216162</c:v>
                </c:pt>
                <c:pt idx="10">
                  <c:v>3.5722763517585103</c:v>
                </c:pt>
                <c:pt idx="11">
                  <c:v>3.310951524864115</c:v>
                </c:pt>
                <c:pt idx="12">
                  <c:v>2.9416591123604627</c:v>
                </c:pt>
                <c:pt idx="13">
                  <c:v>3.3120436792610879</c:v>
                </c:pt>
                <c:pt idx="14">
                  <c:v>1.3200631298035232</c:v>
                </c:pt>
                <c:pt idx="15">
                  <c:v>1.4803687603656959</c:v>
                </c:pt>
                <c:pt idx="16">
                  <c:v>5.5121766723016687</c:v>
                </c:pt>
                <c:pt idx="17">
                  <c:v>4.4970240159465442</c:v>
                </c:pt>
                <c:pt idx="18">
                  <c:v>1.5131864833302393</c:v>
                </c:pt>
                <c:pt idx="19">
                  <c:v>5.0422415650184718</c:v>
                </c:pt>
                <c:pt idx="20">
                  <c:v>2.5383000735400345</c:v>
                </c:pt>
                <c:pt idx="21">
                  <c:v>5.9765947079001727</c:v>
                </c:pt>
                <c:pt idx="22">
                  <c:v>6.9556303864806646</c:v>
                </c:pt>
                <c:pt idx="23">
                  <c:v>5.1173892981838849</c:v>
                </c:pt>
                <c:pt idx="24">
                  <c:v>5.406234945566748</c:v>
                </c:pt>
                <c:pt idx="25">
                  <c:v>10.485123553714887</c:v>
                </c:pt>
                <c:pt idx="26">
                  <c:v>3.5596486309512803</c:v>
                </c:pt>
                <c:pt idx="27">
                  <c:v>8.2823790475119949</c:v>
                </c:pt>
                <c:pt idx="28">
                  <c:v>5.1583769159171249</c:v>
                </c:pt>
                <c:pt idx="29">
                  <c:v>4.387252393772985</c:v>
                </c:pt>
                <c:pt idx="30">
                  <c:v>5.2596591353432833</c:v>
                </c:pt>
                <c:pt idx="31">
                  <c:v>7.8141882788084098</c:v>
                </c:pt>
                <c:pt idx="32">
                  <c:v>8.4827381779608153</c:v>
                </c:pt>
                <c:pt idx="33">
                  <c:v>7.6068370778640366</c:v>
                </c:pt>
                <c:pt idx="34">
                  <c:v>8.5574268757222054</c:v>
                </c:pt>
                <c:pt idx="36">
                  <c:v>1.7466098753490089</c:v>
                </c:pt>
                <c:pt idx="37">
                  <c:v>7.6049123378685763</c:v>
                </c:pt>
                <c:pt idx="38">
                  <c:v>2.8183015363867652</c:v>
                </c:pt>
                <c:pt idx="39">
                  <c:v>10.461795177374364</c:v>
                </c:pt>
                <c:pt idx="40">
                  <c:v>1.9468264774584636</c:v>
                </c:pt>
                <c:pt idx="41">
                  <c:v>1.8807280511812436</c:v>
                </c:pt>
                <c:pt idx="42">
                  <c:v>1.9200951041984002</c:v>
                </c:pt>
                <c:pt idx="43">
                  <c:v>6.2596751779412729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43A-414B-AE53-CEC089E6B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800496"/>
        <c:axId val="560801056"/>
      </c:scatterChart>
      <c:valAx>
        <c:axId val="560800496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8650568678915146"/>
              <c:y val="0.894096675415573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801056"/>
        <c:crosses val="autoZero"/>
        <c:crossBetween val="midCat"/>
      </c:valAx>
      <c:valAx>
        <c:axId val="56080105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Wheat</a:t>
                </a:r>
                <a:r>
                  <a:rPr lang="en-US" baseline="0"/>
                  <a:t> grain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800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647637795275593E-2"/>
          <c:y val="9.8374161563137934E-3"/>
          <c:w val="0.17937117235345584"/>
          <c:h val="0.29108850976961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Treatment Std. Dev,</a:t>
            </a:r>
            <a:r>
              <a:rPr lang="en-US" baseline="0"/>
              <a:t> 1971-2015</a:t>
            </a:r>
            <a:br>
              <a:rPr lang="en-US" baseline="0"/>
            </a:br>
            <a:r>
              <a:rPr lang="en-US" baseline="0"/>
              <a:t>80-40-60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3.7870370370370374E-2"/>
          <c:w val="0.87753018372703417"/>
          <c:h val="0.85473024205307668"/>
        </c:manualLayout>
      </c:layout>
      <c:scatterChart>
        <c:scatterStyle val="lineMarker"/>
        <c:varyColors val="0"/>
        <c:ser>
          <c:idx val="0"/>
          <c:order val="0"/>
          <c:tx>
            <c:strRef>
              <c:f>Rep_Time!$S$3</c:f>
              <c:strCache>
                <c:ptCount val="1"/>
                <c:pt idx="0">
                  <c:v>Std. Dev.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128915135608051"/>
                  <c:y val="-0.199807159521726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Rep_Time!$S$4:$S$47</c:f>
              <c:numCache>
                <c:formatCode>General</c:formatCode>
                <c:ptCount val="44"/>
                <c:pt idx="0">
                  <c:v>2.8686524130097513</c:v>
                </c:pt>
                <c:pt idx="1">
                  <c:v>1.7524340215825529</c:v>
                </c:pt>
                <c:pt idx="2">
                  <c:v>4.0409894002995665</c:v>
                </c:pt>
                <c:pt idx="3">
                  <c:v>3.5640268774706718</c:v>
                </c:pt>
                <c:pt idx="4">
                  <c:v>2.5100817383769241</c:v>
                </c:pt>
                <c:pt idx="5">
                  <c:v>1.8755000000000004</c:v>
                </c:pt>
                <c:pt idx="6">
                  <c:v>1.0754715244951882</c:v>
                </c:pt>
                <c:pt idx="7">
                  <c:v>3.1952503814255309</c:v>
                </c:pt>
                <c:pt idx="8">
                  <c:v>7.1946849595145848</c:v>
                </c:pt>
                <c:pt idx="9">
                  <c:v>3.126435670216162</c:v>
                </c:pt>
                <c:pt idx="10">
                  <c:v>3.5722763517585103</c:v>
                </c:pt>
                <c:pt idx="11">
                  <c:v>3.310951524864115</c:v>
                </c:pt>
                <c:pt idx="12">
                  <c:v>2.9416591123604627</c:v>
                </c:pt>
                <c:pt idx="13">
                  <c:v>3.3120436792610879</c:v>
                </c:pt>
                <c:pt idx="14">
                  <c:v>1.3200631298035232</c:v>
                </c:pt>
                <c:pt idx="15">
                  <c:v>1.4803687603656959</c:v>
                </c:pt>
                <c:pt idx="16">
                  <c:v>5.5121766723016687</c:v>
                </c:pt>
                <c:pt idx="17">
                  <c:v>4.4970240159465442</c:v>
                </c:pt>
                <c:pt idx="18">
                  <c:v>1.5131864833302393</c:v>
                </c:pt>
                <c:pt idx="19">
                  <c:v>5.0422415650184718</c:v>
                </c:pt>
                <c:pt idx="20">
                  <c:v>2.5383000735400345</c:v>
                </c:pt>
                <c:pt idx="21">
                  <c:v>5.9765947079001727</c:v>
                </c:pt>
                <c:pt idx="22">
                  <c:v>6.9556303864806646</c:v>
                </c:pt>
                <c:pt idx="23">
                  <c:v>5.1173892981838849</c:v>
                </c:pt>
                <c:pt idx="24">
                  <c:v>5.406234945566748</c:v>
                </c:pt>
                <c:pt idx="25">
                  <c:v>10.485123553714887</c:v>
                </c:pt>
                <c:pt idx="26">
                  <c:v>3.5596486309512803</c:v>
                </c:pt>
                <c:pt idx="27">
                  <c:v>8.2823790475119949</c:v>
                </c:pt>
                <c:pt idx="28">
                  <c:v>5.1583769159171249</c:v>
                </c:pt>
                <c:pt idx="29">
                  <c:v>4.387252393772985</c:v>
                </c:pt>
                <c:pt idx="30">
                  <c:v>5.2596591353432833</c:v>
                </c:pt>
                <c:pt idx="31">
                  <c:v>7.8141882788084098</c:v>
                </c:pt>
                <c:pt idx="32">
                  <c:v>8.4827381779608153</c:v>
                </c:pt>
                <c:pt idx="33">
                  <c:v>7.6068370778640366</c:v>
                </c:pt>
                <c:pt idx="34">
                  <c:v>8.5574268757222054</c:v>
                </c:pt>
                <c:pt idx="36">
                  <c:v>1.7466098753490089</c:v>
                </c:pt>
                <c:pt idx="37">
                  <c:v>7.6049123378685763</c:v>
                </c:pt>
                <c:pt idx="38">
                  <c:v>2.8183015363867652</c:v>
                </c:pt>
                <c:pt idx="39">
                  <c:v>10.461795177374364</c:v>
                </c:pt>
                <c:pt idx="40">
                  <c:v>1.9468264774584636</c:v>
                </c:pt>
                <c:pt idx="41">
                  <c:v>1.8807280511812436</c:v>
                </c:pt>
                <c:pt idx="42">
                  <c:v>1.9200951041984002</c:v>
                </c:pt>
                <c:pt idx="43">
                  <c:v>6.2596751779412729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BC-41B0-B6AD-477A4A868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803856"/>
        <c:axId val="560804416"/>
      </c:scatterChart>
      <c:valAx>
        <c:axId val="56080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804416"/>
        <c:crosses val="autoZero"/>
        <c:crossBetween val="midCat"/>
      </c:valAx>
      <c:valAx>
        <c:axId val="560804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80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Yield increase due to N</a:t>
            </a:r>
          </a:p>
        </c:rich>
      </c:tx>
      <c:layout>
        <c:manualLayout>
          <c:xMode val="edge"/>
          <c:yMode val="edge"/>
          <c:x val="0.35284011373578306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656720322274856"/>
          <c:y val="4.6712962962962977E-2"/>
          <c:w val="0.81754388344001905"/>
          <c:h val="0.80790135608048996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SBNRC_validation!$CB$7</c:f>
              <c:strCache>
                <c:ptCount val="1"/>
                <c:pt idx="0">
                  <c:v>Max, minus Min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195078740157478"/>
                  <c:y val="-0.2242016622922134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SBNRC_validation!$BS$8:$BS$52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xVal>
          <c:yVal>
            <c:numRef>
              <c:f>SBNRC_validation!$CB$8:$CB$52</c:f>
              <c:numCache>
                <c:formatCode>0.00</c:formatCode>
                <c:ptCount val="45"/>
                <c:pt idx="0">
                  <c:v>2.1999999999999957</c:v>
                </c:pt>
                <c:pt idx="1">
                  <c:v>6.1099999999999994</c:v>
                </c:pt>
                <c:pt idx="2">
                  <c:v>16.062749999999998</c:v>
                </c:pt>
                <c:pt idx="3">
                  <c:v>24.411750000000001</c:v>
                </c:pt>
                <c:pt idx="4">
                  <c:v>23.473999999999997</c:v>
                </c:pt>
                <c:pt idx="5">
                  <c:v>12.523499999999999</c:v>
                </c:pt>
                <c:pt idx="6">
                  <c:v>23.625249999999998</c:v>
                </c:pt>
                <c:pt idx="7">
                  <c:v>8.8725000000000023</c:v>
                </c:pt>
                <c:pt idx="8">
                  <c:v>39.869999999999997</c:v>
                </c:pt>
                <c:pt idx="9">
                  <c:v>19.239999999999998</c:v>
                </c:pt>
                <c:pt idx="10">
                  <c:v>8.5599999999999987</c:v>
                </c:pt>
                <c:pt idx="11">
                  <c:v>14.127500000000005</c:v>
                </c:pt>
                <c:pt idx="12">
                  <c:v>11.252499999999998</c:v>
                </c:pt>
                <c:pt idx="13">
                  <c:v>14.247499999999999</c:v>
                </c:pt>
                <c:pt idx="14">
                  <c:v>5.6274999999999977</c:v>
                </c:pt>
                <c:pt idx="15">
                  <c:v>12.490000000000002</c:v>
                </c:pt>
                <c:pt idx="16">
                  <c:v>37.99499999999999</c:v>
                </c:pt>
                <c:pt idx="17">
                  <c:v>24.3475</c:v>
                </c:pt>
                <c:pt idx="18">
                  <c:v>22.837499999999999</c:v>
                </c:pt>
                <c:pt idx="19">
                  <c:v>6.8349999999999973</c:v>
                </c:pt>
                <c:pt idx="20">
                  <c:v>23.788599999999999</c:v>
                </c:pt>
                <c:pt idx="21">
                  <c:v>26.374974999999999</c:v>
                </c:pt>
                <c:pt idx="22">
                  <c:v>34.221825000000003</c:v>
                </c:pt>
                <c:pt idx="23">
                  <c:v>16.570014</c:v>
                </c:pt>
                <c:pt idx="24">
                  <c:v>20.749254300000004</c:v>
                </c:pt>
                <c:pt idx="25">
                  <c:v>34.359914400000008</c:v>
                </c:pt>
                <c:pt idx="26">
                  <c:v>27.7880653</c:v>
                </c:pt>
                <c:pt idx="27">
                  <c:v>34.842574599999999</c:v>
                </c:pt>
                <c:pt idx="28">
                  <c:v>23.673649999999999</c:v>
                </c:pt>
                <c:pt idx="29">
                  <c:v>6.7722298000000016</c:v>
                </c:pt>
                <c:pt idx="30">
                  <c:v>11.694384399999997</c:v>
                </c:pt>
                <c:pt idx="31">
                  <c:v>49.594321599999994</c:v>
                </c:pt>
                <c:pt idx="32">
                  <c:v>40.659375000000004</c:v>
                </c:pt>
                <c:pt idx="33">
                  <c:v>18.862771299999999</c:v>
                </c:pt>
                <c:pt idx="34">
                  <c:v>9.2743938999999997</c:v>
                </c:pt>
                <c:pt idx="35">
                  <c:v>13.002500000000005</c:v>
                </c:pt>
                <c:pt idx="36">
                  <c:v>46.037384299999992</c:v>
                </c:pt>
                <c:pt idx="37">
                  <c:v>49.894999999999996</c:v>
                </c:pt>
                <c:pt idx="38">
                  <c:v>18.309512599999998</c:v>
                </c:pt>
                <c:pt idx="39">
                  <c:v>17.174999999999997</c:v>
                </c:pt>
                <c:pt idx="40">
                  <c:v>34.155000000000001</c:v>
                </c:pt>
                <c:pt idx="41">
                  <c:v>17.046469399999999</c:v>
                </c:pt>
                <c:pt idx="42">
                  <c:v>5.4392168000000005</c:v>
                </c:pt>
                <c:pt idx="43">
                  <c:v>14.725000000000001</c:v>
                </c:pt>
                <c:pt idx="44">
                  <c:v>50.339999999999989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57-4485-BB1D-A732FD7E2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961008"/>
        <c:axId val="529961568"/>
      </c:scatterChart>
      <c:valAx>
        <c:axId val="529961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961568"/>
        <c:crosses val="autoZero"/>
        <c:crossBetween val="midCat"/>
      </c:valAx>
      <c:valAx>
        <c:axId val="5299615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difference,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96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SBNRC_validation!$AB$8</c:f>
              <c:strCache>
                <c:ptCount val="1"/>
                <c:pt idx="0">
                  <c:v>Opt N Obs.</c:v>
                </c:pt>
              </c:strCache>
            </c:strRef>
          </c:tx>
          <c:spPr>
            <a:ln w="47625">
              <a:noFill/>
            </a:ln>
          </c:spPr>
          <c:marker>
            <c:spPr>
              <a:ln>
                <a:solidFill>
                  <a:schemeClr val="tx1"/>
                </a:solidFill>
              </a:ln>
            </c:spPr>
          </c:marke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SBNRC_validation!$AB$9:$AB$26</c:f>
              <c:numCache>
                <c:formatCode>0</c:formatCode>
                <c:ptCount val="18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20</c:v>
                </c:pt>
                <c:pt idx="9">
                  <c:v>60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60</c:v>
                </c:pt>
                <c:pt idx="17" formatCode="General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BE-44AA-A611-567147E11436}"/>
            </c:ext>
          </c:extLst>
        </c:ser>
        <c:ser>
          <c:idx val="3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SBNRC_validation!$AQ$9:$AQ$26</c:f>
              <c:numCache>
                <c:formatCode>General</c:formatCode>
                <c:ptCount val="18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BE-44AA-A611-567147E11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728832"/>
        <c:axId val="258729392"/>
      </c:scatterChart>
      <c:valAx>
        <c:axId val="258728832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9392"/>
        <c:crosses val="autoZero"/>
        <c:crossBetween val="midCat"/>
      </c:valAx>
      <c:valAx>
        <c:axId val="2587293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8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038065383402709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5" Type="http://schemas.openxmlformats.org/officeDocument/2006/relationships/chart" Target="../charts/chart3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image" Target="../media/image1.png"/><Relationship Id="rId5" Type="http://schemas.openxmlformats.org/officeDocument/2006/relationships/chart" Target="../charts/chart72.xml"/><Relationship Id="rId4" Type="http://schemas.openxmlformats.org/officeDocument/2006/relationships/chart" Target="../charts/chart7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309562</xdr:colOff>
      <xdr:row>13</xdr:row>
      <xdr:rowOff>4762</xdr:rowOff>
    </xdr:from>
    <xdr:to>
      <xdr:col>17</xdr:col>
      <xdr:colOff>4762</xdr:colOff>
      <xdr:row>29</xdr:row>
      <xdr:rowOff>4762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147637</xdr:colOff>
      <xdr:row>12</xdr:row>
      <xdr:rowOff>14287</xdr:rowOff>
    </xdr:from>
    <xdr:to>
      <xdr:col>34</xdr:col>
      <xdr:colOff>452437</xdr:colOff>
      <xdr:row>28</xdr:row>
      <xdr:rowOff>14287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300037</xdr:colOff>
      <xdr:row>29</xdr:row>
      <xdr:rowOff>119062</xdr:rowOff>
    </xdr:from>
    <xdr:to>
      <xdr:col>16</xdr:col>
      <xdr:colOff>604837</xdr:colOff>
      <xdr:row>45</xdr:row>
      <xdr:rowOff>147637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247650</xdr:colOff>
      <xdr:row>17</xdr:row>
      <xdr:rowOff>128587</xdr:rowOff>
    </xdr:from>
    <xdr:to>
      <xdr:col>61</xdr:col>
      <xdr:colOff>552450</xdr:colOff>
      <xdr:row>32</xdr:row>
      <xdr:rowOff>14287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54</xdr:col>
      <xdr:colOff>409575</xdr:colOff>
      <xdr:row>29</xdr:row>
      <xdr:rowOff>138112</xdr:rowOff>
    </xdr:from>
    <xdr:to>
      <xdr:col>62</xdr:col>
      <xdr:colOff>104775</xdr:colOff>
      <xdr:row>44</xdr:row>
      <xdr:rowOff>23812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62</xdr:col>
      <xdr:colOff>447675</xdr:colOff>
      <xdr:row>11</xdr:row>
      <xdr:rowOff>33337</xdr:rowOff>
    </xdr:from>
    <xdr:to>
      <xdr:col>70</xdr:col>
      <xdr:colOff>142875</xdr:colOff>
      <xdr:row>25</xdr:row>
      <xdr:rowOff>109537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63</xdr:col>
      <xdr:colOff>0</xdr:colOff>
      <xdr:row>28</xdr:row>
      <xdr:rowOff>0</xdr:rowOff>
    </xdr:from>
    <xdr:to>
      <xdr:col>70</xdr:col>
      <xdr:colOff>304800</xdr:colOff>
      <xdr:row>42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62</xdr:col>
      <xdr:colOff>514350</xdr:colOff>
      <xdr:row>43</xdr:row>
      <xdr:rowOff>123825</xdr:rowOff>
    </xdr:from>
    <xdr:to>
      <xdr:col>70</xdr:col>
      <xdr:colOff>209550</xdr:colOff>
      <xdr:row>58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54</xdr:col>
      <xdr:colOff>414337</xdr:colOff>
      <xdr:row>46</xdr:row>
      <xdr:rowOff>4762</xdr:rowOff>
    </xdr:from>
    <xdr:to>
      <xdr:col>62</xdr:col>
      <xdr:colOff>109537</xdr:colOff>
      <xdr:row>60</xdr:row>
      <xdr:rowOff>80962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271462</xdr:colOff>
      <xdr:row>2</xdr:row>
      <xdr:rowOff>119062</xdr:rowOff>
    </xdr:from>
    <xdr:to>
      <xdr:col>61</xdr:col>
      <xdr:colOff>576262</xdr:colOff>
      <xdr:row>16</xdr:row>
      <xdr:rowOff>185737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513386</xdr:colOff>
      <xdr:row>2</xdr:row>
      <xdr:rowOff>72275</xdr:rowOff>
    </xdr:from>
    <xdr:to>
      <xdr:col>44</xdr:col>
      <xdr:colOff>382117</xdr:colOff>
      <xdr:row>17</xdr:row>
      <xdr:rowOff>152237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52109</xdr:colOff>
      <xdr:row>64</xdr:row>
      <xdr:rowOff>186018</xdr:rowOff>
    </xdr:from>
    <xdr:to>
      <xdr:col>12</xdr:col>
      <xdr:colOff>56029</xdr:colOff>
      <xdr:row>79</xdr:row>
      <xdr:rowOff>71718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629929</xdr:colOff>
      <xdr:row>35</xdr:row>
      <xdr:rowOff>105657</xdr:rowOff>
    </xdr:from>
    <xdr:to>
      <xdr:col>44</xdr:col>
      <xdr:colOff>498660</xdr:colOff>
      <xdr:row>51</xdr:row>
      <xdr:rowOff>19932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36</xdr:col>
      <xdr:colOff>627530</xdr:colOff>
      <xdr:row>19</xdr:row>
      <xdr:rowOff>0</xdr:rowOff>
    </xdr:from>
    <xdr:to>
      <xdr:col>44</xdr:col>
      <xdr:colOff>496261</xdr:colOff>
      <xdr:row>34</xdr:row>
      <xdr:rowOff>113580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291353</xdr:colOff>
      <xdr:row>2</xdr:row>
      <xdr:rowOff>33618</xdr:rowOff>
    </xdr:from>
    <xdr:to>
      <xdr:col>53</xdr:col>
      <xdr:colOff>384201</xdr:colOff>
      <xdr:row>17</xdr:row>
      <xdr:rowOff>113580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46</xdr:col>
      <xdr:colOff>0</xdr:colOff>
      <xdr:row>19</xdr:row>
      <xdr:rowOff>0</xdr:rowOff>
    </xdr:from>
    <xdr:to>
      <xdr:col>54</xdr:col>
      <xdr:colOff>92848</xdr:colOff>
      <xdr:row>34</xdr:row>
      <xdr:rowOff>113580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46</xdr:col>
      <xdr:colOff>0</xdr:colOff>
      <xdr:row>36</xdr:row>
      <xdr:rowOff>0</xdr:rowOff>
    </xdr:from>
    <xdr:to>
      <xdr:col>54</xdr:col>
      <xdr:colOff>92848</xdr:colOff>
      <xdr:row>51</xdr:row>
      <xdr:rowOff>104775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66675</xdr:colOff>
      <xdr:row>92</xdr:row>
      <xdr:rowOff>0</xdr:rowOff>
    </xdr:from>
    <xdr:to>
      <xdr:col>42</xdr:col>
      <xdr:colOff>466725</xdr:colOff>
      <xdr:row>116</xdr:row>
      <xdr:rowOff>95250</xdr:rowOff>
    </xdr:to>
    <xdr:graphicFrame macro="">
      <xdr:nvGraphicFramePr>
        <xdr:cNvPr id="620788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447676</xdr:colOff>
      <xdr:row>55</xdr:row>
      <xdr:rowOff>38100</xdr:rowOff>
    </xdr:from>
    <xdr:to>
      <xdr:col>22</xdr:col>
      <xdr:colOff>251573</xdr:colOff>
      <xdr:row>79</xdr:row>
      <xdr:rowOff>85725</xdr:rowOff>
    </xdr:to>
    <xdr:graphicFrame macro="">
      <xdr:nvGraphicFramePr>
        <xdr:cNvPr id="620788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493248</xdr:colOff>
      <xdr:row>56</xdr:row>
      <xdr:rowOff>111740</xdr:rowOff>
    </xdr:from>
    <xdr:to>
      <xdr:col>34</xdr:col>
      <xdr:colOff>353672</xdr:colOff>
      <xdr:row>79</xdr:row>
      <xdr:rowOff>5844</xdr:rowOff>
    </xdr:to>
    <xdr:grpSp>
      <xdr:nvGrpSpPr>
        <xdr:cNvPr id="6207890" name="Group 16"/>
        <xdr:cNvGrpSpPr>
          <a:grpSpLocks/>
        </xdr:cNvGrpSpPr>
      </xdr:nvGrpSpPr>
      <xdr:grpSpPr bwMode="auto">
        <a:xfrm>
          <a:off x="14254072" y="8897152"/>
          <a:ext cx="7659718" cy="3636868"/>
          <a:chOff x="654" y="861"/>
          <a:chExt cx="618" cy="396"/>
        </a:xfrm>
      </xdr:grpSpPr>
      <xdr:graphicFrame macro="">
        <xdr:nvGraphicFramePr>
          <xdr:cNvPr id="6207905" name="Chart 4"/>
          <xdr:cNvGraphicFramePr>
            <a:graphicFrameLocks/>
          </xdr:cNvGraphicFramePr>
        </xdr:nvGraphicFramePr>
        <xdr:xfrm>
          <a:off x="654" y="861"/>
          <a:ext cx="618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5" name="Text Box 5"/>
          <xdr:cNvSpPr txBox="1">
            <a:spLocks noChangeArrowheads="1"/>
          </xdr:cNvSpPr>
        </xdr:nvSpPr>
        <xdr:spPr bwMode="auto">
          <a:xfrm>
            <a:off x="859" y="904"/>
            <a:ext cx="169" cy="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1971-2013</a:t>
            </a: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" name="Text Box 6"/>
          <xdr:cNvSpPr txBox="1">
            <a:spLocks noChangeArrowheads="1"/>
          </xdr:cNvSpPr>
        </xdr:nvSpPr>
        <xdr:spPr bwMode="auto">
          <a:xfrm>
            <a:off x="751" y="916"/>
            <a:ext cx="432" cy="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    Avg. 60 kg/ha +/-  46                 </a:t>
            </a:r>
          </a:p>
        </xdr:txBody>
      </xdr:sp>
    </xdr:grpSp>
    <xdr:clientData/>
  </xdr:twoCellAnchor>
  <xdr:twoCellAnchor>
    <xdr:from>
      <xdr:col>45</xdr:col>
      <xdr:colOff>123825</xdr:colOff>
      <xdr:row>4</xdr:row>
      <xdr:rowOff>104775</xdr:rowOff>
    </xdr:from>
    <xdr:to>
      <xdr:col>53</xdr:col>
      <xdr:colOff>523875</xdr:colOff>
      <xdr:row>25</xdr:row>
      <xdr:rowOff>85725</xdr:rowOff>
    </xdr:to>
    <xdr:graphicFrame macro="">
      <xdr:nvGraphicFramePr>
        <xdr:cNvPr id="620789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114300</xdr:colOff>
      <xdr:row>26</xdr:row>
      <xdr:rowOff>47625</xdr:rowOff>
    </xdr:from>
    <xdr:to>
      <xdr:col>53</xdr:col>
      <xdr:colOff>361950</xdr:colOff>
      <xdr:row>47</xdr:row>
      <xdr:rowOff>66675</xdr:rowOff>
    </xdr:to>
    <xdr:graphicFrame macro="">
      <xdr:nvGraphicFramePr>
        <xdr:cNvPr id="620789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104775</xdr:colOff>
      <xdr:row>48</xdr:row>
      <xdr:rowOff>85725</xdr:rowOff>
    </xdr:from>
    <xdr:to>
      <xdr:col>53</xdr:col>
      <xdr:colOff>342900</xdr:colOff>
      <xdr:row>66</xdr:row>
      <xdr:rowOff>38100</xdr:rowOff>
    </xdr:to>
    <xdr:graphicFrame macro="">
      <xdr:nvGraphicFramePr>
        <xdr:cNvPr id="620789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476250</xdr:colOff>
      <xdr:row>26</xdr:row>
      <xdr:rowOff>114300</xdr:rowOff>
    </xdr:from>
    <xdr:to>
      <xdr:col>62</xdr:col>
      <xdr:colOff>171450</xdr:colOff>
      <xdr:row>47</xdr:row>
      <xdr:rowOff>9525</xdr:rowOff>
    </xdr:to>
    <xdr:graphicFrame macro="">
      <xdr:nvGraphicFramePr>
        <xdr:cNvPr id="620789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304800</xdr:colOff>
      <xdr:row>74</xdr:row>
      <xdr:rowOff>76200</xdr:rowOff>
    </xdr:from>
    <xdr:to>
      <xdr:col>44</xdr:col>
      <xdr:colOff>395056</xdr:colOff>
      <xdr:row>81</xdr:row>
      <xdr:rowOff>38100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22612350" y="12077700"/>
          <a:ext cx="5576656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+mn-lt"/>
              <a:ea typeface="+mn-ea"/>
              <a:cs typeface="+mn-cs"/>
            </a:rPr>
            <a:t>Exp. 502, 1971-2011</a:t>
          </a:r>
          <a:endParaRPr lang="en-US"/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55 lb N/ac  +/-  39                  Avg. 44 bu/ac +/- 15</a:t>
          </a:r>
        </a:p>
      </xdr:txBody>
    </xdr:sp>
    <xdr:clientData/>
  </xdr:twoCellAnchor>
  <xdr:twoCellAnchor>
    <xdr:from>
      <xdr:col>9</xdr:col>
      <xdr:colOff>173131</xdr:colOff>
      <xdr:row>81</xdr:row>
      <xdr:rowOff>70598</xdr:rowOff>
    </xdr:from>
    <xdr:to>
      <xdr:col>21</xdr:col>
      <xdr:colOff>354665</xdr:colOff>
      <xdr:row>103</xdr:row>
      <xdr:rowOff>146798</xdr:rowOff>
    </xdr:to>
    <xdr:graphicFrame macro="">
      <xdr:nvGraphicFramePr>
        <xdr:cNvPr id="620789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586068</xdr:colOff>
      <xdr:row>56</xdr:row>
      <xdr:rowOff>68356</xdr:rowOff>
    </xdr:from>
    <xdr:to>
      <xdr:col>8</xdr:col>
      <xdr:colOff>285751</xdr:colOff>
      <xdr:row>74</xdr:row>
      <xdr:rowOff>126066</xdr:rowOff>
    </xdr:to>
    <xdr:graphicFrame macro="">
      <xdr:nvGraphicFramePr>
        <xdr:cNvPr id="620790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333375</xdr:colOff>
      <xdr:row>10</xdr:row>
      <xdr:rowOff>142875</xdr:rowOff>
    </xdr:from>
    <xdr:to>
      <xdr:col>14</xdr:col>
      <xdr:colOff>409575</xdr:colOff>
      <xdr:row>27</xdr:row>
      <xdr:rowOff>133350</xdr:rowOff>
    </xdr:to>
    <xdr:graphicFrame macro="">
      <xdr:nvGraphicFramePr>
        <xdr:cNvPr id="620790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351304</xdr:colOff>
      <xdr:row>79</xdr:row>
      <xdr:rowOff>116540</xdr:rowOff>
    </xdr:from>
    <xdr:to>
      <xdr:col>34</xdr:col>
      <xdr:colOff>537322</xdr:colOff>
      <xdr:row>91</xdr:row>
      <xdr:rowOff>89646</xdr:rowOff>
    </xdr:to>
    <xdr:graphicFrame macro="">
      <xdr:nvGraphicFramePr>
        <xdr:cNvPr id="620790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0.11802</cdr:x>
      <cdr:y>0.55898</cdr:y>
    </cdr:from>
    <cdr:to>
      <cdr:x>0.97741</cdr:x>
      <cdr:y>0.56434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9031" y="2116901"/>
          <a:ext cx="5066933" cy="202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prstDash val="lgDash"/>
          <a:round/>
          <a:headEnd/>
          <a:tailEnd/>
        </a:ln>
        <a:effectLst xmlns:a="http://schemas.openxmlformats.org/drawingml/2006/main">
          <a:outerShdw dist="28398" dir="1593903" algn="ctr" rotWithShape="0">
            <a:srgbClr val="000000">
              <a:alpha val="50000"/>
            </a:srgbClr>
          </a:outerShdw>
        </a:effec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0.1887</cdr:x>
      <cdr:y>0.11294</cdr:y>
    </cdr:from>
    <cdr:to>
      <cdr:x>0.27214</cdr:x>
      <cdr:y>0.18118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00175" y="457200"/>
          <a:ext cx="61912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0.17179</cdr:x>
      <cdr:y>0.06588</cdr:y>
    </cdr:from>
    <cdr:to>
      <cdr:x>0.25559</cdr:x>
      <cdr:y>0.13647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89199" y="266710"/>
          <a:ext cx="677726" cy="285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N-P-K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0.11363</cdr:x>
      <cdr:y>0.57258</cdr:y>
    </cdr:from>
    <cdr:to>
      <cdr:x>0.97302</cdr:x>
      <cdr:y>0.57794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70383" y="2082386"/>
          <a:ext cx="6582685" cy="1949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0.14943</cdr:x>
      <cdr:y>0.25265</cdr:y>
    </cdr:from>
    <cdr:to>
      <cdr:x>0.51498</cdr:x>
      <cdr:y>0.53086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131" y="859882"/>
          <a:ext cx="1932396" cy="9433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0.15282</cdr:x>
      <cdr:y>0.04569</cdr:y>
    </cdr:from>
    <cdr:to>
      <cdr:x>0.85184</cdr:x>
      <cdr:y>0.33756</cdr:y>
    </cdr:to>
    <cdr:sp macro="" textlink="">
      <cdr:nvSpPr>
        <cdr:cNvPr id="3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5850" y="171450"/>
          <a:ext cx="4967056" cy="1095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Calibri"/>
            </a:rPr>
            <a:t>Exp. 502, 1971-2015</a:t>
          </a:r>
          <a:endParaRPr lang="en-US"/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51 lb N/ac  +/-  39                  Avg. 44 bu/ac +/- 15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15</xdr:row>
      <xdr:rowOff>133350</xdr:rowOff>
    </xdr:from>
    <xdr:to>
      <xdr:col>25</xdr:col>
      <xdr:colOff>304800</xdr:colOff>
      <xdr:row>33</xdr:row>
      <xdr:rowOff>142875</xdr:rowOff>
    </xdr:to>
    <xdr:graphicFrame macro="">
      <xdr:nvGraphicFramePr>
        <xdr:cNvPr id="400090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85725</xdr:colOff>
      <xdr:row>36</xdr:row>
      <xdr:rowOff>19050</xdr:rowOff>
    </xdr:from>
    <xdr:to>
      <xdr:col>17</xdr:col>
      <xdr:colOff>390525</xdr:colOff>
      <xdr:row>54</xdr:row>
      <xdr:rowOff>28575</xdr:rowOff>
    </xdr:to>
    <xdr:graphicFrame macro="">
      <xdr:nvGraphicFramePr>
        <xdr:cNvPr id="4000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114300</xdr:colOff>
      <xdr:row>15</xdr:row>
      <xdr:rowOff>85725</xdr:rowOff>
    </xdr:from>
    <xdr:to>
      <xdr:col>17</xdr:col>
      <xdr:colOff>419100</xdr:colOff>
      <xdr:row>33</xdr:row>
      <xdr:rowOff>95250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</xdr:colOff>
      <xdr:row>7</xdr:row>
      <xdr:rowOff>95250</xdr:rowOff>
    </xdr:from>
    <xdr:to>
      <xdr:col>19</xdr:col>
      <xdr:colOff>419100</xdr:colOff>
      <xdr:row>21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285750</xdr:colOff>
      <xdr:row>5</xdr:row>
      <xdr:rowOff>9525</xdr:rowOff>
    </xdr:from>
    <xdr:to>
      <xdr:col>21</xdr:col>
      <xdr:colOff>190500</xdr:colOff>
      <xdr:row>22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238125</xdr:colOff>
      <xdr:row>24</xdr:row>
      <xdr:rowOff>38106</xdr:rowOff>
    </xdr:from>
    <xdr:to>
      <xdr:col>20</xdr:col>
      <xdr:colOff>142875</xdr:colOff>
      <xdr:row>41</xdr:row>
      <xdr:rowOff>28581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157162</xdr:colOff>
      <xdr:row>1412</xdr:row>
      <xdr:rowOff>57150</xdr:rowOff>
    </xdr:from>
    <xdr:to>
      <xdr:col>18</xdr:col>
      <xdr:colOff>404812</xdr:colOff>
      <xdr:row>1429</xdr:row>
      <xdr:rowOff>47625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47625</xdr:colOff>
      <xdr:row>1431</xdr:row>
      <xdr:rowOff>47625</xdr:rowOff>
    </xdr:from>
    <xdr:to>
      <xdr:col>18</xdr:col>
      <xdr:colOff>295275</xdr:colOff>
      <xdr:row>1448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1450</xdr:row>
      <xdr:rowOff>0</xdr:rowOff>
    </xdr:from>
    <xdr:to>
      <xdr:col>18</xdr:col>
      <xdr:colOff>247650</xdr:colOff>
      <xdr:row>1466</xdr:row>
      <xdr:rowOff>152400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59871</xdr:colOff>
      <xdr:row>37</xdr:row>
      <xdr:rowOff>22410</xdr:rowOff>
    </xdr:from>
    <xdr:to>
      <xdr:col>40</xdr:col>
      <xdr:colOff>68035</xdr:colOff>
      <xdr:row>54</xdr:row>
      <xdr:rowOff>12885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447676</xdr:colOff>
      <xdr:row>35</xdr:row>
      <xdr:rowOff>32496</xdr:rowOff>
    </xdr:from>
    <xdr:to>
      <xdr:col>27</xdr:col>
      <xdr:colOff>398930</xdr:colOff>
      <xdr:row>58</xdr:row>
      <xdr:rowOff>123263</xdr:rowOff>
    </xdr:to>
    <xdr:graphicFrame macro="">
      <xdr:nvGraphicFramePr>
        <xdr:cNvPr id="1557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495299</xdr:colOff>
      <xdr:row>37</xdr:row>
      <xdr:rowOff>47625</xdr:rowOff>
    </xdr:from>
    <xdr:to>
      <xdr:col>44</xdr:col>
      <xdr:colOff>314325</xdr:colOff>
      <xdr:row>54</xdr:row>
      <xdr:rowOff>38100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55</xdr:col>
      <xdr:colOff>235324</xdr:colOff>
      <xdr:row>49</xdr:row>
      <xdr:rowOff>96370</xdr:rowOff>
    </xdr:from>
    <xdr:to>
      <xdr:col>62</xdr:col>
      <xdr:colOff>313765</xdr:colOff>
      <xdr:row>67</xdr:row>
      <xdr:rowOff>15688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62</xdr:col>
      <xdr:colOff>33618</xdr:colOff>
      <xdr:row>6</xdr:row>
      <xdr:rowOff>79562</xdr:rowOff>
    </xdr:from>
    <xdr:to>
      <xdr:col>69</xdr:col>
      <xdr:colOff>369793</xdr:colOff>
      <xdr:row>23</xdr:row>
      <xdr:rowOff>155762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179297</xdr:colOff>
      <xdr:row>55</xdr:row>
      <xdr:rowOff>44824</xdr:rowOff>
    </xdr:from>
    <xdr:to>
      <xdr:col>37</xdr:col>
      <xdr:colOff>593913</xdr:colOff>
      <xdr:row>72</xdr:row>
      <xdr:rowOff>35299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762000</xdr:colOff>
      <xdr:row>61</xdr:row>
      <xdr:rowOff>123265</xdr:rowOff>
    </xdr:from>
    <xdr:to>
      <xdr:col>27</xdr:col>
      <xdr:colOff>661147</xdr:colOff>
      <xdr:row>78</xdr:row>
      <xdr:rowOff>113740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179294</xdr:colOff>
      <xdr:row>73</xdr:row>
      <xdr:rowOff>22411</xdr:rowOff>
    </xdr:from>
    <xdr:to>
      <xdr:col>37</xdr:col>
      <xdr:colOff>627530</xdr:colOff>
      <xdr:row>94</xdr:row>
      <xdr:rowOff>22412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537881</xdr:colOff>
      <xdr:row>72</xdr:row>
      <xdr:rowOff>145677</xdr:rowOff>
    </xdr:from>
    <xdr:to>
      <xdr:col>46</xdr:col>
      <xdr:colOff>526674</xdr:colOff>
      <xdr:row>89</xdr:row>
      <xdr:rowOff>136152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39</xdr:col>
      <xdr:colOff>22411</xdr:colOff>
      <xdr:row>56</xdr:row>
      <xdr:rowOff>22411</xdr:rowOff>
    </xdr:from>
    <xdr:to>
      <xdr:col>43</xdr:col>
      <xdr:colOff>493059</xdr:colOff>
      <xdr:row>73</xdr:row>
      <xdr:rowOff>12886</xdr:rowOff>
    </xdr:to>
    <xdr:graphicFrame macro="">
      <xdr:nvGraphicFramePr>
        <xdr:cNvPr id="1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428625</xdr:colOff>
      <xdr:row>2</xdr:row>
      <xdr:rowOff>0</xdr:rowOff>
    </xdr:from>
    <xdr:to>
      <xdr:col>22</xdr:col>
      <xdr:colOff>123825</xdr:colOff>
      <xdr:row>18</xdr:row>
      <xdr:rowOff>152400</xdr:rowOff>
    </xdr:to>
    <xdr:graphicFrame macro="">
      <xdr:nvGraphicFramePr>
        <xdr:cNvPr id="323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371475</xdr:colOff>
      <xdr:row>20</xdr:row>
      <xdr:rowOff>28575</xdr:rowOff>
    </xdr:from>
    <xdr:to>
      <xdr:col>22</xdr:col>
      <xdr:colOff>66675</xdr:colOff>
      <xdr:row>37</xdr:row>
      <xdr:rowOff>19050</xdr:rowOff>
    </xdr:to>
    <xdr:graphicFrame macro="">
      <xdr:nvGraphicFramePr>
        <xdr:cNvPr id="323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200025</xdr:colOff>
      <xdr:row>37</xdr:row>
      <xdr:rowOff>76200</xdr:rowOff>
    </xdr:from>
    <xdr:to>
      <xdr:col>16</xdr:col>
      <xdr:colOff>381000</xdr:colOff>
      <xdr:row>54</xdr:row>
      <xdr:rowOff>66675</xdr:rowOff>
    </xdr:to>
    <xdr:graphicFrame macro="">
      <xdr:nvGraphicFramePr>
        <xdr:cNvPr id="323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359988</xdr:colOff>
      <xdr:row>4</xdr:row>
      <xdr:rowOff>9525</xdr:rowOff>
    </xdr:from>
    <xdr:to>
      <xdr:col>28</xdr:col>
      <xdr:colOff>517151</xdr:colOff>
      <xdr:row>23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201705</xdr:colOff>
      <xdr:row>49</xdr:row>
      <xdr:rowOff>39220</xdr:rowOff>
    </xdr:from>
    <xdr:to>
      <xdr:col>15</xdr:col>
      <xdr:colOff>0</xdr:colOff>
      <xdr:row>66</xdr:row>
      <xdr:rowOff>100853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352425</xdr:colOff>
      <xdr:row>4</xdr:row>
      <xdr:rowOff>0</xdr:rowOff>
    </xdr:from>
    <xdr:to>
      <xdr:col>33</xdr:col>
      <xdr:colOff>509588</xdr:colOff>
      <xdr:row>23</xdr:row>
      <xdr:rowOff>66675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342340</xdr:colOff>
      <xdr:row>25</xdr:row>
      <xdr:rowOff>22971</xdr:rowOff>
    </xdr:from>
    <xdr:to>
      <xdr:col>28</xdr:col>
      <xdr:colOff>499503</xdr:colOff>
      <xdr:row>44</xdr:row>
      <xdr:rowOff>84604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370915</xdr:colOff>
      <xdr:row>45</xdr:row>
      <xdr:rowOff>65555</xdr:rowOff>
    </xdr:from>
    <xdr:to>
      <xdr:col>28</xdr:col>
      <xdr:colOff>528078</xdr:colOff>
      <xdr:row>64</xdr:row>
      <xdr:rowOff>132230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400050</xdr:colOff>
      <xdr:row>209</xdr:row>
      <xdr:rowOff>133350</xdr:rowOff>
    </xdr:from>
    <xdr:to>
      <xdr:col>24</xdr:col>
      <xdr:colOff>400050</xdr:colOff>
      <xdr:row>238</xdr:row>
      <xdr:rowOff>9525</xdr:rowOff>
    </xdr:to>
    <xdr:pic>
      <xdr:nvPicPr>
        <xdr:cNvPr id="19" name="Picture 18" descr="Interaction Plot for sph by yr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33975675"/>
          <a:ext cx="6096000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3</xdr:row>
      <xdr:rowOff>118782</xdr:rowOff>
    </xdr:from>
    <xdr:to>
      <xdr:col>35</xdr:col>
      <xdr:colOff>112058</xdr:colOff>
      <xdr:row>21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0.69608</cdr:x>
      <cdr:y>0.61846</cdr:y>
    </cdr:from>
    <cdr:to>
      <cdr:x>0.89461</cdr:x>
      <cdr:y>0.80229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82469" y="1696571"/>
          <a:ext cx="907677" cy="504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x</a:t>
          </a:r>
          <a:r>
            <a:rPr lang="en-US" sz="1100" baseline="0"/>
            <a:t>=0.45</a:t>
          </a:r>
          <a:br>
            <a:rPr lang="en-US" sz="1100" baseline="0"/>
          </a:br>
          <a:r>
            <a:rPr lang="en-US" sz="1100" baseline="0"/>
            <a:t>x=0.54</a:t>
          </a:r>
          <a:endParaRPr lang="en-U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209550</xdr:colOff>
      <xdr:row>2</xdr:row>
      <xdr:rowOff>119062</xdr:rowOff>
    </xdr:from>
    <xdr:to>
      <xdr:col>28</xdr:col>
      <xdr:colOff>514350</xdr:colOff>
      <xdr:row>19</xdr:row>
      <xdr:rowOff>109537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228600</xdr:colOff>
      <xdr:row>20</xdr:row>
      <xdr:rowOff>114300</xdr:rowOff>
    </xdr:from>
    <xdr:to>
      <xdr:col>28</xdr:col>
      <xdr:colOff>533400</xdr:colOff>
      <xdr:row>37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261937</xdr:colOff>
      <xdr:row>38</xdr:row>
      <xdr:rowOff>52387</xdr:rowOff>
    </xdr:from>
    <xdr:to>
      <xdr:col>28</xdr:col>
      <xdr:colOff>566737</xdr:colOff>
      <xdr:row>55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0.3806</cdr:x>
      <cdr:y>0.02431</cdr:y>
    </cdr:from>
    <cdr:to>
      <cdr:x>0.65485</cdr:x>
      <cdr:y>0.125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43106" y="66687"/>
          <a:ext cx="1400156" cy="276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1999-2016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523875</xdr:colOff>
      <xdr:row>81</xdr:row>
      <xdr:rowOff>0</xdr:rowOff>
    </xdr:from>
    <xdr:to>
      <xdr:col>26</xdr:col>
      <xdr:colOff>829236</xdr:colOff>
      <xdr:row>104</xdr:row>
      <xdr:rowOff>9525</xdr:rowOff>
    </xdr:to>
    <xdr:graphicFrame macro="">
      <xdr:nvGraphicFramePr>
        <xdr:cNvPr id="61925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438150</xdr:colOff>
      <xdr:row>57</xdr:row>
      <xdr:rowOff>142875</xdr:rowOff>
    </xdr:from>
    <xdr:to>
      <xdr:col>16</xdr:col>
      <xdr:colOff>228600</xdr:colOff>
      <xdr:row>81</xdr:row>
      <xdr:rowOff>9525</xdr:rowOff>
    </xdr:to>
    <xdr:graphicFrame macro="">
      <xdr:nvGraphicFramePr>
        <xdr:cNvPr id="619250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428625</xdr:colOff>
      <xdr:row>56</xdr:row>
      <xdr:rowOff>123825</xdr:rowOff>
    </xdr:from>
    <xdr:to>
      <xdr:col>26</xdr:col>
      <xdr:colOff>795618</xdr:colOff>
      <xdr:row>79</xdr:row>
      <xdr:rowOff>133350</xdr:rowOff>
    </xdr:to>
    <xdr:grpSp>
      <xdr:nvGrpSpPr>
        <xdr:cNvPr id="6192510" name="Group 16"/>
        <xdr:cNvGrpSpPr>
          <a:grpSpLocks/>
        </xdr:cNvGrpSpPr>
      </xdr:nvGrpSpPr>
      <xdr:grpSpPr bwMode="auto">
        <a:xfrm>
          <a:off x="10558743" y="9178178"/>
          <a:ext cx="8692963" cy="4077260"/>
          <a:chOff x="946" y="681"/>
          <a:chExt cx="633" cy="396"/>
        </a:xfrm>
      </xdr:grpSpPr>
      <xdr:graphicFrame macro="">
        <xdr:nvGraphicFramePr>
          <xdr:cNvPr id="6192524" name="Chart 4"/>
          <xdr:cNvGraphicFramePr>
            <a:graphicFrameLocks/>
          </xdr:cNvGraphicFramePr>
        </xdr:nvGraphicFramePr>
        <xdr:xfrm>
          <a:off x="946" y="681"/>
          <a:ext cx="633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029" name="Text Box 5"/>
          <xdr:cNvSpPr txBox="1">
            <a:spLocks noChangeArrowheads="1"/>
          </xdr:cNvSpPr>
        </xdr:nvSpPr>
        <xdr:spPr bwMode="auto">
          <a:xfrm>
            <a:off x="1305" y="699"/>
            <a:ext cx="1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1971-2007</a:t>
            </a:r>
            <a:b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 rate required using 100 lb/ac</a:t>
            </a: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optimum</a:t>
            </a:r>
            <a:b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versus 40 lb/ac preplant</a:t>
            </a: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030" name="Text Box 6"/>
          <xdr:cNvSpPr txBox="1">
            <a:spLocks noChangeArrowheads="1"/>
          </xdr:cNvSpPr>
        </xdr:nvSpPr>
        <xdr:spPr bwMode="auto">
          <a:xfrm>
            <a:off x="1012" y="709"/>
            <a:ext cx="238" cy="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(assuming 40 lbs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N/ac preplant)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  Average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Yield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Avg. 20 lb 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N/ac +/- 23                                              42.8 bu/ac +/- 12.7</a:t>
            </a:r>
            <a:endParaRPr lang="en-U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41</xdr:col>
      <xdr:colOff>529186</xdr:colOff>
      <xdr:row>4</xdr:row>
      <xdr:rowOff>35080</xdr:rowOff>
    </xdr:from>
    <xdr:to>
      <xdr:col>50</xdr:col>
      <xdr:colOff>316323</xdr:colOff>
      <xdr:row>25</xdr:row>
      <xdr:rowOff>12304</xdr:rowOff>
    </xdr:to>
    <xdr:graphicFrame macro="">
      <xdr:nvGraphicFramePr>
        <xdr:cNvPr id="61925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495300</xdr:colOff>
      <xdr:row>103</xdr:row>
      <xdr:rowOff>0</xdr:rowOff>
    </xdr:from>
    <xdr:to>
      <xdr:col>16</xdr:col>
      <xdr:colOff>295275</xdr:colOff>
      <xdr:row>118</xdr:row>
      <xdr:rowOff>95250</xdr:rowOff>
    </xdr:to>
    <xdr:graphicFrame macro="">
      <xdr:nvGraphicFramePr>
        <xdr:cNvPr id="619251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81</xdr:row>
      <xdr:rowOff>0</xdr:rowOff>
    </xdr:from>
    <xdr:to>
      <xdr:col>16</xdr:col>
      <xdr:colOff>400050</xdr:colOff>
      <xdr:row>103</xdr:row>
      <xdr:rowOff>28575</xdr:rowOff>
    </xdr:to>
    <xdr:graphicFrame macro="">
      <xdr:nvGraphicFramePr>
        <xdr:cNvPr id="61925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161925</xdr:colOff>
      <xdr:row>103</xdr:row>
      <xdr:rowOff>152400</xdr:rowOff>
    </xdr:from>
    <xdr:to>
      <xdr:col>26</xdr:col>
      <xdr:colOff>904875</xdr:colOff>
      <xdr:row>127</xdr:row>
      <xdr:rowOff>0</xdr:rowOff>
    </xdr:to>
    <xdr:graphicFrame macro="">
      <xdr:nvGraphicFramePr>
        <xdr:cNvPr id="61925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780429</xdr:colOff>
      <xdr:row>82</xdr:row>
      <xdr:rowOff>28575</xdr:rowOff>
    </xdr:from>
    <xdr:to>
      <xdr:col>29</xdr:col>
      <xdr:colOff>189541</xdr:colOff>
      <xdr:row>85</xdr:row>
      <xdr:rowOff>146242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17268204" y="11363325"/>
          <a:ext cx="3390562" cy="603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Exp. 502, 1971-2007</a:t>
          </a:r>
          <a:b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 rate = (N</a:t>
          </a:r>
          <a:r>
            <a:rPr lang="en-US" sz="1000" b="1" i="0" strike="noStrike" baseline="0">
              <a:solidFill>
                <a:srgbClr val="000000"/>
              </a:solidFill>
              <a:latin typeface="Arial"/>
              <a:cs typeface="Arial"/>
            </a:rPr>
            <a:t> uptake 100 </a:t>
          </a: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lb/ac - N uptake 40 lb/ac)/0.5</a:t>
          </a: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18</xdr:col>
      <xdr:colOff>304800</xdr:colOff>
      <xdr:row>82</xdr:row>
      <xdr:rowOff>65713</xdr:rowOff>
    </xdr:from>
    <xdr:to>
      <xdr:col>24</xdr:col>
      <xdr:colOff>256150</xdr:colOff>
      <xdr:row>86</xdr:row>
      <xdr:rowOff>59171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12496800" y="11400463"/>
          <a:ext cx="4247125" cy="641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(assuming 40 lbs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N/ac preplant)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Average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Yield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/>
          </a:r>
          <a:b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60 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N/ac                                                            42.8 bu/ac +/- 12.7</a:t>
          </a:r>
          <a:b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Avg. Loss = $27.5/acre (N at $0.70/lb)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523875</xdr:colOff>
      <xdr:row>120</xdr:row>
      <xdr:rowOff>9525</xdr:rowOff>
    </xdr:from>
    <xdr:to>
      <xdr:col>13</xdr:col>
      <xdr:colOff>219075</xdr:colOff>
      <xdr:row>136</xdr:row>
      <xdr:rowOff>152400</xdr:rowOff>
    </xdr:to>
    <xdr:graphicFrame macro="">
      <xdr:nvGraphicFramePr>
        <xdr:cNvPr id="619251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552450</xdr:colOff>
      <xdr:row>138</xdr:row>
      <xdr:rowOff>66675</xdr:rowOff>
    </xdr:from>
    <xdr:to>
      <xdr:col>13</xdr:col>
      <xdr:colOff>247650</xdr:colOff>
      <xdr:row>156</xdr:row>
      <xdr:rowOff>19050</xdr:rowOff>
    </xdr:to>
    <xdr:graphicFrame macro="">
      <xdr:nvGraphicFramePr>
        <xdr:cNvPr id="619252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10670</xdr:colOff>
      <xdr:row>149</xdr:row>
      <xdr:rowOff>147261</xdr:rowOff>
    </xdr:from>
    <xdr:to>
      <xdr:col>19</xdr:col>
      <xdr:colOff>514911</xdr:colOff>
      <xdr:row>167</xdr:row>
      <xdr:rowOff>62291</xdr:rowOff>
    </xdr:to>
    <xdr:graphicFrame macro="">
      <xdr:nvGraphicFramePr>
        <xdr:cNvPr id="619252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593912</xdr:colOff>
      <xdr:row>143</xdr:row>
      <xdr:rowOff>22412</xdr:rowOff>
    </xdr:from>
    <xdr:to>
      <xdr:col>13</xdr:col>
      <xdr:colOff>201706</xdr:colOff>
      <xdr:row>144</xdr:row>
      <xdr:rowOff>100852</xdr:rowOff>
    </xdr:to>
    <xdr:sp macro="" textlink="">
      <xdr:nvSpPr>
        <xdr:cNvPr id="25" name="TextBox 24"/>
        <xdr:cNvSpPr txBox="1"/>
      </xdr:nvSpPr>
      <xdr:spPr>
        <a:xfrm>
          <a:off x="7855324" y="20574000"/>
          <a:ext cx="1423147" cy="2353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/>
            <a:t>Yield</a:t>
          </a:r>
          <a:r>
            <a:rPr lang="en-US" sz="1100" baseline="0"/>
            <a:t> Goal, 57 bu/ac</a:t>
          </a:r>
          <a:endParaRPr lang="en-US" sz="1100"/>
        </a:p>
      </xdr:txBody>
    </xdr:sp>
    <xdr:clientData/>
  </xdr:twoCellAnchor>
  <xdr:twoCellAnchor>
    <xdr:from>
      <xdr:col>35</xdr:col>
      <xdr:colOff>604631</xdr:colOff>
      <xdr:row>78</xdr:row>
      <xdr:rowOff>148113</xdr:rowOff>
    </xdr:from>
    <xdr:to>
      <xdr:col>44</xdr:col>
      <xdr:colOff>331186</xdr:colOff>
      <xdr:row>94</xdr:row>
      <xdr:rowOff>150354</xdr:rowOff>
    </xdr:to>
    <xdr:graphicFrame macro="">
      <xdr:nvGraphicFramePr>
        <xdr:cNvPr id="2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0.11889</cdr:x>
      <cdr:y>0.22519</cdr:y>
    </cdr:from>
    <cdr:to>
      <cdr:x>0.89347</cdr:x>
      <cdr:y>0.22958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95299" y="856275"/>
          <a:ext cx="10567103" cy="20051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0.11812</cdr:x>
      <cdr:y>0.53924</cdr:y>
    </cdr:from>
    <cdr:to>
      <cdr:x>0.89316</cdr:x>
      <cdr:y>0.5434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05642" y="2342194"/>
          <a:ext cx="9707605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0.13945</cdr:x>
      <cdr:y>0.13129</cdr:y>
    </cdr:from>
    <cdr:to>
      <cdr:x>0.41356</cdr:x>
      <cdr:y>0.3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9535" y="453734"/>
          <a:ext cx="1453702" cy="5830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0.1754</cdr:x>
      <cdr:y>0.52549</cdr:y>
    </cdr:from>
    <cdr:to>
      <cdr:x>0.96248</cdr:x>
      <cdr:y>0.52964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96181" y="2304094"/>
          <a:ext cx="6788818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274775</xdr:colOff>
      <xdr:row>1</xdr:row>
      <xdr:rowOff>8282</xdr:rowOff>
    </xdr:from>
    <xdr:to>
      <xdr:col>21</xdr:col>
      <xdr:colOff>240197</xdr:colOff>
      <xdr:row>16</xdr:row>
      <xdr:rowOff>143081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476251</xdr:colOff>
      <xdr:row>17</xdr:row>
      <xdr:rowOff>139976</xdr:rowOff>
    </xdr:from>
    <xdr:to>
      <xdr:col>18</xdr:col>
      <xdr:colOff>78685</xdr:colOff>
      <xdr:row>32</xdr:row>
      <xdr:rowOff>33958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476250</xdr:colOff>
      <xdr:row>49</xdr:row>
      <xdr:rowOff>139976</xdr:rowOff>
    </xdr:from>
    <xdr:to>
      <xdr:col>17</xdr:col>
      <xdr:colOff>376859</xdr:colOff>
      <xdr:row>64</xdr:row>
      <xdr:rowOff>25676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505239</xdr:colOff>
      <xdr:row>33</xdr:row>
      <xdr:rowOff>152399</xdr:rowOff>
    </xdr:from>
    <xdr:to>
      <xdr:col>17</xdr:col>
      <xdr:colOff>405848</xdr:colOff>
      <xdr:row>48</xdr:row>
      <xdr:rowOff>38099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149087</xdr:colOff>
      <xdr:row>57</xdr:row>
      <xdr:rowOff>53008</xdr:rowOff>
    </xdr:from>
    <xdr:to>
      <xdr:col>8</xdr:col>
      <xdr:colOff>596348</xdr:colOff>
      <xdr:row>71</xdr:row>
      <xdr:rowOff>129208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480391</xdr:colOff>
      <xdr:row>32</xdr:row>
      <xdr:rowOff>115126</xdr:rowOff>
    </xdr:from>
    <xdr:to>
      <xdr:col>18</xdr:col>
      <xdr:colOff>82825</xdr:colOff>
      <xdr:row>47</xdr:row>
      <xdr:rowOff>33129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raun/AppData/Roaming/Microsoft/Excel/E502_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t_Means"/>
      <sheetName val="co502_2005"/>
    </sheetNames>
    <sheetDataSet>
      <sheetData sheetId="0">
        <row r="3">
          <cell r="X3" t="str">
            <v>Check N uptake</v>
          </cell>
          <cell r="Y3" t="str">
            <v>Max N uptake</v>
          </cell>
          <cell r="AB3" t="str">
            <v>100-40-60</v>
          </cell>
          <cell r="AC3" t="str">
            <v>0-40-60</v>
          </cell>
        </row>
        <row r="4">
          <cell r="W4">
            <v>1971</v>
          </cell>
          <cell r="X4">
            <v>50.680500000000002</v>
          </cell>
          <cell r="Y4">
            <v>51.646499999999996</v>
          </cell>
          <cell r="Z4">
            <v>0.96599999999999397</v>
          </cell>
          <cell r="AA4">
            <v>9.6599999999999395E-3</v>
          </cell>
          <cell r="AB4">
            <v>37.424999999999997</v>
          </cell>
          <cell r="AC4">
            <v>36.725000000000001</v>
          </cell>
        </row>
        <row r="5">
          <cell r="W5">
            <v>1972</v>
          </cell>
          <cell r="X5">
            <v>38.570999999999998</v>
          </cell>
          <cell r="Y5">
            <v>30.139200000000002</v>
          </cell>
          <cell r="Z5">
            <v>-8.4317999999999955</v>
          </cell>
          <cell r="AA5">
            <v>-8.4317999999999949E-2</v>
          </cell>
          <cell r="AB5">
            <v>21.84</v>
          </cell>
          <cell r="AC5">
            <v>27.95</v>
          </cell>
        </row>
        <row r="6">
          <cell r="W6">
            <v>1974</v>
          </cell>
          <cell r="X6">
            <v>22.834515</v>
          </cell>
          <cell r="Y6">
            <v>38.363654999999994</v>
          </cell>
          <cell r="Z6">
            <v>15.529139999999995</v>
          </cell>
          <cell r="AA6">
            <v>0.15529139999999994</v>
          </cell>
          <cell r="AB6">
            <v>27.79975</v>
          </cell>
          <cell r="AC6">
            <v>16.546749999999999</v>
          </cell>
        </row>
        <row r="7">
          <cell r="W7">
            <v>1975</v>
          </cell>
          <cell r="X7">
            <v>37.069559999999996</v>
          </cell>
          <cell r="Y7">
            <v>69.75589500000001</v>
          </cell>
          <cell r="Z7">
            <v>32.686335000000014</v>
          </cell>
          <cell r="AA7">
            <v>0.32686335000000016</v>
          </cell>
          <cell r="AB7">
            <v>50.547750000000001</v>
          </cell>
          <cell r="AC7">
            <v>26.861999999999998</v>
          </cell>
        </row>
        <row r="8">
          <cell r="W8">
            <v>1976</v>
          </cell>
          <cell r="X8">
            <v>32.101905000000002</v>
          </cell>
          <cell r="Y8">
            <v>64.496024999999989</v>
          </cell>
          <cell r="Z8">
            <v>32.394119999999987</v>
          </cell>
          <cell r="AA8">
            <v>0.32394119999999987</v>
          </cell>
          <cell r="AB8">
            <v>46.736249999999998</v>
          </cell>
          <cell r="AC8">
            <v>23.262250000000002</v>
          </cell>
        </row>
        <row r="9">
          <cell r="W9">
            <v>1977</v>
          </cell>
          <cell r="X9">
            <v>23.418945000000001</v>
          </cell>
          <cell r="Y9">
            <v>39.782984999999996</v>
          </cell>
          <cell r="Z9">
            <v>16.364039999999996</v>
          </cell>
          <cell r="AA9">
            <v>0.16364039999999996</v>
          </cell>
          <cell r="AB9">
            <v>28.828250000000001</v>
          </cell>
          <cell r="AC9">
            <v>16.97025</v>
          </cell>
        </row>
        <row r="10">
          <cell r="W10">
            <v>1978</v>
          </cell>
          <cell r="X10">
            <v>28.595325000000003</v>
          </cell>
          <cell r="Y10">
            <v>53.224874999999997</v>
          </cell>
          <cell r="Z10">
            <v>24.629549999999995</v>
          </cell>
          <cell r="AA10">
            <v>0.24629549999999995</v>
          </cell>
          <cell r="AB10">
            <v>38.568750000000001</v>
          </cell>
          <cell r="AC10">
            <v>20.721250000000001</v>
          </cell>
        </row>
        <row r="11">
          <cell r="W11">
            <v>1979</v>
          </cell>
          <cell r="X11">
            <v>51.991500000000002</v>
          </cell>
          <cell r="Y11">
            <v>54.623850000000004</v>
          </cell>
          <cell r="Z11">
            <v>2.6323500000000024</v>
          </cell>
          <cell r="AA11">
            <v>2.6323500000000024E-2</v>
          </cell>
          <cell r="AB11">
            <v>39.582500000000003</v>
          </cell>
          <cell r="AC11">
            <v>37.674999999999997</v>
          </cell>
        </row>
        <row r="12">
          <cell r="W12">
            <v>1980</v>
          </cell>
          <cell r="X12">
            <v>28.762650000000004</v>
          </cell>
          <cell r="Y12">
            <v>76.310549999999992</v>
          </cell>
          <cell r="Z12">
            <v>47.547899999999984</v>
          </cell>
          <cell r="AA12">
            <v>0.47547899999999982</v>
          </cell>
          <cell r="AB12">
            <v>55.297499999999999</v>
          </cell>
          <cell r="AC12">
            <v>20.842500000000001</v>
          </cell>
        </row>
        <row r="13">
          <cell r="W13">
            <v>1981</v>
          </cell>
          <cell r="X13">
            <v>26.96865</v>
          </cell>
          <cell r="Y13">
            <v>53.519849999999998</v>
          </cell>
          <cell r="Z13">
            <v>26.551199999999998</v>
          </cell>
          <cell r="AA13">
            <v>0.26551199999999997</v>
          </cell>
          <cell r="AB13">
            <v>38.782499999999999</v>
          </cell>
          <cell r="AC13">
            <v>19.5425</v>
          </cell>
        </row>
        <row r="14">
          <cell r="W14">
            <v>1982</v>
          </cell>
          <cell r="X14">
            <v>37.946549999999995</v>
          </cell>
          <cell r="Y14">
            <v>38.363999999999997</v>
          </cell>
          <cell r="Z14">
            <v>0.41745000000000232</v>
          </cell>
          <cell r="AA14">
            <v>4.1745000000000228E-3</v>
          </cell>
          <cell r="AB14">
            <v>27.8</v>
          </cell>
          <cell r="AC14">
            <v>27.497499999999999</v>
          </cell>
        </row>
        <row r="15">
          <cell r="W15">
            <v>1983</v>
          </cell>
          <cell r="X15">
            <v>53.181750000000001</v>
          </cell>
          <cell r="Y15">
            <v>51.636149999999994</v>
          </cell>
          <cell r="Z15">
            <v>-1.5456000000000074</v>
          </cell>
          <cell r="AA15">
            <v>-1.5456000000000074E-2</v>
          </cell>
          <cell r="AB15">
            <v>37.417499999999997</v>
          </cell>
          <cell r="AC15">
            <v>38.537500000000001</v>
          </cell>
        </row>
        <row r="16">
          <cell r="W16">
            <v>1984</v>
          </cell>
          <cell r="X16">
            <v>46.043700000000001</v>
          </cell>
          <cell r="Y16">
            <v>55.683</v>
          </cell>
          <cell r="Z16">
            <v>9.6392999999999986</v>
          </cell>
          <cell r="AA16">
            <v>9.6392999999999993E-2</v>
          </cell>
          <cell r="AB16">
            <v>40.35</v>
          </cell>
          <cell r="AC16">
            <v>33.365000000000002</v>
          </cell>
        </row>
        <row r="17">
          <cell r="W17">
            <v>1985</v>
          </cell>
          <cell r="X17">
            <v>28.17615</v>
          </cell>
          <cell r="Y17">
            <v>41.703599999999994</v>
          </cell>
          <cell r="Z17">
            <v>13.527449999999995</v>
          </cell>
          <cell r="AA17">
            <v>0.13527449999999994</v>
          </cell>
          <cell r="AB17">
            <v>30.22</v>
          </cell>
          <cell r="AC17">
            <v>20.4175</v>
          </cell>
        </row>
        <row r="18">
          <cell r="W18">
            <v>1986</v>
          </cell>
          <cell r="X18">
            <v>55.727849999999997</v>
          </cell>
          <cell r="Y18">
            <v>63.4938</v>
          </cell>
          <cell r="Z18">
            <v>7.7659500000000037</v>
          </cell>
          <cell r="AA18">
            <v>7.7659500000000034E-2</v>
          </cell>
          <cell r="AB18">
            <v>46.01</v>
          </cell>
          <cell r="AC18">
            <v>40.3825</v>
          </cell>
        </row>
        <row r="19">
          <cell r="W19">
            <v>1987</v>
          </cell>
          <cell r="X19">
            <v>42.079650000000001</v>
          </cell>
          <cell r="Y19">
            <v>57.27344999999999</v>
          </cell>
          <cell r="Z19">
            <v>15.193799999999989</v>
          </cell>
          <cell r="AA19">
            <v>0.15193799999999988</v>
          </cell>
          <cell r="AB19">
            <v>41.502499999999998</v>
          </cell>
          <cell r="AC19">
            <v>30.4925</v>
          </cell>
        </row>
        <row r="20">
          <cell r="W20">
            <v>1988</v>
          </cell>
          <cell r="X20">
            <v>37.360050000000001</v>
          </cell>
          <cell r="Y20">
            <v>87.160799999999995</v>
          </cell>
          <cell r="Z20">
            <v>49.800749999999994</v>
          </cell>
          <cell r="AA20">
            <v>0.49800749999999994</v>
          </cell>
          <cell r="AB20">
            <v>63.16</v>
          </cell>
          <cell r="AC20">
            <v>27.072500000000002</v>
          </cell>
        </row>
        <row r="21">
          <cell r="W21">
            <v>1989</v>
          </cell>
          <cell r="X21">
            <v>24.964200000000002</v>
          </cell>
          <cell r="Y21">
            <v>55.645049999999998</v>
          </cell>
          <cell r="Z21">
            <v>30.680849999999996</v>
          </cell>
          <cell r="AA21">
            <v>0.30680849999999998</v>
          </cell>
          <cell r="AB21">
            <v>40.322499999999998</v>
          </cell>
          <cell r="AC21">
            <v>18.09</v>
          </cell>
        </row>
        <row r="22">
          <cell r="W22">
            <v>1990</v>
          </cell>
          <cell r="X22">
            <v>36.483750000000001</v>
          </cell>
          <cell r="Y22">
            <v>60.530250000000002</v>
          </cell>
          <cell r="Z22">
            <v>24.046500000000002</v>
          </cell>
          <cell r="AA22">
            <v>0.24046500000000001</v>
          </cell>
          <cell r="AB22">
            <v>43.862499999999997</v>
          </cell>
          <cell r="AC22">
            <v>26.4375</v>
          </cell>
        </row>
        <row r="23">
          <cell r="W23">
            <v>1991</v>
          </cell>
          <cell r="X23">
            <v>31.263900000000003</v>
          </cell>
          <cell r="Y23">
            <v>40.696199999999997</v>
          </cell>
          <cell r="Z23">
            <v>9.4322999999999944</v>
          </cell>
          <cell r="AA23">
            <v>9.4322999999999949E-2</v>
          </cell>
          <cell r="AB23">
            <v>29.49</v>
          </cell>
          <cell r="AC23">
            <v>22.655000000000001</v>
          </cell>
        </row>
        <row r="24">
          <cell r="W24">
            <v>1992</v>
          </cell>
          <cell r="X24">
            <v>24.687992999999995</v>
          </cell>
          <cell r="Y24">
            <v>53.471170500000007</v>
          </cell>
          <cell r="Z24">
            <v>28.783177500000011</v>
          </cell>
          <cell r="AA24">
            <v>0.28783177500000012</v>
          </cell>
          <cell r="AB24">
            <v>38.747225</v>
          </cell>
          <cell r="AC24">
            <v>17.889849999999999</v>
          </cell>
        </row>
        <row r="25">
          <cell r="W25">
            <v>1993</v>
          </cell>
          <cell r="X25">
            <v>23.669415000000001</v>
          </cell>
          <cell r="Y25">
            <v>50.119046999999995</v>
          </cell>
          <cell r="Z25">
            <v>26.449631999999994</v>
          </cell>
          <cell r="AA25">
            <v>0.26449631999999995</v>
          </cell>
          <cell r="AB25">
            <v>36.318150000000003</v>
          </cell>
          <cell r="AC25">
            <v>17.15175</v>
          </cell>
        </row>
        <row r="26">
          <cell r="W26">
            <v>1994</v>
          </cell>
          <cell r="X26">
            <v>15.3078915</v>
          </cell>
          <cell r="Y26">
            <v>62.534010000000009</v>
          </cell>
          <cell r="Z26">
            <v>47.226118500000013</v>
          </cell>
          <cell r="AA26">
            <v>0.47226118500000014</v>
          </cell>
          <cell r="AB26">
            <v>45.314500000000002</v>
          </cell>
          <cell r="AC26">
            <v>11.092675</v>
          </cell>
        </row>
        <row r="27">
          <cell r="W27">
            <v>1995</v>
          </cell>
          <cell r="X27">
            <v>40.553118563999995</v>
          </cell>
          <cell r="Y27">
            <v>63.419737883999993</v>
          </cell>
          <cell r="Z27">
            <v>22.866619319999998</v>
          </cell>
          <cell r="AA27">
            <v>0.22866619319999998</v>
          </cell>
          <cell r="AB27">
            <v>45.956331800000001</v>
          </cell>
          <cell r="AC27">
            <v>29.3863178</v>
          </cell>
        </row>
        <row r="28">
          <cell r="W28">
            <v>1996</v>
          </cell>
          <cell r="X28">
            <v>24.858842105999997</v>
          </cell>
          <cell r="Y28">
            <v>53.492813040000001</v>
          </cell>
          <cell r="Z28">
            <v>28.633970934000004</v>
          </cell>
          <cell r="AA28">
            <v>0.28633970934000003</v>
          </cell>
          <cell r="AB28">
            <v>38.762908000000003</v>
          </cell>
          <cell r="AC28">
            <v>18.013653699999999</v>
          </cell>
        </row>
        <row r="29">
          <cell r="W29">
            <v>1997</v>
          </cell>
          <cell r="X29">
            <v>25.954661051999999</v>
          </cell>
          <cell r="Y29">
            <v>73.371342924000004</v>
          </cell>
          <cell r="Z29">
            <v>47.416681872000005</v>
          </cell>
          <cell r="AA29">
            <v>0.47416681872000005</v>
          </cell>
          <cell r="AB29">
            <v>53.167639800000003</v>
          </cell>
          <cell r="AC29">
            <v>18.807725399999999</v>
          </cell>
        </row>
        <row r="30">
          <cell r="W30">
            <v>1998</v>
          </cell>
          <cell r="X30">
            <v>39.280007843999996</v>
          </cell>
          <cell r="Y30">
            <v>77.627537957999991</v>
          </cell>
          <cell r="Z30">
            <v>38.347530113999994</v>
          </cell>
          <cell r="AA30">
            <v>0.38347530113999995</v>
          </cell>
          <cell r="AB30">
            <v>56.251839099999998</v>
          </cell>
          <cell r="AC30">
            <v>28.463773799999998</v>
          </cell>
        </row>
        <row r="31">
          <cell r="W31">
            <v>1999</v>
          </cell>
          <cell r="X31">
            <v>26.474459027999998</v>
          </cell>
          <cell r="Y31">
            <v>74.557211976000005</v>
          </cell>
          <cell r="Z31">
            <v>48.082752948000007</v>
          </cell>
          <cell r="AA31">
            <v>0.48082752948000007</v>
          </cell>
          <cell r="AB31">
            <v>54.026965199999999</v>
          </cell>
          <cell r="AC31">
            <v>19.1843906</v>
          </cell>
        </row>
        <row r="32">
          <cell r="W32">
            <v>2000</v>
          </cell>
          <cell r="X32">
            <v>33.405163475999998</v>
          </cell>
          <cell r="Y32">
            <v>54.367669836000005</v>
          </cell>
          <cell r="Z32">
            <v>20.962506360000006</v>
          </cell>
          <cell r="AA32">
            <v>0.20962506360000005</v>
          </cell>
          <cell r="AB32">
            <v>39.396862200000001</v>
          </cell>
          <cell r="AC32">
            <v>24.206640199999999</v>
          </cell>
        </row>
        <row r="33">
          <cell r="W33">
            <v>2001</v>
          </cell>
          <cell r="X33">
            <v>37.980608951999997</v>
          </cell>
          <cell r="Y33">
            <v>29.206818041999995</v>
          </cell>
          <cell r="Z33">
            <v>-8.7737909100000024</v>
          </cell>
          <cell r="AA33">
            <v>-8.7737909100000025E-2</v>
          </cell>
          <cell r="AB33">
            <v>21.164360899999998</v>
          </cell>
          <cell r="AC33">
            <v>27.5221804</v>
          </cell>
        </row>
        <row r="34">
          <cell r="W34">
            <v>2002</v>
          </cell>
          <cell r="X34">
            <v>50.23019054400001</v>
          </cell>
          <cell r="Y34">
            <v>60.603537935999995</v>
          </cell>
          <cell r="Z34">
            <v>10.373347391999985</v>
          </cell>
          <cell r="AA34">
            <v>0.10373347391999985</v>
          </cell>
          <cell r="AB34">
            <v>43.915607199999997</v>
          </cell>
          <cell r="AC34">
            <v>36.398688800000002</v>
          </cell>
        </row>
        <row r="35">
          <cell r="W35">
            <v>2003</v>
          </cell>
          <cell r="X35">
            <v>54.694859004000008</v>
          </cell>
          <cell r="Y35">
            <v>121.89412722599999</v>
          </cell>
          <cell r="Z35">
            <v>67.199268221999986</v>
          </cell>
          <cell r="AA35">
            <v>0.67199268221999986</v>
          </cell>
          <cell r="AB35">
            <v>88.329077699999999</v>
          </cell>
          <cell r="AC35">
            <v>39.633955800000003</v>
          </cell>
        </row>
        <row r="36">
          <cell r="W36">
            <v>2004</v>
          </cell>
          <cell r="X36">
            <v>27.599999999999998</v>
          </cell>
          <cell r="Y36">
            <v>83.766000000000005</v>
          </cell>
          <cell r="Z36">
            <v>56.166000000000011</v>
          </cell>
          <cell r="AA36">
            <v>0.56166000000000016</v>
          </cell>
          <cell r="AB36">
            <v>60.7</v>
          </cell>
          <cell r="AC36">
            <v>20</v>
          </cell>
        </row>
        <row r="37">
          <cell r="W37">
            <v>2005</v>
          </cell>
          <cell r="X37">
            <v>33.005149500000002</v>
          </cell>
          <cell r="Y37">
            <v>59.035773894000002</v>
          </cell>
          <cell r="Z37">
            <v>26.030624394</v>
          </cell>
          <cell r="AA37">
            <v>0.26030624394000001</v>
          </cell>
          <cell r="AC37">
            <v>23.916775000000001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580"/>
  <sheetViews>
    <sheetView zoomScale="115" zoomScaleNormal="115" workbookViewId="0">
      <pane ySplit="3" topLeftCell="A4" activePane="bottomLeft" state="frozen"/>
      <selection activeCell="I1" sqref="I1"/>
      <selection pane="bottomLeft" activeCell="H2580" sqref="E4:H2580"/>
    </sheetView>
  </sheetViews>
  <sheetFormatPr defaultRowHeight="12.75"/>
  <cols>
    <col min="3" max="3" width="12.7109375" customWidth="1"/>
    <col min="4" max="4" width="12.85546875" customWidth="1"/>
    <col min="8" max="8" width="13.28515625" customWidth="1"/>
    <col min="10" max="20" width="9.140625" style="14"/>
    <col min="21" max="23" width="11.42578125" style="14" customWidth="1"/>
    <col min="24" max="24" width="9.140625" style="14"/>
    <col min="25" max="25" width="18" style="14" customWidth="1"/>
    <col min="26" max="26" width="12.42578125" style="14" customWidth="1"/>
    <col min="27" max="29" width="18" style="14" customWidth="1"/>
    <col min="30" max="30" width="9.140625" style="14"/>
    <col min="31" max="31" width="20" customWidth="1"/>
  </cols>
  <sheetData>
    <row r="1" spans="1:31">
      <c r="E1" t="s">
        <v>21</v>
      </c>
    </row>
    <row r="2" spans="1:31">
      <c r="H2" s="445" t="s">
        <v>822</v>
      </c>
      <c r="N2" s="147" t="s">
        <v>179</v>
      </c>
      <c r="O2" s="147" t="s">
        <v>181</v>
      </c>
      <c r="P2" s="147" t="s">
        <v>180</v>
      </c>
      <c r="Q2" s="147" t="s">
        <v>180</v>
      </c>
      <c r="T2" s="392"/>
      <c r="U2" s="392"/>
      <c r="X2" s="394"/>
      <c r="Y2" s="394" t="s">
        <v>153</v>
      </c>
      <c r="Z2" s="395"/>
      <c r="AA2" s="395" t="s">
        <v>153</v>
      </c>
      <c r="AB2" s="396"/>
      <c r="AC2" s="396"/>
      <c r="AD2" s="397"/>
      <c r="AE2" s="397"/>
    </row>
    <row r="3" spans="1:31">
      <c r="A3" s="398" t="s">
        <v>137</v>
      </c>
      <c r="B3" s="399" t="s">
        <v>124</v>
      </c>
      <c r="C3" s="399" t="s">
        <v>195</v>
      </c>
      <c r="D3" s="399" t="s">
        <v>196</v>
      </c>
      <c r="E3" s="399" t="s">
        <v>5</v>
      </c>
      <c r="F3" s="399" t="s">
        <v>6</v>
      </c>
      <c r="G3" s="399" t="s">
        <v>7</v>
      </c>
      <c r="H3" s="446" t="s">
        <v>8</v>
      </c>
      <c r="I3" s="399" t="s">
        <v>9</v>
      </c>
      <c r="J3" s="400" t="s">
        <v>10</v>
      </c>
      <c r="K3" s="400" t="s">
        <v>11</v>
      </c>
      <c r="L3" s="400" t="s">
        <v>12</v>
      </c>
      <c r="M3" s="400" t="s">
        <v>14</v>
      </c>
      <c r="N3" s="400" t="s">
        <v>15</v>
      </c>
      <c r="O3" s="400" t="s">
        <v>16</v>
      </c>
      <c r="P3" s="400" t="s">
        <v>19</v>
      </c>
      <c r="Q3" s="400" t="s">
        <v>20</v>
      </c>
      <c r="R3" s="400" t="s">
        <v>18</v>
      </c>
      <c r="S3" s="401" t="s">
        <v>13</v>
      </c>
      <c r="T3" s="392" t="s">
        <v>266</v>
      </c>
      <c r="U3" s="392" t="s">
        <v>267</v>
      </c>
      <c r="V3" s="147" t="s">
        <v>268</v>
      </c>
      <c r="W3" s="147" t="s">
        <v>269</v>
      </c>
      <c r="X3" s="393" t="s">
        <v>270</v>
      </c>
      <c r="Y3" s="394" t="s">
        <v>271</v>
      </c>
      <c r="Z3" s="395" t="s">
        <v>203</v>
      </c>
      <c r="AA3" s="395" t="s">
        <v>333</v>
      </c>
      <c r="AB3" s="396" t="s">
        <v>204</v>
      </c>
      <c r="AC3" s="396" t="s">
        <v>153</v>
      </c>
      <c r="AD3" s="397" t="s">
        <v>191</v>
      </c>
      <c r="AE3" s="397" t="s">
        <v>153</v>
      </c>
    </row>
    <row r="4" spans="1:31">
      <c r="A4" s="405" t="s">
        <v>448</v>
      </c>
      <c r="B4" s="405" t="s">
        <v>449</v>
      </c>
      <c r="C4" s="405" t="s">
        <v>450</v>
      </c>
      <c r="D4" s="405" t="s">
        <v>450</v>
      </c>
      <c r="E4" s="405" t="s">
        <v>327</v>
      </c>
      <c r="F4" s="405" t="s">
        <v>336</v>
      </c>
      <c r="G4" s="405" t="s">
        <v>1</v>
      </c>
      <c r="H4" s="405" t="s">
        <v>328</v>
      </c>
      <c r="I4" s="405" t="s">
        <v>337</v>
      </c>
      <c r="J4" s="406" t="s">
        <v>451</v>
      </c>
      <c r="K4" s="406" t="s">
        <v>452</v>
      </c>
      <c r="L4" s="406" t="s">
        <v>453</v>
      </c>
      <c r="M4" s="406" t="s">
        <v>457</v>
      </c>
      <c r="N4" s="406" t="s">
        <v>455</v>
      </c>
      <c r="O4" s="406" t="s">
        <v>456</v>
      </c>
      <c r="P4" s="406" t="s">
        <v>454</v>
      </c>
      <c r="Q4" s="406" t="s">
        <v>458</v>
      </c>
      <c r="R4" s="406" t="s">
        <v>459</v>
      </c>
      <c r="S4" s="406" t="s">
        <v>460</v>
      </c>
      <c r="T4" s="392" t="s">
        <v>461</v>
      </c>
      <c r="U4" s="392" t="s">
        <v>462</v>
      </c>
      <c r="V4" s="147" t="s">
        <v>463</v>
      </c>
      <c r="W4" s="147" t="s">
        <v>464</v>
      </c>
      <c r="X4" s="393" t="s">
        <v>465</v>
      </c>
      <c r="Y4" s="394" t="s">
        <v>466</v>
      </c>
      <c r="Z4" s="395" t="s">
        <v>467</v>
      </c>
      <c r="AA4" s="395" t="s">
        <v>468</v>
      </c>
      <c r="AB4" s="396" t="s">
        <v>469</v>
      </c>
      <c r="AC4" s="396" t="s">
        <v>470</v>
      </c>
      <c r="AD4" s="397" t="s">
        <v>471</v>
      </c>
      <c r="AE4" s="397" t="s">
        <v>472</v>
      </c>
    </row>
    <row r="5" spans="1:31">
      <c r="A5" t="s">
        <v>143</v>
      </c>
      <c r="B5" t="s">
        <v>169</v>
      </c>
      <c r="C5" s="234" t="s">
        <v>264</v>
      </c>
      <c r="D5" s="234" t="s">
        <v>264</v>
      </c>
      <c r="E5">
        <v>1971</v>
      </c>
      <c r="F5">
        <v>1</v>
      </c>
      <c r="G5">
        <v>1</v>
      </c>
      <c r="H5">
        <v>31.4</v>
      </c>
      <c r="I5" t="s">
        <v>17</v>
      </c>
      <c r="J5" t="s">
        <v>17</v>
      </c>
      <c r="K5" t="s">
        <v>17</v>
      </c>
      <c r="L5" t="s">
        <v>17</v>
      </c>
      <c r="M5" t="s">
        <v>17</v>
      </c>
      <c r="N5" t="s">
        <v>17</v>
      </c>
      <c r="O5" t="s">
        <v>17</v>
      </c>
      <c r="P5" t="s">
        <v>17</v>
      </c>
      <c r="Q5" t="s">
        <v>17</v>
      </c>
      <c r="R5" t="s">
        <v>17</v>
      </c>
      <c r="S5" t="s">
        <v>17</v>
      </c>
      <c r="T5" t="s">
        <v>17</v>
      </c>
      <c r="U5" t="s">
        <v>17</v>
      </c>
      <c r="V5" t="s">
        <v>17</v>
      </c>
      <c r="W5" t="s">
        <v>17</v>
      </c>
      <c r="X5" t="s">
        <v>17</v>
      </c>
      <c r="Y5" t="s">
        <v>17</v>
      </c>
      <c r="Z5" s="14" t="s">
        <v>17</v>
      </c>
      <c r="AA5" s="14" t="s">
        <v>17</v>
      </c>
      <c r="AB5" s="14" t="s">
        <v>17</v>
      </c>
      <c r="AC5" s="14" t="s">
        <v>17</v>
      </c>
      <c r="AD5" s="14" t="s">
        <v>17</v>
      </c>
      <c r="AE5" s="14" t="s">
        <v>17</v>
      </c>
    </row>
    <row r="6" spans="1:31">
      <c r="A6" t="s">
        <v>143</v>
      </c>
      <c r="B6" t="s">
        <v>169</v>
      </c>
      <c r="C6" s="234" t="s">
        <v>264</v>
      </c>
      <c r="D6" s="234" t="s">
        <v>264</v>
      </c>
      <c r="E6">
        <v>1971</v>
      </c>
      <c r="F6">
        <v>1</v>
      </c>
      <c r="G6">
        <v>2</v>
      </c>
      <c r="H6">
        <v>34</v>
      </c>
      <c r="I6" t="s">
        <v>17</v>
      </c>
      <c r="J6" t="s">
        <v>17</v>
      </c>
      <c r="K6" t="s">
        <v>17</v>
      </c>
      <c r="L6" t="s">
        <v>17</v>
      </c>
      <c r="M6" t="s">
        <v>17</v>
      </c>
      <c r="N6" t="s">
        <v>17</v>
      </c>
      <c r="O6" t="s">
        <v>17</v>
      </c>
      <c r="P6" t="s">
        <v>17</v>
      </c>
      <c r="Q6" t="s">
        <v>17</v>
      </c>
      <c r="R6" t="s">
        <v>17</v>
      </c>
      <c r="S6" t="s">
        <v>17</v>
      </c>
      <c r="T6" t="s">
        <v>17</v>
      </c>
      <c r="U6" t="s">
        <v>17</v>
      </c>
      <c r="V6" t="s">
        <v>17</v>
      </c>
      <c r="W6" t="s">
        <v>17</v>
      </c>
      <c r="X6" t="s">
        <v>17</v>
      </c>
      <c r="Y6" t="s">
        <v>17</v>
      </c>
      <c r="Z6" s="14" t="s">
        <v>17</v>
      </c>
      <c r="AA6" s="14" t="s">
        <v>17</v>
      </c>
      <c r="AB6" s="14" t="s">
        <v>17</v>
      </c>
      <c r="AC6" s="14" t="s">
        <v>17</v>
      </c>
      <c r="AD6" s="14" t="s">
        <v>17</v>
      </c>
      <c r="AE6" s="14" t="s">
        <v>17</v>
      </c>
    </row>
    <row r="7" spans="1:31">
      <c r="A7" t="s">
        <v>143</v>
      </c>
      <c r="B7" t="s">
        <v>169</v>
      </c>
      <c r="C7" s="234" t="s">
        <v>264</v>
      </c>
      <c r="D7" s="234" t="s">
        <v>264</v>
      </c>
      <c r="E7">
        <v>1971</v>
      </c>
      <c r="F7">
        <v>1</v>
      </c>
      <c r="G7">
        <v>3</v>
      </c>
      <c r="H7">
        <v>37.799999999999997</v>
      </c>
      <c r="I7" t="s">
        <v>17</v>
      </c>
      <c r="J7" t="s">
        <v>17</v>
      </c>
      <c r="K7" t="s">
        <v>17</v>
      </c>
      <c r="L7" t="s">
        <v>17</v>
      </c>
      <c r="M7" t="s">
        <v>17</v>
      </c>
      <c r="N7" t="s">
        <v>17</v>
      </c>
      <c r="O7" t="s">
        <v>17</v>
      </c>
      <c r="P7" t="s">
        <v>17</v>
      </c>
      <c r="Q7" t="s">
        <v>17</v>
      </c>
      <c r="R7" t="s">
        <v>17</v>
      </c>
      <c r="S7" t="s">
        <v>17</v>
      </c>
      <c r="T7" t="s">
        <v>17</v>
      </c>
      <c r="U7" t="s">
        <v>17</v>
      </c>
      <c r="V7" t="s">
        <v>17</v>
      </c>
      <c r="W7" t="s">
        <v>17</v>
      </c>
      <c r="X7" t="s">
        <v>17</v>
      </c>
      <c r="Y7" t="s">
        <v>17</v>
      </c>
      <c r="Z7" s="14" t="s">
        <v>17</v>
      </c>
      <c r="AA7" s="14" t="s">
        <v>17</v>
      </c>
      <c r="AB7" s="14" t="s">
        <v>17</v>
      </c>
      <c r="AC7" s="14" t="s">
        <v>17</v>
      </c>
      <c r="AD7" s="14" t="s">
        <v>17</v>
      </c>
      <c r="AE7" s="14" t="s">
        <v>17</v>
      </c>
    </row>
    <row r="8" spans="1:31">
      <c r="A8" t="s">
        <v>143</v>
      </c>
      <c r="B8" t="s">
        <v>169</v>
      </c>
      <c r="C8" s="234" t="s">
        <v>264</v>
      </c>
      <c r="D8" s="234" t="s">
        <v>264</v>
      </c>
      <c r="E8">
        <v>1971</v>
      </c>
      <c r="F8">
        <v>1</v>
      </c>
      <c r="G8">
        <v>4</v>
      </c>
      <c r="H8">
        <v>27.8</v>
      </c>
      <c r="I8" t="s">
        <v>17</v>
      </c>
      <c r="J8" t="s">
        <v>17</v>
      </c>
      <c r="K8" t="s">
        <v>17</v>
      </c>
      <c r="L8" t="s">
        <v>17</v>
      </c>
      <c r="M8" t="s">
        <v>17</v>
      </c>
      <c r="N8" t="s">
        <v>17</v>
      </c>
      <c r="O8" t="s">
        <v>17</v>
      </c>
      <c r="P8" t="s">
        <v>17</v>
      </c>
      <c r="Q8" t="s">
        <v>17</v>
      </c>
      <c r="R8" t="s">
        <v>17</v>
      </c>
      <c r="S8" t="s">
        <v>17</v>
      </c>
      <c r="T8" t="s">
        <v>17</v>
      </c>
      <c r="U8" t="s">
        <v>17</v>
      </c>
      <c r="V8" t="s">
        <v>17</v>
      </c>
      <c r="W8" t="s">
        <v>17</v>
      </c>
      <c r="X8" t="s">
        <v>17</v>
      </c>
      <c r="Y8" t="s">
        <v>17</v>
      </c>
      <c r="Z8" s="14" t="s">
        <v>17</v>
      </c>
      <c r="AA8" s="14" t="s">
        <v>17</v>
      </c>
      <c r="AB8" s="14" t="s">
        <v>17</v>
      </c>
      <c r="AC8" s="14" t="s">
        <v>17</v>
      </c>
      <c r="AD8" s="14" t="s">
        <v>17</v>
      </c>
      <c r="AE8" s="14" t="s">
        <v>17</v>
      </c>
    </row>
    <row r="9" spans="1:31">
      <c r="A9" t="s">
        <v>143</v>
      </c>
      <c r="B9" t="s">
        <v>169</v>
      </c>
      <c r="C9" s="234" t="s">
        <v>264</v>
      </c>
      <c r="D9" s="234" t="s">
        <v>264</v>
      </c>
      <c r="E9">
        <v>1971</v>
      </c>
      <c r="F9">
        <v>1</v>
      </c>
      <c r="G9">
        <v>5</v>
      </c>
      <c r="H9">
        <v>35.799999999999997</v>
      </c>
      <c r="I9" t="s">
        <v>17</v>
      </c>
      <c r="J9" t="s">
        <v>17</v>
      </c>
      <c r="K9" t="s">
        <v>17</v>
      </c>
      <c r="L9" t="s">
        <v>17</v>
      </c>
      <c r="M9" t="s">
        <v>17</v>
      </c>
      <c r="N9" t="s">
        <v>17</v>
      </c>
      <c r="O9" t="s">
        <v>17</v>
      </c>
      <c r="P9" t="s">
        <v>17</v>
      </c>
      <c r="Q9" t="s">
        <v>17</v>
      </c>
      <c r="R9" t="s">
        <v>17</v>
      </c>
      <c r="S9" t="s">
        <v>17</v>
      </c>
      <c r="T9" t="s">
        <v>17</v>
      </c>
      <c r="U9" t="s">
        <v>17</v>
      </c>
      <c r="V9" t="s">
        <v>17</v>
      </c>
      <c r="W9" t="s">
        <v>17</v>
      </c>
      <c r="X9" t="s">
        <v>17</v>
      </c>
      <c r="Y9" t="s">
        <v>17</v>
      </c>
      <c r="Z9" s="14" t="s">
        <v>17</v>
      </c>
      <c r="AA9" s="14" t="s">
        <v>17</v>
      </c>
      <c r="AB9" s="14" t="s">
        <v>17</v>
      </c>
      <c r="AC9" s="14" t="s">
        <v>17</v>
      </c>
      <c r="AD9" s="14" t="s">
        <v>17</v>
      </c>
      <c r="AE9" s="14" t="s">
        <v>17</v>
      </c>
    </row>
    <row r="10" spans="1:31">
      <c r="A10" t="s">
        <v>143</v>
      </c>
      <c r="B10" t="s">
        <v>169</v>
      </c>
      <c r="C10" s="234" t="s">
        <v>264</v>
      </c>
      <c r="D10" s="234" t="s">
        <v>264</v>
      </c>
      <c r="E10">
        <v>1971</v>
      </c>
      <c r="F10">
        <v>1</v>
      </c>
      <c r="G10">
        <v>6</v>
      </c>
      <c r="H10">
        <v>32.4</v>
      </c>
      <c r="I10" t="s">
        <v>17</v>
      </c>
      <c r="J10" t="s">
        <v>17</v>
      </c>
      <c r="K10" t="s">
        <v>17</v>
      </c>
      <c r="L10" t="s">
        <v>17</v>
      </c>
      <c r="M10" t="s">
        <v>17</v>
      </c>
      <c r="N10" t="s">
        <v>17</v>
      </c>
      <c r="O10" t="s">
        <v>17</v>
      </c>
      <c r="P10" t="s">
        <v>17</v>
      </c>
      <c r="Q10" t="s">
        <v>17</v>
      </c>
      <c r="R10" t="s">
        <v>17</v>
      </c>
      <c r="S10" t="s">
        <v>17</v>
      </c>
      <c r="T10" t="s">
        <v>17</v>
      </c>
      <c r="U10" t="s">
        <v>17</v>
      </c>
      <c r="V10" t="s">
        <v>17</v>
      </c>
      <c r="W10" t="s">
        <v>17</v>
      </c>
      <c r="X10" t="s">
        <v>17</v>
      </c>
      <c r="Y10" t="s">
        <v>17</v>
      </c>
      <c r="Z10" s="14" t="s">
        <v>17</v>
      </c>
      <c r="AA10" s="14" t="s">
        <v>17</v>
      </c>
      <c r="AB10" s="14" t="s">
        <v>17</v>
      </c>
      <c r="AC10" s="14" t="s">
        <v>17</v>
      </c>
      <c r="AD10" s="14" t="s">
        <v>17</v>
      </c>
      <c r="AE10" s="14" t="s">
        <v>17</v>
      </c>
    </row>
    <row r="11" spans="1:31">
      <c r="A11" t="s">
        <v>143</v>
      </c>
      <c r="B11" t="s">
        <v>169</v>
      </c>
      <c r="C11" s="234" t="s">
        <v>264</v>
      </c>
      <c r="D11" s="234" t="s">
        <v>264</v>
      </c>
      <c r="E11">
        <v>1971</v>
      </c>
      <c r="F11">
        <v>1</v>
      </c>
      <c r="G11">
        <v>7</v>
      </c>
      <c r="H11">
        <v>35.200000000000003</v>
      </c>
      <c r="I11" t="s">
        <v>17</v>
      </c>
      <c r="J11" t="s">
        <v>17</v>
      </c>
      <c r="K11" t="s">
        <v>17</v>
      </c>
      <c r="L11" t="s">
        <v>17</v>
      </c>
      <c r="M11" t="s">
        <v>17</v>
      </c>
      <c r="N11" t="s">
        <v>17</v>
      </c>
      <c r="O11" t="s">
        <v>17</v>
      </c>
      <c r="P11" t="s">
        <v>17</v>
      </c>
      <c r="Q11" t="s">
        <v>17</v>
      </c>
      <c r="R11" t="s">
        <v>17</v>
      </c>
      <c r="S11" t="s">
        <v>17</v>
      </c>
      <c r="T11" t="s">
        <v>17</v>
      </c>
      <c r="U11" t="s">
        <v>17</v>
      </c>
      <c r="V11" t="s">
        <v>17</v>
      </c>
      <c r="W11" t="s">
        <v>17</v>
      </c>
      <c r="X11" t="s">
        <v>17</v>
      </c>
      <c r="Y11" t="s">
        <v>17</v>
      </c>
      <c r="Z11" s="14" t="s">
        <v>17</v>
      </c>
      <c r="AA11" s="14" t="s">
        <v>17</v>
      </c>
      <c r="AB11" s="14" t="s">
        <v>17</v>
      </c>
      <c r="AC11" s="14" t="s">
        <v>17</v>
      </c>
      <c r="AD11" s="14" t="s">
        <v>17</v>
      </c>
      <c r="AE11" s="14" t="s">
        <v>17</v>
      </c>
    </row>
    <row r="12" spans="1:31">
      <c r="A12" t="s">
        <v>143</v>
      </c>
      <c r="B12" t="s">
        <v>169</v>
      </c>
      <c r="C12" s="234" t="s">
        <v>264</v>
      </c>
      <c r="D12" s="234" t="s">
        <v>264</v>
      </c>
      <c r="E12">
        <v>1971</v>
      </c>
      <c r="F12">
        <v>1</v>
      </c>
      <c r="G12">
        <v>8</v>
      </c>
      <c r="H12">
        <v>28.7</v>
      </c>
      <c r="I12" t="s">
        <v>17</v>
      </c>
      <c r="J12" t="s">
        <v>17</v>
      </c>
      <c r="K12" t="s">
        <v>17</v>
      </c>
      <c r="L12" t="s">
        <v>17</v>
      </c>
      <c r="M12" t="s">
        <v>17</v>
      </c>
      <c r="N12" t="s">
        <v>17</v>
      </c>
      <c r="O12" t="s">
        <v>17</v>
      </c>
      <c r="P12" t="s">
        <v>17</v>
      </c>
      <c r="Q12" t="s">
        <v>17</v>
      </c>
      <c r="R12" t="s">
        <v>17</v>
      </c>
      <c r="S12" t="s">
        <v>17</v>
      </c>
      <c r="T12" t="s">
        <v>17</v>
      </c>
      <c r="U12" t="s">
        <v>17</v>
      </c>
      <c r="V12" t="s">
        <v>17</v>
      </c>
      <c r="W12" t="s">
        <v>17</v>
      </c>
      <c r="X12" t="s">
        <v>17</v>
      </c>
      <c r="Y12" t="s">
        <v>17</v>
      </c>
      <c r="Z12" s="14" t="s">
        <v>17</v>
      </c>
      <c r="AA12" s="14" t="s">
        <v>17</v>
      </c>
      <c r="AB12" s="14" t="s">
        <v>17</v>
      </c>
      <c r="AC12" s="14" t="s">
        <v>17</v>
      </c>
      <c r="AD12" s="14" t="s">
        <v>17</v>
      </c>
      <c r="AE12" s="14" t="s">
        <v>17</v>
      </c>
    </row>
    <row r="13" spans="1:31">
      <c r="A13" t="s">
        <v>143</v>
      </c>
      <c r="B13" t="s">
        <v>169</v>
      </c>
      <c r="C13" s="234" t="s">
        <v>264</v>
      </c>
      <c r="D13" s="234" t="s">
        <v>264</v>
      </c>
      <c r="E13">
        <v>1971</v>
      </c>
      <c r="F13">
        <v>1</v>
      </c>
      <c r="G13">
        <v>9</v>
      </c>
      <c r="H13">
        <v>30.2</v>
      </c>
      <c r="I13" t="s">
        <v>17</v>
      </c>
      <c r="J13" t="s">
        <v>17</v>
      </c>
      <c r="K13" t="s">
        <v>17</v>
      </c>
      <c r="L13" t="s">
        <v>17</v>
      </c>
      <c r="M13" t="s">
        <v>17</v>
      </c>
      <c r="N13" t="s">
        <v>17</v>
      </c>
      <c r="O13" t="s">
        <v>17</v>
      </c>
      <c r="P13" t="s">
        <v>17</v>
      </c>
      <c r="Q13" t="s">
        <v>17</v>
      </c>
      <c r="R13" t="s">
        <v>17</v>
      </c>
      <c r="S13" t="s">
        <v>17</v>
      </c>
      <c r="T13" t="s">
        <v>17</v>
      </c>
      <c r="U13" t="s">
        <v>17</v>
      </c>
      <c r="V13" t="s">
        <v>17</v>
      </c>
      <c r="W13" t="s">
        <v>17</v>
      </c>
      <c r="X13" t="s">
        <v>17</v>
      </c>
      <c r="Y13" t="s">
        <v>17</v>
      </c>
      <c r="Z13" s="14" t="s">
        <v>17</v>
      </c>
      <c r="AA13" s="14" t="s">
        <v>17</v>
      </c>
      <c r="AB13" s="14" t="s">
        <v>17</v>
      </c>
      <c r="AC13" s="14" t="s">
        <v>17</v>
      </c>
      <c r="AD13" s="14" t="s">
        <v>17</v>
      </c>
      <c r="AE13" s="14" t="s">
        <v>17</v>
      </c>
    </row>
    <row r="14" spans="1:31">
      <c r="A14" t="s">
        <v>143</v>
      </c>
      <c r="B14" t="s">
        <v>169</v>
      </c>
      <c r="C14" s="234" t="s">
        <v>264</v>
      </c>
      <c r="D14" s="234" t="s">
        <v>264</v>
      </c>
      <c r="E14">
        <v>1971</v>
      </c>
      <c r="F14">
        <v>1</v>
      </c>
      <c r="G14">
        <v>10</v>
      </c>
      <c r="H14">
        <v>30.2</v>
      </c>
      <c r="I14" t="s">
        <v>17</v>
      </c>
      <c r="J14" t="s">
        <v>17</v>
      </c>
      <c r="K14" t="s">
        <v>17</v>
      </c>
      <c r="L14" t="s">
        <v>17</v>
      </c>
      <c r="M14" t="s">
        <v>17</v>
      </c>
      <c r="N14" t="s">
        <v>17</v>
      </c>
      <c r="O14" t="s">
        <v>17</v>
      </c>
      <c r="P14" t="s">
        <v>17</v>
      </c>
      <c r="Q14" t="s">
        <v>17</v>
      </c>
      <c r="R14" t="s">
        <v>17</v>
      </c>
      <c r="S14" t="s">
        <v>17</v>
      </c>
      <c r="T14" t="s">
        <v>17</v>
      </c>
      <c r="U14" t="s">
        <v>17</v>
      </c>
      <c r="V14" t="s">
        <v>17</v>
      </c>
      <c r="W14" t="s">
        <v>17</v>
      </c>
      <c r="X14" t="s">
        <v>17</v>
      </c>
      <c r="Y14" t="s">
        <v>17</v>
      </c>
      <c r="Z14" s="14" t="s">
        <v>17</v>
      </c>
      <c r="AA14" s="14" t="s">
        <v>17</v>
      </c>
      <c r="AB14" s="14" t="s">
        <v>17</v>
      </c>
      <c r="AC14" s="14" t="s">
        <v>17</v>
      </c>
      <c r="AD14" s="14" t="s">
        <v>17</v>
      </c>
      <c r="AE14" s="14" t="s">
        <v>17</v>
      </c>
    </row>
    <row r="15" spans="1:31">
      <c r="A15" t="s">
        <v>143</v>
      </c>
      <c r="B15" t="s">
        <v>169</v>
      </c>
      <c r="C15" s="234" t="s">
        <v>264</v>
      </c>
      <c r="D15" s="234" t="s">
        <v>264</v>
      </c>
      <c r="E15">
        <v>1971</v>
      </c>
      <c r="F15">
        <v>1</v>
      </c>
      <c r="G15">
        <v>11</v>
      </c>
      <c r="H15">
        <v>35.200000000000003</v>
      </c>
      <c r="I15" t="s">
        <v>17</v>
      </c>
      <c r="J15" t="s">
        <v>17</v>
      </c>
      <c r="K15" t="s">
        <v>17</v>
      </c>
      <c r="L15" t="s">
        <v>17</v>
      </c>
      <c r="M15" t="s">
        <v>17</v>
      </c>
      <c r="N15" t="s">
        <v>17</v>
      </c>
      <c r="O15" t="s">
        <v>17</v>
      </c>
      <c r="P15" t="s">
        <v>17</v>
      </c>
      <c r="Q15" t="s">
        <v>17</v>
      </c>
      <c r="R15" t="s">
        <v>17</v>
      </c>
      <c r="S15" t="s">
        <v>17</v>
      </c>
      <c r="T15" t="s">
        <v>17</v>
      </c>
      <c r="U15" t="s">
        <v>17</v>
      </c>
      <c r="V15" t="s">
        <v>17</v>
      </c>
      <c r="W15" t="s">
        <v>17</v>
      </c>
      <c r="X15" t="s">
        <v>17</v>
      </c>
      <c r="Y15" t="s">
        <v>17</v>
      </c>
      <c r="Z15" s="14" t="s">
        <v>17</v>
      </c>
      <c r="AA15" s="14" t="s">
        <v>17</v>
      </c>
      <c r="AB15" s="14" t="s">
        <v>17</v>
      </c>
      <c r="AC15" s="14" t="s">
        <v>17</v>
      </c>
      <c r="AD15" s="14" t="s">
        <v>17</v>
      </c>
      <c r="AE15" s="14" t="s">
        <v>17</v>
      </c>
    </row>
    <row r="16" spans="1:31">
      <c r="A16" t="s">
        <v>143</v>
      </c>
      <c r="B16" t="s">
        <v>169</v>
      </c>
      <c r="C16" s="234" t="s">
        <v>264</v>
      </c>
      <c r="D16" s="234" t="s">
        <v>264</v>
      </c>
      <c r="E16">
        <v>1971</v>
      </c>
      <c r="F16">
        <v>1</v>
      </c>
      <c r="G16">
        <v>12</v>
      </c>
      <c r="H16">
        <v>40.5</v>
      </c>
      <c r="I16" t="s">
        <v>17</v>
      </c>
      <c r="J16" t="s">
        <v>17</v>
      </c>
      <c r="K16" t="s">
        <v>17</v>
      </c>
      <c r="L16" t="s">
        <v>17</v>
      </c>
      <c r="M16" t="s">
        <v>17</v>
      </c>
      <c r="N16" t="s">
        <v>17</v>
      </c>
      <c r="O16" t="s">
        <v>17</v>
      </c>
      <c r="P16" t="s">
        <v>17</v>
      </c>
      <c r="Q16" t="s">
        <v>17</v>
      </c>
      <c r="R16" t="s">
        <v>17</v>
      </c>
      <c r="S16" t="s">
        <v>17</v>
      </c>
      <c r="T16" t="s">
        <v>17</v>
      </c>
      <c r="U16" t="s">
        <v>17</v>
      </c>
      <c r="V16" t="s">
        <v>17</v>
      </c>
      <c r="W16" t="s">
        <v>17</v>
      </c>
      <c r="X16" t="s">
        <v>17</v>
      </c>
      <c r="Y16" t="s">
        <v>17</v>
      </c>
      <c r="Z16" s="14" t="s">
        <v>17</v>
      </c>
      <c r="AA16" s="14" t="s">
        <v>17</v>
      </c>
      <c r="AB16" s="14" t="s">
        <v>17</v>
      </c>
      <c r="AC16" s="14" t="s">
        <v>17</v>
      </c>
      <c r="AD16" s="14" t="s">
        <v>17</v>
      </c>
      <c r="AE16" s="14" t="s">
        <v>17</v>
      </c>
    </row>
    <row r="17" spans="1:31">
      <c r="A17" t="s">
        <v>143</v>
      </c>
      <c r="B17" t="s">
        <v>169</v>
      </c>
      <c r="C17" s="234" t="s">
        <v>264</v>
      </c>
      <c r="D17" s="234" t="s">
        <v>264</v>
      </c>
      <c r="E17">
        <v>1971</v>
      </c>
      <c r="F17">
        <v>1</v>
      </c>
      <c r="G17">
        <v>13</v>
      </c>
      <c r="H17">
        <v>42.2</v>
      </c>
      <c r="I17" t="s">
        <v>17</v>
      </c>
      <c r="J17" t="s">
        <v>17</v>
      </c>
      <c r="K17" t="s">
        <v>17</v>
      </c>
      <c r="L17" t="s">
        <v>17</v>
      </c>
      <c r="M17" t="s">
        <v>17</v>
      </c>
      <c r="N17" t="s">
        <v>17</v>
      </c>
      <c r="O17" t="s">
        <v>17</v>
      </c>
      <c r="P17" t="s">
        <v>17</v>
      </c>
      <c r="Q17" t="s">
        <v>17</v>
      </c>
      <c r="R17" t="s">
        <v>17</v>
      </c>
      <c r="S17" t="s">
        <v>17</v>
      </c>
      <c r="T17" t="s">
        <v>17</v>
      </c>
      <c r="U17" t="s">
        <v>17</v>
      </c>
      <c r="V17" t="s">
        <v>17</v>
      </c>
      <c r="W17" t="s">
        <v>17</v>
      </c>
      <c r="X17" t="s">
        <v>17</v>
      </c>
      <c r="Y17" t="s">
        <v>17</v>
      </c>
      <c r="Z17" s="14" t="s">
        <v>17</v>
      </c>
      <c r="AA17" s="14" t="s">
        <v>17</v>
      </c>
      <c r="AB17" s="14" t="s">
        <v>17</v>
      </c>
      <c r="AC17" s="14" t="s">
        <v>17</v>
      </c>
      <c r="AD17" s="14" t="s">
        <v>17</v>
      </c>
      <c r="AE17" s="14" t="s">
        <v>17</v>
      </c>
    </row>
    <row r="18" spans="1:31">
      <c r="A18" t="s">
        <v>143</v>
      </c>
      <c r="B18" t="s">
        <v>169</v>
      </c>
      <c r="C18" s="234" t="s">
        <v>264</v>
      </c>
      <c r="D18" s="234" t="s">
        <v>264</v>
      </c>
      <c r="E18">
        <v>1971</v>
      </c>
      <c r="F18">
        <v>1</v>
      </c>
      <c r="G18">
        <v>14</v>
      </c>
      <c r="H18">
        <v>31.9</v>
      </c>
      <c r="I18" t="s">
        <v>17</v>
      </c>
      <c r="J18" t="s">
        <v>17</v>
      </c>
      <c r="K18" t="s">
        <v>17</v>
      </c>
      <c r="L18" t="s">
        <v>17</v>
      </c>
      <c r="M18" t="s">
        <v>17</v>
      </c>
      <c r="N18" t="s">
        <v>17</v>
      </c>
      <c r="O18" t="s">
        <v>17</v>
      </c>
      <c r="P18" t="s">
        <v>17</v>
      </c>
      <c r="Q18" t="s">
        <v>17</v>
      </c>
      <c r="R18" t="s">
        <v>17</v>
      </c>
      <c r="S18" t="s">
        <v>17</v>
      </c>
      <c r="T18" t="s">
        <v>17</v>
      </c>
      <c r="U18" t="s">
        <v>17</v>
      </c>
      <c r="V18" t="s">
        <v>17</v>
      </c>
      <c r="W18" t="s">
        <v>17</v>
      </c>
      <c r="X18" t="s">
        <v>17</v>
      </c>
      <c r="Y18" t="s">
        <v>17</v>
      </c>
      <c r="Z18" s="14" t="s">
        <v>17</v>
      </c>
      <c r="AA18" s="14" t="s">
        <v>17</v>
      </c>
      <c r="AB18" s="14" t="s">
        <v>17</v>
      </c>
      <c r="AC18" s="14" t="s">
        <v>17</v>
      </c>
      <c r="AD18" s="14" t="s">
        <v>17</v>
      </c>
      <c r="AE18" s="14" t="s">
        <v>17</v>
      </c>
    </row>
    <row r="19" spans="1:31">
      <c r="A19" t="s">
        <v>143</v>
      </c>
      <c r="B19" t="s">
        <v>169</v>
      </c>
      <c r="C19" s="234" t="s">
        <v>264</v>
      </c>
      <c r="D19" s="234" t="s">
        <v>264</v>
      </c>
      <c r="E19">
        <v>1971</v>
      </c>
      <c r="F19">
        <v>2</v>
      </c>
      <c r="G19">
        <v>1</v>
      </c>
      <c r="H19">
        <v>33.4</v>
      </c>
      <c r="I19" t="s">
        <v>17</v>
      </c>
      <c r="J19" t="s">
        <v>17</v>
      </c>
      <c r="K19" t="s">
        <v>17</v>
      </c>
      <c r="L19" t="s">
        <v>17</v>
      </c>
      <c r="M19" t="s">
        <v>17</v>
      </c>
      <c r="N19" t="s">
        <v>17</v>
      </c>
      <c r="O19" t="s">
        <v>17</v>
      </c>
      <c r="P19" t="s">
        <v>17</v>
      </c>
      <c r="Q19" t="s">
        <v>17</v>
      </c>
      <c r="R19" t="s">
        <v>17</v>
      </c>
      <c r="S19" t="s">
        <v>17</v>
      </c>
      <c r="T19" t="s">
        <v>17</v>
      </c>
      <c r="U19" t="s">
        <v>17</v>
      </c>
      <c r="V19" t="s">
        <v>17</v>
      </c>
      <c r="W19" t="s">
        <v>17</v>
      </c>
      <c r="X19" t="s">
        <v>17</v>
      </c>
      <c r="Y19" t="s">
        <v>17</v>
      </c>
      <c r="Z19" s="14" t="s">
        <v>17</v>
      </c>
      <c r="AA19" s="14" t="s">
        <v>17</v>
      </c>
      <c r="AB19" s="14" t="s">
        <v>17</v>
      </c>
      <c r="AC19" s="14" t="s">
        <v>17</v>
      </c>
      <c r="AD19" s="14" t="s">
        <v>17</v>
      </c>
      <c r="AE19" s="14" t="s">
        <v>17</v>
      </c>
    </row>
    <row r="20" spans="1:31">
      <c r="A20" t="s">
        <v>143</v>
      </c>
      <c r="B20" t="s">
        <v>169</v>
      </c>
      <c r="C20" s="234" t="s">
        <v>264</v>
      </c>
      <c r="D20" s="234" t="s">
        <v>264</v>
      </c>
      <c r="E20">
        <v>1971</v>
      </c>
      <c r="F20">
        <v>2</v>
      </c>
      <c r="G20">
        <v>2</v>
      </c>
      <c r="H20">
        <v>36</v>
      </c>
      <c r="I20" t="s">
        <v>17</v>
      </c>
      <c r="J20" t="s">
        <v>17</v>
      </c>
      <c r="K20" t="s">
        <v>17</v>
      </c>
      <c r="L20" t="s">
        <v>17</v>
      </c>
      <c r="M20" t="s">
        <v>17</v>
      </c>
      <c r="N20" t="s">
        <v>17</v>
      </c>
      <c r="O20" t="s">
        <v>17</v>
      </c>
      <c r="P20" t="s">
        <v>17</v>
      </c>
      <c r="Q20" t="s">
        <v>17</v>
      </c>
      <c r="R20" t="s">
        <v>17</v>
      </c>
      <c r="S20" t="s">
        <v>17</v>
      </c>
      <c r="T20" t="s">
        <v>17</v>
      </c>
      <c r="U20" t="s">
        <v>17</v>
      </c>
      <c r="V20" t="s">
        <v>17</v>
      </c>
      <c r="W20" t="s">
        <v>17</v>
      </c>
      <c r="X20" t="s">
        <v>17</v>
      </c>
      <c r="Y20" t="s">
        <v>17</v>
      </c>
      <c r="Z20" s="14" t="s">
        <v>17</v>
      </c>
      <c r="AA20" s="14" t="s">
        <v>17</v>
      </c>
      <c r="AB20" s="14" t="s">
        <v>17</v>
      </c>
      <c r="AC20" s="14" t="s">
        <v>17</v>
      </c>
      <c r="AD20" s="14" t="s">
        <v>17</v>
      </c>
      <c r="AE20" s="14" t="s">
        <v>17</v>
      </c>
    </row>
    <row r="21" spans="1:31">
      <c r="A21" t="s">
        <v>143</v>
      </c>
      <c r="B21" t="s">
        <v>169</v>
      </c>
      <c r="C21" s="234" t="s">
        <v>264</v>
      </c>
      <c r="D21" s="234" t="s">
        <v>264</v>
      </c>
      <c r="E21">
        <v>1971</v>
      </c>
      <c r="F21">
        <v>2</v>
      </c>
      <c r="G21">
        <v>3</v>
      </c>
      <c r="H21">
        <v>33.299999999999997</v>
      </c>
      <c r="I21" t="s">
        <v>17</v>
      </c>
      <c r="J21" t="s">
        <v>17</v>
      </c>
      <c r="K21" t="s">
        <v>17</v>
      </c>
      <c r="L21" t="s">
        <v>17</v>
      </c>
      <c r="M21" t="s">
        <v>17</v>
      </c>
      <c r="N21" t="s">
        <v>17</v>
      </c>
      <c r="O21" t="s">
        <v>17</v>
      </c>
      <c r="P21" t="s">
        <v>17</v>
      </c>
      <c r="Q21" t="s">
        <v>17</v>
      </c>
      <c r="R21" t="s">
        <v>17</v>
      </c>
      <c r="S21" t="s">
        <v>17</v>
      </c>
      <c r="T21" t="s">
        <v>17</v>
      </c>
      <c r="U21" t="s">
        <v>17</v>
      </c>
      <c r="V21" t="s">
        <v>17</v>
      </c>
      <c r="W21" t="s">
        <v>17</v>
      </c>
      <c r="X21" t="s">
        <v>17</v>
      </c>
      <c r="Y21" t="s">
        <v>17</v>
      </c>
      <c r="Z21" s="14" t="s">
        <v>17</v>
      </c>
      <c r="AA21" s="14" t="s">
        <v>17</v>
      </c>
      <c r="AB21" s="14" t="s">
        <v>17</v>
      </c>
      <c r="AC21" s="14" t="s">
        <v>17</v>
      </c>
      <c r="AD21" s="14" t="s">
        <v>17</v>
      </c>
      <c r="AE21" s="14" t="s">
        <v>17</v>
      </c>
    </row>
    <row r="22" spans="1:31">
      <c r="A22" t="s">
        <v>143</v>
      </c>
      <c r="B22" t="s">
        <v>169</v>
      </c>
      <c r="C22" s="234" t="s">
        <v>264</v>
      </c>
      <c r="D22" s="234" t="s">
        <v>264</v>
      </c>
      <c r="E22">
        <v>1971</v>
      </c>
      <c r="F22">
        <v>2</v>
      </c>
      <c r="G22">
        <v>4</v>
      </c>
      <c r="H22">
        <v>35.4</v>
      </c>
      <c r="I22" t="s">
        <v>17</v>
      </c>
      <c r="J22" t="s">
        <v>17</v>
      </c>
      <c r="K22" t="s">
        <v>17</v>
      </c>
      <c r="L22" t="s">
        <v>17</v>
      </c>
      <c r="M22" t="s">
        <v>17</v>
      </c>
      <c r="N22" t="s">
        <v>17</v>
      </c>
      <c r="O22" t="s">
        <v>17</v>
      </c>
      <c r="P22" t="s">
        <v>17</v>
      </c>
      <c r="Q22" t="s">
        <v>17</v>
      </c>
      <c r="R22" t="s">
        <v>17</v>
      </c>
      <c r="S22" t="s">
        <v>17</v>
      </c>
      <c r="T22" t="s">
        <v>17</v>
      </c>
      <c r="U22" t="s">
        <v>17</v>
      </c>
      <c r="V22" t="s">
        <v>17</v>
      </c>
      <c r="W22" t="s">
        <v>17</v>
      </c>
      <c r="X22" t="s">
        <v>17</v>
      </c>
      <c r="Y22" t="s">
        <v>17</v>
      </c>
      <c r="Z22" s="14" t="s">
        <v>17</v>
      </c>
      <c r="AA22" s="14" t="s">
        <v>17</v>
      </c>
      <c r="AB22" s="14" t="s">
        <v>17</v>
      </c>
      <c r="AC22" s="14" t="s">
        <v>17</v>
      </c>
      <c r="AD22" s="14" t="s">
        <v>17</v>
      </c>
      <c r="AE22" s="14" t="s">
        <v>17</v>
      </c>
    </row>
    <row r="23" spans="1:31">
      <c r="A23" t="s">
        <v>143</v>
      </c>
      <c r="B23" t="s">
        <v>169</v>
      </c>
      <c r="C23" s="234" t="s">
        <v>264</v>
      </c>
      <c r="D23" s="234" t="s">
        <v>264</v>
      </c>
      <c r="E23">
        <v>1971</v>
      </c>
      <c r="F23">
        <v>2</v>
      </c>
      <c r="G23">
        <v>5</v>
      </c>
      <c r="H23">
        <v>32.4</v>
      </c>
      <c r="I23" t="s">
        <v>17</v>
      </c>
      <c r="J23" t="s">
        <v>17</v>
      </c>
      <c r="K23" t="s">
        <v>17</v>
      </c>
      <c r="L23" t="s">
        <v>17</v>
      </c>
      <c r="M23" t="s">
        <v>17</v>
      </c>
      <c r="N23" t="s">
        <v>17</v>
      </c>
      <c r="O23" t="s">
        <v>17</v>
      </c>
      <c r="P23" t="s">
        <v>17</v>
      </c>
      <c r="Q23" t="s">
        <v>17</v>
      </c>
      <c r="R23" t="s">
        <v>17</v>
      </c>
      <c r="S23" t="s">
        <v>17</v>
      </c>
      <c r="T23" t="s">
        <v>17</v>
      </c>
      <c r="U23" t="s">
        <v>17</v>
      </c>
      <c r="V23" t="s">
        <v>17</v>
      </c>
      <c r="W23" t="s">
        <v>17</v>
      </c>
      <c r="X23" t="s">
        <v>17</v>
      </c>
      <c r="Y23" t="s">
        <v>17</v>
      </c>
      <c r="Z23" s="14" t="s">
        <v>17</v>
      </c>
      <c r="AA23" s="14" t="s">
        <v>17</v>
      </c>
      <c r="AB23" s="14" t="s">
        <v>17</v>
      </c>
      <c r="AC23" s="14" t="s">
        <v>17</v>
      </c>
      <c r="AD23" s="14" t="s">
        <v>17</v>
      </c>
      <c r="AE23" s="14" t="s">
        <v>17</v>
      </c>
    </row>
    <row r="24" spans="1:31">
      <c r="A24" t="s">
        <v>143</v>
      </c>
      <c r="B24" t="s">
        <v>169</v>
      </c>
      <c r="C24" s="234" t="s">
        <v>264</v>
      </c>
      <c r="D24" s="234" t="s">
        <v>264</v>
      </c>
      <c r="E24">
        <v>1971</v>
      </c>
      <c r="F24">
        <v>2</v>
      </c>
      <c r="G24">
        <v>6</v>
      </c>
      <c r="H24">
        <v>37</v>
      </c>
      <c r="I24" t="s">
        <v>17</v>
      </c>
      <c r="J24" t="s">
        <v>17</v>
      </c>
      <c r="K24" t="s">
        <v>17</v>
      </c>
      <c r="L24" t="s">
        <v>17</v>
      </c>
      <c r="M24" t="s">
        <v>17</v>
      </c>
      <c r="N24" t="s">
        <v>17</v>
      </c>
      <c r="O24" t="s">
        <v>17</v>
      </c>
      <c r="P24" t="s">
        <v>17</v>
      </c>
      <c r="Q24" t="s">
        <v>17</v>
      </c>
      <c r="R24" t="s">
        <v>17</v>
      </c>
      <c r="S24" t="s">
        <v>17</v>
      </c>
      <c r="T24" t="s">
        <v>17</v>
      </c>
      <c r="U24" t="s">
        <v>17</v>
      </c>
      <c r="V24" t="s">
        <v>17</v>
      </c>
      <c r="W24" t="s">
        <v>17</v>
      </c>
      <c r="X24" t="s">
        <v>17</v>
      </c>
      <c r="Y24" t="s">
        <v>17</v>
      </c>
      <c r="Z24" s="14" t="s">
        <v>17</v>
      </c>
      <c r="AA24" s="14" t="s">
        <v>17</v>
      </c>
      <c r="AB24" s="14" t="s">
        <v>17</v>
      </c>
      <c r="AC24" s="14" t="s">
        <v>17</v>
      </c>
      <c r="AD24" s="14" t="s">
        <v>17</v>
      </c>
      <c r="AE24" s="14" t="s">
        <v>17</v>
      </c>
    </row>
    <row r="25" spans="1:31">
      <c r="A25" t="s">
        <v>143</v>
      </c>
      <c r="B25" t="s">
        <v>169</v>
      </c>
      <c r="C25" s="234" t="s">
        <v>264</v>
      </c>
      <c r="D25" s="234" t="s">
        <v>264</v>
      </c>
      <c r="E25">
        <v>1971</v>
      </c>
      <c r="F25">
        <v>2</v>
      </c>
      <c r="G25">
        <v>7</v>
      </c>
      <c r="H25">
        <v>38.1</v>
      </c>
      <c r="I25" t="s">
        <v>17</v>
      </c>
      <c r="J25" t="s">
        <v>17</v>
      </c>
      <c r="K25" t="s">
        <v>17</v>
      </c>
      <c r="L25" t="s">
        <v>17</v>
      </c>
      <c r="M25" t="s">
        <v>17</v>
      </c>
      <c r="N25" t="s">
        <v>17</v>
      </c>
      <c r="O25" t="s">
        <v>17</v>
      </c>
      <c r="P25" t="s">
        <v>17</v>
      </c>
      <c r="Q25" t="s">
        <v>17</v>
      </c>
      <c r="R25" t="s">
        <v>17</v>
      </c>
      <c r="S25" t="s">
        <v>17</v>
      </c>
      <c r="T25" t="s">
        <v>17</v>
      </c>
      <c r="U25" t="s">
        <v>17</v>
      </c>
      <c r="V25" t="s">
        <v>17</v>
      </c>
      <c r="W25" t="s">
        <v>17</v>
      </c>
      <c r="X25" t="s">
        <v>17</v>
      </c>
      <c r="Y25" t="s">
        <v>17</v>
      </c>
      <c r="Z25" s="14" t="s">
        <v>17</v>
      </c>
      <c r="AA25" s="14" t="s">
        <v>17</v>
      </c>
      <c r="AB25" s="14" t="s">
        <v>17</v>
      </c>
      <c r="AC25" s="14" t="s">
        <v>17</v>
      </c>
      <c r="AD25" s="14" t="s">
        <v>17</v>
      </c>
      <c r="AE25" s="14" t="s">
        <v>17</v>
      </c>
    </row>
    <row r="26" spans="1:31">
      <c r="A26" t="s">
        <v>143</v>
      </c>
      <c r="B26" t="s">
        <v>169</v>
      </c>
      <c r="C26" s="234" t="s">
        <v>264</v>
      </c>
      <c r="D26" s="234" t="s">
        <v>264</v>
      </c>
      <c r="E26">
        <v>1971</v>
      </c>
      <c r="F26">
        <v>2</v>
      </c>
      <c r="G26">
        <v>8</v>
      </c>
      <c r="H26">
        <v>29.2</v>
      </c>
      <c r="I26" t="s">
        <v>17</v>
      </c>
      <c r="J26" t="s">
        <v>17</v>
      </c>
      <c r="K26" t="s">
        <v>17</v>
      </c>
      <c r="L26" t="s">
        <v>17</v>
      </c>
      <c r="M26" t="s">
        <v>17</v>
      </c>
      <c r="N26" t="s">
        <v>17</v>
      </c>
      <c r="O26" t="s">
        <v>17</v>
      </c>
      <c r="P26" t="s">
        <v>17</v>
      </c>
      <c r="Q26" t="s">
        <v>17</v>
      </c>
      <c r="R26" t="s">
        <v>17</v>
      </c>
      <c r="S26" t="s">
        <v>17</v>
      </c>
      <c r="T26" t="s">
        <v>17</v>
      </c>
      <c r="U26" t="s">
        <v>17</v>
      </c>
      <c r="V26" t="s">
        <v>17</v>
      </c>
      <c r="W26" t="s">
        <v>17</v>
      </c>
      <c r="X26" t="s">
        <v>17</v>
      </c>
      <c r="Y26" t="s">
        <v>17</v>
      </c>
      <c r="Z26" s="14" t="s">
        <v>17</v>
      </c>
      <c r="AA26" s="14" t="s">
        <v>17</v>
      </c>
      <c r="AB26" s="14" t="s">
        <v>17</v>
      </c>
      <c r="AC26" s="14" t="s">
        <v>17</v>
      </c>
      <c r="AD26" s="14" t="s">
        <v>17</v>
      </c>
      <c r="AE26" s="14" t="s">
        <v>17</v>
      </c>
    </row>
    <row r="27" spans="1:31">
      <c r="A27" t="s">
        <v>143</v>
      </c>
      <c r="B27" t="s">
        <v>169</v>
      </c>
      <c r="C27" s="234" t="s">
        <v>264</v>
      </c>
      <c r="D27" s="234" t="s">
        <v>264</v>
      </c>
      <c r="E27">
        <v>1971</v>
      </c>
      <c r="F27">
        <v>2</v>
      </c>
      <c r="G27">
        <v>9</v>
      </c>
      <c r="H27">
        <v>33.1</v>
      </c>
      <c r="I27" t="s">
        <v>17</v>
      </c>
      <c r="J27" t="s">
        <v>17</v>
      </c>
      <c r="K27" t="s">
        <v>17</v>
      </c>
      <c r="L27" t="s">
        <v>17</v>
      </c>
      <c r="M27" t="s">
        <v>17</v>
      </c>
      <c r="N27" t="s">
        <v>17</v>
      </c>
      <c r="O27" t="s">
        <v>17</v>
      </c>
      <c r="P27" t="s">
        <v>17</v>
      </c>
      <c r="Q27" t="s">
        <v>17</v>
      </c>
      <c r="R27" t="s">
        <v>17</v>
      </c>
      <c r="S27" t="s">
        <v>17</v>
      </c>
      <c r="T27" t="s">
        <v>17</v>
      </c>
      <c r="U27" t="s">
        <v>17</v>
      </c>
      <c r="V27" t="s">
        <v>17</v>
      </c>
      <c r="W27" t="s">
        <v>17</v>
      </c>
      <c r="X27" t="s">
        <v>17</v>
      </c>
      <c r="Y27" t="s">
        <v>17</v>
      </c>
      <c r="Z27" s="14" t="s">
        <v>17</v>
      </c>
      <c r="AA27" s="14" t="s">
        <v>17</v>
      </c>
      <c r="AB27" s="14" t="s">
        <v>17</v>
      </c>
      <c r="AC27" s="14" t="s">
        <v>17</v>
      </c>
      <c r="AD27" s="14" t="s">
        <v>17</v>
      </c>
      <c r="AE27" s="14" t="s">
        <v>17</v>
      </c>
    </row>
    <row r="28" spans="1:31">
      <c r="A28" t="s">
        <v>143</v>
      </c>
      <c r="B28" t="s">
        <v>169</v>
      </c>
      <c r="C28" s="234" t="s">
        <v>264</v>
      </c>
      <c r="D28" s="234" t="s">
        <v>264</v>
      </c>
      <c r="E28">
        <v>1971</v>
      </c>
      <c r="F28">
        <v>2</v>
      </c>
      <c r="G28">
        <v>10</v>
      </c>
      <c r="H28">
        <v>37.799999999999997</v>
      </c>
      <c r="I28" t="s">
        <v>17</v>
      </c>
      <c r="J28" t="s">
        <v>17</v>
      </c>
      <c r="K28" t="s">
        <v>17</v>
      </c>
      <c r="L28" t="s">
        <v>17</v>
      </c>
      <c r="M28" t="s">
        <v>17</v>
      </c>
      <c r="N28" t="s">
        <v>17</v>
      </c>
      <c r="O28" t="s">
        <v>17</v>
      </c>
      <c r="P28" t="s">
        <v>17</v>
      </c>
      <c r="Q28" t="s">
        <v>17</v>
      </c>
      <c r="R28" t="s">
        <v>17</v>
      </c>
      <c r="S28" t="s">
        <v>17</v>
      </c>
      <c r="T28" t="s">
        <v>17</v>
      </c>
      <c r="U28" t="s">
        <v>17</v>
      </c>
      <c r="V28" t="s">
        <v>17</v>
      </c>
      <c r="W28" t="s">
        <v>17</v>
      </c>
      <c r="X28" t="s">
        <v>17</v>
      </c>
      <c r="Y28" t="s">
        <v>17</v>
      </c>
      <c r="Z28" s="14" t="s">
        <v>17</v>
      </c>
      <c r="AA28" s="14" t="s">
        <v>17</v>
      </c>
      <c r="AB28" s="14" t="s">
        <v>17</v>
      </c>
      <c r="AC28" s="14" t="s">
        <v>17</v>
      </c>
      <c r="AD28" s="14" t="s">
        <v>17</v>
      </c>
      <c r="AE28" s="14" t="s">
        <v>17</v>
      </c>
    </row>
    <row r="29" spans="1:31">
      <c r="A29" t="s">
        <v>143</v>
      </c>
      <c r="B29" t="s">
        <v>169</v>
      </c>
      <c r="C29" s="234" t="s">
        <v>264</v>
      </c>
      <c r="D29" s="234" t="s">
        <v>264</v>
      </c>
      <c r="E29">
        <v>1971</v>
      </c>
      <c r="F29">
        <v>2</v>
      </c>
      <c r="G29">
        <v>11</v>
      </c>
      <c r="H29">
        <v>39.5</v>
      </c>
      <c r="I29" t="s">
        <v>17</v>
      </c>
      <c r="J29" t="s">
        <v>17</v>
      </c>
      <c r="K29" t="s">
        <v>17</v>
      </c>
      <c r="L29" t="s">
        <v>17</v>
      </c>
      <c r="M29" t="s">
        <v>17</v>
      </c>
      <c r="N29" t="s">
        <v>17</v>
      </c>
      <c r="O29" t="s">
        <v>17</v>
      </c>
      <c r="P29" t="s">
        <v>17</v>
      </c>
      <c r="Q29" t="s">
        <v>17</v>
      </c>
      <c r="R29" t="s">
        <v>17</v>
      </c>
      <c r="S29" t="s">
        <v>17</v>
      </c>
      <c r="T29" t="s">
        <v>17</v>
      </c>
      <c r="U29" t="s">
        <v>17</v>
      </c>
      <c r="V29" t="s">
        <v>17</v>
      </c>
      <c r="W29" t="s">
        <v>17</v>
      </c>
      <c r="X29" t="s">
        <v>17</v>
      </c>
      <c r="Y29" t="s">
        <v>17</v>
      </c>
      <c r="Z29" s="14" t="s">
        <v>17</v>
      </c>
      <c r="AA29" s="14" t="s">
        <v>17</v>
      </c>
      <c r="AB29" s="14" t="s">
        <v>17</v>
      </c>
      <c r="AC29" s="14" t="s">
        <v>17</v>
      </c>
      <c r="AD29" s="14" t="s">
        <v>17</v>
      </c>
      <c r="AE29" s="14" t="s">
        <v>17</v>
      </c>
    </row>
    <row r="30" spans="1:31">
      <c r="A30" t="s">
        <v>143</v>
      </c>
      <c r="B30" t="s">
        <v>169</v>
      </c>
      <c r="C30" s="234" t="s">
        <v>264</v>
      </c>
      <c r="D30" s="234" t="s">
        <v>264</v>
      </c>
      <c r="E30">
        <v>1971</v>
      </c>
      <c r="F30">
        <v>2</v>
      </c>
      <c r="G30">
        <v>12</v>
      </c>
      <c r="H30">
        <v>38.299999999999997</v>
      </c>
      <c r="I30" t="s">
        <v>17</v>
      </c>
      <c r="J30" t="s">
        <v>17</v>
      </c>
      <c r="K30" t="s">
        <v>17</v>
      </c>
      <c r="L30" t="s">
        <v>17</v>
      </c>
      <c r="M30" t="s">
        <v>17</v>
      </c>
      <c r="N30" t="s">
        <v>17</v>
      </c>
      <c r="O30" t="s">
        <v>17</v>
      </c>
      <c r="P30" t="s">
        <v>17</v>
      </c>
      <c r="Q30" t="s">
        <v>17</v>
      </c>
      <c r="R30" t="s">
        <v>17</v>
      </c>
      <c r="S30" t="s">
        <v>17</v>
      </c>
      <c r="T30" t="s">
        <v>17</v>
      </c>
      <c r="U30" t="s">
        <v>17</v>
      </c>
      <c r="V30" t="s">
        <v>17</v>
      </c>
      <c r="W30" t="s">
        <v>17</v>
      </c>
      <c r="X30" t="s">
        <v>17</v>
      </c>
      <c r="Y30" t="s">
        <v>17</v>
      </c>
      <c r="Z30" s="14" t="s">
        <v>17</v>
      </c>
      <c r="AA30" s="14" t="s">
        <v>17</v>
      </c>
      <c r="AB30" s="14" t="s">
        <v>17</v>
      </c>
      <c r="AC30" s="14" t="s">
        <v>17</v>
      </c>
      <c r="AD30" s="14" t="s">
        <v>17</v>
      </c>
      <c r="AE30" s="14" t="s">
        <v>17</v>
      </c>
    </row>
    <row r="31" spans="1:31">
      <c r="A31" t="s">
        <v>143</v>
      </c>
      <c r="B31" t="s">
        <v>169</v>
      </c>
      <c r="C31" s="234" t="s">
        <v>264</v>
      </c>
      <c r="D31" s="234" t="s">
        <v>264</v>
      </c>
      <c r="E31">
        <v>1971</v>
      </c>
      <c r="F31">
        <v>2</v>
      </c>
      <c r="G31">
        <v>13</v>
      </c>
      <c r="H31">
        <v>34.799999999999997</v>
      </c>
      <c r="I31" t="s">
        <v>17</v>
      </c>
      <c r="J31" t="s">
        <v>17</v>
      </c>
      <c r="K31" t="s">
        <v>17</v>
      </c>
      <c r="L31" t="s">
        <v>17</v>
      </c>
      <c r="M31" t="s">
        <v>17</v>
      </c>
      <c r="N31" t="s">
        <v>17</v>
      </c>
      <c r="O31" t="s">
        <v>17</v>
      </c>
      <c r="P31" t="s">
        <v>17</v>
      </c>
      <c r="Q31" t="s">
        <v>17</v>
      </c>
      <c r="R31" t="s">
        <v>17</v>
      </c>
      <c r="S31" t="s">
        <v>17</v>
      </c>
      <c r="T31" t="s">
        <v>17</v>
      </c>
      <c r="U31" t="s">
        <v>17</v>
      </c>
      <c r="V31" t="s">
        <v>17</v>
      </c>
      <c r="W31" t="s">
        <v>17</v>
      </c>
      <c r="X31" t="s">
        <v>17</v>
      </c>
      <c r="Y31" t="s">
        <v>17</v>
      </c>
      <c r="Z31" s="14" t="s">
        <v>17</v>
      </c>
      <c r="AA31" s="14" t="s">
        <v>17</v>
      </c>
      <c r="AB31" s="14" t="s">
        <v>17</v>
      </c>
      <c r="AC31" s="14" t="s">
        <v>17</v>
      </c>
      <c r="AD31" s="14" t="s">
        <v>17</v>
      </c>
      <c r="AE31" s="14" t="s">
        <v>17</v>
      </c>
    </row>
    <row r="32" spans="1:31">
      <c r="A32" t="s">
        <v>143</v>
      </c>
      <c r="B32" t="s">
        <v>169</v>
      </c>
      <c r="C32" s="234" t="s">
        <v>264</v>
      </c>
      <c r="D32" s="234" t="s">
        <v>264</v>
      </c>
      <c r="E32">
        <v>1971</v>
      </c>
      <c r="F32">
        <v>2</v>
      </c>
      <c r="G32">
        <v>14</v>
      </c>
      <c r="H32">
        <v>38</v>
      </c>
      <c r="I32" t="s">
        <v>17</v>
      </c>
      <c r="J32" t="s">
        <v>17</v>
      </c>
      <c r="K32" t="s">
        <v>17</v>
      </c>
      <c r="L32" t="s">
        <v>17</v>
      </c>
      <c r="M32" t="s">
        <v>17</v>
      </c>
      <c r="N32" t="s">
        <v>17</v>
      </c>
      <c r="O32" t="s">
        <v>17</v>
      </c>
      <c r="P32" t="s">
        <v>17</v>
      </c>
      <c r="Q32" t="s">
        <v>17</v>
      </c>
      <c r="R32" t="s">
        <v>17</v>
      </c>
      <c r="S32" t="s">
        <v>17</v>
      </c>
      <c r="T32" t="s">
        <v>17</v>
      </c>
      <c r="U32" t="s">
        <v>17</v>
      </c>
      <c r="V32" t="s">
        <v>17</v>
      </c>
      <c r="W32" t="s">
        <v>17</v>
      </c>
      <c r="X32" t="s">
        <v>17</v>
      </c>
      <c r="Y32" t="s">
        <v>17</v>
      </c>
      <c r="Z32" s="14" t="s">
        <v>17</v>
      </c>
      <c r="AA32" s="14" t="s">
        <v>17</v>
      </c>
      <c r="AB32" s="14" t="s">
        <v>17</v>
      </c>
      <c r="AC32" s="14" t="s">
        <v>17</v>
      </c>
      <c r="AD32" s="14" t="s">
        <v>17</v>
      </c>
      <c r="AE32" s="14" t="s">
        <v>17</v>
      </c>
    </row>
    <row r="33" spans="1:31">
      <c r="A33" t="s">
        <v>143</v>
      </c>
      <c r="B33" t="s">
        <v>169</v>
      </c>
      <c r="C33" s="234" t="s">
        <v>264</v>
      </c>
      <c r="D33" s="234" t="s">
        <v>264</v>
      </c>
      <c r="E33">
        <v>1971</v>
      </c>
      <c r="F33">
        <v>3</v>
      </c>
      <c r="G33">
        <v>1</v>
      </c>
      <c r="H33">
        <v>35.5</v>
      </c>
      <c r="I33" t="s">
        <v>17</v>
      </c>
      <c r="J33" t="s">
        <v>17</v>
      </c>
      <c r="K33" t="s">
        <v>17</v>
      </c>
      <c r="L33" t="s">
        <v>17</v>
      </c>
      <c r="M33" t="s">
        <v>17</v>
      </c>
      <c r="N33" t="s">
        <v>17</v>
      </c>
      <c r="O33" t="s">
        <v>17</v>
      </c>
      <c r="P33" t="s">
        <v>17</v>
      </c>
      <c r="Q33" t="s">
        <v>17</v>
      </c>
      <c r="R33" t="s">
        <v>17</v>
      </c>
      <c r="S33" t="s">
        <v>17</v>
      </c>
      <c r="T33" t="s">
        <v>17</v>
      </c>
      <c r="U33" t="s">
        <v>17</v>
      </c>
      <c r="V33" t="s">
        <v>17</v>
      </c>
      <c r="W33" t="s">
        <v>17</v>
      </c>
      <c r="X33" t="s">
        <v>17</v>
      </c>
      <c r="Y33" t="s">
        <v>17</v>
      </c>
      <c r="Z33" s="14" t="s">
        <v>17</v>
      </c>
      <c r="AA33" s="14" t="s">
        <v>17</v>
      </c>
      <c r="AB33" s="14" t="s">
        <v>17</v>
      </c>
      <c r="AC33" s="14" t="s">
        <v>17</v>
      </c>
      <c r="AD33" s="14" t="s">
        <v>17</v>
      </c>
      <c r="AE33" s="14" t="s">
        <v>17</v>
      </c>
    </row>
    <row r="34" spans="1:31">
      <c r="A34" t="s">
        <v>143</v>
      </c>
      <c r="B34" t="s">
        <v>169</v>
      </c>
      <c r="C34" s="234" t="s">
        <v>264</v>
      </c>
      <c r="D34" s="234" t="s">
        <v>264</v>
      </c>
      <c r="E34">
        <v>1971</v>
      </c>
      <c r="F34">
        <v>3</v>
      </c>
      <c r="G34">
        <v>2</v>
      </c>
      <c r="H34">
        <v>37.6</v>
      </c>
      <c r="I34" t="s">
        <v>17</v>
      </c>
      <c r="J34" t="s">
        <v>17</v>
      </c>
      <c r="K34" t="s">
        <v>17</v>
      </c>
      <c r="L34" t="s">
        <v>17</v>
      </c>
      <c r="M34" t="s">
        <v>17</v>
      </c>
      <c r="N34" t="s">
        <v>17</v>
      </c>
      <c r="O34" t="s">
        <v>17</v>
      </c>
      <c r="P34" t="s">
        <v>17</v>
      </c>
      <c r="Q34" t="s">
        <v>17</v>
      </c>
      <c r="R34" t="s">
        <v>17</v>
      </c>
      <c r="S34" t="s">
        <v>17</v>
      </c>
      <c r="T34" t="s">
        <v>17</v>
      </c>
      <c r="U34" t="s">
        <v>17</v>
      </c>
      <c r="V34" t="s">
        <v>17</v>
      </c>
      <c r="W34" t="s">
        <v>17</v>
      </c>
      <c r="X34" t="s">
        <v>17</v>
      </c>
      <c r="Y34" t="s">
        <v>17</v>
      </c>
      <c r="Z34" s="14" t="s">
        <v>17</v>
      </c>
      <c r="AA34" s="14" t="s">
        <v>17</v>
      </c>
      <c r="AB34" s="14" t="s">
        <v>17</v>
      </c>
      <c r="AC34" s="14" t="s">
        <v>17</v>
      </c>
      <c r="AD34" s="14" t="s">
        <v>17</v>
      </c>
      <c r="AE34" s="14" t="s">
        <v>17</v>
      </c>
    </row>
    <row r="35" spans="1:31">
      <c r="A35" t="s">
        <v>143</v>
      </c>
      <c r="B35" t="s">
        <v>169</v>
      </c>
      <c r="C35" s="234" t="s">
        <v>264</v>
      </c>
      <c r="D35" s="234" t="s">
        <v>264</v>
      </c>
      <c r="E35">
        <v>1971</v>
      </c>
      <c r="F35">
        <v>3</v>
      </c>
      <c r="G35">
        <v>3</v>
      </c>
      <c r="H35">
        <v>36.6</v>
      </c>
      <c r="I35" t="s">
        <v>17</v>
      </c>
      <c r="J35" t="s">
        <v>17</v>
      </c>
      <c r="K35" t="s">
        <v>17</v>
      </c>
      <c r="L35" t="s">
        <v>17</v>
      </c>
      <c r="M35" t="s">
        <v>17</v>
      </c>
      <c r="N35" t="s">
        <v>17</v>
      </c>
      <c r="O35" t="s">
        <v>17</v>
      </c>
      <c r="P35" t="s">
        <v>17</v>
      </c>
      <c r="Q35" t="s">
        <v>17</v>
      </c>
      <c r="R35" t="s">
        <v>17</v>
      </c>
      <c r="S35" t="s">
        <v>17</v>
      </c>
      <c r="T35" t="s">
        <v>17</v>
      </c>
      <c r="U35" t="s">
        <v>17</v>
      </c>
      <c r="V35" t="s">
        <v>17</v>
      </c>
      <c r="W35" t="s">
        <v>17</v>
      </c>
      <c r="X35" t="s">
        <v>17</v>
      </c>
      <c r="Y35" t="s">
        <v>17</v>
      </c>
      <c r="Z35" s="14" t="s">
        <v>17</v>
      </c>
      <c r="AA35" s="14" t="s">
        <v>17</v>
      </c>
      <c r="AB35" s="14" t="s">
        <v>17</v>
      </c>
      <c r="AC35" s="14" t="s">
        <v>17</v>
      </c>
      <c r="AD35" s="14" t="s">
        <v>17</v>
      </c>
      <c r="AE35" s="14" t="s">
        <v>17</v>
      </c>
    </row>
    <row r="36" spans="1:31">
      <c r="A36" t="s">
        <v>143</v>
      </c>
      <c r="B36" t="s">
        <v>169</v>
      </c>
      <c r="C36" s="234" t="s">
        <v>264</v>
      </c>
      <c r="D36" s="234" t="s">
        <v>264</v>
      </c>
      <c r="E36">
        <v>1971</v>
      </c>
      <c r="F36">
        <v>3</v>
      </c>
      <c r="G36">
        <v>4</v>
      </c>
      <c r="H36">
        <v>39.299999999999997</v>
      </c>
      <c r="I36" t="s">
        <v>17</v>
      </c>
      <c r="J36" t="s">
        <v>17</v>
      </c>
      <c r="K36" t="s">
        <v>17</v>
      </c>
      <c r="L36" t="s">
        <v>17</v>
      </c>
      <c r="M36" t="s">
        <v>17</v>
      </c>
      <c r="N36" t="s">
        <v>17</v>
      </c>
      <c r="O36" t="s">
        <v>17</v>
      </c>
      <c r="P36" t="s">
        <v>17</v>
      </c>
      <c r="Q36" t="s">
        <v>17</v>
      </c>
      <c r="R36" t="s">
        <v>17</v>
      </c>
      <c r="S36" t="s">
        <v>17</v>
      </c>
      <c r="T36" t="s">
        <v>17</v>
      </c>
      <c r="U36" t="s">
        <v>17</v>
      </c>
      <c r="V36" t="s">
        <v>17</v>
      </c>
      <c r="W36" t="s">
        <v>17</v>
      </c>
      <c r="X36" t="s">
        <v>17</v>
      </c>
      <c r="Y36" t="s">
        <v>17</v>
      </c>
      <c r="Z36" s="14" t="s">
        <v>17</v>
      </c>
      <c r="AA36" s="14" t="s">
        <v>17</v>
      </c>
      <c r="AB36" s="14" t="s">
        <v>17</v>
      </c>
      <c r="AC36" s="14" t="s">
        <v>17</v>
      </c>
      <c r="AD36" s="14" t="s">
        <v>17</v>
      </c>
      <c r="AE36" s="14" t="s">
        <v>17</v>
      </c>
    </row>
    <row r="37" spans="1:31">
      <c r="A37" t="s">
        <v>143</v>
      </c>
      <c r="B37" t="s">
        <v>169</v>
      </c>
      <c r="C37" s="234" t="s">
        <v>264</v>
      </c>
      <c r="D37" s="234" t="s">
        <v>264</v>
      </c>
      <c r="E37">
        <v>1971</v>
      </c>
      <c r="F37">
        <v>3</v>
      </c>
      <c r="G37">
        <v>5</v>
      </c>
      <c r="H37">
        <v>37.6</v>
      </c>
      <c r="I37" t="s">
        <v>17</v>
      </c>
      <c r="J37" t="s">
        <v>17</v>
      </c>
      <c r="K37" t="s">
        <v>17</v>
      </c>
      <c r="L37" t="s">
        <v>17</v>
      </c>
      <c r="M37" t="s">
        <v>17</v>
      </c>
      <c r="N37" t="s">
        <v>17</v>
      </c>
      <c r="O37" t="s">
        <v>17</v>
      </c>
      <c r="P37" t="s">
        <v>17</v>
      </c>
      <c r="Q37" t="s">
        <v>17</v>
      </c>
      <c r="R37" t="s">
        <v>17</v>
      </c>
      <c r="S37" t="s">
        <v>17</v>
      </c>
      <c r="T37" t="s">
        <v>17</v>
      </c>
      <c r="U37" t="s">
        <v>17</v>
      </c>
      <c r="V37" t="s">
        <v>17</v>
      </c>
      <c r="W37" t="s">
        <v>17</v>
      </c>
      <c r="X37" t="s">
        <v>17</v>
      </c>
      <c r="Y37" t="s">
        <v>17</v>
      </c>
      <c r="Z37" s="14" t="s">
        <v>17</v>
      </c>
      <c r="AA37" s="14" t="s">
        <v>17</v>
      </c>
      <c r="AB37" s="14" t="s">
        <v>17</v>
      </c>
      <c r="AC37" s="14" t="s">
        <v>17</v>
      </c>
      <c r="AD37" s="14" t="s">
        <v>17</v>
      </c>
      <c r="AE37" s="14" t="s">
        <v>17</v>
      </c>
    </row>
    <row r="38" spans="1:31">
      <c r="A38" t="s">
        <v>143</v>
      </c>
      <c r="B38" t="s">
        <v>169</v>
      </c>
      <c r="C38" s="234" t="s">
        <v>264</v>
      </c>
      <c r="D38" s="234" t="s">
        <v>264</v>
      </c>
      <c r="E38">
        <v>1971</v>
      </c>
      <c r="F38">
        <v>3</v>
      </c>
      <c r="G38">
        <v>6</v>
      </c>
      <c r="H38">
        <v>33.700000000000003</v>
      </c>
      <c r="I38" t="s">
        <v>17</v>
      </c>
      <c r="J38" t="s">
        <v>17</v>
      </c>
      <c r="K38" t="s">
        <v>17</v>
      </c>
      <c r="L38" t="s">
        <v>17</v>
      </c>
      <c r="M38" t="s">
        <v>17</v>
      </c>
      <c r="N38" t="s">
        <v>17</v>
      </c>
      <c r="O38" t="s">
        <v>17</v>
      </c>
      <c r="P38" t="s">
        <v>17</v>
      </c>
      <c r="Q38" t="s">
        <v>17</v>
      </c>
      <c r="R38" t="s">
        <v>17</v>
      </c>
      <c r="S38" t="s">
        <v>17</v>
      </c>
      <c r="T38" t="s">
        <v>17</v>
      </c>
      <c r="U38" t="s">
        <v>17</v>
      </c>
      <c r="V38" t="s">
        <v>17</v>
      </c>
      <c r="W38" t="s">
        <v>17</v>
      </c>
      <c r="X38" t="s">
        <v>17</v>
      </c>
      <c r="Y38" t="s">
        <v>17</v>
      </c>
      <c r="Z38" s="14" t="s">
        <v>17</v>
      </c>
      <c r="AA38" s="14" t="s">
        <v>17</v>
      </c>
      <c r="AB38" s="14" t="s">
        <v>17</v>
      </c>
      <c r="AC38" s="14" t="s">
        <v>17</v>
      </c>
      <c r="AD38" s="14" t="s">
        <v>17</v>
      </c>
      <c r="AE38" s="14" t="s">
        <v>17</v>
      </c>
    </row>
    <row r="39" spans="1:31">
      <c r="A39" t="s">
        <v>143</v>
      </c>
      <c r="B39" t="s">
        <v>169</v>
      </c>
      <c r="C39" s="234" t="s">
        <v>264</v>
      </c>
      <c r="D39" s="234" t="s">
        <v>264</v>
      </c>
      <c r="E39">
        <v>1971</v>
      </c>
      <c r="F39">
        <v>3</v>
      </c>
      <c r="G39">
        <v>7</v>
      </c>
      <c r="H39">
        <v>36.200000000000003</v>
      </c>
      <c r="I39" t="s">
        <v>17</v>
      </c>
      <c r="J39" t="s">
        <v>17</v>
      </c>
      <c r="K39" t="s">
        <v>17</v>
      </c>
      <c r="L39" t="s">
        <v>17</v>
      </c>
      <c r="M39" t="s">
        <v>17</v>
      </c>
      <c r="N39" t="s">
        <v>17</v>
      </c>
      <c r="O39" t="s">
        <v>17</v>
      </c>
      <c r="P39" t="s">
        <v>17</v>
      </c>
      <c r="Q39" t="s">
        <v>17</v>
      </c>
      <c r="R39" t="s">
        <v>17</v>
      </c>
      <c r="S39" t="s">
        <v>17</v>
      </c>
      <c r="T39" t="s">
        <v>17</v>
      </c>
      <c r="U39" t="s">
        <v>17</v>
      </c>
      <c r="V39" t="s">
        <v>17</v>
      </c>
      <c r="W39" t="s">
        <v>17</v>
      </c>
      <c r="X39" t="s">
        <v>17</v>
      </c>
      <c r="Y39" t="s">
        <v>17</v>
      </c>
      <c r="Z39" s="14" t="s">
        <v>17</v>
      </c>
      <c r="AA39" s="14" t="s">
        <v>17</v>
      </c>
      <c r="AB39" s="14" t="s">
        <v>17</v>
      </c>
      <c r="AC39" s="14" t="s">
        <v>17</v>
      </c>
      <c r="AD39" s="14" t="s">
        <v>17</v>
      </c>
      <c r="AE39" s="14" t="s">
        <v>17</v>
      </c>
    </row>
    <row r="40" spans="1:31">
      <c r="A40" t="s">
        <v>143</v>
      </c>
      <c r="B40" t="s">
        <v>169</v>
      </c>
      <c r="C40" s="234" t="s">
        <v>264</v>
      </c>
      <c r="D40" s="234" t="s">
        <v>264</v>
      </c>
      <c r="E40">
        <v>1971</v>
      </c>
      <c r="F40">
        <v>3</v>
      </c>
      <c r="G40">
        <v>8</v>
      </c>
      <c r="H40">
        <v>34.299999999999997</v>
      </c>
      <c r="I40" t="s">
        <v>17</v>
      </c>
      <c r="J40" t="s">
        <v>17</v>
      </c>
      <c r="K40" t="s">
        <v>17</v>
      </c>
      <c r="L40" t="s">
        <v>17</v>
      </c>
      <c r="M40" t="s">
        <v>17</v>
      </c>
      <c r="N40" t="s">
        <v>17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 t="s">
        <v>17</v>
      </c>
      <c r="W40" t="s">
        <v>17</v>
      </c>
      <c r="X40" t="s">
        <v>17</v>
      </c>
      <c r="Y40" t="s">
        <v>17</v>
      </c>
      <c r="Z40" s="14" t="s">
        <v>17</v>
      </c>
      <c r="AA40" s="14" t="s">
        <v>17</v>
      </c>
      <c r="AB40" s="14" t="s">
        <v>17</v>
      </c>
      <c r="AC40" s="14" t="s">
        <v>17</v>
      </c>
      <c r="AD40" s="14" t="s">
        <v>17</v>
      </c>
      <c r="AE40" s="14" t="s">
        <v>17</v>
      </c>
    </row>
    <row r="41" spans="1:31">
      <c r="A41" t="s">
        <v>143</v>
      </c>
      <c r="B41" t="s">
        <v>169</v>
      </c>
      <c r="C41" s="234" t="s">
        <v>264</v>
      </c>
      <c r="D41" s="234" t="s">
        <v>264</v>
      </c>
      <c r="E41">
        <v>1971</v>
      </c>
      <c r="F41">
        <v>3</v>
      </c>
      <c r="G41">
        <v>9</v>
      </c>
      <c r="H41">
        <v>36.1</v>
      </c>
      <c r="I41" t="s">
        <v>17</v>
      </c>
      <c r="J41" t="s">
        <v>17</v>
      </c>
      <c r="K41" t="s">
        <v>17</v>
      </c>
      <c r="L41" t="s">
        <v>17</v>
      </c>
      <c r="M41" t="s">
        <v>17</v>
      </c>
      <c r="N41" t="s">
        <v>17</v>
      </c>
      <c r="O41" t="s">
        <v>17</v>
      </c>
      <c r="P41" t="s">
        <v>17</v>
      </c>
      <c r="Q41" t="s">
        <v>17</v>
      </c>
      <c r="R41" t="s">
        <v>17</v>
      </c>
      <c r="S41" t="s">
        <v>17</v>
      </c>
      <c r="T41" t="s">
        <v>17</v>
      </c>
      <c r="U41" t="s">
        <v>17</v>
      </c>
      <c r="V41" t="s">
        <v>17</v>
      </c>
      <c r="W41" t="s">
        <v>17</v>
      </c>
      <c r="X41" t="s">
        <v>17</v>
      </c>
      <c r="Y41" t="s">
        <v>17</v>
      </c>
      <c r="Z41" s="14" t="s">
        <v>17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</row>
    <row r="42" spans="1:31">
      <c r="A42" t="s">
        <v>143</v>
      </c>
      <c r="B42" t="s">
        <v>169</v>
      </c>
      <c r="C42" s="234" t="s">
        <v>264</v>
      </c>
      <c r="D42" s="234" t="s">
        <v>264</v>
      </c>
      <c r="E42">
        <v>1971</v>
      </c>
      <c r="F42">
        <v>3</v>
      </c>
      <c r="G42">
        <v>10</v>
      </c>
      <c r="H42">
        <v>37.799999999999997</v>
      </c>
      <c r="I42" t="s">
        <v>17</v>
      </c>
      <c r="J42" t="s">
        <v>17</v>
      </c>
      <c r="K42" t="s">
        <v>17</v>
      </c>
      <c r="L42" t="s">
        <v>17</v>
      </c>
      <c r="M42" t="s">
        <v>17</v>
      </c>
      <c r="N42" t="s">
        <v>17</v>
      </c>
      <c r="O42" t="s">
        <v>17</v>
      </c>
      <c r="P42" t="s">
        <v>17</v>
      </c>
      <c r="Q42" t="s">
        <v>17</v>
      </c>
      <c r="R42" t="s">
        <v>17</v>
      </c>
      <c r="S42" t="s">
        <v>17</v>
      </c>
      <c r="T42" t="s">
        <v>17</v>
      </c>
      <c r="U42" t="s">
        <v>17</v>
      </c>
      <c r="V42" t="s">
        <v>17</v>
      </c>
      <c r="W42" t="s">
        <v>17</v>
      </c>
      <c r="X42" t="s">
        <v>17</v>
      </c>
      <c r="Y42" t="s">
        <v>17</v>
      </c>
      <c r="Z42" s="14" t="s">
        <v>17</v>
      </c>
      <c r="AA42" s="14" t="s">
        <v>17</v>
      </c>
      <c r="AB42" s="14" t="s">
        <v>17</v>
      </c>
      <c r="AC42" s="14" t="s">
        <v>17</v>
      </c>
      <c r="AD42" s="14" t="s">
        <v>17</v>
      </c>
      <c r="AE42" s="14" t="s">
        <v>17</v>
      </c>
    </row>
    <row r="43" spans="1:31">
      <c r="A43" t="s">
        <v>143</v>
      </c>
      <c r="B43" t="s">
        <v>169</v>
      </c>
      <c r="C43" s="234" t="s">
        <v>264</v>
      </c>
      <c r="D43" s="234" t="s">
        <v>264</v>
      </c>
      <c r="E43">
        <v>1971</v>
      </c>
      <c r="F43">
        <v>3</v>
      </c>
      <c r="G43">
        <v>11</v>
      </c>
      <c r="H43">
        <v>39.299999999999997</v>
      </c>
      <c r="I43" t="s">
        <v>17</v>
      </c>
      <c r="J43" t="s">
        <v>17</v>
      </c>
      <c r="K43" t="s">
        <v>17</v>
      </c>
      <c r="L43" t="s">
        <v>17</v>
      </c>
      <c r="M43" t="s">
        <v>17</v>
      </c>
      <c r="N43" t="s">
        <v>17</v>
      </c>
      <c r="O43" t="s">
        <v>17</v>
      </c>
      <c r="P43" t="s">
        <v>17</v>
      </c>
      <c r="Q43" t="s">
        <v>17</v>
      </c>
      <c r="R43" t="s">
        <v>17</v>
      </c>
      <c r="S43" t="s">
        <v>17</v>
      </c>
      <c r="T43" t="s">
        <v>17</v>
      </c>
      <c r="U43" t="s">
        <v>17</v>
      </c>
      <c r="V43" t="s">
        <v>17</v>
      </c>
      <c r="W43" t="s">
        <v>17</v>
      </c>
      <c r="X43" t="s">
        <v>17</v>
      </c>
      <c r="Y43" t="s">
        <v>17</v>
      </c>
      <c r="Z43" s="14" t="s">
        <v>17</v>
      </c>
      <c r="AA43" s="14" t="s">
        <v>17</v>
      </c>
      <c r="AB43" s="14" t="s">
        <v>17</v>
      </c>
      <c r="AC43" s="14" t="s">
        <v>17</v>
      </c>
      <c r="AD43" s="14" t="s">
        <v>17</v>
      </c>
      <c r="AE43" s="14" t="s">
        <v>17</v>
      </c>
    </row>
    <row r="44" spans="1:31">
      <c r="A44" t="s">
        <v>143</v>
      </c>
      <c r="B44" t="s">
        <v>169</v>
      </c>
      <c r="C44" s="234" t="s">
        <v>264</v>
      </c>
      <c r="D44" s="234" t="s">
        <v>264</v>
      </c>
      <c r="E44">
        <v>1971</v>
      </c>
      <c r="F44">
        <v>3</v>
      </c>
      <c r="G44">
        <v>12</v>
      </c>
      <c r="H44">
        <v>36.6</v>
      </c>
      <c r="I44" t="s">
        <v>17</v>
      </c>
      <c r="J44" t="s">
        <v>17</v>
      </c>
      <c r="K44" t="s">
        <v>17</v>
      </c>
      <c r="L44" t="s">
        <v>17</v>
      </c>
      <c r="M44" t="s">
        <v>17</v>
      </c>
      <c r="N44" t="s">
        <v>17</v>
      </c>
      <c r="O44" t="s">
        <v>17</v>
      </c>
      <c r="P44" t="s">
        <v>17</v>
      </c>
      <c r="Q44" t="s">
        <v>17</v>
      </c>
      <c r="R44" t="s">
        <v>17</v>
      </c>
      <c r="S44" t="s">
        <v>17</v>
      </c>
      <c r="T44" t="s">
        <v>17</v>
      </c>
      <c r="U44" t="s">
        <v>17</v>
      </c>
      <c r="V44" t="s">
        <v>17</v>
      </c>
      <c r="W44" t="s">
        <v>17</v>
      </c>
      <c r="X44" t="s">
        <v>17</v>
      </c>
      <c r="Y44" t="s">
        <v>17</v>
      </c>
      <c r="Z44" s="14" t="s">
        <v>17</v>
      </c>
      <c r="AA44" s="14" t="s">
        <v>17</v>
      </c>
      <c r="AB44" s="14" t="s">
        <v>17</v>
      </c>
      <c r="AC44" s="14" t="s">
        <v>17</v>
      </c>
      <c r="AD44" s="14" t="s">
        <v>17</v>
      </c>
      <c r="AE44" s="14" t="s">
        <v>17</v>
      </c>
    </row>
    <row r="45" spans="1:31">
      <c r="A45" t="s">
        <v>143</v>
      </c>
      <c r="B45" t="s">
        <v>169</v>
      </c>
      <c r="C45" s="234" t="s">
        <v>264</v>
      </c>
      <c r="D45" s="234" t="s">
        <v>264</v>
      </c>
      <c r="E45">
        <v>1971</v>
      </c>
      <c r="F45">
        <v>3</v>
      </c>
      <c r="G45">
        <v>13</v>
      </c>
      <c r="H45">
        <v>41.1</v>
      </c>
      <c r="I45" t="s">
        <v>17</v>
      </c>
      <c r="J45" t="s">
        <v>17</v>
      </c>
      <c r="K45" t="s">
        <v>17</v>
      </c>
      <c r="L45" t="s">
        <v>17</v>
      </c>
      <c r="M45" t="s">
        <v>17</v>
      </c>
      <c r="N45" t="s">
        <v>17</v>
      </c>
      <c r="O45" t="s">
        <v>17</v>
      </c>
      <c r="P45" t="s">
        <v>17</v>
      </c>
      <c r="Q45" t="s">
        <v>17</v>
      </c>
      <c r="R45" t="s">
        <v>17</v>
      </c>
      <c r="S45" t="s">
        <v>17</v>
      </c>
      <c r="T45" t="s">
        <v>17</v>
      </c>
      <c r="U45" t="s">
        <v>17</v>
      </c>
      <c r="V45" t="s">
        <v>17</v>
      </c>
      <c r="W45" t="s">
        <v>17</v>
      </c>
      <c r="X45" t="s">
        <v>17</v>
      </c>
      <c r="Y45" t="s">
        <v>17</v>
      </c>
      <c r="Z45" s="14" t="s">
        <v>17</v>
      </c>
      <c r="AA45" s="14" t="s">
        <v>17</v>
      </c>
      <c r="AB45" s="14" t="s">
        <v>17</v>
      </c>
      <c r="AC45" s="14" t="s">
        <v>17</v>
      </c>
      <c r="AD45" s="14" t="s">
        <v>17</v>
      </c>
      <c r="AE45" s="14" t="s">
        <v>17</v>
      </c>
    </row>
    <row r="46" spans="1:31">
      <c r="A46" t="s">
        <v>143</v>
      </c>
      <c r="B46" t="s">
        <v>169</v>
      </c>
      <c r="C46" s="234" t="s">
        <v>264</v>
      </c>
      <c r="D46" s="234" t="s">
        <v>264</v>
      </c>
      <c r="E46">
        <v>1971</v>
      </c>
      <c r="F46">
        <v>3</v>
      </c>
      <c r="G46">
        <v>14</v>
      </c>
      <c r="H46">
        <v>36.299999999999997</v>
      </c>
      <c r="I46" t="s">
        <v>17</v>
      </c>
      <c r="J46" t="s">
        <v>17</v>
      </c>
      <c r="K46" t="s">
        <v>17</v>
      </c>
      <c r="L46" t="s">
        <v>17</v>
      </c>
      <c r="M46" t="s">
        <v>17</v>
      </c>
      <c r="N46" t="s">
        <v>17</v>
      </c>
      <c r="O46" t="s">
        <v>17</v>
      </c>
      <c r="P46" t="s">
        <v>17</v>
      </c>
      <c r="Q46" t="s">
        <v>17</v>
      </c>
      <c r="R46" t="s">
        <v>17</v>
      </c>
      <c r="S46" t="s">
        <v>17</v>
      </c>
      <c r="T46" t="s">
        <v>17</v>
      </c>
      <c r="U46" t="s">
        <v>17</v>
      </c>
      <c r="V46" t="s">
        <v>17</v>
      </c>
      <c r="W46" t="s">
        <v>17</v>
      </c>
      <c r="X46" t="s">
        <v>17</v>
      </c>
      <c r="Y46" t="s">
        <v>17</v>
      </c>
      <c r="Z46" s="14" t="s">
        <v>17</v>
      </c>
      <c r="AA46" s="14" t="s">
        <v>17</v>
      </c>
      <c r="AB46" s="14" t="s">
        <v>17</v>
      </c>
      <c r="AC46" s="14" t="s">
        <v>17</v>
      </c>
      <c r="AD46" s="14" t="s">
        <v>17</v>
      </c>
      <c r="AE46" s="14" t="s">
        <v>17</v>
      </c>
    </row>
    <row r="47" spans="1:31">
      <c r="A47" t="s">
        <v>143</v>
      </c>
      <c r="B47" t="s">
        <v>169</v>
      </c>
      <c r="C47" s="234" t="s">
        <v>264</v>
      </c>
      <c r="D47" s="234" t="s">
        <v>264</v>
      </c>
      <c r="E47">
        <v>1971</v>
      </c>
      <c r="F47">
        <v>4</v>
      </c>
      <c r="G47">
        <v>1</v>
      </c>
      <c r="H47">
        <v>34.5</v>
      </c>
      <c r="I47" t="s">
        <v>17</v>
      </c>
      <c r="J47" t="s">
        <v>17</v>
      </c>
      <c r="K47" t="s">
        <v>17</v>
      </c>
      <c r="L47" t="s">
        <v>17</v>
      </c>
      <c r="M47" t="s">
        <v>17</v>
      </c>
      <c r="N47" t="s">
        <v>17</v>
      </c>
      <c r="O47" t="s">
        <v>17</v>
      </c>
      <c r="P47" t="s">
        <v>17</v>
      </c>
      <c r="Q47" t="s">
        <v>17</v>
      </c>
      <c r="R47" t="s">
        <v>17</v>
      </c>
      <c r="S47" t="s">
        <v>17</v>
      </c>
      <c r="T47" t="s">
        <v>17</v>
      </c>
      <c r="U47" t="s">
        <v>17</v>
      </c>
      <c r="V47" t="s">
        <v>17</v>
      </c>
      <c r="W47" t="s">
        <v>17</v>
      </c>
      <c r="X47" t="s">
        <v>17</v>
      </c>
      <c r="Y47" t="s">
        <v>17</v>
      </c>
      <c r="Z47" s="14" t="s">
        <v>17</v>
      </c>
      <c r="AA47" s="14" t="s">
        <v>17</v>
      </c>
      <c r="AB47" s="14" t="s">
        <v>17</v>
      </c>
      <c r="AC47" s="14" t="s">
        <v>17</v>
      </c>
      <c r="AD47" s="14" t="s">
        <v>17</v>
      </c>
      <c r="AE47" s="14" t="s">
        <v>17</v>
      </c>
    </row>
    <row r="48" spans="1:31">
      <c r="A48" t="s">
        <v>143</v>
      </c>
      <c r="B48" t="s">
        <v>169</v>
      </c>
      <c r="C48" s="234" t="s">
        <v>264</v>
      </c>
      <c r="D48" s="234" t="s">
        <v>264</v>
      </c>
      <c r="E48">
        <v>1971</v>
      </c>
      <c r="F48">
        <v>4</v>
      </c>
      <c r="G48">
        <v>2</v>
      </c>
      <c r="H48">
        <v>39.299999999999997</v>
      </c>
      <c r="I48" t="s">
        <v>17</v>
      </c>
      <c r="J48" t="s">
        <v>17</v>
      </c>
      <c r="K48" t="s">
        <v>17</v>
      </c>
      <c r="L48" t="s">
        <v>17</v>
      </c>
      <c r="M48" t="s">
        <v>17</v>
      </c>
      <c r="N48" t="s">
        <v>17</v>
      </c>
      <c r="O48" t="s">
        <v>17</v>
      </c>
      <c r="P48" t="s">
        <v>17</v>
      </c>
      <c r="Q48" t="s">
        <v>17</v>
      </c>
      <c r="R48" t="s">
        <v>17</v>
      </c>
      <c r="S48" t="s">
        <v>17</v>
      </c>
      <c r="T48" t="s">
        <v>17</v>
      </c>
      <c r="U48" t="s">
        <v>17</v>
      </c>
      <c r="V48" t="s">
        <v>17</v>
      </c>
      <c r="W48" t="s">
        <v>17</v>
      </c>
      <c r="X48" t="s">
        <v>17</v>
      </c>
      <c r="Y48" t="s">
        <v>17</v>
      </c>
      <c r="Z48" s="14" t="s">
        <v>17</v>
      </c>
      <c r="AA48" s="14" t="s">
        <v>17</v>
      </c>
      <c r="AB48" s="14" t="s">
        <v>17</v>
      </c>
      <c r="AC48" s="14" t="s">
        <v>17</v>
      </c>
      <c r="AD48" s="14" t="s">
        <v>17</v>
      </c>
      <c r="AE48" s="14" t="s">
        <v>17</v>
      </c>
    </row>
    <row r="49" spans="1:31">
      <c r="A49" t="s">
        <v>143</v>
      </c>
      <c r="B49" t="s">
        <v>169</v>
      </c>
      <c r="C49" s="234" t="s">
        <v>264</v>
      </c>
      <c r="D49" s="234" t="s">
        <v>264</v>
      </c>
      <c r="E49">
        <v>1971</v>
      </c>
      <c r="F49">
        <v>4</v>
      </c>
      <c r="G49">
        <v>3</v>
      </c>
      <c r="H49">
        <v>35.1</v>
      </c>
      <c r="I49" t="s">
        <v>17</v>
      </c>
      <c r="J49" t="s">
        <v>17</v>
      </c>
      <c r="K49" t="s">
        <v>17</v>
      </c>
      <c r="L49" t="s">
        <v>17</v>
      </c>
      <c r="M49" t="s">
        <v>17</v>
      </c>
      <c r="N49" t="s">
        <v>17</v>
      </c>
      <c r="O49" t="s">
        <v>17</v>
      </c>
      <c r="P49" t="s">
        <v>17</v>
      </c>
      <c r="Q49" t="s">
        <v>17</v>
      </c>
      <c r="R49" t="s">
        <v>17</v>
      </c>
      <c r="S49" t="s">
        <v>17</v>
      </c>
      <c r="T49" t="s">
        <v>17</v>
      </c>
      <c r="U49" t="s">
        <v>17</v>
      </c>
      <c r="V49" t="s">
        <v>17</v>
      </c>
      <c r="W49" t="s">
        <v>17</v>
      </c>
      <c r="X49" t="s">
        <v>17</v>
      </c>
      <c r="Y49" t="s">
        <v>17</v>
      </c>
      <c r="Z49" s="14" t="s">
        <v>17</v>
      </c>
      <c r="AA49" s="14" t="s">
        <v>17</v>
      </c>
      <c r="AB49" s="14" t="s">
        <v>17</v>
      </c>
      <c r="AC49" s="14" t="s">
        <v>17</v>
      </c>
      <c r="AD49" s="14" t="s">
        <v>17</v>
      </c>
      <c r="AE49" s="14" t="s">
        <v>17</v>
      </c>
    </row>
    <row r="50" spans="1:31">
      <c r="A50" t="s">
        <v>143</v>
      </c>
      <c r="B50" t="s">
        <v>169</v>
      </c>
      <c r="C50" s="234" t="s">
        <v>264</v>
      </c>
      <c r="D50" s="234" t="s">
        <v>264</v>
      </c>
      <c r="E50">
        <v>1971</v>
      </c>
      <c r="F50">
        <v>4</v>
      </c>
      <c r="G50">
        <v>4</v>
      </c>
      <c r="H50">
        <v>39.6</v>
      </c>
      <c r="I50" t="s">
        <v>17</v>
      </c>
      <c r="J50" t="s">
        <v>17</v>
      </c>
      <c r="K50" t="s">
        <v>17</v>
      </c>
      <c r="L50" t="s">
        <v>17</v>
      </c>
      <c r="M50" t="s">
        <v>17</v>
      </c>
      <c r="N50" t="s">
        <v>17</v>
      </c>
      <c r="O50" t="s">
        <v>17</v>
      </c>
      <c r="P50" t="s">
        <v>17</v>
      </c>
      <c r="Q50" t="s">
        <v>17</v>
      </c>
      <c r="R50" t="s">
        <v>17</v>
      </c>
      <c r="S50" t="s">
        <v>17</v>
      </c>
      <c r="T50" t="s">
        <v>17</v>
      </c>
      <c r="U50" t="s">
        <v>17</v>
      </c>
      <c r="V50" t="s">
        <v>17</v>
      </c>
      <c r="W50" t="s">
        <v>17</v>
      </c>
      <c r="X50" t="s">
        <v>17</v>
      </c>
      <c r="Y50" t="s">
        <v>17</v>
      </c>
      <c r="Z50" s="14" t="s">
        <v>17</v>
      </c>
      <c r="AA50" s="14" t="s">
        <v>17</v>
      </c>
      <c r="AB50" s="14" t="s">
        <v>17</v>
      </c>
      <c r="AC50" s="14" t="s">
        <v>17</v>
      </c>
      <c r="AD50" s="14" t="s">
        <v>17</v>
      </c>
      <c r="AE50" s="14" t="s">
        <v>17</v>
      </c>
    </row>
    <row r="51" spans="1:31">
      <c r="A51" t="s">
        <v>143</v>
      </c>
      <c r="B51" t="s">
        <v>169</v>
      </c>
      <c r="C51" s="234" t="s">
        <v>264</v>
      </c>
      <c r="D51" s="234" t="s">
        <v>264</v>
      </c>
      <c r="E51">
        <v>1971</v>
      </c>
      <c r="F51">
        <v>4</v>
      </c>
      <c r="G51">
        <v>5</v>
      </c>
      <c r="H51">
        <v>35.1</v>
      </c>
      <c r="I51" t="s">
        <v>17</v>
      </c>
      <c r="J51" t="s">
        <v>17</v>
      </c>
      <c r="K51" t="s">
        <v>17</v>
      </c>
      <c r="L51" t="s">
        <v>17</v>
      </c>
      <c r="M51" t="s">
        <v>17</v>
      </c>
      <c r="N51" t="s">
        <v>17</v>
      </c>
      <c r="O51" t="s">
        <v>17</v>
      </c>
      <c r="P51" t="s">
        <v>17</v>
      </c>
      <c r="Q51" t="s">
        <v>17</v>
      </c>
      <c r="R51" t="s">
        <v>17</v>
      </c>
      <c r="S51" t="s">
        <v>17</v>
      </c>
      <c r="T51" t="s">
        <v>17</v>
      </c>
      <c r="U51" t="s">
        <v>17</v>
      </c>
      <c r="V51" t="s">
        <v>17</v>
      </c>
      <c r="W51" t="s">
        <v>17</v>
      </c>
      <c r="X51" t="s">
        <v>17</v>
      </c>
      <c r="Y51" t="s">
        <v>17</v>
      </c>
      <c r="Z51" s="14" t="s">
        <v>17</v>
      </c>
      <c r="AA51" s="14" t="s">
        <v>17</v>
      </c>
      <c r="AB51" s="14" t="s">
        <v>17</v>
      </c>
      <c r="AC51" s="14" t="s">
        <v>17</v>
      </c>
      <c r="AD51" s="14" t="s">
        <v>17</v>
      </c>
      <c r="AE51" s="14" t="s">
        <v>17</v>
      </c>
    </row>
    <row r="52" spans="1:31">
      <c r="A52" t="s">
        <v>143</v>
      </c>
      <c r="B52" t="s">
        <v>169</v>
      </c>
      <c r="C52" s="234" t="s">
        <v>264</v>
      </c>
      <c r="D52" s="234" t="s">
        <v>264</v>
      </c>
      <c r="E52">
        <v>1971</v>
      </c>
      <c r="F52">
        <v>4</v>
      </c>
      <c r="G52">
        <v>6</v>
      </c>
      <c r="H52">
        <v>38.6</v>
      </c>
      <c r="I52" t="s">
        <v>17</v>
      </c>
      <c r="J52" t="s">
        <v>17</v>
      </c>
      <c r="K52" t="s">
        <v>17</v>
      </c>
      <c r="L52" t="s">
        <v>17</v>
      </c>
      <c r="M52" t="s">
        <v>17</v>
      </c>
      <c r="N52" t="s">
        <v>17</v>
      </c>
      <c r="O52" t="s">
        <v>17</v>
      </c>
      <c r="P52" t="s">
        <v>17</v>
      </c>
      <c r="Q52" t="s">
        <v>17</v>
      </c>
      <c r="R52" t="s">
        <v>17</v>
      </c>
      <c r="S52" t="s">
        <v>17</v>
      </c>
      <c r="T52" t="s">
        <v>17</v>
      </c>
      <c r="U52" t="s">
        <v>17</v>
      </c>
      <c r="V52" t="s">
        <v>17</v>
      </c>
      <c r="W52" t="s">
        <v>17</v>
      </c>
      <c r="X52" t="s">
        <v>17</v>
      </c>
      <c r="Y52" t="s">
        <v>17</v>
      </c>
      <c r="Z52" s="14" t="s">
        <v>17</v>
      </c>
      <c r="AA52" s="14" t="s">
        <v>17</v>
      </c>
      <c r="AB52" s="14" t="s">
        <v>17</v>
      </c>
      <c r="AC52" s="14" t="s">
        <v>17</v>
      </c>
      <c r="AD52" s="14" t="s">
        <v>17</v>
      </c>
      <c r="AE52" s="14" t="s">
        <v>17</v>
      </c>
    </row>
    <row r="53" spans="1:31">
      <c r="A53" t="s">
        <v>143</v>
      </c>
      <c r="B53" t="s">
        <v>169</v>
      </c>
      <c r="C53" s="234" t="s">
        <v>264</v>
      </c>
      <c r="D53" s="234" t="s">
        <v>264</v>
      </c>
      <c r="E53">
        <v>1971</v>
      </c>
      <c r="F53">
        <v>4</v>
      </c>
      <c r="G53">
        <v>7</v>
      </c>
      <c r="H53">
        <v>40.200000000000003</v>
      </c>
      <c r="I53" t="s">
        <v>17</v>
      </c>
      <c r="J53" t="s">
        <v>17</v>
      </c>
      <c r="K53" t="s">
        <v>17</v>
      </c>
      <c r="L53" t="s">
        <v>17</v>
      </c>
      <c r="M53" t="s">
        <v>17</v>
      </c>
      <c r="N53" t="s">
        <v>17</v>
      </c>
      <c r="O53" t="s">
        <v>17</v>
      </c>
      <c r="P53" t="s">
        <v>17</v>
      </c>
      <c r="Q53" t="s">
        <v>17</v>
      </c>
      <c r="R53" t="s">
        <v>17</v>
      </c>
      <c r="S53" t="s">
        <v>17</v>
      </c>
      <c r="T53" t="s">
        <v>17</v>
      </c>
      <c r="U53" t="s">
        <v>17</v>
      </c>
      <c r="V53" t="s">
        <v>17</v>
      </c>
      <c r="W53" t="s">
        <v>17</v>
      </c>
      <c r="X53" t="s">
        <v>17</v>
      </c>
      <c r="Y53" t="s">
        <v>17</v>
      </c>
      <c r="Z53" s="14" t="s">
        <v>17</v>
      </c>
      <c r="AA53" s="14" t="s">
        <v>17</v>
      </c>
      <c r="AB53" s="14" t="s">
        <v>17</v>
      </c>
      <c r="AC53" s="14" t="s">
        <v>17</v>
      </c>
      <c r="AD53" s="14" t="s">
        <v>17</v>
      </c>
      <c r="AE53" s="14" t="s">
        <v>17</v>
      </c>
    </row>
    <row r="54" spans="1:31">
      <c r="A54" t="s">
        <v>143</v>
      </c>
      <c r="B54" t="s">
        <v>169</v>
      </c>
      <c r="C54" s="234" t="s">
        <v>264</v>
      </c>
      <c r="D54" s="234" t="s">
        <v>264</v>
      </c>
      <c r="E54">
        <v>1971</v>
      </c>
      <c r="F54">
        <v>4</v>
      </c>
      <c r="G54">
        <v>8</v>
      </c>
      <c r="H54">
        <v>30.8</v>
      </c>
      <c r="I54" t="s">
        <v>17</v>
      </c>
      <c r="J54" t="s">
        <v>17</v>
      </c>
      <c r="K54" t="s">
        <v>17</v>
      </c>
      <c r="L54" t="s">
        <v>17</v>
      </c>
      <c r="M54" t="s">
        <v>17</v>
      </c>
      <c r="N54" t="s">
        <v>17</v>
      </c>
      <c r="O54" t="s">
        <v>17</v>
      </c>
      <c r="P54" t="s">
        <v>17</v>
      </c>
      <c r="Q54" t="s">
        <v>17</v>
      </c>
      <c r="R54" t="s">
        <v>17</v>
      </c>
      <c r="S54" t="s">
        <v>17</v>
      </c>
      <c r="T54" t="s">
        <v>17</v>
      </c>
      <c r="U54" t="s">
        <v>17</v>
      </c>
      <c r="V54" t="s">
        <v>17</v>
      </c>
      <c r="W54" t="s">
        <v>17</v>
      </c>
      <c r="X54" t="s">
        <v>17</v>
      </c>
      <c r="Y54" t="s">
        <v>17</v>
      </c>
      <c r="Z54" s="14" t="s">
        <v>17</v>
      </c>
      <c r="AA54" s="14" t="s">
        <v>17</v>
      </c>
      <c r="AB54" s="14" t="s">
        <v>17</v>
      </c>
      <c r="AC54" s="14" t="s">
        <v>17</v>
      </c>
      <c r="AD54" s="14" t="s">
        <v>17</v>
      </c>
      <c r="AE54" s="14" t="s">
        <v>17</v>
      </c>
    </row>
    <row r="55" spans="1:31">
      <c r="A55" t="s">
        <v>143</v>
      </c>
      <c r="B55" t="s">
        <v>169</v>
      </c>
      <c r="C55" s="234" t="s">
        <v>264</v>
      </c>
      <c r="D55" s="234" t="s">
        <v>264</v>
      </c>
      <c r="E55">
        <v>1971</v>
      </c>
      <c r="F55">
        <v>4</v>
      </c>
      <c r="G55">
        <v>9</v>
      </c>
      <c r="H55">
        <v>28</v>
      </c>
      <c r="I55" t="s">
        <v>17</v>
      </c>
      <c r="J55" t="s">
        <v>17</v>
      </c>
      <c r="K55" t="s">
        <v>17</v>
      </c>
      <c r="L55" t="s">
        <v>17</v>
      </c>
      <c r="M55" t="s">
        <v>17</v>
      </c>
      <c r="N55" t="s">
        <v>17</v>
      </c>
      <c r="O55" t="s">
        <v>17</v>
      </c>
      <c r="P55" t="s">
        <v>17</v>
      </c>
      <c r="Q55" t="s">
        <v>17</v>
      </c>
      <c r="R55" t="s">
        <v>17</v>
      </c>
      <c r="S55" t="s">
        <v>17</v>
      </c>
      <c r="T55" t="s">
        <v>17</v>
      </c>
      <c r="U55" t="s">
        <v>17</v>
      </c>
      <c r="V55" t="s">
        <v>17</v>
      </c>
      <c r="W55" t="s">
        <v>17</v>
      </c>
      <c r="X55" t="s">
        <v>17</v>
      </c>
      <c r="Y55" t="s">
        <v>17</v>
      </c>
      <c r="Z55" s="14" t="s">
        <v>17</v>
      </c>
      <c r="AA55" s="14" t="s">
        <v>17</v>
      </c>
      <c r="AB55" s="14" t="s">
        <v>17</v>
      </c>
      <c r="AC55" s="14" t="s">
        <v>17</v>
      </c>
      <c r="AD55" s="14" t="s">
        <v>17</v>
      </c>
      <c r="AE55" s="14" t="s">
        <v>17</v>
      </c>
    </row>
    <row r="56" spans="1:31">
      <c r="A56" t="s">
        <v>143</v>
      </c>
      <c r="B56" t="s">
        <v>169</v>
      </c>
      <c r="C56" s="234" t="s">
        <v>264</v>
      </c>
      <c r="D56" s="234" t="s">
        <v>264</v>
      </c>
      <c r="E56">
        <v>1971</v>
      </c>
      <c r="F56">
        <v>4</v>
      </c>
      <c r="G56">
        <v>10</v>
      </c>
      <c r="H56">
        <v>36.4</v>
      </c>
      <c r="I56" t="s">
        <v>17</v>
      </c>
      <c r="J56" t="s">
        <v>17</v>
      </c>
      <c r="K56" t="s">
        <v>17</v>
      </c>
      <c r="L56" t="s">
        <v>17</v>
      </c>
      <c r="M56" t="s">
        <v>17</v>
      </c>
      <c r="N56" t="s">
        <v>17</v>
      </c>
      <c r="O56" t="s">
        <v>17</v>
      </c>
      <c r="P56" t="s">
        <v>17</v>
      </c>
      <c r="Q56" t="s">
        <v>17</v>
      </c>
      <c r="R56" t="s">
        <v>17</v>
      </c>
      <c r="S56" t="s">
        <v>17</v>
      </c>
      <c r="T56" t="s">
        <v>17</v>
      </c>
      <c r="U56" t="s">
        <v>17</v>
      </c>
      <c r="V56" t="s">
        <v>17</v>
      </c>
      <c r="W56" t="s">
        <v>17</v>
      </c>
      <c r="X56" t="s">
        <v>17</v>
      </c>
      <c r="Y56" t="s">
        <v>17</v>
      </c>
      <c r="Z56" s="14" t="s">
        <v>17</v>
      </c>
      <c r="AA56" s="14" t="s">
        <v>17</v>
      </c>
      <c r="AB56" s="14" t="s">
        <v>17</v>
      </c>
      <c r="AC56" s="14" t="s">
        <v>17</v>
      </c>
      <c r="AD56" s="14" t="s">
        <v>17</v>
      </c>
      <c r="AE56" s="14" t="s">
        <v>17</v>
      </c>
    </row>
    <row r="57" spans="1:31">
      <c r="A57" t="s">
        <v>143</v>
      </c>
      <c r="B57" t="s">
        <v>169</v>
      </c>
      <c r="C57" s="234" t="s">
        <v>264</v>
      </c>
      <c r="D57" s="234" t="s">
        <v>264</v>
      </c>
      <c r="E57">
        <v>1971</v>
      </c>
      <c r="F57">
        <v>4</v>
      </c>
      <c r="G57">
        <v>11</v>
      </c>
      <c r="H57">
        <v>29.8</v>
      </c>
      <c r="I57" t="s">
        <v>17</v>
      </c>
      <c r="J57" t="s">
        <v>17</v>
      </c>
      <c r="K57" t="s">
        <v>17</v>
      </c>
      <c r="L57" t="s">
        <v>17</v>
      </c>
      <c r="M57" t="s">
        <v>17</v>
      </c>
      <c r="N57" t="s">
        <v>17</v>
      </c>
      <c r="O57" t="s">
        <v>17</v>
      </c>
      <c r="P57" t="s">
        <v>17</v>
      </c>
      <c r="Q57" t="s">
        <v>17</v>
      </c>
      <c r="R57" t="s">
        <v>17</v>
      </c>
      <c r="S57" t="s">
        <v>17</v>
      </c>
      <c r="T57" t="s">
        <v>17</v>
      </c>
      <c r="U57" t="s">
        <v>17</v>
      </c>
      <c r="V57" t="s">
        <v>17</v>
      </c>
      <c r="W57" t="s">
        <v>17</v>
      </c>
      <c r="X57" t="s">
        <v>17</v>
      </c>
      <c r="Y57" t="s">
        <v>17</v>
      </c>
      <c r="Z57" s="14" t="s">
        <v>17</v>
      </c>
      <c r="AA57" s="14" t="s">
        <v>17</v>
      </c>
      <c r="AB57" s="14" t="s">
        <v>17</v>
      </c>
      <c r="AC57" s="14" t="s">
        <v>17</v>
      </c>
      <c r="AD57" s="14" t="s">
        <v>17</v>
      </c>
      <c r="AE57" s="14" t="s">
        <v>17</v>
      </c>
    </row>
    <row r="58" spans="1:31">
      <c r="A58" t="s">
        <v>143</v>
      </c>
      <c r="B58" t="s">
        <v>169</v>
      </c>
      <c r="C58" s="234" t="s">
        <v>264</v>
      </c>
      <c r="D58" s="234" t="s">
        <v>264</v>
      </c>
      <c r="E58">
        <v>1971</v>
      </c>
      <c r="F58">
        <v>4</v>
      </c>
      <c r="G58">
        <v>12</v>
      </c>
      <c r="H58">
        <v>40.200000000000003</v>
      </c>
      <c r="I58" t="s">
        <v>17</v>
      </c>
      <c r="J58" t="s">
        <v>17</v>
      </c>
      <c r="K58" t="s">
        <v>17</v>
      </c>
      <c r="L58" t="s">
        <v>17</v>
      </c>
      <c r="M58" t="s">
        <v>17</v>
      </c>
      <c r="N58" t="s">
        <v>17</v>
      </c>
      <c r="O58" t="s">
        <v>17</v>
      </c>
      <c r="P58" t="s">
        <v>17</v>
      </c>
      <c r="Q58" t="s">
        <v>17</v>
      </c>
      <c r="R58" t="s">
        <v>17</v>
      </c>
      <c r="S58" t="s">
        <v>17</v>
      </c>
      <c r="T58" t="s">
        <v>17</v>
      </c>
      <c r="U58" t="s">
        <v>17</v>
      </c>
      <c r="V58" t="s">
        <v>17</v>
      </c>
      <c r="W58" t="s">
        <v>17</v>
      </c>
      <c r="X58" t="s">
        <v>17</v>
      </c>
      <c r="Y58" t="s">
        <v>17</v>
      </c>
      <c r="Z58" s="14" t="s">
        <v>17</v>
      </c>
      <c r="AA58" s="14" t="s">
        <v>17</v>
      </c>
      <c r="AB58" s="14" t="s">
        <v>17</v>
      </c>
      <c r="AC58" s="14" t="s">
        <v>17</v>
      </c>
      <c r="AD58" s="14" t="s">
        <v>17</v>
      </c>
      <c r="AE58" s="14" t="s">
        <v>17</v>
      </c>
    </row>
    <row r="59" spans="1:31">
      <c r="A59" t="s">
        <v>143</v>
      </c>
      <c r="B59" t="s">
        <v>169</v>
      </c>
      <c r="C59" s="234" t="s">
        <v>264</v>
      </c>
      <c r="D59" s="234" t="s">
        <v>264</v>
      </c>
      <c r="E59">
        <v>1971</v>
      </c>
      <c r="F59">
        <v>4</v>
      </c>
      <c r="G59">
        <v>13</v>
      </c>
      <c r="H59">
        <v>34.799999999999997</v>
      </c>
      <c r="I59" t="s">
        <v>17</v>
      </c>
      <c r="J59" t="s">
        <v>17</v>
      </c>
      <c r="K59" t="s">
        <v>17</v>
      </c>
      <c r="L59" t="s">
        <v>17</v>
      </c>
      <c r="M59" t="s">
        <v>17</v>
      </c>
      <c r="N59" t="s">
        <v>17</v>
      </c>
      <c r="O59" t="s">
        <v>17</v>
      </c>
      <c r="P59" t="s">
        <v>17</v>
      </c>
      <c r="Q59" t="s">
        <v>17</v>
      </c>
      <c r="R59" t="s">
        <v>17</v>
      </c>
      <c r="S59" t="s">
        <v>17</v>
      </c>
      <c r="T59" t="s">
        <v>17</v>
      </c>
      <c r="U59" t="s">
        <v>17</v>
      </c>
      <c r="V59" t="s">
        <v>17</v>
      </c>
      <c r="W59" t="s">
        <v>17</v>
      </c>
      <c r="X59" t="s">
        <v>17</v>
      </c>
      <c r="Y59" t="s">
        <v>17</v>
      </c>
      <c r="Z59" s="14" t="s">
        <v>17</v>
      </c>
      <c r="AA59" s="14" t="s">
        <v>17</v>
      </c>
      <c r="AB59" s="14" t="s">
        <v>17</v>
      </c>
      <c r="AC59" s="14" t="s">
        <v>17</v>
      </c>
      <c r="AD59" s="14" t="s">
        <v>17</v>
      </c>
      <c r="AE59" s="14" t="s">
        <v>17</v>
      </c>
    </row>
    <row r="60" spans="1:31">
      <c r="A60" t="s">
        <v>143</v>
      </c>
      <c r="B60" t="s">
        <v>169</v>
      </c>
      <c r="C60" s="234" t="s">
        <v>264</v>
      </c>
      <c r="D60" s="234" t="s">
        <v>264</v>
      </c>
      <c r="E60">
        <v>1971</v>
      </c>
      <c r="F60">
        <v>4</v>
      </c>
      <c r="G60">
        <v>14</v>
      </c>
      <c r="H60">
        <v>31</v>
      </c>
      <c r="I60" t="s">
        <v>17</v>
      </c>
      <c r="J60" t="s">
        <v>17</v>
      </c>
      <c r="K60" t="s">
        <v>17</v>
      </c>
      <c r="L60" t="s">
        <v>17</v>
      </c>
      <c r="M60" t="s">
        <v>17</v>
      </c>
      <c r="N60" t="s">
        <v>17</v>
      </c>
      <c r="O60" t="s">
        <v>17</v>
      </c>
      <c r="P60" t="s">
        <v>17</v>
      </c>
      <c r="Q60" t="s">
        <v>17</v>
      </c>
      <c r="R60" t="s">
        <v>17</v>
      </c>
      <c r="S60" t="s">
        <v>17</v>
      </c>
      <c r="T60" t="s">
        <v>17</v>
      </c>
      <c r="U60" t="s">
        <v>17</v>
      </c>
      <c r="V60" t="s">
        <v>17</v>
      </c>
      <c r="W60" t="s">
        <v>17</v>
      </c>
      <c r="X60" t="s">
        <v>17</v>
      </c>
      <c r="Y60" t="s">
        <v>17</v>
      </c>
      <c r="Z60" s="14" t="s">
        <v>17</v>
      </c>
      <c r="AA60" s="14" t="s">
        <v>17</v>
      </c>
      <c r="AB60" s="14" t="s">
        <v>17</v>
      </c>
      <c r="AC60" s="14" t="s">
        <v>17</v>
      </c>
      <c r="AD60" s="14" t="s">
        <v>17</v>
      </c>
      <c r="AE60" s="14" t="s">
        <v>17</v>
      </c>
    </row>
    <row r="61" spans="1:31">
      <c r="A61" t="s">
        <v>143</v>
      </c>
      <c r="B61" t="s">
        <v>169</v>
      </c>
      <c r="C61" s="234" t="s">
        <v>264</v>
      </c>
      <c r="D61" s="234" t="s">
        <v>264</v>
      </c>
      <c r="E61">
        <v>1972</v>
      </c>
      <c r="F61">
        <v>1</v>
      </c>
      <c r="G61">
        <v>1</v>
      </c>
      <c r="H61">
        <v>29.64</v>
      </c>
      <c r="I61" t="s">
        <v>17</v>
      </c>
      <c r="J61" t="s">
        <v>17</v>
      </c>
      <c r="K61" t="s">
        <v>17</v>
      </c>
      <c r="L61" t="s">
        <v>17</v>
      </c>
      <c r="M61" t="s">
        <v>17</v>
      </c>
      <c r="N61" t="s">
        <v>17</v>
      </c>
      <c r="O61" t="s">
        <v>17</v>
      </c>
      <c r="P61" t="s">
        <v>17</v>
      </c>
      <c r="Q61" t="s">
        <v>17</v>
      </c>
      <c r="R61" t="s">
        <v>17</v>
      </c>
      <c r="S61" t="s">
        <v>17</v>
      </c>
      <c r="T61" t="s">
        <v>17</v>
      </c>
      <c r="U61" t="s">
        <v>17</v>
      </c>
      <c r="V61" t="s">
        <v>17</v>
      </c>
      <c r="W61" t="s">
        <v>17</v>
      </c>
      <c r="X61" t="s">
        <v>17</v>
      </c>
      <c r="Y61" t="s">
        <v>17</v>
      </c>
      <c r="Z61" s="14" t="s">
        <v>17</v>
      </c>
      <c r="AA61" s="14" t="s">
        <v>17</v>
      </c>
      <c r="AB61" s="14" t="s">
        <v>17</v>
      </c>
      <c r="AC61" s="14" t="s">
        <v>17</v>
      </c>
      <c r="AD61" s="14" t="s">
        <v>17</v>
      </c>
      <c r="AE61" s="14" t="s">
        <v>17</v>
      </c>
    </row>
    <row r="62" spans="1:31">
      <c r="A62" t="s">
        <v>143</v>
      </c>
      <c r="B62" t="s">
        <v>169</v>
      </c>
      <c r="C62" s="234" t="s">
        <v>264</v>
      </c>
      <c r="D62" s="234" t="s">
        <v>264</v>
      </c>
      <c r="E62">
        <v>1972</v>
      </c>
      <c r="F62">
        <v>1</v>
      </c>
      <c r="G62">
        <v>2</v>
      </c>
      <c r="H62">
        <v>28.31</v>
      </c>
      <c r="I62" t="s">
        <v>17</v>
      </c>
      <c r="J62" t="s">
        <v>17</v>
      </c>
      <c r="K62" t="s">
        <v>17</v>
      </c>
      <c r="L62" t="s">
        <v>17</v>
      </c>
      <c r="M62" t="s">
        <v>17</v>
      </c>
      <c r="N62" t="s">
        <v>17</v>
      </c>
      <c r="O62" t="s">
        <v>17</v>
      </c>
      <c r="P62" t="s">
        <v>17</v>
      </c>
      <c r="Q62" t="s">
        <v>17</v>
      </c>
      <c r="R62" t="s">
        <v>17</v>
      </c>
      <c r="S62" t="s">
        <v>17</v>
      </c>
      <c r="T62" t="s">
        <v>17</v>
      </c>
      <c r="U62" t="s">
        <v>17</v>
      </c>
      <c r="V62" t="s">
        <v>17</v>
      </c>
      <c r="W62" t="s">
        <v>17</v>
      </c>
      <c r="X62" t="s">
        <v>17</v>
      </c>
      <c r="Y62" t="s">
        <v>17</v>
      </c>
      <c r="Z62" s="14" t="s">
        <v>17</v>
      </c>
      <c r="AA62" s="14" t="s">
        <v>17</v>
      </c>
      <c r="AB62" s="14" t="s">
        <v>17</v>
      </c>
      <c r="AC62" s="14" t="s">
        <v>17</v>
      </c>
      <c r="AD62" s="14" t="s">
        <v>17</v>
      </c>
      <c r="AE62" s="14" t="s">
        <v>17</v>
      </c>
    </row>
    <row r="63" spans="1:31">
      <c r="A63" t="s">
        <v>143</v>
      </c>
      <c r="B63" t="s">
        <v>169</v>
      </c>
      <c r="C63" s="234" t="s">
        <v>264</v>
      </c>
      <c r="D63" s="234" t="s">
        <v>264</v>
      </c>
      <c r="E63">
        <v>1972</v>
      </c>
      <c r="F63">
        <v>1</v>
      </c>
      <c r="G63">
        <v>3</v>
      </c>
      <c r="H63">
        <v>30.98</v>
      </c>
      <c r="I63" t="s">
        <v>17</v>
      </c>
      <c r="J63" t="s">
        <v>17</v>
      </c>
      <c r="K63" t="s">
        <v>17</v>
      </c>
      <c r="L63" t="s">
        <v>17</v>
      </c>
      <c r="M63" t="s">
        <v>17</v>
      </c>
      <c r="N63" t="s">
        <v>17</v>
      </c>
      <c r="O63" t="s">
        <v>17</v>
      </c>
      <c r="P63" t="s">
        <v>17</v>
      </c>
      <c r="Q63" t="s">
        <v>17</v>
      </c>
      <c r="R63" t="s">
        <v>17</v>
      </c>
      <c r="S63" t="s">
        <v>17</v>
      </c>
      <c r="T63" t="s">
        <v>17</v>
      </c>
      <c r="U63" t="s">
        <v>17</v>
      </c>
      <c r="V63" t="s">
        <v>17</v>
      </c>
      <c r="W63" t="s">
        <v>17</v>
      </c>
      <c r="X63" t="s">
        <v>17</v>
      </c>
      <c r="Y63" t="s">
        <v>17</v>
      </c>
      <c r="Z63" s="14" t="s">
        <v>17</v>
      </c>
      <c r="AA63" s="14" t="s">
        <v>17</v>
      </c>
      <c r="AB63" s="14" t="s">
        <v>17</v>
      </c>
      <c r="AC63" s="14" t="s">
        <v>17</v>
      </c>
      <c r="AD63" s="14" t="s">
        <v>17</v>
      </c>
      <c r="AE63" s="14" t="s">
        <v>17</v>
      </c>
    </row>
    <row r="64" spans="1:31">
      <c r="A64" t="s">
        <v>143</v>
      </c>
      <c r="B64" t="s">
        <v>169</v>
      </c>
      <c r="C64" s="234" t="s">
        <v>264</v>
      </c>
      <c r="D64" s="234" t="s">
        <v>264</v>
      </c>
      <c r="E64">
        <v>1972</v>
      </c>
      <c r="F64">
        <v>1</v>
      </c>
      <c r="G64">
        <v>4</v>
      </c>
      <c r="H64">
        <v>28.31</v>
      </c>
      <c r="I64" t="s">
        <v>17</v>
      </c>
      <c r="J64" t="s">
        <v>17</v>
      </c>
      <c r="K64" t="s">
        <v>17</v>
      </c>
      <c r="L64" t="s">
        <v>17</v>
      </c>
      <c r="M64" t="s">
        <v>17</v>
      </c>
      <c r="N64" t="s">
        <v>17</v>
      </c>
      <c r="O64" t="s">
        <v>17</v>
      </c>
      <c r="P64" t="s">
        <v>17</v>
      </c>
      <c r="Q64" t="s">
        <v>17</v>
      </c>
      <c r="R64" t="s">
        <v>17</v>
      </c>
      <c r="S64" t="s">
        <v>17</v>
      </c>
      <c r="T64" t="s">
        <v>17</v>
      </c>
      <c r="U64" t="s">
        <v>17</v>
      </c>
      <c r="V64" t="s">
        <v>17</v>
      </c>
      <c r="W64" t="s">
        <v>17</v>
      </c>
      <c r="X64" t="s">
        <v>17</v>
      </c>
      <c r="Y64" t="s">
        <v>17</v>
      </c>
      <c r="Z64" s="14" t="s">
        <v>17</v>
      </c>
      <c r="AA64" s="14" t="s">
        <v>17</v>
      </c>
      <c r="AB64" s="14" t="s">
        <v>17</v>
      </c>
      <c r="AC64" s="14" t="s">
        <v>17</v>
      </c>
      <c r="AD64" s="14" t="s">
        <v>17</v>
      </c>
      <c r="AE64" s="14" t="s">
        <v>17</v>
      </c>
    </row>
    <row r="65" spans="1:31">
      <c r="A65" t="s">
        <v>143</v>
      </c>
      <c r="B65" t="s">
        <v>169</v>
      </c>
      <c r="C65" s="234" t="s">
        <v>264</v>
      </c>
      <c r="D65" s="234" t="s">
        <v>264</v>
      </c>
      <c r="E65">
        <v>1972</v>
      </c>
      <c r="F65">
        <v>1</v>
      </c>
      <c r="G65">
        <v>5</v>
      </c>
      <c r="H65">
        <v>30.85</v>
      </c>
      <c r="I65" t="s">
        <v>17</v>
      </c>
      <c r="J65" t="s">
        <v>17</v>
      </c>
      <c r="K65" t="s">
        <v>17</v>
      </c>
      <c r="L65" t="s">
        <v>17</v>
      </c>
      <c r="M65" t="s">
        <v>17</v>
      </c>
      <c r="N65" t="s">
        <v>17</v>
      </c>
      <c r="O65" t="s">
        <v>17</v>
      </c>
      <c r="P65" t="s">
        <v>17</v>
      </c>
      <c r="Q65" t="s">
        <v>17</v>
      </c>
      <c r="R65" t="s">
        <v>17</v>
      </c>
      <c r="S65" t="s">
        <v>17</v>
      </c>
      <c r="T65" t="s">
        <v>17</v>
      </c>
      <c r="U65" t="s">
        <v>17</v>
      </c>
      <c r="V65" t="s">
        <v>17</v>
      </c>
      <c r="W65" t="s">
        <v>17</v>
      </c>
      <c r="X65" t="s">
        <v>17</v>
      </c>
      <c r="Y65" t="s">
        <v>17</v>
      </c>
      <c r="Z65" s="14" t="s">
        <v>17</v>
      </c>
      <c r="AA65" s="14" t="s">
        <v>17</v>
      </c>
      <c r="AB65" s="14" t="s">
        <v>17</v>
      </c>
      <c r="AC65" s="14" t="s">
        <v>17</v>
      </c>
      <c r="AD65" s="14" t="s">
        <v>17</v>
      </c>
      <c r="AE65" s="14" t="s">
        <v>17</v>
      </c>
    </row>
    <row r="66" spans="1:31">
      <c r="A66" t="s">
        <v>143</v>
      </c>
      <c r="B66" t="s">
        <v>169</v>
      </c>
      <c r="C66" s="234" t="s">
        <v>264</v>
      </c>
      <c r="D66" s="234" t="s">
        <v>264</v>
      </c>
      <c r="E66">
        <v>1972</v>
      </c>
      <c r="F66">
        <v>1</v>
      </c>
      <c r="G66">
        <v>6</v>
      </c>
      <c r="H66">
        <v>24.2</v>
      </c>
      <c r="I66" t="s">
        <v>17</v>
      </c>
      <c r="J66" t="s">
        <v>17</v>
      </c>
      <c r="K66" t="s">
        <v>17</v>
      </c>
      <c r="L66" t="s">
        <v>17</v>
      </c>
      <c r="M66" t="s">
        <v>17</v>
      </c>
      <c r="N66" t="s">
        <v>17</v>
      </c>
      <c r="O66" t="s">
        <v>17</v>
      </c>
      <c r="P66" t="s">
        <v>17</v>
      </c>
      <c r="Q66" t="s">
        <v>17</v>
      </c>
      <c r="R66" t="s">
        <v>17</v>
      </c>
      <c r="S66" t="s">
        <v>17</v>
      </c>
      <c r="T66" t="s">
        <v>17</v>
      </c>
      <c r="U66" t="s">
        <v>17</v>
      </c>
      <c r="V66" t="s">
        <v>17</v>
      </c>
      <c r="W66" t="s">
        <v>17</v>
      </c>
      <c r="X66" t="s">
        <v>17</v>
      </c>
      <c r="Y66" t="s">
        <v>17</v>
      </c>
      <c r="Z66" s="14" t="s">
        <v>17</v>
      </c>
      <c r="AA66" s="14" t="s">
        <v>17</v>
      </c>
      <c r="AB66" s="14" t="s">
        <v>17</v>
      </c>
      <c r="AC66" s="14" t="s">
        <v>17</v>
      </c>
      <c r="AD66" s="14" t="s">
        <v>17</v>
      </c>
      <c r="AE66" s="14" t="s">
        <v>17</v>
      </c>
    </row>
    <row r="67" spans="1:31">
      <c r="A67" t="s">
        <v>143</v>
      </c>
      <c r="B67" t="s">
        <v>169</v>
      </c>
      <c r="C67" s="234" t="s">
        <v>264</v>
      </c>
      <c r="D67" s="234" t="s">
        <v>264</v>
      </c>
      <c r="E67">
        <v>1972</v>
      </c>
      <c r="F67">
        <v>1</v>
      </c>
      <c r="G67">
        <v>7</v>
      </c>
      <c r="H67">
        <v>25.05</v>
      </c>
      <c r="I67" t="s">
        <v>17</v>
      </c>
      <c r="J67" t="s">
        <v>17</v>
      </c>
      <c r="K67" t="s">
        <v>17</v>
      </c>
      <c r="L67" t="s">
        <v>17</v>
      </c>
      <c r="M67" t="s">
        <v>17</v>
      </c>
      <c r="N67" t="s">
        <v>17</v>
      </c>
      <c r="O67" t="s">
        <v>17</v>
      </c>
      <c r="P67" t="s">
        <v>17</v>
      </c>
      <c r="Q67" t="s">
        <v>17</v>
      </c>
      <c r="R67" t="s">
        <v>17</v>
      </c>
      <c r="S67" t="s">
        <v>17</v>
      </c>
      <c r="T67" t="s">
        <v>17</v>
      </c>
      <c r="U67" t="s">
        <v>17</v>
      </c>
      <c r="V67" t="s">
        <v>17</v>
      </c>
      <c r="W67" t="s">
        <v>17</v>
      </c>
      <c r="X67" t="s">
        <v>17</v>
      </c>
      <c r="Y67" t="s">
        <v>17</v>
      </c>
      <c r="Z67" s="14" t="s">
        <v>17</v>
      </c>
      <c r="AA67" s="14" t="s">
        <v>17</v>
      </c>
      <c r="AB67" s="14" t="s">
        <v>17</v>
      </c>
      <c r="AC67" s="14" t="s">
        <v>17</v>
      </c>
      <c r="AD67" s="14" t="s">
        <v>17</v>
      </c>
      <c r="AE67" s="14" t="s">
        <v>17</v>
      </c>
    </row>
    <row r="68" spans="1:31">
      <c r="A68" t="s">
        <v>143</v>
      </c>
      <c r="B68" t="s">
        <v>169</v>
      </c>
      <c r="C68" s="234" t="s">
        <v>264</v>
      </c>
      <c r="D68" s="234" t="s">
        <v>264</v>
      </c>
      <c r="E68">
        <v>1972</v>
      </c>
      <c r="F68">
        <v>1</v>
      </c>
      <c r="G68">
        <v>8</v>
      </c>
      <c r="H68">
        <v>28.43</v>
      </c>
      <c r="I68" t="s">
        <v>17</v>
      </c>
      <c r="J68" t="s">
        <v>17</v>
      </c>
      <c r="K68" t="s">
        <v>17</v>
      </c>
      <c r="L68" t="s">
        <v>17</v>
      </c>
      <c r="M68" t="s">
        <v>17</v>
      </c>
      <c r="N68" t="s">
        <v>17</v>
      </c>
      <c r="O68" t="s">
        <v>17</v>
      </c>
      <c r="P68" t="s">
        <v>17</v>
      </c>
      <c r="Q68" t="s">
        <v>17</v>
      </c>
      <c r="R68" t="s">
        <v>17</v>
      </c>
      <c r="S68" t="s">
        <v>17</v>
      </c>
      <c r="T68" t="s">
        <v>17</v>
      </c>
      <c r="U68" t="s">
        <v>17</v>
      </c>
      <c r="V68" t="s">
        <v>17</v>
      </c>
      <c r="W68" t="s">
        <v>17</v>
      </c>
      <c r="X68" t="s">
        <v>17</v>
      </c>
      <c r="Y68" t="s">
        <v>17</v>
      </c>
      <c r="Z68" s="14" t="s">
        <v>17</v>
      </c>
      <c r="AA68" s="14" t="s">
        <v>17</v>
      </c>
      <c r="AB68" s="14" t="s">
        <v>17</v>
      </c>
      <c r="AC68" s="14" t="s">
        <v>17</v>
      </c>
      <c r="AD68" s="14" t="s">
        <v>17</v>
      </c>
      <c r="AE68" s="14" t="s">
        <v>17</v>
      </c>
    </row>
    <row r="69" spans="1:31">
      <c r="A69" t="s">
        <v>143</v>
      </c>
      <c r="B69" t="s">
        <v>169</v>
      </c>
      <c r="C69" s="234" t="s">
        <v>264</v>
      </c>
      <c r="D69" s="234" t="s">
        <v>264</v>
      </c>
      <c r="E69">
        <v>1972</v>
      </c>
      <c r="F69">
        <v>1</v>
      </c>
      <c r="G69">
        <v>9</v>
      </c>
      <c r="H69">
        <v>26.86</v>
      </c>
      <c r="I69" t="s">
        <v>17</v>
      </c>
      <c r="J69" t="s">
        <v>17</v>
      </c>
      <c r="K69" t="s">
        <v>17</v>
      </c>
      <c r="L69" t="s">
        <v>17</v>
      </c>
      <c r="M69" t="s">
        <v>17</v>
      </c>
      <c r="N69" t="s">
        <v>17</v>
      </c>
      <c r="O69" t="s">
        <v>17</v>
      </c>
      <c r="P69" t="s">
        <v>17</v>
      </c>
      <c r="Q69" t="s">
        <v>17</v>
      </c>
      <c r="R69" t="s">
        <v>17</v>
      </c>
      <c r="S69" t="s">
        <v>17</v>
      </c>
      <c r="T69" t="s">
        <v>17</v>
      </c>
      <c r="U69" t="s">
        <v>17</v>
      </c>
      <c r="V69" t="s">
        <v>17</v>
      </c>
      <c r="W69" t="s">
        <v>17</v>
      </c>
      <c r="X69" t="s">
        <v>17</v>
      </c>
      <c r="Y69" t="s">
        <v>17</v>
      </c>
      <c r="Z69" s="14" t="s">
        <v>17</v>
      </c>
      <c r="AA69" s="14" t="s">
        <v>17</v>
      </c>
      <c r="AB69" s="14" t="s">
        <v>17</v>
      </c>
      <c r="AC69" s="14" t="s">
        <v>17</v>
      </c>
      <c r="AD69" s="14" t="s">
        <v>17</v>
      </c>
      <c r="AE69" s="14" t="s">
        <v>17</v>
      </c>
    </row>
    <row r="70" spans="1:31">
      <c r="A70" t="s">
        <v>143</v>
      </c>
      <c r="B70" t="s">
        <v>169</v>
      </c>
      <c r="C70" s="234" t="s">
        <v>264</v>
      </c>
      <c r="D70" s="234" t="s">
        <v>264</v>
      </c>
      <c r="E70">
        <v>1972</v>
      </c>
      <c r="F70">
        <v>1</v>
      </c>
      <c r="G70">
        <v>10</v>
      </c>
      <c r="H70">
        <v>29.04</v>
      </c>
      <c r="I70" t="s">
        <v>17</v>
      </c>
      <c r="J70" t="s">
        <v>17</v>
      </c>
      <c r="K70" t="s">
        <v>17</v>
      </c>
      <c r="L70" t="s">
        <v>17</v>
      </c>
      <c r="M70" t="s">
        <v>17</v>
      </c>
      <c r="N70" t="s">
        <v>17</v>
      </c>
      <c r="O70" t="s">
        <v>17</v>
      </c>
      <c r="P70" t="s">
        <v>17</v>
      </c>
      <c r="Q70" t="s">
        <v>17</v>
      </c>
      <c r="R70" t="s">
        <v>17</v>
      </c>
      <c r="S70" t="s">
        <v>17</v>
      </c>
      <c r="T70" t="s">
        <v>17</v>
      </c>
      <c r="U70" t="s">
        <v>17</v>
      </c>
      <c r="V70" t="s">
        <v>17</v>
      </c>
      <c r="W70" t="s">
        <v>17</v>
      </c>
      <c r="X70" t="s">
        <v>17</v>
      </c>
      <c r="Y70" t="s">
        <v>17</v>
      </c>
      <c r="Z70" s="14" t="s">
        <v>17</v>
      </c>
      <c r="AA70" s="14" t="s">
        <v>17</v>
      </c>
      <c r="AB70" s="14" t="s">
        <v>17</v>
      </c>
      <c r="AC70" s="14" t="s">
        <v>17</v>
      </c>
      <c r="AD70" s="14" t="s">
        <v>17</v>
      </c>
      <c r="AE70" s="14" t="s">
        <v>17</v>
      </c>
    </row>
    <row r="71" spans="1:31">
      <c r="A71" t="s">
        <v>143</v>
      </c>
      <c r="B71" t="s">
        <v>169</v>
      </c>
      <c r="C71" s="234" t="s">
        <v>264</v>
      </c>
      <c r="D71" s="234" t="s">
        <v>264</v>
      </c>
      <c r="E71">
        <v>1972</v>
      </c>
      <c r="F71">
        <v>1</v>
      </c>
      <c r="G71">
        <v>11</v>
      </c>
      <c r="H71">
        <v>27.95</v>
      </c>
      <c r="I71" t="s">
        <v>17</v>
      </c>
      <c r="J71" t="s">
        <v>17</v>
      </c>
      <c r="K71" t="s">
        <v>17</v>
      </c>
      <c r="L71" t="s">
        <v>17</v>
      </c>
      <c r="M71" t="s">
        <v>17</v>
      </c>
      <c r="N71" t="s">
        <v>17</v>
      </c>
      <c r="O71" t="s">
        <v>17</v>
      </c>
      <c r="P71" t="s">
        <v>17</v>
      </c>
      <c r="Q71" t="s">
        <v>17</v>
      </c>
      <c r="R71" t="s">
        <v>17</v>
      </c>
      <c r="S71" t="s">
        <v>17</v>
      </c>
      <c r="T71" t="s">
        <v>17</v>
      </c>
      <c r="U71" t="s">
        <v>17</v>
      </c>
      <c r="V71" t="s">
        <v>17</v>
      </c>
      <c r="W71" t="s">
        <v>17</v>
      </c>
      <c r="X71" t="s">
        <v>17</v>
      </c>
      <c r="Y71" t="s">
        <v>17</v>
      </c>
      <c r="Z71" s="14" t="s">
        <v>17</v>
      </c>
      <c r="AA71" s="14" t="s">
        <v>17</v>
      </c>
      <c r="AB71" s="14" t="s">
        <v>17</v>
      </c>
      <c r="AC71" s="14" t="s">
        <v>17</v>
      </c>
      <c r="AD71" s="14" t="s">
        <v>17</v>
      </c>
      <c r="AE71" s="14" t="s">
        <v>17</v>
      </c>
    </row>
    <row r="72" spans="1:31">
      <c r="A72" t="s">
        <v>143</v>
      </c>
      <c r="B72" t="s">
        <v>169</v>
      </c>
      <c r="C72" s="234" t="s">
        <v>264</v>
      </c>
      <c r="D72" s="234" t="s">
        <v>264</v>
      </c>
      <c r="E72">
        <v>1972</v>
      </c>
      <c r="F72">
        <v>1</v>
      </c>
      <c r="G72">
        <v>12</v>
      </c>
      <c r="H72">
        <v>29.89</v>
      </c>
      <c r="I72" t="s">
        <v>17</v>
      </c>
      <c r="J72" t="s">
        <v>17</v>
      </c>
      <c r="K72" t="s">
        <v>17</v>
      </c>
      <c r="L72" t="s">
        <v>17</v>
      </c>
      <c r="M72" t="s">
        <v>17</v>
      </c>
      <c r="N72" t="s">
        <v>17</v>
      </c>
      <c r="O72" t="s">
        <v>17</v>
      </c>
      <c r="P72" t="s">
        <v>17</v>
      </c>
      <c r="Q72" t="s">
        <v>17</v>
      </c>
      <c r="R72" t="s">
        <v>17</v>
      </c>
      <c r="S72" t="s">
        <v>17</v>
      </c>
      <c r="T72" t="s">
        <v>17</v>
      </c>
      <c r="U72" t="s">
        <v>17</v>
      </c>
      <c r="V72" t="s">
        <v>17</v>
      </c>
      <c r="W72" t="s">
        <v>17</v>
      </c>
      <c r="X72" t="s">
        <v>17</v>
      </c>
      <c r="Y72" t="s">
        <v>17</v>
      </c>
      <c r="Z72" s="14" t="s">
        <v>17</v>
      </c>
      <c r="AA72" s="14" t="s">
        <v>17</v>
      </c>
      <c r="AB72" s="14" t="s">
        <v>17</v>
      </c>
      <c r="AC72" s="14" t="s">
        <v>17</v>
      </c>
      <c r="AD72" s="14" t="s">
        <v>17</v>
      </c>
      <c r="AE72" s="14" t="s">
        <v>17</v>
      </c>
    </row>
    <row r="73" spans="1:31">
      <c r="A73" t="s">
        <v>143</v>
      </c>
      <c r="B73" t="s">
        <v>169</v>
      </c>
      <c r="C73" s="234" t="s">
        <v>264</v>
      </c>
      <c r="D73" s="234" t="s">
        <v>264</v>
      </c>
      <c r="E73">
        <v>1972</v>
      </c>
      <c r="F73">
        <v>1</v>
      </c>
      <c r="G73">
        <v>13</v>
      </c>
      <c r="H73">
        <v>24.2</v>
      </c>
      <c r="I73" t="s">
        <v>17</v>
      </c>
      <c r="J73" t="s">
        <v>17</v>
      </c>
      <c r="K73" t="s">
        <v>17</v>
      </c>
      <c r="L73" t="s">
        <v>17</v>
      </c>
      <c r="M73" t="s">
        <v>17</v>
      </c>
      <c r="N73" t="s">
        <v>17</v>
      </c>
      <c r="O73" t="s">
        <v>17</v>
      </c>
      <c r="P73" t="s">
        <v>17</v>
      </c>
      <c r="Q73" t="s">
        <v>17</v>
      </c>
      <c r="R73" t="s">
        <v>17</v>
      </c>
      <c r="S73" t="s">
        <v>17</v>
      </c>
      <c r="T73" t="s">
        <v>17</v>
      </c>
      <c r="U73" t="s">
        <v>17</v>
      </c>
      <c r="V73" t="s">
        <v>17</v>
      </c>
      <c r="W73" t="s">
        <v>17</v>
      </c>
      <c r="X73" t="s">
        <v>17</v>
      </c>
      <c r="Y73" t="s">
        <v>17</v>
      </c>
      <c r="Z73" s="14" t="s">
        <v>17</v>
      </c>
      <c r="AA73" s="14" t="s">
        <v>17</v>
      </c>
      <c r="AB73" s="14" t="s">
        <v>17</v>
      </c>
      <c r="AC73" s="14" t="s">
        <v>17</v>
      </c>
      <c r="AD73" s="14" t="s">
        <v>17</v>
      </c>
      <c r="AE73" s="14" t="s">
        <v>17</v>
      </c>
    </row>
    <row r="74" spans="1:31">
      <c r="A74" t="s">
        <v>143</v>
      </c>
      <c r="B74" t="s">
        <v>169</v>
      </c>
      <c r="C74" s="234" t="s">
        <v>264</v>
      </c>
      <c r="D74" s="234" t="s">
        <v>264</v>
      </c>
      <c r="E74">
        <v>1972</v>
      </c>
      <c r="F74">
        <v>1</v>
      </c>
      <c r="G74">
        <v>14</v>
      </c>
      <c r="H74">
        <v>26.62</v>
      </c>
      <c r="I74" t="s">
        <v>17</v>
      </c>
      <c r="J74" t="s">
        <v>17</v>
      </c>
      <c r="K74" t="s">
        <v>17</v>
      </c>
      <c r="L74" t="s">
        <v>17</v>
      </c>
      <c r="M74" t="s">
        <v>17</v>
      </c>
      <c r="N74" t="s">
        <v>17</v>
      </c>
      <c r="O74" t="s">
        <v>17</v>
      </c>
      <c r="P74" t="s">
        <v>17</v>
      </c>
      <c r="Q74" t="s">
        <v>17</v>
      </c>
      <c r="R74" t="s">
        <v>17</v>
      </c>
      <c r="S74" t="s">
        <v>17</v>
      </c>
      <c r="T74" t="s">
        <v>17</v>
      </c>
      <c r="U74" t="s">
        <v>17</v>
      </c>
      <c r="V74" t="s">
        <v>17</v>
      </c>
      <c r="W74" t="s">
        <v>17</v>
      </c>
      <c r="X74" t="s">
        <v>17</v>
      </c>
      <c r="Y74" t="s">
        <v>17</v>
      </c>
      <c r="Z74" s="14" t="s">
        <v>17</v>
      </c>
      <c r="AA74" s="14" t="s">
        <v>17</v>
      </c>
      <c r="AB74" s="14" t="s">
        <v>17</v>
      </c>
      <c r="AC74" s="14" t="s">
        <v>17</v>
      </c>
      <c r="AD74" s="14" t="s">
        <v>17</v>
      </c>
      <c r="AE74" s="14" t="s">
        <v>17</v>
      </c>
    </row>
    <row r="75" spans="1:31">
      <c r="A75" t="s">
        <v>143</v>
      </c>
      <c r="B75" t="s">
        <v>169</v>
      </c>
      <c r="C75" s="234" t="s">
        <v>264</v>
      </c>
      <c r="D75" s="234" t="s">
        <v>264</v>
      </c>
      <c r="E75">
        <v>1972</v>
      </c>
      <c r="F75">
        <v>2</v>
      </c>
      <c r="G75">
        <v>1</v>
      </c>
      <c r="H75">
        <v>29.52</v>
      </c>
      <c r="I75" t="s">
        <v>17</v>
      </c>
      <c r="J75" t="s">
        <v>17</v>
      </c>
      <c r="K75" t="s">
        <v>17</v>
      </c>
      <c r="L75" t="s">
        <v>17</v>
      </c>
      <c r="M75" t="s">
        <v>17</v>
      </c>
      <c r="N75" t="s">
        <v>17</v>
      </c>
      <c r="O75" t="s">
        <v>17</v>
      </c>
      <c r="P75" t="s">
        <v>17</v>
      </c>
      <c r="Q75" t="s">
        <v>17</v>
      </c>
      <c r="R75" t="s">
        <v>17</v>
      </c>
      <c r="S75" t="s">
        <v>17</v>
      </c>
      <c r="T75" t="s">
        <v>17</v>
      </c>
      <c r="U75" t="s">
        <v>17</v>
      </c>
      <c r="V75" t="s">
        <v>17</v>
      </c>
      <c r="W75" t="s">
        <v>17</v>
      </c>
      <c r="X75" t="s">
        <v>17</v>
      </c>
      <c r="Y75" t="s">
        <v>17</v>
      </c>
      <c r="Z75" s="14" t="s">
        <v>17</v>
      </c>
      <c r="AA75" s="14" t="s">
        <v>17</v>
      </c>
      <c r="AB75" s="14" t="s">
        <v>17</v>
      </c>
      <c r="AC75" s="14" t="s">
        <v>17</v>
      </c>
      <c r="AD75" s="14" t="s">
        <v>17</v>
      </c>
      <c r="AE75" s="14" t="s">
        <v>17</v>
      </c>
    </row>
    <row r="76" spans="1:31">
      <c r="A76" t="s">
        <v>143</v>
      </c>
      <c r="B76" t="s">
        <v>169</v>
      </c>
      <c r="C76" s="234" t="s">
        <v>264</v>
      </c>
      <c r="D76" s="234" t="s">
        <v>264</v>
      </c>
      <c r="E76">
        <v>1972</v>
      </c>
      <c r="F76">
        <v>2</v>
      </c>
      <c r="G76">
        <v>2</v>
      </c>
      <c r="H76">
        <v>27.1</v>
      </c>
      <c r="I76" t="s">
        <v>17</v>
      </c>
      <c r="J76" t="s">
        <v>17</v>
      </c>
      <c r="K76" t="s">
        <v>17</v>
      </c>
      <c r="L76" t="s">
        <v>17</v>
      </c>
      <c r="M76" t="s">
        <v>17</v>
      </c>
      <c r="N76" t="s">
        <v>17</v>
      </c>
      <c r="O76" t="s">
        <v>17</v>
      </c>
      <c r="P76" t="s">
        <v>17</v>
      </c>
      <c r="Q76" t="s">
        <v>17</v>
      </c>
      <c r="R76" t="s">
        <v>17</v>
      </c>
      <c r="S76" t="s">
        <v>17</v>
      </c>
      <c r="T76" t="s">
        <v>17</v>
      </c>
      <c r="U76" t="s">
        <v>17</v>
      </c>
      <c r="V76" t="s">
        <v>17</v>
      </c>
      <c r="W76" t="s">
        <v>17</v>
      </c>
      <c r="X76" t="s">
        <v>17</v>
      </c>
      <c r="Y76" t="s">
        <v>17</v>
      </c>
      <c r="Z76" s="14" t="s">
        <v>17</v>
      </c>
      <c r="AA76" s="14" t="s">
        <v>17</v>
      </c>
      <c r="AB76" s="14" t="s">
        <v>17</v>
      </c>
      <c r="AC76" s="14" t="s">
        <v>17</v>
      </c>
      <c r="AD76" s="14" t="s">
        <v>17</v>
      </c>
      <c r="AE76" s="14" t="s">
        <v>17</v>
      </c>
    </row>
    <row r="77" spans="1:31">
      <c r="A77" t="s">
        <v>143</v>
      </c>
      <c r="B77" t="s">
        <v>169</v>
      </c>
      <c r="C77" s="234" t="s">
        <v>264</v>
      </c>
      <c r="D77" s="234" t="s">
        <v>264</v>
      </c>
      <c r="E77">
        <v>1972</v>
      </c>
      <c r="F77">
        <v>2</v>
      </c>
      <c r="G77">
        <v>3</v>
      </c>
      <c r="H77">
        <v>28.43</v>
      </c>
      <c r="I77" t="s">
        <v>17</v>
      </c>
      <c r="J77" t="s">
        <v>17</v>
      </c>
      <c r="K77" t="s">
        <v>17</v>
      </c>
      <c r="L77" t="s">
        <v>17</v>
      </c>
      <c r="M77" t="s">
        <v>17</v>
      </c>
      <c r="N77" t="s">
        <v>17</v>
      </c>
      <c r="O77" t="s">
        <v>17</v>
      </c>
      <c r="P77" t="s">
        <v>17</v>
      </c>
      <c r="Q77" t="s">
        <v>17</v>
      </c>
      <c r="R77" t="s">
        <v>17</v>
      </c>
      <c r="S77" t="s">
        <v>17</v>
      </c>
      <c r="T77" t="s">
        <v>17</v>
      </c>
      <c r="U77" t="s">
        <v>17</v>
      </c>
      <c r="V77" t="s">
        <v>17</v>
      </c>
      <c r="W77" t="s">
        <v>17</v>
      </c>
      <c r="X77" t="s">
        <v>17</v>
      </c>
      <c r="Y77" t="s">
        <v>17</v>
      </c>
      <c r="Z77" s="14" t="s">
        <v>17</v>
      </c>
      <c r="AA77" s="14" t="s">
        <v>17</v>
      </c>
      <c r="AB77" s="14" t="s">
        <v>17</v>
      </c>
      <c r="AC77" s="14" t="s">
        <v>17</v>
      </c>
      <c r="AD77" s="14" t="s">
        <v>17</v>
      </c>
      <c r="AE77" s="14" t="s">
        <v>17</v>
      </c>
    </row>
    <row r="78" spans="1:31">
      <c r="A78" t="s">
        <v>143</v>
      </c>
      <c r="B78" t="s">
        <v>169</v>
      </c>
      <c r="C78" s="234" t="s">
        <v>264</v>
      </c>
      <c r="D78" s="234" t="s">
        <v>264</v>
      </c>
      <c r="E78">
        <v>1972</v>
      </c>
      <c r="F78">
        <v>2</v>
      </c>
      <c r="G78">
        <v>4</v>
      </c>
      <c r="H78">
        <v>26.01</v>
      </c>
      <c r="I78" t="s">
        <v>17</v>
      </c>
      <c r="J78" t="s">
        <v>17</v>
      </c>
      <c r="K78" t="s">
        <v>17</v>
      </c>
      <c r="L78" t="s">
        <v>17</v>
      </c>
      <c r="M78" t="s">
        <v>17</v>
      </c>
      <c r="N78" t="s">
        <v>17</v>
      </c>
      <c r="O78" t="s">
        <v>17</v>
      </c>
      <c r="P78" t="s">
        <v>17</v>
      </c>
      <c r="Q78" t="s">
        <v>17</v>
      </c>
      <c r="R78" t="s">
        <v>17</v>
      </c>
      <c r="S78" t="s">
        <v>17</v>
      </c>
      <c r="T78" t="s">
        <v>17</v>
      </c>
      <c r="U78" t="s">
        <v>17</v>
      </c>
      <c r="V78" t="s">
        <v>17</v>
      </c>
      <c r="W78" t="s">
        <v>17</v>
      </c>
      <c r="X78" t="s">
        <v>17</v>
      </c>
      <c r="Y78" t="s">
        <v>17</v>
      </c>
      <c r="Z78" s="14" t="s">
        <v>17</v>
      </c>
      <c r="AA78" s="14" t="s">
        <v>17</v>
      </c>
      <c r="AB78" s="14" t="s">
        <v>17</v>
      </c>
      <c r="AC78" s="14" t="s">
        <v>17</v>
      </c>
      <c r="AD78" s="14" t="s">
        <v>17</v>
      </c>
      <c r="AE78" s="14" t="s">
        <v>17</v>
      </c>
    </row>
    <row r="79" spans="1:31">
      <c r="A79" t="s">
        <v>143</v>
      </c>
      <c r="B79" t="s">
        <v>169</v>
      </c>
      <c r="C79" s="234" t="s">
        <v>264</v>
      </c>
      <c r="D79" s="234" t="s">
        <v>264</v>
      </c>
      <c r="E79">
        <v>1972</v>
      </c>
      <c r="F79">
        <v>2</v>
      </c>
      <c r="G79">
        <v>5</v>
      </c>
      <c r="H79">
        <v>26.14</v>
      </c>
      <c r="I79" t="s">
        <v>17</v>
      </c>
      <c r="J79" t="s">
        <v>17</v>
      </c>
      <c r="K79" t="s">
        <v>17</v>
      </c>
      <c r="L79" t="s">
        <v>17</v>
      </c>
      <c r="M79" t="s">
        <v>17</v>
      </c>
      <c r="N79" t="s">
        <v>17</v>
      </c>
      <c r="O79" t="s">
        <v>17</v>
      </c>
      <c r="P79" t="s">
        <v>17</v>
      </c>
      <c r="Q79" t="s">
        <v>17</v>
      </c>
      <c r="R79" t="s">
        <v>17</v>
      </c>
      <c r="S79" t="s">
        <v>17</v>
      </c>
      <c r="T79" t="s">
        <v>17</v>
      </c>
      <c r="U79" t="s">
        <v>17</v>
      </c>
      <c r="V79" t="s">
        <v>17</v>
      </c>
      <c r="W79" t="s">
        <v>17</v>
      </c>
      <c r="X79" t="s">
        <v>17</v>
      </c>
      <c r="Y79" t="s">
        <v>17</v>
      </c>
      <c r="Z79" s="14" t="s">
        <v>17</v>
      </c>
      <c r="AA79" s="14" t="s">
        <v>17</v>
      </c>
      <c r="AB79" s="14" t="s">
        <v>17</v>
      </c>
      <c r="AC79" s="14" t="s">
        <v>17</v>
      </c>
      <c r="AD79" s="14" t="s">
        <v>17</v>
      </c>
      <c r="AE79" s="14" t="s">
        <v>17</v>
      </c>
    </row>
    <row r="80" spans="1:31">
      <c r="A80" t="s">
        <v>143</v>
      </c>
      <c r="B80" t="s">
        <v>169</v>
      </c>
      <c r="C80" s="234" t="s">
        <v>264</v>
      </c>
      <c r="D80" s="234" t="s">
        <v>264</v>
      </c>
      <c r="E80">
        <v>1972</v>
      </c>
      <c r="F80">
        <v>2</v>
      </c>
      <c r="G80">
        <v>6</v>
      </c>
      <c r="H80">
        <v>21.05</v>
      </c>
      <c r="I80" t="s">
        <v>17</v>
      </c>
      <c r="J80" t="s">
        <v>17</v>
      </c>
      <c r="K80" t="s">
        <v>17</v>
      </c>
      <c r="L80" t="s">
        <v>17</v>
      </c>
      <c r="M80" t="s">
        <v>17</v>
      </c>
      <c r="N80" t="s">
        <v>17</v>
      </c>
      <c r="O80" t="s">
        <v>17</v>
      </c>
      <c r="P80" t="s">
        <v>17</v>
      </c>
      <c r="Q80" t="s">
        <v>17</v>
      </c>
      <c r="R80" t="s">
        <v>17</v>
      </c>
      <c r="S80" t="s">
        <v>17</v>
      </c>
      <c r="T80" t="s">
        <v>17</v>
      </c>
      <c r="U80" t="s">
        <v>17</v>
      </c>
      <c r="V80" t="s">
        <v>17</v>
      </c>
      <c r="W80" t="s">
        <v>17</v>
      </c>
      <c r="X80" t="s">
        <v>17</v>
      </c>
      <c r="Y80" t="s">
        <v>17</v>
      </c>
      <c r="Z80" s="14" t="s">
        <v>17</v>
      </c>
      <c r="AA80" s="14" t="s">
        <v>17</v>
      </c>
      <c r="AB80" s="14" t="s">
        <v>17</v>
      </c>
      <c r="AC80" s="14" t="s">
        <v>17</v>
      </c>
      <c r="AD80" s="14" t="s">
        <v>17</v>
      </c>
      <c r="AE80" s="14" t="s">
        <v>17</v>
      </c>
    </row>
    <row r="81" spans="1:31">
      <c r="A81" t="s">
        <v>143</v>
      </c>
      <c r="B81" t="s">
        <v>169</v>
      </c>
      <c r="C81" s="234" t="s">
        <v>264</v>
      </c>
      <c r="D81" s="234" t="s">
        <v>264</v>
      </c>
      <c r="E81">
        <v>1972</v>
      </c>
      <c r="F81">
        <v>2</v>
      </c>
      <c r="G81">
        <v>7</v>
      </c>
      <c r="H81">
        <v>22.99</v>
      </c>
      <c r="I81" t="s">
        <v>17</v>
      </c>
      <c r="J81" t="s">
        <v>17</v>
      </c>
      <c r="K81" t="s">
        <v>17</v>
      </c>
      <c r="L81" t="s">
        <v>17</v>
      </c>
      <c r="M81" t="s">
        <v>17</v>
      </c>
      <c r="N81" t="s">
        <v>17</v>
      </c>
      <c r="O81" t="s">
        <v>17</v>
      </c>
      <c r="P81" t="s">
        <v>17</v>
      </c>
      <c r="Q81" t="s">
        <v>17</v>
      </c>
      <c r="R81" t="s">
        <v>17</v>
      </c>
      <c r="S81" t="s">
        <v>17</v>
      </c>
      <c r="T81" t="s">
        <v>17</v>
      </c>
      <c r="U81" t="s">
        <v>17</v>
      </c>
      <c r="V81" t="s">
        <v>17</v>
      </c>
      <c r="W81" t="s">
        <v>17</v>
      </c>
      <c r="X81" t="s">
        <v>17</v>
      </c>
      <c r="Y81" t="s">
        <v>17</v>
      </c>
      <c r="Z81" s="14" t="s">
        <v>17</v>
      </c>
      <c r="AA81" s="14" t="s">
        <v>17</v>
      </c>
      <c r="AB81" s="14" t="s">
        <v>17</v>
      </c>
      <c r="AC81" s="14" t="s">
        <v>17</v>
      </c>
      <c r="AD81" s="14" t="s">
        <v>17</v>
      </c>
      <c r="AE81" s="14" t="s">
        <v>17</v>
      </c>
    </row>
    <row r="82" spans="1:31">
      <c r="A82" t="s">
        <v>143</v>
      </c>
      <c r="B82" t="s">
        <v>169</v>
      </c>
      <c r="C82" s="234" t="s">
        <v>264</v>
      </c>
      <c r="D82" s="234" t="s">
        <v>264</v>
      </c>
      <c r="E82">
        <v>1972</v>
      </c>
      <c r="F82">
        <v>2</v>
      </c>
      <c r="G82">
        <v>8</v>
      </c>
      <c r="H82">
        <v>28.31</v>
      </c>
      <c r="I82" t="s">
        <v>17</v>
      </c>
      <c r="J82" t="s">
        <v>17</v>
      </c>
      <c r="K82" t="s">
        <v>17</v>
      </c>
      <c r="L82" t="s">
        <v>17</v>
      </c>
      <c r="M82" t="s">
        <v>17</v>
      </c>
      <c r="N82" t="s">
        <v>17</v>
      </c>
      <c r="O82" t="s">
        <v>17</v>
      </c>
      <c r="P82" t="s">
        <v>17</v>
      </c>
      <c r="Q82" t="s">
        <v>17</v>
      </c>
      <c r="R82" t="s">
        <v>17</v>
      </c>
      <c r="S82" t="s">
        <v>17</v>
      </c>
      <c r="T82" t="s">
        <v>17</v>
      </c>
      <c r="U82" t="s">
        <v>17</v>
      </c>
      <c r="V82" t="s">
        <v>17</v>
      </c>
      <c r="W82" t="s">
        <v>17</v>
      </c>
      <c r="X82" t="s">
        <v>17</v>
      </c>
      <c r="Y82" t="s">
        <v>17</v>
      </c>
      <c r="Z82" s="14" t="s">
        <v>17</v>
      </c>
      <c r="AA82" s="14" t="s">
        <v>17</v>
      </c>
      <c r="AB82" s="14" t="s">
        <v>17</v>
      </c>
      <c r="AC82" s="14" t="s">
        <v>17</v>
      </c>
      <c r="AD82" s="14" t="s">
        <v>17</v>
      </c>
      <c r="AE82" s="14" t="s">
        <v>17</v>
      </c>
    </row>
    <row r="83" spans="1:31">
      <c r="A83" t="s">
        <v>143</v>
      </c>
      <c r="B83" t="s">
        <v>169</v>
      </c>
      <c r="C83" s="234" t="s">
        <v>264</v>
      </c>
      <c r="D83" s="234" t="s">
        <v>264</v>
      </c>
      <c r="E83">
        <v>1972</v>
      </c>
      <c r="F83">
        <v>2</v>
      </c>
      <c r="G83">
        <v>9</v>
      </c>
      <c r="H83">
        <v>21.78</v>
      </c>
      <c r="I83" t="s">
        <v>17</v>
      </c>
      <c r="J83" t="s">
        <v>17</v>
      </c>
      <c r="K83" t="s">
        <v>17</v>
      </c>
      <c r="L83" t="s">
        <v>17</v>
      </c>
      <c r="M83" t="s">
        <v>17</v>
      </c>
      <c r="N83" t="s">
        <v>17</v>
      </c>
      <c r="O83" t="s">
        <v>17</v>
      </c>
      <c r="P83" t="s">
        <v>17</v>
      </c>
      <c r="Q83" t="s">
        <v>17</v>
      </c>
      <c r="R83" t="s">
        <v>17</v>
      </c>
      <c r="S83" t="s">
        <v>17</v>
      </c>
      <c r="T83" t="s">
        <v>17</v>
      </c>
      <c r="U83" t="s">
        <v>17</v>
      </c>
      <c r="V83" t="s">
        <v>17</v>
      </c>
      <c r="W83" t="s">
        <v>17</v>
      </c>
      <c r="X83" t="s">
        <v>17</v>
      </c>
      <c r="Y83" t="s">
        <v>17</v>
      </c>
      <c r="Z83" s="14" t="s">
        <v>17</v>
      </c>
      <c r="AA83" s="14" t="s">
        <v>17</v>
      </c>
      <c r="AB83" s="14" t="s">
        <v>17</v>
      </c>
      <c r="AC83" s="14" t="s">
        <v>17</v>
      </c>
      <c r="AD83" s="14" t="s">
        <v>17</v>
      </c>
      <c r="AE83" s="14" t="s">
        <v>17</v>
      </c>
    </row>
    <row r="84" spans="1:31">
      <c r="A84" t="s">
        <v>143</v>
      </c>
      <c r="B84" t="s">
        <v>169</v>
      </c>
      <c r="C84" s="234" t="s">
        <v>264</v>
      </c>
      <c r="D84" s="234" t="s">
        <v>264</v>
      </c>
      <c r="E84">
        <v>1972</v>
      </c>
      <c r="F84">
        <v>2</v>
      </c>
      <c r="G84">
        <v>10</v>
      </c>
      <c r="H84">
        <v>23.59</v>
      </c>
      <c r="I84" t="s">
        <v>17</v>
      </c>
      <c r="J84" t="s">
        <v>17</v>
      </c>
      <c r="K84" t="s">
        <v>17</v>
      </c>
      <c r="L84" t="s">
        <v>17</v>
      </c>
      <c r="M84" t="s">
        <v>17</v>
      </c>
      <c r="N84" t="s">
        <v>17</v>
      </c>
      <c r="O84" t="s">
        <v>17</v>
      </c>
      <c r="P84" t="s">
        <v>17</v>
      </c>
      <c r="Q84" t="s">
        <v>17</v>
      </c>
      <c r="R84" t="s">
        <v>17</v>
      </c>
      <c r="S84" t="s">
        <v>17</v>
      </c>
      <c r="T84" t="s">
        <v>17</v>
      </c>
      <c r="U84" t="s">
        <v>17</v>
      </c>
      <c r="V84" t="s">
        <v>17</v>
      </c>
      <c r="W84" t="s">
        <v>17</v>
      </c>
      <c r="X84" t="s">
        <v>17</v>
      </c>
      <c r="Y84" t="s">
        <v>17</v>
      </c>
      <c r="Z84" s="14" t="s">
        <v>17</v>
      </c>
      <c r="AA84" s="14" t="s">
        <v>17</v>
      </c>
      <c r="AB84" s="14" t="s">
        <v>17</v>
      </c>
      <c r="AC84" s="14" t="s">
        <v>17</v>
      </c>
      <c r="AD84" s="14" t="s">
        <v>17</v>
      </c>
      <c r="AE84" s="14" t="s">
        <v>17</v>
      </c>
    </row>
    <row r="85" spans="1:31">
      <c r="A85" t="s">
        <v>143</v>
      </c>
      <c r="B85" t="s">
        <v>169</v>
      </c>
      <c r="C85" s="234" t="s">
        <v>264</v>
      </c>
      <c r="D85" s="234" t="s">
        <v>264</v>
      </c>
      <c r="E85">
        <v>1972</v>
      </c>
      <c r="F85">
        <v>2</v>
      </c>
      <c r="G85">
        <v>11</v>
      </c>
      <c r="H85">
        <v>24.2</v>
      </c>
      <c r="I85" t="s">
        <v>17</v>
      </c>
      <c r="J85" t="s">
        <v>17</v>
      </c>
      <c r="K85" t="s">
        <v>17</v>
      </c>
      <c r="L85" t="s">
        <v>17</v>
      </c>
      <c r="M85" t="s">
        <v>17</v>
      </c>
      <c r="N85" t="s">
        <v>17</v>
      </c>
      <c r="O85" t="s">
        <v>17</v>
      </c>
      <c r="P85" t="s">
        <v>17</v>
      </c>
      <c r="Q85" t="s">
        <v>17</v>
      </c>
      <c r="R85" t="s">
        <v>17</v>
      </c>
      <c r="S85" t="s">
        <v>17</v>
      </c>
      <c r="T85" t="s">
        <v>17</v>
      </c>
      <c r="U85" t="s">
        <v>17</v>
      </c>
      <c r="V85" t="s">
        <v>17</v>
      </c>
      <c r="W85" t="s">
        <v>17</v>
      </c>
      <c r="X85" t="s">
        <v>17</v>
      </c>
      <c r="Y85" t="s">
        <v>17</v>
      </c>
      <c r="Z85" s="14" t="s">
        <v>17</v>
      </c>
      <c r="AA85" s="14" t="s">
        <v>17</v>
      </c>
      <c r="AB85" s="14" t="s">
        <v>17</v>
      </c>
      <c r="AC85" s="14" t="s">
        <v>17</v>
      </c>
      <c r="AD85" s="14" t="s">
        <v>17</v>
      </c>
      <c r="AE85" s="14" t="s">
        <v>17</v>
      </c>
    </row>
    <row r="86" spans="1:31">
      <c r="A86" t="s">
        <v>143</v>
      </c>
      <c r="B86" t="s">
        <v>169</v>
      </c>
      <c r="C86" s="234" t="s">
        <v>264</v>
      </c>
      <c r="D86" s="234" t="s">
        <v>264</v>
      </c>
      <c r="E86">
        <v>1972</v>
      </c>
      <c r="F86">
        <v>2</v>
      </c>
      <c r="G86">
        <v>12</v>
      </c>
      <c r="H86">
        <v>24.32</v>
      </c>
      <c r="I86" t="s">
        <v>17</v>
      </c>
      <c r="J86" t="s">
        <v>17</v>
      </c>
      <c r="K86" t="s">
        <v>17</v>
      </c>
      <c r="L86" t="s">
        <v>17</v>
      </c>
      <c r="M86" t="s">
        <v>17</v>
      </c>
      <c r="N86" t="s">
        <v>17</v>
      </c>
      <c r="O86" t="s">
        <v>17</v>
      </c>
      <c r="P86" t="s">
        <v>17</v>
      </c>
      <c r="Q86" t="s">
        <v>17</v>
      </c>
      <c r="R86" t="s">
        <v>17</v>
      </c>
      <c r="S86" t="s">
        <v>17</v>
      </c>
      <c r="T86" t="s">
        <v>17</v>
      </c>
      <c r="U86" t="s">
        <v>17</v>
      </c>
      <c r="V86" t="s">
        <v>17</v>
      </c>
      <c r="W86" t="s">
        <v>17</v>
      </c>
      <c r="X86" t="s">
        <v>17</v>
      </c>
      <c r="Y86" t="s">
        <v>17</v>
      </c>
      <c r="Z86" s="14" t="s">
        <v>17</v>
      </c>
      <c r="AA86" s="14" t="s">
        <v>17</v>
      </c>
      <c r="AB86" s="14" t="s">
        <v>17</v>
      </c>
      <c r="AC86" s="14" t="s">
        <v>17</v>
      </c>
      <c r="AD86" s="14" t="s">
        <v>17</v>
      </c>
      <c r="AE86" s="14" t="s">
        <v>17</v>
      </c>
    </row>
    <row r="87" spans="1:31">
      <c r="A87" t="s">
        <v>143</v>
      </c>
      <c r="B87" t="s">
        <v>169</v>
      </c>
      <c r="C87" s="234" t="s">
        <v>264</v>
      </c>
      <c r="D87" s="234" t="s">
        <v>264</v>
      </c>
      <c r="E87">
        <v>1972</v>
      </c>
      <c r="F87">
        <v>2</v>
      </c>
      <c r="G87">
        <v>13</v>
      </c>
      <c r="H87">
        <v>21.3</v>
      </c>
      <c r="I87" t="s">
        <v>17</v>
      </c>
      <c r="J87" t="s">
        <v>17</v>
      </c>
      <c r="K87" t="s">
        <v>17</v>
      </c>
      <c r="L87" t="s">
        <v>17</v>
      </c>
      <c r="M87" t="s">
        <v>17</v>
      </c>
      <c r="N87" t="s">
        <v>17</v>
      </c>
      <c r="O87" t="s">
        <v>17</v>
      </c>
      <c r="P87" t="s">
        <v>17</v>
      </c>
      <c r="Q87" t="s">
        <v>17</v>
      </c>
      <c r="R87" t="s">
        <v>17</v>
      </c>
      <c r="S87" t="s">
        <v>17</v>
      </c>
      <c r="T87" t="s">
        <v>17</v>
      </c>
      <c r="U87" t="s">
        <v>17</v>
      </c>
      <c r="V87" t="s">
        <v>17</v>
      </c>
      <c r="W87" t="s">
        <v>17</v>
      </c>
      <c r="X87" t="s">
        <v>17</v>
      </c>
      <c r="Y87" t="s">
        <v>17</v>
      </c>
      <c r="Z87" s="14" t="s">
        <v>17</v>
      </c>
      <c r="AA87" s="14" t="s">
        <v>17</v>
      </c>
      <c r="AB87" s="14" t="s">
        <v>17</v>
      </c>
      <c r="AC87" s="14" t="s">
        <v>17</v>
      </c>
      <c r="AD87" s="14" t="s">
        <v>17</v>
      </c>
      <c r="AE87" s="14" t="s">
        <v>17</v>
      </c>
    </row>
    <row r="88" spans="1:31">
      <c r="A88" t="s">
        <v>143</v>
      </c>
      <c r="B88" t="s">
        <v>169</v>
      </c>
      <c r="C88" s="234" t="s">
        <v>264</v>
      </c>
      <c r="D88" s="234" t="s">
        <v>264</v>
      </c>
      <c r="E88">
        <v>1972</v>
      </c>
      <c r="F88">
        <v>2</v>
      </c>
      <c r="G88">
        <v>14</v>
      </c>
      <c r="H88">
        <v>23.84</v>
      </c>
      <c r="I88" t="s">
        <v>17</v>
      </c>
      <c r="J88" t="s">
        <v>17</v>
      </c>
      <c r="K88" t="s">
        <v>17</v>
      </c>
      <c r="L88" t="s">
        <v>17</v>
      </c>
      <c r="M88" t="s">
        <v>17</v>
      </c>
      <c r="N88" t="s">
        <v>17</v>
      </c>
      <c r="O88" t="s">
        <v>17</v>
      </c>
      <c r="P88" t="s">
        <v>17</v>
      </c>
      <c r="Q88" t="s">
        <v>17</v>
      </c>
      <c r="R88" t="s">
        <v>17</v>
      </c>
      <c r="S88" t="s">
        <v>17</v>
      </c>
      <c r="T88" t="s">
        <v>17</v>
      </c>
      <c r="U88" t="s">
        <v>17</v>
      </c>
      <c r="V88" t="s">
        <v>17</v>
      </c>
      <c r="W88" t="s">
        <v>17</v>
      </c>
      <c r="X88" t="s">
        <v>17</v>
      </c>
      <c r="Y88" t="s">
        <v>17</v>
      </c>
      <c r="Z88" s="14" t="s">
        <v>17</v>
      </c>
      <c r="AA88" s="14" t="s">
        <v>17</v>
      </c>
      <c r="AB88" s="14" t="s">
        <v>17</v>
      </c>
      <c r="AC88" s="14" t="s">
        <v>17</v>
      </c>
      <c r="AD88" s="14" t="s">
        <v>17</v>
      </c>
      <c r="AE88" s="14" t="s">
        <v>17</v>
      </c>
    </row>
    <row r="89" spans="1:31">
      <c r="A89" t="s">
        <v>143</v>
      </c>
      <c r="B89" t="s">
        <v>169</v>
      </c>
      <c r="C89" s="234" t="s">
        <v>264</v>
      </c>
      <c r="D89" s="234" t="s">
        <v>264</v>
      </c>
      <c r="E89">
        <v>1972</v>
      </c>
      <c r="F89">
        <v>3</v>
      </c>
      <c r="G89">
        <v>1</v>
      </c>
      <c r="H89">
        <v>25.41</v>
      </c>
      <c r="I89" t="s">
        <v>17</v>
      </c>
      <c r="J89" t="s">
        <v>17</v>
      </c>
      <c r="K89" t="s">
        <v>17</v>
      </c>
      <c r="L89" t="s">
        <v>17</v>
      </c>
      <c r="M89" t="s">
        <v>17</v>
      </c>
      <c r="N89" t="s">
        <v>17</v>
      </c>
      <c r="O89" t="s">
        <v>17</v>
      </c>
      <c r="P89" t="s">
        <v>17</v>
      </c>
      <c r="Q89" t="s">
        <v>17</v>
      </c>
      <c r="R89" t="s">
        <v>17</v>
      </c>
      <c r="S89" t="s">
        <v>17</v>
      </c>
      <c r="T89" t="s">
        <v>17</v>
      </c>
      <c r="U89" t="s">
        <v>17</v>
      </c>
      <c r="V89" t="s">
        <v>17</v>
      </c>
      <c r="W89" t="s">
        <v>17</v>
      </c>
      <c r="X89" t="s">
        <v>17</v>
      </c>
      <c r="Y89" t="s">
        <v>17</v>
      </c>
      <c r="Z89" s="14" t="s">
        <v>17</v>
      </c>
      <c r="AA89" s="14" t="s">
        <v>17</v>
      </c>
      <c r="AB89" s="14" t="s">
        <v>17</v>
      </c>
      <c r="AC89" s="14" t="s">
        <v>17</v>
      </c>
      <c r="AD89" s="14" t="s">
        <v>17</v>
      </c>
      <c r="AE89" s="14" t="s">
        <v>17</v>
      </c>
    </row>
    <row r="90" spans="1:31">
      <c r="A90" t="s">
        <v>143</v>
      </c>
      <c r="B90" t="s">
        <v>169</v>
      </c>
      <c r="C90" s="234" t="s">
        <v>264</v>
      </c>
      <c r="D90" s="234" t="s">
        <v>264</v>
      </c>
      <c r="E90">
        <v>1972</v>
      </c>
      <c r="F90">
        <v>3</v>
      </c>
      <c r="G90">
        <v>2</v>
      </c>
      <c r="H90">
        <v>27.83</v>
      </c>
      <c r="I90" t="s">
        <v>17</v>
      </c>
      <c r="J90" t="s">
        <v>17</v>
      </c>
      <c r="K90" t="s">
        <v>17</v>
      </c>
      <c r="L90" t="s">
        <v>17</v>
      </c>
      <c r="M90" t="s">
        <v>17</v>
      </c>
      <c r="N90" t="s">
        <v>17</v>
      </c>
      <c r="O90" t="s">
        <v>17</v>
      </c>
      <c r="P90" t="s">
        <v>17</v>
      </c>
      <c r="Q90" t="s">
        <v>17</v>
      </c>
      <c r="R90" t="s">
        <v>17</v>
      </c>
      <c r="S90" t="s">
        <v>17</v>
      </c>
      <c r="T90" t="s">
        <v>17</v>
      </c>
      <c r="U90" t="s">
        <v>17</v>
      </c>
      <c r="V90" t="s">
        <v>17</v>
      </c>
      <c r="W90" t="s">
        <v>17</v>
      </c>
      <c r="X90" t="s">
        <v>17</v>
      </c>
      <c r="Y90" t="s">
        <v>17</v>
      </c>
      <c r="Z90" s="14" t="s">
        <v>17</v>
      </c>
      <c r="AA90" s="14" t="s">
        <v>17</v>
      </c>
      <c r="AB90" s="14" t="s">
        <v>17</v>
      </c>
      <c r="AC90" s="14" t="s">
        <v>17</v>
      </c>
      <c r="AD90" s="14" t="s">
        <v>17</v>
      </c>
      <c r="AE90" s="14" t="s">
        <v>17</v>
      </c>
    </row>
    <row r="91" spans="1:31">
      <c r="A91" t="s">
        <v>143</v>
      </c>
      <c r="B91" t="s">
        <v>169</v>
      </c>
      <c r="C91" s="234" t="s">
        <v>264</v>
      </c>
      <c r="D91" s="234" t="s">
        <v>264</v>
      </c>
      <c r="E91">
        <v>1972</v>
      </c>
      <c r="F91">
        <v>3</v>
      </c>
      <c r="G91">
        <v>3</v>
      </c>
      <c r="H91">
        <v>27.83</v>
      </c>
      <c r="I91" t="s">
        <v>17</v>
      </c>
      <c r="J91" t="s">
        <v>17</v>
      </c>
      <c r="K91" t="s">
        <v>17</v>
      </c>
      <c r="L91" t="s">
        <v>17</v>
      </c>
      <c r="M91" t="s">
        <v>17</v>
      </c>
      <c r="N91" t="s">
        <v>17</v>
      </c>
      <c r="O91" t="s">
        <v>17</v>
      </c>
      <c r="P91" t="s">
        <v>17</v>
      </c>
      <c r="Q91" t="s">
        <v>17</v>
      </c>
      <c r="R91" t="s">
        <v>17</v>
      </c>
      <c r="S91" t="s">
        <v>17</v>
      </c>
      <c r="T91" t="s">
        <v>17</v>
      </c>
      <c r="U91" t="s">
        <v>17</v>
      </c>
      <c r="V91" t="s">
        <v>17</v>
      </c>
      <c r="W91" t="s">
        <v>17</v>
      </c>
      <c r="X91" t="s">
        <v>17</v>
      </c>
      <c r="Y91" t="s">
        <v>17</v>
      </c>
      <c r="Z91" s="14" t="s">
        <v>17</v>
      </c>
      <c r="AA91" s="14" t="s">
        <v>17</v>
      </c>
      <c r="AB91" s="14" t="s">
        <v>17</v>
      </c>
      <c r="AC91" s="14" t="s">
        <v>17</v>
      </c>
      <c r="AD91" s="14" t="s">
        <v>17</v>
      </c>
      <c r="AE91" s="14" t="s">
        <v>17</v>
      </c>
    </row>
    <row r="92" spans="1:31">
      <c r="A92" t="s">
        <v>143</v>
      </c>
      <c r="B92" t="s">
        <v>169</v>
      </c>
      <c r="C92" s="234" t="s">
        <v>264</v>
      </c>
      <c r="D92" s="234" t="s">
        <v>264</v>
      </c>
      <c r="E92">
        <v>1972</v>
      </c>
      <c r="F92">
        <v>3</v>
      </c>
      <c r="G92">
        <v>4</v>
      </c>
      <c r="H92">
        <v>23.35</v>
      </c>
      <c r="I92" t="s">
        <v>17</v>
      </c>
      <c r="J92" t="s">
        <v>17</v>
      </c>
      <c r="K92" t="s">
        <v>17</v>
      </c>
      <c r="L92" t="s">
        <v>17</v>
      </c>
      <c r="M92" t="s">
        <v>17</v>
      </c>
      <c r="N92" t="s">
        <v>17</v>
      </c>
      <c r="O92" t="s">
        <v>17</v>
      </c>
      <c r="P92" t="s">
        <v>17</v>
      </c>
      <c r="Q92" t="s">
        <v>17</v>
      </c>
      <c r="R92" t="s">
        <v>17</v>
      </c>
      <c r="S92" t="s">
        <v>17</v>
      </c>
      <c r="T92" t="s">
        <v>17</v>
      </c>
      <c r="U92" t="s">
        <v>17</v>
      </c>
      <c r="V92" t="s">
        <v>17</v>
      </c>
      <c r="W92" t="s">
        <v>17</v>
      </c>
      <c r="X92" t="s">
        <v>17</v>
      </c>
      <c r="Y92" t="s">
        <v>17</v>
      </c>
      <c r="Z92" s="14" t="s">
        <v>17</v>
      </c>
      <c r="AA92" s="14" t="s">
        <v>17</v>
      </c>
      <c r="AB92" s="14" t="s">
        <v>17</v>
      </c>
      <c r="AC92" s="14" t="s">
        <v>17</v>
      </c>
      <c r="AD92" s="14" t="s">
        <v>17</v>
      </c>
      <c r="AE92" s="14" t="s">
        <v>17</v>
      </c>
    </row>
    <row r="93" spans="1:31">
      <c r="A93" t="s">
        <v>143</v>
      </c>
      <c r="B93" t="s">
        <v>169</v>
      </c>
      <c r="C93" s="234" t="s">
        <v>264</v>
      </c>
      <c r="D93" s="234" t="s">
        <v>264</v>
      </c>
      <c r="E93">
        <v>1972</v>
      </c>
      <c r="F93">
        <v>3</v>
      </c>
      <c r="G93">
        <v>5</v>
      </c>
      <c r="H93">
        <v>22.51</v>
      </c>
      <c r="I93" t="s">
        <v>17</v>
      </c>
      <c r="J93" t="s">
        <v>17</v>
      </c>
      <c r="K93" t="s">
        <v>17</v>
      </c>
      <c r="L93" t="s">
        <v>17</v>
      </c>
      <c r="M93" t="s">
        <v>17</v>
      </c>
      <c r="N93" t="s">
        <v>17</v>
      </c>
      <c r="O93" t="s">
        <v>17</v>
      </c>
      <c r="P93" t="s">
        <v>17</v>
      </c>
      <c r="Q93" t="s">
        <v>17</v>
      </c>
      <c r="R93" t="s">
        <v>17</v>
      </c>
      <c r="S93" t="s">
        <v>17</v>
      </c>
      <c r="T93" t="s">
        <v>17</v>
      </c>
      <c r="U93" t="s">
        <v>17</v>
      </c>
      <c r="V93" t="s">
        <v>17</v>
      </c>
      <c r="W93" t="s">
        <v>17</v>
      </c>
      <c r="X93" t="s">
        <v>17</v>
      </c>
      <c r="Y93" t="s">
        <v>17</v>
      </c>
      <c r="Z93" s="14" t="s">
        <v>17</v>
      </c>
      <c r="AA93" s="14" t="s">
        <v>17</v>
      </c>
      <c r="AB93" s="14" t="s">
        <v>17</v>
      </c>
      <c r="AC93" s="14" t="s">
        <v>17</v>
      </c>
      <c r="AD93" s="14" t="s">
        <v>17</v>
      </c>
      <c r="AE93" s="14" t="s">
        <v>17</v>
      </c>
    </row>
    <row r="94" spans="1:31">
      <c r="A94" t="s">
        <v>143</v>
      </c>
      <c r="B94" t="s">
        <v>169</v>
      </c>
      <c r="C94" s="234" t="s">
        <v>264</v>
      </c>
      <c r="D94" s="234" t="s">
        <v>264</v>
      </c>
      <c r="E94">
        <v>1972</v>
      </c>
      <c r="F94">
        <v>3</v>
      </c>
      <c r="G94">
        <v>6</v>
      </c>
      <c r="H94">
        <v>24.8</v>
      </c>
      <c r="I94" t="s">
        <v>17</v>
      </c>
      <c r="J94" t="s">
        <v>17</v>
      </c>
      <c r="K94" t="s">
        <v>17</v>
      </c>
      <c r="L94" t="s">
        <v>17</v>
      </c>
      <c r="M94" t="s">
        <v>17</v>
      </c>
      <c r="N94" t="s">
        <v>17</v>
      </c>
      <c r="O94" t="s">
        <v>17</v>
      </c>
      <c r="P94" t="s">
        <v>17</v>
      </c>
      <c r="Q94" t="s">
        <v>17</v>
      </c>
      <c r="R94" t="s">
        <v>17</v>
      </c>
      <c r="S94" t="s">
        <v>17</v>
      </c>
      <c r="T94" t="s">
        <v>17</v>
      </c>
      <c r="U94" t="s">
        <v>17</v>
      </c>
      <c r="V94" t="s">
        <v>17</v>
      </c>
      <c r="W94" t="s">
        <v>17</v>
      </c>
      <c r="X94" t="s">
        <v>17</v>
      </c>
      <c r="Y94" t="s">
        <v>17</v>
      </c>
      <c r="Z94" s="14" t="s">
        <v>17</v>
      </c>
      <c r="AA94" s="14" t="s">
        <v>17</v>
      </c>
      <c r="AB94" s="14" t="s">
        <v>17</v>
      </c>
      <c r="AC94" s="14" t="s">
        <v>17</v>
      </c>
      <c r="AD94" s="14" t="s">
        <v>17</v>
      </c>
      <c r="AE94" s="14" t="s">
        <v>17</v>
      </c>
    </row>
    <row r="95" spans="1:31">
      <c r="A95" t="s">
        <v>143</v>
      </c>
      <c r="B95" t="s">
        <v>169</v>
      </c>
      <c r="C95" s="234" t="s">
        <v>264</v>
      </c>
      <c r="D95" s="234" t="s">
        <v>264</v>
      </c>
      <c r="E95">
        <v>1972</v>
      </c>
      <c r="F95">
        <v>3</v>
      </c>
      <c r="G95">
        <v>7</v>
      </c>
      <c r="H95">
        <v>21.05</v>
      </c>
      <c r="I95" t="s">
        <v>17</v>
      </c>
      <c r="J95" t="s">
        <v>17</v>
      </c>
      <c r="K95" t="s">
        <v>17</v>
      </c>
      <c r="L95" t="s">
        <v>17</v>
      </c>
      <c r="M95" t="s">
        <v>17</v>
      </c>
      <c r="N95" t="s">
        <v>17</v>
      </c>
      <c r="O95" t="s">
        <v>17</v>
      </c>
      <c r="P95" t="s">
        <v>17</v>
      </c>
      <c r="Q95" t="s">
        <v>17</v>
      </c>
      <c r="R95" t="s">
        <v>17</v>
      </c>
      <c r="S95" t="s">
        <v>17</v>
      </c>
      <c r="T95" t="s">
        <v>17</v>
      </c>
      <c r="U95" t="s">
        <v>17</v>
      </c>
      <c r="V95" t="s">
        <v>17</v>
      </c>
      <c r="W95" t="s">
        <v>17</v>
      </c>
      <c r="X95" t="s">
        <v>17</v>
      </c>
      <c r="Y95" t="s">
        <v>17</v>
      </c>
      <c r="Z95" s="14" t="s">
        <v>17</v>
      </c>
      <c r="AA95" s="14" t="s">
        <v>17</v>
      </c>
      <c r="AB95" s="14" t="s">
        <v>17</v>
      </c>
      <c r="AC95" s="14" t="s">
        <v>17</v>
      </c>
      <c r="AD95" s="14" t="s">
        <v>17</v>
      </c>
      <c r="AE95" s="14" t="s">
        <v>17</v>
      </c>
    </row>
    <row r="96" spans="1:31">
      <c r="A96" t="s">
        <v>143</v>
      </c>
      <c r="B96" t="s">
        <v>169</v>
      </c>
      <c r="C96" s="234" t="s">
        <v>264</v>
      </c>
      <c r="D96" s="234" t="s">
        <v>264</v>
      </c>
      <c r="E96">
        <v>1972</v>
      </c>
      <c r="F96">
        <v>3</v>
      </c>
      <c r="G96">
        <v>8</v>
      </c>
      <c r="H96">
        <v>28.19</v>
      </c>
      <c r="I96" t="s">
        <v>17</v>
      </c>
      <c r="J96" t="s">
        <v>17</v>
      </c>
      <c r="K96" t="s">
        <v>17</v>
      </c>
      <c r="L96" t="s">
        <v>17</v>
      </c>
      <c r="M96" t="s">
        <v>17</v>
      </c>
      <c r="N96" t="s">
        <v>17</v>
      </c>
      <c r="O96" t="s">
        <v>17</v>
      </c>
      <c r="P96" t="s">
        <v>17</v>
      </c>
      <c r="Q96" t="s">
        <v>17</v>
      </c>
      <c r="R96" t="s">
        <v>17</v>
      </c>
      <c r="S96" t="s">
        <v>17</v>
      </c>
      <c r="T96" t="s">
        <v>17</v>
      </c>
      <c r="U96" t="s">
        <v>17</v>
      </c>
      <c r="V96" t="s">
        <v>17</v>
      </c>
      <c r="W96" t="s">
        <v>17</v>
      </c>
      <c r="X96" t="s">
        <v>17</v>
      </c>
      <c r="Y96" t="s">
        <v>17</v>
      </c>
      <c r="Z96" s="14" t="s">
        <v>17</v>
      </c>
      <c r="AA96" s="14" t="s">
        <v>17</v>
      </c>
      <c r="AB96" s="14" t="s">
        <v>17</v>
      </c>
      <c r="AC96" s="14" t="s">
        <v>17</v>
      </c>
      <c r="AD96" s="14" t="s">
        <v>17</v>
      </c>
      <c r="AE96" s="14" t="s">
        <v>17</v>
      </c>
    </row>
    <row r="97" spans="1:31">
      <c r="A97" t="s">
        <v>143</v>
      </c>
      <c r="B97" t="s">
        <v>169</v>
      </c>
      <c r="C97" s="234" t="s">
        <v>264</v>
      </c>
      <c r="D97" s="234" t="s">
        <v>264</v>
      </c>
      <c r="E97">
        <v>1972</v>
      </c>
      <c r="F97">
        <v>3</v>
      </c>
      <c r="G97">
        <v>9</v>
      </c>
      <c r="H97">
        <v>20.69</v>
      </c>
      <c r="I97" t="s">
        <v>17</v>
      </c>
      <c r="J97" t="s">
        <v>17</v>
      </c>
      <c r="K97" t="s">
        <v>17</v>
      </c>
      <c r="L97" t="s">
        <v>17</v>
      </c>
      <c r="M97" t="s">
        <v>17</v>
      </c>
      <c r="N97" t="s">
        <v>17</v>
      </c>
      <c r="O97" t="s">
        <v>17</v>
      </c>
      <c r="P97" t="s">
        <v>17</v>
      </c>
      <c r="Q97" t="s">
        <v>17</v>
      </c>
      <c r="R97" t="s">
        <v>17</v>
      </c>
      <c r="S97" t="s">
        <v>17</v>
      </c>
      <c r="T97" t="s">
        <v>17</v>
      </c>
      <c r="U97" t="s">
        <v>17</v>
      </c>
      <c r="V97" t="s">
        <v>17</v>
      </c>
      <c r="W97" t="s">
        <v>17</v>
      </c>
      <c r="X97" t="s">
        <v>17</v>
      </c>
      <c r="Y97" t="s">
        <v>17</v>
      </c>
      <c r="Z97" s="14" t="s">
        <v>17</v>
      </c>
      <c r="AA97" s="14" t="s">
        <v>17</v>
      </c>
      <c r="AB97" s="14" t="s">
        <v>17</v>
      </c>
      <c r="AC97" s="14" t="s">
        <v>17</v>
      </c>
      <c r="AD97" s="14" t="s">
        <v>17</v>
      </c>
      <c r="AE97" s="14" t="s">
        <v>17</v>
      </c>
    </row>
    <row r="98" spans="1:31">
      <c r="A98" t="s">
        <v>143</v>
      </c>
      <c r="B98" t="s">
        <v>169</v>
      </c>
      <c r="C98" s="234" t="s">
        <v>264</v>
      </c>
      <c r="D98" s="234" t="s">
        <v>264</v>
      </c>
      <c r="E98">
        <v>1972</v>
      </c>
      <c r="F98">
        <v>3</v>
      </c>
      <c r="G98">
        <v>10</v>
      </c>
      <c r="H98">
        <v>25.53</v>
      </c>
      <c r="I98" t="s">
        <v>17</v>
      </c>
      <c r="J98" t="s">
        <v>17</v>
      </c>
      <c r="K98" t="s">
        <v>17</v>
      </c>
      <c r="L98" t="s">
        <v>17</v>
      </c>
      <c r="M98" t="s">
        <v>17</v>
      </c>
      <c r="N98" t="s">
        <v>17</v>
      </c>
      <c r="O98" t="s">
        <v>17</v>
      </c>
      <c r="P98" t="s">
        <v>17</v>
      </c>
      <c r="Q98" t="s">
        <v>17</v>
      </c>
      <c r="R98" t="s">
        <v>17</v>
      </c>
      <c r="S98" t="s">
        <v>17</v>
      </c>
      <c r="T98" t="s">
        <v>17</v>
      </c>
      <c r="U98" t="s">
        <v>17</v>
      </c>
      <c r="V98" t="s">
        <v>17</v>
      </c>
      <c r="W98" t="s">
        <v>17</v>
      </c>
      <c r="X98" t="s">
        <v>17</v>
      </c>
      <c r="Y98" t="s">
        <v>17</v>
      </c>
      <c r="Z98" s="14" t="s">
        <v>17</v>
      </c>
      <c r="AA98" s="14" t="s">
        <v>17</v>
      </c>
      <c r="AB98" s="14" t="s">
        <v>17</v>
      </c>
      <c r="AC98" s="14" t="s">
        <v>17</v>
      </c>
      <c r="AD98" s="14" t="s">
        <v>17</v>
      </c>
      <c r="AE98" s="14" t="s">
        <v>17</v>
      </c>
    </row>
    <row r="99" spans="1:31">
      <c r="A99" t="s">
        <v>143</v>
      </c>
      <c r="B99" t="s">
        <v>169</v>
      </c>
      <c r="C99" s="234" t="s">
        <v>264</v>
      </c>
      <c r="D99" s="234" t="s">
        <v>264</v>
      </c>
      <c r="E99">
        <v>1972</v>
      </c>
      <c r="F99">
        <v>3</v>
      </c>
      <c r="G99">
        <v>11</v>
      </c>
      <c r="H99">
        <v>24.2</v>
      </c>
      <c r="I99" t="s">
        <v>17</v>
      </c>
      <c r="J99" t="s">
        <v>17</v>
      </c>
      <c r="K99" t="s">
        <v>17</v>
      </c>
      <c r="L99" t="s">
        <v>17</v>
      </c>
      <c r="M99" t="s">
        <v>17</v>
      </c>
      <c r="N99" t="s">
        <v>17</v>
      </c>
      <c r="O99" t="s">
        <v>17</v>
      </c>
      <c r="P99" t="s">
        <v>17</v>
      </c>
      <c r="Q99" t="s">
        <v>17</v>
      </c>
      <c r="R99" t="s">
        <v>17</v>
      </c>
      <c r="S99" t="s">
        <v>17</v>
      </c>
      <c r="T99" t="s">
        <v>17</v>
      </c>
      <c r="U99" t="s">
        <v>17</v>
      </c>
      <c r="V99" t="s">
        <v>17</v>
      </c>
      <c r="W99" t="s">
        <v>17</v>
      </c>
      <c r="X99" t="s">
        <v>17</v>
      </c>
      <c r="Y99" t="s">
        <v>17</v>
      </c>
      <c r="Z99" s="14" t="s">
        <v>17</v>
      </c>
      <c r="AA99" s="14" t="s">
        <v>17</v>
      </c>
      <c r="AB99" s="14" t="s">
        <v>17</v>
      </c>
      <c r="AC99" s="14" t="s">
        <v>17</v>
      </c>
      <c r="AD99" s="14" t="s">
        <v>17</v>
      </c>
      <c r="AE99" s="14" t="s">
        <v>17</v>
      </c>
    </row>
    <row r="100" spans="1:31">
      <c r="A100" t="s">
        <v>143</v>
      </c>
      <c r="B100" t="s">
        <v>169</v>
      </c>
      <c r="C100" s="234" t="s">
        <v>264</v>
      </c>
      <c r="D100" s="234" t="s">
        <v>264</v>
      </c>
      <c r="E100">
        <v>1972</v>
      </c>
      <c r="F100">
        <v>3</v>
      </c>
      <c r="G100">
        <v>12</v>
      </c>
      <c r="H100">
        <v>21.54</v>
      </c>
      <c r="I100" t="s">
        <v>17</v>
      </c>
      <c r="J100" t="s">
        <v>17</v>
      </c>
      <c r="K100" t="s">
        <v>17</v>
      </c>
      <c r="L100" t="s">
        <v>17</v>
      </c>
      <c r="M100" t="s">
        <v>17</v>
      </c>
      <c r="N100" t="s">
        <v>17</v>
      </c>
      <c r="O100" t="s">
        <v>17</v>
      </c>
      <c r="P100" t="s">
        <v>17</v>
      </c>
      <c r="Q100" t="s">
        <v>17</v>
      </c>
      <c r="R100" t="s">
        <v>17</v>
      </c>
      <c r="S100" t="s">
        <v>17</v>
      </c>
      <c r="T100" t="s">
        <v>17</v>
      </c>
      <c r="U100" t="s">
        <v>17</v>
      </c>
      <c r="V100" t="s">
        <v>17</v>
      </c>
      <c r="W100" t="s">
        <v>17</v>
      </c>
      <c r="X100" t="s">
        <v>17</v>
      </c>
      <c r="Y100" t="s">
        <v>17</v>
      </c>
      <c r="Z100" s="14" t="s">
        <v>17</v>
      </c>
      <c r="AA100" s="14" t="s">
        <v>17</v>
      </c>
      <c r="AB100" s="14" t="s">
        <v>17</v>
      </c>
      <c r="AC100" s="14" t="s">
        <v>17</v>
      </c>
      <c r="AD100" s="14" t="s">
        <v>17</v>
      </c>
      <c r="AE100" s="14" t="s">
        <v>17</v>
      </c>
    </row>
    <row r="101" spans="1:31">
      <c r="A101" t="s">
        <v>143</v>
      </c>
      <c r="B101" t="s">
        <v>169</v>
      </c>
      <c r="C101" s="234" t="s">
        <v>264</v>
      </c>
      <c r="D101" s="234" t="s">
        <v>264</v>
      </c>
      <c r="E101">
        <v>1972</v>
      </c>
      <c r="F101">
        <v>3</v>
      </c>
      <c r="G101">
        <v>13</v>
      </c>
      <c r="H101">
        <v>21.3</v>
      </c>
      <c r="I101" t="s">
        <v>17</v>
      </c>
      <c r="J101" t="s">
        <v>17</v>
      </c>
      <c r="K101" t="s">
        <v>17</v>
      </c>
      <c r="L101" t="s">
        <v>17</v>
      </c>
      <c r="M101" t="s">
        <v>17</v>
      </c>
      <c r="N101" t="s">
        <v>17</v>
      </c>
      <c r="O101" t="s">
        <v>17</v>
      </c>
      <c r="P101" t="s">
        <v>17</v>
      </c>
      <c r="Q101" t="s">
        <v>17</v>
      </c>
      <c r="R101" t="s">
        <v>17</v>
      </c>
      <c r="S101" t="s">
        <v>17</v>
      </c>
      <c r="T101" t="s">
        <v>17</v>
      </c>
      <c r="U101" t="s">
        <v>17</v>
      </c>
      <c r="V101" t="s">
        <v>17</v>
      </c>
      <c r="W101" t="s">
        <v>17</v>
      </c>
      <c r="X101" t="s">
        <v>17</v>
      </c>
      <c r="Y101" t="s">
        <v>17</v>
      </c>
      <c r="Z101" s="14" t="s">
        <v>17</v>
      </c>
      <c r="AA101" s="14" t="s">
        <v>17</v>
      </c>
      <c r="AB101" s="14" t="s">
        <v>17</v>
      </c>
      <c r="AC101" s="14" t="s">
        <v>17</v>
      </c>
      <c r="AD101" s="14" t="s">
        <v>17</v>
      </c>
      <c r="AE101" s="14" t="s">
        <v>17</v>
      </c>
    </row>
    <row r="102" spans="1:31">
      <c r="A102" t="s">
        <v>143</v>
      </c>
      <c r="B102" t="s">
        <v>169</v>
      </c>
      <c r="C102" s="234" t="s">
        <v>264</v>
      </c>
      <c r="D102" s="234" t="s">
        <v>264</v>
      </c>
      <c r="E102">
        <v>1972</v>
      </c>
      <c r="F102">
        <v>3</v>
      </c>
      <c r="G102">
        <v>14</v>
      </c>
      <c r="H102">
        <v>23.47</v>
      </c>
      <c r="I102" t="s">
        <v>17</v>
      </c>
      <c r="J102" t="s">
        <v>17</v>
      </c>
      <c r="K102" t="s">
        <v>17</v>
      </c>
      <c r="L102" t="s">
        <v>17</v>
      </c>
      <c r="M102" t="s">
        <v>17</v>
      </c>
      <c r="N102" t="s">
        <v>17</v>
      </c>
      <c r="O102" t="s">
        <v>17</v>
      </c>
      <c r="P102" t="s">
        <v>17</v>
      </c>
      <c r="Q102" t="s">
        <v>17</v>
      </c>
      <c r="R102" t="s">
        <v>17</v>
      </c>
      <c r="S102" t="s">
        <v>17</v>
      </c>
      <c r="T102" t="s">
        <v>17</v>
      </c>
      <c r="U102" t="s">
        <v>17</v>
      </c>
      <c r="V102" t="s">
        <v>17</v>
      </c>
      <c r="W102" t="s">
        <v>17</v>
      </c>
      <c r="X102" t="s">
        <v>17</v>
      </c>
      <c r="Y102" t="s">
        <v>17</v>
      </c>
      <c r="Z102" s="14" t="s">
        <v>17</v>
      </c>
      <c r="AA102" s="14" t="s">
        <v>17</v>
      </c>
      <c r="AB102" s="14" t="s">
        <v>17</v>
      </c>
      <c r="AC102" s="14" t="s">
        <v>17</v>
      </c>
      <c r="AD102" s="14" t="s">
        <v>17</v>
      </c>
      <c r="AE102" s="14" t="s">
        <v>17</v>
      </c>
    </row>
    <row r="103" spans="1:31">
      <c r="A103" t="s">
        <v>143</v>
      </c>
      <c r="B103" t="s">
        <v>169</v>
      </c>
      <c r="C103" s="234" t="s">
        <v>264</v>
      </c>
      <c r="D103" s="234" t="s">
        <v>264</v>
      </c>
      <c r="E103">
        <v>1972</v>
      </c>
      <c r="F103">
        <v>4</v>
      </c>
      <c r="G103">
        <v>1</v>
      </c>
      <c r="H103">
        <v>27.35</v>
      </c>
      <c r="I103" t="s">
        <v>17</v>
      </c>
      <c r="J103" t="s">
        <v>17</v>
      </c>
      <c r="K103" t="s">
        <v>17</v>
      </c>
      <c r="L103" t="s">
        <v>17</v>
      </c>
      <c r="M103" t="s">
        <v>17</v>
      </c>
      <c r="N103" t="s">
        <v>17</v>
      </c>
      <c r="O103" t="s">
        <v>17</v>
      </c>
      <c r="P103" t="s">
        <v>17</v>
      </c>
      <c r="Q103" t="s">
        <v>17</v>
      </c>
      <c r="R103" t="s">
        <v>17</v>
      </c>
      <c r="S103" t="s">
        <v>17</v>
      </c>
      <c r="T103" t="s">
        <v>17</v>
      </c>
      <c r="U103" t="s">
        <v>17</v>
      </c>
      <c r="V103" t="s">
        <v>17</v>
      </c>
      <c r="W103" t="s">
        <v>17</v>
      </c>
      <c r="X103" t="s">
        <v>17</v>
      </c>
      <c r="Y103" t="s">
        <v>17</v>
      </c>
      <c r="Z103" s="14" t="s">
        <v>17</v>
      </c>
      <c r="AA103" s="14" t="s">
        <v>17</v>
      </c>
      <c r="AB103" s="14" t="s">
        <v>17</v>
      </c>
      <c r="AC103" s="14" t="s">
        <v>17</v>
      </c>
      <c r="AD103" s="14" t="s">
        <v>17</v>
      </c>
      <c r="AE103" s="14" t="s">
        <v>17</v>
      </c>
    </row>
    <row r="104" spans="1:31">
      <c r="A104" t="s">
        <v>143</v>
      </c>
      <c r="B104" t="s">
        <v>169</v>
      </c>
      <c r="C104" s="234" t="s">
        <v>264</v>
      </c>
      <c r="D104" s="234" t="s">
        <v>264</v>
      </c>
      <c r="E104">
        <v>1972</v>
      </c>
      <c r="F104">
        <v>4</v>
      </c>
      <c r="G104">
        <v>2</v>
      </c>
      <c r="H104">
        <v>28.56</v>
      </c>
      <c r="I104" t="s">
        <v>17</v>
      </c>
      <c r="J104" t="s">
        <v>17</v>
      </c>
      <c r="K104" t="s">
        <v>17</v>
      </c>
      <c r="L104" t="s">
        <v>17</v>
      </c>
      <c r="M104" t="s">
        <v>17</v>
      </c>
      <c r="N104" t="s">
        <v>17</v>
      </c>
      <c r="O104" t="s">
        <v>17</v>
      </c>
      <c r="P104" t="s">
        <v>17</v>
      </c>
      <c r="Q104" t="s">
        <v>17</v>
      </c>
      <c r="R104" t="s">
        <v>17</v>
      </c>
      <c r="S104" t="s">
        <v>17</v>
      </c>
      <c r="T104" t="s">
        <v>17</v>
      </c>
      <c r="U104" t="s">
        <v>17</v>
      </c>
      <c r="V104" t="s">
        <v>17</v>
      </c>
      <c r="W104" t="s">
        <v>17</v>
      </c>
      <c r="X104" t="s">
        <v>17</v>
      </c>
      <c r="Y104" t="s">
        <v>17</v>
      </c>
      <c r="Z104" s="14" t="s">
        <v>17</v>
      </c>
      <c r="AA104" s="14" t="s">
        <v>17</v>
      </c>
      <c r="AB104" s="14" t="s">
        <v>17</v>
      </c>
      <c r="AC104" s="14" t="s">
        <v>17</v>
      </c>
      <c r="AD104" s="14" t="s">
        <v>17</v>
      </c>
      <c r="AE104" s="14" t="s">
        <v>17</v>
      </c>
    </row>
    <row r="105" spans="1:31">
      <c r="A105" t="s">
        <v>143</v>
      </c>
      <c r="B105" t="s">
        <v>169</v>
      </c>
      <c r="C105" s="234" t="s">
        <v>264</v>
      </c>
      <c r="D105" s="234" t="s">
        <v>264</v>
      </c>
      <c r="E105">
        <v>1972</v>
      </c>
      <c r="F105">
        <v>4</v>
      </c>
      <c r="G105">
        <v>3</v>
      </c>
      <c r="H105">
        <v>22.99</v>
      </c>
      <c r="I105" t="s">
        <v>17</v>
      </c>
      <c r="J105" t="s">
        <v>17</v>
      </c>
      <c r="K105" t="s">
        <v>17</v>
      </c>
      <c r="L105" t="s">
        <v>17</v>
      </c>
      <c r="M105" t="s">
        <v>17</v>
      </c>
      <c r="N105" t="s">
        <v>17</v>
      </c>
      <c r="O105" t="s">
        <v>17</v>
      </c>
      <c r="P105" t="s">
        <v>17</v>
      </c>
      <c r="Q105" t="s">
        <v>17</v>
      </c>
      <c r="R105" t="s">
        <v>17</v>
      </c>
      <c r="S105" t="s">
        <v>17</v>
      </c>
      <c r="T105" t="s">
        <v>17</v>
      </c>
      <c r="U105" t="s">
        <v>17</v>
      </c>
      <c r="V105" t="s">
        <v>17</v>
      </c>
      <c r="W105" t="s">
        <v>17</v>
      </c>
      <c r="X105" t="s">
        <v>17</v>
      </c>
      <c r="Y105" t="s">
        <v>17</v>
      </c>
      <c r="Z105" s="14" t="s">
        <v>17</v>
      </c>
      <c r="AA105" s="14" t="s">
        <v>17</v>
      </c>
      <c r="AB105" s="14" t="s">
        <v>17</v>
      </c>
      <c r="AC105" s="14" t="s">
        <v>17</v>
      </c>
      <c r="AD105" s="14" t="s">
        <v>17</v>
      </c>
      <c r="AE105" s="14" t="s">
        <v>17</v>
      </c>
    </row>
    <row r="106" spans="1:31">
      <c r="A106" t="s">
        <v>143</v>
      </c>
      <c r="B106" t="s">
        <v>169</v>
      </c>
      <c r="C106" s="234" t="s">
        <v>264</v>
      </c>
      <c r="D106" s="234" t="s">
        <v>264</v>
      </c>
      <c r="E106">
        <v>1972</v>
      </c>
      <c r="F106">
        <v>4</v>
      </c>
      <c r="G106">
        <v>4</v>
      </c>
      <c r="H106">
        <v>23.84</v>
      </c>
      <c r="I106" t="s">
        <v>17</v>
      </c>
      <c r="J106" t="s">
        <v>17</v>
      </c>
      <c r="K106" t="s">
        <v>17</v>
      </c>
      <c r="L106" t="s">
        <v>17</v>
      </c>
      <c r="M106" t="s">
        <v>17</v>
      </c>
      <c r="N106" t="s">
        <v>17</v>
      </c>
      <c r="O106" t="s">
        <v>17</v>
      </c>
      <c r="P106" t="s">
        <v>17</v>
      </c>
      <c r="Q106" t="s">
        <v>17</v>
      </c>
      <c r="R106" t="s">
        <v>17</v>
      </c>
      <c r="S106" t="s">
        <v>17</v>
      </c>
      <c r="T106" t="s">
        <v>17</v>
      </c>
      <c r="U106" t="s">
        <v>17</v>
      </c>
      <c r="V106" t="s">
        <v>17</v>
      </c>
      <c r="W106" t="s">
        <v>17</v>
      </c>
      <c r="X106" t="s">
        <v>17</v>
      </c>
      <c r="Y106" t="s">
        <v>17</v>
      </c>
      <c r="Z106" s="14" t="s">
        <v>17</v>
      </c>
      <c r="AA106" s="14" t="s">
        <v>17</v>
      </c>
      <c r="AB106" s="14" t="s">
        <v>17</v>
      </c>
      <c r="AC106" s="14" t="s">
        <v>17</v>
      </c>
      <c r="AD106" s="14" t="s">
        <v>17</v>
      </c>
      <c r="AE106" s="14" t="s">
        <v>17</v>
      </c>
    </row>
    <row r="107" spans="1:31">
      <c r="A107" t="s">
        <v>143</v>
      </c>
      <c r="B107" t="s">
        <v>169</v>
      </c>
      <c r="C107" s="234" t="s">
        <v>264</v>
      </c>
      <c r="D107" s="234" t="s">
        <v>264</v>
      </c>
      <c r="E107">
        <v>1972</v>
      </c>
      <c r="F107">
        <v>4</v>
      </c>
      <c r="G107">
        <v>5</v>
      </c>
      <c r="H107">
        <v>20.57</v>
      </c>
      <c r="I107" t="s">
        <v>17</v>
      </c>
      <c r="J107" t="s">
        <v>17</v>
      </c>
      <c r="K107" t="s">
        <v>17</v>
      </c>
      <c r="L107" t="s">
        <v>17</v>
      </c>
      <c r="M107" t="s">
        <v>17</v>
      </c>
      <c r="N107" t="s">
        <v>17</v>
      </c>
      <c r="O107" t="s">
        <v>17</v>
      </c>
      <c r="P107" t="s">
        <v>17</v>
      </c>
      <c r="Q107" t="s">
        <v>17</v>
      </c>
      <c r="R107" t="s">
        <v>17</v>
      </c>
      <c r="S107" t="s">
        <v>17</v>
      </c>
      <c r="T107" t="s">
        <v>17</v>
      </c>
      <c r="U107" t="s">
        <v>17</v>
      </c>
      <c r="V107" t="s">
        <v>17</v>
      </c>
      <c r="W107" t="s">
        <v>17</v>
      </c>
      <c r="X107" t="s">
        <v>17</v>
      </c>
      <c r="Y107" t="s">
        <v>17</v>
      </c>
      <c r="Z107" s="14" t="s">
        <v>17</v>
      </c>
      <c r="AA107" s="14" t="s">
        <v>17</v>
      </c>
      <c r="AB107" s="14" t="s">
        <v>17</v>
      </c>
      <c r="AC107" s="14" t="s">
        <v>17</v>
      </c>
      <c r="AD107" s="14" t="s">
        <v>17</v>
      </c>
      <c r="AE107" s="14" t="s">
        <v>17</v>
      </c>
    </row>
    <row r="108" spans="1:31">
      <c r="A108" t="s">
        <v>143</v>
      </c>
      <c r="B108" t="s">
        <v>169</v>
      </c>
      <c r="C108" s="234" t="s">
        <v>264</v>
      </c>
      <c r="D108" s="234" t="s">
        <v>264</v>
      </c>
      <c r="E108">
        <v>1972</v>
      </c>
      <c r="F108">
        <v>4</v>
      </c>
      <c r="G108">
        <v>6</v>
      </c>
      <c r="H108">
        <v>22.14</v>
      </c>
      <c r="I108" t="s">
        <v>17</v>
      </c>
      <c r="J108" t="s">
        <v>17</v>
      </c>
      <c r="K108" t="s">
        <v>17</v>
      </c>
      <c r="L108" t="s">
        <v>17</v>
      </c>
      <c r="M108" t="s">
        <v>17</v>
      </c>
      <c r="N108" t="s">
        <v>17</v>
      </c>
      <c r="O108" t="s">
        <v>17</v>
      </c>
      <c r="P108" t="s">
        <v>17</v>
      </c>
      <c r="Q108" t="s">
        <v>17</v>
      </c>
      <c r="R108" t="s">
        <v>17</v>
      </c>
      <c r="S108" t="s">
        <v>17</v>
      </c>
      <c r="T108" t="s">
        <v>17</v>
      </c>
      <c r="U108" t="s">
        <v>17</v>
      </c>
      <c r="V108" t="s">
        <v>17</v>
      </c>
      <c r="W108" t="s">
        <v>17</v>
      </c>
      <c r="X108" t="s">
        <v>17</v>
      </c>
      <c r="Y108" t="s">
        <v>17</v>
      </c>
      <c r="Z108" s="14" t="s">
        <v>17</v>
      </c>
      <c r="AA108" s="14" t="s">
        <v>17</v>
      </c>
      <c r="AB108" s="14" t="s">
        <v>17</v>
      </c>
      <c r="AC108" s="14" t="s">
        <v>17</v>
      </c>
      <c r="AD108" s="14" t="s">
        <v>17</v>
      </c>
      <c r="AE108" s="14" t="s">
        <v>17</v>
      </c>
    </row>
    <row r="109" spans="1:31">
      <c r="A109" t="s">
        <v>143</v>
      </c>
      <c r="B109" t="s">
        <v>169</v>
      </c>
      <c r="C109" s="234" t="s">
        <v>264</v>
      </c>
      <c r="D109" s="234" t="s">
        <v>264</v>
      </c>
      <c r="E109">
        <v>1972</v>
      </c>
      <c r="F109">
        <v>4</v>
      </c>
      <c r="G109">
        <v>7</v>
      </c>
      <c r="H109">
        <v>18.27</v>
      </c>
      <c r="I109" t="s">
        <v>17</v>
      </c>
      <c r="J109" t="s">
        <v>17</v>
      </c>
      <c r="K109" t="s">
        <v>17</v>
      </c>
      <c r="L109" t="s">
        <v>17</v>
      </c>
      <c r="M109" t="s">
        <v>17</v>
      </c>
      <c r="N109" t="s">
        <v>17</v>
      </c>
      <c r="O109" t="s">
        <v>17</v>
      </c>
      <c r="P109" t="s">
        <v>17</v>
      </c>
      <c r="Q109" t="s">
        <v>17</v>
      </c>
      <c r="R109" t="s">
        <v>17</v>
      </c>
      <c r="S109" t="s">
        <v>17</v>
      </c>
      <c r="T109" t="s">
        <v>17</v>
      </c>
      <c r="U109" t="s">
        <v>17</v>
      </c>
      <c r="V109" t="s">
        <v>17</v>
      </c>
      <c r="W109" t="s">
        <v>17</v>
      </c>
      <c r="X109" t="s">
        <v>17</v>
      </c>
      <c r="Y109" t="s">
        <v>17</v>
      </c>
      <c r="Z109" s="14" t="s">
        <v>17</v>
      </c>
      <c r="AA109" s="14" t="s">
        <v>17</v>
      </c>
      <c r="AB109" s="14" t="s">
        <v>17</v>
      </c>
      <c r="AC109" s="14" t="s">
        <v>17</v>
      </c>
      <c r="AD109" s="14" t="s">
        <v>17</v>
      </c>
      <c r="AE109" s="14" t="s">
        <v>17</v>
      </c>
    </row>
    <row r="110" spans="1:31">
      <c r="A110" t="s">
        <v>143</v>
      </c>
      <c r="B110" t="s">
        <v>169</v>
      </c>
      <c r="C110" s="234" t="s">
        <v>264</v>
      </c>
      <c r="D110" s="234" t="s">
        <v>264</v>
      </c>
      <c r="E110">
        <v>1972</v>
      </c>
      <c r="F110">
        <v>4</v>
      </c>
      <c r="G110">
        <v>8</v>
      </c>
      <c r="H110">
        <v>24.68</v>
      </c>
      <c r="I110" t="s">
        <v>17</v>
      </c>
      <c r="J110" t="s">
        <v>17</v>
      </c>
      <c r="K110" t="s">
        <v>17</v>
      </c>
      <c r="L110" t="s">
        <v>17</v>
      </c>
      <c r="M110" t="s">
        <v>17</v>
      </c>
      <c r="N110" t="s">
        <v>17</v>
      </c>
      <c r="O110" t="s">
        <v>17</v>
      </c>
      <c r="P110" t="s">
        <v>17</v>
      </c>
      <c r="Q110" t="s">
        <v>17</v>
      </c>
      <c r="R110" t="s">
        <v>17</v>
      </c>
      <c r="S110" t="s">
        <v>17</v>
      </c>
      <c r="T110" t="s">
        <v>17</v>
      </c>
      <c r="U110" t="s">
        <v>17</v>
      </c>
      <c r="V110" t="s">
        <v>17</v>
      </c>
      <c r="W110" t="s">
        <v>17</v>
      </c>
      <c r="X110" t="s">
        <v>17</v>
      </c>
      <c r="Y110" t="s">
        <v>17</v>
      </c>
      <c r="Z110" s="14" t="s">
        <v>17</v>
      </c>
      <c r="AA110" s="14" t="s">
        <v>17</v>
      </c>
      <c r="AB110" s="14" t="s">
        <v>17</v>
      </c>
      <c r="AC110" s="14" t="s">
        <v>17</v>
      </c>
      <c r="AD110" s="14" t="s">
        <v>17</v>
      </c>
      <c r="AE110" s="14" t="s">
        <v>17</v>
      </c>
    </row>
    <row r="111" spans="1:31">
      <c r="A111" t="s">
        <v>143</v>
      </c>
      <c r="B111" t="s">
        <v>169</v>
      </c>
      <c r="C111" s="234" t="s">
        <v>264</v>
      </c>
      <c r="D111" s="234" t="s">
        <v>264</v>
      </c>
      <c r="E111">
        <v>1972</v>
      </c>
      <c r="F111">
        <v>4</v>
      </c>
      <c r="G111">
        <v>9</v>
      </c>
      <c r="H111">
        <v>32.67</v>
      </c>
      <c r="I111" t="s">
        <v>17</v>
      </c>
      <c r="J111" t="s">
        <v>17</v>
      </c>
      <c r="K111" t="s">
        <v>17</v>
      </c>
      <c r="L111" t="s">
        <v>17</v>
      </c>
      <c r="M111" t="s">
        <v>17</v>
      </c>
      <c r="N111" t="s">
        <v>17</v>
      </c>
      <c r="O111" t="s">
        <v>17</v>
      </c>
      <c r="P111" t="s">
        <v>17</v>
      </c>
      <c r="Q111" t="s">
        <v>17</v>
      </c>
      <c r="R111" t="s">
        <v>17</v>
      </c>
      <c r="S111" t="s">
        <v>17</v>
      </c>
      <c r="T111" t="s">
        <v>17</v>
      </c>
      <c r="U111" t="s">
        <v>17</v>
      </c>
      <c r="V111" t="s">
        <v>17</v>
      </c>
      <c r="W111" t="s">
        <v>17</v>
      </c>
      <c r="X111" t="s">
        <v>17</v>
      </c>
      <c r="Y111" t="s">
        <v>17</v>
      </c>
      <c r="Z111" s="14" t="s">
        <v>17</v>
      </c>
      <c r="AA111" s="14" t="s">
        <v>17</v>
      </c>
      <c r="AB111" s="14" t="s">
        <v>17</v>
      </c>
      <c r="AC111" s="14" t="s">
        <v>17</v>
      </c>
      <c r="AD111" s="14" t="s">
        <v>17</v>
      </c>
      <c r="AE111" s="14" t="s">
        <v>17</v>
      </c>
    </row>
    <row r="112" spans="1:31">
      <c r="A112" t="s">
        <v>143</v>
      </c>
      <c r="B112" t="s">
        <v>169</v>
      </c>
      <c r="C112" s="234" t="s">
        <v>264</v>
      </c>
      <c r="D112" s="234" t="s">
        <v>264</v>
      </c>
      <c r="E112">
        <v>1972</v>
      </c>
      <c r="F112">
        <v>4</v>
      </c>
      <c r="G112">
        <v>10</v>
      </c>
      <c r="H112">
        <v>24.44</v>
      </c>
      <c r="I112" t="s">
        <v>17</v>
      </c>
      <c r="J112" t="s">
        <v>17</v>
      </c>
      <c r="K112" t="s">
        <v>17</v>
      </c>
      <c r="L112" t="s">
        <v>17</v>
      </c>
      <c r="M112" t="s">
        <v>17</v>
      </c>
      <c r="N112" t="s">
        <v>17</v>
      </c>
      <c r="O112" t="s">
        <v>17</v>
      </c>
      <c r="P112" t="s">
        <v>17</v>
      </c>
      <c r="Q112" t="s">
        <v>17</v>
      </c>
      <c r="R112" t="s">
        <v>17</v>
      </c>
      <c r="S112" t="s">
        <v>17</v>
      </c>
      <c r="T112" t="s">
        <v>17</v>
      </c>
      <c r="U112" t="s">
        <v>17</v>
      </c>
      <c r="V112" t="s">
        <v>17</v>
      </c>
      <c r="W112" t="s">
        <v>17</v>
      </c>
      <c r="X112" t="s">
        <v>17</v>
      </c>
      <c r="Y112" t="s">
        <v>17</v>
      </c>
      <c r="Z112" s="14" t="s">
        <v>17</v>
      </c>
      <c r="AA112" s="14" t="s">
        <v>17</v>
      </c>
      <c r="AB112" s="14" t="s">
        <v>17</v>
      </c>
      <c r="AC112" s="14" t="s">
        <v>17</v>
      </c>
      <c r="AD112" s="14" t="s">
        <v>17</v>
      </c>
      <c r="AE112" s="14" t="s">
        <v>17</v>
      </c>
    </row>
    <row r="113" spans="1:31">
      <c r="A113" t="s">
        <v>143</v>
      </c>
      <c r="B113" t="s">
        <v>169</v>
      </c>
      <c r="C113" s="234" t="s">
        <v>264</v>
      </c>
      <c r="D113" s="234" t="s">
        <v>264</v>
      </c>
      <c r="E113">
        <v>1972</v>
      </c>
      <c r="F113">
        <v>4</v>
      </c>
      <c r="G113">
        <v>11</v>
      </c>
      <c r="H113">
        <v>31.94</v>
      </c>
      <c r="I113" t="s">
        <v>17</v>
      </c>
      <c r="J113" t="s">
        <v>17</v>
      </c>
      <c r="K113" t="s">
        <v>17</v>
      </c>
      <c r="L113" t="s">
        <v>17</v>
      </c>
      <c r="M113" t="s">
        <v>17</v>
      </c>
      <c r="N113" t="s">
        <v>17</v>
      </c>
      <c r="O113" t="s">
        <v>17</v>
      </c>
      <c r="P113" t="s">
        <v>17</v>
      </c>
      <c r="Q113" t="s">
        <v>17</v>
      </c>
      <c r="R113" t="s">
        <v>17</v>
      </c>
      <c r="S113" t="s">
        <v>17</v>
      </c>
      <c r="T113" t="s">
        <v>17</v>
      </c>
      <c r="U113" t="s">
        <v>17</v>
      </c>
      <c r="V113" t="s">
        <v>17</v>
      </c>
      <c r="W113" t="s">
        <v>17</v>
      </c>
      <c r="X113" t="s">
        <v>17</v>
      </c>
      <c r="Y113" t="s">
        <v>17</v>
      </c>
      <c r="Z113" s="14" t="s">
        <v>17</v>
      </c>
      <c r="AA113" s="14" t="s">
        <v>17</v>
      </c>
      <c r="AB113" s="14" t="s">
        <v>17</v>
      </c>
      <c r="AC113" s="14" t="s">
        <v>17</v>
      </c>
      <c r="AD113" s="14" t="s">
        <v>17</v>
      </c>
      <c r="AE113" s="14" t="s">
        <v>17</v>
      </c>
    </row>
    <row r="114" spans="1:31">
      <c r="A114" t="s">
        <v>143</v>
      </c>
      <c r="B114" t="s">
        <v>169</v>
      </c>
      <c r="C114" s="234" t="s">
        <v>264</v>
      </c>
      <c r="D114" s="234" t="s">
        <v>264</v>
      </c>
      <c r="E114">
        <v>1972</v>
      </c>
      <c r="F114">
        <v>4</v>
      </c>
      <c r="G114">
        <v>12</v>
      </c>
      <c r="H114">
        <v>23.72</v>
      </c>
      <c r="I114" t="s">
        <v>17</v>
      </c>
      <c r="J114" t="s">
        <v>17</v>
      </c>
      <c r="K114" t="s">
        <v>17</v>
      </c>
      <c r="L114" t="s">
        <v>17</v>
      </c>
      <c r="M114" t="s">
        <v>17</v>
      </c>
      <c r="N114" t="s">
        <v>17</v>
      </c>
      <c r="O114" t="s">
        <v>17</v>
      </c>
      <c r="P114" t="s">
        <v>17</v>
      </c>
      <c r="Q114" t="s">
        <v>17</v>
      </c>
      <c r="R114" t="s">
        <v>17</v>
      </c>
      <c r="S114" t="s">
        <v>17</v>
      </c>
      <c r="T114" t="s">
        <v>17</v>
      </c>
      <c r="U114" t="s">
        <v>17</v>
      </c>
      <c r="V114" t="s">
        <v>17</v>
      </c>
      <c r="W114" t="s">
        <v>17</v>
      </c>
      <c r="X114" t="s">
        <v>17</v>
      </c>
      <c r="Y114" t="s">
        <v>17</v>
      </c>
      <c r="Z114" s="14" t="s">
        <v>17</v>
      </c>
      <c r="AA114" s="14" t="s">
        <v>17</v>
      </c>
      <c r="AB114" s="14" t="s">
        <v>17</v>
      </c>
      <c r="AC114" s="14" t="s">
        <v>17</v>
      </c>
      <c r="AD114" s="14" t="s">
        <v>17</v>
      </c>
      <c r="AE114" s="14" t="s">
        <v>17</v>
      </c>
    </row>
    <row r="115" spans="1:31">
      <c r="A115" t="s">
        <v>143</v>
      </c>
      <c r="B115" t="s">
        <v>169</v>
      </c>
      <c r="C115" s="234" t="s">
        <v>264</v>
      </c>
      <c r="D115" s="234" t="s">
        <v>264</v>
      </c>
      <c r="E115">
        <v>1972</v>
      </c>
      <c r="F115">
        <v>4</v>
      </c>
      <c r="G115">
        <v>13</v>
      </c>
      <c r="H115">
        <v>18.510000000000002</v>
      </c>
      <c r="I115" t="s">
        <v>17</v>
      </c>
      <c r="J115" t="s">
        <v>17</v>
      </c>
      <c r="K115" t="s">
        <v>17</v>
      </c>
      <c r="L115" t="s">
        <v>17</v>
      </c>
      <c r="M115" t="s">
        <v>17</v>
      </c>
      <c r="N115" t="s">
        <v>17</v>
      </c>
      <c r="O115" t="s">
        <v>17</v>
      </c>
      <c r="P115" t="s">
        <v>17</v>
      </c>
      <c r="Q115" t="s">
        <v>17</v>
      </c>
      <c r="R115" t="s">
        <v>17</v>
      </c>
      <c r="S115" t="s">
        <v>17</v>
      </c>
      <c r="T115" t="s">
        <v>17</v>
      </c>
      <c r="U115" t="s">
        <v>17</v>
      </c>
      <c r="V115" t="s">
        <v>17</v>
      </c>
      <c r="W115" t="s">
        <v>17</v>
      </c>
      <c r="X115" t="s">
        <v>17</v>
      </c>
      <c r="Y115" t="s">
        <v>17</v>
      </c>
      <c r="Z115" s="14" t="s">
        <v>17</v>
      </c>
      <c r="AA115" s="14" t="s">
        <v>17</v>
      </c>
      <c r="AB115" s="14" t="s">
        <v>17</v>
      </c>
      <c r="AC115" s="14" t="s">
        <v>17</v>
      </c>
      <c r="AD115" s="14" t="s">
        <v>17</v>
      </c>
      <c r="AE115" s="14" t="s">
        <v>17</v>
      </c>
    </row>
    <row r="116" spans="1:31">
      <c r="A116" t="s">
        <v>143</v>
      </c>
      <c r="B116" t="s">
        <v>169</v>
      </c>
      <c r="C116" s="234" t="s">
        <v>264</v>
      </c>
      <c r="D116" s="234" t="s">
        <v>264</v>
      </c>
      <c r="E116">
        <v>1972</v>
      </c>
      <c r="F116">
        <v>4</v>
      </c>
      <c r="G116">
        <v>14</v>
      </c>
      <c r="H116">
        <v>27.83</v>
      </c>
      <c r="I116" t="s">
        <v>17</v>
      </c>
      <c r="J116" t="s">
        <v>17</v>
      </c>
      <c r="K116" t="s">
        <v>17</v>
      </c>
      <c r="L116" t="s">
        <v>17</v>
      </c>
      <c r="M116" t="s">
        <v>17</v>
      </c>
      <c r="N116" t="s">
        <v>17</v>
      </c>
      <c r="O116" t="s">
        <v>17</v>
      </c>
      <c r="P116" t="s">
        <v>17</v>
      </c>
      <c r="Q116" t="s">
        <v>17</v>
      </c>
      <c r="R116" t="s">
        <v>17</v>
      </c>
      <c r="S116" t="s">
        <v>17</v>
      </c>
      <c r="T116" t="s">
        <v>17</v>
      </c>
      <c r="U116" t="s">
        <v>17</v>
      </c>
      <c r="V116" t="s">
        <v>17</v>
      </c>
      <c r="W116" t="s">
        <v>17</v>
      </c>
      <c r="X116" t="s">
        <v>17</v>
      </c>
      <c r="Y116" t="s">
        <v>17</v>
      </c>
      <c r="Z116" s="14" t="s">
        <v>17</v>
      </c>
      <c r="AA116" s="14" t="s">
        <v>17</v>
      </c>
      <c r="AB116" s="14" t="s">
        <v>17</v>
      </c>
      <c r="AC116" s="14" t="s">
        <v>17</v>
      </c>
      <c r="AD116" s="14" t="s">
        <v>17</v>
      </c>
      <c r="AE116" s="14" t="s">
        <v>17</v>
      </c>
    </row>
    <row r="117" spans="1:31">
      <c r="A117" t="s">
        <v>143</v>
      </c>
      <c r="B117" t="s">
        <v>169</v>
      </c>
      <c r="C117" s="234" t="s">
        <v>264</v>
      </c>
      <c r="D117" s="234" t="s">
        <v>264</v>
      </c>
      <c r="E117">
        <v>1974</v>
      </c>
      <c r="F117">
        <v>1</v>
      </c>
      <c r="G117">
        <v>1</v>
      </c>
      <c r="H117">
        <v>15.972</v>
      </c>
      <c r="I117" t="s">
        <v>17</v>
      </c>
      <c r="J117" t="s">
        <v>17</v>
      </c>
      <c r="K117" t="s">
        <v>17</v>
      </c>
      <c r="L117" t="s">
        <v>17</v>
      </c>
      <c r="M117" t="s">
        <v>17</v>
      </c>
      <c r="N117" t="s">
        <v>17</v>
      </c>
      <c r="O117" t="s">
        <v>17</v>
      </c>
      <c r="P117" t="s">
        <v>17</v>
      </c>
      <c r="Q117" t="s">
        <v>17</v>
      </c>
      <c r="R117" t="s">
        <v>17</v>
      </c>
      <c r="S117" t="s">
        <v>17</v>
      </c>
      <c r="T117" t="s">
        <v>17</v>
      </c>
      <c r="U117" t="s">
        <v>17</v>
      </c>
      <c r="V117" t="s">
        <v>17</v>
      </c>
      <c r="W117" t="s">
        <v>17</v>
      </c>
      <c r="X117" t="s">
        <v>17</v>
      </c>
      <c r="Y117" t="s">
        <v>17</v>
      </c>
      <c r="Z117" s="14" t="s">
        <v>17</v>
      </c>
      <c r="AA117" s="14" t="s">
        <v>17</v>
      </c>
      <c r="AB117" s="14" t="s">
        <v>17</v>
      </c>
      <c r="AC117" s="14" t="s">
        <v>17</v>
      </c>
      <c r="AD117" s="14" t="s">
        <v>17</v>
      </c>
      <c r="AE117" s="14" t="s">
        <v>17</v>
      </c>
    </row>
    <row r="118" spans="1:31">
      <c r="A118" t="s">
        <v>143</v>
      </c>
      <c r="B118" t="s">
        <v>169</v>
      </c>
      <c r="C118" s="234" t="s">
        <v>264</v>
      </c>
      <c r="D118" s="234" t="s">
        <v>264</v>
      </c>
      <c r="E118">
        <v>1974</v>
      </c>
      <c r="F118">
        <v>1</v>
      </c>
      <c r="G118">
        <v>2</v>
      </c>
      <c r="H118">
        <v>18.149999999999999</v>
      </c>
      <c r="I118" t="s">
        <v>17</v>
      </c>
      <c r="J118" t="s">
        <v>17</v>
      </c>
      <c r="K118" t="s">
        <v>17</v>
      </c>
      <c r="L118" t="s">
        <v>17</v>
      </c>
      <c r="M118" t="s">
        <v>17</v>
      </c>
      <c r="N118" t="s">
        <v>17</v>
      </c>
      <c r="O118" t="s">
        <v>17</v>
      </c>
      <c r="P118" t="s">
        <v>17</v>
      </c>
      <c r="Q118" t="s">
        <v>17</v>
      </c>
      <c r="R118" t="s">
        <v>17</v>
      </c>
      <c r="S118" t="s">
        <v>17</v>
      </c>
      <c r="T118" t="s">
        <v>17</v>
      </c>
      <c r="U118" t="s">
        <v>17</v>
      </c>
      <c r="V118" t="s">
        <v>17</v>
      </c>
      <c r="W118" t="s">
        <v>17</v>
      </c>
      <c r="X118" t="s">
        <v>17</v>
      </c>
      <c r="Y118" t="s">
        <v>17</v>
      </c>
      <c r="Z118" s="14" t="s">
        <v>17</v>
      </c>
      <c r="AA118" s="14" t="s">
        <v>17</v>
      </c>
      <c r="AB118" s="14" t="s">
        <v>17</v>
      </c>
      <c r="AC118" s="14" t="s">
        <v>17</v>
      </c>
      <c r="AD118" s="14" t="s">
        <v>17</v>
      </c>
      <c r="AE118" s="14" t="s">
        <v>17</v>
      </c>
    </row>
    <row r="119" spans="1:31">
      <c r="A119" t="s">
        <v>143</v>
      </c>
      <c r="B119" t="s">
        <v>169</v>
      </c>
      <c r="C119" s="234" t="s">
        <v>264</v>
      </c>
      <c r="D119" s="234" t="s">
        <v>264</v>
      </c>
      <c r="E119">
        <v>1974</v>
      </c>
      <c r="F119">
        <v>1</v>
      </c>
      <c r="G119">
        <v>3</v>
      </c>
      <c r="H119">
        <v>27.225000000000001</v>
      </c>
      <c r="I119" t="s">
        <v>17</v>
      </c>
      <c r="J119" t="s">
        <v>17</v>
      </c>
      <c r="K119" t="s">
        <v>17</v>
      </c>
      <c r="L119" t="s">
        <v>17</v>
      </c>
      <c r="M119" t="s">
        <v>17</v>
      </c>
      <c r="N119" t="s">
        <v>17</v>
      </c>
      <c r="O119" t="s">
        <v>17</v>
      </c>
      <c r="P119" t="s">
        <v>17</v>
      </c>
      <c r="Q119" t="s">
        <v>17</v>
      </c>
      <c r="R119" t="s">
        <v>17</v>
      </c>
      <c r="S119" t="s">
        <v>17</v>
      </c>
      <c r="T119" t="s">
        <v>17</v>
      </c>
      <c r="U119" t="s">
        <v>17</v>
      </c>
      <c r="V119" t="s">
        <v>17</v>
      </c>
      <c r="W119" t="s">
        <v>17</v>
      </c>
      <c r="X119" t="s">
        <v>17</v>
      </c>
      <c r="Y119" t="s">
        <v>17</v>
      </c>
      <c r="Z119" s="14" t="s">
        <v>17</v>
      </c>
      <c r="AA119" s="14" t="s">
        <v>17</v>
      </c>
      <c r="AB119" s="14" t="s">
        <v>17</v>
      </c>
      <c r="AC119" s="14" t="s">
        <v>17</v>
      </c>
      <c r="AD119" s="14" t="s">
        <v>17</v>
      </c>
      <c r="AE119" s="14" t="s">
        <v>17</v>
      </c>
    </row>
    <row r="120" spans="1:31">
      <c r="A120" t="s">
        <v>143</v>
      </c>
      <c r="B120" t="s">
        <v>169</v>
      </c>
      <c r="C120" s="234" t="s">
        <v>264</v>
      </c>
      <c r="D120" s="234" t="s">
        <v>264</v>
      </c>
      <c r="E120">
        <v>1974</v>
      </c>
      <c r="F120">
        <v>1</v>
      </c>
      <c r="G120">
        <v>4</v>
      </c>
      <c r="H120">
        <v>35.573999999999998</v>
      </c>
      <c r="I120" t="s">
        <v>17</v>
      </c>
      <c r="J120" t="s">
        <v>17</v>
      </c>
      <c r="K120" t="s">
        <v>17</v>
      </c>
      <c r="L120" t="s">
        <v>17</v>
      </c>
      <c r="M120" t="s">
        <v>17</v>
      </c>
      <c r="N120" t="s">
        <v>17</v>
      </c>
      <c r="O120" t="s">
        <v>17</v>
      </c>
      <c r="P120" t="s">
        <v>17</v>
      </c>
      <c r="Q120" t="s">
        <v>17</v>
      </c>
      <c r="R120" t="s">
        <v>17</v>
      </c>
      <c r="S120" t="s">
        <v>17</v>
      </c>
      <c r="T120" t="s">
        <v>17</v>
      </c>
      <c r="U120" t="s">
        <v>17</v>
      </c>
      <c r="V120" t="s">
        <v>17</v>
      </c>
      <c r="W120" t="s">
        <v>17</v>
      </c>
      <c r="X120" t="s">
        <v>17</v>
      </c>
      <c r="Y120" t="s">
        <v>17</v>
      </c>
      <c r="Z120" s="14" t="s">
        <v>17</v>
      </c>
      <c r="AA120" s="14" t="s">
        <v>17</v>
      </c>
      <c r="AB120" s="14" t="s">
        <v>17</v>
      </c>
      <c r="AC120" s="14" t="s">
        <v>17</v>
      </c>
      <c r="AD120" s="14" t="s">
        <v>17</v>
      </c>
      <c r="AE120" s="14" t="s">
        <v>17</v>
      </c>
    </row>
    <row r="121" spans="1:31">
      <c r="A121" t="s">
        <v>143</v>
      </c>
      <c r="B121" t="s">
        <v>169</v>
      </c>
      <c r="C121" s="234" t="s">
        <v>264</v>
      </c>
      <c r="D121" s="234" t="s">
        <v>264</v>
      </c>
      <c r="E121">
        <v>1974</v>
      </c>
      <c r="F121">
        <v>1</v>
      </c>
      <c r="G121">
        <v>5</v>
      </c>
      <c r="H121">
        <v>33.759</v>
      </c>
      <c r="I121" t="s">
        <v>17</v>
      </c>
      <c r="J121" t="s">
        <v>17</v>
      </c>
      <c r="K121" t="s">
        <v>17</v>
      </c>
      <c r="L121" t="s">
        <v>17</v>
      </c>
      <c r="M121" t="s">
        <v>17</v>
      </c>
      <c r="N121" t="s">
        <v>17</v>
      </c>
      <c r="O121" t="s">
        <v>17</v>
      </c>
      <c r="P121" t="s">
        <v>17</v>
      </c>
      <c r="Q121" t="s">
        <v>17</v>
      </c>
      <c r="R121" t="s">
        <v>17</v>
      </c>
      <c r="S121" t="s">
        <v>17</v>
      </c>
      <c r="T121" t="s">
        <v>17</v>
      </c>
      <c r="U121" t="s">
        <v>17</v>
      </c>
      <c r="V121" t="s">
        <v>17</v>
      </c>
      <c r="W121" t="s">
        <v>17</v>
      </c>
      <c r="X121" t="s">
        <v>17</v>
      </c>
      <c r="Y121" t="s">
        <v>17</v>
      </c>
      <c r="Z121" s="14" t="s">
        <v>17</v>
      </c>
      <c r="AA121" s="14" t="s">
        <v>17</v>
      </c>
      <c r="AB121" s="14" t="s">
        <v>17</v>
      </c>
      <c r="AC121" s="14" t="s">
        <v>17</v>
      </c>
      <c r="AD121" s="14" t="s">
        <v>17</v>
      </c>
      <c r="AE121" s="14" t="s">
        <v>17</v>
      </c>
    </row>
    <row r="122" spans="1:31">
      <c r="A122" t="s">
        <v>143</v>
      </c>
      <c r="B122" t="s">
        <v>169</v>
      </c>
      <c r="C122" s="234" t="s">
        <v>264</v>
      </c>
      <c r="D122" s="234" t="s">
        <v>264</v>
      </c>
      <c r="E122">
        <v>1974</v>
      </c>
      <c r="F122">
        <v>1</v>
      </c>
      <c r="G122">
        <v>6</v>
      </c>
      <c r="H122">
        <v>35.332000000000001</v>
      </c>
      <c r="I122" t="s">
        <v>17</v>
      </c>
      <c r="J122" t="s">
        <v>17</v>
      </c>
      <c r="K122" t="s">
        <v>17</v>
      </c>
      <c r="L122" t="s">
        <v>17</v>
      </c>
      <c r="M122" t="s">
        <v>17</v>
      </c>
      <c r="N122" t="s">
        <v>17</v>
      </c>
      <c r="O122" t="s">
        <v>17</v>
      </c>
      <c r="P122" t="s">
        <v>17</v>
      </c>
      <c r="Q122" t="s">
        <v>17</v>
      </c>
      <c r="R122" t="s">
        <v>17</v>
      </c>
      <c r="S122" t="s">
        <v>17</v>
      </c>
      <c r="T122" t="s">
        <v>17</v>
      </c>
      <c r="U122" t="s">
        <v>17</v>
      </c>
      <c r="V122" t="s">
        <v>17</v>
      </c>
      <c r="W122" t="s">
        <v>17</v>
      </c>
      <c r="X122" t="s">
        <v>17</v>
      </c>
      <c r="Y122" t="s">
        <v>17</v>
      </c>
      <c r="Z122" s="14" t="s">
        <v>17</v>
      </c>
      <c r="AA122" s="14" t="s">
        <v>17</v>
      </c>
      <c r="AB122" s="14" t="s">
        <v>17</v>
      </c>
      <c r="AC122" s="14" t="s">
        <v>17</v>
      </c>
      <c r="AD122" s="14" t="s">
        <v>17</v>
      </c>
      <c r="AE122" s="14" t="s">
        <v>17</v>
      </c>
    </row>
    <row r="123" spans="1:31">
      <c r="A123" t="s">
        <v>143</v>
      </c>
      <c r="B123" t="s">
        <v>169</v>
      </c>
      <c r="C123" s="234" t="s">
        <v>264</v>
      </c>
      <c r="D123" s="234" t="s">
        <v>264</v>
      </c>
      <c r="E123">
        <v>1974</v>
      </c>
      <c r="F123">
        <v>1</v>
      </c>
      <c r="G123">
        <v>7</v>
      </c>
      <c r="H123">
        <v>30.975999999999999</v>
      </c>
      <c r="I123" t="s">
        <v>17</v>
      </c>
      <c r="J123" t="s">
        <v>17</v>
      </c>
      <c r="K123" t="s">
        <v>17</v>
      </c>
      <c r="L123" t="s">
        <v>17</v>
      </c>
      <c r="M123" t="s">
        <v>17</v>
      </c>
      <c r="N123" t="s">
        <v>17</v>
      </c>
      <c r="O123" t="s">
        <v>17</v>
      </c>
      <c r="P123" t="s">
        <v>17</v>
      </c>
      <c r="Q123" t="s">
        <v>17</v>
      </c>
      <c r="R123" t="s">
        <v>17</v>
      </c>
      <c r="S123" t="s">
        <v>17</v>
      </c>
      <c r="T123" t="s">
        <v>17</v>
      </c>
      <c r="U123" t="s">
        <v>17</v>
      </c>
      <c r="V123" t="s">
        <v>17</v>
      </c>
      <c r="W123" t="s">
        <v>17</v>
      </c>
      <c r="X123" t="s">
        <v>17</v>
      </c>
      <c r="Y123" t="s">
        <v>17</v>
      </c>
      <c r="Z123" s="14" t="s">
        <v>17</v>
      </c>
      <c r="AA123" s="14" t="s">
        <v>17</v>
      </c>
      <c r="AB123" s="14" t="s">
        <v>17</v>
      </c>
      <c r="AC123" s="14" t="s">
        <v>17</v>
      </c>
      <c r="AD123" s="14" t="s">
        <v>17</v>
      </c>
      <c r="AE123" s="14" t="s">
        <v>17</v>
      </c>
    </row>
    <row r="124" spans="1:31">
      <c r="A124" t="s">
        <v>143</v>
      </c>
      <c r="B124" t="s">
        <v>169</v>
      </c>
      <c r="C124" s="234" t="s">
        <v>264</v>
      </c>
      <c r="D124" s="234" t="s">
        <v>264</v>
      </c>
      <c r="E124">
        <v>1974</v>
      </c>
      <c r="F124">
        <v>1</v>
      </c>
      <c r="G124">
        <v>8</v>
      </c>
      <c r="H124">
        <v>26.378</v>
      </c>
      <c r="I124" t="s">
        <v>17</v>
      </c>
      <c r="J124" t="s">
        <v>17</v>
      </c>
      <c r="K124" t="s">
        <v>17</v>
      </c>
      <c r="L124" t="s">
        <v>17</v>
      </c>
      <c r="M124" t="s">
        <v>17</v>
      </c>
      <c r="N124" t="s">
        <v>17</v>
      </c>
      <c r="O124" t="s">
        <v>17</v>
      </c>
      <c r="P124" t="s">
        <v>17</v>
      </c>
      <c r="Q124" t="s">
        <v>17</v>
      </c>
      <c r="R124" t="s">
        <v>17</v>
      </c>
      <c r="S124" t="s">
        <v>17</v>
      </c>
      <c r="T124" t="s">
        <v>17</v>
      </c>
      <c r="U124" t="s">
        <v>17</v>
      </c>
      <c r="V124" t="s">
        <v>17</v>
      </c>
      <c r="W124" t="s">
        <v>17</v>
      </c>
      <c r="X124" t="s">
        <v>17</v>
      </c>
      <c r="Y124" t="s">
        <v>17</v>
      </c>
      <c r="Z124" s="14" t="s">
        <v>17</v>
      </c>
      <c r="AA124" s="14" t="s">
        <v>17</v>
      </c>
      <c r="AB124" s="14" t="s">
        <v>17</v>
      </c>
      <c r="AC124" s="14" t="s">
        <v>17</v>
      </c>
      <c r="AD124" s="14" t="s">
        <v>17</v>
      </c>
      <c r="AE124" s="14" t="s">
        <v>17</v>
      </c>
    </row>
    <row r="125" spans="1:31">
      <c r="A125" t="s">
        <v>143</v>
      </c>
      <c r="B125" t="s">
        <v>169</v>
      </c>
      <c r="C125" s="234" t="s">
        <v>264</v>
      </c>
      <c r="D125" s="234" t="s">
        <v>264</v>
      </c>
      <c r="E125">
        <v>1974</v>
      </c>
      <c r="F125">
        <v>1</v>
      </c>
      <c r="G125">
        <v>9</v>
      </c>
      <c r="H125">
        <v>29.524000000000001</v>
      </c>
      <c r="I125" t="s">
        <v>17</v>
      </c>
      <c r="J125" t="s">
        <v>17</v>
      </c>
      <c r="K125" t="s">
        <v>17</v>
      </c>
      <c r="L125" t="s">
        <v>17</v>
      </c>
      <c r="M125" t="s">
        <v>17</v>
      </c>
      <c r="N125" t="s">
        <v>17</v>
      </c>
      <c r="O125" t="s">
        <v>17</v>
      </c>
      <c r="P125" t="s">
        <v>17</v>
      </c>
      <c r="Q125" t="s">
        <v>17</v>
      </c>
      <c r="R125" t="s">
        <v>17</v>
      </c>
      <c r="S125" t="s">
        <v>17</v>
      </c>
      <c r="T125" t="s">
        <v>17</v>
      </c>
      <c r="U125" t="s">
        <v>17</v>
      </c>
      <c r="V125" t="s">
        <v>17</v>
      </c>
      <c r="W125" t="s">
        <v>17</v>
      </c>
      <c r="X125" t="s">
        <v>17</v>
      </c>
      <c r="Y125" t="s">
        <v>17</v>
      </c>
      <c r="Z125" s="14" t="s">
        <v>17</v>
      </c>
      <c r="AA125" s="14" t="s">
        <v>17</v>
      </c>
      <c r="AB125" s="14" t="s">
        <v>17</v>
      </c>
      <c r="AC125" s="14" t="s">
        <v>17</v>
      </c>
      <c r="AD125" s="14" t="s">
        <v>17</v>
      </c>
      <c r="AE125" s="14" t="s">
        <v>17</v>
      </c>
    </row>
    <row r="126" spans="1:31">
      <c r="A126" t="s">
        <v>143</v>
      </c>
      <c r="B126" t="s">
        <v>169</v>
      </c>
      <c r="C126" s="234" t="s">
        <v>264</v>
      </c>
      <c r="D126" s="234" t="s">
        <v>264</v>
      </c>
      <c r="E126">
        <v>1974</v>
      </c>
      <c r="F126">
        <v>1</v>
      </c>
      <c r="G126">
        <v>10</v>
      </c>
      <c r="H126">
        <v>37.872999999999998</v>
      </c>
      <c r="I126" t="s">
        <v>17</v>
      </c>
      <c r="J126" t="s">
        <v>17</v>
      </c>
      <c r="K126" t="s">
        <v>17</v>
      </c>
      <c r="L126" t="s">
        <v>17</v>
      </c>
      <c r="M126" t="s">
        <v>17</v>
      </c>
      <c r="N126" t="s">
        <v>17</v>
      </c>
      <c r="O126" t="s">
        <v>17</v>
      </c>
      <c r="P126" t="s">
        <v>17</v>
      </c>
      <c r="Q126" t="s">
        <v>17</v>
      </c>
      <c r="R126" t="s">
        <v>17</v>
      </c>
      <c r="S126" t="s">
        <v>17</v>
      </c>
      <c r="T126" t="s">
        <v>17</v>
      </c>
      <c r="U126" t="s">
        <v>17</v>
      </c>
      <c r="V126" t="s">
        <v>17</v>
      </c>
      <c r="W126" t="s">
        <v>17</v>
      </c>
      <c r="X126" t="s">
        <v>17</v>
      </c>
      <c r="Y126" t="s">
        <v>17</v>
      </c>
      <c r="Z126" s="14" t="s">
        <v>17</v>
      </c>
      <c r="AA126" s="14" t="s">
        <v>17</v>
      </c>
      <c r="AB126" s="14" t="s">
        <v>17</v>
      </c>
      <c r="AC126" s="14" t="s">
        <v>17</v>
      </c>
      <c r="AD126" s="14" t="s">
        <v>17</v>
      </c>
      <c r="AE126" s="14" t="s">
        <v>17</v>
      </c>
    </row>
    <row r="127" spans="1:31">
      <c r="A127" t="s">
        <v>143</v>
      </c>
      <c r="B127" t="s">
        <v>169</v>
      </c>
      <c r="C127" s="234" t="s">
        <v>264</v>
      </c>
      <c r="D127" s="234" t="s">
        <v>264</v>
      </c>
      <c r="E127">
        <v>1974</v>
      </c>
      <c r="F127">
        <v>1</v>
      </c>
      <c r="G127">
        <v>11</v>
      </c>
      <c r="H127">
        <v>35.695</v>
      </c>
      <c r="I127" t="s">
        <v>17</v>
      </c>
      <c r="J127" t="s">
        <v>17</v>
      </c>
      <c r="K127" t="s">
        <v>17</v>
      </c>
      <c r="L127" t="s">
        <v>17</v>
      </c>
      <c r="M127" t="s">
        <v>17</v>
      </c>
      <c r="N127" t="s">
        <v>17</v>
      </c>
      <c r="O127" t="s">
        <v>17</v>
      </c>
      <c r="P127" t="s">
        <v>17</v>
      </c>
      <c r="Q127" t="s">
        <v>17</v>
      </c>
      <c r="R127" t="s">
        <v>17</v>
      </c>
      <c r="S127" t="s">
        <v>17</v>
      </c>
      <c r="T127" t="s">
        <v>17</v>
      </c>
      <c r="U127" t="s">
        <v>17</v>
      </c>
      <c r="V127" t="s">
        <v>17</v>
      </c>
      <c r="W127" t="s">
        <v>17</v>
      </c>
      <c r="X127" t="s">
        <v>17</v>
      </c>
      <c r="Y127" t="s">
        <v>17</v>
      </c>
      <c r="Z127" s="14" t="s">
        <v>17</v>
      </c>
      <c r="AA127" s="14" t="s">
        <v>17</v>
      </c>
      <c r="AB127" s="14" t="s">
        <v>17</v>
      </c>
      <c r="AC127" s="14" t="s">
        <v>17</v>
      </c>
      <c r="AD127" s="14" t="s">
        <v>17</v>
      </c>
      <c r="AE127" s="14" t="s">
        <v>17</v>
      </c>
    </row>
    <row r="128" spans="1:31">
      <c r="A128" t="s">
        <v>143</v>
      </c>
      <c r="B128" t="s">
        <v>169</v>
      </c>
      <c r="C128" s="234" t="s">
        <v>264</v>
      </c>
      <c r="D128" s="234" t="s">
        <v>264</v>
      </c>
      <c r="E128">
        <v>1974</v>
      </c>
      <c r="F128">
        <v>1</v>
      </c>
      <c r="G128">
        <v>12</v>
      </c>
      <c r="H128">
        <v>34.484999999999999</v>
      </c>
      <c r="I128" t="s">
        <v>17</v>
      </c>
      <c r="J128" t="s">
        <v>17</v>
      </c>
      <c r="K128" t="s">
        <v>17</v>
      </c>
      <c r="L128" t="s">
        <v>17</v>
      </c>
      <c r="M128" t="s">
        <v>17</v>
      </c>
      <c r="N128" t="s">
        <v>17</v>
      </c>
      <c r="O128" t="s">
        <v>17</v>
      </c>
      <c r="P128" t="s">
        <v>17</v>
      </c>
      <c r="Q128" t="s">
        <v>17</v>
      </c>
      <c r="R128" t="s">
        <v>17</v>
      </c>
      <c r="S128" t="s">
        <v>17</v>
      </c>
      <c r="T128" t="s">
        <v>17</v>
      </c>
      <c r="U128" t="s">
        <v>17</v>
      </c>
      <c r="V128" t="s">
        <v>17</v>
      </c>
      <c r="W128" t="s">
        <v>17</v>
      </c>
      <c r="X128" t="s">
        <v>17</v>
      </c>
      <c r="Y128" t="s">
        <v>17</v>
      </c>
      <c r="Z128" s="14" t="s">
        <v>17</v>
      </c>
      <c r="AA128" s="14" t="s">
        <v>17</v>
      </c>
      <c r="AB128" s="14" t="s">
        <v>17</v>
      </c>
      <c r="AC128" s="14" t="s">
        <v>17</v>
      </c>
      <c r="AD128" s="14" t="s">
        <v>17</v>
      </c>
      <c r="AE128" s="14" t="s">
        <v>17</v>
      </c>
    </row>
    <row r="129" spans="1:31">
      <c r="A129" t="s">
        <v>143</v>
      </c>
      <c r="B129" t="s">
        <v>169</v>
      </c>
      <c r="C129" s="234" t="s">
        <v>264</v>
      </c>
      <c r="D129" s="234" t="s">
        <v>264</v>
      </c>
      <c r="E129">
        <v>1974</v>
      </c>
      <c r="F129">
        <v>1</v>
      </c>
      <c r="G129">
        <v>13</v>
      </c>
      <c r="H129">
        <v>35.210999999999999</v>
      </c>
      <c r="I129" t="s">
        <v>17</v>
      </c>
      <c r="J129" t="s">
        <v>17</v>
      </c>
      <c r="K129" t="s">
        <v>17</v>
      </c>
      <c r="L129" t="s">
        <v>17</v>
      </c>
      <c r="M129" t="s">
        <v>17</v>
      </c>
      <c r="N129" t="s">
        <v>17</v>
      </c>
      <c r="O129" t="s">
        <v>17</v>
      </c>
      <c r="P129" t="s">
        <v>17</v>
      </c>
      <c r="Q129" t="s">
        <v>17</v>
      </c>
      <c r="R129" t="s">
        <v>17</v>
      </c>
      <c r="S129" t="s">
        <v>17</v>
      </c>
      <c r="T129" t="s">
        <v>17</v>
      </c>
      <c r="U129" t="s">
        <v>17</v>
      </c>
      <c r="V129" t="s">
        <v>17</v>
      </c>
      <c r="W129" t="s">
        <v>17</v>
      </c>
      <c r="X129" t="s">
        <v>17</v>
      </c>
      <c r="Y129" t="s">
        <v>17</v>
      </c>
      <c r="Z129" s="14" t="s">
        <v>17</v>
      </c>
      <c r="AA129" s="14" t="s">
        <v>17</v>
      </c>
      <c r="AB129" s="14" t="s">
        <v>17</v>
      </c>
      <c r="AC129" s="14" t="s">
        <v>17</v>
      </c>
      <c r="AD129" s="14" t="s">
        <v>17</v>
      </c>
      <c r="AE129" s="14" t="s">
        <v>17</v>
      </c>
    </row>
    <row r="130" spans="1:31">
      <c r="A130" t="s">
        <v>143</v>
      </c>
      <c r="B130" t="s">
        <v>169</v>
      </c>
      <c r="C130" s="234" t="s">
        <v>264</v>
      </c>
      <c r="D130" s="234" t="s">
        <v>264</v>
      </c>
      <c r="E130">
        <v>1974</v>
      </c>
      <c r="F130">
        <v>1</v>
      </c>
      <c r="G130">
        <v>14</v>
      </c>
      <c r="H130">
        <v>33.396000000000001</v>
      </c>
      <c r="I130" t="s">
        <v>17</v>
      </c>
      <c r="J130" t="s">
        <v>17</v>
      </c>
      <c r="K130" t="s">
        <v>17</v>
      </c>
      <c r="L130" t="s">
        <v>17</v>
      </c>
      <c r="M130" t="s">
        <v>17</v>
      </c>
      <c r="N130" t="s">
        <v>17</v>
      </c>
      <c r="O130" t="s">
        <v>17</v>
      </c>
      <c r="P130" t="s">
        <v>17</v>
      </c>
      <c r="Q130" t="s">
        <v>17</v>
      </c>
      <c r="R130" t="s">
        <v>17</v>
      </c>
      <c r="S130" t="s">
        <v>17</v>
      </c>
      <c r="T130" t="s">
        <v>17</v>
      </c>
      <c r="U130" t="s">
        <v>17</v>
      </c>
      <c r="V130" t="s">
        <v>17</v>
      </c>
      <c r="W130" t="s">
        <v>17</v>
      </c>
      <c r="X130" t="s">
        <v>17</v>
      </c>
      <c r="Y130" t="s">
        <v>17</v>
      </c>
      <c r="Z130" s="14" t="s">
        <v>17</v>
      </c>
      <c r="AA130" s="14" t="s">
        <v>17</v>
      </c>
      <c r="AB130" s="14" t="s">
        <v>17</v>
      </c>
      <c r="AC130" s="14" t="s">
        <v>17</v>
      </c>
      <c r="AD130" s="14" t="s">
        <v>17</v>
      </c>
      <c r="AE130" s="14" t="s">
        <v>17</v>
      </c>
    </row>
    <row r="131" spans="1:31">
      <c r="A131" t="s">
        <v>143</v>
      </c>
      <c r="B131" t="s">
        <v>169</v>
      </c>
      <c r="C131" s="234" t="s">
        <v>264</v>
      </c>
      <c r="D131" s="234" t="s">
        <v>264</v>
      </c>
      <c r="E131">
        <v>1974</v>
      </c>
      <c r="F131">
        <v>2</v>
      </c>
      <c r="G131">
        <v>1</v>
      </c>
      <c r="H131">
        <v>13.673</v>
      </c>
      <c r="I131" t="s">
        <v>17</v>
      </c>
      <c r="J131" t="s">
        <v>17</v>
      </c>
      <c r="K131" t="s">
        <v>17</v>
      </c>
      <c r="L131" t="s">
        <v>17</v>
      </c>
      <c r="M131" t="s">
        <v>17</v>
      </c>
      <c r="N131" t="s">
        <v>17</v>
      </c>
      <c r="O131" t="s">
        <v>17</v>
      </c>
      <c r="P131" t="s">
        <v>17</v>
      </c>
      <c r="Q131" t="s">
        <v>17</v>
      </c>
      <c r="R131" t="s">
        <v>17</v>
      </c>
      <c r="S131" t="s">
        <v>17</v>
      </c>
      <c r="T131" t="s">
        <v>17</v>
      </c>
      <c r="U131" t="s">
        <v>17</v>
      </c>
      <c r="V131" t="s">
        <v>17</v>
      </c>
      <c r="W131" t="s">
        <v>17</v>
      </c>
      <c r="X131" t="s">
        <v>17</v>
      </c>
      <c r="Y131" t="s">
        <v>17</v>
      </c>
      <c r="Z131" s="14" t="s">
        <v>17</v>
      </c>
      <c r="AA131" s="14" t="s">
        <v>17</v>
      </c>
      <c r="AB131" s="14" t="s">
        <v>17</v>
      </c>
      <c r="AC131" s="14" t="s">
        <v>17</v>
      </c>
      <c r="AD131" s="14" t="s">
        <v>17</v>
      </c>
      <c r="AE131" s="14" t="s">
        <v>17</v>
      </c>
    </row>
    <row r="132" spans="1:31">
      <c r="A132" t="s">
        <v>143</v>
      </c>
      <c r="B132" t="s">
        <v>169</v>
      </c>
      <c r="C132" s="234" t="s">
        <v>264</v>
      </c>
      <c r="D132" s="234" t="s">
        <v>264</v>
      </c>
      <c r="E132">
        <v>1974</v>
      </c>
      <c r="F132">
        <v>2</v>
      </c>
      <c r="G132">
        <v>2</v>
      </c>
      <c r="H132">
        <v>14.398999999999999</v>
      </c>
      <c r="I132" t="s">
        <v>17</v>
      </c>
      <c r="J132" t="s">
        <v>17</v>
      </c>
      <c r="K132" t="s">
        <v>17</v>
      </c>
      <c r="L132" t="s">
        <v>17</v>
      </c>
      <c r="M132" t="s">
        <v>17</v>
      </c>
      <c r="N132" t="s">
        <v>17</v>
      </c>
      <c r="O132" t="s">
        <v>17</v>
      </c>
      <c r="P132" t="s">
        <v>17</v>
      </c>
      <c r="Q132" t="s">
        <v>17</v>
      </c>
      <c r="R132" t="s">
        <v>17</v>
      </c>
      <c r="S132" t="s">
        <v>17</v>
      </c>
      <c r="T132" t="s">
        <v>17</v>
      </c>
      <c r="U132" t="s">
        <v>17</v>
      </c>
      <c r="V132" t="s">
        <v>17</v>
      </c>
      <c r="W132" t="s">
        <v>17</v>
      </c>
      <c r="X132" t="s">
        <v>17</v>
      </c>
      <c r="Y132" t="s">
        <v>17</v>
      </c>
      <c r="Z132" s="14" t="s">
        <v>17</v>
      </c>
      <c r="AA132" s="14" t="s">
        <v>17</v>
      </c>
      <c r="AB132" s="14" t="s">
        <v>17</v>
      </c>
      <c r="AC132" s="14" t="s">
        <v>17</v>
      </c>
      <c r="AD132" s="14" t="s">
        <v>17</v>
      </c>
      <c r="AE132" s="14" t="s">
        <v>17</v>
      </c>
    </row>
    <row r="133" spans="1:31">
      <c r="A133" t="s">
        <v>143</v>
      </c>
      <c r="B133" t="s">
        <v>169</v>
      </c>
      <c r="C133" s="234" t="s">
        <v>264</v>
      </c>
      <c r="D133" s="234" t="s">
        <v>264</v>
      </c>
      <c r="E133">
        <v>1974</v>
      </c>
      <c r="F133">
        <v>2</v>
      </c>
      <c r="G133">
        <v>3</v>
      </c>
      <c r="H133">
        <v>23.716000000000001</v>
      </c>
      <c r="I133" t="s">
        <v>17</v>
      </c>
      <c r="J133" t="s">
        <v>17</v>
      </c>
      <c r="K133" t="s">
        <v>17</v>
      </c>
      <c r="L133" t="s">
        <v>17</v>
      </c>
      <c r="M133" t="s">
        <v>17</v>
      </c>
      <c r="N133" t="s">
        <v>17</v>
      </c>
      <c r="O133" t="s">
        <v>17</v>
      </c>
      <c r="P133" t="s">
        <v>17</v>
      </c>
      <c r="Q133" t="s">
        <v>17</v>
      </c>
      <c r="R133" t="s">
        <v>17</v>
      </c>
      <c r="S133" t="s">
        <v>17</v>
      </c>
      <c r="T133" t="s">
        <v>17</v>
      </c>
      <c r="U133" t="s">
        <v>17</v>
      </c>
      <c r="V133" t="s">
        <v>17</v>
      </c>
      <c r="W133" t="s">
        <v>17</v>
      </c>
      <c r="X133" t="s">
        <v>17</v>
      </c>
      <c r="Y133" t="s">
        <v>17</v>
      </c>
      <c r="Z133" s="14" t="s">
        <v>17</v>
      </c>
      <c r="AA133" s="14" t="s">
        <v>17</v>
      </c>
      <c r="AB133" s="14" t="s">
        <v>17</v>
      </c>
      <c r="AC133" s="14" t="s">
        <v>17</v>
      </c>
      <c r="AD133" s="14" t="s">
        <v>17</v>
      </c>
      <c r="AE133" s="14" t="s">
        <v>17</v>
      </c>
    </row>
    <row r="134" spans="1:31">
      <c r="A134" t="s">
        <v>143</v>
      </c>
      <c r="B134" t="s">
        <v>169</v>
      </c>
      <c r="C134" s="234" t="s">
        <v>264</v>
      </c>
      <c r="D134" s="234" t="s">
        <v>264</v>
      </c>
      <c r="E134">
        <v>1974</v>
      </c>
      <c r="F134">
        <v>2</v>
      </c>
      <c r="G134">
        <v>4</v>
      </c>
      <c r="H134">
        <v>30.613</v>
      </c>
      <c r="I134" t="s">
        <v>17</v>
      </c>
      <c r="J134" t="s">
        <v>17</v>
      </c>
      <c r="K134" t="s">
        <v>17</v>
      </c>
      <c r="L134" t="s">
        <v>17</v>
      </c>
      <c r="M134" t="s">
        <v>17</v>
      </c>
      <c r="N134" t="s">
        <v>17</v>
      </c>
      <c r="O134" t="s">
        <v>17</v>
      </c>
      <c r="P134" t="s">
        <v>17</v>
      </c>
      <c r="Q134" t="s">
        <v>17</v>
      </c>
      <c r="R134" t="s">
        <v>17</v>
      </c>
      <c r="S134" t="s">
        <v>17</v>
      </c>
      <c r="T134" t="s">
        <v>17</v>
      </c>
      <c r="U134" t="s">
        <v>17</v>
      </c>
      <c r="V134" t="s">
        <v>17</v>
      </c>
      <c r="W134" t="s">
        <v>17</v>
      </c>
      <c r="X134" t="s">
        <v>17</v>
      </c>
      <c r="Y134" t="s">
        <v>17</v>
      </c>
      <c r="Z134" s="14" t="s">
        <v>17</v>
      </c>
      <c r="AA134" s="14" t="s">
        <v>17</v>
      </c>
      <c r="AB134" s="14" t="s">
        <v>17</v>
      </c>
      <c r="AC134" s="14" t="s">
        <v>17</v>
      </c>
      <c r="AD134" s="14" t="s">
        <v>17</v>
      </c>
      <c r="AE134" s="14" t="s">
        <v>17</v>
      </c>
    </row>
    <row r="135" spans="1:31">
      <c r="A135" t="s">
        <v>143</v>
      </c>
      <c r="B135" t="s">
        <v>169</v>
      </c>
      <c r="C135" s="234" t="s">
        <v>264</v>
      </c>
      <c r="D135" s="234" t="s">
        <v>264</v>
      </c>
      <c r="E135">
        <v>1974</v>
      </c>
      <c r="F135">
        <v>2</v>
      </c>
      <c r="G135">
        <v>5</v>
      </c>
      <c r="H135">
        <v>32.186</v>
      </c>
      <c r="I135" t="s">
        <v>17</v>
      </c>
      <c r="J135" t="s">
        <v>17</v>
      </c>
      <c r="K135" t="s">
        <v>17</v>
      </c>
      <c r="L135" t="s">
        <v>17</v>
      </c>
      <c r="M135" t="s">
        <v>17</v>
      </c>
      <c r="N135" t="s">
        <v>17</v>
      </c>
      <c r="O135" t="s">
        <v>17</v>
      </c>
      <c r="P135" t="s">
        <v>17</v>
      </c>
      <c r="Q135" t="s">
        <v>17</v>
      </c>
      <c r="R135" t="s">
        <v>17</v>
      </c>
      <c r="S135" t="s">
        <v>17</v>
      </c>
      <c r="T135" t="s">
        <v>17</v>
      </c>
      <c r="U135" t="s">
        <v>17</v>
      </c>
      <c r="V135" t="s">
        <v>17</v>
      </c>
      <c r="W135" t="s">
        <v>17</v>
      </c>
      <c r="X135" t="s">
        <v>17</v>
      </c>
      <c r="Y135" t="s">
        <v>17</v>
      </c>
      <c r="Z135" s="14" t="s">
        <v>17</v>
      </c>
      <c r="AA135" s="14" t="s">
        <v>17</v>
      </c>
      <c r="AB135" s="14" t="s">
        <v>17</v>
      </c>
      <c r="AC135" s="14" t="s">
        <v>17</v>
      </c>
      <c r="AD135" s="14" t="s">
        <v>17</v>
      </c>
      <c r="AE135" s="14" t="s">
        <v>17</v>
      </c>
    </row>
    <row r="136" spans="1:31">
      <c r="A136" t="s">
        <v>143</v>
      </c>
      <c r="B136" t="s">
        <v>169</v>
      </c>
      <c r="C136" s="234" t="s">
        <v>264</v>
      </c>
      <c r="D136" s="234" t="s">
        <v>264</v>
      </c>
      <c r="E136">
        <v>1974</v>
      </c>
      <c r="F136">
        <v>2</v>
      </c>
      <c r="G136">
        <v>6</v>
      </c>
      <c r="H136">
        <v>28.797999999999998</v>
      </c>
      <c r="I136" t="s">
        <v>17</v>
      </c>
      <c r="J136" t="s">
        <v>17</v>
      </c>
      <c r="K136" t="s">
        <v>17</v>
      </c>
      <c r="L136" t="s">
        <v>17</v>
      </c>
      <c r="M136" t="s">
        <v>17</v>
      </c>
      <c r="N136" t="s">
        <v>17</v>
      </c>
      <c r="O136" t="s">
        <v>17</v>
      </c>
      <c r="P136" t="s">
        <v>17</v>
      </c>
      <c r="Q136" t="s">
        <v>17</v>
      </c>
      <c r="R136" t="s">
        <v>17</v>
      </c>
      <c r="S136" t="s">
        <v>17</v>
      </c>
      <c r="T136" t="s">
        <v>17</v>
      </c>
      <c r="U136" t="s">
        <v>17</v>
      </c>
      <c r="V136" t="s">
        <v>17</v>
      </c>
      <c r="W136" t="s">
        <v>17</v>
      </c>
      <c r="X136" t="s">
        <v>17</v>
      </c>
      <c r="Y136" t="s">
        <v>17</v>
      </c>
      <c r="Z136" s="14" t="s">
        <v>17</v>
      </c>
      <c r="AA136" s="14" t="s">
        <v>17</v>
      </c>
      <c r="AB136" s="14" t="s">
        <v>17</v>
      </c>
      <c r="AC136" s="14" t="s">
        <v>17</v>
      </c>
      <c r="AD136" s="14" t="s">
        <v>17</v>
      </c>
      <c r="AE136" s="14" t="s">
        <v>17</v>
      </c>
    </row>
    <row r="137" spans="1:31">
      <c r="A137" t="s">
        <v>143</v>
      </c>
      <c r="B137" t="s">
        <v>169</v>
      </c>
      <c r="C137" s="234" t="s">
        <v>264</v>
      </c>
      <c r="D137" s="234" t="s">
        <v>264</v>
      </c>
      <c r="E137">
        <v>1974</v>
      </c>
      <c r="F137">
        <v>2</v>
      </c>
      <c r="G137">
        <v>7</v>
      </c>
      <c r="H137">
        <v>25.773</v>
      </c>
      <c r="I137" t="s">
        <v>17</v>
      </c>
      <c r="J137" t="s">
        <v>17</v>
      </c>
      <c r="K137" t="s">
        <v>17</v>
      </c>
      <c r="L137" t="s">
        <v>17</v>
      </c>
      <c r="M137" t="s">
        <v>17</v>
      </c>
      <c r="N137" t="s">
        <v>17</v>
      </c>
      <c r="O137" t="s">
        <v>17</v>
      </c>
      <c r="P137" t="s">
        <v>17</v>
      </c>
      <c r="Q137" t="s">
        <v>17</v>
      </c>
      <c r="R137" t="s">
        <v>17</v>
      </c>
      <c r="S137" t="s">
        <v>17</v>
      </c>
      <c r="T137" t="s">
        <v>17</v>
      </c>
      <c r="U137" t="s">
        <v>17</v>
      </c>
      <c r="V137" t="s">
        <v>17</v>
      </c>
      <c r="W137" t="s">
        <v>17</v>
      </c>
      <c r="X137" t="s">
        <v>17</v>
      </c>
      <c r="Y137" t="s">
        <v>17</v>
      </c>
      <c r="Z137" s="14" t="s">
        <v>17</v>
      </c>
      <c r="AA137" s="14" t="s">
        <v>17</v>
      </c>
      <c r="AB137" s="14" t="s">
        <v>17</v>
      </c>
      <c r="AC137" s="14" t="s">
        <v>17</v>
      </c>
      <c r="AD137" s="14" t="s">
        <v>17</v>
      </c>
      <c r="AE137" s="14" t="s">
        <v>17</v>
      </c>
    </row>
    <row r="138" spans="1:31">
      <c r="A138" t="s">
        <v>143</v>
      </c>
      <c r="B138" t="s">
        <v>169</v>
      </c>
      <c r="C138" s="234" t="s">
        <v>264</v>
      </c>
      <c r="D138" s="234" t="s">
        <v>264</v>
      </c>
      <c r="E138">
        <v>1974</v>
      </c>
      <c r="F138">
        <v>2</v>
      </c>
      <c r="G138">
        <v>8</v>
      </c>
      <c r="H138">
        <v>22.748000000000001</v>
      </c>
      <c r="I138" t="s">
        <v>17</v>
      </c>
      <c r="J138" t="s">
        <v>17</v>
      </c>
      <c r="K138" t="s">
        <v>17</v>
      </c>
      <c r="L138" t="s">
        <v>17</v>
      </c>
      <c r="M138" t="s">
        <v>17</v>
      </c>
      <c r="N138" t="s">
        <v>17</v>
      </c>
      <c r="O138" t="s">
        <v>17</v>
      </c>
      <c r="P138" t="s">
        <v>17</v>
      </c>
      <c r="Q138" t="s">
        <v>17</v>
      </c>
      <c r="R138" t="s">
        <v>17</v>
      </c>
      <c r="S138" t="s">
        <v>17</v>
      </c>
      <c r="T138" t="s">
        <v>17</v>
      </c>
      <c r="U138" t="s">
        <v>17</v>
      </c>
      <c r="V138" t="s">
        <v>17</v>
      </c>
      <c r="W138" t="s">
        <v>17</v>
      </c>
      <c r="X138" t="s">
        <v>17</v>
      </c>
      <c r="Y138" t="s">
        <v>17</v>
      </c>
      <c r="Z138" s="14" t="s">
        <v>17</v>
      </c>
      <c r="AA138" s="14" t="s">
        <v>17</v>
      </c>
      <c r="AB138" s="14" t="s">
        <v>17</v>
      </c>
      <c r="AC138" s="14" t="s">
        <v>17</v>
      </c>
      <c r="AD138" s="14" t="s">
        <v>17</v>
      </c>
      <c r="AE138" s="14" t="s">
        <v>17</v>
      </c>
    </row>
    <row r="139" spans="1:31">
      <c r="A139" t="s">
        <v>143</v>
      </c>
      <c r="B139" t="s">
        <v>169</v>
      </c>
      <c r="C139" s="234" t="s">
        <v>264</v>
      </c>
      <c r="D139" s="234" t="s">
        <v>264</v>
      </c>
      <c r="E139">
        <v>1974</v>
      </c>
      <c r="F139">
        <v>2</v>
      </c>
      <c r="G139">
        <v>9</v>
      </c>
      <c r="H139">
        <v>34.122</v>
      </c>
      <c r="I139" t="s">
        <v>17</v>
      </c>
      <c r="J139" t="s">
        <v>17</v>
      </c>
      <c r="K139" t="s">
        <v>17</v>
      </c>
      <c r="L139" t="s">
        <v>17</v>
      </c>
      <c r="M139" t="s">
        <v>17</v>
      </c>
      <c r="N139" t="s">
        <v>17</v>
      </c>
      <c r="O139" t="s">
        <v>17</v>
      </c>
      <c r="P139" t="s">
        <v>17</v>
      </c>
      <c r="Q139" t="s">
        <v>17</v>
      </c>
      <c r="R139" t="s">
        <v>17</v>
      </c>
      <c r="S139" t="s">
        <v>17</v>
      </c>
      <c r="T139" t="s">
        <v>17</v>
      </c>
      <c r="U139" t="s">
        <v>17</v>
      </c>
      <c r="V139" t="s">
        <v>17</v>
      </c>
      <c r="W139" t="s">
        <v>17</v>
      </c>
      <c r="X139" t="s">
        <v>17</v>
      </c>
      <c r="Y139" t="s">
        <v>17</v>
      </c>
      <c r="Z139" s="14" t="s">
        <v>17</v>
      </c>
      <c r="AA139" s="14" t="s">
        <v>17</v>
      </c>
      <c r="AB139" s="14" t="s">
        <v>17</v>
      </c>
      <c r="AC139" s="14" t="s">
        <v>17</v>
      </c>
      <c r="AD139" s="14" t="s">
        <v>17</v>
      </c>
      <c r="AE139" s="14" t="s">
        <v>17</v>
      </c>
    </row>
    <row r="140" spans="1:31">
      <c r="A140" t="s">
        <v>143</v>
      </c>
      <c r="B140" t="s">
        <v>169</v>
      </c>
      <c r="C140" s="234" t="s">
        <v>264</v>
      </c>
      <c r="D140" s="234" t="s">
        <v>264</v>
      </c>
      <c r="E140">
        <v>1974</v>
      </c>
      <c r="F140">
        <v>2</v>
      </c>
      <c r="G140">
        <v>10</v>
      </c>
      <c r="H140">
        <v>31.823</v>
      </c>
      <c r="I140" t="s">
        <v>17</v>
      </c>
      <c r="J140" t="s">
        <v>17</v>
      </c>
      <c r="K140" t="s">
        <v>17</v>
      </c>
      <c r="L140" t="s">
        <v>17</v>
      </c>
      <c r="M140" t="s">
        <v>17</v>
      </c>
      <c r="N140" t="s">
        <v>17</v>
      </c>
      <c r="O140" t="s">
        <v>17</v>
      </c>
      <c r="P140" t="s">
        <v>17</v>
      </c>
      <c r="Q140" t="s">
        <v>17</v>
      </c>
      <c r="R140" t="s">
        <v>17</v>
      </c>
      <c r="S140" t="s">
        <v>17</v>
      </c>
      <c r="T140" t="s">
        <v>17</v>
      </c>
      <c r="U140" t="s">
        <v>17</v>
      </c>
      <c r="V140" t="s">
        <v>17</v>
      </c>
      <c r="W140" t="s">
        <v>17</v>
      </c>
      <c r="X140" t="s">
        <v>17</v>
      </c>
      <c r="Y140" t="s">
        <v>17</v>
      </c>
      <c r="Z140" s="14" t="s">
        <v>17</v>
      </c>
      <c r="AA140" s="14" t="s">
        <v>17</v>
      </c>
      <c r="AB140" s="14" t="s">
        <v>17</v>
      </c>
      <c r="AC140" s="14" t="s">
        <v>17</v>
      </c>
      <c r="AD140" s="14" t="s">
        <v>17</v>
      </c>
      <c r="AE140" s="14" t="s">
        <v>17</v>
      </c>
    </row>
    <row r="141" spans="1:31">
      <c r="A141" t="s">
        <v>143</v>
      </c>
      <c r="B141" t="s">
        <v>169</v>
      </c>
      <c r="C141" s="234" t="s">
        <v>264</v>
      </c>
      <c r="D141" s="234" t="s">
        <v>264</v>
      </c>
      <c r="E141">
        <v>1974</v>
      </c>
      <c r="F141">
        <v>2</v>
      </c>
      <c r="G141">
        <v>11</v>
      </c>
      <c r="H141">
        <v>35.453000000000003</v>
      </c>
      <c r="I141" t="s">
        <v>17</v>
      </c>
      <c r="J141" t="s">
        <v>17</v>
      </c>
      <c r="K141" t="s">
        <v>17</v>
      </c>
      <c r="L141" t="s">
        <v>17</v>
      </c>
      <c r="M141" t="s">
        <v>17</v>
      </c>
      <c r="N141" t="s">
        <v>17</v>
      </c>
      <c r="O141" t="s">
        <v>17</v>
      </c>
      <c r="P141" t="s">
        <v>17</v>
      </c>
      <c r="Q141" t="s">
        <v>17</v>
      </c>
      <c r="R141" t="s">
        <v>17</v>
      </c>
      <c r="S141" t="s">
        <v>17</v>
      </c>
      <c r="T141" t="s">
        <v>17</v>
      </c>
      <c r="U141" t="s">
        <v>17</v>
      </c>
      <c r="V141" t="s">
        <v>17</v>
      </c>
      <c r="W141" t="s">
        <v>17</v>
      </c>
      <c r="X141" t="s">
        <v>17</v>
      </c>
      <c r="Y141" t="s">
        <v>17</v>
      </c>
      <c r="Z141" s="14" t="s">
        <v>17</v>
      </c>
      <c r="AA141" s="14" t="s">
        <v>17</v>
      </c>
      <c r="AB141" s="14" t="s">
        <v>17</v>
      </c>
      <c r="AC141" s="14" t="s">
        <v>17</v>
      </c>
      <c r="AD141" s="14" t="s">
        <v>17</v>
      </c>
      <c r="AE141" s="14" t="s">
        <v>17</v>
      </c>
    </row>
    <row r="142" spans="1:31">
      <c r="A142" t="s">
        <v>143</v>
      </c>
      <c r="B142" t="s">
        <v>169</v>
      </c>
      <c r="C142" s="234" t="s">
        <v>264</v>
      </c>
      <c r="D142" s="234" t="s">
        <v>264</v>
      </c>
      <c r="E142">
        <v>1974</v>
      </c>
      <c r="F142">
        <v>2</v>
      </c>
      <c r="G142">
        <v>12</v>
      </c>
      <c r="H142">
        <v>31.218</v>
      </c>
      <c r="I142" t="s">
        <v>17</v>
      </c>
      <c r="J142" t="s">
        <v>17</v>
      </c>
      <c r="K142" t="s">
        <v>17</v>
      </c>
      <c r="L142" t="s">
        <v>17</v>
      </c>
      <c r="M142" t="s">
        <v>17</v>
      </c>
      <c r="N142" t="s">
        <v>17</v>
      </c>
      <c r="O142" t="s">
        <v>17</v>
      </c>
      <c r="P142" t="s">
        <v>17</v>
      </c>
      <c r="Q142" t="s">
        <v>17</v>
      </c>
      <c r="R142" t="s">
        <v>17</v>
      </c>
      <c r="S142" t="s">
        <v>17</v>
      </c>
      <c r="T142" t="s">
        <v>17</v>
      </c>
      <c r="U142" t="s">
        <v>17</v>
      </c>
      <c r="V142" t="s">
        <v>17</v>
      </c>
      <c r="W142" t="s">
        <v>17</v>
      </c>
      <c r="X142" t="s">
        <v>17</v>
      </c>
      <c r="Y142" t="s">
        <v>17</v>
      </c>
      <c r="Z142" s="14" t="s">
        <v>17</v>
      </c>
      <c r="AA142" s="14" t="s">
        <v>17</v>
      </c>
      <c r="AB142" s="14" t="s">
        <v>17</v>
      </c>
      <c r="AC142" s="14" t="s">
        <v>17</v>
      </c>
      <c r="AD142" s="14" t="s">
        <v>17</v>
      </c>
      <c r="AE142" s="14" t="s">
        <v>17</v>
      </c>
    </row>
    <row r="143" spans="1:31">
      <c r="A143" t="s">
        <v>143</v>
      </c>
      <c r="B143" t="s">
        <v>169</v>
      </c>
      <c r="C143" s="234" t="s">
        <v>264</v>
      </c>
      <c r="D143" s="234" t="s">
        <v>264</v>
      </c>
      <c r="E143">
        <v>1974</v>
      </c>
      <c r="F143">
        <v>2</v>
      </c>
      <c r="G143">
        <v>13</v>
      </c>
      <c r="H143">
        <v>29.161000000000001</v>
      </c>
      <c r="I143" t="s">
        <v>17</v>
      </c>
      <c r="J143" t="s">
        <v>17</v>
      </c>
      <c r="K143" t="s">
        <v>17</v>
      </c>
      <c r="L143" t="s">
        <v>17</v>
      </c>
      <c r="M143" t="s">
        <v>17</v>
      </c>
      <c r="N143" t="s">
        <v>17</v>
      </c>
      <c r="O143" t="s">
        <v>17</v>
      </c>
      <c r="P143" t="s">
        <v>17</v>
      </c>
      <c r="Q143" t="s">
        <v>17</v>
      </c>
      <c r="R143" t="s">
        <v>17</v>
      </c>
      <c r="S143" t="s">
        <v>17</v>
      </c>
      <c r="T143" t="s">
        <v>17</v>
      </c>
      <c r="U143" t="s">
        <v>17</v>
      </c>
      <c r="V143" t="s">
        <v>17</v>
      </c>
      <c r="W143" t="s">
        <v>17</v>
      </c>
      <c r="X143" t="s">
        <v>17</v>
      </c>
      <c r="Y143" t="s">
        <v>17</v>
      </c>
      <c r="Z143" s="14" t="s">
        <v>17</v>
      </c>
      <c r="AA143" s="14" t="s">
        <v>17</v>
      </c>
      <c r="AB143" s="14" t="s">
        <v>17</v>
      </c>
      <c r="AC143" s="14" t="s">
        <v>17</v>
      </c>
      <c r="AD143" s="14" t="s">
        <v>17</v>
      </c>
      <c r="AE143" s="14" t="s">
        <v>17</v>
      </c>
    </row>
    <row r="144" spans="1:31">
      <c r="A144" t="s">
        <v>143</v>
      </c>
      <c r="B144" t="s">
        <v>169</v>
      </c>
      <c r="C144" s="234" t="s">
        <v>264</v>
      </c>
      <c r="D144" s="234" t="s">
        <v>264</v>
      </c>
      <c r="E144">
        <v>1974</v>
      </c>
      <c r="F144">
        <v>2</v>
      </c>
      <c r="G144">
        <v>14</v>
      </c>
      <c r="H144">
        <v>33.759</v>
      </c>
      <c r="I144" t="s">
        <v>17</v>
      </c>
      <c r="J144" t="s">
        <v>17</v>
      </c>
      <c r="K144" t="s">
        <v>17</v>
      </c>
      <c r="L144" t="s">
        <v>17</v>
      </c>
      <c r="M144" t="s">
        <v>17</v>
      </c>
      <c r="N144" t="s">
        <v>17</v>
      </c>
      <c r="O144" t="s">
        <v>17</v>
      </c>
      <c r="P144" t="s">
        <v>17</v>
      </c>
      <c r="Q144" t="s">
        <v>17</v>
      </c>
      <c r="R144" t="s">
        <v>17</v>
      </c>
      <c r="S144" t="s">
        <v>17</v>
      </c>
      <c r="T144" t="s">
        <v>17</v>
      </c>
      <c r="U144" t="s">
        <v>17</v>
      </c>
      <c r="V144" t="s">
        <v>17</v>
      </c>
      <c r="W144" t="s">
        <v>17</v>
      </c>
      <c r="X144" t="s">
        <v>17</v>
      </c>
      <c r="Y144" t="s">
        <v>17</v>
      </c>
      <c r="Z144" s="14" t="s">
        <v>17</v>
      </c>
      <c r="AA144" s="14" t="s">
        <v>17</v>
      </c>
      <c r="AB144" s="14" t="s">
        <v>17</v>
      </c>
      <c r="AC144" s="14" t="s">
        <v>17</v>
      </c>
      <c r="AD144" s="14" t="s">
        <v>17</v>
      </c>
      <c r="AE144" s="14" t="s">
        <v>17</v>
      </c>
    </row>
    <row r="145" spans="1:31">
      <c r="A145" t="s">
        <v>143</v>
      </c>
      <c r="B145" t="s">
        <v>169</v>
      </c>
      <c r="C145" s="234" t="s">
        <v>264</v>
      </c>
      <c r="D145" s="234" t="s">
        <v>264</v>
      </c>
      <c r="E145">
        <v>1974</v>
      </c>
      <c r="F145">
        <v>3</v>
      </c>
      <c r="G145">
        <v>1</v>
      </c>
      <c r="H145">
        <v>18.997</v>
      </c>
      <c r="I145" t="s">
        <v>17</v>
      </c>
      <c r="J145" t="s">
        <v>17</v>
      </c>
      <c r="K145" t="s">
        <v>17</v>
      </c>
      <c r="L145" t="s">
        <v>17</v>
      </c>
      <c r="M145" t="s">
        <v>17</v>
      </c>
      <c r="N145" t="s">
        <v>17</v>
      </c>
      <c r="O145" t="s">
        <v>17</v>
      </c>
      <c r="P145" t="s">
        <v>17</v>
      </c>
      <c r="Q145" t="s">
        <v>17</v>
      </c>
      <c r="R145" t="s">
        <v>17</v>
      </c>
      <c r="S145" t="s">
        <v>17</v>
      </c>
      <c r="T145" t="s">
        <v>17</v>
      </c>
      <c r="U145" t="s">
        <v>17</v>
      </c>
      <c r="V145" t="s">
        <v>17</v>
      </c>
      <c r="W145" t="s">
        <v>17</v>
      </c>
      <c r="X145" t="s">
        <v>17</v>
      </c>
      <c r="Y145" t="s">
        <v>17</v>
      </c>
      <c r="Z145" s="14" t="s">
        <v>17</v>
      </c>
      <c r="AA145" s="14" t="s">
        <v>17</v>
      </c>
      <c r="AB145" s="14" t="s">
        <v>17</v>
      </c>
      <c r="AC145" s="14" t="s">
        <v>17</v>
      </c>
      <c r="AD145" s="14" t="s">
        <v>17</v>
      </c>
      <c r="AE145" s="14" t="s">
        <v>17</v>
      </c>
    </row>
    <row r="146" spans="1:31">
      <c r="A146" t="s">
        <v>143</v>
      </c>
      <c r="B146" t="s">
        <v>169</v>
      </c>
      <c r="C146" s="234" t="s">
        <v>264</v>
      </c>
      <c r="D146" s="234" t="s">
        <v>264</v>
      </c>
      <c r="E146">
        <v>1974</v>
      </c>
      <c r="F146">
        <v>3</v>
      </c>
      <c r="G146">
        <v>2</v>
      </c>
      <c r="H146">
        <v>15.851000000000001</v>
      </c>
      <c r="I146" t="s">
        <v>17</v>
      </c>
      <c r="J146" t="s">
        <v>17</v>
      </c>
      <c r="K146" t="s">
        <v>17</v>
      </c>
      <c r="L146" t="s">
        <v>17</v>
      </c>
      <c r="M146" t="s">
        <v>17</v>
      </c>
      <c r="N146" t="s">
        <v>17</v>
      </c>
      <c r="O146" t="s">
        <v>17</v>
      </c>
      <c r="P146" t="s">
        <v>17</v>
      </c>
      <c r="Q146" t="s">
        <v>17</v>
      </c>
      <c r="R146" t="s">
        <v>17</v>
      </c>
      <c r="S146" t="s">
        <v>17</v>
      </c>
      <c r="T146" t="s">
        <v>17</v>
      </c>
      <c r="U146" t="s">
        <v>17</v>
      </c>
      <c r="V146" t="s">
        <v>17</v>
      </c>
      <c r="W146" t="s">
        <v>17</v>
      </c>
      <c r="X146" t="s">
        <v>17</v>
      </c>
      <c r="Y146" t="s">
        <v>17</v>
      </c>
      <c r="Z146" s="14" t="s">
        <v>17</v>
      </c>
      <c r="AA146" s="14" t="s">
        <v>17</v>
      </c>
      <c r="AB146" s="14" t="s">
        <v>17</v>
      </c>
      <c r="AC146" s="14" t="s">
        <v>17</v>
      </c>
      <c r="AD146" s="14" t="s">
        <v>17</v>
      </c>
      <c r="AE146" s="14" t="s">
        <v>17</v>
      </c>
    </row>
    <row r="147" spans="1:31">
      <c r="A147" t="s">
        <v>143</v>
      </c>
      <c r="B147" t="s">
        <v>169</v>
      </c>
      <c r="C147" s="234" t="s">
        <v>264</v>
      </c>
      <c r="D147" s="234" t="s">
        <v>264</v>
      </c>
      <c r="E147">
        <v>1974</v>
      </c>
      <c r="F147">
        <v>3</v>
      </c>
      <c r="G147">
        <v>3</v>
      </c>
      <c r="H147">
        <v>24.079000000000001</v>
      </c>
      <c r="I147" t="s">
        <v>17</v>
      </c>
      <c r="J147" t="s">
        <v>17</v>
      </c>
      <c r="K147" t="s">
        <v>17</v>
      </c>
      <c r="L147" t="s">
        <v>17</v>
      </c>
      <c r="M147" t="s">
        <v>17</v>
      </c>
      <c r="N147" t="s">
        <v>17</v>
      </c>
      <c r="O147" t="s">
        <v>17</v>
      </c>
      <c r="P147" t="s">
        <v>17</v>
      </c>
      <c r="Q147" t="s">
        <v>17</v>
      </c>
      <c r="R147" t="s">
        <v>17</v>
      </c>
      <c r="S147" t="s">
        <v>17</v>
      </c>
      <c r="T147" t="s">
        <v>17</v>
      </c>
      <c r="U147" t="s">
        <v>17</v>
      </c>
      <c r="V147" t="s">
        <v>17</v>
      </c>
      <c r="W147" t="s">
        <v>17</v>
      </c>
      <c r="X147" t="s">
        <v>17</v>
      </c>
      <c r="Y147" t="s">
        <v>17</v>
      </c>
      <c r="Z147" s="14" t="s">
        <v>17</v>
      </c>
      <c r="AA147" s="14" t="s">
        <v>17</v>
      </c>
      <c r="AB147" s="14" t="s">
        <v>17</v>
      </c>
      <c r="AC147" s="14" t="s">
        <v>17</v>
      </c>
      <c r="AD147" s="14" t="s">
        <v>17</v>
      </c>
      <c r="AE147" s="14" t="s">
        <v>17</v>
      </c>
    </row>
    <row r="148" spans="1:31">
      <c r="A148" t="s">
        <v>143</v>
      </c>
      <c r="B148" t="s">
        <v>169</v>
      </c>
      <c r="C148" s="234" t="s">
        <v>264</v>
      </c>
      <c r="D148" s="234" t="s">
        <v>264</v>
      </c>
      <c r="E148">
        <v>1974</v>
      </c>
      <c r="F148">
        <v>3</v>
      </c>
      <c r="G148">
        <v>4</v>
      </c>
      <c r="H148">
        <v>34.847999999999999</v>
      </c>
      <c r="I148" t="s">
        <v>17</v>
      </c>
      <c r="J148" t="s">
        <v>17</v>
      </c>
      <c r="K148" t="s">
        <v>17</v>
      </c>
      <c r="L148" t="s">
        <v>17</v>
      </c>
      <c r="M148" t="s">
        <v>17</v>
      </c>
      <c r="N148" t="s">
        <v>17</v>
      </c>
      <c r="O148" t="s">
        <v>17</v>
      </c>
      <c r="P148" t="s">
        <v>17</v>
      </c>
      <c r="Q148" t="s">
        <v>17</v>
      </c>
      <c r="R148" t="s">
        <v>17</v>
      </c>
      <c r="S148" t="s">
        <v>17</v>
      </c>
      <c r="T148" t="s">
        <v>17</v>
      </c>
      <c r="U148" t="s">
        <v>17</v>
      </c>
      <c r="V148" t="s">
        <v>17</v>
      </c>
      <c r="W148" t="s">
        <v>17</v>
      </c>
      <c r="X148" t="s">
        <v>17</v>
      </c>
      <c r="Y148" t="s">
        <v>17</v>
      </c>
      <c r="Z148" s="14" t="s">
        <v>17</v>
      </c>
      <c r="AA148" s="14" t="s">
        <v>17</v>
      </c>
      <c r="AB148" s="14" t="s">
        <v>17</v>
      </c>
      <c r="AC148" s="14" t="s">
        <v>17</v>
      </c>
      <c r="AD148" s="14" t="s">
        <v>17</v>
      </c>
      <c r="AE148" s="14" t="s">
        <v>17</v>
      </c>
    </row>
    <row r="149" spans="1:31">
      <c r="A149" t="s">
        <v>143</v>
      </c>
      <c r="B149" t="s">
        <v>169</v>
      </c>
      <c r="C149" s="234" t="s">
        <v>264</v>
      </c>
      <c r="D149" s="234" t="s">
        <v>264</v>
      </c>
      <c r="E149">
        <v>1974</v>
      </c>
      <c r="F149">
        <v>3</v>
      </c>
      <c r="G149">
        <v>5</v>
      </c>
      <c r="H149">
        <v>28.677</v>
      </c>
      <c r="I149" t="s">
        <v>17</v>
      </c>
      <c r="J149" t="s">
        <v>17</v>
      </c>
      <c r="K149" t="s">
        <v>17</v>
      </c>
      <c r="L149" t="s">
        <v>17</v>
      </c>
      <c r="M149" t="s">
        <v>17</v>
      </c>
      <c r="N149" t="s">
        <v>17</v>
      </c>
      <c r="O149" t="s">
        <v>17</v>
      </c>
      <c r="P149" t="s">
        <v>17</v>
      </c>
      <c r="Q149" t="s">
        <v>17</v>
      </c>
      <c r="R149" t="s">
        <v>17</v>
      </c>
      <c r="S149" t="s">
        <v>17</v>
      </c>
      <c r="T149" t="s">
        <v>17</v>
      </c>
      <c r="U149" t="s">
        <v>17</v>
      </c>
      <c r="V149" t="s">
        <v>17</v>
      </c>
      <c r="W149" t="s">
        <v>17</v>
      </c>
      <c r="X149" t="s">
        <v>17</v>
      </c>
      <c r="Y149" t="s">
        <v>17</v>
      </c>
      <c r="Z149" s="14" t="s">
        <v>17</v>
      </c>
      <c r="AA149" s="14" t="s">
        <v>17</v>
      </c>
      <c r="AB149" s="14" t="s">
        <v>17</v>
      </c>
      <c r="AC149" s="14" t="s">
        <v>17</v>
      </c>
      <c r="AD149" s="14" t="s">
        <v>17</v>
      </c>
      <c r="AE149" s="14" t="s">
        <v>17</v>
      </c>
    </row>
    <row r="150" spans="1:31">
      <c r="A150" t="s">
        <v>143</v>
      </c>
      <c r="B150" t="s">
        <v>169</v>
      </c>
      <c r="C150" s="234" t="s">
        <v>264</v>
      </c>
      <c r="D150" s="234" t="s">
        <v>264</v>
      </c>
      <c r="E150">
        <v>1974</v>
      </c>
      <c r="F150">
        <v>3</v>
      </c>
      <c r="G150">
        <v>6</v>
      </c>
      <c r="H150">
        <v>28.677</v>
      </c>
      <c r="I150" t="s">
        <v>17</v>
      </c>
      <c r="J150" t="s">
        <v>17</v>
      </c>
      <c r="K150" t="s">
        <v>17</v>
      </c>
      <c r="L150" t="s">
        <v>17</v>
      </c>
      <c r="M150" t="s">
        <v>17</v>
      </c>
      <c r="N150" t="s">
        <v>17</v>
      </c>
      <c r="O150" t="s">
        <v>17</v>
      </c>
      <c r="P150" t="s">
        <v>17</v>
      </c>
      <c r="Q150" t="s">
        <v>17</v>
      </c>
      <c r="R150" t="s">
        <v>17</v>
      </c>
      <c r="S150" t="s">
        <v>17</v>
      </c>
      <c r="T150" t="s">
        <v>17</v>
      </c>
      <c r="U150" t="s">
        <v>17</v>
      </c>
      <c r="V150" t="s">
        <v>17</v>
      </c>
      <c r="W150" t="s">
        <v>17</v>
      </c>
      <c r="X150" t="s">
        <v>17</v>
      </c>
      <c r="Y150" t="s">
        <v>17</v>
      </c>
      <c r="Z150" s="14" t="s">
        <v>17</v>
      </c>
      <c r="AA150" s="14" t="s">
        <v>17</v>
      </c>
      <c r="AB150" s="14" t="s">
        <v>17</v>
      </c>
      <c r="AC150" s="14" t="s">
        <v>17</v>
      </c>
      <c r="AD150" s="14" t="s">
        <v>17</v>
      </c>
      <c r="AE150" s="14" t="s">
        <v>17</v>
      </c>
    </row>
    <row r="151" spans="1:31">
      <c r="A151" t="s">
        <v>143</v>
      </c>
      <c r="B151" t="s">
        <v>169</v>
      </c>
      <c r="C151" s="234" t="s">
        <v>264</v>
      </c>
      <c r="D151" s="234" t="s">
        <v>264</v>
      </c>
      <c r="E151">
        <v>1974</v>
      </c>
      <c r="F151">
        <v>3</v>
      </c>
      <c r="G151">
        <v>7</v>
      </c>
      <c r="H151">
        <v>26.257000000000001</v>
      </c>
      <c r="I151" t="s">
        <v>17</v>
      </c>
      <c r="J151" t="s">
        <v>17</v>
      </c>
      <c r="K151" t="s">
        <v>17</v>
      </c>
      <c r="L151" t="s">
        <v>17</v>
      </c>
      <c r="M151" t="s">
        <v>17</v>
      </c>
      <c r="N151" t="s">
        <v>17</v>
      </c>
      <c r="O151" t="s">
        <v>17</v>
      </c>
      <c r="P151" t="s">
        <v>17</v>
      </c>
      <c r="Q151" t="s">
        <v>17</v>
      </c>
      <c r="R151" t="s">
        <v>17</v>
      </c>
      <c r="S151" t="s">
        <v>17</v>
      </c>
      <c r="T151" t="s">
        <v>17</v>
      </c>
      <c r="U151" t="s">
        <v>17</v>
      </c>
      <c r="V151" t="s">
        <v>17</v>
      </c>
      <c r="W151" t="s">
        <v>17</v>
      </c>
      <c r="X151" t="s">
        <v>17</v>
      </c>
      <c r="Y151" t="s">
        <v>17</v>
      </c>
      <c r="Z151" s="14" t="s">
        <v>17</v>
      </c>
      <c r="AA151" s="14" t="s">
        <v>17</v>
      </c>
      <c r="AB151" s="14" t="s">
        <v>17</v>
      </c>
      <c r="AC151" s="14" t="s">
        <v>17</v>
      </c>
      <c r="AD151" s="14" t="s">
        <v>17</v>
      </c>
      <c r="AE151" s="14" t="s">
        <v>17</v>
      </c>
    </row>
    <row r="152" spans="1:31">
      <c r="A152" t="s">
        <v>143</v>
      </c>
      <c r="B152" t="s">
        <v>169</v>
      </c>
      <c r="C152" s="234" t="s">
        <v>264</v>
      </c>
      <c r="D152" s="234" t="s">
        <v>264</v>
      </c>
      <c r="E152">
        <v>1974</v>
      </c>
      <c r="F152">
        <v>3</v>
      </c>
      <c r="G152">
        <v>8</v>
      </c>
      <c r="H152">
        <v>22.748000000000001</v>
      </c>
      <c r="I152" t="s">
        <v>17</v>
      </c>
      <c r="J152" t="s">
        <v>17</v>
      </c>
      <c r="K152" t="s">
        <v>17</v>
      </c>
      <c r="L152" t="s">
        <v>17</v>
      </c>
      <c r="M152" t="s">
        <v>17</v>
      </c>
      <c r="N152" t="s">
        <v>17</v>
      </c>
      <c r="O152" t="s">
        <v>17</v>
      </c>
      <c r="P152" t="s">
        <v>17</v>
      </c>
      <c r="Q152" t="s">
        <v>17</v>
      </c>
      <c r="R152" t="s">
        <v>17</v>
      </c>
      <c r="S152" t="s">
        <v>17</v>
      </c>
      <c r="T152" t="s">
        <v>17</v>
      </c>
      <c r="U152" t="s">
        <v>17</v>
      </c>
      <c r="V152" t="s">
        <v>17</v>
      </c>
      <c r="W152" t="s">
        <v>17</v>
      </c>
      <c r="X152" t="s">
        <v>17</v>
      </c>
      <c r="Y152" t="s">
        <v>17</v>
      </c>
      <c r="Z152" s="14" t="s">
        <v>17</v>
      </c>
      <c r="AA152" s="14" t="s">
        <v>17</v>
      </c>
      <c r="AB152" s="14" t="s">
        <v>17</v>
      </c>
      <c r="AC152" s="14" t="s">
        <v>17</v>
      </c>
      <c r="AD152" s="14" t="s">
        <v>17</v>
      </c>
      <c r="AE152" s="14" t="s">
        <v>17</v>
      </c>
    </row>
    <row r="153" spans="1:31">
      <c r="A153" t="s">
        <v>143</v>
      </c>
      <c r="B153" t="s">
        <v>169</v>
      </c>
      <c r="C153" s="234" t="s">
        <v>264</v>
      </c>
      <c r="D153" s="234" t="s">
        <v>264</v>
      </c>
      <c r="E153">
        <v>1974</v>
      </c>
      <c r="F153">
        <v>3</v>
      </c>
      <c r="G153">
        <v>9</v>
      </c>
      <c r="H153">
        <v>30.007999999999999</v>
      </c>
      <c r="I153" t="s">
        <v>17</v>
      </c>
      <c r="J153" t="s">
        <v>17</v>
      </c>
      <c r="K153" t="s">
        <v>17</v>
      </c>
      <c r="L153" t="s">
        <v>17</v>
      </c>
      <c r="M153" t="s">
        <v>17</v>
      </c>
      <c r="N153" t="s">
        <v>17</v>
      </c>
      <c r="O153" t="s">
        <v>17</v>
      </c>
      <c r="P153" t="s">
        <v>17</v>
      </c>
      <c r="Q153" t="s">
        <v>17</v>
      </c>
      <c r="R153" t="s">
        <v>17</v>
      </c>
      <c r="S153" t="s">
        <v>17</v>
      </c>
      <c r="T153" t="s">
        <v>17</v>
      </c>
      <c r="U153" t="s">
        <v>17</v>
      </c>
      <c r="V153" t="s">
        <v>17</v>
      </c>
      <c r="W153" t="s">
        <v>17</v>
      </c>
      <c r="X153" t="s">
        <v>17</v>
      </c>
      <c r="Y153" t="s">
        <v>17</v>
      </c>
      <c r="Z153" s="14" t="s">
        <v>17</v>
      </c>
      <c r="AA153" s="14" t="s">
        <v>17</v>
      </c>
      <c r="AB153" s="14" t="s">
        <v>17</v>
      </c>
      <c r="AC153" s="14" t="s">
        <v>17</v>
      </c>
      <c r="AD153" s="14" t="s">
        <v>17</v>
      </c>
      <c r="AE153" s="14" t="s">
        <v>17</v>
      </c>
    </row>
    <row r="154" spans="1:31">
      <c r="A154" t="s">
        <v>143</v>
      </c>
      <c r="B154" t="s">
        <v>169</v>
      </c>
      <c r="C154" s="234" t="s">
        <v>264</v>
      </c>
      <c r="D154" s="234" t="s">
        <v>264</v>
      </c>
      <c r="E154">
        <v>1974</v>
      </c>
      <c r="F154">
        <v>3</v>
      </c>
      <c r="G154">
        <v>10</v>
      </c>
      <c r="H154">
        <v>35.695</v>
      </c>
      <c r="I154" t="s">
        <v>17</v>
      </c>
      <c r="J154" t="s">
        <v>17</v>
      </c>
      <c r="K154" t="s">
        <v>17</v>
      </c>
      <c r="L154" t="s">
        <v>17</v>
      </c>
      <c r="M154" t="s">
        <v>17</v>
      </c>
      <c r="N154" t="s">
        <v>17</v>
      </c>
      <c r="O154" t="s">
        <v>17</v>
      </c>
      <c r="P154" t="s">
        <v>17</v>
      </c>
      <c r="Q154" t="s">
        <v>17</v>
      </c>
      <c r="R154" t="s">
        <v>17</v>
      </c>
      <c r="S154" t="s">
        <v>17</v>
      </c>
      <c r="T154" t="s">
        <v>17</v>
      </c>
      <c r="U154" t="s">
        <v>17</v>
      </c>
      <c r="V154" t="s">
        <v>17</v>
      </c>
      <c r="W154" t="s">
        <v>17</v>
      </c>
      <c r="X154" t="s">
        <v>17</v>
      </c>
      <c r="Y154" t="s">
        <v>17</v>
      </c>
      <c r="Z154" s="14" t="s">
        <v>17</v>
      </c>
      <c r="AA154" s="14" t="s">
        <v>17</v>
      </c>
      <c r="AB154" s="14" t="s">
        <v>17</v>
      </c>
      <c r="AC154" s="14" t="s">
        <v>17</v>
      </c>
      <c r="AD154" s="14" t="s">
        <v>17</v>
      </c>
      <c r="AE154" s="14" t="s">
        <v>17</v>
      </c>
    </row>
    <row r="155" spans="1:31">
      <c r="A155" t="s">
        <v>143</v>
      </c>
      <c r="B155" t="s">
        <v>169</v>
      </c>
      <c r="C155" s="234" t="s">
        <v>264</v>
      </c>
      <c r="D155" s="234" t="s">
        <v>264</v>
      </c>
      <c r="E155">
        <v>1974</v>
      </c>
      <c r="F155">
        <v>3</v>
      </c>
      <c r="G155">
        <v>11</v>
      </c>
      <c r="H155">
        <v>30.855</v>
      </c>
      <c r="I155" t="s">
        <v>17</v>
      </c>
      <c r="J155" t="s">
        <v>17</v>
      </c>
      <c r="K155" t="s">
        <v>17</v>
      </c>
      <c r="L155" t="s">
        <v>17</v>
      </c>
      <c r="M155" t="s">
        <v>17</v>
      </c>
      <c r="N155" t="s">
        <v>17</v>
      </c>
      <c r="O155" t="s">
        <v>17</v>
      </c>
      <c r="P155" t="s">
        <v>17</v>
      </c>
      <c r="Q155" t="s">
        <v>17</v>
      </c>
      <c r="R155" t="s">
        <v>17</v>
      </c>
      <c r="S155" t="s">
        <v>17</v>
      </c>
      <c r="T155" t="s">
        <v>17</v>
      </c>
      <c r="U155" t="s">
        <v>17</v>
      </c>
      <c r="V155" t="s">
        <v>17</v>
      </c>
      <c r="W155" t="s">
        <v>17</v>
      </c>
      <c r="X155" t="s">
        <v>17</v>
      </c>
      <c r="Y155" t="s">
        <v>17</v>
      </c>
      <c r="Z155" s="14" t="s">
        <v>17</v>
      </c>
      <c r="AA155" s="14" t="s">
        <v>17</v>
      </c>
      <c r="AB155" s="14" t="s">
        <v>17</v>
      </c>
      <c r="AC155" s="14" t="s">
        <v>17</v>
      </c>
      <c r="AD155" s="14" t="s">
        <v>17</v>
      </c>
      <c r="AE155" s="14" t="s">
        <v>17</v>
      </c>
    </row>
    <row r="156" spans="1:31">
      <c r="A156" t="s">
        <v>143</v>
      </c>
      <c r="B156" t="s">
        <v>169</v>
      </c>
      <c r="C156" s="234" t="s">
        <v>264</v>
      </c>
      <c r="D156" s="234" t="s">
        <v>264</v>
      </c>
      <c r="E156">
        <v>1974</v>
      </c>
      <c r="F156">
        <v>3</v>
      </c>
      <c r="G156">
        <v>12</v>
      </c>
      <c r="H156">
        <v>26.861999999999998</v>
      </c>
      <c r="I156" t="s">
        <v>17</v>
      </c>
      <c r="J156" t="s">
        <v>17</v>
      </c>
      <c r="K156" t="s">
        <v>17</v>
      </c>
      <c r="L156" t="s">
        <v>17</v>
      </c>
      <c r="M156" t="s">
        <v>17</v>
      </c>
      <c r="N156" t="s">
        <v>17</v>
      </c>
      <c r="O156" t="s">
        <v>17</v>
      </c>
      <c r="P156" t="s">
        <v>17</v>
      </c>
      <c r="Q156" t="s">
        <v>17</v>
      </c>
      <c r="R156" t="s">
        <v>17</v>
      </c>
      <c r="S156" t="s">
        <v>17</v>
      </c>
      <c r="T156" t="s">
        <v>17</v>
      </c>
      <c r="U156" t="s">
        <v>17</v>
      </c>
      <c r="V156" t="s">
        <v>17</v>
      </c>
      <c r="W156" t="s">
        <v>17</v>
      </c>
      <c r="X156" t="s">
        <v>17</v>
      </c>
      <c r="Y156" t="s">
        <v>17</v>
      </c>
      <c r="Z156" s="14" t="s">
        <v>17</v>
      </c>
      <c r="AA156" s="14" t="s">
        <v>17</v>
      </c>
      <c r="AB156" s="14" t="s">
        <v>17</v>
      </c>
      <c r="AC156" s="14" t="s">
        <v>17</v>
      </c>
      <c r="AD156" s="14" t="s">
        <v>17</v>
      </c>
      <c r="AE156" s="14" t="s">
        <v>17</v>
      </c>
    </row>
    <row r="157" spans="1:31">
      <c r="A157" t="s">
        <v>143</v>
      </c>
      <c r="B157" t="s">
        <v>169</v>
      </c>
      <c r="C157" s="234" t="s">
        <v>264</v>
      </c>
      <c r="D157" s="234" t="s">
        <v>264</v>
      </c>
      <c r="E157">
        <v>1974</v>
      </c>
      <c r="F157">
        <v>3</v>
      </c>
      <c r="G157">
        <v>13</v>
      </c>
      <c r="H157">
        <v>25.047000000000001</v>
      </c>
      <c r="I157" t="s">
        <v>17</v>
      </c>
      <c r="J157" t="s">
        <v>17</v>
      </c>
      <c r="K157" t="s">
        <v>17</v>
      </c>
      <c r="L157" t="s">
        <v>17</v>
      </c>
      <c r="M157" t="s">
        <v>17</v>
      </c>
      <c r="N157" t="s">
        <v>17</v>
      </c>
      <c r="O157" t="s">
        <v>17</v>
      </c>
      <c r="P157" t="s">
        <v>17</v>
      </c>
      <c r="Q157" t="s">
        <v>17</v>
      </c>
      <c r="R157" t="s">
        <v>17</v>
      </c>
      <c r="S157" t="s">
        <v>17</v>
      </c>
      <c r="T157" t="s">
        <v>17</v>
      </c>
      <c r="U157" t="s">
        <v>17</v>
      </c>
      <c r="V157" t="s">
        <v>17</v>
      </c>
      <c r="W157" t="s">
        <v>17</v>
      </c>
      <c r="X157" t="s">
        <v>17</v>
      </c>
      <c r="Y157" t="s">
        <v>17</v>
      </c>
      <c r="Z157" s="14" t="s">
        <v>17</v>
      </c>
      <c r="AA157" s="14" t="s">
        <v>17</v>
      </c>
      <c r="AB157" s="14" t="s">
        <v>17</v>
      </c>
      <c r="AC157" s="14" t="s">
        <v>17</v>
      </c>
      <c r="AD157" s="14" t="s">
        <v>17</v>
      </c>
      <c r="AE157" s="14" t="s">
        <v>17</v>
      </c>
    </row>
    <row r="158" spans="1:31">
      <c r="A158" t="s">
        <v>143</v>
      </c>
      <c r="B158" t="s">
        <v>169</v>
      </c>
      <c r="C158" s="234" t="s">
        <v>264</v>
      </c>
      <c r="D158" s="234" t="s">
        <v>264</v>
      </c>
      <c r="E158">
        <v>1974</v>
      </c>
      <c r="F158">
        <v>3</v>
      </c>
      <c r="G158">
        <v>14</v>
      </c>
      <c r="H158">
        <v>30.25</v>
      </c>
      <c r="I158" t="s">
        <v>17</v>
      </c>
      <c r="J158" t="s">
        <v>17</v>
      </c>
      <c r="K158" t="s">
        <v>17</v>
      </c>
      <c r="L158" t="s">
        <v>17</v>
      </c>
      <c r="M158" t="s">
        <v>17</v>
      </c>
      <c r="N158" t="s">
        <v>17</v>
      </c>
      <c r="O158" t="s">
        <v>17</v>
      </c>
      <c r="P158" t="s">
        <v>17</v>
      </c>
      <c r="Q158" t="s">
        <v>17</v>
      </c>
      <c r="R158" t="s">
        <v>17</v>
      </c>
      <c r="S158" t="s">
        <v>17</v>
      </c>
      <c r="T158" t="s">
        <v>17</v>
      </c>
      <c r="U158" t="s">
        <v>17</v>
      </c>
      <c r="V158" t="s">
        <v>17</v>
      </c>
      <c r="W158" t="s">
        <v>17</v>
      </c>
      <c r="X158" t="s">
        <v>17</v>
      </c>
      <c r="Y158" t="s">
        <v>17</v>
      </c>
      <c r="Z158" s="14" t="s">
        <v>17</v>
      </c>
      <c r="AA158" s="14" t="s">
        <v>17</v>
      </c>
      <c r="AB158" s="14" t="s">
        <v>17</v>
      </c>
      <c r="AC158" s="14" t="s">
        <v>17</v>
      </c>
      <c r="AD158" s="14" t="s">
        <v>17</v>
      </c>
      <c r="AE158" s="14" t="s">
        <v>17</v>
      </c>
    </row>
    <row r="159" spans="1:31">
      <c r="A159" t="s">
        <v>143</v>
      </c>
      <c r="B159" t="s">
        <v>169</v>
      </c>
      <c r="C159" s="234" t="s">
        <v>264</v>
      </c>
      <c r="D159" s="234" t="s">
        <v>264</v>
      </c>
      <c r="E159">
        <v>1974</v>
      </c>
      <c r="F159">
        <v>4</v>
      </c>
      <c r="G159">
        <v>1</v>
      </c>
      <c r="H159">
        <v>19.602</v>
      </c>
      <c r="I159" t="s">
        <v>17</v>
      </c>
      <c r="J159" t="s">
        <v>17</v>
      </c>
      <c r="K159" t="s">
        <v>17</v>
      </c>
      <c r="L159" t="s">
        <v>17</v>
      </c>
      <c r="M159" t="s">
        <v>17</v>
      </c>
      <c r="N159" t="s">
        <v>17</v>
      </c>
      <c r="O159" t="s">
        <v>17</v>
      </c>
      <c r="P159" t="s">
        <v>17</v>
      </c>
      <c r="Q159" t="s">
        <v>17</v>
      </c>
      <c r="R159" t="s">
        <v>17</v>
      </c>
      <c r="S159" t="s">
        <v>17</v>
      </c>
      <c r="T159" t="s">
        <v>17</v>
      </c>
      <c r="U159" t="s">
        <v>17</v>
      </c>
      <c r="V159" t="s">
        <v>17</v>
      </c>
      <c r="W159" t="s">
        <v>17</v>
      </c>
      <c r="X159" t="s">
        <v>17</v>
      </c>
      <c r="Y159" t="s">
        <v>17</v>
      </c>
      <c r="Z159" s="14" t="s">
        <v>17</v>
      </c>
      <c r="AA159" s="14" t="s">
        <v>17</v>
      </c>
      <c r="AB159" s="14" t="s">
        <v>17</v>
      </c>
      <c r="AC159" s="14" t="s">
        <v>17</v>
      </c>
      <c r="AD159" s="14" t="s">
        <v>17</v>
      </c>
      <c r="AE159" s="14" t="s">
        <v>17</v>
      </c>
    </row>
    <row r="160" spans="1:31">
      <c r="A160" t="s">
        <v>143</v>
      </c>
      <c r="B160" t="s">
        <v>169</v>
      </c>
      <c r="C160" s="234" t="s">
        <v>264</v>
      </c>
      <c r="D160" s="234" t="s">
        <v>264</v>
      </c>
      <c r="E160">
        <v>1974</v>
      </c>
      <c r="F160">
        <v>4</v>
      </c>
      <c r="G160">
        <v>2</v>
      </c>
      <c r="H160">
        <v>17.786999999999999</v>
      </c>
      <c r="I160" t="s">
        <v>17</v>
      </c>
      <c r="J160" t="s">
        <v>17</v>
      </c>
      <c r="K160" t="s">
        <v>17</v>
      </c>
      <c r="L160" t="s">
        <v>17</v>
      </c>
      <c r="M160" t="s">
        <v>17</v>
      </c>
      <c r="N160" t="s">
        <v>17</v>
      </c>
      <c r="O160" t="s">
        <v>17</v>
      </c>
      <c r="P160" t="s">
        <v>17</v>
      </c>
      <c r="Q160" t="s">
        <v>17</v>
      </c>
      <c r="R160" t="s">
        <v>17</v>
      </c>
      <c r="S160" t="s">
        <v>17</v>
      </c>
      <c r="T160" t="s">
        <v>17</v>
      </c>
      <c r="U160" t="s">
        <v>17</v>
      </c>
      <c r="V160" t="s">
        <v>17</v>
      </c>
      <c r="W160" t="s">
        <v>17</v>
      </c>
      <c r="X160" t="s">
        <v>17</v>
      </c>
      <c r="Y160" t="s">
        <v>17</v>
      </c>
      <c r="Z160" s="14" t="s">
        <v>17</v>
      </c>
      <c r="AA160" s="14" t="s">
        <v>17</v>
      </c>
      <c r="AB160" s="14" t="s">
        <v>17</v>
      </c>
      <c r="AC160" s="14" t="s">
        <v>17</v>
      </c>
      <c r="AD160" s="14" t="s">
        <v>17</v>
      </c>
      <c r="AE160" s="14" t="s">
        <v>17</v>
      </c>
    </row>
    <row r="161" spans="1:31">
      <c r="A161" t="s">
        <v>143</v>
      </c>
      <c r="B161" t="s">
        <v>169</v>
      </c>
      <c r="C161" s="234" t="s">
        <v>264</v>
      </c>
      <c r="D161" s="234" t="s">
        <v>264</v>
      </c>
      <c r="E161">
        <v>1974</v>
      </c>
      <c r="F161">
        <v>4</v>
      </c>
      <c r="G161">
        <v>3</v>
      </c>
      <c r="H161">
        <v>33.154000000000003</v>
      </c>
      <c r="I161" t="s">
        <v>17</v>
      </c>
      <c r="J161" t="s">
        <v>17</v>
      </c>
      <c r="K161" t="s">
        <v>17</v>
      </c>
      <c r="L161" t="s">
        <v>17</v>
      </c>
      <c r="M161" t="s">
        <v>17</v>
      </c>
      <c r="N161" t="s">
        <v>17</v>
      </c>
      <c r="O161" t="s">
        <v>17</v>
      </c>
      <c r="P161" t="s">
        <v>17</v>
      </c>
      <c r="Q161" t="s">
        <v>17</v>
      </c>
      <c r="R161" t="s">
        <v>17</v>
      </c>
      <c r="S161" t="s">
        <v>17</v>
      </c>
      <c r="T161" t="s">
        <v>17</v>
      </c>
      <c r="U161" t="s">
        <v>17</v>
      </c>
      <c r="V161" t="s">
        <v>17</v>
      </c>
      <c r="W161" t="s">
        <v>17</v>
      </c>
      <c r="X161" t="s">
        <v>17</v>
      </c>
      <c r="Y161" t="s">
        <v>17</v>
      </c>
      <c r="Z161" s="14" t="s">
        <v>17</v>
      </c>
      <c r="AA161" s="14" t="s">
        <v>17</v>
      </c>
      <c r="AB161" s="14" t="s">
        <v>17</v>
      </c>
      <c r="AC161" s="14" t="s">
        <v>17</v>
      </c>
      <c r="AD161" s="14" t="s">
        <v>17</v>
      </c>
      <c r="AE161" s="14" t="s">
        <v>17</v>
      </c>
    </row>
    <row r="162" spans="1:31">
      <c r="A162" t="s">
        <v>143</v>
      </c>
      <c r="B162" t="s">
        <v>169</v>
      </c>
      <c r="C162" s="234" t="s">
        <v>264</v>
      </c>
      <c r="D162" s="234" t="s">
        <v>264</v>
      </c>
      <c r="E162">
        <v>1974</v>
      </c>
      <c r="F162">
        <v>4</v>
      </c>
      <c r="G162">
        <v>4</v>
      </c>
      <c r="H162">
        <v>29.402999999999999</v>
      </c>
      <c r="I162" t="s">
        <v>17</v>
      </c>
      <c r="J162" t="s">
        <v>17</v>
      </c>
      <c r="K162" t="s">
        <v>17</v>
      </c>
      <c r="L162" t="s">
        <v>17</v>
      </c>
      <c r="M162" t="s">
        <v>17</v>
      </c>
      <c r="N162" t="s">
        <v>17</v>
      </c>
      <c r="O162" t="s">
        <v>17</v>
      </c>
      <c r="P162" t="s">
        <v>17</v>
      </c>
      <c r="Q162" t="s">
        <v>17</v>
      </c>
      <c r="R162" t="s">
        <v>17</v>
      </c>
      <c r="S162" t="s">
        <v>17</v>
      </c>
      <c r="T162" t="s">
        <v>17</v>
      </c>
      <c r="U162" t="s">
        <v>17</v>
      </c>
      <c r="V162" t="s">
        <v>17</v>
      </c>
      <c r="W162" t="s">
        <v>17</v>
      </c>
      <c r="X162" t="s">
        <v>17</v>
      </c>
      <c r="Y162" t="s">
        <v>17</v>
      </c>
      <c r="Z162" s="14" t="s">
        <v>17</v>
      </c>
      <c r="AA162" s="14" t="s">
        <v>17</v>
      </c>
      <c r="AB162" s="14" t="s">
        <v>17</v>
      </c>
      <c r="AC162" s="14" t="s">
        <v>17</v>
      </c>
      <c r="AD162" s="14" t="s">
        <v>17</v>
      </c>
      <c r="AE162" s="14" t="s">
        <v>17</v>
      </c>
    </row>
    <row r="163" spans="1:31">
      <c r="A163" t="s">
        <v>143</v>
      </c>
      <c r="B163" t="s">
        <v>169</v>
      </c>
      <c r="C163" s="234" t="s">
        <v>264</v>
      </c>
      <c r="D163" s="234" t="s">
        <v>264</v>
      </c>
      <c r="E163">
        <v>1974</v>
      </c>
      <c r="F163">
        <v>4</v>
      </c>
      <c r="G163">
        <v>5</v>
      </c>
      <c r="H163">
        <v>26.62</v>
      </c>
      <c r="I163" t="s">
        <v>17</v>
      </c>
      <c r="J163" t="s">
        <v>17</v>
      </c>
      <c r="K163" t="s">
        <v>17</v>
      </c>
      <c r="L163" t="s">
        <v>17</v>
      </c>
      <c r="M163" t="s">
        <v>17</v>
      </c>
      <c r="N163" t="s">
        <v>17</v>
      </c>
      <c r="O163" t="s">
        <v>17</v>
      </c>
      <c r="P163" t="s">
        <v>17</v>
      </c>
      <c r="Q163" t="s">
        <v>17</v>
      </c>
      <c r="R163" t="s">
        <v>17</v>
      </c>
      <c r="S163" t="s">
        <v>17</v>
      </c>
      <c r="T163" t="s">
        <v>17</v>
      </c>
      <c r="U163" t="s">
        <v>17</v>
      </c>
      <c r="V163" t="s">
        <v>17</v>
      </c>
      <c r="W163" t="s">
        <v>17</v>
      </c>
      <c r="X163" t="s">
        <v>17</v>
      </c>
      <c r="Y163" t="s">
        <v>17</v>
      </c>
      <c r="Z163" s="14" t="s">
        <v>17</v>
      </c>
      <c r="AA163" s="14" t="s">
        <v>17</v>
      </c>
      <c r="AB163" s="14" t="s">
        <v>17</v>
      </c>
      <c r="AC163" s="14" t="s">
        <v>17</v>
      </c>
      <c r="AD163" s="14" t="s">
        <v>17</v>
      </c>
      <c r="AE163" s="14" t="s">
        <v>17</v>
      </c>
    </row>
    <row r="164" spans="1:31">
      <c r="A164" t="s">
        <v>143</v>
      </c>
      <c r="B164" t="s">
        <v>169</v>
      </c>
      <c r="C164" s="234" t="s">
        <v>264</v>
      </c>
      <c r="D164" s="234" t="s">
        <v>264</v>
      </c>
      <c r="E164">
        <v>1974</v>
      </c>
      <c r="F164">
        <v>4</v>
      </c>
      <c r="G164">
        <v>6</v>
      </c>
      <c r="H164">
        <v>25.773</v>
      </c>
      <c r="I164" t="s">
        <v>17</v>
      </c>
      <c r="J164" t="s">
        <v>17</v>
      </c>
      <c r="K164" t="s">
        <v>17</v>
      </c>
      <c r="L164" t="s">
        <v>17</v>
      </c>
      <c r="M164" t="s">
        <v>17</v>
      </c>
      <c r="N164" t="s">
        <v>17</v>
      </c>
      <c r="O164" t="s">
        <v>17</v>
      </c>
      <c r="P164" t="s">
        <v>17</v>
      </c>
      <c r="Q164" t="s">
        <v>17</v>
      </c>
      <c r="R164" t="s">
        <v>17</v>
      </c>
      <c r="S164" t="s">
        <v>17</v>
      </c>
      <c r="T164" t="s">
        <v>17</v>
      </c>
      <c r="U164" t="s">
        <v>17</v>
      </c>
      <c r="V164" t="s">
        <v>17</v>
      </c>
      <c r="W164" t="s">
        <v>17</v>
      </c>
      <c r="X164" t="s">
        <v>17</v>
      </c>
      <c r="Y164" t="s">
        <v>17</v>
      </c>
      <c r="Z164" s="14" t="s">
        <v>17</v>
      </c>
      <c r="AA164" s="14" t="s">
        <v>17</v>
      </c>
      <c r="AB164" s="14" t="s">
        <v>17</v>
      </c>
      <c r="AC164" s="14" t="s">
        <v>17</v>
      </c>
      <c r="AD164" s="14" t="s">
        <v>17</v>
      </c>
      <c r="AE164" s="14" t="s">
        <v>17</v>
      </c>
    </row>
    <row r="165" spans="1:31">
      <c r="A165" t="s">
        <v>143</v>
      </c>
      <c r="B165" t="s">
        <v>169</v>
      </c>
      <c r="C165" s="234" t="s">
        <v>264</v>
      </c>
      <c r="D165" s="234" t="s">
        <v>264</v>
      </c>
      <c r="E165">
        <v>1974</v>
      </c>
      <c r="F165">
        <v>4</v>
      </c>
      <c r="G165">
        <v>7</v>
      </c>
      <c r="H165">
        <v>28.193000000000001</v>
      </c>
      <c r="I165" t="s">
        <v>17</v>
      </c>
      <c r="J165" t="s">
        <v>17</v>
      </c>
      <c r="K165" t="s">
        <v>17</v>
      </c>
      <c r="L165" t="s">
        <v>17</v>
      </c>
      <c r="M165" t="s">
        <v>17</v>
      </c>
      <c r="N165" t="s">
        <v>17</v>
      </c>
      <c r="O165" t="s">
        <v>17</v>
      </c>
      <c r="P165" t="s">
        <v>17</v>
      </c>
      <c r="Q165" t="s">
        <v>17</v>
      </c>
      <c r="R165" t="s">
        <v>17</v>
      </c>
      <c r="S165" t="s">
        <v>17</v>
      </c>
      <c r="T165" t="s">
        <v>17</v>
      </c>
      <c r="U165" t="s">
        <v>17</v>
      </c>
      <c r="V165" t="s">
        <v>17</v>
      </c>
      <c r="W165" t="s">
        <v>17</v>
      </c>
      <c r="X165" t="s">
        <v>17</v>
      </c>
      <c r="Y165" t="s">
        <v>17</v>
      </c>
      <c r="Z165" s="14" t="s">
        <v>17</v>
      </c>
      <c r="AA165" s="14" t="s">
        <v>17</v>
      </c>
      <c r="AB165" s="14" t="s">
        <v>17</v>
      </c>
      <c r="AC165" s="14" t="s">
        <v>17</v>
      </c>
      <c r="AD165" s="14" t="s">
        <v>17</v>
      </c>
      <c r="AE165" s="14" t="s">
        <v>17</v>
      </c>
    </row>
    <row r="166" spans="1:31">
      <c r="A166" t="s">
        <v>143</v>
      </c>
      <c r="B166" t="s">
        <v>169</v>
      </c>
      <c r="C166" s="234" t="s">
        <v>264</v>
      </c>
      <c r="D166" s="234" t="s">
        <v>264</v>
      </c>
      <c r="E166">
        <v>1974</v>
      </c>
      <c r="F166">
        <v>4</v>
      </c>
      <c r="G166">
        <v>8</v>
      </c>
      <c r="H166">
        <v>25.047000000000001</v>
      </c>
      <c r="I166" t="s">
        <v>17</v>
      </c>
      <c r="J166" t="s">
        <v>17</v>
      </c>
      <c r="K166" t="s">
        <v>17</v>
      </c>
      <c r="L166" t="s">
        <v>17</v>
      </c>
      <c r="M166" t="s">
        <v>17</v>
      </c>
      <c r="N166" t="s">
        <v>17</v>
      </c>
      <c r="O166" t="s">
        <v>17</v>
      </c>
      <c r="P166" t="s">
        <v>17</v>
      </c>
      <c r="Q166" t="s">
        <v>17</v>
      </c>
      <c r="R166" t="s">
        <v>17</v>
      </c>
      <c r="S166" t="s">
        <v>17</v>
      </c>
      <c r="T166" t="s">
        <v>17</v>
      </c>
      <c r="U166" t="s">
        <v>17</v>
      </c>
      <c r="V166" t="s">
        <v>17</v>
      </c>
      <c r="W166" t="s">
        <v>17</v>
      </c>
      <c r="X166" t="s">
        <v>17</v>
      </c>
      <c r="Y166" t="s">
        <v>17</v>
      </c>
      <c r="Z166" s="14" t="s">
        <v>17</v>
      </c>
      <c r="AA166" s="14" t="s">
        <v>17</v>
      </c>
      <c r="AB166" s="14" t="s">
        <v>17</v>
      </c>
      <c r="AC166" s="14" t="s">
        <v>17</v>
      </c>
      <c r="AD166" s="14" t="s">
        <v>17</v>
      </c>
      <c r="AE166" s="14" t="s">
        <v>17</v>
      </c>
    </row>
    <row r="167" spans="1:31">
      <c r="A167" t="s">
        <v>143</v>
      </c>
      <c r="B167" t="s">
        <v>169</v>
      </c>
      <c r="C167" s="234" t="s">
        <v>264</v>
      </c>
      <c r="D167" s="234" t="s">
        <v>264</v>
      </c>
      <c r="E167">
        <v>1974</v>
      </c>
      <c r="F167">
        <v>4</v>
      </c>
      <c r="G167">
        <v>9</v>
      </c>
      <c r="H167">
        <v>33.637999999999998</v>
      </c>
      <c r="I167" t="s">
        <v>17</v>
      </c>
      <c r="J167" t="s">
        <v>17</v>
      </c>
      <c r="K167" t="s">
        <v>17</v>
      </c>
      <c r="L167" t="s">
        <v>17</v>
      </c>
      <c r="M167" t="s">
        <v>17</v>
      </c>
      <c r="N167" t="s">
        <v>17</v>
      </c>
      <c r="O167" t="s">
        <v>17</v>
      </c>
      <c r="P167" t="s">
        <v>17</v>
      </c>
      <c r="Q167" t="s">
        <v>17</v>
      </c>
      <c r="R167" t="s">
        <v>17</v>
      </c>
      <c r="S167" t="s">
        <v>17</v>
      </c>
      <c r="T167" t="s">
        <v>17</v>
      </c>
      <c r="U167" t="s">
        <v>17</v>
      </c>
      <c r="V167" t="s">
        <v>17</v>
      </c>
      <c r="W167" t="s">
        <v>17</v>
      </c>
      <c r="X167" t="s">
        <v>17</v>
      </c>
      <c r="Y167" t="s">
        <v>17</v>
      </c>
      <c r="Z167" s="14" t="s">
        <v>17</v>
      </c>
      <c r="AA167" s="14" t="s">
        <v>17</v>
      </c>
      <c r="AB167" s="14" t="s">
        <v>17</v>
      </c>
      <c r="AC167" s="14" t="s">
        <v>17</v>
      </c>
      <c r="AD167" s="14" t="s">
        <v>17</v>
      </c>
      <c r="AE167" s="14" t="s">
        <v>17</v>
      </c>
    </row>
    <row r="168" spans="1:31">
      <c r="A168" t="s">
        <v>143</v>
      </c>
      <c r="B168" t="s">
        <v>169</v>
      </c>
      <c r="C168" s="234" t="s">
        <v>264</v>
      </c>
      <c r="D168" s="234" t="s">
        <v>264</v>
      </c>
      <c r="E168">
        <v>1974</v>
      </c>
      <c r="F168">
        <v>4</v>
      </c>
      <c r="G168">
        <v>10</v>
      </c>
      <c r="H168">
        <v>29.524000000000001</v>
      </c>
      <c r="I168" t="s">
        <v>17</v>
      </c>
      <c r="J168" t="s">
        <v>17</v>
      </c>
      <c r="K168" t="s">
        <v>17</v>
      </c>
      <c r="L168" t="s">
        <v>17</v>
      </c>
      <c r="M168" t="s">
        <v>17</v>
      </c>
      <c r="N168" t="s">
        <v>17</v>
      </c>
      <c r="O168" t="s">
        <v>17</v>
      </c>
      <c r="P168" t="s">
        <v>17</v>
      </c>
      <c r="Q168" t="s">
        <v>17</v>
      </c>
      <c r="R168" t="s">
        <v>17</v>
      </c>
      <c r="S168" t="s">
        <v>17</v>
      </c>
      <c r="T168" t="s">
        <v>17</v>
      </c>
      <c r="U168" t="s">
        <v>17</v>
      </c>
      <c r="V168" t="s">
        <v>17</v>
      </c>
      <c r="W168" t="s">
        <v>17</v>
      </c>
      <c r="X168" t="s">
        <v>17</v>
      </c>
      <c r="Y168" t="s">
        <v>17</v>
      </c>
      <c r="Z168" s="14" t="s">
        <v>17</v>
      </c>
      <c r="AA168" s="14" t="s">
        <v>17</v>
      </c>
      <c r="AB168" s="14" t="s">
        <v>17</v>
      </c>
      <c r="AC168" s="14" t="s">
        <v>17</v>
      </c>
      <c r="AD168" s="14" t="s">
        <v>17</v>
      </c>
      <c r="AE168" s="14" t="s">
        <v>17</v>
      </c>
    </row>
    <row r="169" spans="1:31">
      <c r="A169" t="s">
        <v>143</v>
      </c>
      <c r="B169" t="s">
        <v>169</v>
      </c>
      <c r="C169" s="234" t="s">
        <v>264</v>
      </c>
      <c r="D169" s="234" t="s">
        <v>264</v>
      </c>
      <c r="E169">
        <v>1974</v>
      </c>
      <c r="F169">
        <v>4</v>
      </c>
      <c r="G169">
        <v>11</v>
      </c>
      <c r="H169">
        <v>35.090000000000003</v>
      </c>
      <c r="I169" t="s">
        <v>17</v>
      </c>
      <c r="J169" t="s">
        <v>17</v>
      </c>
      <c r="K169" t="s">
        <v>17</v>
      </c>
      <c r="L169" t="s">
        <v>17</v>
      </c>
      <c r="M169" t="s">
        <v>17</v>
      </c>
      <c r="N169" t="s">
        <v>17</v>
      </c>
      <c r="O169" t="s">
        <v>17</v>
      </c>
      <c r="P169" t="s">
        <v>17</v>
      </c>
      <c r="Q169" t="s">
        <v>17</v>
      </c>
      <c r="R169" t="s">
        <v>17</v>
      </c>
      <c r="S169" t="s">
        <v>17</v>
      </c>
      <c r="T169" t="s">
        <v>17</v>
      </c>
      <c r="U169" t="s">
        <v>17</v>
      </c>
      <c r="V169" t="s">
        <v>17</v>
      </c>
      <c r="W169" t="s">
        <v>17</v>
      </c>
      <c r="X169" t="s">
        <v>17</v>
      </c>
      <c r="Y169" t="s">
        <v>17</v>
      </c>
      <c r="Z169" s="14" t="s">
        <v>17</v>
      </c>
      <c r="AA169" s="14" t="s">
        <v>17</v>
      </c>
      <c r="AB169" s="14" t="s">
        <v>17</v>
      </c>
      <c r="AC169" s="14" t="s">
        <v>17</v>
      </c>
      <c r="AD169" s="14" t="s">
        <v>17</v>
      </c>
      <c r="AE169" s="14" t="s">
        <v>17</v>
      </c>
    </row>
    <row r="170" spans="1:31">
      <c r="A170" t="s">
        <v>143</v>
      </c>
      <c r="B170" t="s">
        <v>169</v>
      </c>
      <c r="C170" s="234" t="s">
        <v>264</v>
      </c>
      <c r="D170" s="234" t="s">
        <v>264</v>
      </c>
      <c r="E170">
        <v>1974</v>
      </c>
      <c r="F170">
        <v>4</v>
      </c>
      <c r="G170">
        <v>12</v>
      </c>
      <c r="H170">
        <v>30.734000000000002</v>
      </c>
      <c r="I170" t="s">
        <v>17</v>
      </c>
      <c r="J170" t="s">
        <v>17</v>
      </c>
      <c r="K170" t="s">
        <v>17</v>
      </c>
      <c r="L170" t="s">
        <v>17</v>
      </c>
      <c r="M170" t="s">
        <v>17</v>
      </c>
      <c r="N170" t="s">
        <v>17</v>
      </c>
      <c r="O170" t="s">
        <v>17</v>
      </c>
      <c r="P170" t="s">
        <v>17</v>
      </c>
      <c r="Q170" t="s">
        <v>17</v>
      </c>
      <c r="R170" t="s">
        <v>17</v>
      </c>
      <c r="S170" t="s">
        <v>17</v>
      </c>
      <c r="T170" t="s">
        <v>17</v>
      </c>
      <c r="U170" t="s">
        <v>17</v>
      </c>
      <c r="V170" t="s">
        <v>17</v>
      </c>
      <c r="W170" t="s">
        <v>17</v>
      </c>
      <c r="X170" t="s">
        <v>17</v>
      </c>
      <c r="Y170" t="s">
        <v>17</v>
      </c>
      <c r="Z170" s="14" t="s">
        <v>17</v>
      </c>
      <c r="AA170" s="14" t="s">
        <v>17</v>
      </c>
      <c r="AB170" s="14" t="s">
        <v>17</v>
      </c>
      <c r="AC170" s="14" t="s">
        <v>17</v>
      </c>
      <c r="AD170" s="14" t="s">
        <v>17</v>
      </c>
      <c r="AE170" s="14" t="s">
        <v>17</v>
      </c>
    </row>
    <row r="171" spans="1:31">
      <c r="A171" t="s">
        <v>143</v>
      </c>
      <c r="B171" t="s">
        <v>169</v>
      </c>
      <c r="C171" s="234" t="s">
        <v>264</v>
      </c>
      <c r="D171" s="234" t="s">
        <v>264</v>
      </c>
      <c r="E171">
        <v>1974</v>
      </c>
      <c r="F171">
        <v>4</v>
      </c>
      <c r="G171">
        <v>13</v>
      </c>
      <c r="H171">
        <v>27.103999999999999</v>
      </c>
      <c r="I171" t="s">
        <v>17</v>
      </c>
      <c r="J171" t="s">
        <v>17</v>
      </c>
      <c r="K171" t="s">
        <v>17</v>
      </c>
      <c r="L171" t="s">
        <v>17</v>
      </c>
      <c r="M171" t="s">
        <v>17</v>
      </c>
      <c r="N171" t="s">
        <v>17</v>
      </c>
      <c r="O171" t="s">
        <v>17</v>
      </c>
      <c r="P171" t="s">
        <v>17</v>
      </c>
      <c r="Q171" t="s">
        <v>17</v>
      </c>
      <c r="R171" t="s">
        <v>17</v>
      </c>
      <c r="S171" t="s">
        <v>17</v>
      </c>
      <c r="T171" t="s">
        <v>17</v>
      </c>
      <c r="U171" t="s">
        <v>17</v>
      </c>
      <c r="V171" t="s">
        <v>17</v>
      </c>
      <c r="W171" t="s">
        <v>17</v>
      </c>
      <c r="X171" t="s">
        <v>17</v>
      </c>
      <c r="Y171" t="s">
        <v>17</v>
      </c>
      <c r="Z171" s="14" t="s">
        <v>17</v>
      </c>
      <c r="AA171" s="14" t="s">
        <v>17</v>
      </c>
      <c r="AB171" s="14" t="s">
        <v>17</v>
      </c>
      <c r="AC171" s="14" t="s">
        <v>17</v>
      </c>
      <c r="AD171" s="14" t="s">
        <v>17</v>
      </c>
      <c r="AE171" s="14" t="s">
        <v>17</v>
      </c>
    </row>
    <row r="172" spans="1:31">
      <c r="A172" t="s">
        <v>143</v>
      </c>
      <c r="B172" t="s">
        <v>169</v>
      </c>
      <c r="C172" s="234" t="s">
        <v>264</v>
      </c>
      <c r="D172" s="234" t="s">
        <v>264</v>
      </c>
      <c r="E172">
        <v>1974</v>
      </c>
      <c r="F172">
        <v>4</v>
      </c>
      <c r="G172">
        <v>14</v>
      </c>
      <c r="H172">
        <v>30.370999999999999</v>
      </c>
      <c r="I172" t="s">
        <v>17</v>
      </c>
      <c r="J172" t="s">
        <v>17</v>
      </c>
      <c r="K172" t="s">
        <v>17</v>
      </c>
      <c r="L172" t="s">
        <v>17</v>
      </c>
      <c r="M172" t="s">
        <v>17</v>
      </c>
      <c r="N172" t="s">
        <v>17</v>
      </c>
      <c r="O172" t="s">
        <v>17</v>
      </c>
      <c r="P172" t="s">
        <v>17</v>
      </c>
      <c r="Q172" t="s">
        <v>17</v>
      </c>
      <c r="R172" t="s">
        <v>17</v>
      </c>
      <c r="S172" t="s">
        <v>17</v>
      </c>
      <c r="T172" t="s">
        <v>17</v>
      </c>
      <c r="U172" t="s">
        <v>17</v>
      </c>
      <c r="V172" t="s">
        <v>17</v>
      </c>
      <c r="W172" t="s">
        <v>17</v>
      </c>
      <c r="X172" t="s">
        <v>17</v>
      </c>
      <c r="Y172" t="s">
        <v>17</v>
      </c>
      <c r="Z172" s="14" t="s">
        <v>17</v>
      </c>
      <c r="AA172" s="14" t="s">
        <v>17</v>
      </c>
      <c r="AB172" s="14" t="s">
        <v>17</v>
      </c>
      <c r="AC172" s="14" t="s">
        <v>17</v>
      </c>
      <c r="AD172" s="14" t="s">
        <v>17</v>
      </c>
      <c r="AE172" s="14" t="s">
        <v>17</v>
      </c>
    </row>
    <row r="173" spans="1:31">
      <c r="A173" t="s">
        <v>143</v>
      </c>
      <c r="B173" t="s">
        <v>170</v>
      </c>
      <c r="C173" s="234" t="s">
        <v>264</v>
      </c>
      <c r="D173" s="234" t="s">
        <v>264</v>
      </c>
      <c r="E173">
        <v>1975</v>
      </c>
      <c r="F173">
        <v>1</v>
      </c>
      <c r="G173">
        <v>1</v>
      </c>
      <c r="H173">
        <v>23.353000000000002</v>
      </c>
      <c r="I173" t="s">
        <v>17</v>
      </c>
      <c r="J173" s="14" t="s">
        <v>17</v>
      </c>
      <c r="K173" s="14" t="s">
        <v>17</v>
      </c>
      <c r="L173" s="14" t="s">
        <v>17</v>
      </c>
      <c r="M173" s="14" t="s">
        <v>17</v>
      </c>
      <c r="N173" s="14" t="s">
        <v>17</v>
      </c>
      <c r="O173" s="14" t="s">
        <v>17</v>
      </c>
      <c r="P173" s="14" t="s">
        <v>17</v>
      </c>
      <c r="Q173" s="14" t="s">
        <v>17</v>
      </c>
      <c r="R173" s="14" t="s">
        <v>17</v>
      </c>
      <c r="S173" s="14" t="s">
        <v>17</v>
      </c>
      <c r="T173" s="14" t="s">
        <v>17</v>
      </c>
      <c r="U173" s="14" t="s">
        <v>17</v>
      </c>
      <c r="V173" s="14" t="s">
        <v>17</v>
      </c>
      <c r="W173" s="14" t="s">
        <v>17</v>
      </c>
      <c r="X173" s="14" t="s">
        <v>17</v>
      </c>
      <c r="Y173" s="14" t="s">
        <v>17</v>
      </c>
      <c r="Z173" s="14" t="s">
        <v>17</v>
      </c>
      <c r="AA173" s="14" t="s">
        <v>17</v>
      </c>
      <c r="AB173" s="14" t="s">
        <v>17</v>
      </c>
      <c r="AC173" s="14" t="s">
        <v>17</v>
      </c>
      <c r="AD173" s="14" t="s">
        <v>17</v>
      </c>
      <c r="AE173" s="14" t="s">
        <v>17</v>
      </c>
    </row>
    <row r="174" spans="1:31">
      <c r="A174" t="s">
        <v>143</v>
      </c>
      <c r="B174" t="s">
        <v>170</v>
      </c>
      <c r="C174" s="234" t="s">
        <v>264</v>
      </c>
      <c r="D174" s="234" t="s">
        <v>264</v>
      </c>
      <c r="E174">
        <v>1975</v>
      </c>
      <c r="F174">
        <v>1</v>
      </c>
      <c r="G174">
        <v>2</v>
      </c>
      <c r="H174">
        <v>24.442</v>
      </c>
      <c r="I174" t="s">
        <v>17</v>
      </c>
      <c r="J174" s="14" t="s">
        <v>17</v>
      </c>
      <c r="K174" s="14" t="s">
        <v>17</v>
      </c>
      <c r="L174" s="14" t="s">
        <v>17</v>
      </c>
      <c r="M174" s="14" t="s">
        <v>17</v>
      </c>
      <c r="N174" s="14" t="s">
        <v>17</v>
      </c>
      <c r="O174" s="14" t="s">
        <v>17</v>
      </c>
      <c r="P174" s="14" t="s">
        <v>17</v>
      </c>
      <c r="Q174" s="14" t="s">
        <v>17</v>
      </c>
      <c r="R174" s="14" t="s">
        <v>17</v>
      </c>
      <c r="S174" s="14" t="s">
        <v>17</v>
      </c>
      <c r="T174" s="14" t="s">
        <v>17</v>
      </c>
      <c r="U174" s="14" t="s">
        <v>17</v>
      </c>
      <c r="V174" s="14" t="s">
        <v>17</v>
      </c>
      <c r="W174" s="14" t="s">
        <v>17</v>
      </c>
      <c r="X174" s="14" t="s">
        <v>17</v>
      </c>
      <c r="Y174" s="14" t="s">
        <v>17</v>
      </c>
      <c r="Z174" s="14" t="s">
        <v>17</v>
      </c>
      <c r="AA174" s="14" t="s">
        <v>17</v>
      </c>
      <c r="AB174" s="14" t="s">
        <v>17</v>
      </c>
      <c r="AC174" s="14" t="s">
        <v>17</v>
      </c>
      <c r="AD174" s="14" t="s">
        <v>17</v>
      </c>
      <c r="AE174" s="14" t="s">
        <v>17</v>
      </c>
    </row>
    <row r="175" spans="1:31">
      <c r="A175" t="s">
        <v>143</v>
      </c>
      <c r="B175" t="s">
        <v>170</v>
      </c>
      <c r="C175" s="234" t="s">
        <v>264</v>
      </c>
      <c r="D175" s="234" t="s">
        <v>264</v>
      </c>
      <c r="E175">
        <v>1975</v>
      </c>
      <c r="F175">
        <v>1</v>
      </c>
      <c r="G175">
        <v>3</v>
      </c>
      <c r="H175">
        <v>33.033000000000001</v>
      </c>
      <c r="I175" t="s">
        <v>17</v>
      </c>
      <c r="J175" s="14" t="s">
        <v>17</v>
      </c>
      <c r="K175" s="14" t="s">
        <v>17</v>
      </c>
      <c r="L175" s="14" t="s">
        <v>17</v>
      </c>
      <c r="M175" s="14" t="s">
        <v>17</v>
      </c>
      <c r="N175" s="14" t="s">
        <v>17</v>
      </c>
      <c r="O175" s="14" t="s">
        <v>17</v>
      </c>
      <c r="P175" s="14" t="s">
        <v>17</v>
      </c>
      <c r="Q175" s="14" t="s">
        <v>17</v>
      </c>
      <c r="R175" s="14" t="s">
        <v>17</v>
      </c>
      <c r="S175" s="14" t="s">
        <v>17</v>
      </c>
      <c r="T175" s="14" t="s">
        <v>17</v>
      </c>
      <c r="U175" s="14" t="s">
        <v>17</v>
      </c>
      <c r="V175" s="14" t="s">
        <v>17</v>
      </c>
      <c r="W175" s="14" t="s">
        <v>17</v>
      </c>
      <c r="X175" s="14" t="s">
        <v>17</v>
      </c>
      <c r="Y175" s="14" t="s">
        <v>17</v>
      </c>
      <c r="Z175" s="14" t="s">
        <v>17</v>
      </c>
      <c r="AA175" s="14" t="s">
        <v>17</v>
      </c>
      <c r="AB175" s="14" t="s">
        <v>17</v>
      </c>
      <c r="AC175" s="14" t="s">
        <v>17</v>
      </c>
      <c r="AD175" s="14" t="s">
        <v>17</v>
      </c>
      <c r="AE175" s="14" t="s">
        <v>17</v>
      </c>
    </row>
    <row r="176" spans="1:31">
      <c r="A176" t="s">
        <v>143</v>
      </c>
      <c r="B176" t="s">
        <v>170</v>
      </c>
      <c r="C176" s="234" t="s">
        <v>264</v>
      </c>
      <c r="D176" s="234" t="s">
        <v>264</v>
      </c>
      <c r="E176">
        <v>1975</v>
      </c>
      <c r="F176">
        <v>1</v>
      </c>
      <c r="G176">
        <v>4</v>
      </c>
      <c r="H176">
        <v>34.969000000000001</v>
      </c>
      <c r="I176" t="s">
        <v>17</v>
      </c>
      <c r="J176" s="14" t="s">
        <v>17</v>
      </c>
      <c r="K176" s="14" t="s">
        <v>17</v>
      </c>
      <c r="L176" s="14" t="s">
        <v>17</v>
      </c>
      <c r="M176" s="14" t="s">
        <v>17</v>
      </c>
      <c r="N176" s="14" t="s">
        <v>17</v>
      </c>
      <c r="O176" s="14" t="s">
        <v>17</v>
      </c>
      <c r="P176" s="14" t="s">
        <v>17</v>
      </c>
      <c r="Q176" s="14" t="s">
        <v>17</v>
      </c>
      <c r="R176" s="14" t="s">
        <v>17</v>
      </c>
      <c r="S176" s="14" t="s">
        <v>17</v>
      </c>
      <c r="T176" s="14" t="s">
        <v>17</v>
      </c>
      <c r="U176" s="14" t="s">
        <v>17</v>
      </c>
      <c r="V176" s="14" t="s">
        <v>17</v>
      </c>
      <c r="W176" s="14" t="s">
        <v>17</v>
      </c>
      <c r="X176" s="14" t="s">
        <v>17</v>
      </c>
      <c r="Y176" s="14" t="s">
        <v>17</v>
      </c>
      <c r="Z176" s="14" t="s">
        <v>17</v>
      </c>
      <c r="AA176" s="14" t="s">
        <v>17</v>
      </c>
      <c r="AB176" s="14" t="s">
        <v>17</v>
      </c>
      <c r="AC176" s="14" t="s">
        <v>17</v>
      </c>
      <c r="AD176" s="14" t="s">
        <v>17</v>
      </c>
      <c r="AE176" s="14" t="s">
        <v>17</v>
      </c>
    </row>
    <row r="177" spans="1:31">
      <c r="A177" t="s">
        <v>143</v>
      </c>
      <c r="B177" t="s">
        <v>170</v>
      </c>
      <c r="C177" s="234" t="s">
        <v>264</v>
      </c>
      <c r="D177" s="234" t="s">
        <v>264</v>
      </c>
      <c r="E177">
        <v>1975</v>
      </c>
      <c r="F177">
        <v>1</v>
      </c>
      <c r="G177">
        <v>5</v>
      </c>
      <c r="H177">
        <v>41.624000000000002</v>
      </c>
      <c r="I177" t="s">
        <v>17</v>
      </c>
      <c r="J177" s="14" t="s">
        <v>17</v>
      </c>
      <c r="K177" s="14" t="s">
        <v>17</v>
      </c>
      <c r="L177" s="14" t="s">
        <v>17</v>
      </c>
      <c r="M177" s="14" t="s">
        <v>17</v>
      </c>
      <c r="N177" s="14" t="s">
        <v>17</v>
      </c>
      <c r="O177" s="14" t="s">
        <v>17</v>
      </c>
      <c r="P177" s="14" t="s">
        <v>17</v>
      </c>
      <c r="Q177" s="14" t="s">
        <v>17</v>
      </c>
      <c r="R177" s="14" t="s">
        <v>17</v>
      </c>
      <c r="S177" s="14" t="s">
        <v>17</v>
      </c>
      <c r="T177" s="14" t="s">
        <v>17</v>
      </c>
      <c r="U177" s="14" t="s">
        <v>17</v>
      </c>
      <c r="V177" s="14" t="s">
        <v>17</v>
      </c>
      <c r="W177" s="14" t="s">
        <v>17</v>
      </c>
      <c r="X177" s="14" t="s">
        <v>17</v>
      </c>
      <c r="Y177" s="14" t="s">
        <v>17</v>
      </c>
      <c r="Z177" s="14" t="s">
        <v>17</v>
      </c>
      <c r="AA177" s="14" t="s">
        <v>17</v>
      </c>
      <c r="AB177" s="14" t="s">
        <v>17</v>
      </c>
      <c r="AC177" s="14" t="s">
        <v>17</v>
      </c>
      <c r="AD177" s="14" t="s">
        <v>17</v>
      </c>
      <c r="AE177" s="14" t="s">
        <v>17</v>
      </c>
    </row>
    <row r="178" spans="1:31">
      <c r="A178" t="s">
        <v>143</v>
      </c>
      <c r="B178" t="s">
        <v>170</v>
      </c>
      <c r="C178" s="234" t="s">
        <v>264</v>
      </c>
      <c r="D178" s="234" t="s">
        <v>264</v>
      </c>
      <c r="E178">
        <v>1975</v>
      </c>
      <c r="F178">
        <v>1</v>
      </c>
      <c r="G178">
        <v>6</v>
      </c>
      <c r="H178">
        <v>53.119</v>
      </c>
      <c r="I178" t="s">
        <v>17</v>
      </c>
      <c r="J178" s="14" t="s">
        <v>17</v>
      </c>
      <c r="K178" s="14" t="s">
        <v>17</v>
      </c>
      <c r="L178" s="14" t="s">
        <v>17</v>
      </c>
      <c r="M178" s="14" t="s">
        <v>17</v>
      </c>
      <c r="N178" s="14" t="s">
        <v>17</v>
      </c>
      <c r="O178" s="14" t="s">
        <v>17</v>
      </c>
      <c r="P178" s="14" t="s">
        <v>17</v>
      </c>
      <c r="Q178" s="14" t="s">
        <v>17</v>
      </c>
      <c r="R178" s="14" t="s">
        <v>17</v>
      </c>
      <c r="S178" s="14" t="s">
        <v>17</v>
      </c>
      <c r="T178" s="14" t="s">
        <v>17</v>
      </c>
      <c r="U178" s="14" t="s">
        <v>17</v>
      </c>
      <c r="V178" s="14" t="s">
        <v>17</v>
      </c>
      <c r="W178" s="14" t="s">
        <v>17</v>
      </c>
      <c r="X178" s="14" t="s">
        <v>17</v>
      </c>
      <c r="Y178" s="14" t="s">
        <v>17</v>
      </c>
      <c r="Z178" s="14" t="s">
        <v>17</v>
      </c>
      <c r="AA178" s="14" t="s">
        <v>17</v>
      </c>
      <c r="AB178" s="14" t="s">
        <v>17</v>
      </c>
      <c r="AC178" s="14" t="s">
        <v>17</v>
      </c>
      <c r="AD178" s="14" t="s">
        <v>17</v>
      </c>
      <c r="AE178" s="14" t="s">
        <v>17</v>
      </c>
    </row>
    <row r="179" spans="1:31">
      <c r="A179" t="s">
        <v>143</v>
      </c>
      <c r="B179" t="s">
        <v>170</v>
      </c>
      <c r="C179" s="234" t="s">
        <v>264</v>
      </c>
      <c r="D179" s="234" t="s">
        <v>264</v>
      </c>
      <c r="E179">
        <v>1975</v>
      </c>
      <c r="F179">
        <v>1</v>
      </c>
      <c r="G179">
        <v>7</v>
      </c>
      <c r="H179">
        <v>47.552999999999997</v>
      </c>
      <c r="I179" t="s">
        <v>17</v>
      </c>
      <c r="J179" s="14" t="s">
        <v>17</v>
      </c>
      <c r="K179" s="14" t="s">
        <v>17</v>
      </c>
      <c r="L179" s="14" t="s">
        <v>17</v>
      </c>
      <c r="M179" s="14" t="s">
        <v>17</v>
      </c>
      <c r="N179" s="14" t="s">
        <v>17</v>
      </c>
      <c r="O179" s="14" t="s">
        <v>17</v>
      </c>
      <c r="P179" s="14" t="s">
        <v>17</v>
      </c>
      <c r="Q179" s="14" t="s">
        <v>17</v>
      </c>
      <c r="R179" s="14" t="s">
        <v>17</v>
      </c>
      <c r="S179" s="14" t="s">
        <v>17</v>
      </c>
      <c r="T179" s="14" t="s">
        <v>17</v>
      </c>
      <c r="U179" s="14" t="s">
        <v>17</v>
      </c>
      <c r="V179" s="14" t="s">
        <v>17</v>
      </c>
      <c r="W179" s="14" t="s">
        <v>17</v>
      </c>
      <c r="X179" s="14" t="s">
        <v>17</v>
      </c>
      <c r="Y179" s="14" t="s">
        <v>17</v>
      </c>
      <c r="Z179" s="14" t="s">
        <v>17</v>
      </c>
      <c r="AA179" s="14" t="s">
        <v>17</v>
      </c>
      <c r="AB179" s="14" t="s">
        <v>17</v>
      </c>
      <c r="AC179" s="14" t="s">
        <v>17</v>
      </c>
      <c r="AD179" s="14" t="s">
        <v>17</v>
      </c>
      <c r="AE179" s="14" t="s">
        <v>17</v>
      </c>
    </row>
    <row r="180" spans="1:31">
      <c r="A180" t="s">
        <v>143</v>
      </c>
      <c r="B180" t="s">
        <v>170</v>
      </c>
      <c r="C180" s="234" t="s">
        <v>264</v>
      </c>
      <c r="D180" s="234" t="s">
        <v>264</v>
      </c>
      <c r="E180">
        <v>1975</v>
      </c>
      <c r="F180">
        <v>1</v>
      </c>
      <c r="G180">
        <v>8</v>
      </c>
      <c r="H180">
        <v>49.368000000000002</v>
      </c>
      <c r="I180" t="s">
        <v>17</v>
      </c>
      <c r="J180" s="14" t="s">
        <v>17</v>
      </c>
      <c r="K180" s="14" t="s">
        <v>17</v>
      </c>
      <c r="L180" s="14" t="s">
        <v>17</v>
      </c>
      <c r="M180" s="14" t="s">
        <v>17</v>
      </c>
      <c r="N180" s="14" t="s">
        <v>17</v>
      </c>
      <c r="O180" s="14" t="s">
        <v>17</v>
      </c>
      <c r="P180" s="14" t="s">
        <v>17</v>
      </c>
      <c r="Q180" s="14" t="s">
        <v>17</v>
      </c>
      <c r="R180" s="14" t="s">
        <v>17</v>
      </c>
      <c r="S180" s="14" t="s">
        <v>17</v>
      </c>
      <c r="T180" s="14" t="s">
        <v>17</v>
      </c>
      <c r="U180" s="14" t="s">
        <v>17</v>
      </c>
      <c r="V180" s="14" t="s">
        <v>17</v>
      </c>
      <c r="W180" s="14" t="s">
        <v>17</v>
      </c>
      <c r="X180" s="14" t="s">
        <v>17</v>
      </c>
      <c r="Y180" s="14" t="s">
        <v>17</v>
      </c>
      <c r="Z180" s="14" t="s">
        <v>17</v>
      </c>
      <c r="AA180" s="14" t="s">
        <v>17</v>
      </c>
      <c r="AB180" s="14" t="s">
        <v>17</v>
      </c>
      <c r="AC180" s="14" t="s">
        <v>17</v>
      </c>
      <c r="AD180" s="14" t="s">
        <v>17</v>
      </c>
      <c r="AE180" s="14" t="s">
        <v>17</v>
      </c>
    </row>
    <row r="181" spans="1:31">
      <c r="A181" t="s">
        <v>143</v>
      </c>
      <c r="B181" t="s">
        <v>170</v>
      </c>
      <c r="C181" s="234" t="s">
        <v>264</v>
      </c>
      <c r="D181" s="234" t="s">
        <v>264</v>
      </c>
      <c r="E181">
        <v>1975</v>
      </c>
      <c r="F181">
        <v>1</v>
      </c>
      <c r="G181">
        <v>9</v>
      </c>
      <c r="H181">
        <v>43.680999999999997</v>
      </c>
      <c r="I181" t="s">
        <v>17</v>
      </c>
      <c r="J181" s="14" t="s">
        <v>17</v>
      </c>
      <c r="K181" s="14" t="s">
        <v>17</v>
      </c>
      <c r="L181" s="14" t="s">
        <v>17</v>
      </c>
      <c r="M181" s="14" t="s">
        <v>17</v>
      </c>
      <c r="N181" s="14" t="s">
        <v>17</v>
      </c>
      <c r="O181" s="14" t="s">
        <v>17</v>
      </c>
      <c r="P181" s="14" t="s">
        <v>17</v>
      </c>
      <c r="Q181" s="14" t="s">
        <v>17</v>
      </c>
      <c r="R181" s="14" t="s">
        <v>17</v>
      </c>
      <c r="S181" s="14" t="s">
        <v>17</v>
      </c>
      <c r="T181" s="14" t="s">
        <v>17</v>
      </c>
      <c r="U181" s="14" t="s">
        <v>17</v>
      </c>
      <c r="V181" s="14" t="s">
        <v>17</v>
      </c>
      <c r="W181" s="14" t="s">
        <v>17</v>
      </c>
      <c r="X181" s="14" t="s">
        <v>17</v>
      </c>
      <c r="Y181" s="14" t="s">
        <v>17</v>
      </c>
      <c r="Z181" s="14" t="s">
        <v>17</v>
      </c>
      <c r="AA181" s="14" t="s">
        <v>17</v>
      </c>
      <c r="AB181" s="14" t="s">
        <v>17</v>
      </c>
      <c r="AC181" s="14" t="s">
        <v>17</v>
      </c>
      <c r="AD181" s="14" t="s">
        <v>17</v>
      </c>
      <c r="AE181" s="14" t="s">
        <v>17</v>
      </c>
    </row>
    <row r="182" spans="1:31">
      <c r="A182" t="s">
        <v>143</v>
      </c>
      <c r="B182" t="s">
        <v>170</v>
      </c>
      <c r="C182" s="234" t="s">
        <v>264</v>
      </c>
      <c r="D182" s="234" t="s">
        <v>264</v>
      </c>
      <c r="E182">
        <v>1975</v>
      </c>
      <c r="F182">
        <v>1</v>
      </c>
      <c r="G182">
        <v>10</v>
      </c>
      <c r="H182">
        <v>42.591999999999999</v>
      </c>
      <c r="I182" t="s">
        <v>17</v>
      </c>
      <c r="J182" s="14" t="s">
        <v>17</v>
      </c>
      <c r="K182" s="14" t="s">
        <v>17</v>
      </c>
      <c r="L182" s="14" t="s">
        <v>17</v>
      </c>
      <c r="M182" s="14" t="s">
        <v>17</v>
      </c>
      <c r="N182" s="14" t="s">
        <v>17</v>
      </c>
      <c r="O182" s="14" t="s">
        <v>17</v>
      </c>
      <c r="P182" s="14" t="s">
        <v>17</v>
      </c>
      <c r="Q182" s="14" t="s">
        <v>17</v>
      </c>
      <c r="R182" s="14" t="s">
        <v>17</v>
      </c>
      <c r="S182" s="14" t="s">
        <v>17</v>
      </c>
      <c r="T182" s="14" t="s">
        <v>17</v>
      </c>
      <c r="U182" s="14" t="s">
        <v>17</v>
      </c>
      <c r="V182" s="14" t="s">
        <v>17</v>
      </c>
      <c r="W182" s="14" t="s">
        <v>17</v>
      </c>
      <c r="X182" s="14" t="s">
        <v>17</v>
      </c>
      <c r="Y182" s="14" t="s">
        <v>17</v>
      </c>
      <c r="Z182" s="14" t="s">
        <v>17</v>
      </c>
      <c r="AA182" s="14" t="s">
        <v>17</v>
      </c>
      <c r="AB182" s="14" t="s">
        <v>17</v>
      </c>
      <c r="AC182" s="14" t="s">
        <v>17</v>
      </c>
      <c r="AD182" s="14" t="s">
        <v>17</v>
      </c>
      <c r="AE182" s="14" t="s">
        <v>17</v>
      </c>
    </row>
    <row r="183" spans="1:31">
      <c r="A183" t="s">
        <v>143</v>
      </c>
      <c r="B183" t="s">
        <v>170</v>
      </c>
      <c r="C183" s="234" t="s">
        <v>264</v>
      </c>
      <c r="D183" s="234" t="s">
        <v>264</v>
      </c>
      <c r="E183">
        <v>1975</v>
      </c>
      <c r="F183">
        <v>1</v>
      </c>
      <c r="G183">
        <v>11</v>
      </c>
      <c r="H183">
        <v>49.005000000000003</v>
      </c>
      <c r="I183" t="s">
        <v>17</v>
      </c>
      <c r="J183" s="14" t="s">
        <v>17</v>
      </c>
      <c r="K183" s="14" t="s">
        <v>17</v>
      </c>
      <c r="L183" s="14" t="s">
        <v>17</v>
      </c>
      <c r="M183" s="14" t="s">
        <v>17</v>
      </c>
      <c r="N183" s="14" t="s">
        <v>17</v>
      </c>
      <c r="O183" s="14" t="s">
        <v>17</v>
      </c>
      <c r="P183" s="14" t="s">
        <v>17</v>
      </c>
      <c r="Q183" s="14" t="s">
        <v>17</v>
      </c>
      <c r="R183" s="14" t="s">
        <v>17</v>
      </c>
      <c r="S183" s="14" t="s">
        <v>17</v>
      </c>
      <c r="T183" s="14" t="s">
        <v>17</v>
      </c>
      <c r="U183" s="14" t="s">
        <v>17</v>
      </c>
      <c r="V183" s="14" t="s">
        <v>17</v>
      </c>
      <c r="W183" s="14" t="s">
        <v>17</v>
      </c>
      <c r="X183" s="14" t="s">
        <v>17</v>
      </c>
      <c r="Y183" s="14" t="s">
        <v>17</v>
      </c>
      <c r="Z183" s="14" t="s">
        <v>17</v>
      </c>
      <c r="AA183" s="14" t="s">
        <v>17</v>
      </c>
      <c r="AB183" s="14" t="s">
        <v>17</v>
      </c>
      <c r="AC183" s="14" t="s">
        <v>17</v>
      </c>
      <c r="AD183" s="14" t="s">
        <v>17</v>
      </c>
      <c r="AE183" s="14" t="s">
        <v>17</v>
      </c>
    </row>
    <row r="184" spans="1:31">
      <c r="A184" t="s">
        <v>143</v>
      </c>
      <c r="B184" t="s">
        <v>170</v>
      </c>
      <c r="C184" s="234" t="s">
        <v>264</v>
      </c>
      <c r="D184" s="234" t="s">
        <v>264</v>
      </c>
      <c r="E184">
        <v>1975</v>
      </c>
      <c r="F184">
        <v>1</v>
      </c>
      <c r="G184">
        <v>12</v>
      </c>
      <c r="H184">
        <v>45.253999999999998</v>
      </c>
      <c r="I184" t="s">
        <v>17</v>
      </c>
      <c r="J184" s="14" t="s">
        <v>17</v>
      </c>
      <c r="K184" s="14" t="s">
        <v>17</v>
      </c>
      <c r="L184" s="14" t="s">
        <v>17</v>
      </c>
      <c r="M184" s="14" t="s">
        <v>17</v>
      </c>
      <c r="N184" s="14" t="s">
        <v>17</v>
      </c>
      <c r="O184" s="14" t="s">
        <v>17</v>
      </c>
      <c r="P184" s="14" t="s">
        <v>17</v>
      </c>
      <c r="Q184" s="14" t="s">
        <v>17</v>
      </c>
      <c r="R184" s="14" t="s">
        <v>17</v>
      </c>
      <c r="S184" s="14" t="s">
        <v>17</v>
      </c>
      <c r="T184" s="14" t="s">
        <v>17</v>
      </c>
      <c r="U184" s="14" t="s">
        <v>17</v>
      </c>
      <c r="V184" s="14" t="s">
        <v>17</v>
      </c>
      <c r="W184" s="14" t="s">
        <v>17</v>
      </c>
      <c r="X184" s="14" t="s">
        <v>17</v>
      </c>
      <c r="Y184" s="14" t="s">
        <v>17</v>
      </c>
      <c r="Z184" s="14" t="s">
        <v>17</v>
      </c>
      <c r="AA184" s="14" t="s">
        <v>17</v>
      </c>
      <c r="AB184" s="14" t="s">
        <v>17</v>
      </c>
      <c r="AC184" s="14" t="s">
        <v>17</v>
      </c>
      <c r="AD184" s="14" t="s">
        <v>17</v>
      </c>
      <c r="AE184" s="14" t="s">
        <v>17</v>
      </c>
    </row>
    <row r="185" spans="1:31">
      <c r="A185" t="s">
        <v>143</v>
      </c>
      <c r="B185" t="s">
        <v>170</v>
      </c>
      <c r="C185" s="234" t="s">
        <v>264</v>
      </c>
      <c r="D185" s="234" t="s">
        <v>264</v>
      </c>
      <c r="E185">
        <v>1975</v>
      </c>
      <c r="F185">
        <v>1</v>
      </c>
      <c r="G185">
        <v>13</v>
      </c>
      <c r="H185">
        <v>52.151000000000003</v>
      </c>
      <c r="I185" t="s">
        <v>17</v>
      </c>
      <c r="J185" s="14" t="s">
        <v>17</v>
      </c>
      <c r="K185" s="14" t="s">
        <v>17</v>
      </c>
      <c r="L185" s="14" t="s">
        <v>17</v>
      </c>
      <c r="M185" s="14" t="s">
        <v>17</v>
      </c>
      <c r="N185" s="14" t="s">
        <v>17</v>
      </c>
      <c r="O185" s="14" t="s">
        <v>17</v>
      </c>
      <c r="P185" s="14" t="s">
        <v>17</v>
      </c>
      <c r="Q185" s="14" t="s">
        <v>17</v>
      </c>
      <c r="R185" s="14" t="s">
        <v>17</v>
      </c>
      <c r="S185" s="14" t="s">
        <v>17</v>
      </c>
      <c r="T185" s="14" t="s">
        <v>17</v>
      </c>
      <c r="U185" s="14" t="s">
        <v>17</v>
      </c>
      <c r="V185" s="14" t="s">
        <v>17</v>
      </c>
      <c r="W185" s="14" t="s">
        <v>17</v>
      </c>
      <c r="X185" s="14" t="s">
        <v>17</v>
      </c>
      <c r="Y185" s="14" t="s">
        <v>17</v>
      </c>
      <c r="Z185" s="14" t="s">
        <v>17</v>
      </c>
      <c r="AA185" s="14" t="s">
        <v>17</v>
      </c>
      <c r="AB185" s="14" t="s">
        <v>17</v>
      </c>
      <c r="AC185" s="14" t="s">
        <v>17</v>
      </c>
      <c r="AD185" s="14" t="s">
        <v>17</v>
      </c>
      <c r="AE185" s="14" t="s">
        <v>17</v>
      </c>
    </row>
    <row r="186" spans="1:31">
      <c r="A186" t="s">
        <v>143</v>
      </c>
      <c r="B186" t="s">
        <v>170</v>
      </c>
      <c r="C186" s="234" t="s">
        <v>264</v>
      </c>
      <c r="D186" s="234" t="s">
        <v>264</v>
      </c>
      <c r="E186">
        <v>1975</v>
      </c>
      <c r="F186">
        <v>1</v>
      </c>
      <c r="G186">
        <v>14</v>
      </c>
      <c r="H186">
        <v>46.706000000000003</v>
      </c>
      <c r="I186" t="s">
        <v>17</v>
      </c>
      <c r="J186" s="14" t="s">
        <v>17</v>
      </c>
      <c r="K186" s="14" t="s">
        <v>17</v>
      </c>
      <c r="L186" s="14" t="s">
        <v>17</v>
      </c>
      <c r="M186" s="14" t="s">
        <v>17</v>
      </c>
      <c r="N186" s="14" t="s">
        <v>17</v>
      </c>
      <c r="O186" s="14" t="s">
        <v>17</v>
      </c>
      <c r="P186" s="14" t="s">
        <v>17</v>
      </c>
      <c r="Q186" s="14" t="s">
        <v>17</v>
      </c>
      <c r="R186" s="14" t="s">
        <v>17</v>
      </c>
      <c r="S186" s="14" t="s">
        <v>17</v>
      </c>
      <c r="T186" s="14" t="s">
        <v>17</v>
      </c>
      <c r="U186" s="14" t="s">
        <v>17</v>
      </c>
      <c r="V186" s="14" t="s">
        <v>17</v>
      </c>
      <c r="W186" s="14" t="s">
        <v>17</v>
      </c>
      <c r="X186" s="14" t="s">
        <v>17</v>
      </c>
      <c r="Y186" s="14" t="s">
        <v>17</v>
      </c>
      <c r="Z186" s="14" t="s">
        <v>17</v>
      </c>
      <c r="AA186" s="14" t="s">
        <v>17</v>
      </c>
      <c r="AB186" s="14" t="s">
        <v>17</v>
      </c>
      <c r="AC186" s="14" t="s">
        <v>17</v>
      </c>
      <c r="AD186" s="14" t="s">
        <v>17</v>
      </c>
      <c r="AE186" s="14" t="s">
        <v>17</v>
      </c>
    </row>
    <row r="187" spans="1:31">
      <c r="A187" t="s">
        <v>143</v>
      </c>
      <c r="B187" t="s">
        <v>170</v>
      </c>
      <c r="C187" s="234" t="s">
        <v>264</v>
      </c>
      <c r="D187" s="234" t="s">
        <v>264</v>
      </c>
      <c r="E187">
        <v>1975</v>
      </c>
      <c r="F187">
        <v>2</v>
      </c>
      <c r="G187">
        <v>1</v>
      </c>
      <c r="H187">
        <v>27.103999999999999</v>
      </c>
      <c r="I187" t="s">
        <v>17</v>
      </c>
      <c r="J187" s="14" t="s">
        <v>17</v>
      </c>
      <c r="K187" s="14" t="s">
        <v>17</v>
      </c>
      <c r="L187" s="14" t="s">
        <v>17</v>
      </c>
      <c r="M187" s="14" t="s">
        <v>17</v>
      </c>
      <c r="N187" s="14" t="s">
        <v>17</v>
      </c>
      <c r="O187" s="14" t="s">
        <v>17</v>
      </c>
      <c r="P187" s="14" t="s">
        <v>17</v>
      </c>
      <c r="Q187" s="14" t="s">
        <v>17</v>
      </c>
      <c r="R187" s="14" t="s">
        <v>17</v>
      </c>
      <c r="S187" s="14" t="s">
        <v>17</v>
      </c>
      <c r="T187" s="14" t="s">
        <v>17</v>
      </c>
      <c r="U187" s="14" t="s">
        <v>17</v>
      </c>
      <c r="V187" s="14" t="s">
        <v>17</v>
      </c>
      <c r="W187" s="14" t="s">
        <v>17</v>
      </c>
      <c r="X187" s="14" t="s">
        <v>17</v>
      </c>
      <c r="Y187" s="14" t="s">
        <v>17</v>
      </c>
      <c r="Z187" s="14" t="s">
        <v>17</v>
      </c>
      <c r="AA187" s="14" t="s">
        <v>17</v>
      </c>
      <c r="AB187" s="14" t="s">
        <v>17</v>
      </c>
      <c r="AC187" s="14" t="s">
        <v>17</v>
      </c>
      <c r="AD187" s="14" t="s">
        <v>17</v>
      </c>
      <c r="AE187" s="14" t="s">
        <v>17</v>
      </c>
    </row>
    <row r="188" spans="1:31">
      <c r="A188" t="s">
        <v>143</v>
      </c>
      <c r="B188" t="s">
        <v>170</v>
      </c>
      <c r="C188" s="234" t="s">
        <v>264</v>
      </c>
      <c r="D188" s="234" t="s">
        <v>264</v>
      </c>
      <c r="E188">
        <v>1975</v>
      </c>
      <c r="F188">
        <v>2</v>
      </c>
      <c r="G188">
        <v>2</v>
      </c>
      <c r="H188">
        <v>26.135999999999999</v>
      </c>
      <c r="I188" t="s">
        <v>17</v>
      </c>
      <c r="J188" s="14" t="s">
        <v>17</v>
      </c>
      <c r="K188" s="14" t="s">
        <v>17</v>
      </c>
      <c r="L188" s="14" t="s">
        <v>17</v>
      </c>
      <c r="M188" s="14" t="s">
        <v>17</v>
      </c>
      <c r="N188" s="14" t="s">
        <v>17</v>
      </c>
      <c r="O188" s="14" t="s">
        <v>17</v>
      </c>
      <c r="P188" s="14" t="s">
        <v>17</v>
      </c>
      <c r="Q188" s="14" t="s">
        <v>17</v>
      </c>
      <c r="R188" s="14" t="s">
        <v>17</v>
      </c>
      <c r="S188" s="14" t="s">
        <v>17</v>
      </c>
      <c r="T188" s="14" t="s">
        <v>17</v>
      </c>
      <c r="U188" s="14" t="s">
        <v>17</v>
      </c>
      <c r="V188" s="14" t="s">
        <v>17</v>
      </c>
      <c r="W188" s="14" t="s">
        <v>17</v>
      </c>
      <c r="X188" s="14" t="s">
        <v>17</v>
      </c>
      <c r="Y188" s="14" t="s">
        <v>17</v>
      </c>
      <c r="Z188" s="14" t="s">
        <v>17</v>
      </c>
      <c r="AA188" s="14" t="s">
        <v>17</v>
      </c>
      <c r="AB188" s="14" t="s">
        <v>17</v>
      </c>
      <c r="AC188" s="14" t="s">
        <v>17</v>
      </c>
      <c r="AD188" s="14" t="s">
        <v>17</v>
      </c>
      <c r="AE188" s="14" t="s">
        <v>17</v>
      </c>
    </row>
    <row r="189" spans="1:31">
      <c r="A189" t="s">
        <v>143</v>
      </c>
      <c r="B189" t="s">
        <v>170</v>
      </c>
      <c r="C189" s="234" t="s">
        <v>264</v>
      </c>
      <c r="D189" s="234" t="s">
        <v>264</v>
      </c>
      <c r="E189">
        <v>1975</v>
      </c>
      <c r="F189">
        <v>2</v>
      </c>
      <c r="G189">
        <v>3</v>
      </c>
      <c r="H189">
        <v>31.46</v>
      </c>
      <c r="I189" t="s">
        <v>17</v>
      </c>
      <c r="J189" s="14" t="s">
        <v>17</v>
      </c>
      <c r="K189" s="14" t="s">
        <v>17</v>
      </c>
      <c r="L189" s="14" t="s">
        <v>17</v>
      </c>
      <c r="M189" s="14" t="s">
        <v>17</v>
      </c>
      <c r="N189" s="14" t="s">
        <v>17</v>
      </c>
      <c r="O189" s="14" t="s">
        <v>17</v>
      </c>
      <c r="P189" s="14" t="s">
        <v>17</v>
      </c>
      <c r="Q189" s="14" t="s">
        <v>17</v>
      </c>
      <c r="R189" s="14" t="s">
        <v>17</v>
      </c>
      <c r="S189" s="14" t="s">
        <v>17</v>
      </c>
      <c r="T189" s="14" t="s">
        <v>17</v>
      </c>
      <c r="U189" s="14" t="s">
        <v>17</v>
      </c>
      <c r="V189" s="14" t="s">
        <v>17</v>
      </c>
      <c r="W189" s="14" t="s">
        <v>17</v>
      </c>
      <c r="X189" s="14" t="s">
        <v>17</v>
      </c>
      <c r="Y189" s="14" t="s">
        <v>17</v>
      </c>
      <c r="Z189" s="14" t="s">
        <v>17</v>
      </c>
      <c r="AA189" s="14" t="s">
        <v>17</v>
      </c>
      <c r="AB189" s="14" t="s">
        <v>17</v>
      </c>
      <c r="AC189" s="14" t="s">
        <v>17</v>
      </c>
      <c r="AD189" s="14" t="s">
        <v>17</v>
      </c>
      <c r="AE189" s="14" t="s">
        <v>17</v>
      </c>
    </row>
    <row r="190" spans="1:31">
      <c r="A190" t="s">
        <v>143</v>
      </c>
      <c r="B190" t="s">
        <v>170</v>
      </c>
      <c r="C190" s="234" t="s">
        <v>264</v>
      </c>
      <c r="D190" s="234" t="s">
        <v>264</v>
      </c>
      <c r="E190">
        <v>1975</v>
      </c>
      <c r="F190">
        <v>2</v>
      </c>
      <c r="G190">
        <v>4</v>
      </c>
      <c r="H190">
        <v>43.317999999999998</v>
      </c>
      <c r="I190" t="s">
        <v>17</v>
      </c>
      <c r="J190" s="14" t="s">
        <v>17</v>
      </c>
      <c r="K190" s="14" t="s">
        <v>17</v>
      </c>
      <c r="L190" s="14" t="s">
        <v>17</v>
      </c>
      <c r="M190" s="14" t="s">
        <v>17</v>
      </c>
      <c r="N190" s="14" t="s">
        <v>17</v>
      </c>
      <c r="O190" s="14" t="s">
        <v>17</v>
      </c>
      <c r="P190" s="14" t="s">
        <v>17</v>
      </c>
      <c r="Q190" s="14" t="s">
        <v>17</v>
      </c>
      <c r="R190" s="14" t="s">
        <v>17</v>
      </c>
      <c r="S190" s="14" t="s">
        <v>17</v>
      </c>
      <c r="T190" s="14" t="s">
        <v>17</v>
      </c>
      <c r="U190" s="14" t="s">
        <v>17</v>
      </c>
      <c r="V190" s="14" t="s">
        <v>17</v>
      </c>
      <c r="W190" s="14" t="s">
        <v>17</v>
      </c>
      <c r="X190" s="14" t="s">
        <v>17</v>
      </c>
      <c r="Y190" s="14" t="s">
        <v>17</v>
      </c>
      <c r="Z190" s="14" t="s">
        <v>17</v>
      </c>
      <c r="AA190" s="14" t="s">
        <v>17</v>
      </c>
      <c r="AB190" s="14" t="s">
        <v>17</v>
      </c>
      <c r="AC190" s="14" t="s">
        <v>17</v>
      </c>
      <c r="AD190" s="14" t="s">
        <v>17</v>
      </c>
      <c r="AE190" s="14" t="s">
        <v>17</v>
      </c>
    </row>
    <row r="191" spans="1:31">
      <c r="A191" t="s">
        <v>143</v>
      </c>
      <c r="B191" t="s">
        <v>170</v>
      </c>
      <c r="C191" s="234" t="s">
        <v>264</v>
      </c>
      <c r="D191" s="234" t="s">
        <v>264</v>
      </c>
      <c r="E191">
        <v>1975</v>
      </c>
      <c r="F191">
        <v>2</v>
      </c>
      <c r="G191">
        <v>5</v>
      </c>
      <c r="H191">
        <v>46.706000000000003</v>
      </c>
      <c r="I191" t="s">
        <v>17</v>
      </c>
      <c r="J191" s="14" t="s">
        <v>17</v>
      </c>
      <c r="K191" s="14" t="s">
        <v>17</v>
      </c>
      <c r="L191" s="14" t="s">
        <v>17</v>
      </c>
      <c r="M191" s="14" t="s">
        <v>17</v>
      </c>
      <c r="N191" s="14" t="s">
        <v>17</v>
      </c>
      <c r="O191" s="14" t="s">
        <v>17</v>
      </c>
      <c r="P191" s="14" t="s">
        <v>17</v>
      </c>
      <c r="Q191" s="14" t="s">
        <v>17</v>
      </c>
      <c r="R191" s="14" t="s">
        <v>17</v>
      </c>
      <c r="S191" s="14" t="s">
        <v>17</v>
      </c>
      <c r="T191" s="14" t="s">
        <v>17</v>
      </c>
      <c r="U191" s="14" t="s">
        <v>17</v>
      </c>
      <c r="V191" s="14" t="s">
        <v>17</v>
      </c>
      <c r="W191" s="14" t="s">
        <v>17</v>
      </c>
      <c r="X191" s="14" t="s">
        <v>17</v>
      </c>
      <c r="Y191" s="14" t="s">
        <v>17</v>
      </c>
      <c r="Z191" s="14" t="s">
        <v>17</v>
      </c>
      <c r="AA191" s="14" t="s">
        <v>17</v>
      </c>
      <c r="AB191" s="14" t="s">
        <v>17</v>
      </c>
      <c r="AC191" s="14" t="s">
        <v>17</v>
      </c>
      <c r="AD191" s="14" t="s">
        <v>17</v>
      </c>
      <c r="AE191" s="14" t="s">
        <v>17</v>
      </c>
    </row>
    <row r="192" spans="1:31">
      <c r="A192" t="s">
        <v>143</v>
      </c>
      <c r="B192" t="s">
        <v>170</v>
      </c>
      <c r="C192" s="234" t="s">
        <v>264</v>
      </c>
      <c r="D192" s="234" t="s">
        <v>264</v>
      </c>
      <c r="E192">
        <v>1975</v>
      </c>
      <c r="F192">
        <v>2</v>
      </c>
      <c r="G192">
        <v>6</v>
      </c>
      <c r="H192">
        <v>52.393000000000001</v>
      </c>
      <c r="I192" t="s">
        <v>17</v>
      </c>
      <c r="J192" s="14" t="s">
        <v>17</v>
      </c>
      <c r="K192" s="14" t="s">
        <v>17</v>
      </c>
      <c r="L192" s="14" t="s">
        <v>17</v>
      </c>
      <c r="M192" s="14" t="s">
        <v>17</v>
      </c>
      <c r="N192" s="14" t="s">
        <v>17</v>
      </c>
      <c r="O192" s="14" t="s">
        <v>17</v>
      </c>
      <c r="P192" s="14" t="s">
        <v>17</v>
      </c>
      <c r="Q192" s="14" t="s">
        <v>17</v>
      </c>
      <c r="R192" s="14" t="s">
        <v>17</v>
      </c>
      <c r="S192" s="14" t="s">
        <v>17</v>
      </c>
      <c r="T192" s="14" t="s">
        <v>17</v>
      </c>
      <c r="U192" s="14" t="s">
        <v>17</v>
      </c>
      <c r="V192" s="14" t="s">
        <v>17</v>
      </c>
      <c r="W192" s="14" t="s">
        <v>17</v>
      </c>
      <c r="X192" s="14" t="s">
        <v>17</v>
      </c>
      <c r="Y192" s="14" t="s">
        <v>17</v>
      </c>
      <c r="Z192" s="14" t="s">
        <v>17</v>
      </c>
      <c r="AA192" s="14" t="s">
        <v>17</v>
      </c>
      <c r="AB192" s="14" t="s">
        <v>17</v>
      </c>
      <c r="AC192" s="14" t="s">
        <v>17</v>
      </c>
      <c r="AD192" s="14" t="s">
        <v>17</v>
      </c>
      <c r="AE192" s="14" t="s">
        <v>17</v>
      </c>
    </row>
    <row r="193" spans="1:31">
      <c r="A193" t="s">
        <v>143</v>
      </c>
      <c r="B193" t="s">
        <v>170</v>
      </c>
      <c r="C193" s="234" t="s">
        <v>264</v>
      </c>
      <c r="D193" s="234" t="s">
        <v>264</v>
      </c>
      <c r="E193">
        <v>1975</v>
      </c>
      <c r="F193">
        <v>2</v>
      </c>
      <c r="G193">
        <v>7</v>
      </c>
      <c r="H193">
        <v>52.514000000000003</v>
      </c>
      <c r="I193" t="s">
        <v>17</v>
      </c>
      <c r="J193" s="14" t="s">
        <v>17</v>
      </c>
      <c r="K193" s="14" t="s">
        <v>17</v>
      </c>
      <c r="L193" s="14" t="s">
        <v>17</v>
      </c>
      <c r="M193" s="14" t="s">
        <v>17</v>
      </c>
      <c r="N193" s="14" t="s">
        <v>17</v>
      </c>
      <c r="O193" s="14" t="s">
        <v>17</v>
      </c>
      <c r="P193" s="14" t="s">
        <v>17</v>
      </c>
      <c r="Q193" s="14" t="s">
        <v>17</v>
      </c>
      <c r="R193" s="14" t="s">
        <v>17</v>
      </c>
      <c r="S193" s="14" t="s">
        <v>17</v>
      </c>
      <c r="T193" s="14" t="s">
        <v>17</v>
      </c>
      <c r="U193" s="14" t="s">
        <v>17</v>
      </c>
      <c r="V193" s="14" t="s">
        <v>17</v>
      </c>
      <c r="W193" s="14" t="s">
        <v>17</v>
      </c>
      <c r="X193" s="14" t="s">
        <v>17</v>
      </c>
      <c r="Y193" s="14" t="s">
        <v>17</v>
      </c>
      <c r="Z193" s="14" t="s">
        <v>17</v>
      </c>
      <c r="AA193" s="14" t="s">
        <v>17</v>
      </c>
      <c r="AB193" s="14" t="s">
        <v>17</v>
      </c>
      <c r="AC193" s="14" t="s">
        <v>17</v>
      </c>
      <c r="AD193" s="14" t="s">
        <v>17</v>
      </c>
      <c r="AE193" s="14" t="s">
        <v>17</v>
      </c>
    </row>
    <row r="194" spans="1:31">
      <c r="A194" t="s">
        <v>143</v>
      </c>
      <c r="B194" t="s">
        <v>170</v>
      </c>
      <c r="C194" s="234" t="s">
        <v>264</v>
      </c>
      <c r="D194" s="234" t="s">
        <v>264</v>
      </c>
      <c r="E194">
        <v>1975</v>
      </c>
      <c r="F194">
        <v>2</v>
      </c>
      <c r="G194">
        <v>8</v>
      </c>
      <c r="H194">
        <v>50.82</v>
      </c>
      <c r="I194" t="s">
        <v>17</v>
      </c>
      <c r="J194" s="14" t="s">
        <v>17</v>
      </c>
      <c r="K194" s="14" t="s">
        <v>17</v>
      </c>
      <c r="L194" s="14" t="s">
        <v>17</v>
      </c>
      <c r="M194" s="14" t="s">
        <v>17</v>
      </c>
      <c r="N194" s="14" t="s">
        <v>17</v>
      </c>
      <c r="O194" s="14" t="s">
        <v>17</v>
      </c>
      <c r="P194" s="14" t="s">
        <v>17</v>
      </c>
      <c r="Q194" s="14" t="s">
        <v>17</v>
      </c>
      <c r="R194" s="14" t="s">
        <v>17</v>
      </c>
      <c r="S194" s="14" t="s">
        <v>17</v>
      </c>
      <c r="T194" s="14" t="s">
        <v>17</v>
      </c>
      <c r="U194" s="14" t="s">
        <v>17</v>
      </c>
      <c r="V194" s="14" t="s">
        <v>17</v>
      </c>
      <c r="W194" s="14" t="s">
        <v>17</v>
      </c>
      <c r="X194" s="14" t="s">
        <v>17</v>
      </c>
      <c r="Y194" s="14" t="s">
        <v>17</v>
      </c>
      <c r="Z194" s="14" t="s">
        <v>17</v>
      </c>
      <c r="AA194" s="14" t="s">
        <v>17</v>
      </c>
      <c r="AB194" s="14" t="s">
        <v>17</v>
      </c>
      <c r="AC194" s="14" t="s">
        <v>17</v>
      </c>
      <c r="AD194" s="14" t="s">
        <v>17</v>
      </c>
      <c r="AE194" s="14" t="s">
        <v>17</v>
      </c>
    </row>
    <row r="195" spans="1:31">
      <c r="A195" t="s">
        <v>143</v>
      </c>
      <c r="B195" t="s">
        <v>170</v>
      </c>
      <c r="C195" s="234" t="s">
        <v>264</v>
      </c>
      <c r="D195" s="234" t="s">
        <v>264</v>
      </c>
      <c r="E195">
        <v>1975</v>
      </c>
      <c r="F195">
        <v>2</v>
      </c>
      <c r="G195">
        <v>9</v>
      </c>
      <c r="H195">
        <v>45.375</v>
      </c>
      <c r="I195" t="s">
        <v>17</v>
      </c>
      <c r="J195" s="14" t="s">
        <v>17</v>
      </c>
      <c r="K195" s="14" t="s">
        <v>17</v>
      </c>
      <c r="L195" s="14" t="s">
        <v>17</v>
      </c>
      <c r="M195" s="14" t="s">
        <v>17</v>
      </c>
      <c r="N195" s="14" t="s">
        <v>17</v>
      </c>
      <c r="O195" s="14" t="s">
        <v>17</v>
      </c>
      <c r="P195" s="14" t="s">
        <v>17</v>
      </c>
      <c r="Q195" s="14" t="s">
        <v>17</v>
      </c>
      <c r="R195" s="14" t="s">
        <v>17</v>
      </c>
      <c r="S195" s="14" t="s">
        <v>17</v>
      </c>
      <c r="T195" s="14" t="s">
        <v>17</v>
      </c>
      <c r="U195" s="14" t="s">
        <v>17</v>
      </c>
      <c r="V195" s="14" t="s">
        <v>17</v>
      </c>
      <c r="W195" s="14" t="s">
        <v>17</v>
      </c>
      <c r="X195" s="14" t="s">
        <v>17</v>
      </c>
      <c r="Y195" s="14" t="s">
        <v>17</v>
      </c>
      <c r="Z195" s="14" t="s">
        <v>17</v>
      </c>
      <c r="AA195" s="14" t="s">
        <v>17</v>
      </c>
      <c r="AB195" s="14" t="s">
        <v>17</v>
      </c>
      <c r="AC195" s="14" t="s">
        <v>17</v>
      </c>
      <c r="AD195" s="14" t="s">
        <v>17</v>
      </c>
      <c r="AE195" s="14" t="s">
        <v>17</v>
      </c>
    </row>
    <row r="196" spans="1:31">
      <c r="A196" t="s">
        <v>143</v>
      </c>
      <c r="B196" t="s">
        <v>170</v>
      </c>
      <c r="C196" s="234" t="s">
        <v>264</v>
      </c>
      <c r="D196" s="234" t="s">
        <v>264</v>
      </c>
      <c r="E196">
        <v>1975</v>
      </c>
      <c r="F196">
        <v>2</v>
      </c>
      <c r="G196">
        <v>10</v>
      </c>
      <c r="H196">
        <v>46.100999999999999</v>
      </c>
      <c r="I196" t="s">
        <v>17</v>
      </c>
      <c r="J196" s="14" t="s">
        <v>17</v>
      </c>
      <c r="K196" s="14" t="s">
        <v>17</v>
      </c>
      <c r="L196" s="14" t="s">
        <v>17</v>
      </c>
      <c r="M196" s="14" t="s">
        <v>17</v>
      </c>
      <c r="N196" s="14" t="s">
        <v>17</v>
      </c>
      <c r="O196" s="14" t="s">
        <v>17</v>
      </c>
      <c r="P196" s="14" t="s">
        <v>17</v>
      </c>
      <c r="Q196" s="14" t="s">
        <v>17</v>
      </c>
      <c r="R196" s="14" t="s">
        <v>17</v>
      </c>
      <c r="S196" s="14" t="s">
        <v>17</v>
      </c>
      <c r="T196" s="14" t="s">
        <v>17</v>
      </c>
      <c r="U196" s="14" t="s">
        <v>17</v>
      </c>
      <c r="V196" s="14" t="s">
        <v>17</v>
      </c>
      <c r="W196" s="14" t="s">
        <v>17</v>
      </c>
      <c r="X196" s="14" t="s">
        <v>17</v>
      </c>
      <c r="Y196" s="14" t="s">
        <v>17</v>
      </c>
      <c r="Z196" s="14" t="s">
        <v>17</v>
      </c>
      <c r="AA196" s="14" t="s">
        <v>17</v>
      </c>
      <c r="AB196" s="14" t="s">
        <v>17</v>
      </c>
      <c r="AC196" s="14" t="s">
        <v>17</v>
      </c>
      <c r="AD196" s="14" t="s">
        <v>17</v>
      </c>
      <c r="AE196" s="14" t="s">
        <v>17</v>
      </c>
    </row>
    <row r="197" spans="1:31">
      <c r="A197" t="s">
        <v>143</v>
      </c>
      <c r="B197" t="s">
        <v>170</v>
      </c>
      <c r="C197" s="234" t="s">
        <v>264</v>
      </c>
      <c r="D197" s="234" t="s">
        <v>264</v>
      </c>
      <c r="E197">
        <v>1975</v>
      </c>
      <c r="F197">
        <v>2</v>
      </c>
      <c r="G197">
        <v>11</v>
      </c>
      <c r="H197">
        <v>43.802</v>
      </c>
      <c r="I197" t="s">
        <v>17</v>
      </c>
      <c r="J197" s="14" t="s">
        <v>17</v>
      </c>
      <c r="K197" s="14" t="s">
        <v>17</v>
      </c>
      <c r="L197" s="14" t="s">
        <v>17</v>
      </c>
      <c r="M197" s="14" t="s">
        <v>17</v>
      </c>
      <c r="N197" s="14" t="s">
        <v>17</v>
      </c>
      <c r="O197" s="14" t="s">
        <v>17</v>
      </c>
      <c r="P197" s="14" t="s">
        <v>17</v>
      </c>
      <c r="Q197" s="14" t="s">
        <v>17</v>
      </c>
      <c r="R197" s="14" t="s">
        <v>17</v>
      </c>
      <c r="S197" s="14" t="s">
        <v>17</v>
      </c>
      <c r="T197" s="14" t="s">
        <v>17</v>
      </c>
      <c r="U197" s="14" t="s">
        <v>17</v>
      </c>
      <c r="V197" s="14" t="s">
        <v>17</v>
      </c>
      <c r="W197" s="14" t="s">
        <v>17</v>
      </c>
      <c r="X197" s="14" t="s">
        <v>17</v>
      </c>
      <c r="Y197" s="14" t="s">
        <v>17</v>
      </c>
      <c r="Z197" s="14" t="s">
        <v>17</v>
      </c>
      <c r="AA197" s="14" t="s">
        <v>17</v>
      </c>
      <c r="AB197" s="14" t="s">
        <v>17</v>
      </c>
      <c r="AC197" s="14" t="s">
        <v>17</v>
      </c>
      <c r="AD197" s="14" t="s">
        <v>17</v>
      </c>
      <c r="AE197" s="14" t="s">
        <v>17</v>
      </c>
    </row>
    <row r="198" spans="1:31">
      <c r="A198" t="s">
        <v>143</v>
      </c>
      <c r="B198" t="s">
        <v>170</v>
      </c>
      <c r="C198" s="234" t="s">
        <v>264</v>
      </c>
      <c r="D198" s="234" t="s">
        <v>264</v>
      </c>
      <c r="E198">
        <v>1975</v>
      </c>
      <c r="F198">
        <v>2</v>
      </c>
      <c r="G198">
        <v>12</v>
      </c>
      <c r="H198">
        <v>49.005000000000003</v>
      </c>
      <c r="I198" t="s">
        <v>17</v>
      </c>
      <c r="J198" s="14" t="s">
        <v>17</v>
      </c>
      <c r="K198" s="14" t="s">
        <v>17</v>
      </c>
      <c r="L198" s="14" t="s">
        <v>17</v>
      </c>
      <c r="M198" s="14" t="s">
        <v>17</v>
      </c>
      <c r="N198" s="14" t="s">
        <v>17</v>
      </c>
      <c r="O198" s="14" t="s">
        <v>17</v>
      </c>
      <c r="P198" s="14" t="s">
        <v>17</v>
      </c>
      <c r="Q198" s="14" t="s">
        <v>17</v>
      </c>
      <c r="R198" s="14" t="s">
        <v>17</v>
      </c>
      <c r="S198" s="14" t="s">
        <v>17</v>
      </c>
      <c r="T198" s="14" t="s">
        <v>17</v>
      </c>
      <c r="U198" s="14" t="s">
        <v>17</v>
      </c>
      <c r="V198" s="14" t="s">
        <v>17</v>
      </c>
      <c r="W198" s="14" t="s">
        <v>17</v>
      </c>
      <c r="X198" s="14" t="s">
        <v>17</v>
      </c>
      <c r="Y198" s="14" t="s">
        <v>17</v>
      </c>
      <c r="Z198" s="14" t="s">
        <v>17</v>
      </c>
      <c r="AA198" s="14" t="s">
        <v>17</v>
      </c>
      <c r="AB198" s="14" t="s">
        <v>17</v>
      </c>
      <c r="AC198" s="14" t="s">
        <v>17</v>
      </c>
      <c r="AD198" s="14" t="s">
        <v>17</v>
      </c>
      <c r="AE198" s="14" t="s">
        <v>17</v>
      </c>
    </row>
    <row r="199" spans="1:31">
      <c r="A199" t="s">
        <v>143</v>
      </c>
      <c r="B199" t="s">
        <v>170</v>
      </c>
      <c r="C199" s="234" t="s">
        <v>264</v>
      </c>
      <c r="D199" s="234" t="s">
        <v>264</v>
      </c>
      <c r="E199">
        <v>1975</v>
      </c>
      <c r="F199">
        <v>2</v>
      </c>
      <c r="G199">
        <v>13</v>
      </c>
      <c r="H199">
        <v>48.4</v>
      </c>
      <c r="I199" t="s">
        <v>17</v>
      </c>
      <c r="J199" s="14" t="s">
        <v>17</v>
      </c>
      <c r="K199" s="14" t="s">
        <v>17</v>
      </c>
      <c r="L199" s="14" t="s">
        <v>17</v>
      </c>
      <c r="M199" s="14" t="s">
        <v>17</v>
      </c>
      <c r="N199" s="14" t="s">
        <v>17</v>
      </c>
      <c r="O199" s="14" t="s">
        <v>17</v>
      </c>
      <c r="P199" s="14" t="s">
        <v>17</v>
      </c>
      <c r="Q199" s="14" t="s">
        <v>17</v>
      </c>
      <c r="R199" s="14" t="s">
        <v>17</v>
      </c>
      <c r="S199" s="14" t="s">
        <v>17</v>
      </c>
      <c r="T199" s="14" t="s">
        <v>17</v>
      </c>
      <c r="U199" s="14" t="s">
        <v>17</v>
      </c>
      <c r="V199" s="14" t="s">
        <v>17</v>
      </c>
      <c r="W199" s="14" t="s">
        <v>17</v>
      </c>
      <c r="X199" s="14" t="s">
        <v>17</v>
      </c>
      <c r="Y199" s="14" t="s">
        <v>17</v>
      </c>
      <c r="Z199" s="14" t="s">
        <v>17</v>
      </c>
      <c r="AA199" s="14" t="s">
        <v>17</v>
      </c>
      <c r="AB199" s="14" t="s">
        <v>17</v>
      </c>
      <c r="AC199" s="14" t="s">
        <v>17</v>
      </c>
      <c r="AD199" s="14" t="s">
        <v>17</v>
      </c>
      <c r="AE199" s="14" t="s">
        <v>17</v>
      </c>
    </row>
    <row r="200" spans="1:31">
      <c r="A200" t="s">
        <v>143</v>
      </c>
      <c r="B200" t="s">
        <v>170</v>
      </c>
      <c r="C200" s="234" t="s">
        <v>264</v>
      </c>
      <c r="D200" s="234" t="s">
        <v>264</v>
      </c>
      <c r="E200">
        <v>1975</v>
      </c>
      <c r="F200">
        <v>2</v>
      </c>
      <c r="G200">
        <v>14</v>
      </c>
      <c r="H200">
        <v>45.859000000000002</v>
      </c>
      <c r="I200" t="s">
        <v>17</v>
      </c>
      <c r="J200" s="14" t="s">
        <v>17</v>
      </c>
      <c r="K200" s="14" t="s">
        <v>17</v>
      </c>
      <c r="L200" s="14" t="s">
        <v>17</v>
      </c>
      <c r="M200" s="14" t="s">
        <v>17</v>
      </c>
      <c r="N200" s="14" t="s">
        <v>17</v>
      </c>
      <c r="O200" s="14" t="s">
        <v>17</v>
      </c>
      <c r="P200" s="14" t="s">
        <v>17</v>
      </c>
      <c r="Q200" s="14" t="s">
        <v>17</v>
      </c>
      <c r="R200" s="14" t="s">
        <v>17</v>
      </c>
      <c r="S200" s="14" t="s">
        <v>17</v>
      </c>
      <c r="T200" s="14" t="s">
        <v>17</v>
      </c>
      <c r="U200" s="14" t="s">
        <v>17</v>
      </c>
      <c r="V200" s="14" t="s">
        <v>17</v>
      </c>
      <c r="W200" s="14" t="s">
        <v>17</v>
      </c>
      <c r="X200" s="14" t="s">
        <v>17</v>
      </c>
      <c r="Y200" s="14" t="s">
        <v>17</v>
      </c>
      <c r="Z200" s="14" t="s">
        <v>17</v>
      </c>
      <c r="AA200" s="14" t="s">
        <v>17</v>
      </c>
      <c r="AB200" s="14" t="s">
        <v>17</v>
      </c>
      <c r="AC200" s="14" t="s">
        <v>17</v>
      </c>
      <c r="AD200" s="14" t="s">
        <v>17</v>
      </c>
      <c r="AE200" s="14" t="s">
        <v>17</v>
      </c>
    </row>
    <row r="201" spans="1:31">
      <c r="A201" t="s">
        <v>143</v>
      </c>
      <c r="B201" t="s">
        <v>170</v>
      </c>
      <c r="C201" s="234" t="s">
        <v>264</v>
      </c>
      <c r="D201" s="234" t="s">
        <v>264</v>
      </c>
      <c r="E201">
        <v>1975</v>
      </c>
      <c r="F201">
        <v>3</v>
      </c>
      <c r="G201">
        <v>1</v>
      </c>
      <c r="H201">
        <v>31.218</v>
      </c>
      <c r="I201" t="s">
        <v>17</v>
      </c>
      <c r="J201" s="14" t="s">
        <v>17</v>
      </c>
      <c r="K201" s="14" t="s">
        <v>17</v>
      </c>
      <c r="L201" s="14" t="s">
        <v>17</v>
      </c>
      <c r="M201" s="14" t="s">
        <v>17</v>
      </c>
      <c r="N201" s="14" t="s">
        <v>17</v>
      </c>
      <c r="O201" s="14" t="s">
        <v>17</v>
      </c>
      <c r="P201" s="14" t="s">
        <v>17</v>
      </c>
      <c r="Q201" s="14" t="s">
        <v>17</v>
      </c>
      <c r="R201" s="14" t="s">
        <v>17</v>
      </c>
      <c r="S201" s="14" t="s">
        <v>17</v>
      </c>
      <c r="T201" s="14" t="s">
        <v>17</v>
      </c>
      <c r="U201" s="14" t="s">
        <v>17</v>
      </c>
      <c r="V201" s="14" t="s">
        <v>17</v>
      </c>
      <c r="W201" s="14" t="s">
        <v>17</v>
      </c>
      <c r="X201" s="14" t="s">
        <v>17</v>
      </c>
      <c r="Y201" s="14" t="s">
        <v>17</v>
      </c>
      <c r="Z201" s="14" t="s">
        <v>17</v>
      </c>
      <c r="AA201" s="14" t="s">
        <v>17</v>
      </c>
      <c r="AB201" s="14" t="s">
        <v>17</v>
      </c>
      <c r="AC201" s="14" t="s">
        <v>17</v>
      </c>
      <c r="AD201" s="14" t="s">
        <v>17</v>
      </c>
      <c r="AE201" s="14" t="s">
        <v>17</v>
      </c>
    </row>
    <row r="202" spans="1:31">
      <c r="A202" t="s">
        <v>143</v>
      </c>
      <c r="B202" t="s">
        <v>170</v>
      </c>
      <c r="C202" s="234" t="s">
        <v>264</v>
      </c>
      <c r="D202" s="234" t="s">
        <v>264</v>
      </c>
      <c r="E202">
        <v>1975</v>
      </c>
      <c r="F202">
        <v>3</v>
      </c>
      <c r="G202">
        <v>2</v>
      </c>
      <c r="H202">
        <v>26.741</v>
      </c>
      <c r="I202" t="s">
        <v>17</v>
      </c>
      <c r="J202" s="14" t="s">
        <v>17</v>
      </c>
      <c r="K202" s="14" t="s">
        <v>17</v>
      </c>
      <c r="L202" s="14" t="s">
        <v>17</v>
      </c>
      <c r="M202" s="14" t="s">
        <v>17</v>
      </c>
      <c r="N202" s="14" t="s">
        <v>17</v>
      </c>
      <c r="O202" s="14" t="s">
        <v>17</v>
      </c>
      <c r="P202" s="14" t="s">
        <v>17</v>
      </c>
      <c r="Q202" s="14" t="s">
        <v>17</v>
      </c>
      <c r="R202" s="14" t="s">
        <v>17</v>
      </c>
      <c r="S202" s="14" t="s">
        <v>17</v>
      </c>
      <c r="T202" s="14" t="s">
        <v>17</v>
      </c>
      <c r="U202" s="14" t="s">
        <v>17</v>
      </c>
      <c r="V202" s="14" t="s">
        <v>17</v>
      </c>
      <c r="W202" s="14" t="s">
        <v>17</v>
      </c>
      <c r="X202" s="14" t="s">
        <v>17</v>
      </c>
      <c r="Y202" s="14" t="s">
        <v>17</v>
      </c>
      <c r="Z202" s="14" t="s">
        <v>17</v>
      </c>
      <c r="AA202" s="14" t="s">
        <v>17</v>
      </c>
      <c r="AB202" s="14" t="s">
        <v>17</v>
      </c>
      <c r="AC202" s="14" t="s">
        <v>17</v>
      </c>
      <c r="AD202" s="14" t="s">
        <v>17</v>
      </c>
      <c r="AE202" s="14" t="s">
        <v>17</v>
      </c>
    </row>
    <row r="203" spans="1:31">
      <c r="A203" t="s">
        <v>143</v>
      </c>
      <c r="B203" t="s">
        <v>170</v>
      </c>
      <c r="C203" s="234" t="s">
        <v>264</v>
      </c>
      <c r="D203" s="234" t="s">
        <v>264</v>
      </c>
      <c r="E203">
        <v>1975</v>
      </c>
      <c r="F203">
        <v>3</v>
      </c>
      <c r="G203">
        <v>3</v>
      </c>
      <c r="H203">
        <v>34.122</v>
      </c>
      <c r="I203" t="s">
        <v>17</v>
      </c>
      <c r="J203" s="14" t="s">
        <v>17</v>
      </c>
      <c r="K203" s="14" t="s">
        <v>17</v>
      </c>
      <c r="L203" s="14" t="s">
        <v>17</v>
      </c>
      <c r="M203" s="14" t="s">
        <v>17</v>
      </c>
      <c r="N203" s="14" t="s">
        <v>17</v>
      </c>
      <c r="O203" s="14" t="s">
        <v>17</v>
      </c>
      <c r="P203" s="14" t="s">
        <v>17</v>
      </c>
      <c r="Q203" s="14" t="s">
        <v>17</v>
      </c>
      <c r="R203" s="14" t="s">
        <v>17</v>
      </c>
      <c r="S203" s="14" t="s">
        <v>17</v>
      </c>
      <c r="T203" s="14" t="s">
        <v>17</v>
      </c>
      <c r="U203" s="14" t="s">
        <v>17</v>
      </c>
      <c r="V203" s="14" t="s">
        <v>17</v>
      </c>
      <c r="W203" s="14" t="s">
        <v>17</v>
      </c>
      <c r="X203" s="14" t="s">
        <v>17</v>
      </c>
      <c r="Y203" s="14" t="s">
        <v>17</v>
      </c>
      <c r="Z203" s="14" t="s">
        <v>17</v>
      </c>
      <c r="AA203" s="14" t="s">
        <v>17</v>
      </c>
      <c r="AB203" s="14" t="s">
        <v>17</v>
      </c>
      <c r="AC203" s="14" t="s">
        <v>17</v>
      </c>
      <c r="AD203" s="14" t="s">
        <v>17</v>
      </c>
      <c r="AE203" s="14" t="s">
        <v>17</v>
      </c>
    </row>
    <row r="204" spans="1:31">
      <c r="A204" t="s">
        <v>143</v>
      </c>
      <c r="B204" t="s">
        <v>170</v>
      </c>
      <c r="C204" s="234" t="s">
        <v>264</v>
      </c>
      <c r="D204" s="234" t="s">
        <v>264</v>
      </c>
      <c r="E204">
        <v>1975</v>
      </c>
      <c r="F204">
        <v>3</v>
      </c>
      <c r="G204">
        <v>4</v>
      </c>
      <c r="H204">
        <v>38.478000000000002</v>
      </c>
      <c r="I204" t="s">
        <v>17</v>
      </c>
      <c r="J204" s="14" t="s">
        <v>17</v>
      </c>
      <c r="K204" s="14" t="s">
        <v>17</v>
      </c>
      <c r="L204" s="14" t="s">
        <v>17</v>
      </c>
      <c r="M204" s="14" t="s">
        <v>17</v>
      </c>
      <c r="N204" s="14" t="s">
        <v>17</v>
      </c>
      <c r="O204" s="14" t="s">
        <v>17</v>
      </c>
      <c r="P204" s="14" t="s">
        <v>17</v>
      </c>
      <c r="Q204" s="14" t="s">
        <v>17</v>
      </c>
      <c r="R204" s="14" t="s">
        <v>17</v>
      </c>
      <c r="S204" s="14" t="s">
        <v>17</v>
      </c>
      <c r="T204" s="14" t="s">
        <v>17</v>
      </c>
      <c r="U204" s="14" t="s">
        <v>17</v>
      </c>
      <c r="V204" s="14" t="s">
        <v>17</v>
      </c>
      <c r="W204" s="14" t="s">
        <v>17</v>
      </c>
      <c r="X204" s="14" t="s">
        <v>17</v>
      </c>
      <c r="Y204" s="14" t="s">
        <v>17</v>
      </c>
      <c r="Z204" s="14" t="s">
        <v>17</v>
      </c>
      <c r="AA204" s="14" t="s">
        <v>17</v>
      </c>
      <c r="AB204" s="14" t="s">
        <v>17</v>
      </c>
      <c r="AC204" s="14" t="s">
        <v>17</v>
      </c>
      <c r="AD204" s="14" t="s">
        <v>17</v>
      </c>
      <c r="AE204" s="14" t="s">
        <v>17</v>
      </c>
    </row>
    <row r="205" spans="1:31">
      <c r="A205" t="s">
        <v>143</v>
      </c>
      <c r="B205" t="s">
        <v>170</v>
      </c>
      <c r="C205" s="234" t="s">
        <v>264</v>
      </c>
      <c r="D205" s="234" t="s">
        <v>264</v>
      </c>
      <c r="E205">
        <v>1975</v>
      </c>
      <c r="F205">
        <v>3</v>
      </c>
      <c r="G205">
        <v>5</v>
      </c>
      <c r="H205">
        <v>48.762999999999998</v>
      </c>
      <c r="I205" t="s">
        <v>17</v>
      </c>
      <c r="J205" s="14" t="s">
        <v>17</v>
      </c>
      <c r="K205" s="14" t="s">
        <v>17</v>
      </c>
      <c r="L205" s="14" t="s">
        <v>17</v>
      </c>
      <c r="M205" s="14" t="s">
        <v>17</v>
      </c>
      <c r="N205" s="14" t="s">
        <v>17</v>
      </c>
      <c r="O205" s="14" t="s">
        <v>17</v>
      </c>
      <c r="P205" s="14" t="s">
        <v>17</v>
      </c>
      <c r="Q205" s="14" t="s">
        <v>17</v>
      </c>
      <c r="R205" s="14" t="s">
        <v>17</v>
      </c>
      <c r="S205" s="14" t="s">
        <v>17</v>
      </c>
      <c r="T205" s="14" t="s">
        <v>17</v>
      </c>
      <c r="U205" s="14" t="s">
        <v>17</v>
      </c>
      <c r="V205" s="14" t="s">
        <v>17</v>
      </c>
      <c r="W205" s="14" t="s">
        <v>17</v>
      </c>
      <c r="X205" s="14" t="s">
        <v>17</v>
      </c>
      <c r="Y205" s="14" t="s">
        <v>17</v>
      </c>
      <c r="Z205" s="14" t="s">
        <v>17</v>
      </c>
      <c r="AA205" s="14" t="s">
        <v>17</v>
      </c>
      <c r="AB205" s="14" t="s">
        <v>17</v>
      </c>
      <c r="AC205" s="14" t="s">
        <v>17</v>
      </c>
      <c r="AD205" s="14" t="s">
        <v>17</v>
      </c>
      <c r="AE205" s="14" t="s">
        <v>17</v>
      </c>
    </row>
    <row r="206" spans="1:31">
      <c r="A206" t="s">
        <v>143</v>
      </c>
      <c r="B206" t="s">
        <v>170</v>
      </c>
      <c r="C206" s="234" t="s">
        <v>264</v>
      </c>
      <c r="D206" s="234" t="s">
        <v>264</v>
      </c>
      <c r="E206">
        <v>1975</v>
      </c>
      <c r="F206">
        <v>3</v>
      </c>
      <c r="G206">
        <v>6</v>
      </c>
      <c r="H206">
        <v>45.98</v>
      </c>
      <c r="I206" t="s">
        <v>17</v>
      </c>
      <c r="J206" s="14" t="s">
        <v>17</v>
      </c>
      <c r="K206" s="14" t="s">
        <v>17</v>
      </c>
      <c r="L206" s="14" t="s">
        <v>17</v>
      </c>
      <c r="M206" s="14" t="s">
        <v>17</v>
      </c>
      <c r="N206" s="14" t="s">
        <v>17</v>
      </c>
      <c r="O206" s="14" t="s">
        <v>17</v>
      </c>
      <c r="P206" s="14" t="s">
        <v>17</v>
      </c>
      <c r="Q206" s="14" t="s">
        <v>17</v>
      </c>
      <c r="R206" s="14" t="s">
        <v>17</v>
      </c>
      <c r="S206" s="14" t="s">
        <v>17</v>
      </c>
      <c r="T206" s="14" t="s">
        <v>17</v>
      </c>
      <c r="U206" s="14" t="s">
        <v>17</v>
      </c>
      <c r="V206" s="14" t="s">
        <v>17</v>
      </c>
      <c r="W206" s="14" t="s">
        <v>17</v>
      </c>
      <c r="X206" s="14" t="s">
        <v>17</v>
      </c>
      <c r="Y206" s="14" t="s">
        <v>17</v>
      </c>
      <c r="Z206" s="14" t="s">
        <v>17</v>
      </c>
      <c r="AA206" s="14" t="s">
        <v>17</v>
      </c>
      <c r="AB206" s="14" t="s">
        <v>17</v>
      </c>
      <c r="AC206" s="14" t="s">
        <v>17</v>
      </c>
      <c r="AD206" s="14" t="s">
        <v>17</v>
      </c>
      <c r="AE206" s="14" t="s">
        <v>17</v>
      </c>
    </row>
    <row r="207" spans="1:31">
      <c r="A207" t="s">
        <v>143</v>
      </c>
      <c r="B207" t="s">
        <v>170</v>
      </c>
      <c r="C207" s="234" t="s">
        <v>264</v>
      </c>
      <c r="D207" s="234" t="s">
        <v>264</v>
      </c>
      <c r="E207">
        <v>1975</v>
      </c>
      <c r="F207">
        <v>3</v>
      </c>
      <c r="G207">
        <v>7</v>
      </c>
      <c r="H207">
        <v>49.851999999999997</v>
      </c>
      <c r="I207" t="s">
        <v>17</v>
      </c>
      <c r="J207" s="14" t="s">
        <v>17</v>
      </c>
      <c r="K207" s="14" t="s">
        <v>17</v>
      </c>
      <c r="L207" s="14" t="s">
        <v>17</v>
      </c>
      <c r="M207" s="14" t="s">
        <v>17</v>
      </c>
      <c r="N207" s="14" t="s">
        <v>17</v>
      </c>
      <c r="O207" s="14" t="s">
        <v>17</v>
      </c>
      <c r="P207" s="14" t="s">
        <v>17</v>
      </c>
      <c r="Q207" s="14" t="s">
        <v>17</v>
      </c>
      <c r="R207" s="14" t="s">
        <v>17</v>
      </c>
      <c r="S207" s="14" t="s">
        <v>17</v>
      </c>
      <c r="T207" s="14" t="s">
        <v>17</v>
      </c>
      <c r="U207" s="14" t="s">
        <v>17</v>
      </c>
      <c r="V207" s="14" t="s">
        <v>17</v>
      </c>
      <c r="W207" s="14" t="s">
        <v>17</v>
      </c>
      <c r="X207" s="14" t="s">
        <v>17</v>
      </c>
      <c r="Y207" s="14" t="s">
        <v>17</v>
      </c>
      <c r="Z207" s="14" t="s">
        <v>17</v>
      </c>
      <c r="AA207" s="14" t="s">
        <v>17</v>
      </c>
      <c r="AB207" s="14" t="s">
        <v>17</v>
      </c>
      <c r="AC207" s="14" t="s">
        <v>17</v>
      </c>
      <c r="AD207" s="14" t="s">
        <v>17</v>
      </c>
      <c r="AE207" s="14" t="s">
        <v>17</v>
      </c>
    </row>
    <row r="208" spans="1:31">
      <c r="A208" t="s">
        <v>143</v>
      </c>
      <c r="B208" t="s">
        <v>170</v>
      </c>
      <c r="C208" s="234" t="s">
        <v>264</v>
      </c>
      <c r="D208" s="234" t="s">
        <v>264</v>
      </c>
      <c r="E208">
        <v>1975</v>
      </c>
      <c r="F208">
        <v>3</v>
      </c>
      <c r="G208">
        <v>8</v>
      </c>
      <c r="H208">
        <v>54.087000000000003</v>
      </c>
      <c r="I208" t="s">
        <v>17</v>
      </c>
      <c r="J208" s="14" t="s">
        <v>17</v>
      </c>
      <c r="K208" s="14" t="s">
        <v>17</v>
      </c>
      <c r="L208" s="14" t="s">
        <v>17</v>
      </c>
      <c r="M208" s="14" t="s">
        <v>17</v>
      </c>
      <c r="N208" s="14" t="s">
        <v>17</v>
      </c>
      <c r="O208" s="14" t="s">
        <v>17</v>
      </c>
      <c r="P208" s="14" t="s">
        <v>17</v>
      </c>
      <c r="Q208" s="14" t="s">
        <v>17</v>
      </c>
      <c r="R208" s="14" t="s">
        <v>17</v>
      </c>
      <c r="S208" s="14" t="s">
        <v>17</v>
      </c>
      <c r="T208" s="14" t="s">
        <v>17</v>
      </c>
      <c r="U208" s="14" t="s">
        <v>17</v>
      </c>
      <c r="V208" s="14" t="s">
        <v>17</v>
      </c>
      <c r="W208" s="14" t="s">
        <v>17</v>
      </c>
      <c r="X208" s="14" t="s">
        <v>17</v>
      </c>
      <c r="Y208" s="14" t="s">
        <v>17</v>
      </c>
      <c r="Z208" s="14" t="s">
        <v>17</v>
      </c>
      <c r="AA208" s="14" t="s">
        <v>17</v>
      </c>
      <c r="AB208" s="14" t="s">
        <v>17</v>
      </c>
      <c r="AC208" s="14" t="s">
        <v>17</v>
      </c>
      <c r="AD208" s="14" t="s">
        <v>17</v>
      </c>
      <c r="AE208" s="14" t="s">
        <v>17</v>
      </c>
    </row>
    <row r="209" spans="1:31">
      <c r="A209" t="s">
        <v>143</v>
      </c>
      <c r="B209" t="s">
        <v>170</v>
      </c>
      <c r="C209" s="234" t="s">
        <v>264</v>
      </c>
      <c r="D209" s="234" t="s">
        <v>264</v>
      </c>
      <c r="E209">
        <v>1975</v>
      </c>
      <c r="F209">
        <v>3</v>
      </c>
      <c r="G209">
        <v>9</v>
      </c>
      <c r="H209">
        <v>36.662999999999997</v>
      </c>
      <c r="I209" t="s">
        <v>17</v>
      </c>
      <c r="J209" s="14" t="s">
        <v>17</v>
      </c>
      <c r="K209" s="14" t="s">
        <v>17</v>
      </c>
      <c r="L209" s="14" t="s">
        <v>17</v>
      </c>
      <c r="M209" s="14" t="s">
        <v>17</v>
      </c>
      <c r="N209" s="14" t="s">
        <v>17</v>
      </c>
      <c r="O209" s="14" t="s">
        <v>17</v>
      </c>
      <c r="P209" s="14" t="s">
        <v>17</v>
      </c>
      <c r="Q209" s="14" t="s">
        <v>17</v>
      </c>
      <c r="R209" s="14" t="s">
        <v>17</v>
      </c>
      <c r="S209" s="14" t="s">
        <v>17</v>
      </c>
      <c r="T209" s="14" t="s">
        <v>17</v>
      </c>
      <c r="U209" s="14" t="s">
        <v>17</v>
      </c>
      <c r="V209" s="14" t="s">
        <v>17</v>
      </c>
      <c r="W209" s="14" t="s">
        <v>17</v>
      </c>
      <c r="X209" s="14" t="s">
        <v>17</v>
      </c>
      <c r="Y209" s="14" t="s">
        <v>17</v>
      </c>
      <c r="Z209" s="14" t="s">
        <v>17</v>
      </c>
      <c r="AA209" s="14" t="s">
        <v>17</v>
      </c>
      <c r="AB209" s="14" t="s">
        <v>17</v>
      </c>
      <c r="AC209" s="14" t="s">
        <v>17</v>
      </c>
      <c r="AD209" s="14" t="s">
        <v>17</v>
      </c>
      <c r="AE209" s="14" t="s">
        <v>17</v>
      </c>
    </row>
    <row r="210" spans="1:31">
      <c r="A210" t="s">
        <v>143</v>
      </c>
      <c r="B210" t="s">
        <v>170</v>
      </c>
      <c r="C210" s="234" t="s">
        <v>264</v>
      </c>
      <c r="D210" s="234" t="s">
        <v>264</v>
      </c>
      <c r="E210">
        <v>1975</v>
      </c>
      <c r="F210">
        <v>3</v>
      </c>
      <c r="G210">
        <v>10</v>
      </c>
      <c r="H210">
        <v>47.069000000000003</v>
      </c>
      <c r="I210" t="s">
        <v>17</v>
      </c>
      <c r="J210" s="14" t="s">
        <v>17</v>
      </c>
      <c r="K210" s="14" t="s">
        <v>17</v>
      </c>
      <c r="L210" s="14" t="s">
        <v>17</v>
      </c>
      <c r="M210" s="14" t="s">
        <v>17</v>
      </c>
      <c r="N210" s="14" t="s">
        <v>17</v>
      </c>
      <c r="O210" s="14" t="s">
        <v>17</v>
      </c>
      <c r="P210" s="14" t="s">
        <v>17</v>
      </c>
      <c r="Q210" s="14" t="s">
        <v>17</v>
      </c>
      <c r="R210" s="14" t="s">
        <v>17</v>
      </c>
      <c r="S210" s="14" t="s">
        <v>17</v>
      </c>
      <c r="T210" s="14" t="s">
        <v>17</v>
      </c>
      <c r="U210" s="14" t="s">
        <v>17</v>
      </c>
      <c r="V210" s="14" t="s">
        <v>17</v>
      </c>
      <c r="W210" s="14" t="s">
        <v>17</v>
      </c>
      <c r="X210" s="14" t="s">
        <v>17</v>
      </c>
      <c r="Y210" s="14" t="s">
        <v>17</v>
      </c>
      <c r="Z210" s="14" t="s">
        <v>17</v>
      </c>
      <c r="AA210" s="14" t="s">
        <v>17</v>
      </c>
      <c r="AB210" s="14" t="s">
        <v>17</v>
      </c>
      <c r="AC210" s="14" t="s">
        <v>17</v>
      </c>
      <c r="AD210" s="14" t="s">
        <v>17</v>
      </c>
      <c r="AE210" s="14" t="s">
        <v>17</v>
      </c>
    </row>
    <row r="211" spans="1:31">
      <c r="A211" t="s">
        <v>143</v>
      </c>
      <c r="B211" t="s">
        <v>170</v>
      </c>
      <c r="C211" s="234" t="s">
        <v>264</v>
      </c>
      <c r="D211" s="234" t="s">
        <v>264</v>
      </c>
      <c r="E211">
        <v>1975</v>
      </c>
      <c r="F211">
        <v>3</v>
      </c>
      <c r="G211">
        <v>11</v>
      </c>
      <c r="H211">
        <v>46.826999999999998</v>
      </c>
      <c r="I211" t="s">
        <v>17</v>
      </c>
      <c r="J211" s="14" t="s">
        <v>17</v>
      </c>
      <c r="K211" s="14" t="s">
        <v>17</v>
      </c>
      <c r="L211" s="14" t="s">
        <v>17</v>
      </c>
      <c r="M211" s="14" t="s">
        <v>17</v>
      </c>
      <c r="N211" s="14" t="s">
        <v>17</v>
      </c>
      <c r="O211" s="14" t="s">
        <v>17</v>
      </c>
      <c r="P211" s="14" t="s">
        <v>17</v>
      </c>
      <c r="Q211" s="14" t="s">
        <v>17</v>
      </c>
      <c r="R211" s="14" t="s">
        <v>17</v>
      </c>
      <c r="S211" s="14" t="s">
        <v>17</v>
      </c>
      <c r="T211" s="14" t="s">
        <v>17</v>
      </c>
      <c r="U211" s="14" t="s">
        <v>17</v>
      </c>
      <c r="V211" s="14" t="s">
        <v>17</v>
      </c>
      <c r="W211" s="14" t="s">
        <v>17</v>
      </c>
      <c r="X211" s="14" t="s">
        <v>17</v>
      </c>
      <c r="Y211" s="14" t="s">
        <v>17</v>
      </c>
      <c r="Z211" s="14" t="s">
        <v>17</v>
      </c>
      <c r="AA211" s="14" t="s">
        <v>17</v>
      </c>
      <c r="AB211" s="14" t="s">
        <v>17</v>
      </c>
      <c r="AC211" s="14" t="s">
        <v>17</v>
      </c>
      <c r="AD211" s="14" t="s">
        <v>17</v>
      </c>
      <c r="AE211" s="14" t="s">
        <v>17</v>
      </c>
    </row>
    <row r="212" spans="1:31">
      <c r="A212" t="s">
        <v>143</v>
      </c>
      <c r="B212" t="s">
        <v>170</v>
      </c>
      <c r="C212" s="234" t="s">
        <v>264</v>
      </c>
      <c r="D212" s="234" t="s">
        <v>264</v>
      </c>
      <c r="E212">
        <v>1975</v>
      </c>
      <c r="F212">
        <v>3</v>
      </c>
      <c r="G212">
        <v>12</v>
      </c>
      <c r="H212">
        <v>46.948</v>
      </c>
      <c r="I212" t="s">
        <v>17</v>
      </c>
      <c r="J212" s="14" t="s">
        <v>17</v>
      </c>
      <c r="K212" s="14" t="s">
        <v>17</v>
      </c>
      <c r="L212" s="14" t="s">
        <v>17</v>
      </c>
      <c r="M212" s="14" t="s">
        <v>17</v>
      </c>
      <c r="N212" s="14" t="s">
        <v>17</v>
      </c>
      <c r="O212" s="14" t="s">
        <v>17</v>
      </c>
      <c r="P212" s="14" t="s">
        <v>17</v>
      </c>
      <c r="Q212" s="14" t="s">
        <v>17</v>
      </c>
      <c r="R212" s="14" t="s">
        <v>17</v>
      </c>
      <c r="S212" s="14" t="s">
        <v>17</v>
      </c>
      <c r="T212" s="14" t="s">
        <v>17</v>
      </c>
      <c r="U212" s="14" t="s">
        <v>17</v>
      </c>
      <c r="V212" s="14" t="s">
        <v>17</v>
      </c>
      <c r="W212" s="14" t="s">
        <v>17</v>
      </c>
      <c r="X212" s="14" t="s">
        <v>17</v>
      </c>
      <c r="Y212" s="14" t="s">
        <v>17</v>
      </c>
      <c r="Z212" s="14" t="s">
        <v>17</v>
      </c>
      <c r="AA212" s="14" t="s">
        <v>17</v>
      </c>
      <c r="AB212" s="14" t="s">
        <v>17</v>
      </c>
      <c r="AC212" s="14" t="s">
        <v>17</v>
      </c>
      <c r="AD212" s="14" t="s">
        <v>17</v>
      </c>
      <c r="AE212" s="14" t="s">
        <v>17</v>
      </c>
    </row>
    <row r="213" spans="1:31">
      <c r="A213" t="s">
        <v>143</v>
      </c>
      <c r="B213" t="s">
        <v>170</v>
      </c>
      <c r="C213" s="234" t="s">
        <v>264</v>
      </c>
      <c r="D213" s="234" t="s">
        <v>264</v>
      </c>
      <c r="E213">
        <v>1975</v>
      </c>
      <c r="F213">
        <v>3</v>
      </c>
      <c r="G213">
        <v>13</v>
      </c>
      <c r="H213">
        <v>44.649000000000001</v>
      </c>
      <c r="I213" t="s">
        <v>17</v>
      </c>
      <c r="J213" s="14" t="s">
        <v>17</v>
      </c>
      <c r="K213" s="14" t="s">
        <v>17</v>
      </c>
      <c r="L213" s="14" t="s">
        <v>17</v>
      </c>
      <c r="M213" s="14" t="s">
        <v>17</v>
      </c>
      <c r="N213" s="14" t="s">
        <v>17</v>
      </c>
      <c r="O213" s="14" t="s">
        <v>17</v>
      </c>
      <c r="P213" s="14" t="s">
        <v>17</v>
      </c>
      <c r="Q213" s="14" t="s">
        <v>17</v>
      </c>
      <c r="R213" s="14" t="s">
        <v>17</v>
      </c>
      <c r="S213" s="14" t="s">
        <v>17</v>
      </c>
      <c r="T213" s="14" t="s">
        <v>17</v>
      </c>
      <c r="U213" s="14" t="s">
        <v>17</v>
      </c>
      <c r="V213" s="14" t="s">
        <v>17</v>
      </c>
      <c r="W213" s="14" t="s">
        <v>17</v>
      </c>
      <c r="X213" s="14" t="s">
        <v>17</v>
      </c>
      <c r="Y213" s="14" t="s">
        <v>17</v>
      </c>
      <c r="Z213" s="14" t="s">
        <v>17</v>
      </c>
      <c r="AA213" s="14" t="s">
        <v>17</v>
      </c>
      <c r="AB213" s="14" t="s">
        <v>17</v>
      </c>
      <c r="AC213" s="14" t="s">
        <v>17</v>
      </c>
      <c r="AD213" s="14" t="s">
        <v>17</v>
      </c>
      <c r="AE213" s="14" t="s">
        <v>17</v>
      </c>
    </row>
    <row r="214" spans="1:31">
      <c r="A214" t="s">
        <v>143</v>
      </c>
      <c r="B214" t="s">
        <v>170</v>
      </c>
      <c r="C214" s="234" t="s">
        <v>264</v>
      </c>
      <c r="D214" s="234" t="s">
        <v>264</v>
      </c>
      <c r="E214">
        <v>1975</v>
      </c>
      <c r="F214">
        <v>3</v>
      </c>
      <c r="G214">
        <v>14</v>
      </c>
      <c r="H214">
        <v>45.012</v>
      </c>
      <c r="I214" t="s">
        <v>17</v>
      </c>
      <c r="J214" s="14" t="s">
        <v>17</v>
      </c>
      <c r="K214" s="14" t="s">
        <v>17</v>
      </c>
      <c r="L214" s="14" t="s">
        <v>17</v>
      </c>
      <c r="M214" s="14" t="s">
        <v>17</v>
      </c>
      <c r="N214" s="14" t="s">
        <v>17</v>
      </c>
      <c r="O214" s="14" t="s">
        <v>17</v>
      </c>
      <c r="P214" s="14" t="s">
        <v>17</v>
      </c>
      <c r="Q214" s="14" t="s">
        <v>17</v>
      </c>
      <c r="R214" s="14" t="s">
        <v>17</v>
      </c>
      <c r="S214" s="14" t="s">
        <v>17</v>
      </c>
      <c r="T214" s="14" t="s">
        <v>17</v>
      </c>
      <c r="U214" s="14" t="s">
        <v>17</v>
      </c>
      <c r="V214" s="14" t="s">
        <v>17</v>
      </c>
      <c r="W214" s="14" t="s">
        <v>17</v>
      </c>
      <c r="X214" s="14" t="s">
        <v>17</v>
      </c>
      <c r="Y214" s="14" t="s">
        <v>17</v>
      </c>
      <c r="Z214" s="14" t="s">
        <v>17</v>
      </c>
      <c r="AA214" s="14" t="s">
        <v>17</v>
      </c>
      <c r="AB214" s="14" t="s">
        <v>17</v>
      </c>
      <c r="AC214" s="14" t="s">
        <v>17</v>
      </c>
      <c r="AD214" s="14" t="s">
        <v>17</v>
      </c>
      <c r="AE214" s="14" t="s">
        <v>17</v>
      </c>
    </row>
    <row r="215" spans="1:31">
      <c r="A215" t="s">
        <v>143</v>
      </c>
      <c r="B215" t="s">
        <v>170</v>
      </c>
      <c r="C215" s="234" t="s">
        <v>264</v>
      </c>
      <c r="D215" s="234" t="s">
        <v>264</v>
      </c>
      <c r="E215">
        <v>1975</v>
      </c>
      <c r="F215">
        <v>4</v>
      </c>
      <c r="G215">
        <v>1</v>
      </c>
      <c r="H215">
        <v>33.517000000000003</v>
      </c>
      <c r="I215" t="s">
        <v>17</v>
      </c>
      <c r="J215" s="14" t="s">
        <v>17</v>
      </c>
      <c r="K215" s="14" t="s">
        <v>17</v>
      </c>
      <c r="L215" s="14" t="s">
        <v>17</v>
      </c>
      <c r="M215" s="14" t="s">
        <v>17</v>
      </c>
      <c r="N215" s="14" t="s">
        <v>17</v>
      </c>
      <c r="O215" s="14" t="s">
        <v>17</v>
      </c>
      <c r="P215" s="14" t="s">
        <v>17</v>
      </c>
      <c r="Q215" s="14" t="s">
        <v>17</v>
      </c>
      <c r="R215" s="14" t="s">
        <v>17</v>
      </c>
      <c r="S215" s="14" t="s">
        <v>17</v>
      </c>
      <c r="T215" s="14" t="s">
        <v>17</v>
      </c>
      <c r="U215" s="14" t="s">
        <v>17</v>
      </c>
      <c r="V215" s="14" t="s">
        <v>17</v>
      </c>
      <c r="W215" s="14" t="s">
        <v>17</v>
      </c>
      <c r="X215" s="14" t="s">
        <v>17</v>
      </c>
      <c r="Y215" s="14" t="s">
        <v>17</v>
      </c>
      <c r="Z215" s="14" t="s">
        <v>17</v>
      </c>
      <c r="AA215" s="14" t="s">
        <v>17</v>
      </c>
      <c r="AB215" s="14" t="s">
        <v>17</v>
      </c>
      <c r="AC215" s="14" t="s">
        <v>17</v>
      </c>
      <c r="AD215" s="14" t="s">
        <v>17</v>
      </c>
      <c r="AE215" s="14" t="s">
        <v>17</v>
      </c>
    </row>
    <row r="216" spans="1:31">
      <c r="A216" t="s">
        <v>143</v>
      </c>
      <c r="B216" t="s">
        <v>170</v>
      </c>
      <c r="C216" s="234" t="s">
        <v>264</v>
      </c>
      <c r="D216" s="234" t="s">
        <v>264</v>
      </c>
      <c r="E216">
        <v>1975</v>
      </c>
      <c r="F216">
        <v>4</v>
      </c>
      <c r="G216">
        <v>2</v>
      </c>
      <c r="H216">
        <v>30.129000000000001</v>
      </c>
      <c r="I216" t="s">
        <v>17</v>
      </c>
      <c r="J216" s="14" t="s">
        <v>17</v>
      </c>
      <c r="K216" s="14" t="s">
        <v>17</v>
      </c>
      <c r="L216" s="14" t="s">
        <v>17</v>
      </c>
      <c r="M216" s="14" t="s">
        <v>17</v>
      </c>
      <c r="N216" s="14" t="s">
        <v>17</v>
      </c>
      <c r="O216" s="14" t="s">
        <v>17</v>
      </c>
      <c r="P216" s="14" t="s">
        <v>17</v>
      </c>
      <c r="Q216" s="14" t="s">
        <v>17</v>
      </c>
      <c r="R216" s="14" t="s">
        <v>17</v>
      </c>
      <c r="S216" s="14" t="s">
        <v>17</v>
      </c>
      <c r="T216" s="14" t="s">
        <v>17</v>
      </c>
      <c r="U216" s="14" t="s">
        <v>17</v>
      </c>
      <c r="V216" s="14" t="s">
        <v>17</v>
      </c>
      <c r="W216" s="14" t="s">
        <v>17</v>
      </c>
      <c r="X216" s="14" t="s">
        <v>17</v>
      </c>
      <c r="Y216" s="14" t="s">
        <v>17</v>
      </c>
      <c r="Z216" s="14" t="s">
        <v>17</v>
      </c>
      <c r="AA216" s="14" t="s">
        <v>17</v>
      </c>
      <c r="AB216" s="14" t="s">
        <v>17</v>
      </c>
      <c r="AC216" s="14" t="s">
        <v>17</v>
      </c>
      <c r="AD216" s="14" t="s">
        <v>17</v>
      </c>
      <c r="AE216" s="14" t="s">
        <v>17</v>
      </c>
    </row>
    <row r="217" spans="1:31">
      <c r="A217" t="s">
        <v>143</v>
      </c>
      <c r="B217" t="s">
        <v>170</v>
      </c>
      <c r="C217" s="234" t="s">
        <v>264</v>
      </c>
      <c r="D217" s="234" t="s">
        <v>264</v>
      </c>
      <c r="E217">
        <v>1975</v>
      </c>
      <c r="F217">
        <v>4</v>
      </c>
      <c r="G217">
        <v>3</v>
      </c>
      <c r="H217">
        <v>40.898000000000003</v>
      </c>
      <c r="I217" t="s">
        <v>17</v>
      </c>
      <c r="J217" s="14" t="s">
        <v>17</v>
      </c>
      <c r="K217" s="14" t="s">
        <v>17</v>
      </c>
      <c r="L217" s="14" t="s">
        <v>17</v>
      </c>
      <c r="M217" s="14" t="s">
        <v>17</v>
      </c>
      <c r="N217" s="14" t="s">
        <v>17</v>
      </c>
      <c r="O217" s="14" t="s">
        <v>17</v>
      </c>
      <c r="P217" s="14" t="s">
        <v>17</v>
      </c>
      <c r="Q217" s="14" t="s">
        <v>17</v>
      </c>
      <c r="R217" s="14" t="s">
        <v>17</v>
      </c>
      <c r="S217" s="14" t="s">
        <v>17</v>
      </c>
      <c r="T217" s="14" t="s">
        <v>17</v>
      </c>
      <c r="U217" s="14" t="s">
        <v>17</v>
      </c>
      <c r="V217" s="14" t="s">
        <v>17</v>
      </c>
      <c r="W217" s="14" t="s">
        <v>17</v>
      </c>
      <c r="X217" s="14" t="s">
        <v>17</v>
      </c>
      <c r="Y217" s="14" t="s">
        <v>17</v>
      </c>
      <c r="Z217" s="14" t="s">
        <v>17</v>
      </c>
      <c r="AA217" s="14" t="s">
        <v>17</v>
      </c>
      <c r="AB217" s="14" t="s">
        <v>17</v>
      </c>
      <c r="AC217" s="14" t="s">
        <v>17</v>
      </c>
      <c r="AD217" s="14" t="s">
        <v>17</v>
      </c>
      <c r="AE217" s="14" t="s">
        <v>17</v>
      </c>
    </row>
    <row r="218" spans="1:31">
      <c r="A218" t="s">
        <v>143</v>
      </c>
      <c r="B218" t="s">
        <v>170</v>
      </c>
      <c r="C218" s="234" t="s">
        <v>264</v>
      </c>
      <c r="D218" s="234" t="s">
        <v>264</v>
      </c>
      <c r="E218">
        <v>1975</v>
      </c>
      <c r="F218">
        <v>4</v>
      </c>
      <c r="G218">
        <v>4</v>
      </c>
      <c r="H218">
        <v>42.107999999999997</v>
      </c>
      <c r="I218" t="s">
        <v>17</v>
      </c>
      <c r="J218" s="14" t="s">
        <v>17</v>
      </c>
      <c r="K218" s="14" t="s">
        <v>17</v>
      </c>
      <c r="L218" s="14" t="s">
        <v>17</v>
      </c>
      <c r="M218" s="14" t="s">
        <v>17</v>
      </c>
      <c r="N218" s="14" t="s">
        <v>17</v>
      </c>
      <c r="O218" s="14" t="s">
        <v>17</v>
      </c>
      <c r="P218" s="14" t="s">
        <v>17</v>
      </c>
      <c r="Q218" s="14" t="s">
        <v>17</v>
      </c>
      <c r="R218" s="14" t="s">
        <v>17</v>
      </c>
      <c r="S218" s="14" t="s">
        <v>17</v>
      </c>
      <c r="T218" s="14" t="s">
        <v>17</v>
      </c>
      <c r="U218" s="14" t="s">
        <v>17</v>
      </c>
      <c r="V218" s="14" t="s">
        <v>17</v>
      </c>
      <c r="W218" s="14" t="s">
        <v>17</v>
      </c>
      <c r="X218" s="14" t="s">
        <v>17</v>
      </c>
      <c r="Y218" s="14" t="s">
        <v>17</v>
      </c>
      <c r="Z218" s="14" t="s">
        <v>17</v>
      </c>
      <c r="AA218" s="14" t="s">
        <v>17</v>
      </c>
      <c r="AB218" s="14" t="s">
        <v>17</v>
      </c>
      <c r="AC218" s="14" t="s">
        <v>17</v>
      </c>
      <c r="AD218" s="14" t="s">
        <v>17</v>
      </c>
      <c r="AE218" s="14" t="s">
        <v>17</v>
      </c>
    </row>
    <row r="219" spans="1:31">
      <c r="A219" t="s">
        <v>143</v>
      </c>
      <c r="B219" t="s">
        <v>170</v>
      </c>
      <c r="C219" s="234" t="s">
        <v>264</v>
      </c>
      <c r="D219" s="234" t="s">
        <v>264</v>
      </c>
      <c r="E219">
        <v>1975</v>
      </c>
      <c r="F219">
        <v>4</v>
      </c>
      <c r="G219">
        <v>5</v>
      </c>
      <c r="H219">
        <v>50.335999999999999</v>
      </c>
      <c r="I219" t="s">
        <v>17</v>
      </c>
      <c r="J219" s="14" t="s">
        <v>17</v>
      </c>
      <c r="K219" s="14" t="s">
        <v>17</v>
      </c>
      <c r="L219" s="14" t="s">
        <v>17</v>
      </c>
      <c r="M219" s="14" t="s">
        <v>17</v>
      </c>
      <c r="N219" s="14" t="s">
        <v>17</v>
      </c>
      <c r="O219" s="14" t="s">
        <v>17</v>
      </c>
      <c r="P219" s="14" t="s">
        <v>17</v>
      </c>
      <c r="Q219" s="14" t="s">
        <v>17</v>
      </c>
      <c r="R219" s="14" t="s">
        <v>17</v>
      </c>
      <c r="S219" s="14" t="s">
        <v>17</v>
      </c>
      <c r="T219" s="14" t="s">
        <v>17</v>
      </c>
      <c r="U219" s="14" t="s">
        <v>17</v>
      </c>
      <c r="V219" s="14" t="s">
        <v>17</v>
      </c>
      <c r="W219" s="14" t="s">
        <v>17</v>
      </c>
      <c r="X219" s="14" t="s">
        <v>17</v>
      </c>
      <c r="Y219" s="14" t="s">
        <v>17</v>
      </c>
      <c r="Z219" s="14" t="s">
        <v>17</v>
      </c>
      <c r="AA219" s="14" t="s">
        <v>17</v>
      </c>
      <c r="AB219" s="14" t="s">
        <v>17</v>
      </c>
      <c r="AC219" s="14" t="s">
        <v>17</v>
      </c>
      <c r="AD219" s="14" t="s">
        <v>17</v>
      </c>
      <c r="AE219" s="14" t="s">
        <v>17</v>
      </c>
    </row>
    <row r="220" spans="1:31">
      <c r="A220" t="s">
        <v>143</v>
      </c>
      <c r="B220" t="s">
        <v>170</v>
      </c>
      <c r="C220" s="234" t="s">
        <v>264</v>
      </c>
      <c r="D220" s="234" t="s">
        <v>264</v>
      </c>
      <c r="E220">
        <v>1975</v>
      </c>
      <c r="F220">
        <v>4</v>
      </c>
      <c r="G220">
        <v>6</v>
      </c>
      <c r="H220">
        <v>53.603000000000002</v>
      </c>
      <c r="I220" t="s">
        <v>17</v>
      </c>
      <c r="J220" s="14" t="s">
        <v>17</v>
      </c>
      <c r="K220" s="14" t="s">
        <v>17</v>
      </c>
      <c r="L220" s="14" t="s">
        <v>17</v>
      </c>
      <c r="M220" s="14" t="s">
        <v>17</v>
      </c>
      <c r="N220" s="14" t="s">
        <v>17</v>
      </c>
      <c r="O220" s="14" t="s">
        <v>17</v>
      </c>
      <c r="P220" s="14" t="s">
        <v>17</v>
      </c>
      <c r="Q220" s="14" t="s">
        <v>17</v>
      </c>
      <c r="R220" s="14" t="s">
        <v>17</v>
      </c>
      <c r="S220" s="14" t="s">
        <v>17</v>
      </c>
      <c r="T220" s="14" t="s">
        <v>17</v>
      </c>
      <c r="U220" s="14" t="s">
        <v>17</v>
      </c>
      <c r="V220" s="14" t="s">
        <v>17</v>
      </c>
      <c r="W220" s="14" t="s">
        <v>17</v>
      </c>
      <c r="X220" s="14" t="s">
        <v>17</v>
      </c>
      <c r="Y220" s="14" t="s">
        <v>17</v>
      </c>
      <c r="Z220" s="14" t="s">
        <v>17</v>
      </c>
      <c r="AA220" s="14" t="s">
        <v>17</v>
      </c>
      <c r="AB220" s="14" t="s">
        <v>17</v>
      </c>
      <c r="AC220" s="14" t="s">
        <v>17</v>
      </c>
      <c r="AD220" s="14" t="s">
        <v>17</v>
      </c>
      <c r="AE220" s="14" t="s">
        <v>17</v>
      </c>
    </row>
    <row r="221" spans="1:31">
      <c r="A221" t="s">
        <v>143</v>
      </c>
      <c r="B221" t="s">
        <v>170</v>
      </c>
      <c r="C221" s="234" t="s">
        <v>264</v>
      </c>
      <c r="D221" s="234" t="s">
        <v>264</v>
      </c>
      <c r="E221">
        <v>1975</v>
      </c>
      <c r="F221">
        <v>4</v>
      </c>
      <c r="G221">
        <v>7</v>
      </c>
      <c r="H221">
        <v>52.271999999999998</v>
      </c>
      <c r="I221" t="s">
        <v>17</v>
      </c>
      <c r="J221" s="14" t="s">
        <v>17</v>
      </c>
      <c r="K221" s="14" t="s">
        <v>17</v>
      </c>
      <c r="L221" s="14" t="s">
        <v>17</v>
      </c>
      <c r="M221" s="14" t="s">
        <v>17</v>
      </c>
      <c r="N221" s="14" t="s">
        <v>17</v>
      </c>
      <c r="O221" s="14" t="s">
        <v>17</v>
      </c>
      <c r="P221" s="14" t="s">
        <v>17</v>
      </c>
      <c r="Q221" s="14" t="s">
        <v>17</v>
      </c>
      <c r="R221" s="14" t="s">
        <v>17</v>
      </c>
      <c r="S221" s="14" t="s">
        <v>17</v>
      </c>
      <c r="T221" s="14" t="s">
        <v>17</v>
      </c>
      <c r="U221" s="14" t="s">
        <v>17</v>
      </c>
      <c r="V221" s="14" t="s">
        <v>17</v>
      </c>
      <c r="W221" s="14" t="s">
        <v>17</v>
      </c>
      <c r="X221" s="14" t="s">
        <v>17</v>
      </c>
      <c r="Y221" s="14" t="s">
        <v>17</v>
      </c>
      <c r="Z221" s="14" t="s">
        <v>17</v>
      </c>
      <c r="AA221" s="14" t="s">
        <v>17</v>
      </c>
      <c r="AB221" s="14" t="s">
        <v>17</v>
      </c>
      <c r="AC221" s="14" t="s">
        <v>17</v>
      </c>
      <c r="AD221" s="14" t="s">
        <v>17</v>
      </c>
      <c r="AE221" s="14" t="s">
        <v>17</v>
      </c>
    </row>
    <row r="222" spans="1:31">
      <c r="A222" t="s">
        <v>143</v>
      </c>
      <c r="B222" t="s">
        <v>170</v>
      </c>
      <c r="C222" s="234" t="s">
        <v>264</v>
      </c>
      <c r="D222" s="234" t="s">
        <v>264</v>
      </c>
      <c r="E222">
        <v>1975</v>
      </c>
      <c r="F222">
        <v>4</v>
      </c>
      <c r="G222">
        <v>8</v>
      </c>
      <c r="H222">
        <v>50.457000000000001</v>
      </c>
      <c r="I222" t="s">
        <v>17</v>
      </c>
      <c r="J222" s="14" t="s">
        <v>17</v>
      </c>
      <c r="K222" s="14" t="s">
        <v>17</v>
      </c>
      <c r="L222" s="14" t="s">
        <v>17</v>
      </c>
      <c r="M222" s="14" t="s">
        <v>17</v>
      </c>
      <c r="N222" s="14" t="s">
        <v>17</v>
      </c>
      <c r="O222" s="14" t="s">
        <v>17</v>
      </c>
      <c r="P222" s="14" t="s">
        <v>17</v>
      </c>
      <c r="Q222" s="14" t="s">
        <v>17</v>
      </c>
      <c r="R222" s="14" t="s">
        <v>17</v>
      </c>
      <c r="S222" s="14" t="s">
        <v>17</v>
      </c>
      <c r="T222" s="14" t="s">
        <v>17</v>
      </c>
      <c r="U222" s="14" t="s">
        <v>17</v>
      </c>
      <c r="V222" s="14" t="s">
        <v>17</v>
      </c>
      <c r="W222" s="14" t="s">
        <v>17</v>
      </c>
      <c r="X222" s="14" t="s">
        <v>17</v>
      </c>
      <c r="Y222" s="14" t="s">
        <v>17</v>
      </c>
      <c r="Z222" s="14" t="s">
        <v>17</v>
      </c>
      <c r="AA222" s="14" t="s">
        <v>17</v>
      </c>
      <c r="AB222" s="14" t="s">
        <v>17</v>
      </c>
      <c r="AC222" s="14" t="s">
        <v>17</v>
      </c>
      <c r="AD222" s="14" t="s">
        <v>17</v>
      </c>
      <c r="AE222" s="14" t="s">
        <v>17</v>
      </c>
    </row>
    <row r="223" spans="1:31">
      <c r="A223" t="s">
        <v>143</v>
      </c>
      <c r="B223" t="s">
        <v>170</v>
      </c>
      <c r="C223" s="234" t="s">
        <v>264</v>
      </c>
      <c r="D223" s="234" t="s">
        <v>264</v>
      </c>
      <c r="E223">
        <v>1975</v>
      </c>
      <c r="F223">
        <v>4</v>
      </c>
      <c r="G223">
        <v>9</v>
      </c>
      <c r="H223">
        <v>49.731000000000002</v>
      </c>
      <c r="I223" t="s">
        <v>17</v>
      </c>
      <c r="J223" s="14" t="s">
        <v>17</v>
      </c>
      <c r="K223" s="14" t="s">
        <v>17</v>
      </c>
      <c r="L223" s="14" t="s">
        <v>17</v>
      </c>
      <c r="M223" s="14" t="s">
        <v>17</v>
      </c>
      <c r="N223" s="14" t="s">
        <v>17</v>
      </c>
      <c r="O223" s="14" t="s">
        <v>17</v>
      </c>
      <c r="P223" s="14" t="s">
        <v>17</v>
      </c>
      <c r="Q223" s="14" t="s">
        <v>17</v>
      </c>
      <c r="R223" s="14" t="s">
        <v>17</v>
      </c>
      <c r="S223" s="14" t="s">
        <v>17</v>
      </c>
      <c r="T223" s="14" t="s">
        <v>17</v>
      </c>
      <c r="U223" s="14" t="s">
        <v>17</v>
      </c>
      <c r="V223" s="14" t="s">
        <v>17</v>
      </c>
      <c r="W223" s="14" t="s">
        <v>17</v>
      </c>
      <c r="X223" s="14" t="s">
        <v>17</v>
      </c>
      <c r="Y223" s="14" t="s">
        <v>17</v>
      </c>
      <c r="Z223" s="14" t="s">
        <v>17</v>
      </c>
      <c r="AA223" s="14" t="s">
        <v>17</v>
      </c>
      <c r="AB223" s="14" t="s">
        <v>17</v>
      </c>
      <c r="AC223" s="14" t="s">
        <v>17</v>
      </c>
      <c r="AD223" s="14" t="s">
        <v>17</v>
      </c>
      <c r="AE223" s="14" t="s">
        <v>17</v>
      </c>
    </row>
    <row r="224" spans="1:31">
      <c r="A224" t="s">
        <v>143</v>
      </c>
      <c r="B224" t="s">
        <v>170</v>
      </c>
      <c r="C224" s="234" t="s">
        <v>264</v>
      </c>
      <c r="D224" s="234" t="s">
        <v>264</v>
      </c>
      <c r="E224">
        <v>1975</v>
      </c>
      <c r="F224">
        <v>4</v>
      </c>
      <c r="G224">
        <v>10</v>
      </c>
      <c r="H224">
        <v>45.133000000000003</v>
      </c>
      <c r="I224" t="s">
        <v>17</v>
      </c>
      <c r="J224" s="14" t="s">
        <v>17</v>
      </c>
      <c r="K224" s="14" t="s">
        <v>17</v>
      </c>
      <c r="L224" s="14" t="s">
        <v>17</v>
      </c>
      <c r="M224" s="14" t="s">
        <v>17</v>
      </c>
      <c r="N224" s="14" t="s">
        <v>17</v>
      </c>
      <c r="O224" s="14" t="s">
        <v>17</v>
      </c>
      <c r="P224" s="14" t="s">
        <v>17</v>
      </c>
      <c r="Q224" s="14" t="s">
        <v>17</v>
      </c>
      <c r="R224" s="14" t="s">
        <v>17</v>
      </c>
      <c r="S224" s="14" t="s">
        <v>17</v>
      </c>
      <c r="T224" s="14" t="s">
        <v>17</v>
      </c>
      <c r="U224" s="14" t="s">
        <v>17</v>
      </c>
      <c r="V224" s="14" t="s">
        <v>17</v>
      </c>
      <c r="W224" s="14" t="s">
        <v>17</v>
      </c>
      <c r="X224" s="14" t="s">
        <v>17</v>
      </c>
      <c r="Y224" s="14" t="s">
        <v>17</v>
      </c>
      <c r="Z224" s="14" t="s">
        <v>17</v>
      </c>
      <c r="AA224" s="14" t="s">
        <v>17</v>
      </c>
      <c r="AB224" s="14" t="s">
        <v>17</v>
      </c>
      <c r="AC224" s="14" t="s">
        <v>17</v>
      </c>
      <c r="AD224" s="14" t="s">
        <v>17</v>
      </c>
      <c r="AE224" s="14" t="s">
        <v>17</v>
      </c>
    </row>
    <row r="225" spans="1:31">
      <c r="A225" t="s">
        <v>143</v>
      </c>
      <c r="B225" t="s">
        <v>170</v>
      </c>
      <c r="C225" s="234" t="s">
        <v>264</v>
      </c>
      <c r="D225" s="234" t="s">
        <v>264</v>
      </c>
      <c r="E225">
        <v>1975</v>
      </c>
      <c r="F225">
        <v>4</v>
      </c>
      <c r="G225">
        <v>11</v>
      </c>
      <c r="H225">
        <v>47.673999999999999</v>
      </c>
      <c r="I225" t="s">
        <v>17</v>
      </c>
      <c r="J225" s="14" t="s">
        <v>17</v>
      </c>
      <c r="K225" s="14" t="s">
        <v>17</v>
      </c>
      <c r="L225" s="14" t="s">
        <v>17</v>
      </c>
      <c r="M225" s="14" t="s">
        <v>17</v>
      </c>
      <c r="N225" s="14" t="s">
        <v>17</v>
      </c>
      <c r="O225" s="14" t="s">
        <v>17</v>
      </c>
      <c r="P225" s="14" t="s">
        <v>17</v>
      </c>
      <c r="Q225" s="14" t="s">
        <v>17</v>
      </c>
      <c r="R225" s="14" t="s">
        <v>17</v>
      </c>
      <c r="S225" s="14" t="s">
        <v>17</v>
      </c>
      <c r="T225" s="14" t="s">
        <v>17</v>
      </c>
      <c r="U225" s="14" t="s">
        <v>17</v>
      </c>
      <c r="V225" s="14" t="s">
        <v>17</v>
      </c>
      <c r="W225" s="14" t="s">
        <v>17</v>
      </c>
      <c r="X225" s="14" t="s">
        <v>17</v>
      </c>
      <c r="Y225" s="14" t="s">
        <v>17</v>
      </c>
      <c r="Z225" s="14" t="s">
        <v>17</v>
      </c>
      <c r="AA225" s="14" t="s">
        <v>17</v>
      </c>
      <c r="AB225" s="14" t="s">
        <v>17</v>
      </c>
      <c r="AC225" s="14" t="s">
        <v>17</v>
      </c>
      <c r="AD225" s="14" t="s">
        <v>17</v>
      </c>
      <c r="AE225" s="14" t="s">
        <v>17</v>
      </c>
    </row>
    <row r="226" spans="1:31">
      <c r="A226" t="s">
        <v>143</v>
      </c>
      <c r="B226" t="s">
        <v>170</v>
      </c>
      <c r="C226" s="234" t="s">
        <v>264</v>
      </c>
      <c r="D226" s="234" t="s">
        <v>264</v>
      </c>
      <c r="E226">
        <v>1975</v>
      </c>
      <c r="F226">
        <v>4</v>
      </c>
      <c r="G226">
        <v>12</v>
      </c>
      <c r="H226">
        <v>47.552999999999997</v>
      </c>
      <c r="I226" t="s">
        <v>17</v>
      </c>
      <c r="J226" s="14" t="s">
        <v>17</v>
      </c>
      <c r="K226" s="14" t="s">
        <v>17</v>
      </c>
      <c r="L226" s="14" t="s">
        <v>17</v>
      </c>
      <c r="M226" s="14" t="s">
        <v>17</v>
      </c>
      <c r="N226" s="14" t="s">
        <v>17</v>
      </c>
      <c r="O226" s="14" t="s">
        <v>17</v>
      </c>
      <c r="P226" s="14" t="s">
        <v>17</v>
      </c>
      <c r="Q226" s="14" t="s">
        <v>17</v>
      </c>
      <c r="R226" s="14" t="s">
        <v>17</v>
      </c>
      <c r="S226" s="14" t="s">
        <v>17</v>
      </c>
      <c r="T226" s="14" t="s">
        <v>17</v>
      </c>
      <c r="U226" s="14" t="s">
        <v>17</v>
      </c>
      <c r="V226" s="14" t="s">
        <v>17</v>
      </c>
      <c r="W226" s="14" t="s">
        <v>17</v>
      </c>
      <c r="X226" s="14" t="s">
        <v>17</v>
      </c>
      <c r="Y226" s="14" t="s">
        <v>17</v>
      </c>
      <c r="Z226" s="14" t="s">
        <v>17</v>
      </c>
      <c r="AA226" s="14" t="s">
        <v>17</v>
      </c>
      <c r="AB226" s="14" t="s">
        <v>17</v>
      </c>
      <c r="AC226" s="14" t="s">
        <v>17</v>
      </c>
      <c r="AD226" s="14" t="s">
        <v>17</v>
      </c>
      <c r="AE226" s="14" t="s">
        <v>17</v>
      </c>
    </row>
    <row r="227" spans="1:31">
      <c r="A227" t="s">
        <v>143</v>
      </c>
      <c r="B227" t="s">
        <v>170</v>
      </c>
      <c r="C227" s="234" t="s">
        <v>264</v>
      </c>
      <c r="D227" s="234" t="s">
        <v>264</v>
      </c>
      <c r="E227">
        <v>1975</v>
      </c>
      <c r="F227">
        <v>4</v>
      </c>
      <c r="G227">
        <v>13</v>
      </c>
      <c r="H227">
        <v>49.731000000000002</v>
      </c>
      <c r="I227" t="s">
        <v>17</v>
      </c>
      <c r="J227" s="14" t="s">
        <v>17</v>
      </c>
      <c r="K227" s="14" t="s">
        <v>17</v>
      </c>
      <c r="L227" s="14" t="s">
        <v>17</v>
      </c>
      <c r="M227" s="14" t="s">
        <v>17</v>
      </c>
      <c r="N227" s="14" t="s">
        <v>17</v>
      </c>
      <c r="O227" s="14" t="s">
        <v>17</v>
      </c>
      <c r="P227" s="14" t="s">
        <v>17</v>
      </c>
      <c r="Q227" s="14" t="s">
        <v>17</v>
      </c>
      <c r="R227" s="14" t="s">
        <v>17</v>
      </c>
      <c r="S227" s="14" t="s">
        <v>17</v>
      </c>
      <c r="T227" s="14" t="s">
        <v>17</v>
      </c>
      <c r="U227" s="14" t="s">
        <v>17</v>
      </c>
      <c r="V227" s="14" t="s">
        <v>17</v>
      </c>
      <c r="W227" s="14" t="s">
        <v>17</v>
      </c>
      <c r="X227" s="14" t="s">
        <v>17</v>
      </c>
      <c r="Y227" s="14" t="s">
        <v>17</v>
      </c>
      <c r="Z227" s="14" t="s">
        <v>17</v>
      </c>
      <c r="AA227" s="14" t="s">
        <v>17</v>
      </c>
      <c r="AB227" s="14" t="s">
        <v>17</v>
      </c>
      <c r="AC227" s="14" t="s">
        <v>17</v>
      </c>
      <c r="AD227" s="14" t="s">
        <v>17</v>
      </c>
      <c r="AE227" s="14" t="s">
        <v>17</v>
      </c>
    </row>
    <row r="228" spans="1:31">
      <c r="A228" t="s">
        <v>143</v>
      </c>
      <c r="B228" t="s">
        <v>170</v>
      </c>
      <c r="C228" s="234" t="s">
        <v>264</v>
      </c>
      <c r="D228" s="234" t="s">
        <v>264</v>
      </c>
      <c r="E228">
        <v>1975</v>
      </c>
      <c r="F228">
        <v>4</v>
      </c>
      <c r="G228">
        <v>14</v>
      </c>
      <c r="H228">
        <v>54.087000000000003</v>
      </c>
      <c r="I228" t="s">
        <v>17</v>
      </c>
      <c r="J228" s="14" t="s">
        <v>17</v>
      </c>
      <c r="K228" s="14" t="s">
        <v>17</v>
      </c>
      <c r="L228" s="14" t="s">
        <v>17</v>
      </c>
      <c r="M228" s="14" t="s">
        <v>17</v>
      </c>
      <c r="N228" s="14" t="s">
        <v>17</v>
      </c>
      <c r="O228" s="14" t="s">
        <v>17</v>
      </c>
      <c r="P228" s="14" t="s">
        <v>17</v>
      </c>
      <c r="Q228" s="14" t="s">
        <v>17</v>
      </c>
      <c r="R228" s="14" t="s">
        <v>17</v>
      </c>
      <c r="S228" s="14" t="s">
        <v>17</v>
      </c>
      <c r="T228" s="14" t="s">
        <v>17</v>
      </c>
      <c r="U228" s="14" t="s">
        <v>17</v>
      </c>
      <c r="V228" s="14" t="s">
        <v>17</v>
      </c>
      <c r="W228" s="14" t="s">
        <v>17</v>
      </c>
      <c r="X228" s="14" t="s">
        <v>17</v>
      </c>
      <c r="Y228" s="14" t="s">
        <v>17</v>
      </c>
      <c r="Z228" s="14" t="s">
        <v>17</v>
      </c>
      <c r="AA228" s="14" t="s">
        <v>17</v>
      </c>
      <c r="AB228" s="14" t="s">
        <v>17</v>
      </c>
      <c r="AC228" s="14" t="s">
        <v>17</v>
      </c>
      <c r="AD228" s="14" t="s">
        <v>17</v>
      </c>
      <c r="AE228" s="14" t="s">
        <v>17</v>
      </c>
    </row>
    <row r="229" spans="1:31">
      <c r="A229" t="s">
        <v>143</v>
      </c>
      <c r="B229" t="s">
        <v>170</v>
      </c>
      <c r="C229" s="234" t="s">
        <v>264</v>
      </c>
      <c r="D229" s="234" t="s">
        <v>264</v>
      </c>
      <c r="E229">
        <v>1976</v>
      </c>
      <c r="F229">
        <v>1</v>
      </c>
      <c r="G229">
        <v>1</v>
      </c>
      <c r="H229">
        <v>21.78</v>
      </c>
      <c r="I229" t="s">
        <v>17</v>
      </c>
      <c r="J229" s="14" t="s">
        <v>17</v>
      </c>
      <c r="K229" s="14" t="s">
        <v>17</v>
      </c>
      <c r="L229" s="14" t="s">
        <v>17</v>
      </c>
      <c r="M229" s="14" t="s">
        <v>17</v>
      </c>
      <c r="N229" s="14" t="s">
        <v>17</v>
      </c>
      <c r="O229" s="14" t="s">
        <v>17</v>
      </c>
      <c r="P229" s="14" t="s">
        <v>17</v>
      </c>
      <c r="Q229" s="14" t="s">
        <v>17</v>
      </c>
      <c r="R229" s="14" t="s">
        <v>17</v>
      </c>
      <c r="S229" s="14" t="s">
        <v>17</v>
      </c>
      <c r="T229" s="14" t="s">
        <v>17</v>
      </c>
      <c r="U229" s="14" t="s">
        <v>17</v>
      </c>
      <c r="V229" s="14" t="s">
        <v>17</v>
      </c>
      <c r="W229" s="14" t="s">
        <v>17</v>
      </c>
      <c r="X229" s="14" t="s">
        <v>17</v>
      </c>
      <c r="Y229" s="14" t="s">
        <v>17</v>
      </c>
      <c r="Z229" s="14" t="s">
        <v>17</v>
      </c>
      <c r="AA229" s="14" t="s">
        <v>17</v>
      </c>
      <c r="AB229" s="14" t="s">
        <v>17</v>
      </c>
      <c r="AC229" s="14" t="s">
        <v>17</v>
      </c>
      <c r="AD229" s="14" t="s">
        <v>17</v>
      </c>
      <c r="AE229" s="14" t="s">
        <v>17</v>
      </c>
    </row>
    <row r="230" spans="1:31">
      <c r="A230" t="s">
        <v>143</v>
      </c>
      <c r="B230" t="s">
        <v>170</v>
      </c>
      <c r="C230" s="234" t="s">
        <v>264</v>
      </c>
      <c r="D230" s="234" t="s">
        <v>264</v>
      </c>
      <c r="E230">
        <v>1976</v>
      </c>
      <c r="F230">
        <v>1</v>
      </c>
      <c r="G230">
        <v>2</v>
      </c>
      <c r="H230">
        <v>19.239000000000001</v>
      </c>
      <c r="I230" t="s">
        <v>17</v>
      </c>
      <c r="J230" s="14" t="s">
        <v>17</v>
      </c>
      <c r="K230" s="14" t="s">
        <v>17</v>
      </c>
      <c r="L230" s="14" t="s">
        <v>17</v>
      </c>
      <c r="M230" s="14" t="s">
        <v>17</v>
      </c>
      <c r="N230" s="14" t="s">
        <v>17</v>
      </c>
      <c r="O230" s="14" t="s">
        <v>17</v>
      </c>
      <c r="P230" s="14" t="s">
        <v>17</v>
      </c>
      <c r="Q230" s="14" t="s">
        <v>17</v>
      </c>
      <c r="R230" s="14" t="s">
        <v>17</v>
      </c>
      <c r="S230" s="14" t="s">
        <v>17</v>
      </c>
      <c r="T230" s="14" t="s">
        <v>17</v>
      </c>
      <c r="U230" s="14" t="s">
        <v>17</v>
      </c>
      <c r="V230" s="14" t="s">
        <v>17</v>
      </c>
      <c r="W230" s="14" t="s">
        <v>17</v>
      </c>
      <c r="X230" s="14" t="s">
        <v>17</v>
      </c>
      <c r="Y230" s="14" t="s">
        <v>17</v>
      </c>
      <c r="Z230" s="14" t="s">
        <v>17</v>
      </c>
      <c r="AA230" s="14" t="s">
        <v>17</v>
      </c>
      <c r="AB230" s="14" t="s">
        <v>17</v>
      </c>
      <c r="AC230" s="14" t="s">
        <v>17</v>
      </c>
      <c r="AD230" s="14" t="s">
        <v>17</v>
      </c>
      <c r="AE230" s="14" t="s">
        <v>17</v>
      </c>
    </row>
    <row r="231" spans="1:31">
      <c r="A231" t="s">
        <v>143</v>
      </c>
      <c r="B231" t="s">
        <v>170</v>
      </c>
      <c r="C231" s="234" t="s">
        <v>264</v>
      </c>
      <c r="D231" s="234" t="s">
        <v>264</v>
      </c>
      <c r="E231">
        <v>1976</v>
      </c>
      <c r="F231">
        <v>1</v>
      </c>
      <c r="G231">
        <v>3</v>
      </c>
      <c r="H231">
        <v>24.805</v>
      </c>
      <c r="I231" t="s">
        <v>17</v>
      </c>
      <c r="J231" s="14" t="s">
        <v>17</v>
      </c>
      <c r="K231" s="14" t="s">
        <v>17</v>
      </c>
      <c r="L231" s="14" t="s">
        <v>17</v>
      </c>
      <c r="M231" s="14" t="s">
        <v>17</v>
      </c>
      <c r="N231" s="14" t="s">
        <v>17</v>
      </c>
      <c r="O231" s="14" t="s">
        <v>17</v>
      </c>
      <c r="P231" s="14" t="s">
        <v>17</v>
      </c>
      <c r="Q231" s="14" t="s">
        <v>17</v>
      </c>
      <c r="R231" s="14" t="s">
        <v>17</v>
      </c>
      <c r="S231" s="14" t="s">
        <v>17</v>
      </c>
      <c r="T231" s="14" t="s">
        <v>17</v>
      </c>
      <c r="U231" s="14" t="s">
        <v>17</v>
      </c>
      <c r="V231" s="14" t="s">
        <v>17</v>
      </c>
      <c r="W231" s="14" t="s">
        <v>17</v>
      </c>
      <c r="X231" s="14" t="s">
        <v>17</v>
      </c>
      <c r="Y231" s="14" t="s">
        <v>17</v>
      </c>
      <c r="Z231" s="14" t="s">
        <v>17</v>
      </c>
      <c r="AA231" s="14" t="s">
        <v>17</v>
      </c>
      <c r="AB231" s="14" t="s">
        <v>17</v>
      </c>
      <c r="AC231" s="14" t="s">
        <v>17</v>
      </c>
      <c r="AD231" s="14" t="s">
        <v>17</v>
      </c>
      <c r="AE231" s="14" t="s">
        <v>17</v>
      </c>
    </row>
    <row r="232" spans="1:31">
      <c r="A232" t="s">
        <v>143</v>
      </c>
      <c r="B232" t="s">
        <v>170</v>
      </c>
      <c r="C232" s="234" t="s">
        <v>264</v>
      </c>
      <c r="D232" s="234" t="s">
        <v>264</v>
      </c>
      <c r="E232">
        <v>1976</v>
      </c>
      <c r="F232">
        <v>1</v>
      </c>
      <c r="G232">
        <v>4</v>
      </c>
      <c r="H232">
        <v>29.04</v>
      </c>
      <c r="I232" t="s">
        <v>17</v>
      </c>
      <c r="J232" s="14" t="s">
        <v>17</v>
      </c>
      <c r="K232" s="14" t="s">
        <v>17</v>
      </c>
      <c r="L232" s="14" t="s">
        <v>17</v>
      </c>
      <c r="M232" s="14" t="s">
        <v>17</v>
      </c>
      <c r="N232" s="14" t="s">
        <v>17</v>
      </c>
      <c r="O232" s="14" t="s">
        <v>17</v>
      </c>
      <c r="P232" s="14" t="s">
        <v>17</v>
      </c>
      <c r="Q232" s="14" t="s">
        <v>17</v>
      </c>
      <c r="R232" s="14" t="s">
        <v>17</v>
      </c>
      <c r="S232" s="14" t="s">
        <v>17</v>
      </c>
      <c r="T232" s="14" t="s">
        <v>17</v>
      </c>
      <c r="U232" s="14" t="s">
        <v>17</v>
      </c>
      <c r="V232" s="14" t="s">
        <v>17</v>
      </c>
      <c r="W232" s="14" t="s">
        <v>17</v>
      </c>
      <c r="X232" s="14" t="s">
        <v>17</v>
      </c>
      <c r="Y232" s="14" t="s">
        <v>17</v>
      </c>
      <c r="Z232" s="14" t="s">
        <v>17</v>
      </c>
      <c r="AA232" s="14" t="s">
        <v>17</v>
      </c>
      <c r="AB232" s="14" t="s">
        <v>17</v>
      </c>
      <c r="AC232" s="14" t="s">
        <v>17</v>
      </c>
      <c r="AD232" s="14" t="s">
        <v>17</v>
      </c>
      <c r="AE232" s="14" t="s">
        <v>17</v>
      </c>
    </row>
    <row r="233" spans="1:31">
      <c r="A233" t="s">
        <v>143</v>
      </c>
      <c r="B233" t="s">
        <v>170</v>
      </c>
      <c r="C233" s="234" t="s">
        <v>264</v>
      </c>
      <c r="D233" s="234" t="s">
        <v>264</v>
      </c>
      <c r="E233">
        <v>1976</v>
      </c>
      <c r="F233">
        <v>1</v>
      </c>
      <c r="G233">
        <v>5</v>
      </c>
      <c r="H233">
        <v>39.808999999999997</v>
      </c>
      <c r="I233" t="s">
        <v>17</v>
      </c>
      <c r="J233" s="14" t="s">
        <v>17</v>
      </c>
      <c r="K233" s="14" t="s">
        <v>17</v>
      </c>
      <c r="L233" s="14" t="s">
        <v>17</v>
      </c>
      <c r="M233" s="14" t="s">
        <v>17</v>
      </c>
      <c r="N233" s="14" t="s">
        <v>17</v>
      </c>
      <c r="O233" s="14" t="s">
        <v>17</v>
      </c>
      <c r="P233" s="14" t="s">
        <v>17</v>
      </c>
      <c r="Q233" s="14" t="s">
        <v>17</v>
      </c>
      <c r="R233" s="14" t="s">
        <v>17</v>
      </c>
      <c r="S233" s="14" t="s">
        <v>17</v>
      </c>
      <c r="T233" s="14" t="s">
        <v>17</v>
      </c>
      <c r="U233" s="14" t="s">
        <v>17</v>
      </c>
      <c r="V233" s="14" t="s">
        <v>17</v>
      </c>
      <c r="W233" s="14" t="s">
        <v>17</v>
      </c>
      <c r="X233" s="14" t="s">
        <v>17</v>
      </c>
      <c r="Y233" s="14" t="s">
        <v>17</v>
      </c>
      <c r="Z233" s="14" t="s">
        <v>17</v>
      </c>
      <c r="AA233" s="14" t="s">
        <v>17</v>
      </c>
      <c r="AB233" s="14" t="s">
        <v>17</v>
      </c>
      <c r="AC233" s="14" t="s">
        <v>17</v>
      </c>
      <c r="AD233" s="14" t="s">
        <v>17</v>
      </c>
      <c r="AE233" s="14" t="s">
        <v>17</v>
      </c>
    </row>
    <row r="234" spans="1:31">
      <c r="A234" t="s">
        <v>143</v>
      </c>
      <c r="B234" t="s">
        <v>170</v>
      </c>
      <c r="C234" s="234" t="s">
        <v>264</v>
      </c>
      <c r="D234" s="234" t="s">
        <v>264</v>
      </c>
      <c r="E234">
        <v>1976</v>
      </c>
      <c r="F234">
        <v>1</v>
      </c>
      <c r="G234">
        <v>6</v>
      </c>
      <c r="H234">
        <v>40.898000000000003</v>
      </c>
      <c r="I234" t="s">
        <v>17</v>
      </c>
      <c r="J234" s="14" t="s">
        <v>17</v>
      </c>
      <c r="K234" s="14" t="s">
        <v>17</v>
      </c>
      <c r="L234" s="14" t="s">
        <v>17</v>
      </c>
      <c r="M234" s="14" t="s">
        <v>17</v>
      </c>
      <c r="N234" s="14" t="s">
        <v>17</v>
      </c>
      <c r="O234" s="14" t="s">
        <v>17</v>
      </c>
      <c r="P234" s="14" t="s">
        <v>17</v>
      </c>
      <c r="Q234" s="14" t="s">
        <v>17</v>
      </c>
      <c r="R234" s="14" t="s">
        <v>17</v>
      </c>
      <c r="S234" s="14" t="s">
        <v>17</v>
      </c>
      <c r="T234" s="14" t="s">
        <v>17</v>
      </c>
      <c r="U234" s="14" t="s">
        <v>17</v>
      </c>
      <c r="V234" s="14" t="s">
        <v>17</v>
      </c>
      <c r="W234" s="14" t="s">
        <v>17</v>
      </c>
      <c r="X234" s="14" t="s">
        <v>17</v>
      </c>
      <c r="Y234" s="14" t="s">
        <v>17</v>
      </c>
      <c r="Z234" s="14" t="s">
        <v>17</v>
      </c>
      <c r="AA234" s="14" t="s">
        <v>17</v>
      </c>
      <c r="AB234" s="14" t="s">
        <v>17</v>
      </c>
      <c r="AC234" s="14" t="s">
        <v>17</v>
      </c>
      <c r="AD234" s="14" t="s">
        <v>17</v>
      </c>
      <c r="AE234" s="14" t="s">
        <v>17</v>
      </c>
    </row>
    <row r="235" spans="1:31">
      <c r="A235" t="s">
        <v>143</v>
      </c>
      <c r="B235" t="s">
        <v>170</v>
      </c>
      <c r="C235" s="234" t="s">
        <v>264</v>
      </c>
      <c r="D235" s="234" t="s">
        <v>264</v>
      </c>
      <c r="E235">
        <v>1976</v>
      </c>
      <c r="F235">
        <v>1</v>
      </c>
      <c r="G235">
        <v>7</v>
      </c>
      <c r="H235">
        <v>47.915999999999997</v>
      </c>
      <c r="I235" t="s">
        <v>17</v>
      </c>
      <c r="J235" s="14" t="s">
        <v>17</v>
      </c>
      <c r="K235" s="14" t="s">
        <v>17</v>
      </c>
      <c r="L235" s="14" t="s">
        <v>17</v>
      </c>
      <c r="M235" s="14" t="s">
        <v>17</v>
      </c>
      <c r="N235" s="14" t="s">
        <v>17</v>
      </c>
      <c r="O235" s="14" t="s">
        <v>17</v>
      </c>
      <c r="P235" s="14" t="s">
        <v>17</v>
      </c>
      <c r="Q235" s="14" t="s">
        <v>17</v>
      </c>
      <c r="R235" s="14" t="s">
        <v>17</v>
      </c>
      <c r="S235" s="14" t="s">
        <v>17</v>
      </c>
      <c r="T235" s="14" t="s">
        <v>17</v>
      </c>
      <c r="U235" s="14" t="s">
        <v>17</v>
      </c>
      <c r="V235" s="14" t="s">
        <v>17</v>
      </c>
      <c r="W235" s="14" t="s">
        <v>17</v>
      </c>
      <c r="X235" s="14" t="s">
        <v>17</v>
      </c>
      <c r="Y235" s="14" t="s">
        <v>17</v>
      </c>
      <c r="Z235" s="14" t="s">
        <v>17</v>
      </c>
      <c r="AA235" s="14" t="s">
        <v>17</v>
      </c>
      <c r="AB235" s="14" t="s">
        <v>17</v>
      </c>
      <c r="AC235" s="14" t="s">
        <v>17</v>
      </c>
      <c r="AD235" s="14" t="s">
        <v>17</v>
      </c>
      <c r="AE235" s="14" t="s">
        <v>17</v>
      </c>
    </row>
    <row r="236" spans="1:31">
      <c r="A236" t="s">
        <v>143</v>
      </c>
      <c r="B236" t="s">
        <v>170</v>
      </c>
      <c r="C236" s="234" t="s">
        <v>264</v>
      </c>
      <c r="D236" s="234" t="s">
        <v>264</v>
      </c>
      <c r="E236">
        <v>1976</v>
      </c>
      <c r="F236">
        <v>1</v>
      </c>
      <c r="G236">
        <v>8</v>
      </c>
      <c r="H236">
        <v>34.606000000000002</v>
      </c>
      <c r="I236" t="s">
        <v>17</v>
      </c>
      <c r="J236" s="14" t="s">
        <v>17</v>
      </c>
      <c r="K236" s="14" t="s">
        <v>17</v>
      </c>
      <c r="L236" s="14" t="s">
        <v>17</v>
      </c>
      <c r="M236" s="14" t="s">
        <v>17</v>
      </c>
      <c r="N236" s="14" t="s">
        <v>17</v>
      </c>
      <c r="O236" s="14" t="s">
        <v>17</v>
      </c>
      <c r="P236" s="14" t="s">
        <v>17</v>
      </c>
      <c r="Q236" s="14" t="s">
        <v>17</v>
      </c>
      <c r="R236" s="14" t="s">
        <v>17</v>
      </c>
      <c r="S236" s="14" t="s">
        <v>17</v>
      </c>
      <c r="T236" s="14" t="s">
        <v>17</v>
      </c>
      <c r="U236" s="14" t="s">
        <v>17</v>
      </c>
      <c r="V236" s="14" t="s">
        <v>17</v>
      </c>
      <c r="W236" s="14" t="s">
        <v>17</v>
      </c>
      <c r="X236" s="14" t="s">
        <v>17</v>
      </c>
      <c r="Y236" s="14" t="s">
        <v>17</v>
      </c>
      <c r="Z236" s="14" t="s">
        <v>17</v>
      </c>
      <c r="AA236" s="14" t="s">
        <v>17</v>
      </c>
      <c r="AB236" s="14" t="s">
        <v>17</v>
      </c>
      <c r="AC236" s="14" t="s">
        <v>17</v>
      </c>
      <c r="AD236" s="14" t="s">
        <v>17</v>
      </c>
      <c r="AE236" s="14" t="s">
        <v>17</v>
      </c>
    </row>
    <row r="237" spans="1:31">
      <c r="A237" t="s">
        <v>143</v>
      </c>
      <c r="B237" t="s">
        <v>170</v>
      </c>
      <c r="C237" s="234" t="s">
        <v>264</v>
      </c>
      <c r="D237" s="234" t="s">
        <v>264</v>
      </c>
      <c r="E237">
        <v>1976</v>
      </c>
      <c r="F237">
        <v>1</v>
      </c>
      <c r="G237">
        <v>9</v>
      </c>
      <c r="H237">
        <v>37.026000000000003</v>
      </c>
      <c r="I237" t="s">
        <v>17</v>
      </c>
      <c r="J237" s="14" t="s">
        <v>17</v>
      </c>
      <c r="K237" s="14" t="s">
        <v>17</v>
      </c>
      <c r="L237" s="14" t="s">
        <v>17</v>
      </c>
      <c r="M237" s="14" t="s">
        <v>17</v>
      </c>
      <c r="N237" s="14" t="s">
        <v>17</v>
      </c>
      <c r="O237" s="14" t="s">
        <v>17</v>
      </c>
      <c r="P237" s="14" t="s">
        <v>17</v>
      </c>
      <c r="Q237" s="14" t="s">
        <v>17</v>
      </c>
      <c r="R237" s="14" t="s">
        <v>17</v>
      </c>
      <c r="S237" s="14" t="s">
        <v>17</v>
      </c>
      <c r="T237" s="14" t="s">
        <v>17</v>
      </c>
      <c r="U237" s="14" t="s">
        <v>17</v>
      </c>
      <c r="V237" s="14" t="s">
        <v>17</v>
      </c>
      <c r="W237" s="14" t="s">
        <v>17</v>
      </c>
      <c r="X237" s="14" t="s">
        <v>17</v>
      </c>
      <c r="Y237" s="14" t="s">
        <v>17</v>
      </c>
      <c r="Z237" s="14" t="s">
        <v>17</v>
      </c>
      <c r="AA237" s="14" t="s">
        <v>17</v>
      </c>
      <c r="AB237" s="14" t="s">
        <v>17</v>
      </c>
      <c r="AC237" s="14" t="s">
        <v>17</v>
      </c>
      <c r="AD237" s="14" t="s">
        <v>17</v>
      </c>
      <c r="AE237" s="14" t="s">
        <v>17</v>
      </c>
    </row>
    <row r="238" spans="1:31">
      <c r="A238" t="s">
        <v>143</v>
      </c>
      <c r="B238" t="s">
        <v>170</v>
      </c>
      <c r="C238" s="234" t="s">
        <v>264</v>
      </c>
      <c r="D238" s="234" t="s">
        <v>264</v>
      </c>
      <c r="E238">
        <v>1976</v>
      </c>
      <c r="F238">
        <v>1</v>
      </c>
      <c r="G238">
        <v>10</v>
      </c>
      <c r="H238">
        <v>37.872999999999998</v>
      </c>
      <c r="I238" t="s">
        <v>17</v>
      </c>
      <c r="J238" s="14" t="s">
        <v>17</v>
      </c>
      <c r="K238" s="14" t="s">
        <v>17</v>
      </c>
      <c r="L238" s="14" t="s">
        <v>17</v>
      </c>
      <c r="M238" s="14" t="s">
        <v>17</v>
      </c>
      <c r="N238" s="14" t="s">
        <v>17</v>
      </c>
      <c r="O238" s="14" t="s">
        <v>17</v>
      </c>
      <c r="P238" s="14" t="s">
        <v>17</v>
      </c>
      <c r="Q238" s="14" t="s">
        <v>17</v>
      </c>
      <c r="R238" s="14" t="s">
        <v>17</v>
      </c>
      <c r="S238" s="14" t="s">
        <v>17</v>
      </c>
      <c r="T238" s="14" t="s">
        <v>17</v>
      </c>
      <c r="U238" s="14" t="s">
        <v>17</v>
      </c>
      <c r="V238" s="14" t="s">
        <v>17</v>
      </c>
      <c r="W238" s="14" t="s">
        <v>17</v>
      </c>
      <c r="X238" s="14" t="s">
        <v>17</v>
      </c>
      <c r="Y238" s="14" t="s">
        <v>17</v>
      </c>
      <c r="Z238" s="14" t="s">
        <v>17</v>
      </c>
      <c r="AA238" s="14" t="s">
        <v>17</v>
      </c>
      <c r="AB238" s="14" t="s">
        <v>17</v>
      </c>
      <c r="AC238" s="14" t="s">
        <v>17</v>
      </c>
      <c r="AD238" s="14" t="s">
        <v>17</v>
      </c>
      <c r="AE238" s="14" t="s">
        <v>17</v>
      </c>
    </row>
    <row r="239" spans="1:31">
      <c r="A239" t="s">
        <v>143</v>
      </c>
      <c r="B239" t="s">
        <v>170</v>
      </c>
      <c r="C239" s="234" t="s">
        <v>264</v>
      </c>
      <c r="D239" s="234" t="s">
        <v>264</v>
      </c>
      <c r="E239">
        <v>1976</v>
      </c>
      <c r="F239">
        <v>1</v>
      </c>
      <c r="G239">
        <v>11</v>
      </c>
      <c r="H239">
        <v>42.107999999999997</v>
      </c>
      <c r="I239" t="s">
        <v>17</v>
      </c>
      <c r="J239" s="14" t="s">
        <v>17</v>
      </c>
      <c r="K239" s="14" t="s">
        <v>17</v>
      </c>
      <c r="L239" s="14" t="s">
        <v>17</v>
      </c>
      <c r="M239" s="14" t="s">
        <v>17</v>
      </c>
      <c r="N239" s="14" t="s">
        <v>17</v>
      </c>
      <c r="O239" s="14" t="s">
        <v>17</v>
      </c>
      <c r="P239" s="14" t="s">
        <v>17</v>
      </c>
      <c r="Q239" s="14" t="s">
        <v>17</v>
      </c>
      <c r="R239" s="14" t="s">
        <v>17</v>
      </c>
      <c r="S239" s="14" t="s">
        <v>17</v>
      </c>
      <c r="T239" s="14" t="s">
        <v>17</v>
      </c>
      <c r="U239" s="14" t="s">
        <v>17</v>
      </c>
      <c r="V239" s="14" t="s">
        <v>17</v>
      </c>
      <c r="W239" s="14" t="s">
        <v>17</v>
      </c>
      <c r="X239" s="14" t="s">
        <v>17</v>
      </c>
      <c r="Y239" s="14" t="s">
        <v>17</v>
      </c>
      <c r="Z239" s="14" t="s">
        <v>17</v>
      </c>
      <c r="AA239" s="14" t="s">
        <v>17</v>
      </c>
      <c r="AB239" s="14" t="s">
        <v>17</v>
      </c>
      <c r="AC239" s="14" t="s">
        <v>17</v>
      </c>
      <c r="AD239" s="14" t="s">
        <v>17</v>
      </c>
      <c r="AE239" s="14" t="s">
        <v>17</v>
      </c>
    </row>
    <row r="240" spans="1:31">
      <c r="A240" t="s">
        <v>143</v>
      </c>
      <c r="B240" t="s">
        <v>170</v>
      </c>
      <c r="C240" s="234" t="s">
        <v>264</v>
      </c>
      <c r="D240" s="234" t="s">
        <v>264</v>
      </c>
      <c r="E240">
        <v>1976</v>
      </c>
      <c r="F240">
        <v>1</v>
      </c>
      <c r="G240">
        <v>12</v>
      </c>
      <c r="H240">
        <v>36.905000000000001</v>
      </c>
      <c r="I240" t="s">
        <v>17</v>
      </c>
      <c r="J240" s="14" t="s">
        <v>17</v>
      </c>
      <c r="K240" s="14" t="s">
        <v>17</v>
      </c>
      <c r="L240" s="14" t="s">
        <v>17</v>
      </c>
      <c r="M240" s="14" t="s">
        <v>17</v>
      </c>
      <c r="N240" s="14" t="s">
        <v>17</v>
      </c>
      <c r="O240" s="14" t="s">
        <v>17</v>
      </c>
      <c r="P240" s="14" t="s">
        <v>17</v>
      </c>
      <c r="Q240" s="14" t="s">
        <v>17</v>
      </c>
      <c r="R240" s="14" t="s">
        <v>17</v>
      </c>
      <c r="S240" s="14" t="s">
        <v>17</v>
      </c>
      <c r="T240" s="14" t="s">
        <v>17</v>
      </c>
      <c r="U240" s="14" t="s">
        <v>17</v>
      </c>
      <c r="V240" s="14" t="s">
        <v>17</v>
      </c>
      <c r="W240" s="14" t="s">
        <v>17</v>
      </c>
      <c r="X240" s="14" t="s">
        <v>17</v>
      </c>
      <c r="Y240" s="14" t="s">
        <v>17</v>
      </c>
      <c r="Z240" s="14" t="s">
        <v>17</v>
      </c>
      <c r="AA240" s="14" t="s">
        <v>17</v>
      </c>
      <c r="AB240" s="14" t="s">
        <v>17</v>
      </c>
      <c r="AC240" s="14" t="s">
        <v>17</v>
      </c>
      <c r="AD240" s="14" t="s">
        <v>17</v>
      </c>
      <c r="AE240" s="14" t="s">
        <v>17</v>
      </c>
    </row>
    <row r="241" spans="1:31">
      <c r="A241" t="s">
        <v>143</v>
      </c>
      <c r="B241" t="s">
        <v>170</v>
      </c>
      <c r="C241" s="234" t="s">
        <v>264</v>
      </c>
      <c r="D241" s="234" t="s">
        <v>264</v>
      </c>
      <c r="E241">
        <v>1976</v>
      </c>
      <c r="F241">
        <v>1</v>
      </c>
      <c r="G241">
        <v>13</v>
      </c>
      <c r="H241">
        <v>46.343000000000004</v>
      </c>
      <c r="I241" t="s">
        <v>17</v>
      </c>
      <c r="J241" s="14" t="s">
        <v>17</v>
      </c>
      <c r="K241" s="14" t="s">
        <v>17</v>
      </c>
      <c r="L241" s="14" t="s">
        <v>17</v>
      </c>
      <c r="M241" s="14" t="s">
        <v>17</v>
      </c>
      <c r="N241" s="14" t="s">
        <v>17</v>
      </c>
      <c r="O241" s="14" t="s">
        <v>17</v>
      </c>
      <c r="P241" s="14" t="s">
        <v>17</v>
      </c>
      <c r="Q241" s="14" t="s">
        <v>17</v>
      </c>
      <c r="R241" s="14" t="s">
        <v>17</v>
      </c>
      <c r="S241" s="14" t="s">
        <v>17</v>
      </c>
      <c r="T241" s="14" t="s">
        <v>17</v>
      </c>
      <c r="U241" s="14" t="s">
        <v>17</v>
      </c>
      <c r="V241" s="14" t="s">
        <v>17</v>
      </c>
      <c r="W241" s="14" t="s">
        <v>17</v>
      </c>
      <c r="X241" s="14" t="s">
        <v>17</v>
      </c>
      <c r="Y241" s="14" t="s">
        <v>17</v>
      </c>
      <c r="Z241" s="14" t="s">
        <v>17</v>
      </c>
      <c r="AA241" s="14" t="s">
        <v>17</v>
      </c>
      <c r="AB241" s="14" t="s">
        <v>17</v>
      </c>
      <c r="AC241" s="14" t="s">
        <v>17</v>
      </c>
      <c r="AD241" s="14" t="s">
        <v>17</v>
      </c>
      <c r="AE241" s="14" t="s">
        <v>17</v>
      </c>
    </row>
    <row r="242" spans="1:31">
      <c r="A242" t="s">
        <v>143</v>
      </c>
      <c r="B242" t="s">
        <v>170</v>
      </c>
      <c r="C242" s="234" t="s">
        <v>264</v>
      </c>
      <c r="D242" s="234" t="s">
        <v>264</v>
      </c>
      <c r="E242">
        <v>1976</v>
      </c>
      <c r="F242">
        <v>1</v>
      </c>
      <c r="G242">
        <v>14</v>
      </c>
      <c r="H242">
        <v>40.292999999999999</v>
      </c>
      <c r="I242" t="s">
        <v>17</v>
      </c>
      <c r="J242" s="14" t="s">
        <v>17</v>
      </c>
      <c r="K242" s="14" t="s">
        <v>17</v>
      </c>
      <c r="L242" s="14" t="s">
        <v>17</v>
      </c>
      <c r="M242" s="14" t="s">
        <v>17</v>
      </c>
      <c r="N242" s="14" t="s">
        <v>17</v>
      </c>
      <c r="O242" s="14" t="s">
        <v>17</v>
      </c>
      <c r="P242" s="14" t="s">
        <v>17</v>
      </c>
      <c r="Q242" s="14" t="s">
        <v>17</v>
      </c>
      <c r="R242" s="14" t="s">
        <v>17</v>
      </c>
      <c r="S242" s="14" t="s">
        <v>17</v>
      </c>
      <c r="T242" s="14" t="s">
        <v>17</v>
      </c>
      <c r="U242" s="14" t="s">
        <v>17</v>
      </c>
      <c r="V242" s="14" t="s">
        <v>17</v>
      </c>
      <c r="W242" s="14" t="s">
        <v>17</v>
      </c>
      <c r="X242" s="14" t="s">
        <v>17</v>
      </c>
      <c r="Y242" s="14" t="s">
        <v>17</v>
      </c>
      <c r="Z242" s="14" t="s">
        <v>17</v>
      </c>
      <c r="AA242" s="14" t="s">
        <v>17</v>
      </c>
      <c r="AB242" s="14" t="s">
        <v>17</v>
      </c>
      <c r="AC242" s="14" t="s">
        <v>17</v>
      </c>
      <c r="AD242" s="14" t="s">
        <v>17</v>
      </c>
      <c r="AE242" s="14" t="s">
        <v>17</v>
      </c>
    </row>
    <row r="243" spans="1:31">
      <c r="A243" t="s">
        <v>143</v>
      </c>
      <c r="B243" t="s">
        <v>170</v>
      </c>
      <c r="C243" s="234" t="s">
        <v>264</v>
      </c>
      <c r="D243" s="234" t="s">
        <v>264</v>
      </c>
      <c r="E243">
        <v>1976</v>
      </c>
      <c r="F243">
        <v>2</v>
      </c>
      <c r="G243">
        <v>1</v>
      </c>
      <c r="H243">
        <v>23.474</v>
      </c>
      <c r="I243" t="s">
        <v>17</v>
      </c>
      <c r="J243" s="14" t="s">
        <v>17</v>
      </c>
      <c r="K243" s="14" t="s">
        <v>17</v>
      </c>
      <c r="L243" s="14" t="s">
        <v>17</v>
      </c>
      <c r="M243" s="14" t="s">
        <v>17</v>
      </c>
      <c r="N243" s="14" t="s">
        <v>17</v>
      </c>
      <c r="O243" s="14" t="s">
        <v>17</v>
      </c>
      <c r="P243" s="14" t="s">
        <v>17</v>
      </c>
      <c r="Q243" s="14" t="s">
        <v>17</v>
      </c>
      <c r="R243" s="14" t="s">
        <v>17</v>
      </c>
      <c r="S243" s="14" t="s">
        <v>17</v>
      </c>
      <c r="T243" s="14" t="s">
        <v>17</v>
      </c>
      <c r="U243" s="14" t="s">
        <v>17</v>
      </c>
      <c r="V243" s="14" t="s">
        <v>17</v>
      </c>
      <c r="W243" s="14" t="s">
        <v>17</v>
      </c>
      <c r="X243" s="14" t="s">
        <v>17</v>
      </c>
      <c r="Y243" s="14" t="s">
        <v>17</v>
      </c>
      <c r="Z243" s="14" t="s">
        <v>17</v>
      </c>
      <c r="AA243" s="14" t="s">
        <v>17</v>
      </c>
      <c r="AB243" s="14" t="s">
        <v>17</v>
      </c>
      <c r="AC243" s="14" t="s">
        <v>17</v>
      </c>
      <c r="AD243" s="14" t="s">
        <v>17</v>
      </c>
      <c r="AE243" s="14" t="s">
        <v>17</v>
      </c>
    </row>
    <row r="244" spans="1:31">
      <c r="A244" t="s">
        <v>143</v>
      </c>
      <c r="B244" t="s">
        <v>170</v>
      </c>
      <c r="C244" s="234" t="s">
        <v>264</v>
      </c>
      <c r="D244" s="234" t="s">
        <v>264</v>
      </c>
      <c r="E244">
        <v>1976</v>
      </c>
      <c r="F244">
        <v>2</v>
      </c>
      <c r="G244">
        <v>2</v>
      </c>
      <c r="H244">
        <v>24.805</v>
      </c>
      <c r="I244" t="s">
        <v>17</v>
      </c>
      <c r="J244" s="14" t="s">
        <v>17</v>
      </c>
      <c r="K244" s="14" t="s">
        <v>17</v>
      </c>
      <c r="L244" s="14" t="s">
        <v>17</v>
      </c>
      <c r="M244" s="14" t="s">
        <v>17</v>
      </c>
      <c r="N244" s="14" t="s">
        <v>17</v>
      </c>
      <c r="O244" s="14" t="s">
        <v>17</v>
      </c>
      <c r="P244" s="14" t="s">
        <v>17</v>
      </c>
      <c r="Q244" s="14" t="s">
        <v>17</v>
      </c>
      <c r="R244" s="14" t="s">
        <v>17</v>
      </c>
      <c r="S244" s="14" t="s">
        <v>17</v>
      </c>
      <c r="T244" s="14" t="s">
        <v>17</v>
      </c>
      <c r="U244" s="14" t="s">
        <v>17</v>
      </c>
      <c r="V244" s="14" t="s">
        <v>17</v>
      </c>
      <c r="W244" s="14" t="s">
        <v>17</v>
      </c>
      <c r="X244" s="14" t="s">
        <v>17</v>
      </c>
      <c r="Y244" s="14" t="s">
        <v>17</v>
      </c>
      <c r="Z244" s="14" t="s">
        <v>17</v>
      </c>
      <c r="AA244" s="14" t="s">
        <v>17</v>
      </c>
      <c r="AB244" s="14" t="s">
        <v>17</v>
      </c>
      <c r="AC244" s="14" t="s">
        <v>17</v>
      </c>
      <c r="AD244" s="14" t="s">
        <v>17</v>
      </c>
      <c r="AE244" s="14" t="s">
        <v>17</v>
      </c>
    </row>
    <row r="245" spans="1:31">
      <c r="A245" t="s">
        <v>143</v>
      </c>
      <c r="B245" t="s">
        <v>170</v>
      </c>
      <c r="C245" s="234" t="s">
        <v>264</v>
      </c>
      <c r="D245" s="234" t="s">
        <v>264</v>
      </c>
      <c r="E245">
        <v>1976</v>
      </c>
      <c r="F245">
        <v>2</v>
      </c>
      <c r="G245">
        <v>3</v>
      </c>
      <c r="H245">
        <v>25.289000000000001</v>
      </c>
      <c r="I245" t="s">
        <v>17</v>
      </c>
      <c r="J245" s="14" t="s">
        <v>17</v>
      </c>
      <c r="K245" s="14" t="s">
        <v>17</v>
      </c>
      <c r="L245" s="14" t="s">
        <v>17</v>
      </c>
      <c r="M245" s="14" t="s">
        <v>17</v>
      </c>
      <c r="N245" s="14" t="s">
        <v>17</v>
      </c>
      <c r="O245" s="14" t="s">
        <v>17</v>
      </c>
      <c r="P245" s="14" t="s">
        <v>17</v>
      </c>
      <c r="Q245" s="14" t="s">
        <v>17</v>
      </c>
      <c r="R245" s="14" t="s">
        <v>17</v>
      </c>
      <c r="S245" s="14" t="s">
        <v>17</v>
      </c>
      <c r="T245" s="14" t="s">
        <v>17</v>
      </c>
      <c r="U245" s="14" t="s">
        <v>17</v>
      </c>
      <c r="V245" s="14" t="s">
        <v>17</v>
      </c>
      <c r="W245" s="14" t="s">
        <v>17</v>
      </c>
      <c r="X245" s="14" t="s">
        <v>17</v>
      </c>
      <c r="Y245" s="14" t="s">
        <v>17</v>
      </c>
      <c r="Z245" s="14" t="s">
        <v>17</v>
      </c>
      <c r="AA245" s="14" t="s">
        <v>17</v>
      </c>
      <c r="AB245" s="14" t="s">
        <v>17</v>
      </c>
      <c r="AC245" s="14" t="s">
        <v>17</v>
      </c>
      <c r="AD245" s="14" t="s">
        <v>17</v>
      </c>
      <c r="AE245" s="14" t="s">
        <v>17</v>
      </c>
    </row>
    <row r="246" spans="1:31">
      <c r="A246" t="s">
        <v>143</v>
      </c>
      <c r="B246" t="s">
        <v>170</v>
      </c>
      <c r="C246" s="234" t="s">
        <v>264</v>
      </c>
      <c r="D246" s="234" t="s">
        <v>264</v>
      </c>
      <c r="E246">
        <v>1976</v>
      </c>
      <c r="F246">
        <v>2</v>
      </c>
      <c r="G246">
        <v>4</v>
      </c>
      <c r="H246">
        <v>32.064999999999998</v>
      </c>
      <c r="I246" t="s">
        <v>17</v>
      </c>
      <c r="J246" s="14" t="s">
        <v>17</v>
      </c>
      <c r="K246" s="14" t="s">
        <v>17</v>
      </c>
      <c r="L246" s="14" t="s">
        <v>17</v>
      </c>
      <c r="M246" s="14" t="s">
        <v>17</v>
      </c>
      <c r="N246" s="14" t="s">
        <v>17</v>
      </c>
      <c r="O246" s="14" t="s">
        <v>17</v>
      </c>
      <c r="P246" s="14" t="s">
        <v>17</v>
      </c>
      <c r="Q246" s="14" t="s">
        <v>17</v>
      </c>
      <c r="R246" s="14" t="s">
        <v>17</v>
      </c>
      <c r="S246" s="14" t="s">
        <v>17</v>
      </c>
      <c r="T246" s="14" t="s">
        <v>17</v>
      </c>
      <c r="U246" s="14" t="s">
        <v>17</v>
      </c>
      <c r="V246" s="14" t="s">
        <v>17</v>
      </c>
      <c r="W246" s="14" t="s">
        <v>17</v>
      </c>
      <c r="X246" s="14" t="s">
        <v>17</v>
      </c>
      <c r="Y246" s="14" t="s">
        <v>17</v>
      </c>
      <c r="Z246" s="14" t="s">
        <v>17</v>
      </c>
      <c r="AA246" s="14" t="s">
        <v>17</v>
      </c>
      <c r="AB246" s="14" t="s">
        <v>17</v>
      </c>
      <c r="AC246" s="14" t="s">
        <v>17</v>
      </c>
      <c r="AD246" s="14" t="s">
        <v>17</v>
      </c>
      <c r="AE246" s="14" t="s">
        <v>17</v>
      </c>
    </row>
    <row r="247" spans="1:31">
      <c r="A247" t="s">
        <v>143</v>
      </c>
      <c r="B247" t="s">
        <v>170</v>
      </c>
      <c r="C247" s="234" t="s">
        <v>264</v>
      </c>
      <c r="D247" s="234" t="s">
        <v>264</v>
      </c>
      <c r="E247">
        <v>1976</v>
      </c>
      <c r="F247">
        <v>2</v>
      </c>
      <c r="G247">
        <v>5</v>
      </c>
      <c r="H247">
        <v>41.261000000000003</v>
      </c>
      <c r="I247" t="s">
        <v>17</v>
      </c>
      <c r="J247" s="14" t="s">
        <v>17</v>
      </c>
      <c r="K247" s="14" t="s">
        <v>17</v>
      </c>
      <c r="L247" s="14" t="s">
        <v>17</v>
      </c>
      <c r="M247" s="14" t="s">
        <v>17</v>
      </c>
      <c r="N247" s="14" t="s">
        <v>17</v>
      </c>
      <c r="O247" s="14" t="s">
        <v>17</v>
      </c>
      <c r="P247" s="14" t="s">
        <v>17</v>
      </c>
      <c r="Q247" s="14" t="s">
        <v>17</v>
      </c>
      <c r="R247" s="14" t="s">
        <v>17</v>
      </c>
      <c r="S247" s="14" t="s">
        <v>17</v>
      </c>
      <c r="T247" s="14" t="s">
        <v>17</v>
      </c>
      <c r="U247" s="14" t="s">
        <v>17</v>
      </c>
      <c r="V247" s="14" t="s">
        <v>17</v>
      </c>
      <c r="W247" s="14" t="s">
        <v>17</v>
      </c>
      <c r="X247" s="14" t="s">
        <v>17</v>
      </c>
      <c r="Y247" s="14" t="s">
        <v>17</v>
      </c>
      <c r="Z247" s="14" t="s">
        <v>17</v>
      </c>
      <c r="AA247" s="14" t="s">
        <v>17</v>
      </c>
      <c r="AB247" s="14" t="s">
        <v>17</v>
      </c>
      <c r="AC247" s="14" t="s">
        <v>17</v>
      </c>
      <c r="AD247" s="14" t="s">
        <v>17</v>
      </c>
      <c r="AE247" s="14" t="s">
        <v>17</v>
      </c>
    </row>
    <row r="248" spans="1:31">
      <c r="A248" t="s">
        <v>143</v>
      </c>
      <c r="B248" t="s">
        <v>170</v>
      </c>
      <c r="C248" s="234" t="s">
        <v>264</v>
      </c>
      <c r="D248" s="234" t="s">
        <v>264</v>
      </c>
      <c r="E248">
        <v>1976</v>
      </c>
      <c r="F248">
        <v>2</v>
      </c>
      <c r="G248">
        <v>6</v>
      </c>
      <c r="H248">
        <v>46.463999999999999</v>
      </c>
      <c r="I248" t="s">
        <v>17</v>
      </c>
      <c r="J248" s="14" t="s">
        <v>17</v>
      </c>
      <c r="K248" s="14" t="s">
        <v>17</v>
      </c>
      <c r="L248" s="14" t="s">
        <v>17</v>
      </c>
      <c r="M248" s="14" t="s">
        <v>17</v>
      </c>
      <c r="N248" s="14" t="s">
        <v>17</v>
      </c>
      <c r="O248" s="14" t="s">
        <v>17</v>
      </c>
      <c r="P248" s="14" t="s">
        <v>17</v>
      </c>
      <c r="Q248" s="14" t="s">
        <v>17</v>
      </c>
      <c r="R248" s="14" t="s">
        <v>17</v>
      </c>
      <c r="S248" s="14" t="s">
        <v>17</v>
      </c>
      <c r="T248" s="14" t="s">
        <v>17</v>
      </c>
      <c r="U248" s="14" t="s">
        <v>17</v>
      </c>
      <c r="V248" s="14" t="s">
        <v>17</v>
      </c>
      <c r="W248" s="14" t="s">
        <v>17</v>
      </c>
      <c r="X248" s="14" t="s">
        <v>17</v>
      </c>
      <c r="Y248" s="14" t="s">
        <v>17</v>
      </c>
      <c r="Z248" s="14" t="s">
        <v>17</v>
      </c>
      <c r="AA248" s="14" t="s">
        <v>17</v>
      </c>
      <c r="AB248" s="14" t="s">
        <v>17</v>
      </c>
      <c r="AC248" s="14" t="s">
        <v>17</v>
      </c>
      <c r="AD248" s="14" t="s">
        <v>17</v>
      </c>
      <c r="AE248" s="14" t="s">
        <v>17</v>
      </c>
    </row>
    <row r="249" spans="1:31">
      <c r="A249" t="s">
        <v>143</v>
      </c>
      <c r="B249" t="s">
        <v>170</v>
      </c>
      <c r="C249" s="234" t="s">
        <v>264</v>
      </c>
      <c r="D249" s="234" t="s">
        <v>264</v>
      </c>
      <c r="E249">
        <v>1976</v>
      </c>
      <c r="F249">
        <v>2</v>
      </c>
      <c r="G249">
        <v>7</v>
      </c>
      <c r="H249">
        <v>48.884</v>
      </c>
      <c r="I249" t="s">
        <v>17</v>
      </c>
      <c r="J249" s="14" t="s">
        <v>17</v>
      </c>
      <c r="K249" s="14" t="s">
        <v>17</v>
      </c>
      <c r="L249" s="14" t="s">
        <v>17</v>
      </c>
      <c r="M249" s="14" t="s">
        <v>17</v>
      </c>
      <c r="N249" s="14" t="s">
        <v>17</v>
      </c>
      <c r="O249" s="14" t="s">
        <v>17</v>
      </c>
      <c r="P249" s="14" t="s">
        <v>17</v>
      </c>
      <c r="Q249" s="14" t="s">
        <v>17</v>
      </c>
      <c r="R249" s="14" t="s">
        <v>17</v>
      </c>
      <c r="S249" s="14" t="s">
        <v>17</v>
      </c>
      <c r="T249" s="14" t="s">
        <v>17</v>
      </c>
      <c r="U249" s="14" t="s">
        <v>17</v>
      </c>
      <c r="V249" s="14" t="s">
        <v>17</v>
      </c>
      <c r="W249" s="14" t="s">
        <v>17</v>
      </c>
      <c r="X249" s="14" t="s">
        <v>17</v>
      </c>
      <c r="Y249" s="14" t="s">
        <v>17</v>
      </c>
      <c r="Z249" s="14" t="s">
        <v>17</v>
      </c>
      <c r="AA249" s="14" t="s">
        <v>17</v>
      </c>
      <c r="AB249" s="14" t="s">
        <v>17</v>
      </c>
      <c r="AC249" s="14" t="s">
        <v>17</v>
      </c>
      <c r="AD249" s="14" t="s">
        <v>17</v>
      </c>
      <c r="AE249" s="14" t="s">
        <v>17</v>
      </c>
    </row>
    <row r="250" spans="1:31">
      <c r="A250" t="s">
        <v>143</v>
      </c>
      <c r="B250" t="s">
        <v>170</v>
      </c>
      <c r="C250" s="234" t="s">
        <v>264</v>
      </c>
      <c r="D250" s="234" t="s">
        <v>264</v>
      </c>
      <c r="E250">
        <v>1976</v>
      </c>
      <c r="F250">
        <v>2</v>
      </c>
      <c r="G250">
        <v>8</v>
      </c>
      <c r="H250">
        <v>35.695</v>
      </c>
      <c r="I250" t="s">
        <v>17</v>
      </c>
      <c r="J250" s="14" t="s">
        <v>17</v>
      </c>
      <c r="K250" s="14" t="s">
        <v>17</v>
      </c>
      <c r="L250" s="14" t="s">
        <v>17</v>
      </c>
      <c r="M250" s="14" t="s">
        <v>17</v>
      </c>
      <c r="N250" s="14" t="s">
        <v>17</v>
      </c>
      <c r="O250" s="14" t="s">
        <v>17</v>
      </c>
      <c r="P250" s="14" t="s">
        <v>17</v>
      </c>
      <c r="Q250" s="14" t="s">
        <v>17</v>
      </c>
      <c r="R250" s="14" t="s">
        <v>17</v>
      </c>
      <c r="S250" s="14" t="s">
        <v>17</v>
      </c>
      <c r="T250" s="14" t="s">
        <v>17</v>
      </c>
      <c r="U250" s="14" t="s">
        <v>17</v>
      </c>
      <c r="V250" s="14" t="s">
        <v>17</v>
      </c>
      <c r="W250" s="14" t="s">
        <v>17</v>
      </c>
      <c r="X250" s="14" t="s">
        <v>17</v>
      </c>
      <c r="Y250" s="14" t="s">
        <v>17</v>
      </c>
      <c r="Z250" s="14" t="s">
        <v>17</v>
      </c>
      <c r="AA250" s="14" t="s">
        <v>17</v>
      </c>
      <c r="AB250" s="14" t="s">
        <v>17</v>
      </c>
      <c r="AC250" s="14" t="s">
        <v>17</v>
      </c>
      <c r="AD250" s="14" t="s">
        <v>17</v>
      </c>
      <c r="AE250" s="14" t="s">
        <v>17</v>
      </c>
    </row>
    <row r="251" spans="1:31">
      <c r="A251" t="s">
        <v>143</v>
      </c>
      <c r="B251" t="s">
        <v>170</v>
      </c>
      <c r="C251" s="234" t="s">
        <v>264</v>
      </c>
      <c r="D251" s="234" t="s">
        <v>264</v>
      </c>
      <c r="E251">
        <v>1976</v>
      </c>
      <c r="F251">
        <v>2</v>
      </c>
      <c r="G251">
        <v>9</v>
      </c>
      <c r="H251">
        <v>42.35</v>
      </c>
      <c r="I251" t="s">
        <v>17</v>
      </c>
      <c r="J251" s="14" t="s">
        <v>17</v>
      </c>
      <c r="K251" s="14" t="s">
        <v>17</v>
      </c>
      <c r="L251" s="14" t="s">
        <v>17</v>
      </c>
      <c r="M251" s="14" t="s">
        <v>17</v>
      </c>
      <c r="N251" s="14" t="s">
        <v>17</v>
      </c>
      <c r="O251" s="14" t="s">
        <v>17</v>
      </c>
      <c r="P251" s="14" t="s">
        <v>17</v>
      </c>
      <c r="Q251" s="14" t="s">
        <v>17</v>
      </c>
      <c r="R251" s="14" t="s">
        <v>17</v>
      </c>
      <c r="S251" s="14" t="s">
        <v>17</v>
      </c>
      <c r="T251" s="14" t="s">
        <v>17</v>
      </c>
      <c r="U251" s="14" t="s">
        <v>17</v>
      </c>
      <c r="V251" s="14" t="s">
        <v>17</v>
      </c>
      <c r="W251" s="14" t="s">
        <v>17</v>
      </c>
      <c r="X251" s="14" t="s">
        <v>17</v>
      </c>
      <c r="Y251" s="14" t="s">
        <v>17</v>
      </c>
      <c r="Z251" s="14" t="s">
        <v>17</v>
      </c>
      <c r="AA251" s="14" t="s">
        <v>17</v>
      </c>
      <c r="AB251" s="14" t="s">
        <v>17</v>
      </c>
      <c r="AC251" s="14" t="s">
        <v>17</v>
      </c>
      <c r="AD251" s="14" t="s">
        <v>17</v>
      </c>
      <c r="AE251" s="14" t="s">
        <v>17</v>
      </c>
    </row>
    <row r="252" spans="1:31">
      <c r="A252" t="s">
        <v>143</v>
      </c>
      <c r="B252" t="s">
        <v>170</v>
      </c>
      <c r="C252" s="234" t="s">
        <v>264</v>
      </c>
      <c r="D252" s="234" t="s">
        <v>264</v>
      </c>
      <c r="E252">
        <v>1976</v>
      </c>
      <c r="F252">
        <v>2</v>
      </c>
      <c r="G252">
        <v>10</v>
      </c>
      <c r="H252">
        <v>39.808999999999997</v>
      </c>
      <c r="I252" t="s">
        <v>17</v>
      </c>
      <c r="J252" s="14" t="s">
        <v>17</v>
      </c>
      <c r="K252" s="14" t="s">
        <v>17</v>
      </c>
      <c r="L252" s="14" t="s">
        <v>17</v>
      </c>
      <c r="M252" s="14" t="s">
        <v>17</v>
      </c>
      <c r="N252" s="14" t="s">
        <v>17</v>
      </c>
      <c r="O252" s="14" t="s">
        <v>17</v>
      </c>
      <c r="P252" s="14" t="s">
        <v>17</v>
      </c>
      <c r="Q252" s="14" t="s">
        <v>17</v>
      </c>
      <c r="R252" s="14" t="s">
        <v>17</v>
      </c>
      <c r="S252" s="14" t="s">
        <v>17</v>
      </c>
      <c r="T252" s="14" t="s">
        <v>17</v>
      </c>
      <c r="U252" s="14" t="s">
        <v>17</v>
      </c>
      <c r="V252" s="14" t="s">
        <v>17</v>
      </c>
      <c r="W252" s="14" t="s">
        <v>17</v>
      </c>
      <c r="X252" s="14" t="s">
        <v>17</v>
      </c>
      <c r="Y252" s="14" t="s">
        <v>17</v>
      </c>
      <c r="Z252" s="14" t="s">
        <v>17</v>
      </c>
      <c r="AA252" s="14" t="s">
        <v>17</v>
      </c>
      <c r="AB252" s="14" t="s">
        <v>17</v>
      </c>
      <c r="AC252" s="14" t="s">
        <v>17</v>
      </c>
      <c r="AD252" s="14" t="s">
        <v>17</v>
      </c>
      <c r="AE252" s="14" t="s">
        <v>17</v>
      </c>
    </row>
    <row r="253" spans="1:31">
      <c r="A253" t="s">
        <v>143</v>
      </c>
      <c r="B253" t="s">
        <v>170</v>
      </c>
      <c r="C253" s="234" t="s">
        <v>264</v>
      </c>
      <c r="D253" s="234" t="s">
        <v>264</v>
      </c>
      <c r="E253">
        <v>1976</v>
      </c>
      <c r="F253">
        <v>2</v>
      </c>
      <c r="G253">
        <v>11</v>
      </c>
      <c r="H253">
        <v>39.445999999999998</v>
      </c>
      <c r="I253" t="s">
        <v>17</v>
      </c>
      <c r="J253" s="14" t="s">
        <v>17</v>
      </c>
      <c r="K253" s="14" t="s">
        <v>17</v>
      </c>
      <c r="L253" s="14" t="s">
        <v>17</v>
      </c>
      <c r="M253" s="14" t="s">
        <v>17</v>
      </c>
      <c r="N253" s="14" t="s">
        <v>17</v>
      </c>
      <c r="O253" s="14" t="s">
        <v>17</v>
      </c>
      <c r="P253" s="14" t="s">
        <v>17</v>
      </c>
      <c r="Q253" s="14" t="s">
        <v>17</v>
      </c>
      <c r="R253" s="14" t="s">
        <v>17</v>
      </c>
      <c r="S253" s="14" t="s">
        <v>17</v>
      </c>
      <c r="T253" s="14" t="s">
        <v>17</v>
      </c>
      <c r="U253" s="14" t="s">
        <v>17</v>
      </c>
      <c r="V253" s="14" t="s">
        <v>17</v>
      </c>
      <c r="W253" s="14" t="s">
        <v>17</v>
      </c>
      <c r="X253" s="14" t="s">
        <v>17</v>
      </c>
      <c r="Y253" s="14" t="s">
        <v>17</v>
      </c>
      <c r="Z253" s="14" t="s">
        <v>17</v>
      </c>
      <c r="AA253" s="14" t="s">
        <v>17</v>
      </c>
      <c r="AB253" s="14" t="s">
        <v>17</v>
      </c>
      <c r="AC253" s="14" t="s">
        <v>17</v>
      </c>
      <c r="AD253" s="14" t="s">
        <v>17</v>
      </c>
      <c r="AE253" s="14" t="s">
        <v>17</v>
      </c>
    </row>
    <row r="254" spans="1:31">
      <c r="A254" t="s">
        <v>143</v>
      </c>
      <c r="B254" t="s">
        <v>170</v>
      </c>
      <c r="C254" s="234" t="s">
        <v>264</v>
      </c>
      <c r="D254" s="234" t="s">
        <v>264</v>
      </c>
      <c r="E254">
        <v>1976</v>
      </c>
      <c r="F254">
        <v>2</v>
      </c>
      <c r="G254">
        <v>12</v>
      </c>
      <c r="H254">
        <v>44.890999999999998</v>
      </c>
      <c r="I254" t="s">
        <v>17</v>
      </c>
      <c r="J254" s="14" t="s">
        <v>17</v>
      </c>
      <c r="K254" s="14" t="s">
        <v>17</v>
      </c>
      <c r="L254" s="14" t="s">
        <v>17</v>
      </c>
      <c r="M254" s="14" t="s">
        <v>17</v>
      </c>
      <c r="N254" s="14" t="s">
        <v>17</v>
      </c>
      <c r="O254" s="14" t="s">
        <v>17</v>
      </c>
      <c r="P254" s="14" t="s">
        <v>17</v>
      </c>
      <c r="Q254" s="14" t="s">
        <v>17</v>
      </c>
      <c r="R254" s="14" t="s">
        <v>17</v>
      </c>
      <c r="S254" s="14" t="s">
        <v>17</v>
      </c>
      <c r="T254" s="14" t="s">
        <v>17</v>
      </c>
      <c r="U254" s="14" t="s">
        <v>17</v>
      </c>
      <c r="V254" s="14" t="s">
        <v>17</v>
      </c>
      <c r="W254" s="14" t="s">
        <v>17</v>
      </c>
      <c r="X254" s="14" t="s">
        <v>17</v>
      </c>
      <c r="Y254" s="14" t="s">
        <v>17</v>
      </c>
      <c r="Z254" s="14" t="s">
        <v>17</v>
      </c>
      <c r="AA254" s="14" t="s">
        <v>17</v>
      </c>
      <c r="AB254" s="14" t="s">
        <v>17</v>
      </c>
      <c r="AC254" s="14" t="s">
        <v>17</v>
      </c>
      <c r="AD254" s="14" t="s">
        <v>17</v>
      </c>
      <c r="AE254" s="14" t="s">
        <v>17</v>
      </c>
    </row>
    <row r="255" spans="1:31">
      <c r="A255" t="s">
        <v>143</v>
      </c>
      <c r="B255" t="s">
        <v>170</v>
      </c>
      <c r="C255" s="234" t="s">
        <v>264</v>
      </c>
      <c r="D255" s="234" t="s">
        <v>264</v>
      </c>
      <c r="E255">
        <v>1976</v>
      </c>
      <c r="F255">
        <v>2</v>
      </c>
      <c r="G255">
        <v>13</v>
      </c>
      <c r="H255">
        <v>47.915999999999997</v>
      </c>
      <c r="I255" t="s">
        <v>17</v>
      </c>
      <c r="J255" s="14" t="s">
        <v>17</v>
      </c>
      <c r="K255" s="14" t="s">
        <v>17</v>
      </c>
      <c r="L255" s="14" t="s">
        <v>17</v>
      </c>
      <c r="M255" s="14" t="s">
        <v>17</v>
      </c>
      <c r="N255" s="14" t="s">
        <v>17</v>
      </c>
      <c r="O255" s="14" t="s">
        <v>17</v>
      </c>
      <c r="P255" s="14" t="s">
        <v>17</v>
      </c>
      <c r="Q255" s="14" t="s">
        <v>17</v>
      </c>
      <c r="R255" s="14" t="s">
        <v>17</v>
      </c>
      <c r="S255" s="14" t="s">
        <v>17</v>
      </c>
      <c r="T255" s="14" t="s">
        <v>17</v>
      </c>
      <c r="U255" s="14" t="s">
        <v>17</v>
      </c>
      <c r="V255" s="14" t="s">
        <v>17</v>
      </c>
      <c r="W255" s="14" t="s">
        <v>17</v>
      </c>
      <c r="X255" s="14" t="s">
        <v>17</v>
      </c>
      <c r="Y255" s="14" t="s">
        <v>17</v>
      </c>
      <c r="Z255" s="14" t="s">
        <v>17</v>
      </c>
      <c r="AA255" s="14" t="s">
        <v>17</v>
      </c>
      <c r="AB255" s="14" t="s">
        <v>17</v>
      </c>
      <c r="AC255" s="14" t="s">
        <v>17</v>
      </c>
      <c r="AD255" s="14" t="s">
        <v>17</v>
      </c>
      <c r="AE255" s="14" t="s">
        <v>17</v>
      </c>
    </row>
    <row r="256" spans="1:31">
      <c r="A256" t="s">
        <v>143</v>
      </c>
      <c r="B256" t="s">
        <v>170</v>
      </c>
      <c r="C256" s="234" t="s">
        <v>264</v>
      </c>
      <c r="D256" s="234" t="s">
        <v>264</v>
      </c>
      <c r="E256">
        <v>1976</v>
      </c>
      <c r="F256">
        <v>2</v>
      </c>
      <c r="G256">
        <v>14</v>
      </c>
      <c r="H256">
        <v>45.012</v>
      </c>
      <c r="I256" t="s">
        <v>17</v>
      </c>
      <c r="J256" s="14" t="s">
        <v>17</v>
      </c>
      <c r="K256" s="14" t="s">
        <v>17</v>
      </c>
      <c r="L256" s="14" t="s">
        <v>17</v>
      </c>
      <c r="M256" s="14" t="s">
        <v>17</v>
      </c>
      <c r="N256" s="14" t="s">
        <v>17</v>
      </c>
      <c r="O256" s="14" t="s">
        <v>17</v>
      </c>
      <c r="P256" s="14" t="s">
        <v>17</v>
      </c>
      <c r="Q256" s="14" t="s">
        <v>17</v>
      </c>
      <c r="R256" s="14" t="s">
        <v>17</v>
      </c>
      <c r="S256" s="14" t="s">
        <v>17</v>
      </c>
      <c r="T256" s="14" t="s">
        <v>17</v>
      </c>
      <c r="U256" s="14" t="s">
        <v>17</v>
      </c>
      <c r="V256" s="14" t="s">
        <v>17</v>
      </c>
      <c r="W256" s="14" t="s">
        <v>17</v>
      </c>
      <c r="X256" s="14" t="s">
        <v>17</v>
      </c>
      <c r="Y256" s="14" t="s">
        <v>17</v>
      </c>
      <c r="Z256" s="14" t="s">
        <v>17</v>
      </c>
      <c r="AA256" s="14" t="s">
        <v>17</v>
      </c>
      <c r="AB256" s="14" t="s">
        <v>17</v>
      </c>
      <c r="AC256" s="14" t="s">
        <v>17</v>
      </c>
      <c r="AD256" s="14" t="s">
        <v>17</v>
      </c>
      <c r="AE256" s="14" t="s">
        <v>17</v>
      </c>
    </row>
    <row r="257" spans="1:31">
      <c r="A257" t="s">
        <v>143</v>
      </c>
      <c r="B257" t="s">
        <v>170</v>
      </c>
      <c r="C257" s="234" t="s">
        <v>264</v>
      </c>
      <c r="D257" s="234" t="s">
        <v>264</v>
      </c>
      <c r="E257">
        <v>1976</v>
      </c>
      <c r="F257">
        <v>3</v>
      </c>
      <c r="G257">
        <v>1</v>
      </c>
      <c r="H257">
        <v>26.135999999999999</v>
      </c>
      <c r="I257" t="s">
        <v>17</v>
      </c>
      <c r="J257" s="14" t="s">
        <v>17</v>
      </c>
      <c r="K257" s="14" t="s">
        <v>17</v>
      </c>
      <c r="L257" s="14" t="s">
        <v>17</v>
      </c>
      <c r="M257" s="14" t="s">
        <v>17</v>
      </c>
      <c r="N257" s="14" t="s">
        <v>17</v>
      </c>
      <c r="O257" s="14" t="s">
        <v>17</v>
      </c>
      <c r="P257" s="14" t="s">
        <v>17</v>
      </c>
      <c r="Q257" s="14" t="s">
        <v>17</v>
      </c>
      <c r="R257" s="14" t="s">
        <v>17</v>
      </c>
      <c r="S257" s="14" t="s">
        <v>17</v>
      </c>
      <c r="T257" s="14" t="s">
        <v>17</v>
      </c>
      <c r="U257" s="14" t="s">
        <v>17</v>
      </c>
      <c r="V257" s="14" t="s">
        <v>17</v>
      </c>
      <c r="W257" s="14" t="s">
        <v>17</v>
      </c>
      <c r="X257" s="14" t="s">
        <v>17</v>
      </c>
      <c r="Y257" s="14" t="s">
        <v>17</v>
      </c>
      <c r="Z257" s="14" t="s">
        <v>17</v>
      </c>
      <c r="AA257" s="14" t="s">
        <v>17</v>
      </c>
      <c r="AB257" s="14" t="s">
        <v>17</v>
      </c>
      <c r="AC257" s="14" t="s">
        <v>17</v>
      </c>
      <c r="AD257" s="14" t="s">
        <v>17</v>
      </c>
      <c r="AE257" s="14" t="s">
        <v>17</v>
      </c>
    </row>
    <row r="258" spans="1:31">
      <c r="A258" t="s">
        <v>143</v>
      </c>
      <c r="B258" t="s">
        <v>170</v>
      </c>
      <c r="C258" s="234" t="s">
        <v>264</v>
      </c>
      <c r="D258" s="234" t="s">
        <v>264</v>
      </c>
      <c r="E258">
        <v>1976</v>
      </c>
      <c r="F258">
        <v>3</v>
      </c>
      <c r="G258">
        <v>2</v>
      </c>
      <c r="H258">
        <v>24.2</v>
      </c>
      <c r="I258" t="s">
        <v>17</v>
      </c>
      <c r="J258" s="14" t="s">
        <v>17</v>
      </c>
      <c r="K258" s="14" t="s">
        <v>17</v>
      </c>
      <c r="L258" s="14" t="s">
        <v>17</v>
      </c>
      <c r="M258" s="14" t="s">
        <v>17</v>
      </c>
      <c r="N258" s="14" t="s">
        <v>17</v>
      </c>
      <c r="O258" s="14" t="s">
        <v>17</v>
      </c>
      <c r="P258" s="14" t="s">
        <v>17</v>
      </c>
      <c r="Q258" s="14" t="s">
        <v>17</v>
      </c>
      <c r="R258" s="14" t="s">
        <v>17</v>
      </c>
      <c r="S258" s="14" t="s">
        <v>17</v>
      </c>
      <c r="T258" s="14" t="s">
        <v>17</v>
      </c>
      <c r="U258" s="14" t="s">
        <v>17</v>
      </c>
      <c r="V258" s="14" t="s">
        <v>17</v>
      </c>
      <c r="W258" s="14" t="s">
        <v>17</v>
      </c>
      <c r="X258" s="14" t="s">
        <v>17</v>
      </c>
      <c r="Y258" s="14" t="s">
        <v>17</v>
      </c>
      <c r="Z258" s="14" t="s">
        <v>17</v>
      </c>
      <c r="AA258" s="14" t="s">
        <v>17</v>
      </c>
      <c r="AB258" s="14" t="s">
        <v>17</v>
      </c>
      <c r="AC258" s="14" t="s">
        <v>17</v>
      </c>
      <c r="AD258" s="14" t="s">
        <v>17</v>
      </c>
      <c r="AE258" s="14" t="s">
        <v>17</v>
      </c>
    </row>
    <row r="259" spans="1:31">
      <c r="A259" t="s">
        <v>143</v>
      </c>
      <c r="B259" t="s">
        <v>170</v>
      </c>
      <c r="C259" s="234" t="s">
        <v>264</v>
      </c>
      <c r="D259" s="234" t="s">
        <v>264</v>
      </c>
      <c r="E259">
        <v>1976</v>
      </c>
      <c r="F259">
        <v>3</v>
      </c>
      <c r="G259">
        <v>3</v>
      </c>
      <c r="H259">
        <v>29.887</v>
      </c>
      <c r="I259" t="s">
        <v>17</v>
      </c>
      <c r="J259" s="14" t="s">
        <v>17</v>
      </c>
      <c r="K259" s="14" t="s">
        <v>17</v>
      </c>
      <c r="L259" s="14" t="s">
        <v>17</v>
      </c>
      <c r="M259" s="14" t="s">
        <v>17</v>
      </c>
      <c r="N259" s="14" t="s">
        <v>17</v>
      </c>
      <c r="O259" s="14" t="s">
        <v>17</v>
      </c>
      <c r="P259" s="14" t="s">
        <v>17</v>
      </c>
      <c r="Q259" s="14" t="s">
        <v>17</v>
      </c>
      <c r="R259" s="14" t="s">
        <v>17</v>
      </c>
      <c r="S259" s="14" t="s">
        <v>17</v>
      </c>
      <c r="T259" s="14" t="s">
        <v>17</v>
      </c>
      <c r="U259" s="14" t="s">
        <v>17</v>
      </c>
      <c r="V259" s="14" t="s">
        <v>17</v>
      </c>
      <c r="W259" s="14" t="s">
        <v>17</v>
      </c>
      <c r="X259" s="14" t="s">
        <v>17</v>
      </c>
      <c r="Y259" s="14" t="s">
        <v>17</v>
      </c>
      <c r="Z259" s="14" t="s">
        <v>17</v>
      </c>
      <c r="AA259" s="14" t="s">
        <v>17</v>
      </c>
      <c r="AB259" s="14" t="s">
        <v>17</v>
      </c>
      <c r="AC259" s="14" t="s">
        <v>17</v>
      </c>
      <c r="AD259" s="14" t="s">
        <v>17</v>
      </c>
      <c r="AE259" s="14" t="s">
        <v>17</v>
      </c>
    </row>
    <row r="260" spans="1:31">
      <c r="A260" t="s">
        <v>143</v>
      </c>
      <c r="B260" t="s">
        <v>170</v>
      </c>
      <c r="C260" s="234" t="s">
        <v>264</v>
      </c>
      <c r="D260" s="234" t="s">
        <v>264</v>
      </c>
      <c r="E260">
        <v>1976</v>
      </c>
      <c r="F260">
        <v>3</v>
      </c>
      <c r="G260">
        <v>4</v>
      </c>
      <c r="H260">
        <v>35.816000000000003</v>
      </c>
      <c r="I260" t="s">
        <v>17</v>
      </c>
      <c r="J260" s="14" t="s">
        <v>17</v>
      </c>
      <c r="K260" s="14" t="s">
        <v>17</v>
      </c>
      <c r="L260" s="14" t="s">
        <v>17</v>
      </c>
      <c r="M260" s="14" t="s">
        <v>17</v>
      </c>
      <c r="N260" s="14" t="s">
        <v>17</v>
      </c>
      <c r="O260" s="14" t="s">
        <v>17</v>
      </c>
      <c r="P260" s="14" t="s">
        <v>17</v>
      </c>
      <c r="Q260" s="14" t="s">
        <v>17</v>
      </c>
      <c r="R260" s="14" t="s">
        <v>17</v>
      </c>
      <c r="S260" s="14" t="s">
        <v>17</v>
      </c>
      <c r="T260" s="14" t="s">
        <v>17</v>
      </c>
      <c r="U260" s="14" t="s">
        <v>17</v>
      </c>
      <c r="V260" s="14" t="s">
        <v>17</v>
      </c>
      <c r="W260" s="14" t="s">
        <v>17</v>
      </c>
      <c r="X260" s="14" t="s">
        <v>17</v>
      </c>
      <c r="Y260" s="14" t="s">
        <v>17</v>
      </c>
      <c r="Z260" s="14" t="s">
        <v>17</v>
      </c>
      <c r="AA260" s="14" t="s">
        <v>17</v>
      </c>
      <c r="AB260" s="14" t="s">
        <v>17</v>
      </c>
      <c r="AC260" s="14" t="s">
        <v>17</v>
      </c>
      <c r="AD260" s="14" t="s">
        <v>17</v>
      </c>
      <c r="AE260" s="14" t="s">
        <v>17</v>
      </c>
    </row>
    <row r="261" spans="1:31">
      <c r="A261" t="s">
        <v>143</v>
      </c>
      <c r="B261" t="s">
        <v>170</v>
      </c>
      <c r="C261" s="234" t="s">
        <v>264</v>
      </c>
      <c r="D261" s="234" t="s">
        <v>264</v>
      </c>
      <c r="E261">
        <v>1976</v>
      </c>
      <c r="F261">
        <v>3</v>
      </c>
      <c r="G261">
        <v>5</v>
      </c>
      <c r="H261">
        <v>38.356999999999999</v>
      </c>
      <c r="I261" t="s">
        <v>17</v>
      </c>
      <c r="J261" s="14" t="s">
        <v>17</v>
      </c>
      <c r="K261" s="14" t="s">
        <v>17</v>
      </c>
      <c r="L261" s="14" t="s">
        <v>17</v>
      </c>
      <c r="M261" s="14" t="s">
        <v>17</v>
      </c>
      <c r="N261" s="14" t="s">
        <v>17</v>
      </c>
      <c r="O261" s="14" t="s">
        <v>17</v>
      </c>
      <c r="P261" s="14" t="s">
        <v>17</v>
      </c>
      <c r="Q261" s="14" t="s">
        <v>17</v>
      </c>
      <c r="R261" s="14" t="s">
        <v>17</v>
      </c>
      <c r="S261" s="14" t="s">
        <v>17</v>
      </c>
      <c r="T261" s="14" t="s">
        <v>17</v>
      </c>
      <c r="U261" s="14" t="s">
        <v>17</v>
      </c>
      <c r="V261" s="14" t="s">
        <v>17</v>
      </c>
      <c r="W261" s="14" t="s">
        <v>17</v>
      </c>
      <c r="X261" s="14" t="s">
        <v>17</v>
      </c>
      <c r="Y261" s="14" t="s">
        <v>17</v>
      </c>
      <c r="Z261" s="14" t="s">
        <v>17</v>
      </c>
      <c r="AA261" s="14" t="s">
        <v>17</v>
      </c>
      <c r="AB261" s="14" t="s">
        <v>17</v>
      </c>
      <c r="AC261" s="14" t="s">
        <v>17</v>
      </c>
      <c r="AD261" s="14" t="s">
        <v>17</v>
      </c>
      <c r="AE261" s="14" t="s">
        <v>17</v>
      </c>
    </row>
    <row r="262" spans="1:31">
      <c r="A262" t="s">
        <v>143</v>
      </c>
      <c r="B262" t="s">
        <v>170</v>
      </c>
      <c r="C262" s="234" t="s">
        <v>264</v>
      </c>
      <c r="D262" s="234" t="s">
        <v>264</v>
      </c>
      <c r="E262">
        <v>1976</v>
      </c>
      <c r="F262">
        <v>3</v>
      </c>
      <c r="G262">
        <v>6</v>
      </c>
      <c r="H262">
        <v>45.738</v>
      </c>
      <c r="I262" t="s">
        <v>17</v>
      </c>
      <c r="J262" s="14" t="s">
        <v>17</v>
      </c>
      <c r="K262" s="14" t="s">
        <v>17</v>
      </c>
      <c r="L262" s="14" t="s">
        <v>17</v>
      </c>
      <c r="M262" s="14" t="s">
        <v>17</v>
      </c>
      <c r="N262" s="14" t="s">
        <v>17</v>
      </c>
      <c r="O262" s="14" t="s">
        <v>17</v>
      </c>
      <c r="P262" s="14" t="s">
        <v>17</v>
      </c>
      <c r="Q262" s="14" t="s">
        <v>17</v>
      </c>
      <c r="R262" s="14" t="s">
        <v>17</v>
      </c>
      <c r="S262" s="14" t="s">
        <v>17</v>
      </c>
      <c r="T262" s="14" t="s">
        <v>17</v>
      </c>
      <c r="U262" s="14" t="s">
        <v>17</v>
      </c>
      <c r="V262" s="14" t="s">
        <v>17</v>
      </c>
      <c r="W262" s="14" t="s">
        <v>17</v>
      </c>
      <c r="X262" s="14" t="s">
        <v>17</v>
      </c>
      <c r="Y262" s="14" t="s">
        <v>17</v>
      </c>
      <c r="Z262" s="14" t="s">
        <v>17</v>
      </c>
      <c r="AA262" s="14" t="s">
        <v>17</v>
      </c>
      <c r="AB262" s="14" t="s">
        <v>17</v>
      </c>
      <c r="AC262" s="14" t="s">
        <v>17</v>
      </c>
      <c r="AD262" s="14" t="s">
        <v>17</v>
      </c>
      <c r="AE262" s="14" t="s">
        <v>17</v>
      </c>
    </row>
    <row r="263" spans="1:31">
      <c r="A263" t="s">
        <v>143</v>
      </c>
      <c r="B263" t="s">
        <v>170</v>
      </c>
      <c r="C263" s="234" t="s">
        <v>264</v>
      </c>
      <c r="D263" s="234" t="s">
        <v>264</v>
      </c>
      <c r="E263">
        <v>1976</v>
      </c>
      <c r="F263">
        <v>3</v>
      </c>
      <c r="G263">
        <v>7</v>
      </c>
      <c r="H263">
        <v>45.738</v>
      </c>
      <c r="I263" t="s">
        <v>17</v>
      </c>
      <c r="J263" s="14" t="s">
        <v>17</v>
      </c>
      <c r="K263" s="14" t="s">
        <v>17</v>
      </c>
      <c r="L263" s="14" t="s">
        <v>17</v>
      </c>
      <c r="M263" s="14" t="s">
        <v>17</v>
      </c>
      <c r="N263" s="14" t="s">
        <v>17</v>
      </c>
      <c r="O263" s="14" t="s">
        <v>17</v>
      </c>
      <c r="P263" s="14" t="s">
        <v>17</v>
      </c>
      <c r="Q263" s="14" t="s">
        <v>17</v>
      </c>
      <c r="R263" s="14" t="s">
        <v>17</v>
      </c>
      <c r="S263" s="14" t="s">
        <v>17</v>
      </c>
      <c r="T263" s="14" t="s">
        <v>17</v>
      </c>
      <c r="U263" s="14" t="s">
        <v>17</v>
      </c>
      <c r="V263" s="14" t="s">
        <v>17</v>
      </c>
      <c r="W263" s="14" t="s">
        <v>17</v>
      </c>
      <c r="X263" s="14" t="s">
        <v>17</v>
      </c>
      <c r="Y263" s="14" t="s">
        <v>17</v>
      </c>
      <c r="Z263" s="14" t="s">
        <v>17</v>
      </c>
      <c r="AA263" s="14" t="s">
        <v>17</v>
      </c>
      <c r="AB263" s="14" t="s">
        <v>17</v>
      </c>
      <c r="AC263" s="14" t="s">
        <v>17</v>
      </c>
      <c r="AD263" s="14" t="s">
        <v>17</v>
      </c>
      <c r="AE263" s="14" t="s">
        <v>17</v>
      </c>
    </row>
    <row r="264" spans="1:31">
      <c r="A264" t="s">
        <v>143</v>
      </c>
      <c r="B264" t="s">
        <v>170</v>
      </c>
      <c r="C264" s="234" t="s">
        <v>264</v>
      </c>
      <c r="D264" s="234" t="s">
        <v>264</v>
      </c>
      <c r="E264">
        <v>1976</v>
      </c>
      <c r="F264">
        <v>3</v>
      </c>
      <c r="G264">
        <v>8</v>
      </c>
      <c r="H264">
        <v>44.890999999999998</v>
      </c>
      <c r="I264" t="s">
        <v>17</v>
      </c>
      <c r="J264" s="14" t="s">
        <v>17</v>
      </c>
      <c r="K264" s="14" t="s">
        <v>17</v>
      </c>
      <c r="L264" s="14" t="s">
        <v>17</v>
      </c>
      <c r="M264" s="14" t="s">
        <v>17</v>
      </c>
      <c r="N264" s="14" t="s">
        <v>17</v>
      </c>
      <c r="O264" s="14" t="s">
        <v>17</v>
      </c>
      <c r="P264" s="14" t="s">
        <v>17</v>
      </c>
      <c r="Q264" s="14" t="s">
        <v>17</v>
      </c>
      <c r="R264" s="14" t="s">
        <v>17</v>
      </c>
      <c r="S264" s="14" t="s">
        <v>17</v>
      </c>
      <c r="T264" s="14" t="s">
        <v>17</v>
      </c>
      <c r="U264" s="14" t="s">
        <v>17</v>
      </c>
      <c r="V264" s="14" t="s">
        <v>17</v>
      </c>
      <c r="W264" s="14" t="s">
        <v>17</v>
      </c>
      <c r="X264" s="14" t="s">
        <v>17</v>
      </c>
      <c r="Y264" s="14" t="s">
        <v>17</v>
      </c>
      <c r="Z264" s="14" t="s">
        <v>17</v>
      </c>
      <c r="AA264" s="14" t="s">
        <v>17</v>
      </c>
      <c r="AB264" s="14" t="s">
        <v>17</v>
      </c>
      <c r="AC264" s="14" t="s">
        <v>17</v>
      </c>
      <c r="AD264" s="14" t="s">
        <v>17</v>
      </c>
      <c r="AE264" s="14" t="s">
        <v>17</v>
      </c>
    </row>
    <row r="265" spans="1:31">
      <c r="A265" t="s">
        <v>143</v>
      </c>
      <c r="B265" t="s">
        <v>170</v>
      </c>
      <c r="C265" s="234" t="s">
        <v>264</v>
      </c>
      <c r="D265" s="234" t="s">
        <v>264</v>
      </c>
      <c r="E265">
        <v>1976</v>
      </c>
      <c r="F265">
        <v>3</v>
      </c>
      <c r="G265">
        <v>9</v>
      </c>
      <c r="H265">
        <v>38.115000000000002</v>
      </c>
      <c r="I265" t="s">
        <v>17</v>
      </c>
      <c r="J265" s="14" t="s">
        <v>17</v>
      </c>
      <c r="K265" s="14" t="s">
        <v>17</v>
      </c>
      <c r="L265" s="14" t="s">
        <v>17</v>
      </c>
      <c r="M265" s="14" t="s">
        <v>17</v>
      </c>
      <c r="N265" s="14" t="s">
        <v>17</v>
      </c>
      <c r="O265" s="14" t="s">
        <v>17</v>
      </c>
      <c r="P265" s="14" t="s">
        <v>17</v>
      </c>
      <c r="Q265" s="14" t="s">
        <v>17</v>
      </c>
      <c r="R265" s="14" t="s">
        <v>17</v>
      </c>
      <c r="S265" s="14" t="s">
        <v>17</v>
      </c>
      <c r="T265" s="14" t="s">
        <v>17</v>
      </c>
      <c r="U265" s="14" t="s">
        <v>17</v>
      </c>
      <c r="V265" s="14" t="s">
        <v>17</v>
      </c>
      <c r="W265" s="14" t="s">
        <v>17</v>
      </c>
      <c r="X265" s="14" t="s">
        <v>17</v>
      </c>
      <c r="Y265" s="14" t="s">
        <v>17</v>
      </c>
      <c r="Z265" s="14" t="s">
        <v>17</v>
      </c>
      <c r="AA265" s="14" t="s">
        <v>17</v>
      </c>
      <c r="AB265" s="14" t="s">
        <v>17</v>
      </c>
      <c r="AC265" s="14" t="s">
        <v>17</v>
      </c>
      <c r="AD265" s="14" t="s">
        <v>17</v>
      </c>
      <c r="AE265" s="14" t="s">
        <v>17</v>
      </c>
    </row>
    <row r="266" spans="1:31">
      <c r="A266" t="s">
        <v>143</v>
      </c>
      <c r="B266" t="s">
        <v>170</v>
      </c>
      <c r="C266" s="234" t="s">
        <v>264</v>
      </c>
      <c r="D266" s="234" t="s">
        <v>264</v>
      </c>
      <c r="E266">
        <v>1976</v>
      </c>
      <c r="F266">
        <v>3</v>
      </c>
      <c r="G266">
        <v>10</v>
      </c>
      <c r="H266">
        <v>40.777000000000001</v>
      </c>
      <c r="I266" t="s">
        <v>17</v>
      </c>
      <c r="J266" s="14" t="s">
        <v>17</v>
      </c>
      <c r="K266" s="14" t="s">
        <v>17</v>
      </c>
      <c r="L266" s="14" t="s">
        <v>17</v>
      </c>
      <c r="M266" s="14" t="s">
        <v>17</v>
      </c>
      <c r="N266" s="14" t="s">
        <v>17</v>
      </c>
      <c r="O266" s="14" t="s">
        <v>17</v>
      </c>
      <c r="P266" s="14" t="s">
        <v>17</v>
      </c>
      <c r="Q266" s="14" t="s">
        <v>17</v>
      </c>
      <c r="R266" s="14" t="s">
        <v>17</v>
      </c>
      <c r="S266" s="14" t="s">
        <v>17</v>
      </c>
      <c r="T266" s="14" t="s">
        <v>17</v>
      </c>
      <c r="U266" s="14" t="s">
        <v>17</v>
      </c>
      <c r="V266" s="14" t="s">
        <v>17</v>
      </c>
      <c r="W266" s="14" t="s">
        <v>17</v>
      </c>
      <c r="X266" s="14" t="s">
        <v>17</v>
      </c>
      <c r="Y266" s="14" t="s">
        <v>17</v>
      </c>
      <c r="Z266" s="14" t="s">
        <v>17</v>
      </c>
      <c r="AA266" s="14" t="s">
        <v>17</v>
      </c>
      <c r="AB266" s="14" t="s">
        <v>17</v>
      </c>
      <c r="AC266" s="14" t="s">
        <v>17</v>
      </c>
      <c r="AD266" s="14" t="s">
        <v>17</v>
      </c>
      <c r="AE266" s="14" t="s">
        <v>17</v>
      </c>
    </row>
    <row r="267" spans="1:31">
      <c r="A267" t="s">
        <v>143</v>
      </c>
      <c r="B267" t="s">
        <v>170</v>
      </c>
      <c r="C267" s="234" t="s">
        <v>264</v>
      </c>
      <c r="D267" s="234" t="s">
        <v>264</v>
      </c>
      <c r="E267">
        <v>1976</v>
      </c>
      <c r="F267">
        <v>3</v>
      </c>
      <c r="G267">
        <v>11</v>
      </c>
      <c r="H267">
        <v>39.082999999999998</v>
      </c>
      <c r="I267" t="s">
        <v>17</v>
      </c>
      <c r="J267" s="14" t="s">
        <v>17</v>
      </c>
      <c r="K267" s="14" t="s">
        <v>17</v>
      </c>
      <c r="L267" s="14" t="s">
        <v>17</v>
      </c>
      <c r="M267" s="14" t="s">
        <v>17</v>
      </c>
      <c r="N267" s="14" t="s">
        <v>17</v>
      </c>
      <c r="O267" s="14" t="s">
        <v>17</v>
      </c>
      <c r="P267" s="14" t="s">
        <v>17</v>
      </c>
      <c r="Q267" s="14" t="s">
        <v>17</v>
      </c>
      <c r="R267" s="14" t="s">
        <v>17</v>
      </c>
      <c r="S267" s="14" t="s">
        <v>17</v>
      </c>
      <c r="T267" s="14" t="s">
        <v>17</v>
      </c>
      <c r="U267" s="14" t="s">
        <v>17</v>
      </c>
      <c r="V267" s="14" t="s">
        <v>17</v>
      </c>
      <c r="W267" s="14" t="s">
        <v>17</v>
      </c>
      <c r="X267" s="14" t="s">
        <v>17</v>
      </c>
      <c r="Y267" s="14" t="s">
        <v>17</v>
      </c>
      <c r="Z267" s="14" t="s">
        <v>17</v>
      </c>
      <c r="AA267" s="14" t="s">
        <v>17</v>
      </c>
      <c r="AB267" s="14" t="s">
        <v>17</v>
      </c>
      <c r="AC267" s="14" t="s">
        <v>17</v>
      </c>
      <c r="AD267" s="14" t="s">
        <v>17</v>
      </c>
      <c r="AE267" s="14" t="s">
        <v>17</v>
      </c>
    </row>
    <row r="268" spans="1:31">
      <c r="A268" t="s">
        <v>143</v>
      </c>
      <c r="B268" t="s">
        <v>170</v>
      </c>
      <c r="C268" s="234" t="s">
        <v>264</v>
      </c>
      <c r="D268" s="234" t="s">
        <v>264</v>
      </c>
      <c r="E268">
        <v>1976</v>
      </c>
      <c r="F268">
        <v>3</v>
      </c>
      <c r="G268">
        <v>12</v>
      </c>
      <c r="H268">
        <v>36.299999999999997</v>
      </c>
      <c r="I268" t="s">
        <v>17</v>
      </c>
      <c r="J268" s="14" t="s">
        <v>17</v>
      </c>
      <c r="K268" s="14" t="s">
        <v>17</v>
      </c>
      <c r="L268" s="14" t="s">
        <v>17</v>
      </c>
      <c r="M268" s="14" t="s">
        <v>17</v>
      </c>
      <c r="N268" s="14" t="s">
        <v>17</v>
      </c>
      <c r="O268" s="14" t="s">
        <v>17</v>
      </c>
      <c r="P268" s="14" t="s">
        <v>17</v>
      </c>
      <c r="Q268" s="14" t="s">
        <v>17</v>
      </c>
      <c r="R268" s="14" t="s">
        <v>17</v>
      </c>
      <c r="S268" s="14" t="s">
        <v>17</v>
      </c>
      <c r="T268" s="14" t="s">
        <v>17</v>
      </c>
      <c r="U268" s="14" t="s">
        <v>17</v>
      </c>
      <c r="V268" s="14" t="s">
        <v>17</v>
      </c>
      <c r="W268" s="14" t="s">
        <v>17</v>
      </c>
      <c r="X268" s="14" t="s">
        <v>17</v>
      </c>
      <c r="Y268" s="14" t="s">
        <v>17</v>
      </c>
      <c r="Z268" s="14" t="s">
        <v>17</v>
      </c>
      <c r="AA268" s="14" t="s">
        <v>17</v>
      </c>
      <c r="AB268" s="14" t="s">
        <v>17</v>
      </c>
      <c r="AC268" s="14" t="s">
        <v>17</v>
      </c>
      <c r="AD268" s="14" t="s">
        <v>17</v>
      </c>
      <c r="AE268" s="14" t="s">
        <v>17</v>
      </c>
    </row>
    <row r="269" spans="1:31">
      <c r="A269" t="s">
        <v>143</v>
      </c>
      <c r="B269" t="s">
        <v>170</v>
      </c>
      <c r="C269" s="234" t="s">
        <v>264</v>
      </c>
      <c r="D269" s="234" t="s">
        <v>264</v>
      </c>
      <c r="E269">
        <v>1976</v>
      </c>
      <c r="F269">
        <v>3</v>
      </c>
      <c r="G269">
        <v>13</v>
      </c>
      <c r="H269">
        <v>44.406999999999996</v>
      </c>
      <c r="I269" t="s">
        <v>17</v>
      </c>
      <c r="J269" s="14" t="s">
        <v>17</v>
      </c>
      <c r="K269" s="14" t="s">
        <v>17</v>
      </c>
      <c r="L269" s="14" t="s">
        <v>17</v>
      </c>
      <c r="M269" s="14" t="s">
        <v>17</v>
      </c>
      <c r="N269" s="14" t="s">
        <v>17</v>
      </c>
      <c r="O269" s="14" t="s">
        <v>17</v>
      </c>
      <c r="P269" s="14" t="s">
        <v>17</v>
      </c>
      <c r="Q269" s="14" t="s">
        <v>17</v>
      </c>
      <c r="R269" s="14" t="s">
        <v>17</v>
      </c>
      <c r="S269" s="14" t="s">
        <v>17</v>
      </c>
      <c r="T269" s="14" t="s">
        <v>17</v>
      </c>
      <c r="U269" s="14" t="s">
        <v>17</v>
      </c>
      <c r="V269" s="14" t="s">
        <v>17</v>
      </c>
      <c r="W269" s="14" t="s">
        <v>17</v>
      </c>
      <c r="X269" s="14" t="s">
        <v>17</v>
      </c>
      <c r="Y269" s="14" t="s">
        <v>17</v>
      </c>
      <c r="Z269" s="14" t="s">
        <v>17</v>
      </c>
      <c r="AA269" s="14" t="s">
        <v>17</v>
      </c>
      <c r="AB269" s="14" t="s">
        <v>17</v>
      </c>
      <c r="AC269" s="14" t="s">
        <v>17</v>
      </c>
      <c r="AD269" s="14" t="s">
        <v>17</v>
      </c>
      <c r="AE269" s="14" t="s">
        <v>17</v>
      </c>
    </row>
    <row r="270" spans="1:31">
      <c r="A270" t="s">
        <v>143</v>
      </c>
      <c r="B270" t="s">
        <v>170</v>
      </c>
      <c r="C270" s="234" t="s">
        <v>264</v>
      </c>
      <c r="D270" s="234" t="s">
        <v>264</v>
      </c>
      <c r="E270">
        <v>1976</v>
      </c>
      <c r="F270">
        <v>3</v>
      </c>
      <c r="G270">
        <v>14</v>
      </c>
      <c r="H270">
        <v>39.082999999999998</v>
      </c>
      <c r="I270" t="s">
        <v>17</v>
      </c>
      <c r="J270" s="14" t="s">
        <v>17</v>
      </c>
      <c r="K270" s="14" t="s">
        <v>17</v>
      </c>
      <c r="L270" s="14" t="s">
        <v>17</v>
      </c>
      <c r="M270" s="14" t="s">
        <v>17</v>
      </c>
      <c r="N270" s="14" t="s">
        <v>17</v>
      </c>
      <c r="O270" s="14" t="s">
        <v>17</v>
      </c>
      <c r="P270" s="14" t="s">
        <v>17</v>
      </c>
      <c r="Q270" s="14" t="s">
        <v>17</v>
      </c>
      <c r="R270" s="14" t="s">
        <v>17</v>
      </c>
      <c r="S270" s="14" t="s">
        <v>17</v>
      </c>
      <c r="T270" s="14" t="s">
        <v>17</v>
      </c>
      <c r="U270" s="14" t="s">
        <v>17</v>
      </c>
      <c r="V270" s="14" t="s">
        <v>17</v>
      </c>
      <c r="W270" s="14" t="s">
        <v>17</v>
      </c>
      <c r="X270" s="14" t="s">
        <v>17</v>
      </c>
      <c r="Y270" s="14" t="s">
        <v>17</v>
      </c>
      <c r="Z270" s="14" t="s">
        <v>17</v>
      </c>
      <c r="AA270" s="14" t="s">
        <v>17</v>
      </c>
      <c r="AB270" s="14" t="s">
        <v>17</v>
      </c>
      <c r="AC270" s="14" t="s">
        <v>17</v>
      </c>
      <c r="AD270" s="14" t="s">
        <v>17</v>
      </c>
      <c r="AE270" s="14" t="s">
        <v>17</v>
      </c>
    </row>
    <row r="271" spans="1:31">
      <c r="A271" t="s">
        <v>143</v>
      </c>
      <c r="B271" t="s">
        <v>170</v>
      </c>
      <c r="C271" s="234" t="s">
        <v>264</v>
      </c>
      <c r="D271" s="234" t="s">
        <v>264</v>
      </c>
      <c r="E271">
        <v>1976</v>
      </c>
      <c r="F271">
        <v>4</v>
      </c>
      <c r="G271">
        <v>1</v>
      </c>
      <c r="H271">
        <v>30.370999999999999</v>
      </c>
      <c r="I271" t="s">
        <v>17</v>
      </c>
      <c r="J271" s="14" t="s">
        <v>17</v>
      </c>
      <c r="K271" s="14" t="s">
        <v>17</v>
      </c>
      <c r="L271" s="14" t="s">
        <v>17</v>
      </c>
      <c r="M271" s="14" t="s">
        <v>17</v>
      </c>
      <c r="N271" s="14" t="s">
        <v>17</v>
      </c>
      <c r="O271" s="14" t="s">
        <v>17</v>
      </c>
      <c r="P271" s="14" t="s">
        <v>17</v>
      </c>
      <c r="Q271" s="14" t="s">
        <v>17</v>
      </c>
      <c r="R271" s="14" t="s">
        <v>17</v>
      </c>
      <c r="S271" s="14" t="s">
        <v>17</v>
      </c>
      <c r="T271" s="14" t="s">
        <v>17</v>
      </c>
      <c r="U271" s="14" t="s">
        <v>17</v>
      </c>
      <c r="V271" s="14" t="s">
        <v>17</v>
      </c>
      <c r="W271" s="14" t="s">
        <v>17</v>
      </c>
      <c r="X271" s="14" t="s">
        <v>17</v>
      </c>
      <c r="Y271" s="14" t="s">
        <v>17</v>
      </c>
      <c r="Z271" s="14" t="s">
        <v>17</v>
      </c>
      <c r="AA271" s="14" t="s">
        <v>17</v>
      </c>
      <c r="AB271" s="14" t="s">
        <v>17</v>
      </c>
      <c r="AC271" s="14" t="s">
        <v>17</v>
      </c>
      <c r="AD271" s="14" t="s">
        <v>17</v>
      </c>
      <c r="AE271" s="14" t="s">
        <v>17</v>
      </c>
    </row>
    <row r="272" spans="1:31">
      <c r="A272" t="s">
        <v>143</v>
      </c>
      <c r="B272" t="s">
        <v>170</v>
      </c>
      <c r="C272" s="234" t="s">
        <v>264</v>
      </c>
      <c r="D272" s="234" t="s">
        <v>264</v>
      </c>
      <c r="E272">
        <v>1976</v>
      </c>
      <c r="F272">
        <v>4</v>
      </c>
      <c r="G272">
        <v>2</v>
      </c>
      <c r="H272">
        <v>24.805</v>
      </c>
      <c r="I272" t="s">
        <v>17</v>
      </c>
      <c r="J272" s="14" t="s">
        <v>17</v>
      </c>
      <c r="K272" s="14" t="s">
        <v>17</v>
      </c>
      <c r="L272" s="14" t="s">
        <v>17</v>
      </c>
      <c r="M272" s="14" t="s">
        <v>17</v>
      </c>
      <c r="N272" s="14" t="s">
        <v>17</v>
      </c>
      <c r="O272" s="14" t="s">
        <v>17</v>
      </c>
      <c r="P272" s="14" t="s">
        <v>17</v>
      </c>
      <c r="Q272" s="14" t="s">
        <v>17</v>
      </c>
      <c r="R272" s="14" t="s">
        <v>17</v>
      </c>
      <c r="S272" s="14" t="s">
        <v>17</v>
      </c>
      <c r="T272" s="14" t="s">
        <v>17</v>
      </c>
      <c r="U272" s="14" t="s">
        <v>17</v>
      </c>
      <c r="V272" s="14" t="s">
        <v>17</v>
      </c>
      <c r="W272" s="14" t="s">
        <v>17</v>
      </c>
      <c r="X272" s="14" t="s">
        <v>17</v>
      </c>
      <c r="Y272" s="14" t="s">
        <v>17</v>
      </c>
      <c r="Z272" s="14" t="s">
        <v>17</v>
      </c>
      <c r="AA272" s="14" t="s">
        <v>17</v>
      </c>
      <c r="AB272" s="14" t="s">
        <v>17</v>
      </c>
      <c r="AC272" s="14" t="s">
        <v>17</v>
      </c>
      <c r="AD272" s="14" t="s">
        <v>17</v>
      </c>
      <c r="AE272" s="14" t="s">
        <v>17</v>
      </c>
    </row>
    <row r="273" spans="1:31">
      <c r="A273" t="s">
        <v>143</v>
      </c>
      <c r="B273" t="s">
        <v>170</v>
      </c>
      <c r="C273" s="234" t="s">
        <v>264</v>
      </c>
      <c r="D273" s="234" t="s">
        <v>264</v>
      </c>
      <c r="E273">
        <v>1976</v>
      </c>
      <c r="F273">
        <v>4</v>
      </c>
      <c r="G273">
        <v>3</v>
      </c>
      <c r="H273">
        <v>30.007999999999999</v>
      </c>
      <c r="I273" t="s">
        <v>17</v>
      </c>
      <c r="J273" s="14" t="s">
        <v>17</v>
      </c>
      <c r="K273" s="14" t="s">
        <v>17</v>
      </c>
      <c r="L273" s="14" t="s">
        <v>17</v>
      </c>
      <c r="M273" s="14" t="s">
        <v>17</v>
      </c>
      <c r="N273" s="14" t="s">
        <v>17</v>
      </c>
      <c r="O273" s="14" t="s">
        <v>17</v>
      </c>
      <c r="P273" s="14" t="s">
        <v>17</v>
      </c>
      <c r="Q273" s="14" t="s">
        <v>17</v>
      </c>
      <c r="R273" s="14" t="s">
        <v>17</v>
      </c>
      <c r="S273" s="14" t="s">
        <v>17</v>
      </c>
      <c r="T273" s="14" t="s">
        <v>17</v>
      </c>
      <c r="U273" s="14" t="s">
        <v>17</v>
      </c>
      <c r="V273" s="14" t="s">
        <v>17</v>
      </c>
      <c r="W273" s="14" t="s">
        <v>17</v>
      </c>
      <c r="X273" s="14" t="s">
        <v>17</v>
      </c>
      <c r="Y273" s="14" t="s">
        <v>17</v>
      </c>
      <c r="Z273" s="14" t="s">
        <v>17</v>
      </c>
      <c r="AA273" s="14" t="s">
        <v>17</v>
      </c>
      <c r="AB273" s="14" t="s">
        <v>17</v>
      </c>
      <c r="AC273" s="14" t="s">
        <v>17</v>
      </c>
      <c r="AD273" s="14" t="s">
        <v>17</v>
      </c>
      <c r="AE273" s="14" t="s">
        <v>17</v>
      </c>
    </row>
    <row r="274" spans="1:31">
      <c r="A274" t="s">
        <v>143</v>
      </c>
      <c r="B274" t="s">
        <v>170</v>
      </c>
      <c r="C274" s="234" t="s">
        <v>264</v>
      </c>
      <c r="D274" s="234" t="s">
        <v>264</v>
      </c>
      <c r="E274">
        <v>1976</v>
      </c>
      <c r="F274">
        <v>4</v>
      </c>
      <c r="G274">
        <v>4</v>
      </c>
      <c r="H274">
        <v>31.338999999999999</v>
      </c>
      <c r="I274" t="s">
        <v>17</v>
      </c>
      <c r="J274" s="14" t="s">
        <v>17</v>
      </c>
      <c r="K274" s="14" t="s">
        <v>17</v>
      </c>
      <c r="L274" s="14" t="s">
        <v>17</v>
      </c>
      <c r="M274" s="14" t="s">
        <v>17</v>
      </c>
      <c r="N274" s="14" t="s">
        <v>17</v>
      </c>
      <c r="O274" s="14" t="s">
        <v>17</v>
      </c>
      <c r="P274" s="14" t="s">
        <v>17</v>
      </c>
      <c r="Q274" s="14" t="s">
        <v>17</v>
      </c>
      <c r="R274" s="14" t="s">
        <v>17</v>
      </c>
      <c r="S274" s="14" t="s">
        <v>17</v>
      </c>
      <c r="T274" s="14" t="s">
        <v>17</v>
      </c>
      <c r="U274" s="14" t="s">
        <v>17</v>
      </c>
      <c r="V274" s="14" t="s">
        <v>17</v>
      </c>
      <c r="W274" s="14" t="s">
        <v>17</v>
      </c>
      <c r="X274" s="14" t="s">
        <v>17</v>
      </c>
      <c r="Y274" s="14" t="s">
        <v>17</v>
      </c>
      <c r="Z274" s="14" t="s">
        <v>17</v>
      </c>
      <c r="AA274" s="14" t="s">
        <v>17</v>
      </c>
      <c r="AB274" s="14" t="s">
        <v>17</v>
      </c>
      <c r="AC274" s="14" t="s">
        <v>17</v>
      </c>
      <c r="AD274" s="14" t="s">
        <v>17</v>
      </c>
      <c r="AE274" s="14" t="s">
        <v>17</v>
      </c>
    </row>
    <row r="275" spans="1:31">
      <c r="A275" t="s">
        <v>143</v>
      </c>
      <c r="B275" t="s">
        <v>170</v>
      </c>
      <c r="C275" s="234" t="s">
        <v>264</v>
      </c>
      <c r="D275" s="234" t="s">
        <v>264</v>
      </c>
      <c r="E275">
        <v>1976</v>
      </c>
      <c r="F275">
        <v>4</v>
      </c>
      <c r="G275">
        <v>5</v>
      </c>
      <c r="H275">
        <v>41.018999999999998</v>
      </c>
      <c r="I275" t="s">
        <v>17</v>
      </c>
      <c r="J275" s="14" t="s">
        <v>17</v>
      </c>
      <c r="K275" s="14" t="s">
        <v>17</v>
      </c>
      <c r="L275" s="14" t="s">
        <v>17</v>
      </c>
      <c r="M275" s="14" t="s">
        <v>17</v>
      </c>
      <c r="N275" s="14" t="s">
        <v>17</v>
      </c>
      <c r="O275" s="14" t="s">
        <v>17</v>
      </c>
      <c r="P275" s="14" t="s">
        <v>17</v>
      </c>
      <c r="Q275" s="14" t="s">
        <v>17</v>
      </c>
      <c r="R275" s="14" t="s">
        <v>17</v>
      </c>
      <c r="S275" s="14" t="s">
        <v>17</v>
      </c>
      <c r="T275" s="14" t="s">
        <v>17</v>
      </c>
      <c r="U275" s="14" t="s">
        <v>17</v>
      </c>
      <c r="V275" s="14" t="s">
        <v>17</v>
      </c>
      <c r="W275" s="14" t="s">
        <v>17</v>
      </c>
      <c r="X275" s="14" t="s">
        <v>17</v>
      </c>
      <c r="Y275" s="14" t="s">
        <v>17</v>
      </c>
      <c r="Z275" s="14" t="s">
        <v>17</v>
      </c>
      <c r="AA275" s="14" t="s">
        <v>17</v>
      </c>
      <c r="AB275" s="14" t="s">
        <v>17</v>
      </c>
      <c r="AC275" s="14" t="s">
        <v>17</v>
      </c>
      <c r="AD275" s="14" t="s">
        <v>17</v>
      </c>
      <c r="AE275" s="14" t="s">
        <v>17</v>
      </c>
    </row>
    <row r="276" spans="1:31">
      <c r="A276" t="s">
        <v>143</v>
      </c>
      <c r="B276" t="s">
        <v>170</v>
      </c>
      <c r="C276" s="234" t="s">
        <v>264</v>
      </c>
      <c r="D276" s="234" t="s">
        <v>264</v>
      </c>
      <c r="E276">
        <v>1976</v>
      </c>
      <c r="F276">
        <v>4</v>
      </c>
      <c r="G276">
        <v>6</v>
      </c>
      <c r="H276">
        <v>45.253999999999998</v>
      </c>
      <c r="I276" t="s">
        <v>17</v>
      </c>
      <c r="J276" s="14" t="s">
        <v>17</v>
      </c>
      <c r="K276" s="14" t="s">
        <v>17</v>
      </c>
      <c r="L276" s="14" t="s">
        <v>17</v>
      </c>
      <c r="M276" s="14" t="s">
        <v>17</v>
      </c>
      <c r="N276" s="14" t="s">
        <v>17</v>
      </c>
      <c r="O276" s="14" t="s">
        <v>17</v>
      </c>
      <c r="P276" s="14" t="s">
        <v>17</v>
      </c>
      <c r="Q276" s="14" t="s">
        <v>17</v>
      </c>
      <c r="R276" s="14" t="s">
        <v>17</v>
      </c>
      <c r="S276" s="14" t="s">
        <v>17</v>
      </c>
      <c r="T276" s="14" t="s">
        <v>17</v>
      </c>
      <c r="U276" s="14" t="s">
        <v>17</v>
      </c>
      <c r="V276" s="14" t="s">
        <v>17</v>
      </c>
      <c r="W276" s="14" t="s">
        <v>17</v>
      </c>
      <c r="X276" s="14" t="s">
        <v>17</v>
      </c>
      <c r="Y276" s="14" t="s">
        <v>17</v>
      </c>
      <c r="Z276" s="14" t="s">
        <v>17</v>
      </c>
      <c r="AA276" s="14" t="s">
        <v>17</v>
      </c>
      <c r="AB276" s="14" t="s">
        <v>17</v>
      </c>
      <c r="AC276" s="14" t="s">
        <v>17</v>
      </c>
      <c r="AD276" s="14" t="s">
        <v>17</v>
      </c>
      <c r="AE276" s="14" t="s">
        <v>17</v>
      </c>
    </row>
    <row r="277" spans="1:31">
      <c r="A277" t="s">
        <v>143</v>
      </c>
      <c r="B277" t="s">
        <v>170</v>
      </c>
      <c r="C277" s="234" t="s">
        <v>264</v>
      </c>
      <c r="D277" s="234" t="s">
        <v>264</v>
      </c>
      <c r="E277">
        <v>1976</v>
      </c>
      <c r="F277">
        <v>4</v>
      </c>
      <c r="G277">
        <v>7</v>
      </c>
      <c r="H277">
        <v>44.406999999999996</v>
      </c>
      <c r="I277" t="s">
        <v>17</v>
      </c>
      <c r="J277" s="14" t="s">
        <v>17</v>
      </c>
      <c r="K277" s="14" t="s">
        <v>17</v>
      </c>
      <c r="L277" s="14" t="s">
        <v>17</v>
      </c>
      <c r="M277" s="14" t="s">
        <v>17</v>
      </c>
      <c r="N277" s="14" t="s">
        <v>17</v>
      </c>
      <c r="O277" s="14" t="s">
        <v>17</v>
      </c>
      <c r="P277" s="14" t="s">
        <v>17</v>
      </c>
      <c r="Q277" s="14" t="s">
        <v>17</v>
      </c>
      <c r="R277" s="14" t="s">
        <v>17</v>
      </c>
      <c r="S277" s="14" t="s">
        <v>17</v>
      </c>
      <c r="T277" s="14" t="s">
        <v>17</v>
      </c>
      <c r="U277" s="14" t="s">
        <v>17</v>
      </c>
      <c r="V277" s="14" t="s">
        <v>17</v>
      </c>
      <c r="W277" s="14" t="s">
        <v>17</v>
      </c>
      <c r="X277" s="14" t="s">
        <v>17</v>
      </c>
      <c r="Y277" s="14" t="s">
        <v>17</v>
      </c>
      <c r="Z277" s="14" t="s">
        <v>17</v>
      </c>
      <c r="AA277" s="14" t="s">
        <v>17</v>
      </c>
      <c r="AB277" s="14" t="s">
        <v>17</v>
      </c>
      <c r="AC277" s="14" t="s">
        <v>17</v>
      </c>
      <c r="AD277" s="14" t="s">
        <v>17</v>
      </c>
      <c r="AE277" s="14" t="s">
        <v>17</v>
      </c>
    </row>
    <row r="278" spans="1:31">
      <c r="A278" t="s">
        <v>143</v>
      </c>
      <c r="B278" t="s">
        <v>170</v>
      </c>
      <c r="C278" s="234" t="s">
        <v>264</v>
      </c>
      <c r="D278" s="234" t="s">
        <v>264</v>
      </c>
      <c r="E278">
        <v>1976</v>
      </c>
      <c r="F278">
        <v>4</v>
      </c>
      <c r="G278">
        <v>8</v>
      </c>
      <c r="H278">
        <v>44.649000000000001</v>
      </c>
      <c r="I278" t="s">
        <v>17</v>
      </c>
      <c r="J278" s="14" t="s">
        <v>17</v>
      </c>
      <c r="K278" s="14" t="s">
        <v>17</v>
      </c>
      <c r="L278" s="14" t="s">
        <v>17</v>
      </c>
      <c r="M278" s="14" t="s">
        <v>17</v>
      </c>
      <c r="N278" s="14" t="s">
        <v>17</v>
      </c>
      <c r="O278" s="14" t="s">
        <v>17</v>
      </c>
      <c r="P278" s="14" t="s">
        <v>17</v>
      </c>
      <c r="Q278" s="14" t="s">
        <v>17</v>
      </c>
      <c r="R278" s="14" t="s">
        <v>17</v>
      </c>
      <c r="S278" s="14" t="s">
        <v>17</v>
      </c>
      <c r="T278" s="14" t="s">
        <v>17</v>
      </c>
      <c r="U278" s="14" t="s">
        <v>17</v>
      </c>
      <c r="V278" s="14" t="s">
        <v>17</v>
      </c>
      <c r="W278" s="14" t="s">
        <v>17</v>
      </c>
      <c r="X278" s="14" t="s">
        <v>17</v>
      </c>
      <c r="Y278" s="14" t="s">
        <v>17</v>
      </c>
      <c r="Z278" s="14" t="s">
        <v>17</v>
      </c>
      <c r="AA278" s="14" t="s">
        <v>17</v>
      </c>
      <c r="AB278" s="14" t="s">
        <v>17</v>
      </c>
      <c r="AC278" s="14" t="s">
        <v>17</v>
      </c>
      <c r="AD278" s="14" t="s">
        <v>17</v>
      </c>
      <c r="AE278" s="14" t="s">
        <v>17</v>
      </c>
    </row>
    <row r="279" spans="1:31">
      <c r="A279" t="s">
        <v>143</v>
      </c>
      <c r="B279" t="s">
        <v>170</v>
      </c>
      <c r="C279" s="234" t="s">
        <v>264</v>
      </c>
      <c r="D279" s="234" t="s">
        <v>264</v>
      </c>
      <c r="E279">
        <v>1976</v>
      </c>
      <c r="F279">
        <v>4</v>
      </c>
      <c r="G279">
        <v>9</v>
      </c>
      <c r="H279">
        <v>40.534999999999997</v>
      </c>
      <c r="I279" t="s">
        <v>17</v>
      </c>
      <c r="J279" s="14" t="s">
        <v>17</v>
      </c>
      <c r="K279" s="14" t="s">
        <v>17</v>
      </c>
      <c r="L279" s="14" t="s">
        <v>17</v>
      </c>
      <c r="M279" s="14" t="s">
        <v>17</v>
      </c>
      <c r="N279" s="14" t="s">
        <v>17</v>
      </c>
      <c r="O279" s="14" t="s">
        <v>17</v>
      </c>
      <c r="P279" s="14" t="s">
        <v>17</v>
      </c>
      <c r="Q279" s="14" t="s">
        <v>17</v>
      </c>
      <c r="R279" s="14" t="s">
        <v>17</v>
      </c>
      <c r="S279" s="14" t="s">
        <v>17</v>
      </c>
      <c r="T279" s="14" t="s">
        <v>17</v>
      </c>
      <c r="U279" s="14" t="s">
        <v>17</v>
      </c>
      <c r="V279" s="14" t="s">
        <v>17</v>
      </c>
      <c r="W279" s="14" t="s">
        <v>17</v>
      </c>
      <c r="X279" s="14" t="s">
        <v>17</v>
      </c>
      <c r="Y279" s="14" t="s">
        <v>17</v>
      </c>
      <c r="Z279" s="14" t="s">
        <v>17</v>
      </c>
      <c r="AA279" s="14" t="s">
        <v>17</v>
      </c>
      <c r="AB279" s="14" t="s">
        <v>17</v>
      </c>
      <c r="AC279" s="14" t="s">
        <v>17</v>
      </c>
      <c r="AD279" s="14" t="s">
        <v>17</v>
      </c>
      <c r="AE279" s="14" t="s">
        <v>17</v>
      </c>
    </row>
    <row r="280" spans="1:31">
      <c r="A280" t="s">
        <v>143</v>
      </c>
      <c r="B280" t="s">
        <v>170</v>
      </c>
      <c r="C280" s="234" t="s">
        <v>264</v>
      </c>
      <c r="D280" s="234" t="s">
        <v>264</v>
      </c>
      <c r="E280">
        <v>1976</v>
      </c>
      <c r="F280">
        <v>4</v>
      </c>
      <c r="G280">
        <v>10</v>
      </c>
      <c r="H280">
        <v>33.154000000000003</v>
      </c>
      <c r="I280" t="s">
        <v>17</v>
      </c>
      <c r="J280" s="14" t="s">
        <v>17</v>
      </c>
      <c r="K280" s="14" t="s">
        <v>17</v>
      </c>
      <c r="L280" s="14" t="s">
        <v>17</v>
      </c>
      <c r="M280" s="14" t="s">
        <v>17</v>
      </c>
      <c r="N280" s="14" t="s">
        <v>17</v>
      </c>
      <c r="O280" s="14" t="s">
        <v>17</v>
      </c>
      <c r="P280" s="14" t="s">
        <v>17</v>
      </c>
      <c r="Q280" s="14" t="s">
        <v>17</v>
      </c>
      <c r="R280" s="14" t="s">
        <v>17</v>
      </c>
      <c r="S280" s="14" t="s">
        <v>17</v>
      </c>
      <c r="T280" s="14" t="s">
        <v>17</v>
      </c>
      <c r="U280" s="14" t="s">
        <v>17</v>
      </c>
      <c r="V280" s="14" t="s">
        <v>17</v>
      </c>
      <c r="W280" s="14" t="s">
        <v>17</v>
      </c>
      <c r="X280" s="14" t="s">
        <v>17</v>
      </c>
      <c r="Y280" s="14" t="s">
        <v>17</v>
      </c>
      <c r="Z280" s="14" t="s">
        <v>17</v>
      </c>
      <c r="AA280" s="14" t="s">
        <v>17</v>
      </c>
      <c r="AB280" s="14" t="s">
        <v>17</v>
      </c>
      <c r="AC280" s="14" t="s">
        <v>17</v>
      </c>
      <c r="AD280" s="14" t="s">
        <v>17</v>
      </c>
      <c r="AE280" s="14" t="s">
        <v>17</v>
      </c>
    </row>
    <row r="281" spans="1:31">
      <c r="A281" t="s">
        <v>143</v>
      </c>
      <c r="B281" t="s">
        <v>170</v>
      </c>
      <c r="C281" s="234" t="s">
        <v>264</v>
      </c>
      <c r="D281" s="234" t="s">
        <v>264</v>
      </c>
      <c r="E281">
        <v>1976</v>
      </c>
      <c r="F281">
        <v>4</v>
      </c>
      <c r="G281">
        <v>11</v>
      </c>
      <c r="H281">
        <v>36.542000000000002</v>
      </c>
      <c r="I281" t="s">
        <v>17</v>
      </c>
      <c r="J281" s="14" t="s">
        <v>17</v>
      </c>
      <c r="K281" s="14" t="s">
        <v>17</v>
      </c>
      <c r="L281" s="14" t="s">
        <v>17</v>
      </c>
      <c r="M281" s="14" t="s">
        <v>17</v>
      </c>
      <c r="N281" s="14" t="s">
        <v>17</v>
      </c>
      <c r="O281" s="14" t="s">
        <v>17</v>
      </c>
      <c r="P281" s="14" t="s">
        <v>17</v>
      </c>
      <c r="Q281" s="14" t="s">
        <v>17</v>
      </c>
      <c r="R281" s="14" t="s">
        <v>17</v>
      </c>
      <c r="S281" s="14" t="s">
        <v>17</v>
      </c>
      <c r="T281" s="14" t="s">
        <v>17</v>
      </c>
      <c r="U281" s="14" t="s">
        <v>17</v>
      </c>
      <c r="V281" s="14" t="s">
        <v>17</v>
      </c>
      <c r="W281" s="14" t="s">
        <v>17</v>
      </c>
      <c r="X281" s="14" t="s">
        <v>17</v>
      </c>
      <c r="Y281" s="14" t="s">
        <v>17</v>
      </c>
      <c r="Z281" s="14" t="s">
        <v>17</v>
      </c>
      <c r="AA281" s="14" t="s">
        <v>17</v>
      </c>
      <c r="AB281" s="14" t="s">
        <v>17</v>
      </c>
      <c r="AC281" s="14" t="s">
        <v>17</v>
      </c>
      <c r="AD281" s="14" t="s">
        <v>17</v>
      </c>
      <c r="AE281" s="14" t="s">
        <v>17</v>
      </c>
    </row>
    <row r="282" spans="1:31">
      <c r="A282" t="s">
        <v>143</v>
      </c>
      <c r="B282" t="s">
        <v>170</v>
      </c>
      <c r="C282" s="234" t="s">
        <v>264</v>
      </c>
      <c r="D282" s="234" t="s">
        <v>264</v>
      </c>
      <c r="E282">
        <v>1976</v>
      </c>
      <c r="F282">
        <v>4</v>
      </c>
      <c r="G282">
        <v>12</v>
      </c>
      <c r="H282">
        <v>38.841000000000001</v>
      </c>
      <c r="I282" t="s">
        <v>17</v>
      </c>
      <c r="J282" s="14" t="s">
        <v>17</v>
      </c>
      <c r="K282" s="14" t="s">
        <v>17</v>
      </c>
      <c r="L282" s="14" t="s">
        <v>17</v>
      </c>
      <c r="M282" s="14" t="s">
        <v>17</v>
      </c>
      <c r="N282" s="14" t="s">
        <v>17</v>
      </c>
      <c r="O282" s="14" t="s">
        <v>17</v>
      </c>
      <c r="P282" s="14" t="s">
        <v>17</v>
      </c>
      <c r="Q282" s="14" t="s">
        <v>17</v>
      </c>
      <c r="R282" s="14" t="s">
        <v>17</v>
      </c>
      <c r="S282" s="14" t="s">
        <v>17</v>
      </c>
      <c r="T282" s="14" t="s">
        <v>17</v>
      </c>
      <c r="U282" s="14" t="s">
        <v>17</v>
      </c>
      <c r="V282" s="14" t="s">
        <v>17</v>
      </c>
      <c r="W282" s="14" t="s">
        <v>17</v>
      </c>
      <c r="X282" s="14" t="s">
        <v>17</v>
      </c>
      <c r="Y282" s="14" t="s">
        <v>17</v>
      </c>
      <c r="Z282" s="14" t="s">
        <v>17</v>
      </c>
      <c r="AA282" s="14" t="s">
        <v>17</v>
      </c>
      <c r="AB282" s="14" t="s">
        <v>17</v>
      </c>
      <c r="AC282" s="14" t="s">
        <v>17</v>
      </c>
      <c r="AD282" s="14" t="s">
        <v>17</v>
      </c>
      <c r="AE282" s="14" t="s">
        <v>17</v>
      </c>
    </row>
    <row r="283" spans="1:31">
      <c r="A283" t="s">
        <v>143</v>
      </c>
      <c r="B283" t="s">
        <v>170</v>
      </c>
      <c r="C283" s="234" t="s">
        <v>264</v>
      </c>
      <c r="D283" s="234" t="s">
        <v>264</v>
      </c>
      <c r="E283">
        <v>1976</v>
      </c>
      <c r="F283">
        <v>4</v>
      </c>
      <c r="G283">
        <v>13</v>
      </c>
      <c r="H283">
        <v>45.616999999999997</v>
      </c>
      <c r="I283" t="s">
        <v>17</v>
      </c>
      <c r="J283" s="14" t="s">
        <v>17</v>
      </c>
      <c r="K283" s="14" t="s">
        <v>17</v>
      </c>
      <c r="L283" s="14" t="s">
        <v>17</v>
      </c>
      <c r="M283" s="14" t="s">
        <v>17</v>
      </c>
      <c r="N283" s="14" t="s">
        <v>17</v>
      </c>
      <c r="O283" s="14" t="s">
        <v>17</v>
      </c>
      <c r="P283" s="14" t="s">
        <v>17</v>
      </c>
      <c r="Q283" s="14" t="s">
        <v>17</v>
      </c>
      <c r="R283" s="14" t="s">
        <v>17</v>
      </c>
      <c r="S283" s="14" t="s">
        <v>17</v>
      </c>
      <c r="T283" s="14" t="s">
        <v>17</v>
      </c>
      <c r="U283" s="14" t="s">
        <v>17</v>
      </c>
      <c r="V283" s="14" t="s">
        <v>17</v>
      </c>
      <c r="W283" s="14" t="s">
        <v>17</v>
      </c>
      <c r="X283" s="14" t="s">
        <v>17</v>
      </c>
      <c r="Y283" s="14" t="s">
        <v>17</v>
      </c>
      <c r="Z283" s="14" t="s">
        <v>17</v>
      </c>
      <c r="AA283" s="14" t="s">
        <v>17</v>
      </c>
      <c r="AB283" s="14" t="s">
        <v>17</v>
      </c>
      <c r="AC283" s="14" t="s">
        <v>17</v>
      </c>
      <c r="AD283" s="14" t="s">
        <v>17</v>
      </c>
      <c r="AE283" s="14" t="s">
        <v>17</v>
      </c>
    </row>
    <row r="284" spans="1:31">
      <c r="A284" t="s">
        <v>143</v>
      </c>
      <c r="B284" t="s">
        <v>170</v>
      </c>
      <c r="C284" s="234" t="s">
        <v>264</v>
      </c>
      <c r="D284" s="234" t="s">
        <v>264</v>
      </c>
      <c r="E284">
        <v>1976</v>
      </c>
      <c r="F284">
        <v>4</v>
      </c>
      <c r="G284">
        <v>14</v>
      </c>
      <c r="H284">
        <v>47.673999999999999</v>
      </c>
      <c r="I284" t="s">
        <v>17</v>
      </c>
      <c r="J284" s="14" t="s">
        <v>17</v>
      </c>
      <c r="K284" s="14" t="s">
        <v>17</v>
      </c>
      <c r="L284" s="14" t="s">
        <v>17</v>
      </c>
      <c r="M284" s="14" t="s">
        <v>17</v>
      </c>
      <c r="N284" s="14" t="s">
        <v>17</v>
      </c>
      <c r="O284" s="14" t="s">
        <v>17</v>
      </c>
      <c r="P284" s="14" t="s">
        <v>17</v>
      </c>
      <c r="Q284" s="14" t="s">
        <v>17</v>
      </c>
      <c r="R284" s="14" t="s">
        <v>17</v>
      </c>
      <c r="S284" s="14" t="s">
        <v>17</v>
      </c>
      <c r="T284" s="14" t="s">
        <v>17</v>
      </c>
      <c r="U284" s="14" t="s">
        <v>17</v>
      </c>
      <c r="V284" s="14" t="s">
        <v>17</v>
      </c>
      <c r="W284" s="14" t="s">
        <v>17</v>
      </c>
      <c r="X284" s="14" t="s">
        <v>17</v>
      </c>
      <c r="Y284" s="14" t="s">
        <v>17</v>
      </c>
      <c r="Z284" s="14" t="s">
        <v>17</v>
      </c>
      <c r="AA284" s="14" t="s">
        <v>17</v>
      </c>
      <c r="AB284" s="14" t="s">
        <v>17</v>
      </c>
      <c r="AC284" s="14" t="s">
        <v>17</v>
      </c>
      <c r="AD284" s="14" t="s">
        <v>17</v>
      </c>
      <c r="AE284" s="14" t="s">
        <v>17</v>
      </c>
    </row>
    <row r="285" spans="1:31">
      <c r="A285" t="s">
        <v>143</v>
      </c>
      <c r="B285" t="s">
        <v>131</v>
      </c>
      <c r="C285" s="234" t="s">
        <v>264</v>
      </c>
      <c r="D285" s="234" t="s">
        <v>264</v>
      </c>
      <c r="E285">
        <v>1977</v>
      </c>
      <c r="F285">
        <v>1</v>
      </c>
      <c r="G285">
        <v>1</v>
      </c>
      <c r="H285">
        <v>14.882999999999999</v>
      </c>
      <c r="I285" t="s">
        <v>17</v>
      </c>
      <c r="J285" s="14" t="s">
        <v>17</v>
      </c>
      <c r="K285" s="14" t="s">
        <v>17</v>
      </c>
      <c r="L285" s="14" t="s">
        <v>17</v>
      </c>
      <c r="M285" s="14" t="s">
        <v>17</v>
      </c>
      <c r="N285" s="14" t="s">
        <v>17</v>
      </c>
      <c r="O285" s="14" t="s">
        <v>17</v>
      </c>
      <c r="P285" s="14" t="s">
        <v>17</v>
      </c>
      <c r="Q285" s="14" t="s">
        <v>17</v>
      </c>
      <c r="R285" s="14" t="s">
        <v>17</v>
      </c>
      <c r="S285" s="14" t="s">
        <v>17</v>
      </c>
      <c r="T285" s="14" t="s">
        <v>17</v>
      </c>
      <c r="U285" s="14" t="s">
        <v>17</v>
      </c>
      <c r="V285" s="14" t="s">
        <v>17</v>
      </c>
      <c r="W285" s="14" t="s">
        <v>17</v>
      </c>
      <c r="X285" s="14" t="s">
        <v>17</v>
      </c>
      <c r="Y285" s="14" t="s">
        <v>17</v>
      </c>
      <c r="Z285" s="14" t="s">
        <v>17</v>
      </c>
      <c r="AA285" s="14" t="s">
        <v>17</v>
      </c>
      <c r="AB285" s="14" t="s">
        <v>17</v>
      </c>
      <c r="AC285" s="14" t="s">
        <v>17</v>
      </c>
      <c r="AD285" s="14" t="s">
        <v>17</v>
      </c>
      <c r="AE285" s="14" t="s">
        <v>17</v>
      </c>
    </row>
    <row r="286" spans="1:31">
      <c r="A286" t="s">
        <v>143</v>
      </c>
      <c r="B286" t="s">
        <v>131</v>
      </c>
      <c r="C286" s="234" t="s">
        <v>264</v>
      </c>
      <c r="D286" s="234" t="s">
        <v>264</v>
      </c>
      <c r="E286">
        <v>1977</v>
      </c>
      <c r="F286">
        <v>1</v>
      </c>
      <c r="G286">
        <v>2</v>
      </c>
      <c r="H286">
        <v>14.641</v>
      </c>
      <c r="I286" t="s">
        <v>17</v>
      </c>
      <c r="J286" s="14" t="s">
        <v>17</v>
      </c>
      <c r="K286" s="14" t="s">
        <v>17</v>
      </c>
      <c r="L286" s="14" t="s">
        <v>17</v>
      </c>
      <c r="M286" s="14" t="s">
        <v>17</v>
      </c>
      <c r="N286" s="14" t="s">
        <v>17</v>
      </c>
      <c r="O286" s="14" t="s">
        <v>17</v>
      </c>
      <c r="P286" s="14" t="s">
        <v>17</v>
      </c>
      <c r="Q286" s="14" t="s">
        <v>17</v>
      </c>
      <c r="R286" s="14" t="s">
        <v>17</v>
      </c>
      <c r="S286" s="14" t="s">
        <v>17</v>
      </c>
      <c r="T286" s="14" t="s">
        <v>17</v>
      </c>
      <c r="U286" s="14" t="s">
        <v>17</v>
      </c>
      <c r="V286" s="14" t="s">
        <v>17</v>
      </c>
      <c r="W286" s="14" t="s">
        <v>17</v>
      </c>
      <c r="X286" s="14" t="s">
        <v>17</v>
      </c>
      <c r="Y286" s="14" t="s">
        <v>17</v>
      </c>
      <c r="Z286" s="14" t="s">
        <v>17</v>
      </c>
      <c r="AA286" s="14" t="s">
        <v>17</v>
      </c>
      <c r="AB286" s="14" t="s">
        <v>17</v>
      </c>
      <c r="AC286" s="14" t="s">
        <v>17</v>
      </c>
      <c r="AD286" s="14" t="s">
        <v>17</v>
      </c>
      <c r="AE286" s="14" t="s">
        <v>17</v>
      </c>
    </row>
    <row r="287" spans="1:31">
      <c r="A287" t="s">
        <v>143</v>
      </c>
      <c r="B287" t="s">
        <v>131</v>
      </c>
      <c r="C287" s="234" t="s">
        <v>264</v>
      </c>
      <c r="D287" s="234" t="s">
        <v>264</v>
      </c>
      <c r="E287">
        <v>1977</v>
      </c>
      <c r="F287">
        <v>1</v>
      </c>
      <c r="G287">
        <v>3</v>
      </c>
      <c r="H287">
        <v>26.983000000000001</v>
      </c>
      <c r="I287" t="s">
        <v>17</v>
      </c>
      <c r="J287" s="14" t="s">
        <v>17</v>
      </c>
      <c r="K287" s="14" t="s">
        <v>17</v>
      </c>
      <c r="L287" s="14" t="s">
        <v>17</v>
      </c>
      <c r="M287" s="14" t="s">
        <v>17</v>
      </c>
      <c r="N287" s="14" t="s">
        <v>17</v>
      </c>
      <c r="O287" s="14" t="s">
        <v>17</v>
      </c>
      <c r="P287" s="14" t="s">
        <v>17</v>
      </c>
      <c r="Q287" s="14" t="s">
        <v>17</v>
      </c>
      <c r="R287" s="14" t="s">
        <v>17</v>
      </c>
      <c r="S287" s="14" t="s">
        <v>17</v>
      </c>
      <c r="T287" s="14" t="s">
        <v>17</v>
      </c>
      <c r="U287" s="14" t="s">
        <v>17</v>
      </c>
      <c r="V287" s="14" t="s">
        <v>17</v>
      </c>
      <c r="W287" s="14" t="s">
        <v>17</v>
      </c>
      <c r="X287" s="14" t="s">
        <v>17</v>
      </c>
      <c r="Y287" s="14" t="s">
        <v>17</v>
      </c>
      <c r="Z287" s="14" t="s">
        <v>17</v>
      </c>
      <c r="AA287" s="14" t="s">
        <v>17</v>
      </c>
      <c r="AB287" s="14" t="s">
        <v>17</v>
      </c>
      <c r="AC287" s="14" t="s">
        <v>17</v>
      </c>
      <c r="AD287" s="14" t="s">
        <v>17</v>
      </c>
      <c r="AE287" s="14" t="s">
        <v>17</v>
      </c>
    </row>
    <row r="288" spans="1:31">
      <c r="A288" t="s">
        <v>143</v>
      </c>
      <c r="B288" t="s">
        <v>131</v>
      </c>
      <c r="C288" s="234" t="s">
        <v>264</v>
      </c>
      <c r="D288" s="234" t="s">
        <v>264</v>
      </c>
      <c r="E288">
        <v>1977</v>
      </c>
      <c r="F288">
        <v>1</v>
      </c>
      <c r="G288">
        <v>4</v>
      </c>
      <c r="H288">
        <v>26.861999999999998</v>
      </c>
      <c r="I288" t="s">
        <v>17</v>
      </c>
      <c r="J288" s="14" t="s">
        <v>17</v>
      </c>
      <c r="K288" s="14" t="s">
        <v>17</v>
      </c>
      <c r="L288" s="14" t="s">
        <v>17</v>
      </c>
      <c r="M288" s="14" t="s">
        <v>17</v>
      </c>
      <c r="N288" s="14" t="s">
        <v>17</v>
      </c>
      <c r="O288" s="14" t="s">
        <v>17</v>
      </c>
      <c r="P288" s="14" t="s">
        <v>17</v>
      </c>
      <c r="Q288" s="14" t="s">
        <v>17</v>
      </c>
      <c r="R288" s="14" t="s">
        <v>17</v>
      </c>
      <c r="S288" s="14" t="s">
        <v>17</v>
      </c>
      <c r="T288" s="14" t="s">
        <v>17</v>
      </c>
      <c r="U288" s="14" t="s">
        <v>17</v>
      </c>
      <c r="V288" s="14" t="s">
        <v>17</v>
      </c>
      <c r="W288" s="14" t="s">
        <v>17</v>
      </c>
      <c r="X288" s="14" t="s">
        <v>17</v>
      </c>
      <c r="Y288" s="14" t="s">
        <v>17</v>
      </c>
      <c r="Z288" s="14" t="s">
        <v>17</v>
      </c>
      <c r="AA288" s="14" t="s">
        <v>17</v>
      </c>
      <c r="AB288" s="14" t="s">
        <v>17</v>
      </c>
      <c r="AC288" s="14" t="s">
        <v>17</v>
      </c>
      <c r="AD288" s="14" t="s">
        <v>17</v>
      </c>
      <c r="AE288" s="14" t="s">
        <v>17</v>
      </c>
    </row>
    <row r="289" spans="1:31">
      <c r="A289" t="s">
        <v>143</v>
      </c>
      <c r="B289" t="s">
        <v>131</v>
      </c>
      <c r="C289" s="234" t="s">
        <v>264</v>
      </c>
      <c r="D289" s="234" t="s">
        <v>264</v>
      </c>
      <c r="E289">
        <v>1977</v>
      </c>
      <c r="F289">
        <v>1</v>
      </c>
      <c r="G289">
        <v>5</v>
      </c>
      <c r="H289">
        <v>30.25</v>
      </c>
      <c r="I289" t="s">
        <v>17</v>
      </c>
      <c r="J289" s="14" t="s">
        <v>17</v>
      </c>
      <c r="K289" s="14" t="s">
        <v>17</v>
      </c>
      <c r="L289" s="14" t="s">
        <v>17</v>
      </c>
      <c r="M289" s="14" t="s">
        <v>17</v>
      </c>
      <c r="N289" s="14" t="s">
        <v>17</v>
      </c>
      <c r="O289" s="14" t="s">
        <v>17</v>
      </c>
      <c r="P289" s="14" t="s">
        <v>17</v>
      </c>
      <c r="Q289" s="14" t="s">
        <v>17</v>
      </c>
      <c r="R289" s="14" t="s">
        <v>17</v>
      </c>
      <c r="S289" s="14" t="s">
        <v>17</v>
      </c>
      <c r="T289" s="14" t="s">
        <v>17</v>
      </c>
      <c r="U289" s="14" t="s">
        <v>17</v>
      </c>
      <c r="V289" s="14" t="s">
        <v>17</v>
      </c>
      <c r="W289" s="14" t="s">
        <v>17</v>
      </c>
      <c r="X289" s="14" t="s">
        <v>17</v>
      </c>
      <c r="Y289" s="14" t="s">
        <v>17</v>
      </c>
      <c r="Z289" s="14" t="s">
        <v>17</v>
      </c>
      <c r="AA289" s="14" t="s">
        <v>17</v>
      </c>
      <c r="AB289" s="14" t="s">
        <v>17</v>
      </c>
      <c r="AC289" s="14" t="s">
        <v>17</v>
      </c>
      <c r="AD289" s="14" t="s">
        <v>17</v>
      </c>
      <c r="AE289" s="14" t="s">
        <v>17</v>
      </c>
    </row>
    <row r="290" spans="1:31">
      <c r="A290" t="s">
        <v>143</v>
      </c>
      <c r="B290" t="s">
        <v>131</v>
      </c>
      <c r="C290" s="234" t="s">
        <v>264</v>
      </c>
      <c r="D290" s="234" t="s">
        <v>264</v>
      </c>
      <c r="E290">
        <v>1977</v>
      </c>
      <c r="F290">
        <v>1</v>
      </c>
      <c r="G290">
        <v>6</v>
      </c>
      <c r="H290">
        <v>29.04</v>
      </c>
      <c r="I290" t="s">
        <v>17</v>
      </c>
      <c r="J290" s="14" t="s">
        <v>17</v>
      </c>
      <c r="K290" s="14" t="s">
        <v>17</v>
      </c>
      <c r="L290" s="14" t="s">
        <v>17</v>
      </c>
      <c r="M290" s="14" t="s">
        <v>17</v>
      </c>
      <c r="N290" s="14" t="s">
        <v>17</v>
      </c>
      <c r="O290" s="14" t="s">
        <v>17</v>
      </c>
      <c r="P290" s="14" t="s">
        <v>17</v>
      </c>
      <c r="Q290" s="14" t="s">
        <v>17</v>
      </c>
      <c r="R290" s="14" t="s">
        <v>17</v>
      </c>
      <c r="S290" s="14" t="s">
        <v>17</v>
      </c>
      <c r="T290" s="14" t="s">
        <v>17</v>
      </c>
      <c r="U290" s="14" t="s">
        <v>17</v>
      </c>
      <c r="V290" s="14" t="s">
        <v>17</v>
      </c>
      <c r="W290" s="14" t="s">
        <v>17</v>
      </c>
      <c r="X290" s="14" t="s">
        <v>17</v>
      </c>
      <c r="Y290" s="14" t="s">
        <v>17</v>
      </c>
      <c r="Z290" s="14" t="s">
        <v>17</v>
      </c>
      <c r="AA290" s="14" t="s">
        <v>17</v>
      </c>
      <c r="AB290" s="14" t="s">
        <v>17</v>
      </c>
      <c r="AC290" s="14" t="s">
        <v>17</v>
      </c>
      <c r="AD290" s="14" t="s">
        <v>17</v>
      </c>
      <c r="AE290" s="14" t="s">
        <v>17</v>
      </c>
    </row>
    <row r="291" spans="1:31">
      <c r="A291" t="s">
        <v>143</v>
      </c>
      <c r="B291" t="s">
        <v>131</v>
      </c>
      <c r="C291" s="234" t="s">
        <v>264</v>
      </c>
      <c r="D291" s="234" t="s">
        <v>264</v>
      </c>
      <c r="E291">
        <v>1977</v>
      </c>
      <c r="F291">
        <v>1</v>
      </c>
      <c r="G291">
        <v>7</v>
      </c>
      <c r="H291">
        <v>26.015000000000001</v>
      </c>
      <c r="I291" t="s">
        <v>17</v>
      </c>
      <c r="J291" s="14" t="s">
        <v>17</v>
      </c>
      <c r="K291" s="14" t="s">
        <v>17</v>
      </c>
      <c r="L291" s="14" t="s">
        <v>17</v>
      </c>
      <c r="M291" s="14" t="s">
        <v>17</v>
      </c>
      <c r="N291" s="14" t="s">
        <v>17</v>
      </c>
      <c r="O291" s="14" t="s">
        <v>17</v>
      </c>
      <c r="P291" s="14" t="s">
        <v>17</v>
      </c>
      <c r="Q291" s="14" t="s">
        <v>17</v>
      </c>
      <c r="R291" s="14" t="s">
        <v>17</v>
      </c>
      <c r="S291" s="14" t="s">
        <v>17</v>
      </c>
      <c r="T291" s="14" t="s">
        <v>17</v>
      </c>
      <c r="U291" s="14" t="s">
        <v>17</v>
      </c>
      <c r="V291" s="14" t="s">
        <v>17</v>
      </c>
      <c r="W291" s="14" t="s">
        <v>17</v>
      </c>
      <c r="X291" s="14" t="s">
        <v>17</v>
      </c>
      <c r="Y291" s="14" t="s">
        <v>17</v>
      </c>
      <c r="Z291" s="14" t="s">
        <v>17</v>
      </c>
      <c r="AA291" s="14" t="s">
        <v>17</v>
      </c>
      <c r="AB291" s="14" t="s">
        <v>17</v>
      </c>
      <c r="AC291" s="14" t="s">
        <v>17</v>
      </c>
      <c r="AD291" s="14" t="s">
        <v>17</v>
      </c>
      <c r="AE291" s="14" t="s">
        <v>17</v>
      </c>
    </row>
    <row r="292" spans="1:31">
      <c r="A292" t="s">
        <v>143</v>
      </c>
      <c r="B292" t="s">
        <v>131</v>
      </c>
      <c r="C292" s="234" t="s">
        <v>264</v>
      </c>
      <c r="D292" s="234" t="s">
        <v>264</v>
      </c>
      <c r="E292">
        <v>1977</v>
      </c>
      <c r="F292">
        <v>1</v>
      </c>
      <c r="G292">
        <v>8</v>
      </c>
      <c r="H292">
        <v>21.053999999999998</v>
      </c>
      <c r="I292" t="s">
        <v>17</v>
      </c>
      <c r="J292" s="14" t="s">
        <v>17</v>
      </c>
      <c r="K292" s="14" t="s">
        <v>17</v>
      </c>
      <c r="L292" s="14" t="s">
        <v>17</v>
      </c>
      <c r="M292" s="14" t="s">
        <v>17</v>
      </c>
      <c r="N292" s="14" t="s">
        <v>17</v>
      </c>
      <c r="O292" s="14" t="s">
        <v>17</v>
      </c>
      <c r="P292" s="14" t="s">
        <v>17</v>
      </c>
      <c r="Q292" s="14" t="s">
        <v>17</v>
      </c>
      <c r="R292" s="14" t="s">
        <v>17</v>
      </c>
      <c r="S292" s="14" t="s">
        <v>17</v>
      </c>
      <c r="T292" s="14" t="s">
        <v>17</v>
      </c>
      <c r="U292" s="14" t="s">
        <v>17</v>
      </c>
      <c r="V292" s="14" t="s">
        <v>17</v>
      </c>
      <c r="W292" s="14" t="s">
        <v>17</v>
      </c>
      <c r="X292" s="14" t="s">
        <v>17</v>
      </c>
      <c r="Y292" s="14" t="s">
        <v>17</v>
      </c>
      <c r="Z292" s="14" t="s">
        <v>17</v>
      </c>
      <c r="AA292" s="14" t="s">
        <v>17</v>
      </c>
      <c r="AB292" s="14" t="s">
        <v>17</v>
      </c>
      <c r="AC292" s="14" t="s">
        <v>17</v>
      </c>
      <c r="AD292" s="14" t="s">
        <v>17</v>
      </c>
      <c r="AE292" s="14" t="s">
        <v>17</v>
      </c>
    </row>
    <row r="293" spans="1:31">
      <c r="A293" t="s">
        <v>143</v>
      </c>
      <c r="B293" t="s">
        <v>131</v>
      </c>
      <c r="C293" s="234" t="s">
        <v>264</v>
      </c>
      <c r="D293" s="234" t="s">
        <v>264</v>
      </c>
      <c r="E293">
        <v>1977</v>
      </c>
      <c r="F293">
        <v>1</v>
      </c>
      <c r="G293">
        <v>9</v>
      </c>
      <c r="H293">
        <v>30.734000000000002</v>
      </c>
      <c r="I293" t="s">
        <v>17</v>
      </c>
      <c r="J293" s="14" t="s">
        <v>17</v>
      </c>
      <c r="K293" s="14" t="s">
        <v>17</v>
      </c>
      <c r="L293" s="14" t="s">
        <v>17</v>
      </c>
      <c r="M293" s="14" t="s">
        <v>17</v>
      </c>
      <c r="N293" s="14" t="s">
        <v>17</v>
      </c>
      <c r="O293" s="14" t="s">
        <v>17</v>
      </c>
      <c r="P293" s="14" t="s">
        <v>17</v>
      </c>
      <c r="Q293" s="14" t="s">
        <v>17</v>
      </c>
      <c r="R293" s="14" t="s">
        <v>17</v>
      </c>
      <c r="S293" s="14" t="s">
        <v>17</v>
      </c>
      <c r="T293" s="14" t="s">
        <v>17</v>
      </c>
      <c r="U293" s="14" t="s">
        <v>17</v>
      </c>
      <c r="V293" s="14" t="s">
        <v>17</v>
      </c>
      <c r="W293" s="14" t="s">
        <v>17</v>
      </c>
      <c r="X293" s="14" t="s">
        <v>17</v>
      </c>
      <c r="Y293" s="14" t="s">
        <v>17</v>
      </c>
      <c r="Z293" s="14" t="s">
        <v>17</v>
      </c>
      <c r="AA293" s="14" t="s">
        <v>17</v>
      </c>
      <c r="AB293" s="14" t="s">
        <v>17</v>
      </c>
      <c r="AC293" s="14" t="s">
        <v>17</v>
      </c>
      <c r="AD293" s="14" t="s">
        <v>17</v>
      </c>
      <c r="AE293" s="14" t="s">
        <v>17</v>
      </c>
    </row>
    <row r="294" spans="1:31">
      <c r="A294" t="s">
        <v>143</v>
      </c>
      <c r="B294" t="s">
        <v>131</v>
      </c>
      <c r="C294" s="234" t="s">
        <v>264</v>
      </c>
      <c r="D294" s="234" t="s">
        <v>264</v>
      </c>
      <c r="E294">
        <v>1977</v>
      </c>
      <c r="F294">
        <v>1</v>
      </c>
      <c r="G294">
        <v>10</v>
      </c>
      <c r="H294">
        <v>34.122</v>
      </c>
      <c r="I294" t="s">
        <v>17</v>
      </c>
      <c r="J294" s="14" t="s">
        <v>17</v>
      </c>
      <c r="K294" s="14" t="s">
        <v>17</v>
      </c>
      <c r="L294" s="14" t="s">
        <v>17</v>
      </c>
      <c r="M294" s="14" t="s">
        <v>17</v>
      </c>
      <c r="N294" s="14" t="s">
        <v>17</v>
      </c>
      <c r="O294" s="14" t="s">
        <v>17</v>
      </c>
      <c r="P294" s="14" t="s">
        <v>17</v>
      </c>
      <c r="Q294" s="14" t="s">
        <v>17</v>
      </c>
      <c r="R294" s="14" t="s">
        <v>17</v>
      </c>
      <c r="S294" s="14" t="s">
        <v>17</v>
      </c>
      <c r="T294" s="14" t="s">
        <v>17</v>
      </c>
      <c r="U294" s="14" t="s">
        <v>17</v>
      </c>
      <c r="V294" s="14" t="s">
        <v>17</v>
      </c>
      <c r="W294" s="14" t="s">
        <v>17</v>
      </c>
      <c r="X294" s="14" t="s">
        <v>17</v>
      </c>
      <c r="Y294" s="14" t="s">
        <v>17</v>
      </c>
      <c r="Z294" s="14" t="s">
        <v>17</v>
      </c>
      <c r="AA294" s="14" t="s">
        <v>17</v>
      </c>
      <c r="AB294" s="14" t="s">
        <v>17</v>
      </c>
      <c r="AC294" s="14" t="s">
        <v>17</v>
      </c>
      <c r="AD294" s="14" t="s">
        <v>17</v>
      </c>
      <c r="AE294" s="14" t="s">
        <v>17</v>
      </c>
    </row>
    <row r="295" spans="1:31">
      <c r="A295" t="s">
        <v>143</v>
      </c>
      <c r="B295" t="s">
        <v>131</v>
      </c>
      <c r="C295" s="234" t="s">
        <v>264</v>
      </c>
      <c r="D295" s="234" t="s">
        <v>264</v>
      </c>
      <c r="E295">
        <v>1977</v>
      </c>
      <c r="F295">
        <v>1</v>
      </c>
      <c r="G295">
        <v>11</v>
      </c>
      <c r="H295">
        <v>32.427999999999997</v>
      </c>
      <c r="I295" t="s">
        <v>17</v>
      </c>
      <c r="J295" s="14" t="s">
        <v>17</v>
      </c>
      <c r="K295" s="14" t="s">
        <v>17</v>
      </c>
      <c r="L295" s="14" t="s">
        <v>17</v>
      </c>
      <c r="M295" s="14" t="s">
        <v>17</v>
      </c>
      <c r="N295" s="14" t="s">
        <v>17</v>
      </c>
      <c r="O295" s="14" t="s">
        <v>17</v>
      </c>
      <c r="P295" s="14" t="s">
        <v>17</v>
      </c>
      <c r="Q295" s="14" t="s">
        <v>17</v>
      </c>
      <c r="R295" s="14" t="s">
        <v>17</v>
      </c>
      <c r="S295" s="14" t="s">
        <v>17</v>
      </c>
      <c r="T295" s="14" t="s">
        <v>17</v>
      </c>
      <c r="U295" s="14" t="s">
        <v>17</v>
      </c>
      <c r="V295" s="14" t="s">
        <v>17</v>
      </c>
      <c r="W295" s="14" t="s">
        <v>17</v>
      </c>
      <c r="X295" s="14" t="s">
        <v>17</v>
      </c>
      <c r="Y295" s="14" t="s">
        <v>17</v>
      </c>
      <c r="Z295" s="14" t="s">
        <v>17</v>
      </c>
      <c r="AA295" s="14" t="s">
        <v>17</v>
      </c>
      <c r="AB295" s="14" t="s">
        <v>17</v>
      </c>
      <c r="AC295" s="14" t="s">
        <v>17</v>
      </c>
      <c r="AD295" s="14" t="s">
        <v>17</v>
      </c>
      <c r="AE295" s="14" t="s">
        <v>17</v>
      </c>
    </row>
    <row r="296" spans="1:31">
      <c r="A296" t="s">
        <v>143</v>
      </c>
      <c r="B296" t="s">
        <v>131</v>
      </c>
      <c r="C296" s="234" t="s">
        <v>264</v>
      </c>
      <c r="D296" s="234" t="s">
        <v>264</v>
      </c>
      <c r="E296">
        <v>1977</v>
      </c>
      <c r="F296">
        <v>1</v>
      </c>
      <c r="G296">
        <v>12</v>
      </c>
      <c r="H296">
        <v>30.007999999999999</v>
      </c>
      <c r="I296" t="s">
        <v>17</v>
      </c>
      <c r="J296" s="14" t="s">
        <v>17</v>
      </c>
      <c r="K296" s="14" t="s">
        <v>17</v>
      </c>
      <c r="L296" s="14" t="s">
        <v>17</v>
      </c>
      <c r="M296" s="14" t="s">
        <v>17</v>
      </c>
      <c r="N296" s="14" t="s">
        <v>17</v>
      </c>
      <c r="O296" s="14" t="s">
        <v>17</v>
      </c>
      <c r="P296" s="14" t="s">
        <v>17</v>
      </c>
      <c r="Q296" s="14" t="s">
        <v>17</v>
      </c>
      <c r="R296" s="14" t="s">
        <v>17</v>
      </c>
      <c r="S296" s="14" t="s">
        <v>17</v>
      </c>
      <c r="T296" s="14" t="s">
        <v>17</v>
      </c>
      <c r="U296" s="14" t="s">
        <v>17</v>
      </c>
      <c r="V296" s="14" t="s">
        <v>17</v>
      </c>
      <c r="W296" s="14" t="s">
        <v>17</v>
      </c>
      <c r="X296" s="14" t="s">
        <v>17</v>
      </c>
      <c r="Y296" s="14" t="s">
        <v>17</v>
      </c>
      <c r="Z296" s="14" t="s">
        <v>17</v>
      </c>
      <c r="AA296" s="14" t="s">
        <v>17</v>
      </c>
      <c r="AB296" s="14" t="s">
        <v>17</v>
      </c>
      <c r="AC296" s="14" t="s">
        <v>17</v>
      </c>
      <c r="AD296" s="14" t="s">
        <v>17</v>
      </c>
      <c r="AE296" s="14" t="s">
        <v>17</v>
      </c>
    </row>
    <row r="297" spans="1:31">
      <c r="A297" t="s">
        <v>143</v>
      </c>
      <c r="B297" t="s">
        <v>131</v>
      </c>
      <c r="C297" s="234" t="s">
        <v>264</v>
      </c>
      <c r="D297" s="234" t="s">
        <v>264</v>
      </c>
      <c r="E297">
        <v>1977</v>
      </c>
      <c r="F297">
        <v>1</v>
      </c>
      <c r="G297">
        <v>13</v>
      </c>
      <c r="H297">
        <v>26.257000000000001</v>
      </c>
      <c r="I297" t="s">
        <v>17</v>
      </c>
      <c r="J297" s="14" t="s">
        <v>17</v>
      </c>
      <c r="K297" s="14" t="s">
        <v>17</v>
      </c>
      <c r="L297" s="14" t="s">
        <v>17</v>
      </c>
      <c r="M297" s="14" t="s">
        <v>17</v>
      </c>
      <c r="N297" s="14" t="s">
        <v>17</v>
      </c>
      <c r="O297" s="14" t="s">
        <v>17</v>
      </c>
      <c r="P297" s="14" t="s">
        <v>17</v>
      </c>
      <c r="Q297" s="14" t="s">
        <v>17</v>
      </c>
      <c r="R297" s="14" t="s">
        <v>17</v>
      </c>
      <c r="S297" s="14" t="s">
        <v>17</v>
      </c>
      <c r="T297" s="14" t="s">
        <v>17</v>
      </c>
      <c r="U297" s="14" t="s">
        <v>17</v>
      </c>
      <c r="V297" s="14" t="s">
        <v>17</v>
      </c>
      <c r="W297" s="14" t="s">
        <v>17</v>
      </c>
      <c r="X297" s="14" t="s">
        <v>17</v>
      </c>
      <c r="Y297" s="14" t="s">
        <v>17</v>
      </c>
      <c r="Z297" s="14" t="s">
        <v>17</v>
      </c>
      <c r="AA297" s="14" t="s">
        <v>17</v>
      </c>
      <c r="AB297" s="14" t="s">
        <v>17</v>
      </c>
      <c r="AC297" s="14" t="s">
        <v>17</v>
      </c>
      <c r="AD297" s="14" t="s">
        <v>17</v>
      </c>
      <c r="AE297" s="14" t="s">
        <v>17</v>
      </c>
    </row>
    <row r="298" spans="1:31">
      <c r="A298" t="s">
        <v>143</v>
      </c>
      <c r="B298" t="s">
        <v>131</v>
      </c>
      <c r="C298" s="234" t="s">
        <v>264</v>
      </c>
      <c r="D298" s="234" t="s">
        <v>264</v>
      </c>
      <c r="E298">
        <v>1977</v>
      </c>
      <c r="F298">
        <v>1</v>
      </c>
      <c r="G298">
        <v>14</v>
      </c>
      <c r="H298">
        <v>31.702000000000002</v>
      </c>
      <c r="I298" t="s">
        <v>17</v>
      </c>
      <c r="J298" s="14" t="s">
        <v>17</v>
      </c>
      <c r="K298" s="14" t="s">
        <v>17</v>
      </c>
      <c r="L298" s="14" t="s">
        <v>17</v>
      </c>
      <c r="M298" s="14" t="s">
        <v>17</v>
      </c>
      <c r="N298" s="14" t="s">
        <v>17</v>
      </c>
      <c r="O298" s="14" t="s">
        <v>17</v>
      </c>
      <c r="P298" s="14" t="s">
        <v>17</v>
      </c>
      <c r="Q298" s="14" t="s">
        <v>17</v>
      </c>
      <c r="R298" s="14" t="s">
        <v>17</v>
      </c>
      <c r="S298" s="14" t="s">
        <v>17</v>
      </c>
      <c r="T298" s="14" t="s">
        <v>17</v>
      </c>
      <c r="U298" s="14" t="s">
        <v>17</v>
      </c>
      <c r="V298" s="14" t="s">
        <v>17</v>
      </c>
      <c r="W298" s="14" t="s">
        <v>17</v>
      </c>
      <c r="X298" s="14" t="s">
        <v>17</v>
      </c>
      <c r="Y298" s="14" t="s">
        <v>17</v>
      </c>
      <c r="Z298" s="14" t="s">
        <v>17</v>
      </c>
      <c r="AA298" s="14" t="s">
        <v>17</v>
      </c>
      <c r="AB298" s="14" t="s">
        <v>17</v>
      </c>
      <c r="AC298" s="14" t="s">
        <v>17</v>
      </c>
      <c r="AD298" s="14" t="s">
        <v>17</v>
      </c>
      <c r="AE298" s="14" t="s">
        <v>17</v>
      </c>
    </row>
    <row r="299" spans="1:31">
      <c r="A299" t="s">
        <v>143</v>
      </c>
      <c r="B299" t="s">
        <v>131</v>
      </c>
      <c r="C299" s="234" t="s">
        <v>264</v>
      </c>
      <c r="D299" s="234" t="s">
        <v>264</v>
      </c>
      <c r="E299">
        <v>1977</v>
      </c>
      <c r="F299">
        <v>2</v>
      </c>
      <c r="G299">
        <v>1</v>
      </c>
      <c r="H299">
        <v>13.552</v>
      </c>
      <c r="I299" t="s">
        <v>17</v>
      </c>
      <c r="J299" s="14" t="s">
        <v>17</v>
      </c>
      <c r="K299" s="14" t="s">
        <v>17</v>
      </c>
      <c r="L299" s="14" t="s">
        <v>17</v>
      </c>
      <c r="M299" s="14" t="s">
        <v>17</v>
      </c>
      <c r="N299" s="14" t="s">
        <v>17</v>
      </c>
      <c r="O299" s="14" t="s">
        <v>17</v>
      </c>
      <c r="P299" s="14" t="s">
        <v>17</v>
      </c>
      <c r="Q299" s="14" t="s">
        <v>17</v>
      </c>
      <c r="R299" s="14" t="s">
        <v>17</v>
      </c>
      <c r="S299" s="14" t="s">
        <v>17</v>
      </c>
      <c r="T299" s="14" t="s">
        <v>17</v>
      </c>
      <c r="U299" s="14" t="s">
        <v>17</v>
      </c>
      <c r="V299" s="14" t="s">
        <v>17</v>
      </c>
      <c r="W299" s="14" t="s">
        <v>17</v>
      </c>
      <c r="X299" s="14" t="s">
        <v>17</v>
      </c>
      <c r="Y299" s="14" t="s">
        <v>17</v>
      </c>
      <c r="Z299" s="14" t="s">
        <v>17</v>
      </c>
      <c r="AA299" s="14" t="s">
        <v>17</v>
      </c>
      <c r="AB299" s="14" t="s">
        <v>17</v>
      </c>
      <c r="AC299" s="14" t="s">
        <v>17</v>
      </c>
      <c r="AD299" s="14" t="s">
        <v>17</v>
      </c>
      <c r="AE299" s="14" t="s">
        <v>17</v>
      </c>
    </row>
    <row r="300" spans="1:31">
      <c r="A300" t="s">
        <v>143</v>
      </c>
      <c r="B300" t="s">
        <v>131</v>
      </c>
      <c r="C300" s="234" t="s">
        <v>264</v>
      </c>
      <c r="D300" s="234" t="s">
        <v>264</v>
      </c>
      <c r="E300">
        <v>1977</v>
      </c>
      <c r="F300">
        <v>2</v>
      </c>
      <c r="G300">
        <v>2</v>
      </c>
      <c r="H300">
        <v>16.818999999999999</v>
      </c>
      <c r="I300" t="s">
        <v>17</v>
      </c>
      <c r="J300" s="14" t="s">
        <v>17</v>
      </c>
      <c r="K300" s="14" t="s">
        <v>17</v>
      </c>
      <c r="L300" s="14" t="s">
        <v>17</v>
      </c>
      <c r="M300" s="14" t="s">
        <v>17</v>
      </c>
      <c r="N300" s="14" t="s">
        <v>17</v>
      </c>
      <c r="O300" s="14" t="s">
        <v>17</v>
      </c>
      <c r="P300" s="14" t="s">
        <v>17</v>
      </c>
      <c r="Q300" s="14" t="s">
        <v>17</v>
      </c>
      <c r="R300" s="14" t="s">
        <v>17</v>
      </c>
      <c r="S300" s="14" t="s">
        <v>17</v>
      </c>
      <c r="T300" s="14" t="s">
        <v>17</v>
      </c>
      <c r="U300" s="14" t="s">
        <v>17</v>
      </c>
      <c r="V300" s="14" t="s">
        <v>17</v>
      </c>
      <c r="W300" s="14" t="s">
        <v>17</v>
      </c>
      <c r="X300" s="14" t="s">
        <v>17</v>
      </c>
      <c r="Y300" s="14" t="s">
        <v>17</v>
      </c>
      <c r="Z300" s="14" t="s">
        <v>17</v>
      </c>
      <c r="AA300" s="14" t="s">
        <v>17</v>
      </c>
      <c r="AB300" s="14" t="s">
        <v>17</v>
      </c>
      <c r="AC300" s="14" t="s">
        <v>17</v>
      </c>
      <c r="AD300" s="14" t="s">
        <v>17</v>
      </c>
      <c r="AE300" s="14" t="s">
        <v>17</v>
      </c>
    </row>
    <row r="301" spans="1:31">
      <c r="A301" t="s">
        <v>143</v>
      </c>
      <c r="B301" t="s">
        <v>131</v>
      </c>
      <c r="C301" s="234" t="s">
        <v>264</v>
      </c>
      <c r="D301" s="234" t="s">
        <v>264</v>
      </c>
      <c r="E301">
        <v>1977</v>
      </c>
      <c r="F301">
        <v>2</v>
      </c>
      <c r="G301">
        <v>3</v>
      </c>
      <c r="H301">
        <v>23.837</v>
      </c>
      <c r="I301" t="s">
        <v>17</v>
      </c>
      <c r="J301" s="14" t="s">
        <v>17</v>
      </c>
      <c r="K301" s="14" t="s">
        <v>17</v>
      </c>
      <c r="L301" s="14" t="s">
        <v>17</v>
      </c>
      <c r="M301" s="14" t="s">
        <v>17</v>
      </c>
      <c r="N301" s="14" t="s">
        <v>17</v>
      </c>
      <c r="O301" s="14" t="s">
        <v>17</v>
      </c>
      <c r="P301" s="14" t="s">
        <v>17</v>
      </c>
      <c r="Q301" s="14" t="s">
        <v>17</v>
      </c>
      <c r="R301" s="14" t="s">
        <v>17</v>
      </c>
      <c r="S301" s="14" t="s">
        <v>17</v>
      </c>
      <c r="T301" s="14" t="s">
        <v>17</v>
      </c>
      <c r="U301" s="14" t="s">
        <v>17</v>
      </c>
      <c r="V301" s="14" t="s">
        <v>17</v>
      </c>
      <c r="W301" s="14" t="s">
        <v>17</v>
      </c>
      <c r="X301" s="14" t="s">
        <v>17</v>
      </c>
      <c r="Y301" s="14" t="s">
        <v>17</v>
      </c>
      <c r="Z301" s="14" t="s">
        <v>17</v>
      </c>
      <c r="AA301" s="14" t="s">
        <v>17</v>
      </c>
      <c r="AB301" s="14" t="s">
        <v>17</v>
      </c>
      <c r="AC301" s="14" t="s">
        <v>17</v>
      </c>
      <c r="AD301" s="14" t="s">
        <v>17</v>
      </c>
      <c r="AE301" s="14" t="s">
        <v>17</v>
      </c>
    </row>
    <row r="302" spans="1:31">
      <c r="A302" t="s">
        <v>143</v>
      </c>
      <c r="B302" t="s">
        <v>131</v>
      </c>
      <c r="C302" s="234" t="s">
        <v>264</v>
      </c>
      <c r="D302" s="234" t="s">
        <v>264</v>
      </c>
      <c r="E302">
        <v>1977</v>
      </c>
      <c r="F302">
        <v>2</v>
      </c>
      <c r="G302">
        <v>4</v>
      </c>
      <c r="H302">
        <v>26.015000000000001</v>
      </c>
      <c r="I302" t="s">
        <v>17</v>
      </c>
      <c r="J302" s="14" t="s">
        <v>17</v>
      </c>
      <c r="K302" s="14" t="s">
        <v>17</v>
      </c>
      <c r="L302" s="14" t="s">
        <v>17</v>
      </c>
      <c r="M302" s="14" t="s">
        <v>17</v>
      </c>
      <c r="N302" s="14" t="s">
        <v>17</v>
      </c>
      <c r="O302" s="14" t="s">
        <v>17</v>
      </c>
      <c r="P302" s="14" t="s">
        <v>17</v>
      </c>
      <c r="Q302" s="14" t="s">
        <v>17</v>
      </c>
      <c r="R302" s="14" t="s">
        <v>17</v>
      </c>
      <c r="S302" s="14" t="s">
        <v>17</v>
      </c>
      <c r="T302" s="14" t="s">
        <v>17</v>
      </c>
      <c r="U302" s="14" t="s">
        <v>17</v>
      </c>
      <c r="V302" s="14" t="s">
        <v>17</v>
      </c>
      <c r="W302" s="14" t="s">
        <v>17</v>
      </c>
      <c r="X302" s="14" t="s">
        <v>17</v>
      </c>
      <c r="Y302" s="14" t="s">
        <v>17</v>
      </c>
      <c r="Z302" s="14" t="s">
        <v>17</v>
      </c>
      <c r="AA302" s="14" t="s">
        <v>17</v>
      </c>
      <c r="AB302" s="14" t="s">
        <v>17</v>
      </c>
      <c r="AC302" s="14" t="s">
        <v>17</v>
      </c>
      <c r="AD302" s="14" t="s">
        <v>17</v>
      </c>
      <c r="AE302" s="14" t="s">
        <v>17</v>
      </c>
    </row>
    <row r="303" spans="1:31">
      <c r="A303" t="s">
        <v>143</v>
      </c>
      <c r="B303" t="s">
        <v>131</v>
      </c>
      <c r="C303" s="234" t="s">
        <v>264</v>
      </c>
      <c r="D303" s="234" t="s">
        <v>264</v>
      </c>
      <c r="E303">
        <v>1977</v>
      </c>
      <c r="F303">
        <v>2</v>
      </c>
      <c r="G303">
        <v>5</v>
      </c>
      <c r="H303">
        <v>28.434999999999999</v>
      </c>
      <c r="I303" t="s">
        <v>17</v>
      </c>
      <c r="J303" s="14" t="s">
        <v>17</v>
      </c>
      <c r="K303" s="14" t="s">
        <v>17</v>
      </c>
      <c r="L303" s="14" t="s">
        <v>17</v>
      </c>
      <c r="M303" s="14" t="s">
        <v>17</v>
      </c>
      <c r="N303" s="14" t="s">
        <v>17</v>
      </c>
      <c r="O303" s="14" t="s">
        <v>17</v>
      </c>
      <c r="P303" s="14" t="s">
        <v>17</v>
      </c>
      <c r="Q303" s="14" t="s">
        <v>17</v>
      </c>
      <c r="R303" s="14" t="s">
        <v>17</v>
      </c>
      <c r="S303" s="14" t="s">
        <v>17</v>
      </c>
      <c r="T303" s="14" t="s">
        <v>17</v>
      </c>
      <c r="U303" s="14" t="s">
        <v>17</v>
      </c>
      <c r="V303" s="14" t="s">
        <v>17</v>
      </c>
      <c r="W303" s="14" t="s">
        <v>17</v>
      </c>
      <c r="X303" s="14" t="s">
        <v>17</v>
      </c>
      <c r="Y303" s="14" t="s">
        <v>17</v>
      </c>
      <c r="Z303" s="14" t="s">
        <v>17</v>
      </c>
      <c r="AA303" s="14" t="s">
        <v>17</v>
      </c>
      <c r="AB303" s="14" t="s">
        <v>17</v>
      </c>
      <c r="AC303" s="14" t="s">
        <v>17</v>
      </c>
      <c r="AD303" s="14" t="s">
        <v>17</v>
      </c>
      <c r="AE303" s="14" t="s">
        <v>17</v>
      </c>
    </row>
    <row r="304" spans="1:31">
      <c r="A304" t="s">
        <v>143</v>
      </c>
      <c r="B304" t="s">
        <v>131</v>
      </c>
      <c r="C304" s="234" t="s">
        <v>264</v>
      </c>
      <c r="D304" s="234" t="s">
        <v>264</v>
      </c>
      <c r="E304">
        <v>1977</v>
      </c>
      <c r="F304">
        <v>2</v>
      </c>
      <c r="G304">
        <v>6</v>
      </c>
      <c r="H304">
        <v>31.46</v>
      </c>
      <c r="I304" t="s">
        <v>17</v>
      </c>
      <c r="J304" s="14" t="s">
        <v>17</v>
      </c>
      <c r="K304" s="14" t="s">
        <v>17</v>
      </c>
      <c r="L304" s="14" t="s">
        <v>17</v>
      </c>
      <c r="M304" s="14" t="s">
        <v>17</v>
      </c>
      <c r="N304" s="14" t="s">
        <v>17</v>
      </c>
      <c r="O304" s="14" t="s">
        <v>17</v>
      </c>
      <c r="P304" s="14" t="s">
        <v>17</v>
      </c>
      <c r="Q304" s="14" t="s">
        <v>17</v>
      </c>
      <c r="R304" s="14" t="s">
        <v>17</v>
      </c>
      <c r="S304" s="14" t="s">
        <v>17</v>
      </c>
      <c r="T304" s="14" t="s">
        <v>17</v>
      </c>
      <c r="U304" s="14" t="s">
        <v>17</v>
      </c>
      <c r="V304" s="14" t="s">
        <v>17</v>
      </c>
      <c r="W304" s="14" t="s">
        <v>17</v>
      </c>
      <c r="X304" s="14" t="s">
        <v>17</v>
      </c>
      <c r="Y304" s="14" t="s">
        <v>17</v>
      </c>
      <c r="Z304" s="14" t="s">
        <v>17</v>
      </c>
      <c r="AA304" s="14" t="s">
        <v>17</v>
      </c>
      <c r="AB304" s="14" t="s">
        <v>17</v>
      </c>
      <c r="AC304" s="14" t="s">
        <v>17</v>
      </c>
      <c r="AD304" s="14" t="s">
        <v>17</v>
      </c>
      <c r="AE304" s="14" t="s">
        <v>17</v>
      </c>
    </row>
    <row r="305" spans="1:31">
      <c r="A305" t="s">
        <v>143</v>
      </c>
      <c r="B305" t="s">
        <v>131</v>
      </c>
      <c r="C305" s="234" t="s">
        <v>264</v>
      </c>
      <c r="D305" s="234" t="s">
        <v>264</v>
      </c>
      <c r="E305">
        <v>1977</v>
      </c>
      <c r="F305">
        <v>2</v>
      </c>
      <c r="G305">
        <v>7</v>
      </c>
      <c r="H305">
        <v>32.307000000000002</v>
      </c>
      <c r="I305" t="s">
        <v>17</v>
      </c>
      <c r="J305" s="14" t="s">
        <v>17</v>
      </c>
      <c r="K305" s="14" t="s">
        <v>17</v>
      </c>
      <c r="L305" s="14" t="s">
        <v>17</v>
      </c>
      <c r="M305" s="14" t="s">
        <v>17</v>
      </c>
      <c r="N305" s="14" t="s">
        <v>17</v>
      </c>
      <c r="O305" s="14" t="s">
        <v>17</v>
      </c>
      <c r="P305" s="14" t="s">
        <v>17</v>
      </c>
      <c r="Q305" s="14" t="s">
        <v>17</v>
      </c>
      <c r="R305" s="14" t="s">
        <v>17</v>
      </c>
      <c r="S305" s="14" t="s">
        <v>17</v>
      </c>
      <c r="T305" s="14" t="s">
        <v>17</v>
      </c>
      <c r="U305" s="14" t="s">
        <v>17</v>
      </c>
      <c r="V305" s="14" t="s">
        <v>17</v>
      </c>
      <c r="W305" s="14" t="s">
        <v>17</v>
      </c>
      <c r="X305" s="14" t="s">
        <v>17</v>
      </c>
      <c r="Y305" s="14" t="s">
        <v>17</v>
      </c>
      <c r="Z305" s="14" t="s">
        <v>17</v>
      </c>
      <c r="AA305" s="14" t="s">
        <v>17</v>
      </c>
      <c r="AB305" s="14" t="s">
        <v>17</v>
      </c>
      <c r="AC305" s="14" t="s">
        <v>17</v>
      </c>
      <c r="AD305" s="14" t="s">
        <v>17</v>
      </c>
      <c r="AE305" s="14" t="s">
        <v>17</v>
      </c>
    </row>
    <row r="306" spans="1:31">
      <c r="A306" t="s">
        <v>143</v>
      </c>
      <c r="B306" t="s">
        <v>131</v>
      </c>
      <c r="C306" s="234" t="s">
        <v>264</v>
      </c>
      <c r="D306" s="234" t="s">
        <v>264</v>
      </c>
      <c r="E306">
        <v>1977</v>
      </c>
      <c r="F306">
        <v>2</v>
      </c>
      <c r="G306">
        <v>8</v>
      </c>
      <c r="H306">
        <v>23.837</v>
      </c>
      <c r="I306" t="s">
        <v>17</v>
      </c>
      <c r="J306" s="14" t="s">
        <v>17</v>
      </c>
      <c r="K306" s="14" t="s">
        <v>17</v>
      </c>
      <c r="L306" s="14" t="s">
        <v>17</v>
      </c>
      <c r="M306" s="14" t="s">
        <v>17</v>
      </c>
      <c r="N306" s="14" t="s">
        <v>17</v>
      </c>
      <c r="O306" s="14" t="s">
        <v>17</v>
      </c>
      <c r="P306" s="14" t="s">
        <v>17</v>
      </c>
      <c r="Q306" s="14" t="s">
        <v>17</v>
      </c>
      <c r="R306" s="14" t="s">
        <v>17</v>
      </c>
      <c r="S306" s="14" t="s">
        <v>17</v>
      </c>
      <c r="T306" s="14" t="s">
        <v>17</v>
      </c>
      <c r="U306" s="14" t="s">
        <v>17</v>
      </c>
      <c r="V306" s="14" t="s">
        <v>17</v>
      </c>
      <c r="W306" s="14" t="s">
        <v>17</v>
      </c>
      <c r="X306" s="14" t="s">
        <v>17</v>
      </c>
      <c r="Y306" s="14" t="s">
        <v>17</v>
      </c>
      <c r="Z306" s="14" t="s">
        <v>17</v>
      </c>
      <c r="AA306" s="14" t="s">
        <v>17</v>
      </c>
      <c r="AB306" s="14" t="s">
        <v>17</v>
      </c>
      <c r="AC306" s="14" t="s">
        <v>17</v>
      </c>
      <c r="AD306" s="14" t="s">
        <v>17</v>
      </c>
      <c r="AE306" s="14" t="s">
        <v>17</v>
      </c>
    </row>
    <row r="307" spans="1:31">
      <c r="A307" t="s">
        <v>143</v>
      </c>
      <c r="B307" t="s">
        <v>131</v>
      </c>
      <c r="C307" s="234" t="s">
        <v>264</v>
      </c>
      <c r="D307" s="234" t="s">
        <v>264</v>
      </c>
      <c r="E307">
        <v>1977</v>
      </c>
      <c r="F307">
        <v>2</v>
      </c>
      <c r="G307">
        <v>9</v>
      </c>
      <c r="H307">
        <v>31.097000000000001</v>
      </c>
      <c r="I307" t="s">
        <v>17</v>
      </c>
      <c r="J307" s="14" t="s">
        <v>17</v>
      </c>
      <c r="K307" s="14" t="s">
        <v>17</v>
      </c>
      <c r="L307" s="14" t="s">
        <v>17</v>
      </c>
      <c r="M307" s="14" t="s">
        <v>17</v>
      </c>
      <c r="N307" s="14" t="s">
        <v>17</v>
      </c>
      <c r="O307" s="14" t="s">
        <v>17</v>
      </c>
      <c r="P307" s="14" t="s">
        <v>17</v>
      </c>
      <c r="Q307" s="14" t="s">
        <v>17</v>
      </c>
      <c r="R307" s="14" t="s">
        <v>17</v>
      </c>
      <c r="S307" s="14" t="s">
        <v>17</v>
      </c>
      <c r="T307" s="14" t="s">
        <v>17</v>
      </c>
      <c r="U307" s="14" t="s">
        <v>17</v>
      </c>
      <c r="V307" s="14" t="s">
        <v>17</v>
      </c>
      <c r="W307" s="14" t="s">
        <v>17</v>
      </c>
      <c r="X307" s="14" t="s">
        <v>17</v>
      </c>
      <c r="Y307" s="14" t="s">
        <v>17</v>
      </c>
      <c r="Z307" s="14" t="s">
        <v>17</v>
      </c>
      <c r="AA307" s="14" t="s">
        <v>17</v>
      </c>
      <c r="AB307" s="14" t="s">
        <v>17</v>
      </c>
      <c r="AC307" s="14" t="s">
        <v>17</v>
      </c>
      <c r="AD307" s="14" t="s">
        <v>17</v>
      </c>
      <c r="AE307" s="14" t="s">
        <v>17</v>
      </c>
    </row>
    <row r="308" spans="1:31">
      <c r="A308" t="s">
        <v>143</v>
      </c>
      <c r="B308" t="s">
        <v>131</v>
      </c>
      <c r="C308" s="234" t="s">
        <v>264</v>
      </c>
      <c r="D308" s="234" t="s">
        <v>264</v>
      </c>
      <c r="E308">
        <v>1977</v>
      </c>
      <c r="F308">
        <v>2</v>
      </c>
      <c r="G308">
        <v>10</v>
      </c>
      <c r="H308">
        <v>30.007999999999999</v>
      </c>
      <c r="I308" t="s">
        <v>17</v>
      </c>
      <c r="J308" s="14" t="s">
        <v>17</v>
      </c>
      <c r="K308" s="14" t="s">
        <v>17</v>
      </c>
      <c r="L308" s="14" t="s">
        <v>17</v>
      </c>
      <c r="M308" s="14" t="s">
        <v>17</v>
      </c>
      <c r="N308" s="14" t="s">
        <v>17</v>
      </c>
      <c r="O308" s="14" t="s">
        <v>17</v>
      </c>
      <c r="P308" s="14" t="s">
        <v>17</v>
      </c>
      <c r="Q308" s="14" t="s">
        <v>17</v>
      </c>
      <c r="R308" s="14" t="s">
        <v>17</v>
      </c>
      <c r="S308" s="14" t="s">
        <v>17</v>
      </c>
      <c r="T308" s="14" t="s">
        <v>17</v>
      </c>
      <c r="U308" s="14" t="s">
        <v>17</v>
      </c>
      <c r="V308" s="14" t="s">
        <v>17</v>
      </c>
      <c r="W308" s="14" t="s">
        <v>17</v>
      </c>
      <c r="X308" s="14" t="s">
        <v>17</v>
      </c>
      <c r="Y308" s="14" t="s">
        <v>17</v>
      </c>
      <c r="Z308" s="14" t="s">
        <v>17</v>
      </c>
      <c r="AA308" s="14" t="s">
        <v>17</v>
      </c>
      <c r="AB308" s="14" t="s">
        <v>17</v>
      </c>
      <c r="AC308" s="14" t="s">
        <v>17</v>
      </c>
      <c r="AD308" s="14" t="s">
        <v>17</v>
      </c>
      <c r="AE308" s="14" t="s">
        <v>17</v>
      </c>
    </row>
    <row r="309" spans="1:31">
      <c r="A309" t="s">
        <v>143</v>
      </c>
      <c r="B309" t="s">
        <v>131</v>
      </c>
      <c r="C309" s="234" t="s">
        <v>264</v>
      </c>
      <c r="D309" s="234" t="s">
        <v>264</v>
      </c>
      <c r="E309">
        <v>1977</v>
      </c>
      <c r="F309">
        <v>2</v>
      </c>
      <c r="G309">
        <v>11</v>
      </c>
      <c r="H309">
        <v>32.307000000000002</v>
      </c>
      <c r="I309" t="s">
        <v>17</v>
      </c>
      <c r="J309" s="14" t="s">
        <v>17</v>
      </c>
      <c r="K309" s="14" t="s">
        <v>17</v>
      </c>
      <c r="L309" s="14" t="s">
        <v>17</v>
      </c>
      <c r="M309" s="14" t="s">
        <v>17</v>
      </c>
      <c r="N309" s="14" t="s">
        <v>17</v>
      </c>
      <c r="O309" s="14" t="s">
        <v>17</v>
      </c>
      <c r="P309" s="14" t="s">
        <v>17</v>
      </c>
      <c r="Q309" s="14" t="s">
        <v>17</v>
      </c>
      <c r="R309" s="14" t="s">
        <v>17</v>
      </c>
      <c r="S309" s="14" t="s">
        <v>17</v>
      </c>
      <c r="T309" s="14" t="s">
        <v>17</v>
      </c>
      <c r="U309" s="14" t="s">
        <v>17</v>
      </c>
      <c r="V309" s="14" t="s">
        <v>17</v>
      </c>
      <c r="W309" s="14" t="s">
        <v>17</v>
      </c>
      <c r="X309" s="14" t="s">
        <v>17</v>
      </c>
      <c r="Y309" s="14" t="s">
        <v>17</v>
      </c>
      <c r="Z309" s="14" t="s">
        <v>17</v>
      </c>
      <c r="AA309" s="14" t="s">
        <v>17</v>
      </c>
      <c r="AB309" s="14" t="s">
        <v>17</v>
      </c>
      <c r="AC309" s="14" t="s">
        <v>17</v>
      </c>
      <c r="AD309" s="14" t="s">
        <v>17</v>
      </c>
      <c r="AE309" s="14" t="s">
        <v>17</v>
      </c>
    </row>
    <row r="310" spans="1:31">
      <c r="A310" t="s">
        <v>143</v>
      </c>
      <c r="B310" t="s">
        <v>131</v>
      </c>
      <c r="C310" s="234" t="s">
        <v>264</v>
      </c>
      <c r="D310" s="234" t="s">
        <v>264</v>
      </c>
      <c r="E310">
        <v>1977</v>
      </c>
      <c r="F310">
        <v>2</v>
      </c>
      <c r="G310">
        <v>12</v>
      </c>
      <c r="H310">
        <v>32.790999999999997</v>
      </c>
      <c r="I310" t="s">
        <v>17</v>
      </c>
      <c r="J310" s="14" t="s">
        <v>17</v>
      </c>
      <c r="K310" s="14" t="s">
        <v>17</v>
      </c>
      <c r="L310" s="14" t="s">
        <v>17</v>
      </c>
      <c r="M310" s="14" t="s">
        <v>17</v>
      </c>
      <c r="N310" s="14" t="s">
        <v>17</v>
      </c>
      <c r="O310" s="14" t="s">
        <v>17</v>
      </c>
      <c r="P310" s="14" t="s">
        <v>17</v>
      </c>
      <c r="Q310" s="14" t="s">
        <v>17</v>
      </c>
      <c r="R310" s="14" t="s">
        <v>17</v>
      </c>
      <c r="S310" s="14" t="s">
        <v>17</v>
      </c>
      <c r="T310" s="14" t="s">
        <v>17</v>
      </c>
      <c r="U310" s="14" t="s">
        <v>17</v>
      </c>
      <c r="V310" s="14" t="s">
        <v>17</v>
      </c>
      <c r="W310" s="14" t="s">
        <v>17</v>
      </c>
      <c r="X310" s="14" t="s">
        <v>17</v>
      </c>
      <c r="Y310" s="14" t="s">
        <v>17</v>
      </c>
      <c r="Z310" s="14" t="s">
        <v>17</v>
      </c>
      <c r="AA310" s="14" t="s">
        <v>17</v>
      </c>
      <c r="AB310" s="14" t="s">
        <v>17</v>
      </c>
      <c r="AC310" s="14" t="s">
        <v>17</v>
      </c>
      <c r="AD310" s="14" t="s">
        <v>17</v>
      </c>
      <c r="AE310" s="14" t="s">
        <v>17</v>
      </c>
    </row>
    <row r="311" spans="1:31">
      <c r="A311" t="s">
        <v>143</v>
      </c>
      <c r="B311" t="s">
        <v>131</v>
      </c>
      <c r="C311" s="234" t="s">
        <v>264</v>
      </c>
      <c r="D311" s="234" t="s">
        <v>264</v>
      </c>
      <c r="E311">
        <v>1977</v>
      </c>
      <c r="F311">
        <v>2</v>
      </c>
      <c r="G311">
        <v>13</v>
      </c>
      <c r="H311">
        <v>31.097000000000001</v>
      </c>
      <c r="I311" t="s">
        <v>17</v>
      </c>
      <c r="J311" s="14" t="s">
        <v>17</v>
      </c>
      <c r="K311" s="14" t="s">
        <v>17</v>
      </c>
      <c r="L311" s="14" t="s">
        <v>17</v>
      </c>
      <c r="M311" s="14" t="s">
        <v>17</v>
      </c>
      <c r="N311" s="14" t="s">
        <v>17</v>
      </c>
      <c r="O311" s="14" t="s">
        <v>17</v>
      </c>
      <c r="P311" s="14" t="s">
        <v>17</v>
      </c>
      <c r="Q311" s="14" t="s">
        <v>17</v>
      </c>
      <c r="R311" s="14" t="s">
        <v>17</v>
      </c>
      <c r="S311" s="14" t="s">
        <v>17</v>
      </c>
      <c r="T311" s="14" t="s">
        <v>17</v>
      </c>
      <c r="U311" s="14" t="s">
        <v>17</v>
      </c>
      <c r="V311" s="14" t="s">
        <v>17</v>
      </c>
      <c r="W311" s="14" t="s">
        <v>17</v>
      </c>
      <c r="X311" s="14" t="s">
        <v>17</v>
      </c>
      <c r="Y311" s="14" t="s">
        <v>17</v>
      </c>
      <c r="Z311" s="14" t="s">
        <v>17</v>
      </c>
      <c r="AA311" s="14" t="s">
        <v>17</v>
      </c>
      <c r="AB311" s="14" t="s">
        <v>17</v>
      </c>
      <c r="AC311" s="14" t="s">
        <v>17</v>
      </c>
      <c r="AD311" s="14" t="s">
        <v>17</v>
      </c>
      <c r="AE311" s="14" t="s">
        <v>17</v>
      </c>
    </row>
    <row r="312" spans="1:31">
      <c r="A312" t="s">
        <v>143</v>
      </c>
      <c r="B312" t="s">
        <v>131</v>
      </c>
      <c r="C312" s="234" t="s">
        <v>264</v>
      </c>
      <c r="D312" s="234" t="s">
        <v>264</v>
      </c>
      <c r="E312">
        <v>1977</v>
      </c>
      <c r="F312">
        <v>2</v>
      </c>
      <c r="G312">
        <v>14</v>
      </c>
      <c r="H312">
        <v>37.026000000000003</v>
      </c>
      <c r="I312" t="s">
        <v>17</v>
      </c>
      <c r="J312" s="14" t="s">
        <v>17</v>
      </c>
      <c r="K312" s="14" t="s">
        <v>17</v>
      </c>
      <c r="L312" s="14" t="s">
        <v>17</v>
      </c>
      <c r="M312" s="14" t="s">
        <v>17</v>
      </c>
      <c r="N312" s="14" t="s">
        <v>17</v>
      </c>
      <c r="O312" s="14" t="s">
        <v>17</v>
      </c>
      <c r="P312" s="14" t="s">
        <v>17</v>
      </c>
      <c r="Q312" s="14" t="s">
        <v>17</v>
      </c>
      <c r="R312" s="14" t="s">
        <v>17</v>
      </c>
      <c r="S312" s="14" t="s">
        <v>17</v>
      </c>
      <c r="T312" s="14" t="s">
        <v>17</v>
      </c>
      <c r="U312" s="14" t="s">
        <v>17</v>
      </c>
      <c r="V312" s="14" t="s">
        <v>17</v>
      </c>
      <c r="W312" s="14" t="s">
        <v>17</v>
      </c>
      <c r="X312" s="14" t="s">
        <v>17</v>
      </c>
      <c r="Y312" s="14" t="s">
        <v>17</v>
      </c>
      <c r="Z312" s="14" t="s">
        <v>17</v>
      </c>
      <c r="AA312" s="14" t="s">
        <v>17</v>
      </c>
      <c r="AB312" s="14" t="s">
        <v>17</v>
      </c>
      <c r="AC312" s="14" t="s">
        <v>17</v>
      </c>
      <c r="AD312" s="14" t="s">
        <v>17</v>
      </c>
      <c r="AE312" s="14" t="s">
        <v>17</v>
      </c>
    </row>
    <row r="313" spans="1:31">
      <c r="A313" t="s">
        <v>143</v>
      </c>
      <c r="B313" t="s">
        <v>131</v>
      </c>
      <c r="C313" s="234" t="s">
        <v>264</v>
      </c>
      <c r="D313" s="234" t="s">
        <v>264</v>
      </c>
      <c r="E313">
        <v>1977</v>
      </c>
      <c r="F313">
        <v>3</v>
      </c>
      <c r="G313">
        <v>1</v>
      </c>
      <c r="H313">
        <v>12.221</v>
      </c>
      <c r="I313" t="s">
        <v>17</v>
      </c>
      <c r="J313" s="14" t="s">
        <v>17</v>
      </c>
      <c r="K313" s="14" t="s">
        <v>17</v>
      </c>
      <c r="L313" s="14" t="s">
        <v>17</v>
      </c>
      <c r="M313" s="14" t="s">
        <v>17</v>
      </c>
      <c r="N313" s="14" t="s">
        <v>17</v>
      </c>
      <c r="O313" s="14" t="s">
        <v>17</v>
      </c>
      <c r="P313" s="14" t="s">
        <v>17</v>
      </c>
      <c r="Q313" s="14" t="s">
        <v>17</v>
      </c>
      <c r="R313" s="14" t="s">
        <v>17</v>
      </c>
      <c r="S313" s="14" t="s">
        <v>17</v>
      </c>
      <c r="T313" s="14" t="s">
        <v>17</v>
      </c>
      <c r="U313" s="14" t="s">
        <v>17</v>
      </c>
      <c r="V313" s="14" t="s">
        <v>17</v>
      </c>
      <c r="W313" s="14" t="s">
        <v>17</v>
      </c>
      <c r="X313" s="14" t="s">
        <v>17</v>
      </c>
      <c r="Y313" s="14" t="s">
        <v>17</v>
      </c>
      <c r="Z313" s="14" t="s">
        <v>17</v>
      </c>
      <c r="AA313" s="14" t="s">
        <v>17</v>
      </c>
      <c r="AB313" s="14" t="s">
        <v>17</v>
      </c>
      <c r="AC313" s="14" t="s">
        <v>17</v>
      </c>
      <c r="AD313" s="14" t="s">
        <v>17</v>
      </c>
      <c r="AE313" s="14" t="s">
        <v>17</v>
      </c>
    </row>
    <row r="314" spans="1:31">
      <c r="A314" t="s">
        <v>143</v>
      </c>
      <c r="B314" t="s">
        <v>131</v>
      </c>
      <c r="C314" s="234" t="s">
        <v>264</v>
      </c>
      <c r="D314" s="234" t="s">
        <v>264</v>
      </c>
      <c r="E314">
        <v>1977</v>
      </c>
      <c r="F314">
        <v>3</v>
      </c>
      <c r="G314">
        <v>2</v>
      </c>
      <c r="H314">
        <v>15.972</v>
      </c>
      <c r="I314" t="s">
        <v>17</v>
      </c>
      <c r="J314" s="14" t="s">
        <v>17</v>
      </c>
      <c r="K314" s="14" t="s">
        <v>17</v>
      </c>
      <c r="L314" s="14" t="s">
        <v>17</v>
      </c>
      <c r="M314" s="14" t="s">
        <v>17</v>
      </c>
      <c r="N314" s="14" t="s">
        <v>17</v>
      </c>
      <c r="O314" s="14" t="s">
        <v>17</v>
      </c>
      <c r="P314" s="14" t="s">
        <v>17</v>
      </c>
      <c r="Q314" s="14" t="s">
        <v>17</v>
      </c>
      <c r="R314" s="14" t="s">
        <v>17</v>
      </c>
      <c r="S314" s="14" t="s">
        <v>17</v>
      </c>
      <c r="T314" s="14" t="s">
        <v>17</v>
      </c>
      <c r="U314" s="14" t="s">
        <v>17</v>
      </c>
      <c r="V314" s="14" t="s">
        <v>17</v>
      </c>
      <c r="W314" s="14" t="s">
        <v>17</v>
      </c>
      <c r="X314" s="14" t="s">
        <v>17</v>
      </c>
      <c r="Y314" s="14" t="s">
        <v>17</v>
      </c>
      <c r="Z314" s="14" t="s">
        <v>17</v>
      </c>
      <c r="AA314" s="14" t="s">
        <v>17</v>
      </c>
      <c r="AB314" s="14" t="s">
        <v>17</v>
      </c>
      <c r="AC314" s="14" t="s">
        <v>17</v>
      </c>
      <c r="AD314" s="14" t="s">
        <v>17</v>
      </c>
      <c r="AE314" s="14" t="s">
        <v>17</v>
      </c>
    </row>
    <row r="315" spans="1:31">
      <c r="A315" t="s">
        <v>143</v>
      </c>
      <c r="B315" t="s">
        <v>131</v>
      </c>
      <c r="C315" s="234" t="s">
        <v>264</v>
      </c>
      <c r="D315" s="234" t="s">
        <v>264</v>
      </c>
      <c r="E315">
        <v>1977</v>
      </c>
      <c r="F315">
        <v>3</v>
      </c>
      <c r="G315">
        <v>3</v>
      </c>
      <c r="H315">
        <v>28.677</v>
      </c>
      <c r="I315" t="s">
        <v>17</v>
      </c>
      <c r="J315" s="14" t="s">
        <v>17</v>
      </c>
      <c r="K315" s="14" t="s">
        <v>17</v>
      </c>
      <c r="L315" s="14" t="s">
        <v>17</v>
      </c>
      <c r="M315" s="14" t="s">
        <v>17</v>
      </c>
      <c r="N315" s="14" t="s">
        <v>17</v>
      </c>
      <c r="O315" s="14" t="s">
        <v>17</v>
      </c>
      <c r="P315" s="14" t="s">
        <v>17</v>
      </c>
      <c r="Q315" s="14" t="s">
        <v>17</v>
      </c>
      <c r="R315" s="14" t="s">
        <v>17</v>
      </c>
      <c r="S315" s="14" t="s">
        <v>17</v>
      </c>
      <c r="T315" s="14" t="s">
        <v>17</v>
      </c>
      <c r="U315" s="14" t="s">
        <v>17</v>
      </c>
      <c r="V315" s="14" t="s">
        <v>17</v>
      </c>
      <c r="W315" s="14" t="s">
        <v>17</v>
      </c>
      <c r="X315" s="14" t="s">
        <v>17</v>
      </c>
      <c r="Y315" s="14" t="s">
        <v>17</v>
      </c>
      <c r="Z315" s="14" t="s">
        <v>17</v>
      </c>
      <c r="AA315" s="14" t="s">
        <v>17</v>
      </c>
      <c r="AB315" s="14" t="s">
        <v>17</v>
      </c>
      <c r="AC315" s="14" t="s">
        <v>17</v>
      </c>
      <c r="AD315" s="14" t="s">
        <v>17</v>
      </c>
      <c r="AE315" s="14" t="s">
        <v>17</v>
      </c>
    </row>
    <row r="316" spans="1:31">
      <c r="A316" t="s">
        <v>143</v>
      </c>
      <c r="B316" t="s">
        <v>131</v>
      </c>
      <c r="C316" s="234" t="s">
        <v>264</v>
      </c>
      <c r="D316" s="234" t="s">
        <v>264</v>
      </c>
      <c r="E316">
        <v>1977</v>
      </c>
      <c r="F316">
        <v>3</v>
      </c>
      <c r="G316">
        <v>4</v>
      </c>
      <c r="H316">
        <v>30.25</v>
      </c>
      <c r="I316" t="s">
        <v>17</v>
      </c>
      <c r="J316" s="14" t="s">
        <v>17</v>
      </c>
      <c r="K316" s="14" t="s">
        <v>17</v>
      </c>
      <c r="L316" s="14" t="s">
        <v>17</v>
      </c>
      <c r="M316" s="14" t="s">
        <v>17</v>
      </c>
      <c r="N316" s="14" t="s">
        <v>17</v>
      </c>
      <c r="O316" s="14" t="s">
        <v>17</v>
      </c>
      <c r="P316" s="14" t="s">
        <v>17</v>
      </c>
      <c r="Q316" s="14" t="s">
        <v>17</v>
      </c>
      <c r="R316" s="14" t="s">
        <v>17</v>
      </c>
      <c r="S316" s="14" t="s">
        <v>17</v>
      </c>
      <c r="T316" s="14" t="s">
        <v>17</v>
      </c>
      <c r="U316" s="14" t="s">
        <v>17</v>
      </c>
      <c r="V316" s="14" t="s">
        <v>17</v>
      </c>
      <c r="W316" s="14" t="s">
        <v>17</v>
      </c>
      <c r="X316" s="14" t="s">
        <v>17</v>
      </c>
      <c r="Y316" s="14" t="s">
        <v>17</v>
      </c>
      <c r="Z316" s="14" t="s">
        <v>17</v>
      </c>
      <c r="AA316" s="14" t="s">
        <v>17</v>
      </c>
      <c r="AB316" s="14" t="s">
        <v>17</v>
      </c>
      <c r="AC316" s="14" t="s">
        <v>17</v>
      </c>
      <c r="AD316" s="14" t="s">
        <v>17</v>
      </c>
      <c r="AE316" s="14" t="s">
        <v>17</v>
      </c>
    </row>
    <row r="317" spans="1:31">
      <c r="A317" t="s">
        <v>143</v>
      </c>
      <c r="B317" t="s">
        <v>131</v>
      </c>
      <c r="C317" s="234" t="s">
        <v>264</v>
      </c>
      <c r="D317" s="234" t="s">
        <v>264</v>
      </c>
      <c r="E317">
        <v>1977</v>
      </c>
      <c r="F317">
        <v>3</v>
      </c>
      <c r="G317">
        <v>5</v>
      </c>
      <c r="H317">
        <v>26.861999999999998</v>
      </c>
      <c r="I317" t="s">
        <v>17</v>
      </c>
      <c r="J317" s="14" t="s">
        <v>17</v>
      </c>
      <c r="K317" s="14" t="s">
        <v>17</v>
      </c>
      <c r="L317" s="14" t="s">
        <v>17</v>
      </c>
      <c r="M317" s="14" t="s">
        <v>17</v>
      </c>
      <c r="N317" s="14" t="s">
        <v>17</v>
      </c>
      <c r="O317" s="14" t="s">
        <v>17</v>
      </c>
      <c r="P317" s="14" t="s">
        <v>17</v>
      </c>
      <c r="Q317" s="14" t="s">
        <v>17</v>
      </c>
      <c r="R317" s="14" t="s">
        <v>17</v>
      </c>
      <c r="S317" s="14" t="s">
        <v>17</v>
      </c>
      <c r="T317" s="14" t="s">
        <v>17</v>
      </c>
      <c r="U317" s="14" t="s">
        <v>17</v>
      </c>
      <c r="V317" s="14" t="s">
        <v>17</v>
      </c>
      <c r="W317" s="14" t="s">
        <v>17</v>
      </c>
      <c r="X317" s="14" t="s">
        <v>17</v>
      </c>
      <c r="Y317" s="14" t="s">
        <v>17</v>
      </c>
      <c r="Z317" s="14" t="s">
        <v>17</v>
      </c>
      <c r="AA317" s="14" t="s">
        <v>17</v>
      </c>
      <c r="AB317" s="14" t="s">
        <v>17</v>
      </c>
      <c r="AC317" s="14" t="s">
        <v>17</v>
      </c>
      <c r="AD317" s="14" t="s">
        <v>17</v>
      </c>
      <c r="AE317" s="14" t="s">
        <v>17</v>
      </c>
    </row>
    <row r="318" spans="1:31">
      <c r="A318" t="s">
        <v>143</v>
      </c>
      <c r="B318" t="s">
        <v>131</v>
      </c>
      <c r="C318" s="234" t="s">
        <v>264</v>
      </c>
      <c r="D318" s="234" t="s">
        <v>264</v>
      </c>
      <c r="E318">
        <v>1977</v>
      </c>
      <c r="F318">
        <v>3</v>
      </c>
      <c r="G318">
        <v>6</v>
      </c>
      <c r="H318">
        <v>30.370999999999999</v>
      </c>
      <c r="I318" t="s">
        <v>17</v>
      </c>
      <c r="J318" s="14" t="s">
        <v>17</v>
      </c>
      <c r="K318" s="14" t="s">
        <v>17</v>
      </c>
      <c r="L318" s="14" t="s">
        <v>17</v>
      </c>
      <c r="M318" s="14" t="s">
        <v>17</v>
      </c>
      <c r="N318" s="14" t="s">
        <v>17</v>
      </c>
      <c r="O318" s="14" t="s">
        <v>17</v>
      </c>
      <c r="P318" s="14" t="s">
        <v>17</v>
      </c>
      <c r="Q318" s="14" t="s">
        <v>17</v>
      </c>
      <c r="R318" s="14" t="s">
        <v>17</v>
      </c>
      <c r="S318" s="14" t="s">
        <v>17</v>
      </c>
      <c r="T318" s="14" t="s">
        <v>17</v>
      </c>
      <c r="U318" s="14" t="s">
        <v>17</v>
      </c>
      <c r="V318" s="14" t="s">
        <v>17</v>
      </c>
      <c r="W318" s="14" t="s">
        <v>17</v>
      </c>
      <c r="X318" s="14" t="s">
        <v>17</v>
      </c>
      <c r="Y318" s="14" t="s">
        <v>17</v>
      </c>
      <c r="Z318" s="14" t="s">
        <v>17</v>
      </c>
      <c r="AA318" s="14" t="s">
        <v>17</v>
      </c>
      <c r="AB318" s="14" t="s">
        <v>17</v>
      </c>
      <c r="AC318" s="14" t="s">
        <v>17</v>
      </c>
      <c r="AD318" s="14" t="s">
        <v>17</v>
      </c>
      <c r="AE318" s="14" t="s">
        <v>17</v>
      </c>
    </row>
    <row r="319" spans="1:31">
      <c r="A319" t="s">
        <v>143</v>
      </c>
      <c r="B319" t="s">
        <v>131</v>
      </c>
      <c r="C319" s="234" t="s">
        <v>264</v>
      </c>
      <c r="D319" s="234" t="s">
        <v>264</v>
      </c>
      <c r="E319">
        <v>1977</v>
      </c>
      <c r="F319">
        <v>3</v>
      </c>
      <c r="G319">
        <v>7</v>
      </c>
      <c r="H319">
        <v>29.524000000000001</v>
      </c>
      <c r="I319" t="s">
        <v>17</v>
      </c>
      <c r="J319" s="14" t="s">
        <v>17</v>
      </c>
      <c r="K319" s="14" t="s">
        <v>17</v>
      </c>
      <c r="L319" s="14" t="s">
        <v>17</v>
      </c>
      <c r="M319" s="14" t="s">
        <v>17</v>
      </c>
      <c r="N319" s="14" t="s">
        <v>17</v>
      </c>
      <c r="O319" s="14" t="s">
        <v>17</v>
      </c>
      <c r="P319" s="14" t="s">
        <v>17</v>
      </c>
      <c r="Q319" s="14" t="s">
        <v>17</v>
      </c>
      <c r="R319" s="14" t="s">
        <v>17</v>
      </c>
      <c r="S319" s="14" t="s">
        <v>17</v>
      </c>
      <c r="T319" s="14" t="s">
        <v>17</v>
      </c>
      <c r="U319" s="14" t="s">
        <v>17</v>
      </c>
      <c r="V319" s="14" t="s">
        <v>17</v>
      </c>
      <c r="W319" s="14" t="s">
        <v>17</v>
      </c>
      <c r="X319" s="14" t="s">
        <v>17</v>
      </c>
      <c r="Y319" s="14" t="s">
        <v>17</v>
      </c>
      <c r="Z319" s="14" t="s">
        <v>17</v>
      </c>
      <c r="AA319" s="14" t="s">
        <v>17</v>
      </c>
      <c r="AB319" s="14" t="s">
        <v>17</v>
      </c>
      <c r="AC319" s="14" t="s">
        <v>17</v>
      </c>
      <c r="AD319" s="14" t="s">
        <v>17</v>
      </c>
      <c r="AE319" s="14" t="s">
        <v>17</v>
      </c>
    </row>
    <row r="320" spans="1:31">
      <c r="A320" t="s">
        <v>143</v>
      </c>
      <c r="B320" t="s">
        <v>131</v>
      </c>
      <c r="C320" s="234" t="s">
        <v>264</v>
      </c>
      <c r="D320" s="234" t="s">
        <v>264</v>
      </c>
      <c r="E320">
        <v>1977</v>
      </c>
      <c r="F320">
        <v>3</v>
      </c>
      <c r="G320">
        <v>8</v>
      </c>
      <c r="H320">
        <v>28.919</v>
      </c>
      <c r="I320" t="s">
        <v>17</v>
      </c>
      <c r="J320" s="14" t="s">
        <v>17</v>
      </c>
      <c r="K320" s="14" t="s">
        <v>17</v>
      </c>
      <c r="L320" s="14" t="s">
        <v>17</v>
      </c>
      <c r="M320" s="14" t="s">
        <v>17</v>
      </c>
      <c r="N320" s="14" t="s">
        <v>17</v>
      </c>
      <c r="O320" s="14" t="s">
        <v>17</v>
      </c>
      <c r="P320" s="14" t="s">
        <v>17</v>
      </c>
      <c r="Q320" s="14" t="s">
        <v>17</v>
      </c>
      <c r="R320" s="14" t="s">
        <v>17</v>
      </c>
      <c r="S320" s="14" t="s">
        <v>17</v>
      </c>
      <c r="T320" s="14" t="s">
        <v>17</v>
      </c>
      <c r="U320" s="14" t="s">
        <v>17</v>
      </c>
      <c r="V320" s="14" t="s">
        <v>17</v>
      </c>
      <c r="W320" s="14" t="s">
        <v>17</v>
      </c>
      <c r="X320" s="14" t="s">
        <v>17</v>
      </c>
      <c r="Y320" s="14" t="s">
        <v>17</v>
      </c>
      <c r="Z320" s="14" t="s">
        <v>17</v>
      </c>
      <c r="AA320" s="14" t="s">
        <v>17</v>
      </c>
      <c r="AB320" s="14" t="s">
        <v>17</v>
      </c>
      <c r="AC320" s="14" t="s">
        <v>17</v>
      </c>
      <c r="AD320" s="14" t="s">
        <v>17</v>
      </c>
      <c r="AE320" s="14" t="s">
        <v>17</v>
      </c>
    </row>
    <row r="321" spans="1:31">
      <c r="A321" t="s">
        <v>143</v>
      </c>
      <c r="B321" t="s">
        <v>131</v>
      </c>
      <c r="C321" s="234" t="s">
        <v>264</v>
      </c>
      <c r="D321" s="234" t="s">
        <v>264</v>
      </c>
      <c r="E321">
        <v>1977</v>
      </c>
      <c r="F321">
        <v>3</v>
      </c>
      <c r="G321">
        <v>9</v>
      </c>
      <c r="H321">
        <v>32.064999999999998</v>
      </c>
      <c r="I321" t="s">
        <v>17</v>
      </c>
      <c r="J321" s="14" t="s">
        <v>17</v>
      </c>
      <c r="K321" s="14" t="s">
        <v>17</v>
      </c>
      <c r="L321" s="14" t="s">
        <v>17</v>
      </c>
      <c r="M321" s="14" t="s">
        <v>17</v>
      </c>
      <c r="N321" s="14" t="s">
        <v>17</v>
      </c>
      <c r="O321" s="14" t="s">
        <v>17</v>
      </c>
      <c r="P321" s="14" t="s">
        <v>17</v>
      </c>
      <c r="Q321" s="14" t="s">
        <v>17</v>
      </c>
      <c r="R321" s="14" t="s">
        <v>17</v>
      </c>
      <c r="S321" s="14" t="s">
        <v>17</v>
      </c>
      <c r="T321" s="14" t="s">
        <v>17</v>
      </c>
      <c r="U321" s="14" t="s">
        <v>17</v>
      </c>
      <c r="V321" s="14" t="s">
        <v>17</v>
      </c>
      <c r="W321" s="14" t="s">
        <v>17</v>
      </c>
      <c r="X321" s="14" t="s">
        <v>17</v>
      </c>
      <c r="Y321" s="14" t="s">
        <v>17</v>
      </c>
      <c r="Z321" s="14" t="s">
        <v>17</v>
      </c>
      <c r="AA321" s="14" t="s">
        <v>17</v>
      </c>
      <c r="AB321" s="14" t="s">
        <v>17</v>
      </c>
      <c r="AC321" s="14" t="s">
        <v>17</v>
      </c>
      <c r="AD321" s="14" t="s">
        <v>17</v>
      </c>
      <c r="AE321" s="14" t="s">
        <v>17</v>
      </c>
    </row>
    <row r="322" spans="1:31">
      <c r="A322" t="s">
        <v>143</v>
      </c>
      <c r="B322" t="s">
        <v>131</v>
      </c>
      <c r="C322" s="234" t="s">
        <v>264</v>
      </c>
      <c r="D322" s="234" t="s">
        <v>264</v>
      </c>
      <c r="E322">
        <v>1977</v>
      </c>
      <c r="F322">
        <v>3</v>
      </c>
      <c r="G322">
        <v>10</v>
      </c>
      <c r="H322">
        <v>31.46</v>
      </c>
      <c r="I322" t="s">
        <v>17</v>
      </c>
      <c r="J322" s="14" t="s">
        <v>17</v>
      </c>
      <c r="K322" s="14" t="s">
        <v>17</v>
      </c>
      <c r="L322" s="14" t="s">
        <v>17</v>
      </c>
      <c r="M322" s="14" t="s">
        <v>17</v>
      </c>
      <c r="N322" s="14" t="s">
        <v>17</v>
      </c>
      <c r="O322" s="14" t="s">
        <v>17</v>
      </c>
      <c r="P322" s="14" t="s">
        <v>17</v>
      </c>
      <c r="Q322" s="14" t="s">
        <v>17</v>
      </c>
      <c r="R322" s="14" t="s">
        <v>17</v>
      </c>
      <c r="S322" s="14" t="s">
        <v>17</v>
      </c>
      <c r="T322" s="14" t="s">
        <v>17</v>
      </c>
      <c r="U322" s="14" t="s">
        <v>17</v>
      </c>
      <c r="V322" s="14" t="s">
        <v>17</v>
      </c>
      <c r="W322" s="14" t="s">
        <v>17</v>
      </c>
      <c r="X322" s="14" t="s">
        <v>17</v>
      </c>
      <c r="Y322" s="14" t="s">
        <v>17</v>
      </c>
      <c r="Z322" s="14" t="s">
        <v>17</v>
      </c>
      <c r="AA322" s="14" t="s">
        <v>17</v>
      </c>
      <c r="AB322" s="14" t="s">
        <v>17</v>
      </c>
      <c r="AC322" s="14" t="s">
        <v>17</v>
      </c>
      <c r="AD322" s="14" t="s">
        <v>17</v>
      </c>
      <c r="AE322" s="14" t="s">
        <v>17</v>
      </c>
    </row>
    <row r="323" spans="1:31">
      <c r="A323" t="s">
        <v>143</v>
      </c>
      <c r="B323" t="s">
        <v>131</v>
      </c>
      <c r="C323" s="234" t="s">
        <v>264</v>
      </c>
      <c r="D323" s="234" t="s">
        <v>264</v>
      </c>
      <c r="E323">
        <v>1977</v>
      </c>
      <c r="F323">
        <v>3</v>
      </c>
      <c r="G323">
        <v>11</v>
      </c>
      <c r="H323">
        <v>31.943999999999999</v>
      </c>
      <c r="I323" t="s">
        <v>17</v>
      </c>
      <c r="J323" s="14" t="s">
        <v>17</v>
      </c>
      <c r="K323" s="14" t="s">
        <v>17</v>
      </c>
      <c r="L323" s="14" t="s">
        <v>17</v>
      </c>
      <c r="M323" s="14" t="s">
        <v>17</v>
      </c>
      <c r="N323" s="14" t="s">
        <v>17</v>
      </c>
      <c r="O323" s="14" t="s">
        <v>17</v>
      </c>
      <c r="P323" s="14" t="s">
        <v>17</v>
      </c>
      <c r="Q323" s="14" t="s">
        <v>17</v>
      </c>
      <c r="R323" s="14" t="s">
        <v>17</v>
      </c>
      <c r="S323" s="14" t="s">
        <v>17</v>
      </c>
      <c r="T323" s="14" t="s">
        <v>17</v>
      </c>
      <c r="U323" s="14" t="s">
        <v>17</v>
      </c>
      <c r="V323" s="14" t="s">
        <v>17</v>
      </c>
      <c r="W323" s="14" t="s">
        <v>17</v>
      </c>
      <c r="X323" s="14" t="s">
        <v>17</v>
      </c>
      <c r="Y323" s="14" t="s">
        <v>17</v>
      </c>
      <c r="Z323" s="14" t="s">
        <v>17</v>
      </c>
      <c r="AA323" s="14" t="s">
        <v>17</v>
      </c>
      <c r="AB323" s="14" t="s">
        <v>17</v>
      </c>
      <c r="AC323" s="14" t="s">
        <v>17</v>
      </c>
      <c r="AD323" s="14" t="s">
        <v>17</v>
      </c>
      <c r="AE323" s="14" t="s">
        <v>17</v>
      </c>
    </row>
    <row r="324" spans="1:31">
      <c r="A324" t="s">
        <v>143</v>
      </c>
      <c r="B324" t="s">
        <v>131</v>
      </c>
      <c r="C324" s="234" t="s">
        <v>264</v>
      </c>
      <c r="D324" s="234" t="s">
        <v>264</v>
      </c>
      <c r="E324">
        <v>1977</v>
      </c>
      <c r="F324">
        <v>3</v>
      </c>
      <c r="G324">
        <v>12</v>
      </c>
      <c r="H324">
        <v>29.161000000000001</v>
      </c>
      <c r="I324" t="s">
        <v>17</v>
      </c>
      <c r="J324" s="14" t="s">
        <v>17</v>
      </c>
      <c r="K324" s="14" t="s">
        <v>17</v>
      </c>
      <c r="L324" s="14" t="s">
        <v>17</v>
      </c>
      <c r="M324" s="14" t="s">
        <v>17</v>
      </c>
      <c r="N324" s="14" t="s">
        <v>17</v>
      </c>
      <c r="O324" s="14" t="s">
        <v>17</v>
      </c>
      <c r="P324" s="14" t="s">
        <v>17</v>
      </c>
      <c r="Q324" s="14" t="s">
        <v>17</v>
      </c>
      <c r="R324" s="14" t="s">
        <v>17</v>
      </c>
      <c r="S324" s="14" t="s">
        <v>17</v>
      </c>
      <c r="T324" s="14" t="s">
        <v>17</v>
      </c>
      <c r="U324" s="14" t="s">
        <v>17</v>
      </c>
      <c r="V324" s="14" t="s">
        <v>17</v>
      </c>
      <c r="W324" s="14" t="s">
        <v>17</v>
      </c>
      <c r="X324" s="14" t="s">
        <v>17</v>
      </c>
      <c r="Y324" s="14" t="s">
        <v>17</v>
      </c>
      <c r="Z324" s="14" t="s">
        <v>17</v>
      </c>
      <c r="AA324" s="14" t="s">
        <v>17</v>
      </c>
      <c r="AB324" s="14" t="s">
        <v>17</v>
      </c>
      <c r="AC324" s="14" t="s">
        <v>17</v>
      </c>
      <c r="AD324" s="14" t="s">
        <v>17</v>
      </c>
      <c r="AE324" s="14" t="s">
        <v>17</v>
      </c>
    </row>
    <row r="325" spans="1:31">
      <c r="A325" t="s">
        <v>143</v>
      </c>
      <c r="B325" t="s">
        <v>131</v>
      </c>
      <c r="C325" s="234" t="s">
        <v>264</v>
      </c>
      <c r="D325" s="234" t="s">
        <v>264</v>
      </c>
      <c r="E325">
        <v>1977</v>
      </c>
      <c r="F325">
        <v>3</v>
      </c>
      <c r="G325">
        <v>13</v>
      </c>
      <c r="H325">
        <v>25.047000000000001</v>
      </c>
      <c r="I325" t="s">
        <v>17</v>
      </c>
      <c r="J325" s="14" t="s">
        <v>17</v>
      </c>
      <c r="K325" s="14" t="s">
        <v>17</v>
      </c>
      <c r="L325" s="14" t="s">
        <v>17</v>
      </c>
      <c r="M325" s="14" t="s">
        <v>17</v>
      </c>
      <c r="N325" s="14" t="s">
        <v>17</v>
      </c>
      <c r="O325" s="14" t="s">
        <v>17</v>
      </c>
      <c r="P325" s="14" t="s">
        <v>17</v>
      </c>
      <c r="Q325" s="14" t="s">
        <v>17</v>
      </c>
      <c r="R325" s="14" t="s">
        <v>17</v>
      </c>
      <c r="S325" s="14" t="s">
        <v>17</v>
      </c>
      <c r="T325" s="14" t="s">
        <v>17</v>
      </c>
      <c r="U325" s="14" t="s">
        <v>17</v>
      </c>
      <c r="V325" s="14" t="s">
        <v>17</v>
      </c>
      <c r="W325" s="14" t="s">
        <v>17</v>
      </c>
      <c r="X325" s="14" t="s">
        <v>17</v>
      </c>
      <c r="Y325" s="14" t="s">
        <v>17</v>
      </c>
      <c r="Z325" s="14" t="s">
        <v>17</v>
      </c>
      <c r="AA325" s="14" t="s">
        <v>17</v>
      </c>
      <c r="AB325" s="14" t="s">
        <v>17</v>
      </c>
      <c r="AC325" s="14" t="s">
        <v>17</v>
      </c>
      <c r="AD325" s="14" t="s">
        <v>17</v>
      </c>
      <c r="AE325" s="14" t="s">
        <v>17</v>
      </c>
    </row>
    <row r="326" spans="1:31">
      <c r="A326" t="s">
        <v>143</v>
      </c>
      <c r="B326" t="s">
        <v>131</v>
      </c>
      <c r="C326" s="234" t="s">
        <v>264</v>
      </c>
      <c r="D326" s="234" t="s">
        <v>264</v>
      </c>
      <c r="E326">
        <v>1977</v>
      </c>
      <c r="F326">
        <v>3</v>
      </c>
      <c r="G326">
        <v>14</v>
      </c>
      <c r="H326">
        <v>32.911999999999999</v>
      </c>
      <c r="I326" t="s">
        <v>17</v>
      </c>
      <c r="J326" s="14" t="s">
        <v>17</v>
      </c>
      <c r="K326" s="14" t="s">
        <v>17</v>
      </c>
      <c r="L326" s="14" t="s">
        <v>17</v>
      </c>
      <c r="M326" s="14" t="s">
        <v>17</v>
      </c>
      <c r="N326" s="14" t="s">
        <v>17</v>
      </c>
      <c r="O326" s="14" t="s">
        <v>17</v>
      </c>
      <c r="P326" s="14" t="s">
        <v>17</v>
      </c>
      <c r="Q326" s="14" t="s">
        <v>17</v>
      </c>
      <c r="R326" s="14" t="s">
        <v>17</v>
      </c>
      <c r="S326" s="14" t="s">
        <v>17</v>
      </c>
      <c r="T326" s="14" t="s">
        <v>17</v>
      </c>
      <c r="U326" s="14" t="s">
        <v>17</v>
      </c>
      <c r="V326" s="14" t="s">
        <v>17</v>
      </c>
      <c r="W326" s="14" t="s">
        <v>17</v>
      </c>
      <c r="X326" s="14" t="s">
        <v>17</v>
      </c>
      <c r="Y326" s="14" t="s">
        <v>17</v>
      </c>
      <c r="Z326" s="14" t="s">
        <v>17</v>
      </c>
      <c r="AA326" s="14" t="s">
        <v>17</v>
      </c>
      <c r="AB326" s="14" t="s">
        <v>17</v>
      </c>
      <c r="AC326" s="14" t="s">
        <v>17</v>
      </c>
      <c r="AD326" s="14" t="s">
        <v>17</v>
      </c>
      <c r="AE326" s="14" t="s">
        <v>17</v>
      </c>
    </row>
    <row r="327" spans="1:31">
      <c r="A327" t="s">
        <v>143</v>
      </c>
      <c r="B327" t="s">
        <v>131</v>
      </c>
      <c r="C327" s="234" t="s">
        <v>264</v>
      </c>
      <c r="D327" s="234" t="s">
        <v>264</v>
      </c>
      <c r="E327">
        <v>1977</v>
      </c>
      <c r="F327">
        <v>4</v>
      </c>
      <c r="G327">
        <v>1</v>
      </c>
      <c r="H327">
        <v>21.78</v>
      </c>
      <c r="I327" t="s">
        <v>17</v>
      </c>
      <c r="J327" s="14" t="s">
        <v>17</v>
      </c>
      <c r="K327" s="14" t="s">
        <v>17</v>
      </c>
      <c r="L327" s="14" t="s">
        <v>17</v>
      </c>
      <c r="M327" s="14" t="s">
        <v>17</v>
      </c>
      <c r="N327" s="14" t="s">
        <v>17</v>
      </c>
      <c r="O327" s="14" t="s">
        <v>17</v>
      </c>
      <c r="P327" s="14" t="s">
        <v>17</v>
      </c>
      <c r="Q327" s="14" t="s">
        <v>17</v>
      </c>
      <c r="R327" s="14" t="s">
        <v>17</v>
      </c>
      <c r="S327" s="14" t="s">
        <v>17</v>
      </c>
      <c r="T327" s="14" t="s">
        <v>17</v>
      </c>
      <c r="U327" s="14" t="s">
        <v>17</v>
      </c>
      <c r="V327" s="14" t="s">
        <v>17</v>
      </c>
      <c r="W327" s="14" t="s">
        <v>17</v>
      </c>
      <c r="X327" s="14" t="s">
        <v>17</v>
      </c>
      <c r="Y327" s="14" t="s">
        <v>17</v>
      </c>
      <c r="Z327" s="14" t="s">
        <v>17</v>
      </c>
      <c r="AA327" s="14" t="s">
        <v>17</v>
      </c>
      <c r="AB327" s="14" t="s">
        <v>17</v>
      </c>
      <c r="AC327" s="14" t="s">
        <v>17</v>
      </c>
      <c r="AD327" s="14" t="s">
        <v>17</v>
      </c>
      <c r="AE327" s="14" t="s">
        <v>17</v>
      </c>
    </row>
    <row r="328" spans="1:31">
      <c r="A328" t="s">
        <v>143</v>
      </c>
      <c r="B328" t="s">
        <v>131</v>
      </c>
      <c r="C328" s="234" t="s">
        <v>264</v>
      </c>
      <c r="D328" s="234" t="s">
        <v>264</v>
      </c>
      <c r="E328">
        <v>1977</v>
      </c>
      <c r="F328">
        <v>4</v>
      </c>
      <c r="G328">
        <v>2</v>
      </c>
      <c r="H328">
        <v>20.449000000000002</v>
      </c>
      <c r="I328" t="s">
        <v>17</v>
      </c>
      <c r="J328" s="14" t="s">
        <v>17</v>
      </c>
      <c r="K328" s="14" t="s">
        <v>17</v>
      </c>
      <c r="L328" s="14" t="s">
        <v>17</v>
      </c>
      <c r="M328" s="14" t="s">
        <v>17</v>
      </c>
      <c r="N328" s="14" t="s">
        <v>17</v>
      </c>
      <c r="O328" s="14" t="s">
        <v>17</v>
      </c>
      <c r="P328" s="14" t="s">
        <v>17</v>
      </c>
      <c r="Q328" s="14" t="s">
        <v>17</v>
      </c>
      <c r="R328" s="14" t="s">
        <v>17</v>
      </c>
      <c r="S328" s="14" t="s">
        <v>17</v>
      </c>
      <c r="T328" s="14" t="s">
        <v>17</v>
      </c>
      <c r="U328" s="14" t="s">
        <v>17</v>
      </c>
      <c r="V328" s="14" t="s">
        <v>17</v>
      </c>
      <c r="W328" s="14" t="s">
        <v>17</v>
      </c>
      <c r="X328" s="14" t="s">
        <v>17</v>
      </c>
      <c r="Y328" s="14" t="s">
        <v>17</v>
      </c>
      <c r="Z328" s="14" t="s">
        <v>17</v>
      </c>
      <c r="AA328" s="14" t="s">
        <v>17</v>
      </c>
      <c r="AB328" s="14" t="s">
        <v>17</v>
      </c>
      <c r="AC328" s="14" t="s">
        <v>17</v>
      </c>
      <c r="AD328" s="14" t="s">
        <v>17</v>
      </c>
      <c r="AE328" s="14" t="s">
        <v>17</v>
      </c>
    </row>
    <row r="329" spans="1:31">
      <c r="A329" t="s">
        <v>143</v>
      </c>
      <c r="B329" t="s">
        <v>131</v>
      </c>
      <c r="C329" s="234" t="s">
        <v>264</v>
      </c>
      <c r="D329" s="234" t="s">
        <v>264</v>
      </c>
      <c r="E329">
        <v>1977</v>
      </c>
      <c r="F329">
        <v>4</v>
      </c>
      <c r="G329">
        <v>3</v>
      </c>
      <c r="H329">
        <v>27.951000000000001</v>
      </c>
      <c r="I329" t="s">
        <v>17</v>
      </c>
      <c r="J329" s="14" t="s">
        <v>17</v>
      </c>
      <c r="K329" s="14" t="s">
        <v>17</v>
      </c>
      <c r="L329" s="14" t="s">
        <v>17</v>
      </c>
      <c r="M329" s="14" t="s">
        <v>17</v>
      </c>
      <c r="N329" s="14" t="s">
        <v>17</v>
      </c>
      <c r="O329" s="14" t="s">
        <v>17</v>
      </c>
      <c r="P329" s="14" t="s">
        <v>17</v>
      </c>
      <c r="Q329" s="14" t="s">
        <v>17</v>
      </c>
      <c r="R329" s="14" t="s">
        <v>17</v>
      </c>
      <c r="S329" s="14" t="s">
        <v>17</v>
      </c>
      <c r="T329" s="14" t="s">
        <v>17</v>
      </c>
      <c r="U329" s="14" t="s">
        <v>17</v>
      </c>
      <c r="V329" s="14" t="s">
        <v>17</v>
      </c>
      <c r="W329" s="14" t="s">
        <v>17</v>
      </c>
      <c r="X329" s="14" t="s">
        <v>17</v>
      </c>
      <c r="Y329" s="14" t="s">
        <v>17</v>
      </c>
      <c r="Z329" s="14" t="s">
        <v>17</v>
      </c>
      <c r="AA329" s="14" t="s">
        <v>17</v>
      </c>
      <c r="AB329" s="14" t="s">
        <v>17</v>
      </c>
      <c r="AC329" s="14" t="s">
        <v>17</v>
      </c>
      <c r="AD329" s="14" t="s">
        <v>17</v>
      </c>
      <c r="AE329" s="14" t="s">
        <v>17</v>
      </c>
    </row>
    <row r="330" spans="1:31">
      <c r="A330" t="s">
        <v>143</v>
      </c>
      <c r="B330" t="s">
        <v>131</v>
      </c>
      <c r="C330" s="234" t="s">
        <v>264</v>
      </c>
      <c r="D330" s="234" t="s">
        <v>264</v>
      </c>
      <c r="E330">
        <v>1977</v>
      </c>
      <c r="F330">
        <v>4</v>
      </c>
      <c r="G330">
        <v>4</v>
      </c>
      <c r="H330">
        <v>29.402999999999999</v>
      </c>
      <c r="I330" t="s">
        <v>17</v>
      </c>
      <c r="J330" s="14" t="s">
        <v>17</v>
      </c>
      <c r="K330" s="14" t="s">
        <v>17</v>
      </c>
      <c r="L330" s="14" t="s">
        <v>17</v>
      </c>
      <c r="M330" s="14" t="s">
        <v>17</v>
      </c>
      <c r="N330" s="14" t="s">
        <v>17</v>
      </c>
      <c r="O330" s="14" t="s">
        <v>17</v>
      </c>
      <c r="P330" s="14" t="s">
        <v>17</v>
      </c>
      <c r="Q330" s="14" t="s">
        <v>17</v>
      </c>
      <c r="R330" s="14" t="s">
        <v>17</v>
      </c>
      <c r="S330" s="14" t="s">
        <v>17</v>
      </c>
      <c r="T330" s="14" t="s">
        <v>17</v>
      </c>
      <c r="U330" s="14" t="s">
        <v>17</v>
      </c>
      <c r="V330" s="14" t="s">
        <v>17</v>
      </c>
      <c r="W330" s="14" t="s">
        <v>17</v>
      </c>
      <c r="X330" s="14" t="s">
        <v>17</v>
      </c>
      <c r="Y330" s="14" t="s">
        <v>17</v>
      </c>
      <c r="Z330" s="14" t="s">
        <v>17</v>
      </c>
      <c r="AA330" s="14" t="s">
        <v>17</v>
      </c>
      <c r="AB330" s="14" t="s">
        <v>17</v>
      </c>
      <c r="AC330" s="14" t="s">
        <v>17</v>
      </c>
      <c r="AD330" s="14" t="s">
        <v>17</v>
      </c>
      <c r="AE330" s="14" t="s">
        <v>17</v>
      </c>
    </row>
    <row r="331" spans="1:31">
      <c r="A331" t="s">
        <v>143</v>
      </c>
      <c r="B331" t="s">
        <v>131</v>
      </c>
      <c r="C331" s="234" t="s">
        <v>264</v>
      </c>
      <c r="D331" s="234" t="s">
        <v>264</v>
      </c>
      <c r="E331">
        <v>1977</v>
      </c>
      <c r="F331">
        <v>4</v>
      </c>
      <c r="G331">
        <v>5</v>
      </c>
      <c r="H331">
        <v>29.402999999999999</v>
      </c>
      <c r="I331" t="s">
        <v>17</v>
      </c>
      <c r="J331" s="14" t="s">
        <v>17</v>
      </c>
      <c r="K331" s="14" t="s">
        <v>17</v>
      </c>
      <c r="L331" s="14" t="s">
        <v>17</v>
      </c>
      <c r="M331" s="14" t="s">
        <v>17</v>
      </c>
      <c r="N331" s="14" t="s">
        <v>17</v>
      </c>
      <c r="O331" s="14" t="s">
        <v>17</v>
      </c>
      <c r="P331" s="14" t="s">
        <v>17</v>
      </c>
      <c r="Q331" s="14" t="s">
        <v>17</v>
      </c>
      <c r="R331" s="14" t="s">
        <v>17</v>
      </c>
      <c r="S331" s="14" t="s">
        <v>17</v>
      </c>
      <c r="T331" s="14" t="s">
        <v>17</v>
      </c>
      <c r="U331" s="14" t="s">
        <v>17</v>
      </c>
      <c r="V331" s="14" t="s">
        <v>17</v>
      </c>
      <c r="W331" s="14" t="s">
        <v>17</v>
      </c>
      <c r="X331" s="14" t="s">
        <v>17</v>
      </c>
      <c r="Y331" s="14" t="s">
        <v>17</v>
      </c>
      <c r="Z331" s="14" t="s">
        <v>17</v>
      </c>
      <c r="AA331" s="14" t="s">
        <v>17</v>
      </c>
      <c r="AB331" s="14" t="s">
        <v>17</v>
      </c>
      <c r="AC331" s="14" t="s">
        <v>17</v>
      </c>
      <c r="AD331" s="14" t="s">
        <v>17</v>
      </c>
      <c r="AE331" s="14" t="s">
        <v>17</v>
      </c>
    </row>
    <row r="332" spans="1:31">
      <c r="A332" t="s">
        <v>143</v>
      </c>
      <c r="B332" t="s">
        <v>131</v>
      </c>
      <c r="C332" s="234" t="s">
        <v>264</v>
      </c>
      <c r="D332" s="234" t="s">
        <v>264</v>
      </c>
      <c r="E332">
        <v>1977</v>
      </c>
      <c r="F332">
        <v>4</v>
      </c>
      <c r="G332">
        <v>6</v>
      </c>
      <c r="H332">
        <v>27.103999999999999</v>
      </c>
      <c r="I332" t="s">
        <v>17</v>
      </c>
      <c r="J332" s="14" t="s">
        <v>17</v>
      </c>
      <c r="K332" s="14" t="s">
        <v>17</v>
      </c>
      <c r="L332" s="14" t="s">
        <v>17</v>
      </c>
      <c r="M332" s="14" t="s">
        <v>17</v>
      </c>
      <c r="N332" s="14" t="s">
        <v>17</v>
      </c>
      <c r="O332" s="14" t="s">
        <v>17</v>
      </c>
      <c r="P332" s="14" t="s">
        <v>17</v>
      </c>
      <c r="Q332" s="14" t="s">
        <v>17</v>
      </c>
      <c r="R332" s="14" t="s">
        <v>17</v>
      </c>
      <c r="S332" s="14" t="s">
        <v>17</v>
      </c>
      <c r="T332" s="14" t="s">
        <v>17</v>
      </c>
      <c r="U332" s="14" t="s">
        <v>17</v>
      </c>
      <c r="V332" s="14" t="s">
        <v>17</v>
      </c>
      <c r="W332" s="14" t="s">
        <v>17</v>
      </c>
      <c r="X332" s="14" t="s">
        <v>17</v>
      </c>
      <c r="Y332" s="14" t="s">
        <v>17</v>
      </c>
      <c r="Z332" s="14" t="s">
        <v>17</v>
      </c>
      <c r="AA332" s="14" t="s">
        <v>17</v>
      </c>
      <c r="AB332" s="14" t="s">
        <v>17</v>
      </c>
      <c r="AC332" s="14" t="s">
        <v>17</v>
      </c>
      <c r="AD332" s="14" t="s">
        <v>17</v>
      </c>
      <c r="AE332" s="14" t="s">
        <v>17</v>
      </c>
    </row>
    <row r="333" spans="1:31">
      <c r="A333" t="s">
        <v>143</v>
      </c>
      <c r="B333" t="s">
        <v>131</v>
      </c>
      <c r="C333" s="234" t="s">
        <v>264</v>
      </c>
      <c r="D333" s="234" t="s">
        <v>264</v>
      </c>
      <c r="E333">
        <v>1977</v>
      </c>
      <c r="F333">
        <v>4</v>
      </c>
      <c r="G333">
        <v>7</v>
      </c>
      <c r="H333">
        <v>27.466999999999999</v>
      </c>
      <c r="I333" t="s">
        <v>17</v>
      </c>
      <c r="J333" s="14" t="s">
        <v>17</v>
      </c>
      <c r="K333" s="14" t="s">
        <v>17</v>
      </c>
      <c r="L333" s="14" t="s">
        <v>17</v>
      </c>
      <c r="M333" s="14" t="s">
        <v>17</v>
      </c>
      <c r="N333" s="14" t="s">
        <v>17</v>
      </c>
      <c r="O333" s="14" t="s">
        <v>17</v>
      </c>
      <c r="P333" s="14" t="s">
        <v>17</v>
      </c>
      <c r="Q333" s="14" t="s">
        <v>17</v>
      </c>
      <c r="R333" s="14" t="s">
        <v>17</v>
      </c>
      <c r="S333" s="14" t="s">
        <v>17</v>
      </c>
      <c r="T333" s="14" t="s">
        <v>17</v>
      </c>
      <c r="U333" s="14" t="s">
        <v>17</v>
      </c>
      <c r="V333" s="14" t="s">
        <v>17</v>
      </c>
      <c r="W333" s="14" t="s">
        <v>17</v>
      </c>
      <c r="X333" s="14" t="s">
        <v>17</v>
      </c>
      <c r="Y333" s="14" t="s">
        <v>17</v>
      </c>
      <c r="Z333" s="14" t="s">
        <v>17</v>
      </c>
      <c r="AA333" s="14" t="s">
        <v>17</v>
      </c>
      <c r="AB333" s="14" t="s">
        <v>17</v>
      </c>
      <c r="AC333" s="14" t="s">
        <v>17</v>
      </c>
      <c r="AD333" s="14" t="s">
        <v>17</v>
      </c>
      <c r="AE333" s="14" t="s">
        <v>17</v>
      </c>
    </row>
    <row r="334" spans="1:31">
      <c r="A334" t="s">
        <v>143</v>
      </c>
      <c r="B334" t="s">
        <v>131</v>
      </c>
      <c r="C334" s="234" t="s">
        <v>264</v>
      </c>
      <c r="D334" s="234" t="s">
        <v>264</v>
      </c>
      <c r="E334">
        <v>1977</v>
      </c>
      <c r="F334">
        <v>4</v>
      </c>
      <c r="G334">
        <v>8</v>
      </c>
      <c r="H334">
        <v>30.492000000000001</v>
      </c>
      <c r="I334" t="s">
        <v>17</v>
      </c>
      <c r="J334" s="14" t="s">
        <v>17</v>
      </c>
      <c r="K334" s="14" t="s">
        <v>17</v>
      </c>
      <c r="L334" s="14" t="s">
        <v>17</v>
      </c>
      <c r="M334" s="14" t="s">
        <v>17</v>
      </c>
      <c r="N334" s="14" t="s">
        <v>17</v>
      </c>
      <c r="O334" s="14" t="s">
        <v>17</v>
      </c>
      <c r="P334" s="14" t="s">
        <v>17</v>
      </c>
      <c r="Q334" s="14" t="s">
        <v>17</v>
      </c>
      <c r="R334" s="14" t="s">
        <v>17</v>
      </c>
      <c r="S334" s="14" t="s">
        <v>17</v>
      </c>
      <c r="T334" s="14" t="s">
        <v>17</v>
      </c>
      <c r="U334" s="14" t="s">
        <v>17</v>
      </c>
      <c r="V334" s="14" t="s">
        <v>17</v>
      </c>
      <c r="W334" s="14" t="s">
        <v>17</v>
      </c>
      <c r="X334" s="14" t="s">
        <v>17</v>
      </c>
      <c r="Y334" s="14" t="s">
        <v>17</v>
      </c>
      <c r="Z334" s="14" t="s">
        <v>17</v>
      </c>
      <c r="AA334" s="14" t="s">
        <v>17</v>
      </c>
      <c r="AB334" s="14" t="s">
        <v>17</v>
      </c>
      <c r="AC334" s="14" t="s">
        <v>17</v>
      </c>
      <c r="AD334" s="14" t="s">
        <v>17</v>
      </c>
      <c r="AE334" s="14" t="s">
        <v>17</v>
      </c>
    </row>
    <row r="335" spans="1:31">
      <c r="A335" t="s">
        <v>143</v>
      </c>
      <c r="B335" t="s">
        <v>131</v>
      </c>
      <c r="C335" s="234" t="s">
        <v>264</v>
      </c>
      <c r="D335" s="234" t="s">
        <v>264</v>
      </c>
      <c r="E335">
        <v>1977</v>
      </c>
      <c r="F335">
        <v>4</v>
      </c>
      <c r="G335">
        <v>9</v>
      </c>
      <c r="H335">
        <v>33.154000000000003</v>
      </c>
      <c r="I335" t="s">
        <v>17</v>
      </c>
      <c r="J335" s="14" t="s">
        <v>17</v>
      </c>
      <c r="K335" s="14" t="s">
        <v>17</v>
      </c>
      <c r="L335" s="14" t="s">
        <v>17</v>
      </c>
      <c r="M335" s="14" t="s">
        <v>17</v>
      </c>
      <c r="N335" s="14" t="s">
        <v>17</v>
      </c>
      <c r="O335" s="14" t="s">
        <v>17</v>
      </c>
      <c r="P335" s="14" t="s">
        <v>17</v>
      </c>
      <c r="Q335" s="14" t="s">
        <v>17</v>
      </c>
      <c r="R335" s="14" t="s">
        <v>17</v>
      </c>
      <c r="S335" s="14" t="s">
        <v>17</v>
      </c>
      <c r="T335" s="14" t="s">
        <v>17</v>
      </c>
      <c r="U335" s="14" t="s">
        <v>17</v>
      </c>
      <c r="V335" s="14" t="s">
        <v>17</v>
      </c>
      <c r="W335" s="14" t="s">
        <v>17</v>
      </c>
      <c r="X335" s="14" t="s">
        <v>17</v>
      </c>
      <c r="Y335" s="14" t="s">
        <v>17</v>
      </c>
      <c r="Z335" s="14" t="s">
        <v>17</v>
      </c>
      <c r="AA335" s="14" t="s">
        <v>17</v>
      </c>
      <c r="AB335" s="14" t="s">
        <v>17</v>
      </c>
      <c r="AC335" s="14" t="s">
        <v>17</v>
      </c>
      <c r="AD335" s="14" t="s">
        <v>17</v>
      </c>
      <c r="AE335" s="14" t="s">
        <v>17</v>
      </c>
    </row>
    <row r="336" spans="1:31">
      <c r="A336" t="s">
        <v>143</v>
      </c>
      <c r="B336" t="s">
        <v>131</v>
      </c>
      <c r="C336" s="234" t="s">
        <v>264</v>
      </c>
      <c r="D336" s="234" t="s">
        <v>264</v>
      </c>
      <c r="E336">
        <v>1977</v>
      </c>
      <c r="F336">
        <v>4</v>
      </c>
      <c r="G336">
        <v>10</v>
      </c>
      <c r="H336">
        <v>27.103999999999999</v>
      </c>
      <c r="I336" t="s">
        <v>17</v>
      </c>
      <c r="J336" s="14" t="s">
        <v>17</v>
      </c>
      <c r="K336" s="14" t="s">
        <v>17</v>
      </c>
      <c r="L336" s="14" t="s">
        <v>17</v>
      </c>
      <c r="M336" s="14" t="s">
        <v>17</v>
      </c>
      <c r="N336" s="14" t="s">
        <v>17</v>
      </c>
      <c r="O336" s="14" t="s">
        <v>17</v>
      </c>
      <c r="P336" s="14" t="s">
        <v>17</v>
      </c>
      <c r="Q336" s="14" t="s">
        <v>17</v>
      </c>
      <c r="R336" s="14" t="s">
        <v>17</v>
      </c>
      <c r="S336" s="14" t="s">
        <v>17</v>
      </c>
      <c r="T336" s="14" t="s">
        <v>17</v>
      </c>
      <c r="U336" s="14" t="s">
        <v>17</v>
      </c>
      <c r="V336" s="14" t="s">
        <v>17</v>
      </c>
      <c r="W336" s="14" t="s">
        <v>17</v>
      </c>
      <c r="X336" s="14" t="s">
        <v>17</v>
      </c>
      <c r="Y336" s="14" t="s">
        <v>17</v>
      </c>
      <c r="Z336" s="14" t="s">
        <v>17</v>
      </c>
      <c r="AA336" s="14" t="s">
        <v>17</v>
      </c>
      <c r="AB336" s="14" t="s">
        <v>17</v>
      </c>
      <c r="AC336" s="14" t="s">
        <v>17</v>
      </c>
      <c r="AD336" s="14" t="s">
        <v>17</v>
      </c>
      <c r="AE336" s="14" t="s">
        <v>17</v>
      </c>
    </row>
    <row r="337" spans="1:31">
      <c r="A337" t="s">
        <v>143</v>
      </c>
      <c r="B337" t="s">
        <v>131</v>
      </c>
      <c r="C337" s="234" t="s">
        <v>264</v>
      </c>
      <c r="D337" s="234" t="s">
        <v>264</v>
      </c>
      <c r="E337">
        <v>1977</v>
      </c>
      <c r="F337">
        <v>4</v>
      </c>
      <c r="G337">
        <v>11</v>
      </c>
      <c r="H337">
        <v>35.936999999999998</v>
      </c>
      <c r="I337" t="s">
        <v>17</v>
      </c>
      <c r="J337" s="14" t="s">
        <v>17</v>
      </c>
      <c r="K337" s="14" t="s">
        <v>17</v>
      </c>
      <c r="L337" s="14" t="s">
        <v>17</v>
      </c>
      <c r="M337" s="14" t="s">
        <v>17</v>
      </c>
      <c r="N337" s="14" t="s">
        <v>17</v>
      </c>
      <c r="O337" s="14" t="s">
        <v>17</v>
      </c>
      <c r="P337" s="14" t="s">
        <v>17</v>
      </c>
      <c r="Q337" s="14" t="s">
        <v>17</v>
      </c>
      <c r="R337" s="14" t="s">
        <v>17</v>
      </c>
      <c r="S337" s="14" t="s">
        <v>17</v>
      </c>
      <c r="T337" s="14" t="s">
        <v>17</v>
      </c>
      <c r="U337" s="14" t="s">
        <v>17</v>
      </c>
      <c r="V337" s="14" t="s">
        <v>17</v>
      </c>
      <c r="W337" s="14" t="s">
        <v>17</v>
      </c>
      <c r="X337" s="14" t="s">
        <v>17</v>
      </c>
      <c r="Y337" s="14" t="s">
        <v>17</v>
      </c>
      <c r="Z337" s="14" t="s">
        <v>17</v>
      </c>
      <c r="AA337" s="14" t="s">
        <v>17</v>
      </c>
      <c r="AB337" s="14" t="s">
        <v>17</v>
      </c>
      <c r="AC337" s="14" t="s">
        <v>17</v>
      </c>
      <c r="AD337" s="14" t="s">
        <v>17</v>
      </c>
      <c r="AE337" s="14" t="s">
        <v>17</v>
      </c>
    </row>
    <row r="338" spans="1:31">
      <c r="A338" t="s">
        <v>143</v>
      </c>
      <c r="B338" t="s">
        <v>131</v>
      </c>
      <c r="C338" s="234" t="s">
        <v>264</v>
      </c>
      <c r="D338" s="234" t="s">
        <v>264</v>
      </c>
      <c r="E338">
        <v>1977</v>
      </c>
      <c r="F338">
        <v>4</v>
      </c>
      <c r="G338">
        <v>12</v>
      </c>
      <c r="H338">
        <v>28.314</v>
      </c>
      <c r="I338" t="s">
        <v>17</v>
      </c>
      <c r="J338" s="14" t="s">
        <v>17</v>
      </c>
      <c r="K338" s="14" t="s">
        <v>17</v>
      </c>
      <c r="L338" s="14" t="s">
        <v>17</v>
      </c>
      <c r="M338" s="14" t="s">
        <v>17</v>
      </c>
      <c r="N338" s="14" t="s">
        <v>17</v>
      </c>
      <c r="O338" s="14" t="s">
        <v>17</v>
      </c>
      <c r="P338" s="14" t="s">
        <v>17</v>
      </c>
      <c r="Q338" s="14" t="s">
        <v>17</v>
      </c>
      <c r="R338" s="14" t="s">
        <v>17</v>
      </c>
      <c r="S338" s="14" t="s">
        <v>17</v>
      </c>
      <c r="T338" s="14" t="s">
        <v>17</v>
      </c>
      <c r="U338" s="14" t="s">
        <v>17</v>
      </c>
      <c r="V338" s="14" t="s">
        <v>17</v>
      </c>
      <c r="W338" s="14" t="s">
        <v>17</v>
      </c>
      <c r="X338" s="14" t="s">
        <v>17</v>
      </c>
      <c r="Y338" s="14" t="s">
        <v>17</v>
      </c>
      <c r="Z338" s="14" t="s">
        <v>17</v>
      </c>
      <c r="AA338" s="14" t="s">
        <v>17</v>
      </c>
      <c r="AB338" s="14" t="s">
        <v>17</v>
      </c>
      <c r="AC338" s="14" t="s">
        <v>17</v>
      </c>
      <c r="AD338" s="14" t="s">
        <v>17</v>
      </c>
      <c r="AE338" s="14" t="s">
        <v>17</v>
      </c>
    </row>
    <row r="339" spans="1:31">
      <c r="A339" t="s">
        <v>143</v>
      </c>
      <c r="B339" t="s">
        <v>131</v>
      </c>
      <c r="C339" s="234" t="s">
        <v>264</v>
      </c>
      <c r="D339" s="234" t="s">
        <v>264</v>
      </c>
      <c r="E339">
        <v>1977</v>
      </c>
      <c r="F339">
        <v>4</v>
      </c>
      <c r="G339">
        <v>13</v>
      </c>
      <c r="H339">
        <v>21.175000000000001</v>
      </c>
      <c r="I339" t="s">
        <v>17</v>
      </c>
      <c r="J339" s="14" t="s">
        <v>17</v>
      </c>
      <c r="K339" s="14" t="s">
        <v>17</v>
      </c>
      <c r="L339" s="14" t="s">
        <v>17</v>
      </c>
      <c r="M339" s="14" t="s">
        <v>17</v>
      </c>
      <c r="N339" s="14" t="s">
        <v>17</v>
      </c>
      <c r="O339" s="14" t="s">
        <v>17</v>
      </c>
      <c r="P339" s="14" t="s">
        <v>17</v>
      </c>
      <c r="Q339" s="14" t="s">
        <v>17</v>
      </c>
      <c r="R339" s="14" t="s">
        <v>17</v>
      </c>
      <c r="S339" s="14" t="s">
        <v>17</v>
      </c>
      <c r="T339" s="14" t="s">
        <v>17</v>
      </c>
      <c r="U339" s="14" t="s">
        <v>17</v>
      </c>
      <c r="V339" s="14" t="s">
        <v>17</v>
      </c>
      <c r="W339" s="14" t="s">
        <v>17</v>
      </c>
      <c r="X339" s="14" t="s">
        <v>17</v>
      </c>
      <c r="Y339" s="14" t="s">
        <v>17</v>
      </c>
      <c r="Z339" s="14" t="s">
        <v>17</v>
      </c>
      <c r="AA339" s="14" t="s">
        <v>17</v>
      </c>
      <c r="AB339" s="14" t="s">
        <v>17</v>
      </c>
      <c r="AC339" s="14" t="s">
        <v>17</v>
      </c>
      <c r="AD339" s="14" t="s">
        <v>17</v>
      </c>
      <c r="AE339" s="14" t="s">
        <v>17</v>
      </c>
    </row>
    <row r="340" spans="1:31">
      <c r="A340" t="s">
        <v>143</v>
      </c>
      <c r="B340" t="s">
        <v>131</v>
      </c>
      <c r="C340" s="234" t="s">
        <v>264</v>
      </c>
      <c r="D340" s="234" t="s">
        <v>264</v>
      </c>
      <c r="E340">
        <v>1977</v>
      </c>
      <c r="F340">
        <v>4</v>
      </c>
      <c r="G340">
        <v>14</v>
      </c>
      <c r="H340">
        <v>36.905000000000001</v>
      </c>
      <c r="I340" t="s">
        <v>17</v>
      </c>
      <c r="J340" s="14" t="s">
        <v>17</v>
      </c>
      <c r="K340" s="14" t="s">
        <v>17</v>
      </c>
      <c r="L340" s="14" t="s">
        <v>17</v>
      </c>
      <c r="M340" s="14" t="s">
        <v>17</v>
      </c>
      <c r="N340" s="14" t="s">
        <v>17</v>
      </c>
      <c r="O340" s="14" t="s">
        <v>17</v>
      </c>
      <c r="P340" s="14" t="s">
        <v>17</v>
      </c>
      <c r="Q340" s="14" t="s">
        <v>17</v>
      </c>
      <c r="R340" s="14" t="s">
        <v>17</v>
      </c>
      <c r="S340" s="14" t="s">
        <v>17</v>
      </c>
      <c r="T340" s="14" t="s">
        <v>17</v>
      </c>
      <c r="U340" s="14" t="s">
        <v>17</v>
      </c>
      <c r="V340" s="14" t="s">
        <v>17</v>
      </c>
      <c r="W340" s="14" t="s">
        <v>17</v>
      </c>
      <c r="X340" s="14" t="s">
        <v>17</v>
      </c>
      <c r="Y340" s="14" t="s">
        <v>17</v>
      </c>
      <c r="Z340" s="14" t="s">
        <v>17</v>
      </c>
      <c r="AA340" s="14" t="s">
        <v>17</v>
      </c>
      <c r="AB340" s="14" t="s">
        <v>17</v>
      </c>
      <c r="AC340" s="14" t="s">
        <v>17</v>
      </c>
      <c r="AD340" s="14" t="s">
        <v>17</v>
      </c>
      <c r="AE340" s="14" t="s">
        <v>17</v>
      </c>
    </row>
    <row r="341" spans="1:31">
      <c r="A341" t="s">
        <v>143</v>
      </c>
      <c r="B341" t="s">
        <v>170</v>
      </c>
      <c r="C341" s="234" t="s">
        <v>264</v>
      </c>
      <c r="D341" s="234" t="s">
        <v>264</v>
      </c>
      <c r="E341">
        <v>1978</v>
      </c>
      <c r="F341">
        <v>1</v>
      </c>
      <c r="G341">
        <v>1</v>
      </c>
      <c r="H341">
        <v>19.844000000000001</v>
      </c>
      <c r="I341" t="s">
        <v>17</v>
      </c>
      <c r="J341" s="14" t="s">
        <v>17</v>
      </c>
      <c r="K341" s="14" t="s">
        <v>17</v>
      </c>
      <c r="L341" s="14" t="s">
        <v>17</v>
      </c>
      <c r="M341" s="14" t="s">
        <v>17</v>
      </c>
      <c r="N341" s="14" t="s">
        <v>17</v>
      </c>
      <c r="O341" s="14" t="s">
        <v>17</v>
      </c>
      <c r="P341" s="14" t="s">
        <v>17</v>
      </c>
      <c r="Q341" s="14" t="s">
        <v>17</v>
      </c>
      <c r="R341" s="14" t="s">
        <v>17</v>
      </c>
      <c r="S341" s="14" t="s">
        <v>17</v>
      </c>
      <c r="T341" s="14" t="s">
        <v>17</v>
      </c>
      <c r="U341" s="14" t="s">
        <v>17</v>
      </c>
      <c r="V341" s="14" t="s">
        <v>17</v>
      </c>
      <c r="W341" s="14" t="s">
        <v>17</v>
      </c>
      <c r="X341" s="14" t="s">
        <v>17</v>
      </c>
      <c r="Y341" s="14" t="s">
        <v>17</v>
      </c>
      <c r="Z341" s="14" t="s">
        <v>17</v>
      </c>
      <c r="AA341" s="14" t="s">
        <v>17</v>
      </c>
      <c r="AB341" s="14" t="s">
        <v>17</v>
      </c>
      <c r="AC341" s="14" t="s">
        <v>17</v>
      </c>
      <c r="AD341" s="14" t="s">
        <v>17</v>
      </c>
      <c r="AE341" s="14" t="s">
        <v>17</v>
      </c>
    </row>
    <row r="342" spans="1:31">
      <c r="A342" t="s">
        <v>143</v>
      </c>
      <c r="B342" t="s">
        <v>170</v>
      </c>
      <c r="C342" s="234" t="s">
        <v>264</v>
      </c>
      <c r="D342" s="234" t="s">
        <v>264</v>
      </c>
      <c r="E342">
        <v>1978</v>
      </c>
      <c r="F342">
        <v>1</v>
      </c>
      <c r="G342">
        <v>2</v>
      </c>
      <c r="H342">
        <v>18.271000000000001</v>
      </c>
      <c r="I342" t="s">
        <v>17</v>
      </c>
      <c r="J342" s="14" t="s">
        <v>17</v>
      </c>
      <c r="K342" s="14" t="s">
        <v>17</v>
      </c>
      <c r="L342" s="14" t="s">
        <v>17</v>
      </c>
      <c r="M342" s="14" t="s">
        <v>17</v>
      </c>
      <c r="N342" s="14" t="s">
        <v>17</v>
      </c>
      <c r="O342" s="14" t="s">
        <v>17</v>
      </c>
      <c r="P342" s="14" t="s">
        <v>17</v>
      </c>
      <c r="Q342" s="14" t="s">
        <v>17</v>
      </c>
      <c r="R342" s="14" t="s">
        <v>17</v>
      </c>
      <c r="S342" s="14" t="s">
        <v>17</v>
      </c>
      <c r="T342" s="14" t="s">
        <v>17</v>
      </c>
      <c r="U342" s="14" t="s">
        <v>17</v>
      </c>
      <c r="V342" s="14" t="s">
        <v>17</v>
      </c>
      <c r="W342" s="14" t="s">
        <v>17</v>
      </c>
      <c r="X342" s="14" t="s">
        <v>17</v>
      </c>
      <c r="Y342" s="14" t="s">
        <v>17</v>
      </c>
      <c r="Z342" s="14" t="s">
        <v>17</v>
      </c>
      <c r="AA342" s="14" t="s">
        <v>17</v>
      </c>
      <c r="AB342" s="14" t="s">
        <v>17</v>
      </c>
      <c r="AC342" s="14" t="s">
        <v>17</v>
      </c>
      <c r="AD342" s="14" t="s">
        <v>17</v>
      </c>
      <c r="AE342" s="14" t="s">
        <v>17</v>
      </c>
    </row>
    <row r="343" spans="1:31">
      <c r="A343" t="s">
        <v>143</v>
      </c>
      <c r="B343" t="s">
        <v>170</v>
      </c>
      <c r="C343" s="234" t="s">
        <v>264</v>
      </c>
      <c r="D343" s="234" t="s">
        <v>264</v>
      </c>
      <c r="E343">
        <v>1978</v>
      </c>
      <c r="F343">
        <v>1</v>
      </c>
      <c r="G343">
        <v>3</v>
      </c>
      <c r="H343">
        <v>21.538</v>
      </c>
      <c r="I343" t="s">
        <v>17</v>
      </c>
      <c r="J343" s="14" t="s">
        <v>17</v>
      </c>
      <c r="K343" s="14" t="s">
        <v>17</v>
      </c>
      <c r="L343" s="14" t="s">
        <v>17</v>
      </c>
      <c r="M343" s="14" t="s">
        <v>17</v>
      </c>
      <c r="N343" s="14" t="s">
        <v>17</v>
      </c>
      <c r="O343" s="14" t="s">
        <v>17</v>
      </c>
      <c r="P343" s="14" t="s">
        <v>17</v>
      </c>
      <c r="Q343" s="14" t="s">
        <v>17</v>
      </c>
      <c r="R343" s="14" t="s">
        <v>17</v>
      </c>
      <c r="S343" s="14" t="s">
        <v>17</v>
      </c>
      <c r="T343" s="14" t="s">
        <v>17</v>
      </c>
      <c r="U343" s="14" t="s">
        <v>17</v>
      </c>
      <c r="V343" s="14" t="s">
        <v>17</v>
      </c>
      <c r="W343" s="14" t="s">
        <v>17</v>
      </c>
      <c r="X343" s="14" t="s">
        <v>17</v>
      </c>
      <c r="Y343" s="14" t="s">
        <v>17</v>
      </c>
      <c r="Z343" s="14" t="s">
        <v>17</v>
      </c>
      <c r="AA343" s="14" t="s">
        <v>17</v>
      </c>
      <c r="AB343" s="14" t="s">
        <v>17</v>
      </c>
      <c r="AC343" s="14" t="s">
        <v>17</v>
      </c>
      <c r="AD343" s="14" t="s">
        <v>17</v>
      </c>
      <c r="AE343" s="14" t="s">
        <v>17</v>
      </c>
    </row>
    <row r="344" spans="1:31">
      <c r="A344" t="s">
        <v>143</v>
      </c>
      <c r="B344" t="s">
        <v>170</v>
      </c>
      <c r="C344" s="234" t="s">
        <v>264</v>
      </c>
      <c r="D344" s="234" t="s">
        <v>264</v>
      </c>
      <c r="E344">
        <v>1978</v>
      </c>
      <c r="F344">
        <v>1</v>
      </c>
      <c r="G344">
        <v>4</v>
      </c>
      <c r="H344">
        <v>30.734000000000002</v>
      </c>
      <c r="I344" t="s">
        <v>17</v>
      </c>
      <c r="J344" s="14" t="s">
        <v>17</v>
      </c>
      <c r="K344" s="14" t="s">
        <v>17</v>
      </c>
      <c r="L344" s="14" t="s">
        <v>17</v>
      </c>
      <c r="M344" s="14" t="s">
        <v>17</v>
      </c>
      <c r="N344" s="14" t="s">
        <v>17</v>
      </c>
      <c r="O344" s="14" t="s">
        <v>17</v>
      </c>
      <c r="P344" s="14" t="s">
        <v>17</v>
      </c>
      <c r="Q344" s="14" t="s">
        <v>17</v>
      </c>
      <c r="R344" s="14" t="s">
        <v>17</v>
      </c>
      <c r="S344" s="14" t="s">
        <v>17</v>
      </c>
      <c r="T344" s="14" t="s">
        <v>17</v>
      </c>
      <c r="U344" s="14" t="s">
        <v>17</v>
      </c>
      <c r="V344" s="14" t="s">
        <v>17</v>
      </c>
      <c r="W344" s="14" t="s">
        <v>17</v>
      </c>
      <c r="X344" s="14" t="s">
        <v>17</v>
      </c>
      <c r="Y344" s="14" t="s">
        <v>17</v>
      </c>
      <c r="Z344" s="14" t="s">
        <v>17</v>
      </c>
      <c r="AA344" s="14" t="s">
        <v>17</v>
      </c>
      <c r="AB344" s="14" t="s">
        <v>17</v>
      </c>
      <c r="AC344" s="14" t="s">
        <v>17</v>
      </c>
      <c r="AD344" s="14" t="s">
        <v>17</v>
      </c>
      <c r="AE344" s="14" t="s">
        <v>17</v>
      </c>
    </row>
    <row r="345" spans="1:31">
      <c r="A345" t="s">
        <v>143</v>
      </c>
      <c r="B345" t="s">
        <v>170</v>
      </c>
      <c r="C345" s="234" t="s">
        <v>264</v>
      </c>
      <c r="D345" s="234" t="s">
        <v>264</v>
      </c>
      <c r="E345">
        <v>1978</v>
      </c>
      <c r="F345">
        <v>1</v>
      </c>
      <c r="G345">
        <v>5</v>
      </c>
      <c r="H345">
        <v>39.082999999999998</v>
      </c>
      <c r="I345" t="s">
        <v>17</v>
      </c>
      <c r="J345" s="14" t="s">
        <v>17</v>
      </c>
      <c r="K345" s="14" t="s">
        <v>17</v>
      </c>
      <c r="L345" s="14" t="s">
        <v>17</v>
      </c>
      <c r="M345" s="14" t="s">
        <v>17</v>
      </c>
      <c r="N345" s="14" t="s">
        <v>17</v>
      </c>
      <c r="O345" s="14" t="s">
        <v>17</v>
      </c>
      <c r="P345" s="14" t="s">
        <v>17</v>
      </c>
      <c r="Q345" s="14" t="s">
        <v>17</v>
      </c>
      <c r="R345" s="14" t="s">
        <v>17</v>
      </c>
      <c r="S345" s="14" t="s">
        <v>17</v>
      </c>
      <c r="T345" s="14" t="s">
        <v>17</v>
      </c>
      <c r="U345" s="14" t="s">
        <v>17</v>
      </c>
      <c r="V345" s="14" t="s">
        <v>17</v>
      </c>
      <c r="W345" s="14" t="s">
        <v>17</v>
      </c>
      <c r="X345" s="14" t="s">
        <v>17</v>
      </c>
      <c r="Y345" s="14" t="s">
        <v>17</v>
      </c>
      <c r="Z345" s="14" t="s">
        <v>17</v>
      </c>
      <c r="AA345" s="14" t="s">
        <v>17</v>
      </c>
      <c r="AB345" s="14" t="s">
        <v>17</v>
      </c>
      <c r="AC345" s="14" t="s">
        <v>17</v>
      </c>
      <c r="AD345" s="14" t="s">
        <v>17</v>
      </c>
      <c r="AE345" s="14" t="s">
        <v>17</v>
      </c>
    </row>
    <row r="346" spans="1:31">
      <c r="A346" t="s">
        <v>143</v>
      </c>
      <c r="B346" t="s">
        <v>170</v>
      </c>
      <c r="C346" s="234" t="s">
        <v>264</v>
      </c>
      <c r="D346" s="234" t="s">
        <v>264</v>
      </c>
      <c r="E346">
        <v>1978</v>
      </c>
      <c r="F346">
        <v>1</v>
      </c>
      <c r="G346">
        <v>6</v>
      </c>
      <c r="H346">
        <v>42.954999999999998</v>
      </c>
      <c r="I346" t="s">
        <v>17</v>
      </c>
      <c r="J346" s="14" t="s">
        <v>17</v>
      </c>
      <c r="K346" s="14" t="s">
        <v>17</v>
      </c>
      <c r="L346" s="14" t="s">
        <v>17</v>
      </c>
      <c r="M346" s="14" t="s">
        <v>17</v>
      </c>
      <c r="N346" s="14" t="s">
        <v>17</v>
      </c>
      <c r="O346" s="14" t="s">
        <v>17</v>
      </c>
      <c r="P346" s="14" t="s">
        <v>17</v>
      </c>
      <c r="Q346" s="14" t="s">
        <v>17</v>
      </c>
      <c r="R346" s="14" t="s">
        <v>17</v>
      </c>
      <c r="S346" s="14" t="s">
        <v>17</v>
      </c>
      <c r="T346" s="14" t="s">
        <v>17</v>
      </c>
      <c r="U346" s="14" t="s">
        <v>17</v>
      </c>
      <c r="V346" s="14" t="s">
        <v>17</v>
      </c>
      <c r="W346" s="14" t="s">
        <v>17</v>
      </c>
      <c r="X346" s="14" t="s">
        <v>17</v>
      </c>
      <c r="Y346" s="14" t="s">
        <v>17</v>
      </c>
      <c r="Z346" s="14" t="s">
        <v>17</v>
      </c>
      <c r="AA346" s="14" t="s">
        <v>17</v>
      </c>
      <c r="AB346" s="14" t="s">
        <v>17</v>
      </c>
      <c r="AC346" s="14" t="s">
        <v>17</v>
      </c>
      <c r="AD346" s="14" t="s">
        <v>17</v>
      </c>
      <c r="AE346" s="14" t="s">
        <v>17</v>
      </c>
    </row>
    <row r="347" spans="1:31">
      <c r="A347" t="s">
        <v>143</v>
      </c>
      <c r="B347" t="s">
        <v>170</v>
      </c>
      <c r="C347" s="234" t="s">
        <v>264</v>
      </c>
      <c r="D347" s="234" t="s">
        <v>264</v>
      </c>
      <c r="E347">
        <v>1978</v>
      </c>
      <c r="F347">
        <v>1</v>
      </c>
      <c r="G347">
        <v>7</v>
      </c>
      <c r="H347">
        <v>42.470999999999997</v>
      </c>
      <c r="I347" t="s">
        <v>17</v>
      </c>
      <c r="J347" s="14" t="s">
        <v>17</v>
      </c>
      <c r="K347" s="14" t="s">
        <v>17</v>
      </c>
      <c r="L347" s="14" t="s">
        <v>17</v>
      </c>
      <c r="M347" s="14" t="s">
        <v>17</v>
      </c>
      <c r="N347" s="14" t="s">
        <v>17</v>
      </c>
      <c r="O347" s="14" t="s">
        <v>17</v>
      </c>
      <c r="P347" s="14" t="s">
        <v>17</v>
      </c>
      <c r="Q347" s="14" t="s">
        <v>17</v>
      </c>
      <c r="R347" s="14" t="s">
        <v>17</v>
      </c>
      <c r="S347" s="14" t="s">
        <v>17</v>
      </c>
      <c r="T347" s="14" t="s">
        <v>17</v>
      </c>
      <c r="U347" s="14" t="s">
        <v>17</v>
      </c>
      <c r="V347" s="14" t="s">
        <v>17</v>
      </c>
      <c r="W347" s="14" t="s">
        <v>17</v>
      </c>
      <c r="X347" s="14" t="s">
        <v>17</v>
      </c>
      <c r="Y347" s="14" t="s">
        <v>17</v>
      </c>
      <c r="Z347" s="14" t="s">
        <v>17</v>
      </c>
      <c r="AA347" s="14" t="s">
        <v>17</v>
      </c>
      <c r="AB347" s="14" t="s">
        <v>17</v>
      </c>
      <c r="AC347" s="14" t="s">
        <v>17</v>
      </c>
      <c r="AD347" s="14" t="s">
        <v>17</v>
      </c>
      <c r="AE347" s="14" t="s">
        <v>17</v>
      </c>
    </row>
    <row r="348" spans="1:31">
      <c r="A348" t="s">
        <v>143</v>
      </c>
      <c r="B348" t="s">
        <v>170</v>
      </c>
      <c r="C348" s="234" t="s">
        <v>264</v>
      </c>
      <c r="D348" s="234" t="s">
        <v>264</v>
      </c>
      <c r="E348">
        <v>1978</v>
      </c>
      <c r="F348">
        <v>1</v>
      </c>
      <c r="G348">
        <v>8</v>
      </c>
      <c r="H348">
        <v>31.702000000000002</v>
      </c>
      <c r="I348" t="s">
        <v>17</v>
      </c>
      <c r="J348" s="14" t="s">
        <v>17</v>
      </c>
      <c r="K348" s="14" t="s">
        <v>17</v>
      </c>
      <c r="L348" s="14" t="s">
        <v>17</v>
      </c>
      <c r="M348" s="14" t="s">
        <v>17</v>
      </c>
      <c r="N348" s="14" t="s">
        <v>17</v>
      </c>
      <c r="O348" s="14" t="s">
        <v>17</v>
      </c>
      <c r="P348" s="14" t="s">
        <v>17</v>
      </c>
      <c r="Q348" s="14" t="s">
        <v>17</v>
      </c>
      <c r="R348" s="14" t="s">
        <v>17</v>
      </c>
      <c r="S348" s="14" t="s">
        <v>17</v>
      </c>
      <c r="T348" s="14" t="s">
        <v>17</v>
      </c>
      <c r="U348" s="14" t="s">
        <v>17</v>
      </c>
      <c r="V348" s="14" t="s">
        <v>17</v>
      </c>
      <c r="W348" s="14" t="s">
        <v>17</v>
      </c>
      <c r="X348" s="14" t="s">
        <v>17</v>
      </c>
      <c r="Y348" s="14" t="s">
        <v>17</v>
      </c>
      <c r="Z348" s="14" t="s">
        <v>17</v>
      </c>
      <c r="AA348" s="14" t="s">
        <v>17</v>
      </c>
      <c r="AB348" s="14" t="s">
        <v>17</v>
      </c>
      <c r="AC348" s="14" t="s">
        <v>17</v>
      </c>
      <c r="AD348" s="14" t="s">
        <v>17</v>
      </c>
      <c r="AE348" s="14" t="s">
        <v>17</v>
      </c>
    </row>
    <row r="349" spans="1:31">
      <c r="A349" t="s">
        <v>143</v>
      </c>
      <c r="B349" t="s">
        <v>170</v>
      </c>
      <c r="C349" s="234" t="s">
        <v>264</v>
      </c>
      <c r="D349" s="234" t="s">
        <v>264</v>
      </c>
      <c r="E349">
        <v>1978</v>
      </c>
      <c r="F349">
        <v>1</v>
      </c>
      <c r="G349">
        <v>9</v>
      </c>
      <c r="H349">
        <v>37.872999999999998</v>
      </c>
      <c r="I349" t="s">
        <v>17</v>
      </c>
      <c r="J349" s="14" t="s">
        <v>17</v>
      </c>
      <c r="K349" s="14" t="s">
        <v>17</v>
      </c>
      <c r="L349" s="14" t="s">
        <v>17</v>
      </c>
      <c r="M349" s="14" t="s">
        <v>17</v>
      </c>
      <c r="N349" s="14" t="s">
        <v>17</v>
      </c>
      <c r="O349" s="14" t="s">
        <v>17</v>
      </c>
      <c r="P349" s="14" t="s">
        <v>17</v>
      </c>
      <c r="Q349" s="14" t="s">
        <v>17</v>
      </c>
      <c r="R349" s="14" t="s">
        <v>17</v>
      </c>
      <c r="S349" s="14" t="s">
        <v>17</v>
      </c>
      <c r="T349" s="14" t="s">
        <v>17</v>
      </c>
      <c r="U349" s="14" t="s">
        <v>17</v>
      </c>
      <c r="V349" s="14" t="s">
        <v>17</v>
      </c>
      <c r="W349" s="14" t="s">
        <v>17</v>
      </c>
      <c r="X349" s="14" t="s">
        <v>17</v>
      </c>
      <c r="Y349" s="14" t="s">
        <v>17</v>
      </c>
      <c r="Z349" s="14" t="s">
        <v>17</v>
      </c>
      <c r="AA349" s="14" t="s">
        <v>17</v>
      </c>
      <c r="AB349" s="14" t="s">
        <v>17</v>
      </c>
      <c r="AC349" s="14" t="s">
        <v>17</v>
      </c>
      <c r="AD349" s="14" t="s">
        <v>17</v>
      </c>
      <c r="AE349" s="14" t="s">
        <v>17</v>
      </c>
    </row>
    <row r="350" spans="1:31">
      <c r="A350" t="s">
        <v>143</v>
      </c>
      <c r="B350" t="s">
        <v>170</v>
      </c>
      <c r="C350" s="234" t="s">
        <v>264</v>
      </c>
      <c r="D350" s="234" t="s">
        <v>264</v>
      </c>
      <c r="E350">
        <v>1978</v>
      </c>
      <c r="F350">
        <v>1</v>
      </c>
      <c r="G350">
        <v>10</v>
      </c>
      <c r="H350">
        <v>42.107999999999997</v>
      </c>
      <c r="I350" t="s">
        <v>17</v>
      </c>
      <c r="J350" s="14" t="s">
        <v>17</v>
      </c>
      <c r="K350" s="14" t="s">
        <v>17</v>
      </c>
      <c r="L350" s="14" t="s">
        <v>17</v>
      </c>
      <c r="M350" s="14" t="s">
        <v>17</v>
      </c>
      <c r="N350" s="14" t="s">
        <v>17</v>
      </c>
      <c r="O350" s="14" t="s">
        <v>17</v>
      </c>
      <c r="P350" s="14" t="s">
        <v>17</v>
      </c>
      <c r="Q350" s="14" t="s">
        <v>17</v>
      </c>
      <c r="R350" s="14" t="s">
        <v>17</v>
      </c>
      <c r="S350" s="14" t="s">
        <v>17</v>
      </c>
      <c r="T350" s="14" t="s">
        <v>17</v>
      </c>
      <c r="U350" s="14" t="s">
        <v>17</v>
      </c>
      <c r="V350" s="14" t="s">
        <v>17</v>
      </c>
      <c r="W350" s="14" t="s">
        <v>17</v>
      </c>
      <c r="X350" s="14" t="s">
        <v>17</v>
      </c>
      <c r="Y350" s="14" t="s">
        <v>17</v>
      </c>
      <c r="Z350" s="14" t="s">
        <v>17</v>
      </c>
      <c r="AA350" s="14" t="s">
        <v>17</v>
      </c>
      <c r="AB350" s="14" t="s">
        <v>17</v>
      </c>
      <c r="AC350" s="14" t="s">
        <v>17</v>
      </c>
      <c r="AD350" s="14" t="s">
        <v>17</v>
      </c>
      <c r="AE350" s="14" t="s">
        <v>17</v>
      </c>
    </row>
    <row r="351" spans="1:31">
      <c r="A351" t="s">
        <v>143</v>
      </c>
      <c r="B351" t="s">
        <v>170</v>
      </c>
      <c r="C351" s="234" t="s">
        <v>264</v>
      </c>
      <c r="D351" s="234" t="s">
        <v>264</v>
      </c>
      <c r="E351">
        <v>1978</v>
      </c>
      <c r="F351">
        <v>1</v>
      </c>
      <c r="G351">
        <v>11</v>
      </c>
      <c r="H351">
        <v>38.356999999999999</v>
      </c>
      <c r="I351" t="s">
        <v>17</v>
      </c>
      <c r="J351" s="14" t="s">
        <v>17</v>
      </c>
      <c r="K351" s="14" t="s">
        <v>17</v>
      </c>
      <c r="L351" s="14" t="s">
        <v>17</v>
      </c>
      <c r="M351" s="14" t="s">
        <v>17</v>
      </c>
      <c r="N351" s="14" t="s">
        <v>17</v>
      </c>
      <c r="O351" s="14" t="s">
        <v>17</v>
      </c>
      <c r="P351" s="14" t="s">
        <v>17</v>
      </c>
      <c r="Q351" s="14" t="s">
        <v>17</v>
      </c>
      <c r="R351" s="14" t="s">
        <v>17</v>
      </c>
      <c r="S351" s="14" t="s">
        <v>17</v>
      </c>
      <c r="T351" s="14" t="s">
        <v>17</v>
      </c>
      <c r="U351" s="14" t="s">
        <v>17</v>
      </c>
      <c r="V351" s="14" t="s">
        <v>17</v>
      </c>
      <c r="W351" s="14" t="s">
        <v>17</v>
      </c>
      <c r="X351" s="14" t="s">
        <v>17</v>
      </c>
      <c r="Y351" s="14" t="s">
        <v>17</v>
      </c>
      <c r="Z351" s="14" t="s">
        <v>17</v>
      </c>
      <c r="AA351" s="14" t="s">
        <v>17</v>
      </c>
      <c r="AB351" s="14" t="s">
        <v>17</v>
      </c>
      <c r="AC351" s="14" t="s">
        <v>17</v>
      </c>
      <c r="AD351" s="14" t="s">
        <v>17</v>
      </c>
      <c r="AE351" s="14" t="s">
        <v>17</v>
      </c>
    </row>
    <row r="352" spans="1:31">
      <c r="A352" t="s">
        <v>143</v>
      </c>
      <c r="B352" t="s">
        <v>170</v>
      </c>
      <c r="C352" s="234" t="s">
        <v>264</v>
      </c>
      <c r="D352" s="234" t="s">
        <v>264</v>
      </c>
      <c r="E352">
        <v>1978</v>
      </c>
      <c r="F352">
        <v>1</v>
      </c>
      <c r="G352">
        <v>12</v>
      </c>
      <c r="H352">
        <v>39.567</v>
      </c>
      <c r="I352" t="s">
        <v>17</v>
      </c>
      <c r="J352" s="14" t="s">
        <v>17</v>
      </c>
      <c r="K352" s="14" t="s">
        <v>17</v>
      </c>
      <c r="L352" s="14" t="s">
        <v>17</v>
      </c>
      <c r="M352" s="14" t="s">
        <v>17</v>
      </c>
      <c r="N352" s="14" t="s">
        <v>17</v>
      </c>
      <c r="O352" s="14" t="s">
        <v>17</v>
      </c>
      <c r="P352" s="14" t="s">
        <v>17</v>
      </c>
      <c r="Q352" s="14" t="s">
        <v>17</v>
      </c>
      <c r="R352" s="14" t="s">
        <v>17</v>
      </c>
      <c r="S352" s="14" t="s">
        <v>17</v>
      </c>
      <c r="T352" s="14" t="s">
        <v>17</v>
      </c>
      <c r="U352" s="14" t="s">
        <v>17</v>
      </c>
      <c r="V352" s="14" t="s">
        <v>17</v>
      </c>
      <c r="W352" s="14" t="s">
        <v>17</v>
      </c>
      <c r="X352" s="14" t="s">
        <v>17</v>
      </c>
      <c r="Y352" s="14" t="s">
        <v>17</v>
      </c>
      <c r="Z352" s="14" t="s">
        <v>17</v>
      </c>
      <c r="AA352" s="14" t="s">
        <v>17</v>
      </c>
      <c r="AB352" s="14" t="s">
        <v>17</v>
      </c>
      <c r="AC352" s="14" t="s">
        <v>17</v>
      </c>
      <c r="AD352" s="14" t="s">
        <v>17</v>
      </c>
      <c r="AE352" s="14" t="s">
        <v>17</v>
      </c>
    </row>
    <row r="353" spans="1:31">
      <c r="A353" t="s">
        <v>143</v>
      </c>
      <c r="B353" t="s">
        <v>170</v>
      </c>
      <c r="C353" s="234" t="s">
        <v>264</v>
      </c>
      <c r="D353" s="234" t="s">
        <v>264</v>
      </c>
      <c r="E353">
        <v>1978</v>
      </c>
      <c r="F353">
        <v>1</v>
      </c>
      <c r="G353">
        <v>13</v>
      </c>
      <c r="H353">
        <v>44.77</v>
      </c>
      <c r="I353" t="s">
        <v>17</v>
      </c>
      <c r="J353" s="14" t="s">
        <v>17</v>
      </c>
      <c r="K353" s="14" t="s">
        <v>17</v>
      </c>
      <c r="L353" s="14" t="s">
        <v>17</v>
      </c>
      <c r="M353" s="14" t="s">
        <v>17</v>
      </c>
      <c r="N353" s="14" t="s">
        <v>17</v>
      </c>
      <c r="O353" s="14" t="s">
        <v>17</v>
      </c>
      <c r="P353" s="14" t="s">
        <v>17</v>
      </c>
      <c r="Q353" s="14" t="s">
        <v>17</v>
      </c>
      <c r="R353" s="14" t="s">
        <v>17</v>
      </c>
      <c r="S353" s="14" t="s">
        <v>17</v>
      </c>
      <c r="T353" s="14" t="s">
        <v>17</v>
      </c>
      <c r="U353" s="14" t="s">
        <v>17</v>
      </c>
      <c r="V353" s="14" t="s">
        <v>17</v>
      </c>
      <c r="W353" s="14" t="s">
        <v>17</v>
      </c>
      <c r="X353" s="14" t="s">
        <v>17</v>
      </c>
      <c r="Y353" s="14" t="s">
        <v>17</v>
      </c>
      <c r="Z353" s="14" t="s">
        <v>17</v>
      </c>
      <c r="AA353" s="14" t="s">
        <v>17</v>
      </c>
      <c r="AB353" s="14" t="s">
        <v>17</v>
      </c>
      <c r="AC353" s="14" t="s">
        <v>17</v>
      </c>
      <c r="AD353" s="14" t="s">
        <v>17</v>
      </c>
      <c r="AE353" s="14" t="s">
        <v>17</v>
      </c>
    </row>
    <row r="354" spans="1:31">
      <c r="A354" t="s">
        <v>143</v>
      </c>
      <c r="B354" t="s">
        <v>170</v>
      </c>
      <c r="C354" s="234" t="s">
        <v>264</v>
      </c>
      <c r="D354" s="234" t="s">
        <v>264</v>
      </c>
      <c r="E354">
        <v>1978</v>
      </c>
      <c r="F354">
        <v>1</v>
      </c>
      <c r="G354">
        <v>14</v>
      </c>
      <c r="H354">
        <v>35.695</v>
      </c>
      <c r="I354" t="s">
        <v>17</v>
      </c>
      <c r="J354" s="14" t="s">
        <v>17</v>
      </c>
      <c r="K354" s="14" t="s">
        <v>17</v>
      </c>
      <c r="L354" s="14" t="s">
        <v>17</v>
      </c>
      <c r="M354" s="14" t="s">
        <v>17</v>
      </c>
      <c r="N354" s="14" t="s">
        <v>17</v>
      </c>
      <c r="O354" s="14" t="s">
        <v>17</v>
      </c>
      <c r="P354" s="14" t="s">
        <v>17</v>
      </c>
      <c r="Q354" s="14" t="s">
        <v>17</v>
      </c>
      <c r="R354" s="14" t="s">
        <v>17</v>
      </c>
      <c r="S354" s="14" t="s">
        <v>17</v>
      </c>
      <c r="T354" s="14" t="s">
        <v>17</v>
      </c>
      <c r="U354" s="14" t="s">
        <v>17</v>
      </c>
      <c r="V354" s="14" t="s">
        <v>17</v>
      </c>
      <c r="W354" s="14" t="s">
        <v>17</v>
      </c>
      <c r="X354" s="14" t="s">
        <v>17</v>
      </c>
      <c r="Y354" s="14" t="s">
        <v>17</v>
      </c>
      <c r="Z354" s="14" t="s">
        <v>17</v>
      </c>
      <c r="AA354" s="14" t="s">
        <v>17</v>
      </c>
      <c r="AB354" s="14" t="s">
        <v>17</v>
      </c>
      <c r="AC354" s="14" t="s">
        <v>17</v>
      </c>
      <c r="AD354" s="14" t="s">
        <v>17</v>
      </c>
      <c r="AE354" s="14" t="s">
        <v>17</v>
      </c>
    </row>
    <row r="355" spans="1:31">
      <c r="A355" t="s">
        <v>143</v>
      </c>
      <c r="B355" t="s">
        <v>170</v>
      </c>
      <c r="C355" s="234" t="s">
        <v>264</v>
      </c>
      <c r="D355" s="234" t="s">
        <v>264</v>
      </c>
      <c r="E355">
        <v>1978</v>
      </c>
      <c r="F355">
        <v>2</v>
      </c>
      <c r="G355">
        <v>1</v>
      </c>
      <c r="H355">
        <v>19.239000000000001</v>
      </c>
      <c r="I355" t="s">
        <v>17</v>
      </c>
      <c r="J355" s="14" t="s">
        <v>17</v>
      </c>
      <c r="K355" s="14" t="s">
        <v>17</v>
      </c>
      <c r="L355" s="14" t="s">
        <v>17</v>
      </c>
      <c r="M355" s="14" t="s">
        <v>17</v>
      </c>
      <c r="N355" s="14" t="s">
        <v>17</v>
      </c>
      <c r="O355" s="14" t="s">
        <v>17</v>
      </c>
      <c r="P355" s="14" t="s">
        <v>17</v>
      </c>
      <c r="Q355" s="14" t="s">
        <v>17</v>
      </c>
      <c r="R355" s="14" t="s">
        <v>17</v>
      </c>
      <c r="S355" s="14" t="s">
        <v>17</v>
      </c>
      <c r="T355" s="14" t="s">
        <v>17</v>
      </c>
      <c r="U355" s="14" t="s">
        <v>17</v>
      </c>
      <c r="V355" s="14" t="s">
        <v>17</v>
      </c>
      <c r="W355" s="14" t="s">
        <v>17</v>
      </c>
      <c r="X355" s="14" t="s">
        <v>17</v>
      </c>
      <c r="Y355" s="14" t="s">
        <v>17</v>
      </c>
      <c r="Z355" s="14" t="s">
        <v>17</v>
      </c>
      <c r="AA355" s="14" t="s">
        <v>17</v>
      </c>
      <c r="AB355" s="14" t="s">
        <v>17</v>
      </c>
      <c r="AC355" s="14" t="s">
        <v>17</v>
      </c>
      <c r="AD355" s="14" t="s">
        <v>17</v>
      </c>
      <c r="AE355" s="14" t="s">
        <v>17</v>
      </c>
    </row>
    <row r="356" spans="1:31">
      <c r="A356" t="s">
        <v>143</v>
      </c>
      <c r="B356" t="s">
        <v>170</v>
      </c>
      <c r="C356" s="234" t="s">
        <v>264</v>
      </c>
      <c r="D356" s="234" t="s">
        <v>264</v>
      </c>
      <c r="E356">
        <v>1978</v>
      </c>
      <c r="F356">
        <v>2</v>
      </c>
      <c r="G356">
        <v>2</v>
      </c>
      <c r="H356">
        <v>21.295999999999999</v>
      </c>
      <c r="I356" t="s">
        <v>17</v>
      </c>
      <c r="J356" s="14" t="s">
        <v>17</v>
      </c>
      <c r="K356" s="14" t="s">
        <v>17</v>
      </c>
      <c r="L356" s="14" t="s">
        <v>17</v>
      </c>
      <c r="M356" s="14" t="s">
        <v>17</v>
      </c>
      <c r="N356" s="14" t="s">
        <v>17</v>
      </c>
      <c r="O356" s="14" t="s">
        <v>17</v>
      </c>
      <c r="P356" s="14" t="s">
        <v>17</v>
      </c>
      <c r="Q356" s="14" t="s">
        <v>17</v>
      </c>
      <c r="R356" s="14" t="s">
        <v>17</v>
      </c>
      <c r="S356" s="14" t="s">
        <v>17</v>
      </c>
      <c r="T356" s="14" t="s">
        <v>17</v>
      </c>
      <c r="U356" s="14" t="s">
        <v>17</v>
      </c>
      <c r="V356" s="14" t="s">
        <v>17</v>
      </c>
      <c r="W356" s="14" t="s">
        <v>17</v>
      </c>
      <c r="X356" s="14" t="s">
        <v>17</v>
      </c>
      <c r="Y356" s="14" t="s">
        <v>17</v>
      </c>
      <c r="Z356" s="14" t="s">
        <v>17</v>
      </c>
      <c r="AA356" s="14" t="s">
        <v>17</v>
      </c>
      <c r="AB356" s="14" t="s">
        <v>17</v>
      </c>
      <c r="AC356" s="14" t="s">
        <v>17</v>
      </c>
      <c r="AD356" s="14" t="s">
        <v>17</v>
      </c>
      <c r="AE356" s="14" t="s">
        <v>17</v>
      </c>
    </row>
    <row r="357" spans="1:31">
      <c r="A357" t="s">
        <v>143</v>
      </c>
      <c r="B357" t="s">
        <v>170</v>
      </c>
      <c r="C357" s="234" t="s">
        <v>264</v>
      </c>
      <c r="D357" s="234" t="s">
        <v>264</v>
      </c>
      <c r="E357">
        <v>1978</v>
      </c>
      <c r="F357">
        <v>2</v>
      </c>
      <c r="G357">
        <v>3</v>
      </c>
      <c r="H357">
        <v>24.684000000000001</v>
      </c>
      <c r="I357" t="s">
        <v>17</v>
      </c>
      <c r="J357" s="14" t="s">
        <v>17</v>
      </c>
      <c r="K357" s="14" t="s">
        <v>17</v>
      </c>
      <c r="L357" s="14" t="s">
        <v>17</v>
      </c>
      <c r="M357" s="14" t="s">
        <v>17</v>
      </c>
      <c r="N357" s="14" t="s">
        <v>17</v>
      </c>
      <c r="O357" s="14" t="s">
        <v>17</v>
      </c>
      <c r="P357" s="14" t="s">
        <v>17</v>
      </c>
      <c r="Q357" s="14" t="s">
        <v>17</v>
      </c>
      <c r="R357" s="14" t="s">
        <v>17</v>
      </c>
      <c r="S357" s="14" t="s">
        <v>17</v>
      </c>
      <c r="T357" s="14" t="s">
        <v>17</v>
      </c>
      <c r="U357" s="14" t="s">
        <v>17</v>
      </c>
      <c r="V357" s="14" t="s">
        <v>17</v>
      </c>
      <c r="W357" s="14" t="s">
        <v>17</v>
      </c>
      <c r="X357" s="14" t="s">
        <v>17</v>
      </c>
      <c r="Y357" s="14" t="s">
        <v>17</v>
      </c>
      <c r="Z357" s="14" t="s">
        <v>17</v>
      </c>
      <c r="AA357" s="14" t="s">
        <v>17</v>
      </c>
      <c r="AB357" s="14" t="s">
        <v>17</v>
      </c>
      <c r="AC357" s="14" t="s">
        <v>17</v>
      </c>
      <c r="AD357" s="14" t="s">
        <v>17</v>
      </c>
      <c r="AE357" s="14" t="s">
        <v>17</v>
      </c>
    </row>
    <row r="358" spans="1:31">
      <c r="A358" t="s">
        <v>143</v>
      </c>
      <c r="B358" t="s">
        <v>170</v>
      </c>
      <c r="C358" s="234" t="s">
        <v>264</v>
      </c>
      <c r="D358" s="234" t="s">
        <v>264</v>
      </c>
      <c r="E358">
        <v>1978</v>
      </c>
      <c r="F358">
        <v>2</v>
      </c>
      <c r="G358">
        <v>4</v>
      </c>
      <c r="H358">
        <v>34.243000000000002</v>
      </c>
      <c r="I358" t="s">
        <v>17</v>
      </c>
      <c r="J358" s="14" t="s">
        <v>17</v>
      </c>
      <c r="K358" s="14" t="s">
        <v>17</v>
      </c>
      <c r="L358" s="14" t="s">
        <v>17</v>
      </c>
      <c r="M358" s="14" t="s">
        <v>17</v>
      </c>
      <c r="N358" s="14" t="s">
        <v>17</v>
      </c>
      <c r="O358" s="14" t="s">
        <v>17</v>
      </c>
      <c r="P358" s="14" t="s">
        <v>17</v>
      </c>
      <c r="Q358" s="14" t="s">
        <v>17</v>
      </c>
      <c r="R358" s="14" t="s">
        <v>17</v>
      </c>
      <c r="S358" s="14" t="s">
        <v>17</v>
      </c>
      <c r="T358" s="14" t="s">
        <v>17</v>
      </c>
      <c r="U358" s="14" t="s">
        <v>17</v>
      </c>
      <c r="V358" s="14" t="s">
        <v>17</v>
      </c>
      <c r="W358" s="14" t="s">
        <v>17</v>
      </c>
      <c r="X358" s="14" t="s">
        <v>17</v>
      </c>
      <c r="Y358" s="14" t="s">
        <v>17</v>
      </c>
      <c r="Z358" s="14" t="s">
        <v>17</v>
      </c>
      <c r="AA358" s="14" t="s">
        <v>17</v>
      </c>
      <c r="AB358" s="14" t="s">
        <v>17</v>
      </c>
      <c r="AC358" s="14" t="s">
        <v>17</v>
      </c>
      <c r="AD358" s="14" t="s">
        <v>17</v>
      </c>
      <c r="AE358" s="14" t="s">
        <v>17</v>
      </c>
    </row>
    <row r="359" spans="1:31">
      <c r="A359" t="s">
        <v>143</v>
      </c>
      <c r="B359" t="s">
        <v>170</v>
      </c>
      <c r="C359" s="234" t="s">
        <v>264</v>
      </c>
      <c r="D359" s="234" t="s">
        <v>264</v>
      </c>
      <c r="E359">
        <v>1978</v>
      </c>
      <c r="F359">
        <v>2</v>
      </c>
      <c r="G359">
        <v>5</v>
      </c>
      <c r="H359">
        <v>38.962000000000003</v>
      </c>
      <c r="I359" t="s">
        <v>17</v>
      </c>
      <c r="J359" s="14" t="s">
        <v>17</v>
      </c>
      <c r="K359" s="14" t="s">
        <v>17</v>
      </c>
      <c r="L359" s="14" t="s">
        <v>17</v>
      </c>
      <c r="M359" s="14" t="s">
        <v>17</v>
      </c>
      <c r="N359" s="14" t="s">
        <v>17</v>
      </c>
      <c r="O359" s="14" t="s">
        <v>17</v>
      </c>
      <c r="P359" s="14" t="s">
        <v>17</v>
      </c>
      <c r="Q359" s="14" t="s">
        <v>17</v>
      </c>
      <c r="R359" s="14" t="s">
        <v>17</v>
      </c>
      <c r="S359" s="14" t="s">
        <v>17</v>
      </c>
      <c r="T359" s="14" t="s">
        <v>17</v>
      </c>
      <c r="U359" s="14" t="s">
        <v>17</v>
      </c>
      <c r="V359" s="14" t="s">
        <v>17</v>
      </c>
      <c r="W359" s="14" t="s">
        <v>17</v>
      </c>
      <c r="X359" s="14" t="s">
        <v>17</v>
      </c>
      <c r="Y359" s="14" t="s">
        <v>17</v>
      </c>
      <c r="Z359" s="14" t="s">
        <v>17</v>
      </c>
      <c r="AA359" s="14" t="s">
        <v>17</v>
      </c>
      <c r="AB359" s="14" t="s">
        <v>17</v>
      </c>
      <c r="AC359" s="14" t="s">
        <v>17</v>
      </c>
      <c r="AD359" s="14" t="s">
        <v>17</v>
      </c>
      <c r="AE359" s="14" t="s">
        <v>17</v>
      </c>
    </row>
    <row r="360" spans="1:31">
      <c r="A360" t="s">
        <v>143</v>
      </c>
      <c r="B360" t="s">
        <v>170</v>
      </c>
      <c r="C360" s="234" t="s">
        <v>264</v>
      </c>
      <c r="D360" s="234" t="s">
        <v>264</v>
      </c>
      <c r="E360">
        <v>1978</v>
      </c>
      <c r="F360">
        <v>2</v>
      </c>
      <c r="G360">
        <v>6</v>
      </c>
      <c r="H360">
        <v>44.164999999999999</v>
      </c>
      <c r="I360" t="s">
        <v>17</v>
      </c>
      <c r="J360" s="14" t="s">
        <v>17</v>
      </c>
      <c r="K360" s="14" t="s">
        <v>17</v>
      </c>
      <c r="L360" s="14" t="s">
        <v>17</v>
      </c>
      <c r="M360" s="14" t="s">
        <v>17</v>
      </c>
      <c r="N360" s="14" t="s">
        <v>17</v>
      </c>
      <c r="O360" s="14" t="s">
        <v>17</v>
      </c>
      <c r="P360" s="14" t="s">
        <v>17</v>
      </c>
      <c r="Q360" s="14" t="s">
        <v>17</v>
      </c>
      <c r="R360" s="14" t="s">
        <v>17</v>
      </c>
      <c r="S360" s="14" t="s">
        <v>17</v>
      </c>
      <c r="T360" s="14" t="s">
        <v>17</v>
      </c>
      <c r="U360" s="14" t="s">
        <v>17</v>
      </c>
      <c r="V360" s="14" t="s">
        <v>17</v>
      </c>
      <c r="W360" s="14" t="s">
        <v>17</v>
      </c>
      <c r="X360" s="14" t="s">
        <v>17</v>
      </c>
      <c r="Y360" s="14" t="s">
        <v>17</v>
      </c>
      <c r="Z360" s="14" t="s">
        <v>17</v>
      </c>
      <c r="AA360" s="14" t="s">
        <v>17</v>
      </c>
      <c r="AB360" s="14" t="s">
        <v>17</v>
      </c>
      <c r="AC360" s="14" t="s">
        <v>17</v>
      </c>
      <c r="AD360" s="14" t="s">
        <v>17</v>
      </c>
      <c r="AE360" s="14" t="s">
        <v>17</v>
      </c>
    </row>
    <row r="361" spans="1:31">
      <c r="A361" t="s">
        <v>143</v>
      </c>
      <c r="B361" t="s">
        <v>170</v>
      </c>
      <c r="C361" s="234" t="s">
        <v>264</v>
      </c>
      <c r="D361" s="234" t="s">
        <v>264</v>
      </c>
      <c r="E361">
        <v>1978</v>
      </c>
      <c r="F361">
        <v>2</v>
      </c>
      <c r="G361">
        <v>7</v>
      </c>
      <c r="H361">
        <v>50.698999999999998</v>
      </c>
      <c r="I361" t="s">
        <v>17</v>
      </c>
      <c r="J361" s="14" t="s">
        <v>17</v>
      </c>
      <c r="K361" s="14" t="s">
        <v>17</v>
      </c>
      <c r="L361" s="14" t="s">
        <v>17</v>
      </c>
      <c r="M361" s="14" t="s">
        <v>17</v>
      </c>
      <c r="N361" s="14" t="s">
        <v>17</v>
      </c>
      <c r="O361" s="14" t="s">
        <v>17</v>
      </c>
      <c r="P361" s="14" t="s">
        <v>17</v>
      </c>
      <c r="Q361" s="14" t="s">
        <v>17</v>
      </c>
      <c r="R361" s="14" t="s">
        <v>17</v>
      </c>
      <c r="S361" s="14" t="s">
        <v>17</v>
      </c>
      <c r="T361" s="14" t="s">
        <v>17</v>
      </c>
      <c r="U361" s="14" t="s">
        <v>17</v>
      </c>
      <c r="V361" s="14" t="s">
        <v>17</v>
      </c>
      <c r="W361" s="14" t="s">
        <v>17</v>
      </c>
      <c r="X361" s="14" t="s">
        <v>17</v>
      </c>
      <c r="Y361" s="14" t="s">
        <v>17</v>
      </c>
      <c r="Z361" s="14" t="s">
        <v>17</v>
      </c>
      <c r="AA361" s="14" t="s">
        <v>17</v>
      </c>
      <c r="AB361" s="14" t="s">
        <v>17</v>
      </c>
      <c r="AC361" s="14" t="s">
        <v>17</v>
      </c>
      <c r="AD361" s="14" t="s">
        <v>17</v>
      </c>
      <c r="AE361" s="14" t="s">
        <v>17</v>
      </c>
    </row>
    <row r="362" spans="1:31">
      <c r="A362" t="s">
        <v>143</v>
      </c>
      <c r="B362" t="s">
        <v>170</v>
      </c>
      <c r="C362" s="234" t="s">
        <v>264</v>
      </c>
      <c r="D362" s="234" t="s">
        <v>264</v>
      </c>
      <c r="E362">
        <v>1978</v>
      </c>
      <c r="F362">
        <v>2</v>
      </c>
      <c r="G362">
        <v>8</v>
      </c>
      <c r="H362">
        <v>36.420999999999999</v>
      </c>
      <c r="I362" t="s">
        <v>17</v>
      </c>
      <c r="J362" s="14" t="s">
        <v>17</v>
      </c>
      <c r="K362" s="14" t="s">
        <v>17</v>
      </c>
      <c r="L362" s="14" t="s">
        <v>17</v>
      </c>
      <c r="M362" s="14" t="s">
        <v>17</v>
      </c>
      <c r="N362" s="14" t="s">
        <v>17</v>
      </c>
      <c r="O362" s="14" t="s">
        <v>17</v>
      </c>
      <c r="P362" s="14" t="s">
        <v>17</v>
      </c>
      <c r="Q362" s="14" t="s">
        <v>17</v>
      </c>
      <c r="R362" s="14" t="s">
        <v>17</v>
      </c>
      <c r="S362" s="14" t="s">
        <v>17</v>
      </c>
      <c r="T362" s="14" t="s">
        <v>17</v>
      </c>
      <c r="U362" s="14" t="s">
        <v>17</v>
      </c>
      <c r="V362" s="14" t="s">
        <v>17</v>
      </c>
      <c r="W362" s="14" t="s">
        <v>17</v>
      </c>
      <c r="X362" s="14" t="s">
        <v>17</v>
      </c>
      <c r="Y362" s="14" t="s">
        <v>17</v>
      </c>
      <c r="Z362" s="14" t="s">
        <v>17</v>
      </c>
      <c r="AA362" s="14" t="s">
        <v>17</v>
      </c>
      <c r="AB362" s="14" t="s">
        <v>17</v>
      </c>
      <c r="AC362" s="14" t="s">
        <v>17</v>
      </c>
      <c r="AD362" s="14" t="s">
        <v>17</v>
      </c>
      <c r="AE362" s="14" t="s">
        <v>17</v>
      </c>
    </row>
    <row r="363" spans="1:31">
      <c r="A363" t="s">
        <v>143</v>
      </c>
      <c r="B363" t="s">
        <v>170</v>
      </c>
      <c r="C363" s="234" t="s">
        <v>264</v>
      </c>
      <c r="D363" s="234" t="s">
        <v>264</v>
      </c>
      <c r="E363">
        <v>1978</v>
      </c>
      <c r="F363">
        <v>2</v>
      </c>
      <c r="G363">
        <v>9</v>
      </c>
      <c r="H363">
        <v>42.228999999999999</v>
      </c>
      <c r="I363" t="s">
        <v>17</v>
      </c>
      <c r="J363" s="14" t="s">
        <v>17</v>
      </c>
      <c r="K363" s="14" t="s">
        <v>17</v>
      </c>
      <c r="L363" s="14" t="s">
        <v>17</v>
      </c>
      <c r="M363" s="14" t="s">
        <v>17</v>
      </c>
      <c r="N363" s="14" t="s">
        <v>17</v>
      </c>
      <c r="O363" s="14" t="s">
        <v>17</v>
      </c>
      <c r="P363" s="14" t="s">
        <v>17</v>
      </c>
      <c r="Q363" s="14" t="s">
        <v>17</v>
      </c>
      <c r="R363" s="14" t="s">
        <v>17</v>
      </c>
      <c r="S363" s="14" t="s">
        <v>17</v>
      </c>
      <c r="T363" s="14" t="s">
        <v>17</v>
      </c>
      <c r="U363" s="14" t="s">
        <v>17</v>
      </c>
      <c r="V363" s="14" t="s">
        <v>17</v>
      </c>
      <c r="W363" s="14" t="s">
        <v>17</v>
      </c>
      <c r="X363" s="14" t="s">
        <v>17</v>
      </c>
      <c r="Y363" s="14" t="s">
        <v>17</v>
      </c>
      <c r="Z363" s="14" t="s">
        <v>17</v>
      </c>
      <c r="AA363" s="14" t="s">
        <v>17</v>
      </c>
      <c r="AB363" s="14" t="s">
        <v>17</v>
      </c>
      <c r="AC363" s="14" t="s">
        <v>17</v>
      </c>
      <c r="AD363" s="14" t="s">
        <v>17</v>
      </c>
      <c r="AE363" s="14" t="s">
        <v>17</v>
      </c>
    </row>
    <row r="364" spans="1:31">
      <c r="A364" t="s">
        <v>143</v>
      </c>
      <c r="B364" t="s">
        <v>170</v>
      </c>
      <c r="C364" s="234" t="s">
        <v>264</v>
      </c>
      <c r="D364" s="234" t="s">
        <v>264</v>
      </c>
      <c r="E364">
        <v>1978</v>
      </c>
      <c r="F364">
        <v>2</v>
      </c>
      <c r="G364">
        <v>10</v>
      </c>
      <c r="H364">
        <v>42.35</v>
      </c>
      <c r="I364" t="s">
        <v>17</v>
      </c>
      <c r="J364" s="14" t="s">
        <v>17</v>
      </c>
      <c r="K364" s="14" t="s">
        <v>17</v>
      </c>
      <c r="L364" s="14" t="s">
        <v>17</v>
      </c>
      <c r="M364" s="14" t="s">
        <v>17</v>
      </c>
      <c r="N364" s="14" t="s">
        <v>17</v>
      </c>
      <c r="O364" s="14" t="s">
        <v>17</v>
      </c>
      <c r="P364" s="14" t="s">
        <v>17</v>
      </c>
      <c r="Q364" s="14" t="s">
        <v>17</v>
      </c>
      <c r="R364" s="14" t="s">
        <v>17</v>
      </c>
      <c r="S364" s="14" t="s">
        <v>17</v>
      </c>
      <c r="T364" s="14" t="s">
        <v>17</v>
      </c>
      <c r="U364" s="14" t="s">
        <v>17</v>
      </c>
      <c r="V364" s="14" t="s">
        <v>17</v>
      </c>
      <c r="W364" s="14" t="s">
        <v>17</v>
      </c>
      <c r="X364" s="14" t="s">
        <v>17</v>
      </c>
      <c r="Y364" s="14" t="s">
        <v>17</v>
      </c>
      <c r="Z364" s="14" t="s">
        <v>17</v>
      </c>
      <c r="AA364" s="14" t="s">
        <v>17</v>
      </c>
      <c r="AB364" s="14" t="s">
        <v>17</v>
      </c>
      <c r="AC364" s="14" t="s">
        <v>17</v>
      </c>
      <c r="AD364" s="14" t="s">
        <v>17</v>
      </c>
      <c r="AE364" s="14" t="s">
        <v>17</v>
      </c>
    </row>
    <row r="365" spans="1:31">
      <c r="A365" t="s">
        <v>143</v>
      </c>
      <c r="B365" t="s">
        <v>170</v>
      </c>
      <c r="C365" s="234" t="s">
        <v>264</v>
      </c>
      <c r="D365" s="234" t="s">
        <v>264</v>
      </c>
      <c r="E365">
        <v>1978</v>
      </c>
      <c r="F365">
        <v>2</v>
      </c>
      <c r="G365">
        <v>11</v>
      </c>
      <c r="H365">
        <v>39.688000000000002</v>
      </c>
      <c r="I365" t="s">
        <v>17</v>
      </c>
      <c r="J365" s="14" t="s">
        <v>17</v>
      </c>
      <c r="K365" s="14" t="s">
        <v>17</v>
      </c>
      <c r="L365" s="14" t="s">
        <v>17</v>
      </c>
      <c r="M365" s="14" t="s">
        <v>17</v>
      </c>
      <c r="N365" s="14" t="s">
        <v>17</v>
      </c>
      <c r="O365" s="14" t="s">
        <v>17</v>
      </c>
      <c r="P365" s="14" t="s">
        <v>17</v>
      </c>
      <c r="Q365" s="14" t="s">
        <v>17</v>
      </c>
      <c r="R365" s="14" t="s">
        <v>17</v>
      </c>
      <c r="S365" s="14" t="s">
        <v>17</v>
      </c>
      <c r="T365" s="14" t="s">
        <v>17</v>
      </c>
      <c r="U365" s="14" t="s">
        <v>17</v>
      </c>
      <c r="V365" s="14" t="s">
        <v>17</v>
      </c>
      <c r="W365" s="14" t="s">
        <v>17</v>
      </c>
      <c r="X365" s="14" t="s">
        <v>17</v>
      </c>
      <c r="Y365" s="14" t="s">
        <v>17</v>
      </c>
      <c r="Z365" s="14" t="s">
        <v>17</v>
      </c>
      <c r="AA365" s="14" t="s">
        <v>17</v>
      </c>
      <c r="AB365" s="14" t="s">
        <v>17</v>
      </c>
      <c r="AC365" s="14" t="s">
        <v>17</v>
      </c>
      <c r="AD365" s="14" t="s">
        <v>17</v>
      </c>
      <c r="AE365" s="14" t="s">
        <v>17</v>
      </c>
    </row>
    <row r="366" spans="1:31">
      <c r="A366" t="s">
        <v>143</v>
      </c>
      <c r="B366" t="s">
        <v>170</v>
      </c>
      <c r="C366" s="234" t="s">
        <v>264</v>
      </c>
      <c r="D366" s="234" t="s">
        <v>264</v>
      </c>
      <c r="E366">
        <v>1978</v>
      </c>
      <c r="F366">
        <v>2</v>
      </c>
      <c r="G366">
        <v>12</v>
      </c>
      <c r="H366">
        <v>43.802</v>
      </c>
      <c r="I366" t="s">
        <v>17</v>
      </c>
      <c r="J366" s="14" t="s">
        <v>17</v>
      </c>
      <c r="K366" s="14" t="s">
        <v>17</v>
      </c>
      <c r="L366" s="14" t="s">
        <v>17</v>
      </c>
      <c r="M366" s="14" t="s">
        <v>17</v>
      </c>
      <c r="N366" s="14" t="s">
        <v>17</v>
      </c>
      <c r="O366" s="14" t="s">
        <v>17</v>
      </c>
      <c r="P366" s="14" t="s">
        <v>17</v>
      </c>
      <c r="Q366" s="14" t="s">
        <v>17</v>
      </c>
      <c r="R366" s="14" t="s">
        <v>17</v>
      </c>
      <c r="S366" s="14" t="s">
        <v>17</v>
      </c>
      <c r="T366" s="14" t="s">
        <v>17</v>
      </c>
      <c r="U366" s="14" t="s">
        <v>17</v>
      </c>
      <c r="V366" s="14" t="s">
        <v>17</v>
      </c>
      <c r="W366" s="14" t="s">
        <v>17</v>
      </c>
      <c r="X366" s="14" t="s">
        <v>17</v>
      </c>
      <c r="Y366" s="14" t="s">
        <v>17</v>
      </c>
      <c r="Z366" s="14" t="s">
        <v>17</v>
      </c>
      <c r="AA366" s="14" t="s">
        <v>17</v>
      </c>
      <c r="AB366" s="14" t="s">
        <v>17</v>
      </c>
      <c r="AC366" s="14" t="s">
        <v>17</v>
      </c>
      <c r="AD366" s="14" t="s">
        <v>17</v>
      </c>
      <c r="AE366" s="14" t="s">
        <v>17</v>
      </c>
    </row>
    <row r="367" spans="1:31">
      <c r="A367" t="s">
        <v>143</v>
      </c>
      <c r="B367" t="s">
        <v>170</v>
      </c>
      <c r="C367" s="234" t="s">
        <v>264</v>
      </c>
      <c r="D367" s="234" t="s">
        <v>264</v>
      </c>
      <c r="E367">
        <v>1978</v>
      </c>
      <c r="F367">
        <v>2</v>
      </c>
      <c r="G367">
        <v>13</v>
      </c>
      <c r="H367">
        <v>51.304000000000002</v>
      </c>
      <c r="I367" t="s">
        <v>17</v>
      </c>
      <c r="J367" s="14" t="s">
        <v>17</v>
      </c>
      <c r="K367" s="14" t="s">
        <v>17</v>
      </c>
      <c r="L367" s="14" t="s">
        <v>17</v>
      </c>
      <c r="M367" s="14" t="s">
        <v>17</v>
      </c>
      <c r="N367" s="14" t="s">
        <v>17</v>
      </c>
      <c r="O367" s="14" t="s">
        <v>17</v>
      </c>
      <c r="P367" s="14" t="s">
        <v>17</v>
      </c>
      <c r="Q367" s="14" t="s">
        <v>17</v>
      </c>
      <c r="R367" s="14" t="s">
        <v>17</v>
      </c>
      <c r="S367" s="14" t="s">
        <v>17</v>
      </c>
      <c r="T367" s="14" t="s">
        <v>17</v>
      </c>
      <c r="U367" s="14" t="s">
        <v>17</v>
      </c>
      <c r="V367" s="14" t="s">
        <v>17</v>
      </c>
      <c r="W367" s="14" t="s">
        <v>17</v>
      </c>
      <c r="X367" s="14" t="s">
        <v>17</v>
      </c>
      <c r="Y367" s="14" t="s">
        <v>17</v>
      </c>
      <c r="Z367" s="14" t="s">
        <v>17</v>
      </c>
      <c r="AA367" s="14" t="s">
        <v>17</v>
      </c>
      <c r="AB367" s="14" t="s">
        <v>17</v>
      </c>
      <c r="AC367" s="14" t="s">
        <v>17</v>
      </c>
      <c r="AD367" s="14" t="s">
        <v>17</v>
      </c>
      <c r="AE367" s="14" t="s">
        <v>17</v>
      </c>
    </row>
    <row r="368" spans="1:31">
      <c r="A368" t="s">
        <v>143</v>
      </c>
      <c r="B368" t="s">
        <v>170</v>
      </c>
      <c r="C368" s="234" t="s">
        <v>264</v>
      </c>
      <c r="D368" s="234" t="s">
        <v>264</v>
      </c>
      <c r="E368">
        <v>1978</v>
      </c>
      <c r="F368">
        <v>2</v>
      </c>
      <c r="G368">
        <v>14</v>
      </c>
      <c r="H368">
        <v>37.752000000000002</v>
      </c>
      <c r="I368" t="s">
        <v>17</v>
      </c>
      <c r="J368" s="14" t="s">
        <v>17</v>
      </c>
      <c r="K368" s="14" t="s">
        <v>17</v>
      </c>
      <c r="L368" s="14" t="s">
        <v>17</v>
      </c>
      <c r="M368" s="14" t="s">
        <v>17</v>
      </c>
      <c r="N368" s="14" t="s">
        <v>17</v>
      </c>
      <c r="O368" s="14" t="s">
        <v>17</v>
      </c>
      <c r="P368" s="14" t="s">
        <v>17</v>
      </c>
      <c r="Q368" s="14" t="s">
        <v>17</v>
      </c>
      <c r="R368" s="14" t="s">
        <v>17</v>
      </c>
      <c r="S368" s="14" t="s">
        <v>17</v>
      </c>
      <c r="T368" s="14" t="s">
        <v>17</v>
      </c>
      <c r="U368" s="14" t="s">
        <v>17</v>
      </c>
      <c r="V368" s="14" t="s">
        <v>17</v>
      </c>
      <c r="W368" s="14" t="s">
        <v>17</v>
      </c>
      <c r="X368" s="14" t="s">
        <v>17</v>
      </c>
      <c r="Y368" s="14" t="s">
        <v>17</v>
      </c>
      <c r="Z368" s="14" t="s">
        <v>17</v>
      </c>
      <c r="AA368" s="14" t="s">
        <v>17</v>
      </c>
      <c r="AB368" s="14" t="s">
        <v>17</v>
      </c>
      <c r="AC368" s="14" t="s">
        <v>17</v>
      </c>
      <c r="AD368" s="14" t="s">
        <v>17</v>
      </c>
      <c r="AE368" s="14" t="s">
        <v>17</v>
      </c>
    </row>
    <row r="369" spans="1:31">
      <c r="A369" t="s">
        <v>143</v>
      </c>
      <c r="B369" t="s">
        <v>170</v>
      </c>
      <c r="C369" s="234" t="s">
        <v>264</v>
      </c>
      <c r="D369" s="234" t="s">
        <v>264</v>
      </c>
      <c r="E369">
        <v>1978</v>
      </c>
      <c r="F369">
        <v>3</v>
      </c>
      <c r="G369">
        <v>1</v>
      </c>
      <c r="H369">
        <v>20.327999999999999</v>
      </c>
      <c r="I369" t="s">
        <v>17</v>
      </c>
      <c r="J369" s="14" t="s">
        <v>17</v>
      </c>
      <c r="K369" s="14" t="s">
        <v>17</v>
      </c>
      <c r="L369" s="14" t="s">
        <v>17</v>
      </c>
      <c r="M369" s="14" t="s">
        <v>17</v>
      </c>
      <c r="N369" s="14" t="s">
        <v>17</v>
      </c>
      <c r="O369" s="14" t="s">
        <v>17</v>
      </c>
      <c r="P369" s="14" t="s">
        <v>17</v>
      </c>
      <c r="Q369" s="14" t="s">
        <v>17</v>
      </c>
      <c r="R369" s="14" t="s">
        <v>17</v>
      </c>
      <c r="S369" s="14" t="s">
        <v>17</v>
      </c>
      <c r="T369" s="14" t="s">
        <v>17</v>
      </c>
      <c r="U369" s="14" t="s">
        <v>17</v>
      </c>
      <c r="V369" s="14" t="s">
        <v>17</v>
      </c>
      <c r="W369" s="14" t="s">
        <v>17</v>
      </c>
      <c r="X369" s="14" t="s">
        <v>17</v>
      </c>
      <c r="Y369" s="14" t="s">
        <v>17</v>
      </c>
      <c r="Z369" s="14" t="s">
        <v>17</v>
      </c>
      <c r="AA369" s="14" t="s">
        <v>17</v>
      </c>
      <c r="AB369" s="14" t="s">
        <v>17</v>
      </c>
      <c r="AC369" s="14" t="s">
        <v>17</v>
      </c>
      <c r="AD369" s="14" t="s">
        <v>17</v>
      </c>
      <c r="AE369" s="14" t="s">
        <v>17</v>
      </c>
    </row>
    <row r="370" spans="1:31">
      <c r="A370" t="s">
        <v>143</v>
      </c>
      <c r="B370" t="s">
        <v>170</v>
      </c>
      <c r="C370" s="234" t="s">
        <v>264</v>
      </c>
      <c r="D370" s="234" t="s">
        <v>264</v>
      </c>
      <c r="E370">
        <v>1978</v>
      </c>
      <c r="F370">
        <v>3</v>
      </c>
      <c r="G370">
        <v>2</v>
      </c>
      <c r="H370">
        <v>21.658999999999999</v>
      </c>
      <c r="I370" t="s">
        <v>17</v>
      </c>
      <c r="J370" s="14" t="s">
        <v>17</v>
      </c>
      <c r="K370" s="14" t="s">
        <v>17</v>
      </c>
      <c r="L370" s="14" t="s">
        <v>17</v>
      </c>
      <c r="M370" s="14" t="s">
        <v>17</v>
      </c>
      <c r="N370" s="14" t="s">
        <v>17</v>
      </c>
      <c r="O370" s="14" t="s">
        <v>17</v>
      </c>
      <c r="P370" s="14" t="s">
        <v>17</v>
      </c>
      <c r="Q370" s="14" t="s">
        <v>17</v>
      </c>
      <c r="R370" s="14" t="s">
        <v>17</v>
      </c>
      <c r="S370" s="14" t="s">
        <v>17</v>
      </c>
      <c r="T370" s="14" t="s">
        <v>17</v>
      </c>
      <c r="U370" s="14" t="s">
        <v>17</v>
      </c>
      <c r="V370" s="14" t="s">
        <v>17</v>
      </c>
      <c r="W370" s="14" t="s">
        <v>17</v>
      </c>
      <c r="X370" s="14" t="s">
        <v>17</v>
      </c>
      <c r="Y370" s="14" t="s">
        <v>17</v>
      </c>
      <c r="Z370" s="14" t="s">
        <v>17</v>
      </c>
      <c r="AA370" s="14" t="s">
        <v>17</v>
      </c>
      <c r="AB370" s="14" t="s">
        <v>17</v>
      </c>
      <c r="AC370" s="14" t="s">
        <v>17</v>
      </c>
      <c r="AD370" s="14" t="s">
        <v>17</v>
      </c>
      <c r="AE370" s="14" t="s">
        <v>17</v>
      </c>
    </row>
    <row r="371" spans="1:31">
      <c r="A371" t="s">
        <v>143</v>
      </c>
      <c r="B371" t="s">
        <v>170</v>
      </c>
      <c r="C371" s="234" t="s">
        <v>264</v>
      </c>
      <c r="D371" s="234" t="s">
        <v>264</v>
      </c>
      <c r="E371">
        <v>1978</v>
      </c>
      <c r="F371">
        <v>3</v>
      </c>
      <c r="G371">
        <v>3</v>
      </c>
      <c r="H371">
        <v>27.466999999999999</v>
      </c>
      <c r="I371" t="s">
        <v>17</v>
      </c>
      <c r="J371" s="14" t="s">
        <v>17</v>
      </c>
      <c r="K371" s="14" t="s">
        <v>17</v>
      </c>
      <c r="L371" s="14" t="s">
        <v>17</v>
      </c>
      <c r="M371" s="14" t="s">
        <v>17</v>
      </c>
      <c r="N371" s="14" t="s">
        <v>17</v>
      </c>
      <c r="O371" s="14" t="s">
        <v>17</v>
      </c>
      <c r="P371" s="14" t="s">
        <v>17</v>
      </c>
      <c r="Q371" s="14" t="s">
        <v>17</v>
      </c>
      <c r="R371" s="14" t="s">
        <v>17</v>
      </c>
      <c r="S371" s="14" t="s">
        <v>17</v>
      </c>
      <c r="T371" s="14" t="s">
        <v>17</v>
      </c>
      <c r="U371" s="14" t="s">
        <v>17</v>
      </c>
      <c r="V371" s="14" t="s">
        <v>17</v>
      </c>
      <c r="W371" s="14" t="s">
        <v>17</v>
      </c>
      <c r="X371" s="14" t="s">
        <v>17</v>
      </c>
      <c r="Y371" s="14" t="s">
        <v>17</v>
      </c>
      <c r="Z371" s="14" t="s">
        <v>17</v>
      </c>
      <c r="AA371" s="14" t="s">
        <v>17</v>
      </c>
      <c r="AB371" s="14" t="s">
        <v>17</v>
      </c>
      <c r="AC371" s="14" t="s">
        <v>17</v>
      </c>
      <c r="AD371" s="14" t="s">
        <v>17</v>
      </c>
      <c r="AE371" s="14" t="s">
        <v>17</v>
      </c>
    </row>
    <row r="372" spans="1:31">
      <c r="A372" t="s">
        <v>143</v>
      </c>
      <c r="B372" t="s">
        <v>170</v>
      </c>
      <c r="C372" s="234" t="s">
        <v>264</v>
      </c>
      <c r="D372" s="234" t="s">
        <v>264</v>
      </c>
      <c r="E372">
        <v>1978</v>
      </c>
      <c r="F372">
        <v>3</v>
      </c>
      <c r="G372">
        <v>4</v>
      </c>
      <c r="H372">
        <v>34.484999999999999</v>
      </c>
      <c r="I372" t="s">
        <v>17</v>
      </c>
      <c r="J372" s="14" t="s">
        <v>17</v>
      </c>
      <c r="K372" s="14" t="s">
        <v>17</v>
      </c>
      <c r="L372" s="14" t="s">
        <v>17</v>
      </c>
      <c r="M372" s="14" t="s">
        <v>17</v>
      </c>
      <c r="N372" s="14" t="s">
        <v>17</v>
      </c>
      <c r="O372" s="14" t="s">
        <v>17</v>
      </c>
      <c r="P372" s="14" t="s">
        <v>17</v>
      </c>
      <c r="Q372" s="14" t="s">
        <v>17</v>
      </c>
      <c r="R372" s="14" t="s">
        <v>17</v>
      </c>
      <c r="S372" s="14" t="s">
        <v>17</v>
      </c>
      <c r="T372" s="14" t="s">
        <v>17</v>
      </c>
      <c r="U372" s="14" t="s">
        <v>17</v>
      </c>
      <c r="V372" s="14" t="s">
        <v>17</v>
      </c>
      <c r="W372" s="14" t="s">
        <v>17</v>
      </c>
      <c r="X372" s="14" t="s">
        <v>17</v>
      </c>
      <c r="Y372" s="14" t="s">
        <v>17</v>
      </c>
      <c r="Z372" s="14" t="s">
        <v>17</v>
      </c>
      <c r="AA372" s="14" t="s">
        <v>17</v>
      </c>
      <c r="AB372" s="14" t="s">
        <v>17</v>
      </c>
      <c r="AC372" s="14" t="s">
        <v>17</v>
      </c>
      <c r="AD372" s="14" t="s">
        <v>17</v>
      </c>
      <c r="AE372" s="14" t="s">
        <v>17</v>
      </c>
    </row>
    <row r="373" spans="1:31">
      <c r="A373" t="s">
        <v>143</v>
      </c>
      <c r="B373" t="s">
        <v>170</v>
      </c>
      <c r="C373" s="234" t="s">
        <v>264</v>
      </c>
      <c r="D373" s="234" t="s">
        <v>264</v>
      </c>
      <c r="E373">
        <v>1978</v>
      </c>
      <c r="F373">
        <v>3</v>
      </c>
      <c r="G373">
        <v>5</v>
      </c>
      <c r="H373">
        <v>36.542000000000002</v>
      </c>
      <c r="I373" t="s">
        <v>17</v>
      </c>
      <c r="J373" s="14" t="s">
        <v>17</v>
      </c>
      <c r="K373" s="14" t="s">
        <v>17</v>
      </c>
      <c r="L373" s="14" t="s">
        <v>17</v>
      </c>
      <c r="M373" s="14" t="s">
        <v>17</v>
      </c>
      <c r="N373" s="14" t="s">
        <v>17</v>
      </c>
      <c r="O373" s="14" t="s">
        <v>17</v>
      </c>
      <c r="P373" s="14" t="s">
        <v>17</v>
      </c>
      <c r="Q373" s="14" t="s">
        <v>17</v>
      </c>
      <c r="R373" s="14" t="s">
        <v>17</v>
      </c>
      <c r="S373" s="14" t="s">
        <v>17</v>
      </c>
      <c r="T373" s="14" t="s">
        <v>17</v>
      </c>
      <c r="U373" s="14" t="s">
        <v>17</v>
      </c>
      <c r="V373" s="14" t="s">
        <v>17</v>
      </c>
      <c r="W373" s="14" t="s">
        <v>17</v>
      </c>
      <c r="X373" s="14" t="s">
        <v>17</v>
      </c>
      <c r="Y373" s="14" t="s">
        <v>17</v>
      </c>
      <c r="Z373" s="14" t="s">
        <v>17</v>
      </c>
      <c r="AA373" s="14" t="s">
        <v>17</v>
      </c>
      <c r="AB373" s="14" t="s">
        <v>17</v>
      </c>
      <c r="AC373" s="14" t="s">
        <v>17</v>
      </c>
      <c r="AD373" s="14" t="s">
        <v>17</v>
      </c>
      <c r="AE373" s="14" t="s">
        <v>17</v>
      </c>
    </row>
    <row r="374" spans="1:31">
      <c r="A374" t="s">
        <v>143</v>
      </c>
      <c r="B374" t="s">
        <v>170</v>
      </c>
      <c r="C374" s="234" t="s">
        <v>264</v>
      </c>
      <c r="D374" s="234" t="s">
        <v>264</v>
      </c>
      <c r="E374">
        <v>1978</v>
      </c>
      <c r="F374">
        <v>3</v>
      </c>
      <c r="G374">
        <v>6</v>
      </c>
      <c r="H374">
        <v>45.496000000000002</v>
      </c>
      <c r="I374" t="s">
        <v>17</v>
      </c>
      <c r="J374" s="14" t="s">
        <v>17</v>
      </c>
      <c r="K374" s="14" t="s">
        <v>17</v>
      </c>
      <c r="L374" s="14" t="s">
        <v>17</v>
      </c>
      <c r="M374" s="14" t="s">
        <v>17</v>
      </c>
      <c r="N374" s="14" t="s">
        <v>17</v>
      </c>
      <c r="O374" s="14" t="s">
        <v>17</v>
      </c>
      <c r="P374" s="14" t="s">
        <v>17</v>
      </c>
      <c r="Q374" s="14" t="s">
        <v>17</v>
      </c>
      <c r="R374" s="14" t="s">
        <v>17</v>
      </c>
      <c r="S374" s="14" t="s">
        <v>17</v>
      </c>
      <c r="T374" s="14" t="s">
        <v>17</v>
      </c>
      <c r="U374" s="14" t="s">
        <v>17</v>
      </c>
      <c r="V374" s="14" t="s">
        <v>17</v>
      </c>
      <c r="W374" s="14" t="s">
        <v>17</v>
      </c>
      <c r="X374" s="14" t="s">
        <v>17</v>
      </c>
      <c r="Y374" s="14" t="s">
        <v>17</v>
      </c>
      <c r="Z374" s="14" t="s">
        <v>17</v>
      </c>
      <c r="AA374" s="14" t="s">
        <v>17</v>
      </c>
      <c r="AB374" s="14" t="s">
        <v>17</v>
      </c>
      <c r="AC374" s="14" t="s">
        <v>17</v>
      </c>
      <c r="AD374" s="14" t="s">
        <v>17</v>
      </c>
      <c r="AE374" s="14" t="s">
        <v>17</v>
      </c>
    </row>
    <row r="375" spans="1:31">
      <c r="A375" t="s">
        <v>143</v>
      </c>
      <c r="B375" t="s">
        <v>170</v>
      </c>
      <c r="C375" s="234" t="s">
        <v>264</v>
      </c>
      <c r="D375" s="234" t="s">
        <v>264</v>
      </c>
      <c r="E375">
        <v>1978</v>
      </c>
      <c r="F375">
        <v>3</v>
      </c>
      <c r="G375">
        <v>7</v>
      </c>
      <c r="H375">
        <v>14.52</v>
      </c>
      <c r="I375" t="s">
        <v>17</v>
      </c>
      <c r="J375" s="14" t="s">
        <v>17</v>
      </c>
      <c r="K375" s="14" t="s">
        <v>17</v>
      </c>
      <c r="L375" s="14" t="s">
        <v>17</v>
      </c>
      <c r="M375" s="14" t="s">
        <v>17</v>
      </c>
      <c r="N375" s="14" t="s">
        <v>17</v>
      </c>
      <c r="O375" s="14" t="s">
        <v>17</v>
      </c>
      <c r="P375" s="14" t="s">
        <v>17</v>
      </c>
      <c r="Q375" s="14" t="s">
        <v>17</v>
      </c>
      <c r="R375" s="14" t="s">
        <v>17</v>
      </c>
      <c r="S375" s="14" t="s">
        <v>17</v>
      </c>
      <c r="T375" s="14" t="s">
        <v>17</v>
      </c>
      <c r="U375" s="14" t="s">
        <v>17</v>
      </c>
      <c r="V375" s="14" t="s">
        <v>17</v>
      </c>
      <c r="W375" s="14" t="s">
        <v>17</v>
      </c>
      <c r="X375" s="14" t="s">
        <v>17</v>
      </c>
      <c r="Y375" s="14" t="s">
        <v>17</v>
      </c>
      <c r="Z375" s="14" t="s">
        <v>17</v>
      </c>
      <c r="AA375" s="14" t="s">
        <v>17</v>
      </c>
      <c r="AB375" s="14" t="s">
        <v>17</v>
      </c>
      <c r="AC375" s="14" t="s">
        <v>17</v>
      </c>
      <c r="AD375" s="14" t="s">
        <v>17</v>
      </c>
      <c r="AE375" s="14" t="s">
        <v>17</v>
      </c>
    </row>
    <row r="376" spans="1:31">
      <c r="A376" t="s">
        <v>143</v>
      </c>
      <c r="B376" t="s">
        <v>170</v>
      </c>
      <c r="C376" s="234" t="s">
        <v>264</v>
      </c>
      <c r="D376" s="234" t="s">
        <v>264</v>
      </c>
      <c r="E376">
        <v>1978</v>
      </c>
      <c r="F376">
        <v>3</v>
      </c>
      <c r="G376">
        <v>8</v>
      </c>
      <c r="H376">
        <v>40.171999999999997</v>
      </c>
      <c r="I376" t="s">
        <v>17</v>
      </c>
      <c r="J376" s="14" t="s">
        <v>17</v>
      </c>
      <c r="K376" s="14" t="s">
        <v>17</v>
      </c>
      <c r="L376" s="14" t="s">
        <v>17</v>
      </c>
      <c r="M376" s="14" t="s">
        <v>17</v>
      </c>
      <c r="N376" s="14" t="s">
        <v>17</v>
      </c>
      <c r="O376" s="14" t="s">
        <v>17</v>
      </c>
      <c r="P376" s="14" t="s">
        <v>17</v>
      </c>
      <c r="Q376" s="14" t="s">
        <v>17</v>
      </c>
      <c r="R376" s="14" t="s">
        <v>17</v>
      </c>
      <c r="S376" s="14" t="s">
        <v>17</v>
      </c>
      <c r="T376" s="14" t="s">
        <v>17</v>
      </c>
      <c r="U376" s="14" t="s">
        <v>17</v>
      </c>
      <c r="V376" s="14" t="s">
        <v>17</v>
      </c>
      <c r="W376" s="14" t="s">
        <v>17</v>
      </c>
      <c r="X376" s="14" t="s">
        <v>17</v>
      </c>
      <c r="Y376" s="14" t="s">
        <v>17</v>
      </c>
      <c r="Z376" s="14" t="s">
        <v>17</v>
      </c>
      <c r="AA376" s="14" t="s">
        <v>17</v>
      </c>
      <c r="AB376" s="14" t="s">
        <v>17</v>
      </c>
      <c r="AC376" s="14" t="s">
        <v>17</v>
      </c>
      <c r="AD376" s="14" t="s">
        <v>17</v>
      </c>
      <c r="AE376" s="14" t="s">
        <v>17</v>
      </c>
    </row>
    <row r="377" spans="1:31">
      <c r="A377" t="s">
        <v>143</v>
      </c>
      <c r="B377" t="s">
        <v>170</v>
      </c>
      <c r="C377" s="234" t="s">
        <v>264</v>
      </c>
      <c r="D377" s="234" t="s">
        <v>264</v>
      </c>
      <c r="E377">
        <v>1978</v>
      </c>
      <c r="F377">
        <v>3</v>
      </c>
      <c r="G377">
        <v>9</v>
      </c>
      <c r="H377">
        <v>21.175000000000001</v>
      </c>
      <c r="I377" t="s">
        <v>17</v>
      </c>
      <c r="J377" s="14" t="s">
        <v>17</v>
      </c>
      <c r="K377" s="14" t="s">
        <v>17</v>
      </c>
      <c r="L377" s="14" t="s">
        <v>17</v>
      </c>
      <c r="M377" s="14" t="s">
        <v>17</v>
      </c>
      <c r="N377" s="14" t="s">
        <v>17</v>
      </c>
      <c r="O377" s="14" t="s">
        <v>17</v>
      </c>
      <c r="P377" s="14" t="s">
        <v>17</v>
      </c>
      <c r="Q377" s="14" t="s">
        <v>17</v>
      </c>
      <c r="R377" s="14" t="s">
        <v>17</v>
      </c>
      <c r="S377" s="14" t="s">
        <v>17</v>
      </c>
      <c r="T377" s="14" t="s">
        <v>17</v>
      </c>
      <c r="U377" s="14" t="s">
        <v>17</v>
      </c>
      <c r="V377" s="14" t="s">
        <v>17</v>
      </c>
      <c r="W377" s="14" t="s">
        <v>17</v>
      </c>
      <c r="X377" s="14" t="s">
        <v>17</v>
      </c>
      <c r="Y377" s="14" t="s">
        <v>17</v>
      </c>
      <c r="Z377" s="14" t="s">
        <v>17</v>
      </c>
      <c r="AA377" s="14" t="s">
        <v>17</v>
      </c>
      <c r="AB377" s="14" t="s">
        <v>17</v>
      </c>
      <c r="AC377" s="14" t="s">
        <v>17</v>
      </c>
      <c r="AD377" s="14" t="s">
        <v>17</v>
      </c>
      <c r="AE377" s="14" t="s">
        <v>17</v>
      </c>
    </row>
    <row r="378" spans="1:31">
      <c r="A378" t="s">
        <v>143</v>
      </c>
      <c r="B378" t="s">
        <v>170</v>
      </c>
      <c r="C378" s="234" t="s">
        <v>264</v>
      </c>
      <c r="D378" s="234" t="s">
        <v>264</v>
      </c>
      <c r="E378">
        <v>1978</v>
      </c>
      <c r="F378">
        <v>3</v>
      </c>
      <c r="G378">
        <v>10</v>
      </c>
      <c r="H378">
        <v>37.389000000000003</v>
      </c>
      <c r="I378" t="s">
        <v>17</v>
      </c>
      <c r="J378" s="14" t="s">
        <v>17</v>
      </c>
      <c r="K378" s="14" t="s">
        <v>17</v>
      </c>
      <c r="L378" s="14" t="s">
        <v>17</v>
      </c>
      <c r="M378" s="14" t="s">
        <v>17</v>
      </c>
      <c r="N378" s="14" t="s">
        <v>17</v>
      </c>
      <c r="O378" s="14" t="s">
        <v>17</v>
      </c>
      <c r="P378" s="14" t="s">
        <v>17</v>
      </c>
      <c r="Q378" s="14" t="s">
        <v>17</v>
      </c>
      <c r="R378" s="14" t="s">
        <v>17</v>
      </c>
      <c r="S378" s="14" t="s">
        <v>17</v>
      </c>
      <c r="T378" s="14" t="s">
        <v>17</v>
      </c>
      <c r="U378" s="14" t="s">
        <v>17</v>
      </c>
      <c r="V378" s="14" t="s">
        <v>17</v>
      </c>
      <c r="W378" s="14" t="s">
        <v>17</v>
      </c>
      <c r="X378" s="14" t="s">
        <v>17</v>
      </c>
      <c r="Y378" s="14" t="s">
        <v>17</v>
      </c>
      <c r="Z378" s="14" t="s">
        <v>17</v>
      </c>
      <c r="AA378" s="14" t="s">
        <v>17</v>
      </c>
      <c r="AB378" s="14" t="s">
        <v>17</v>
      </c>
      <c r="AC378" s="14" t="s">
        <v>17</v>
      </c>
      <c r="AD378" s="14" t="s">
        <v>17</v>
      </c>
      <c r="AE378" s="14" t="s">
        <v>17</v>
      </c>
    </row>
    <row r="379" spans="1:31">
      <c r="A379" t="s">
        <v>143</v>
      </c>
      <c r="B379" t="s">
        <v>170</v>
      </c>
      <c r="C379" s="234" t="s">
        <v>264</v>
      </c>
      <c r="D379" s="234" t="s">
        <v>264</v>
      </c>
      <c r="E379">
        <v>1978</v>
      </c>
      <c r="F379">
        <v>3</v>
      </c>
      <c r="G379">
        <v>11</v>
      </c>
      <c r="H379">
        <v>38.478000000000002</v>
      </c>
      <c r="I379" t="s">
        <v>17</v>
      </c>
      <c r="J379" s="14" t="s">
        <v>17</v>
      </c>
      <c r="K379" s="14" t="s">
        <v>17</v>
      </c>
      <c r="L379" s="14" t="s">
        <v>17</v>
      </c>
      <c r="M379" s="14" t="s">
        <v>17</v>
      </c>
      <c r="N379" s="14" t="s">
        <v>17</v>
      </c>
      <c r="O379" s="14" t="s">
        <v>17</v>
      </c>
      <c r="P379" s="14" t="s">
        <v>17</v>
      </c>
      <c r="Q379" s="14" t="s">
        <v>17</v>
      </c>
      <c r="R379" s="14" t="s">
        <v>17</v>
      </c>
      <c r="S379" s="14" t="s">
        <v>17</v>
      </c>
      <c r="T379" s="14" t="s">
        <v>17</v>
      </c>
      <c r="U379" s="14" t="s">
        <v>17</v>
      </c>
      <c r="V379" s="14" t="s">
        <v>17</v>
      </c>
      <c r="W379" s="14" t="s">
        <v>17</v>
      </c>
      <c r="X379" s="14" t="s">
        <v>17</v>
      </c>
      <c r="Y379" s="14" t="s">
        <v>17</v>
      </c>
      <c r="Z379" s="14" t="s">
        <v>17</v>
      </c>
      <c r="AA379" s="14" t="s">
        <v>17</v>
      </c>
      <c r="AB379" s="14" t="s">
        <v>17</v>
      </c>
      <c r="AC379" s="14" t="s">
        <v>17</v>
      </c>
      <c r="AD379" s="14" t="s">
        <v>17</v>
      </c>
      <c r="AE379" s="14" t="s">
        <v>17</v>
      </c>
    </row>
    <row r="380" spans="1:31">
      <c r="A380" t="s">
        <v>143</v>
      </c>
      <c r="B380" t="s">
        <v>170</v>
      </c>
      <c r="C380" s="234" t="s">
        <v>264</v>
      </c>
      <c r="D380" s="234" t="s">
        <v>264</v>
      </c>
      <c r="E380">
        <v>1978</v>
      </c>
      <c r="F380">
        <v>3</v>
      </c>
      <c r="G380">
        <v>12</v>
      </c>
      <c r="H380">
        <v>38.115000000000002</v>
      </c>
      <c r="I380" t="s">
        <v>17</v>
      </c>
      <c r="J380" s="14" t="s">
        <v>17</v>
      </c>
      <c r="K380" s="14" t="s">
        <v>17</v>
      </c>
      <c r="L380" s="14" t="s">
        <v>17</v>
      </c>
      <c r="M380" s="14" t="s">
        <v>17</v>
      </c>
      <c r="N380" s="14" t="s">
        <v>17</v>
      </c>
      <c r="O380" s="14" t="s">
        <v>17</v>
      </c>
      <c r="P380" s="14" t="s">
        <v>17</v>
      </c>
      <c r="Q380" s="14" t="s">
        <v>17</v>
      </c>
      <c r="R380" s="14" t="s">
        <v>17</v>
      </c>
      <c r="S380" s="14" t="s">
        <v>17</v>
      </c>
      <c r="T380" s="14" t="s">
        <v>17</v>
      </c>
      <c r="U380" s="14" t="s">
        <v>17</v>
      </c>
      <c r="V380" s="14" t="s">
        <v>17</v>
      </c>
      <c r="W380" s="14" t="s">
        <v>17</v>
      </c>
      <c r="X380" s="14" t="s">
        <v>17</v>
      </c>
      <c r="Y380" s="14" t="s">
        <v>17</v>
      </c>
      <c r="Z380" s="14" t="s">
        <v>17</v>
      </c>
      <c r="AA380" s="14" t="s">
        <v>17</v>
      </c>
      <c r="AB380" s="14" t="s">
        <v>17</v>
      </c>
      <c r="AC380" s="14" t="s">
        <v>17</v>
      </c>
      <c r="AD380" s="14" t="s">
        <v>17</v>
      </c>
      <c r="AE380" s="14" t="s">
        <v>17</v>
      </c>
    </row>
    <row r="381" spans="1:31">
      <c r="A381" t="s">
        <v>143</v>
      </c>
      <c r="B381" t="s">
        <v>170</v>
      </c>
      <c r="C381" s="234" t="s">
        <v>264</v>
      </c>
      <c r="D381" s="234" t="s">
        <v>264</v>
      </c>
      <c r="E381">
        <v>1978</v>
      </c>
      <c r="F381">
        <v>3</v>
      </c>
      <c r="G381">
        <v>13</v>
      </c>
      <c r="H381">
        <v>45.859000000000002</v>
      </c>
      <c r="I381" t="s">
        <v>17</v>
      </c>
      <c r="J381" s="14" t="s">
        <v>17</v>
      </c>
      <c r="K381" s="14" t="s">
        <v>17</v>
      </c>
      <c r="L381" s="14" t="s">
        <v>17</v>
      </c>
      <c r="M381" s="14" t="s">
        <v>17</v>
      </c>
      <c r="N381" s="14" t="s">
        <v>17</v>
      </c>
      <c r="O381" s="14" t="s">
        <v>17</v>
      </c>
      <c r="P381" s="14" t="s">
        <v>17</v>
      </c>
      <c r="Q381" s="14" t="s">
        <v>17</v>
      </c>
      <c r="R381" s="14" t="s">
        <v>17</v>
      </c>
      <c r="S381" s="14" t="s">
        <v>17</v>
      </c>
      <c r="T381" s="14" t="s">
        <v>17</v>
      </c>
      <c r="U381" s="14" t="s">
        <v>17</v>
      </c>
      <c r="V381" s="14" t="s">
        <v>17</v>
      </c>
      <c r="W381" s="14" t="s">
        <v>17</v>
      </c>
      <c r="X381" s="14" t="s">
        <v>17</v>
      </c>
      <c r="Y381" s="14" t="s">
        <v>17</v>
      </c>
      <c r="Z381" s="14" t="s">
        <v>17</v>
      </c>
      <c r="AA381" s="14" t="s">
        <v>17</v>
      </c>
      <c r="AB381" s="14" t="s">
        <v>17</v>
      </c>
      <c r="AC381" s="14" t="s">
        <v>17</v>
      </c>
      <c r="AD381" s="14" t="s">
        <v>17</v>
      </c>
      <c r="AE381" s="14" t="s">
        <v>17</v>
      </c>
    </row>
    <row r="382" spans="1:31">
      <c r="A382" t="s">
        <v>143</v>
      </c>
      <c r="B382" t="s">
        <v>170</v>
      </c>
      <c r="C382" s="234" t="s">
        <v>264</v>
      </c>
      <c r="D382" s="234" t="s">
        <v>264</v>
      </c>
      <c r="E382">
        <v>1978</v>
      </c>
      <c r="F382">
        <v>3</v>
      </c>
      <c r="G382">
        <v>14</v>
      </c>
      <c r="H382">
        <v>39.325000000000003</v>
      </c>
      <c r="I382" t="s">
        <v>17</v>
      </c>
      <c r="J382" s="14" t="s">
        <v>17</v>
      </c>
      <c r="K382" s="14" t="s">
        <v>17</v>
      </c>
      <c r="L382" s="14" t="s">
        <v>17</v>
      </c>
      <c r="M382" s="14" t="s">
        <v>17</v>
      </c>
      <c r="N382" s="14" t="s">
        <v>17</v>
      </c>
      <c r="O382" s="14" t="s">
        <v>17</v>
      </c>
      <c r="P382" s="14" t="s">
        <v>17</v>
      </c>
      <c r="Q382" s="14" t="s">
        <v>17</v>
      </c>
      <c r="R382" s="14" t="s">
        <v>17</v>
      </c>
      <c r="S382" s="14" t="s">
        <v>17</v>
      </c>
      <c r="T382" s="14" t="s">
        <v>17</v>
      </c>
      <c r="U382" s="14" t="s">
        <v>17</v>
      </c>
      <c r="V382" s="14" t="s">
        <v>17</v>
      </c>
      <c r="W382" s="14" t="s">
        <v>17</v>
      </c>
      <c r="X382" s="14" t="s">
        <v>17</v>
      </c>
      <c r="Y382" s="14" t="s">
        <v>17</v>
      </c>
      <c r="Z382" s="14" t="s">
        <v>17</v>
      </c>
      <c r="AA382" s="14" t="s">
        <v>17</v>
      </c>
      <c r="AB382" s="14" t="s">
        <v>17</v>
      </c>
      <c r="AC382" s="14" t="s">
        <v>17</v>
      </c>
      <c r="AD382" s="14" t="s">
        <v>17</v>
      </c>
      <c r="AE382" s="14" t="s">
        <v>17</v>
      </c>
    </row>
    <row r="383" spans="1:31">
      <c r="A383" t="s">
        <v>143</v>
      </c>
      <c r="B383" t="s">
        <v>170</v>
      </c>
      <c r="C383" s="234" t="s">
        <v>264</v>
      </c>
      <c r="D383" s="234" t="s">
        <v>264</v>
      </c>
      <c r="E383">
        <v>1978</v>
      </c>
      <c r="F383">
        <v>4</v>
      </c>
      <c r="G383">
        <v>1</v>
      </c>
      <c r="H383">
        <v>23.474</v>
      </c>
      <c r="I383" t="s">
        <v>17</v>
      </c>
      <c r="J383" s="14" t="s">
        <v>17</v>
      </c>
      <c r="K383" s="14" t="s">
        <v>17</v>
      </c>
      <c r="L383" s="14" t="s">
        <v>17</v>
      </c>
      <c r="M383" s="14" t="s">
        <v>17</v>
      </c>
      <c r="N383" s="14" t="s">
        <v>17</v>
      </c>
      <c r="O383" s="14" t="s">
        <v>17</v>
      </c>
      <c r="P383" s="14" t="s">
        <v>17</v>
      </c>
      <c r="Q383" s="14" t="s">
        <v>17</v>
      </c>
      <c r="R383" s="14" t="s">
        <v>17</v>
      </c>
      <c r="S383" s="14" t="s">
        <v>17</v>
      </c>
      <c r="T383" s="14" t="s">
        <v>17</v>
      </c>
      <c r="U383" s="14" t="s">
        <v>17</v>
      </c>
      <c r="V383" s="14" t="s">
        <v>17</v>
      </c>
      <c r="W383" s="14" t="s">
        <v>17</v>
      </c>
      <c r="X383" s="14" t="s">
        <v>17</v>
      </c>
      <c r="Y383" s="14" t="s">
        <v>17</v>
      </c>
      <c r="Z383" s="14" t="s">
        <v>17</v>
      </c>
      <c r="AA383" s="14" t="s">
        <v>17</v>
      </c>
      <c r="AB383" s="14" t="s">
        <v>17</v>
      </c>
      <c r="AC383" s="14" t="s">
        <v>17</v>
      </c>
      <c r="AD383" s="14" t="s">
        <v>17</v>
      </c>
      <c r="AE383" s="14" t="s">
        <v>17</v>
      </c>
    </row>
    <row r="384" spans="1:31">
      <c r="A384" t="s">
        <v>143</v>
      </c>
      <c r="B384" t="s">
        <v>170</v>
      </c>
      <c r="C384" s="234" t="s">
        <v>264</v>
      </c>
      <c r="D384" s="234" t="s">
        <v>264</v>
      </c>
      <c r="E384">
        <v>1978</v>
      </c>
      <c r="F384">
        <v>4</v>
      </c>
      <c r="G384">
        <v>2</v>
      </c>
      <c r="H384">
        <v>21.658999999999999</v>
      </c>
      <c r="I384" t="s">
        <v>17</v>
      </c>
      <c r="J384" s="14" t="s">
        <v>17</v>
      </c>
      <c r="K384" s="14" t="s">
        <v>17</v>
      </c>
      <c r="L384" s="14" t="s">
        <v>17</v>
      </c>
      <c r="M384" s="14" t="s">
        <v>17</v>
      </c>
      <c r="N384" s="14" t="s">
        <v>17</v>
      </c>
      <c r="O384" s="14" t="s">
        <v>17</v>
      </c>
      <c r="P384" s="14" t="s">
        <v>17</v>
      </c>
      <c r="Q384" s="14" t="s">
        <v>17</v>
      </c>
      <c r="R384" s="14" t="s">
        <v>17</v>
      </c>
      <c r="S384" s="14" t="s">
        <v>17</v>
      </c>
      <c r="T384" s="14" t="s">
        <v>17</v>
      </c>
      <c r="U384" s="14" t="s">
        <v>17</v>
      </c>
      <c r="V384" s="14" t="s">
        <v>17</v>
      </c>
      <c r="W384" s="14" t="s">
        <v>17</v>
      </c>
      <c r="X384" s="14" t="s">
        <v>17</v>
      </c>
      <c r="Y384" s="14" t="s">
        <v>17</v>
      </c>
      <c r="Z384" s="14" t="s">
        <v>17</v>
      </c>
      <c r="AA384" s="14" t="s">
        <v>17</v>
      </c>
      <c r="AB384" s="14" t="s">
        <v>17</v>
      </c>
      <c r="AC384" s="14" t="s">
        <v>17</v>
      </c>
      <c r="AD384" s="14" t="s">
        <v>17</v>
      </c>
      <c r="AE384" s="14" t="s">
        <v>17</v>
      </c>
    </row>
    <row r="385" spans="1:31">
      <c r="A385" t="s">
        <v>143</v>
      </c>
      <c r="B385" t="s">
        <v>170</v>
      </c>
      <c r="C385" s="234" t="s">
        <v>264</v>
      </c>
      <c r="D385" s="234" t="s">
        <v>264</v>
      </c>
      <c r="E385">
        <v>1978</v>
      </c>
      <c r="F385">
        <v>4</v>
      </c>
      <c r="G385">
        <v>3</v>
      </c>
      <c r="H385">
        <v>31.46</v>
      </c>
      <c r="I385" t="s">
        <v>17</v>
      </c>
      <c r="J385" s="14" t="s">
        <v>17</v>
      </c>
      <c r="K385" s="14" t="s">
        <v>17</v>
      </c>
      <c r="L385" s="14" t="s">
        <v>17</v>
      </c>
      <c r="M385" s="14" t="s">
        <v>17</v>
      </c>
      <c r="N385" s="14" t="s">
        <v>17</v>
      </c>
      <c r="O385" s="14" t="s">
        <v>17</v>
      </c>
      <c r="P385" s="14" t="s">
        <v>17</v>
      </c>
      <c r="Q385" s="14" t="s">
        <v>17</v>
      </c>
      <c r="R385" s="14" t="s">
        <v>17</v>
      </c>
      <c r="S385" s="14" t="s">
        <v>17</v>
      </c>
      <c r="T385" s="14" t="s">
        <v>17</v>
      </c>
      <c r="U385" s="14" t="s">
        <v>17</v>
      </c>
      <c r="V385" s="14" t="s">
        <v>17</v>
      </c>
      <c r="W385" s="14" t="s">
        <v>17</v>
      </c>
      <c r="X385" s="14" t="s">
        <v>17</v>
      </c>
      <c r="Y385" s="14" t="s">
        <v>17</v>
      </c>
      <c r="Z385" s="14" t="s">
        <v>17</v>
      </c>
      <c r="AA385" s="14" t="s">
        <v>17</v>
      </c>
      <c r="AB385" s="14" t="s">
        <v>17</v>
      </c>
      <c r="AC385" s="14" t="s">
        <v>17</v>
      </c>
      <c r="AD385" s="14" t="s">
        <v>17</v>
      </c>
      <c r="AE385" s="14" t="s">
        <v>17</v>
      </c>
    </row>
    <row r="386" spans="1:31">
      <c r="A386" t="s">
        <v>143</v>
      </c>
      <c r="B386" t="s">
        <v>170</v>
      </c>
      <c r="C386" s="234" t="s">
        <v>264</v>
      </c>
      <c r="D386" s="234" t="s">
        <v>264</v>
      </c>
      <c r="E386">
        <v>1978</v>
      </c>
      <c r="F386">
        <v>4</v>
      </c>
      <c r="G386">
        <v>4</v>
      </c>
      <c r="H386">
        <v>35.090000000000003</v>
      </c>
      <c r="I386" t="s">
        <v>17</v>
      </c>
      <c r="J386" s="14" t="s">
        <v>17</v>
      </c>
      <c r="K386" s="14" t="s">
        <v>17</v>
      </c>
      <c r="L386" s="14" t="s">
        <v>17</v>
      </c>
      <c r="M386" s="14" t="s">
        <v>17</v>
      </c>
      <c r="N386" s="14" t="s">
        <v>17</v>
      </c>
      <c r="O386" s="14" t="s">
        <v>17</v>
      </c>
      <c r="P386" s="14" t="s">
        <v>17</v>
      </c>
      <c r="Q386" s="14" t="s">
        <v>17</v>
      </c>
      <c r="R386" s="14" t="s">
        <v>17</v>
      </c>
      <c r="S386" s="14" t="s">
        <v>17</v>
      </c>
      <c r="T386" s="14" t="s">
        <v>17</v>
      </c>
      <c r="U386" s="14" t="s">
        <v>17</v>
      </c>
      <c r="V386" s="14" t="s">
        <v>17</v>
      </c>
      <c r="W386" s="14" t="s">
        <v>17</v>
      </c>
      <c r="X386" s="14" t="s">
        <v>17</v>
      </c>
      <c r="Y386" s="14" t="s">
        <v>17</v>
      </c>
      <c r="Z386" s="14" t="s">
        <v>17</v>
      </c>
      <c r="AA386" s="14" t="s">
        <v>17</v>
      </c>
      <c r="AB386" s="14" t="s">
        <v>17</v>
      </c>
      <c r="AC386" s="14" t="s">
        <v>17</v>
      </c>
      <c r="AD386" s="14" t="s">
        <v>17</v>
      </c>
      <c r="AE386" s="14" t="s">
        <v>17</v>
      </c>
    </row>
    <row r="387" spans="1:31">
      <c r="A387" t="s">
        <v>143</v>
      </c>
      <c r="B387" t="s">
        <v>170</v>
      </c>
      <c r="C387" s="234" t="s">
        <v>264</v>
      </c>
      <c r="D387" s="234" t="s">
        <v>264</v>
      </c>
      <c r="E387">
        <v>1978</v>
      </c>
      <c r="F387">
        <v>4</v>
      </c>
      <c r="G387">
        <v>5</v>
      </c>
      <c r="H387">
        <v>44.164999999999999</v>
      </c>
      <c r="I387" t="s">
        <v>17</v>
      </c>
      <c r="J387" s="14" t="s">
        <v>17</v>
      </c>
      <c r="K387" s="14" t="s">
        <v>17</v>
      </c>
      <c r="L387" s="14" t="s">
        <v>17</v>
      </c>
      <c r="M387" s="14" t="s">
        <v>17</v>
      </c>
      <c r="N387" s="14" t="s">
        <v>17</v>
      </c>
      <c r="O387" s="14" t="s">
        <v>17</v>
      </c>
      <c r="P387" s="14" t="s">
        <v>17</v>
      </c>
      <c r="Q387" s="14" t="s">
        <v>17</v>
      </c>
      <c r="R387" s="14" t="s">
        <v>17</v>
      </c>
      <c r="S387" s="14" t="s">
        <v>17</v>
      </c>
      <c r="T387" s="14" t="s">
        <v>17</v>
      </c>
      <c r="U387" s="14" t="s">
        <v>17</v>
      </c>
      <c r="V387" s="14" t="s">
        <v>17</v>
      </c>
      <c r="W387" s="14" t="s">
        <v>17</v>
      </c>
      <c r="X387" s="14" t="s">
        <v>17</v>
      </c>
      <c r="Y387" s="14" t="s">
        <v>17</v>
      </c>
      <c r="Z387" s="14" t="s">
        <v>17</v>
      </c>
      <c r="AA387" s="14" t="s">
        <v>17</v>
      </c>
      <c r="AB387" s="14" t="s">
        <v>17</v>
      </c>
      <c r="AC387" s="14" t="s">
        <v>17</v>
      </c>
      <c r="AD387" s="14" t="s">
        <v>17</v>
      </c>
      <c r="AE387" s="14" t="s">
        <v>17</v>
      </c>
    </row>
    <row r="388" spans="1:31">
      <c r="A388" t="s">
        <v>143</v>
      </c>
      <c r="B388" t="s">
        <v>170</v>
      </c>
      <c r="C388" s="234" t="s">
        <v>264</v>
      </c>
      <c r="D388" s="234" t="s">
        <v>264</v>
      </c>
      <c r="E388">
        <v>1978</v>
      </c>
      <c r="F388">
        <v>4</v>
      </c>
      <c r="G388">
        <v>6</v>
      </c>
      <c r="H388">
        <v>44.77</v>
      </c>
      <c r="I388" t="s">
        <v>17</v>
      </c>
      <c r="J388" s="14" t="s">
        <v>17</v>
      </c>
      <c r="K388" s="14" t="s">
        <v>17</v>
      </c>
      <c r="L388" s="14" t="s">
        <v>17</v>
      </c>
      <c r="M388" s="14" t="s">
        <v>17</v>
      </c>
      <c r="N388" s="14" t="s">
        <v>17</v>
      </c>
      <c r="O388" s="14" t="s">
        <v>17</v>
      </c>
      <c r="P388" s="14" t="s">
        <v>17</v>
      </c>
      <c r="Q388" s="14" t="s">
        <v>17</v>
      </c>
      <c r="R388" s="14" t="s">
        <v>17</v>
      </c>
      <c r="S388" s="14" t="s">
        <v>17</v>
      </c>
      <c r="T388" s="14" t="s">
        <v>17</v>
      </c>
      <c r="U388" s="14" t="s">
        <v>17</v>
      </c>
      <c r="V388" s="14" t="s">
        <v>17</v>
      </c>
      <c r="W388" s="14" t="s">
        <v>17</v>
      </c>
      <c r="X388" s="14" t="s">
        <v>17</v>
      </c>
      <c r="Y388" s="14" t="s">
        <v>17</v>
      </c>
      <c r="Z388" s="14" t="s">
        <v>17</v>
      </c>
      <c r="AA388" s="14" t="s">
        <v>17</v>
      </c>
      <c r="AB388" s="14" t="s">
        <v>17</v>
      </c>
      <c r="AC388" s="14" t="s">
        <v>17</v>
      </c>
      <c r="AD388" s="14" t="s">
        <v>17</v>
      </c>
      <c r="AE388" s="14" t="s">
        <v>17</v>
      </c>
    </row>
    <row r="389" spans="1:31">
      <c r="A389" t="s">
        <v>143</v>
      </c>
      <c r="B389" t="s">
        <v>170</v>
      </c>
      <c r="C389" s="234" t="s">
        <v>264</v>
      </c>
      <c r="D389" s="234" t="s">
        <v>264</v>
      </c>
      <c r="E389">
        <v>1978</v>
      </c>
      <c r="F389">
        <v>4</v>
      </c>
      <c r="G389">
        <v>7</v>
      </c>
      <c r="H389">
        <v>46.585000000000001</v>
      </c>
      <c r="I389" t="s">
        <v>17</v>
      </c>
      <c r="J389" s="14" t="s">
        <v>17</v>
      </c>
      <c r="K389" s="14" t="s">
        <v>17</v>
      </c>
      <c r="L389" s="14" t="s">
        <v>17</v>
      </c>
      <c r="M389" s="14" t="s">
        <v>17</v>
      </c>
      <c r="N389" s="14" t="s">
        <v>17</v>
      </c>
      <c r="O389" s="14" t="s">
        <v>17</v>
      </c>
      <c r="P389" s="14" t="s">
        <v>17</v>
      </c>
      <c r="Q389" s="14" t="s">
        <v>17</v>
      </c>
      <c r="R389" s="14" t="s">
        <v>17</v>
      </c>
      <c r="S389" s="14" t="s">
        <v>17</v>
      </c>
      <c r="T389" s="14" t="s">
        <v>17</v>
      </c>
      <c r="U389" s="14" t="s">
        <v>17</v>
      </c>
      <c r="V389" s="14" t="s">
        <v>17</v>
      </c>
      <c r="W389" s="14" t="s">
        <v>17</v>
      </c>
      <c r="X389" s="14" t="s">
        <v>17</v>
      </c>
      <c r="Y389" s="14" t="s">
        <v>17</v>
      </c>
      <c r="Z389" s="14" t="s">
        <v>17</v>
      </c>
      <c r="AA389" s="14" t="s">
        <v>17</v>
      </c>
      <c r="AB389" s="14" t="s">
        <v>17</v>
      </c>
      <c r="AC389" s="14" t="s">
        <v>17</v>
      </c>
      <c r="AD389" s="14" t="s">
        <v>17</v>
      </c>
      <c r="AE389" s="14" t="s">
        <v>17</v>
      </c>
    </row>
    <row r="390" spans="1:31">
      <c r="A390" t="s">
        <v>143</v>
      </c>
      <c r="B390" t="s">
        <v>170</v>
      </c>
      <c r="C390" s="234" t="s">
        <v>264</v>
      </c>
      <c r="D390" s="234" t="s">
        <v>264</v>
      </c>
      <c r="E390">
        <v>1978</v>
      </c>
      <c r="F390">
        <v>4</v>
      </c>
      <c r="G390">
        <v>8</v>
      </c>
      <c r="H390">
        <v>41.381999999999998</v>
      </c>
      <c r="I390" t="s">
        <v>17</v>
      </c>
      <c r="J390" s="14" t="s">
        <v>17</v>
      </c>
      <c r="K390" s="14" t="s">
        <v>17</v>
      </c>
      <c r="L390" s="14" t="s">
        <v>17</v>
      </c>
      <c r="M390" s="14" t="s">
        <v>17</v>
      </c>
      <c r="N390" s="14" t="s">
        <v>17</v>
      </c>
      <c r="O390" s="14" t="s">
        <v>17</v>
      </c>
      <c r="P390" s="14" t="s">
        <v>17</v>
      </c>
      <c r="Q390" s="14" t="s">
        <v>17</v>
      </c>
      <c r="R390" s="14" t="s">
        <v>17</v>
      </c>
      <c r="S390" s="14" t="s">
        <v>17</v>
      </c>
      <c r="T390" s="14" t="s">
        <v>17</v>
      </c>
      <c r="U390" s="14" t="s">
        <v>17</v>
      </c>
      <c r="V390" s="14" t="s">
        <v>17</v>
      </c>
      <c r="W390" s="14" t="s">
        <v>17</v>
      </c>
      <c r="X390" s="14" t="s">
        <v>17</v>
      </c>
      <c r="Y390" s="14" t="s">
        <v>17</v>
      </c>
      <c r="Z390" s="14" t="s">
        <v>17</v>
      </c>
      <c r="AA390" s="14" t="s">
        <v>17</v>
      </c>
      <c r="AB390" s="14" t="s">
        <v>17</v>
      </c>
      <c r="AC390" s="14" t="s">
        <v>17</v>
      </c>
      <c r="AD390" s="14" t="s">
        <v>17</v>
      </c>
      <c r="AE390" s="14" t="s">
        <v>17</v>
      </c>
    </row>
    <row r="391" spans="1:31">
      <c r="A391" t="s">
        <v>143</v>
      </c>
      <c r="B391" t="s">
        <v>170</v>
      </c>
      <c r="C391" s="234" t="s">
        <v>264</v>
      </c>
      <c r="D391" s="234" t="s">
        <v>264</v>
      </c>
      <c r="E391">
        <v>1978</v>
      </c>
      <c r="F391">
        <v>4</v>
      </c>
      <c r="G391">
        <v>9</v>
      </c>
      <c r="H391">
        <v>38.235999999999997</v>
      </c>
      <c r="I391" t="s">
        <v>17</v>
      </c>
      <c r="J391" s="14" t="s">
        <v>17</v>
      </c>
      <c r="K391" s="14" t="s">
        <v>17</v>
      </c>
      <c r="L391" s="14" t="s">
        <v>17</v>
      </c>
      <c r="M391" s="14" t="s">
        <v>17</v>
      </c>
      <c r="N391" s="14" t="s">
        <v>17</v>
      </c>
      <c r="O391" s="14" t="s">
        <v>17</v>
      </c>
      <c r="P391" s="14" t="s">
        <v>17</v>
      </c>
      <c r="Q391" s="14" t="s">
        <v>17</v>
      </c>
      <c r="R391" s="14" t="s">
        <v>17</v>
      </c>
      <c r="S391" s="14" t="s">
        <v>17</v>
      </c>
      <c r="T391" s="14" t="s">
        <v>17</v>
      </c>
      <c r="U391" s="14" t="s">
        <v>17</v>
      </c>
      <c r="V391" s="14" t="s">
        <v>17</v>
      </c>
      <c r="W391" s="14" t="s">
        <v>17</v>
      </c>
      <c r="X391" s="14" t="s">
        <v>17</v>
      </c>
      <c r="Y391" s="14" t="s">
        <v>17</v>
      </c>
      <c r="Z391" s="14" t="s">
        <v>17</v>
      </c>
      <c r="AA391" s="14" t="s">
        <v>17</v>
      </c>
      <c r="AB391" s="14" t="s">
        <v>17</v>
      </c>
      <c r="AC391" s="14" t="s">
        <v>17</v>
      </c>
      <c r="AD391" s="14" t="s">
        <v>17</v>
      </c>
      <c r="AE391" s="14" t="s">
        <v>17</v>
      </c>
    </row>
    <row r="392" spans="1:31">
      <c r="A392" t="s">
        <v>143</v>
      </c>
      <c r="B392" t="s">
        <v>170</v>
      </c>
      <c r="C392" s="234" t="s">
        <v>264</v>
      </c>
      <c r="D392" s="234" t="s">
        <v>264</v>
      </c>
      <c r="E392">
        <v>1978</v>
      </c>
      <c r="F392">
        <v>4</v>
      </c>
      <c r="G392">
        <v>10</v>
      </c>
      <c r="H392">
        <v>36.662999999999997</v>
      </c>
      <c r="I392" t="s">
        <v>17</v>
      </c>
      <c r="J392" s="14" t="s">
        <v>17</v>
      </c>
      <c r="K392" s="14" t="s">
        <v>17</v>
      </c>
      <c r="L392" s="14" t="s">
        <v>17</v>
      </c>
      <c r="M392" s="14" t="s">
        <v>17</v>
      </c>
      <c r="N392" s="14" t="s">
        <v>17</v>
      </c>
      <c r="O392" s="14" t="s">
        <v>17</v>
      </c>
      <c r="P392" s="14" t="s">
        <v>17</v>
      </c>
      <c r="Q392" s="14" t="s">
        <v>17</v>
      </c>
      <c r="R392" s="14" t="s">
        <v>17</v>
      </c>
      <c r="S392" s="14" t="s">
        <v>17</v>
      </c>
      <c r="T392" s="14" t="s">
        <v>17</v>
      </c>
      <c r="U392" s="14" t="s">
        <v>17</v>
      </c>
      <c r="V392" s="14" t="s">
        <v>17</v>
      </c>
      <c r="W392" s="14" t="s">
        <v>17</v>
      </c>
      <c r="X392" s="14" t="s">
        <v>17</v>
      </c>
      <c r="Y392" s="14" t="s">
        <v>17</v>
      </c>
      <c r="Z392" s="14" t="s">
        <v>17</v>
      </c>
      <c r="AA392" s="14" t="s">
        <v>17</v>
      </c>
      <c r="AB392" s="14" t="s">
        <v>17</v>
      </c>
      <c r="AC392" s="14" t="s">
        <v>17</v>
      </c>
      <c r="AD392" s="14" t="s">
        <v>17</v>
      </c>
      <c r="AE392" s="14" t="s">
        <v>17</v>
      </c>
    </row>
    <row r="393" spans="1:31">
      <c r="A393" t="s">
        <v>143</v>
      </c>
      <c r="B393" t="s">
        <v>170</v>
      </c>
      <c r="C393" s="234" t="s">
        <v>264</v>
      </c>
      <c r="D393" s="234" t="s">
        <v>264</v>
      </c>
      <c r="E393">
        <v>1978</v>
      </c>
      <c r="F393">
        <v>4</v>
      </c>
      <c r="G393">
        <v>11</v>
      </c>
      <c r="H393">
        <v>41.624000000000002</v>
      </c>
      <c r="I393" t="s">
        <v>17</v>
      </c>
      <c r="J393" s="14" t="s">
        <v>17</v>
      </c>
      <c r="K393" s="14" t="s">
        <v>17</v>
      </c>
      <c r="L393" s="14" t="s">
        <v>17</v>
      </c>
      <c r="M393" s="14" t="s">
        <v>17</v>
      </c>
      <c r="N393" s="14" t="s">
        <v>17</v>
      </c>
      <c r="O393" s="14" t="s">
        <v>17</v>
      </c>
      <c r="P393" s="14" t="s">
        <v>17</v>
      </c>
      <c r="Q393" s="14" t="s">
        <v>17</v>
      </c>
      <c r="R393" s="14" t="s">
        <v>17</v>
      </c>
      <c r="S393" s="14" t="s">
        <v>17</v>
      </c>
      <c r="T393" s="14" t="s">
        <v>17</v>
      </c>
      <c r="U393" s="14" t="s">
        <v>17</v>
      </c>
      <c r="V393" s="14" t="s">
        <v>17</v>
      </c>
      <c r="W393" s="14" t="s">
        <v>17</v>
      </c>
      <c r="X393" s="14" t="s">
        <v>17</v>
      </c>
      <c r="Y393" s="14" t="s">
        <v>17</v>
      </c>
      <c r="Z393" s="14" t="s">
        <v>17</v>
      </c>
      <c r="AA393" s="14" t="s">
        <v>17</v>
      </c>
      <c r="AB393" s="14" t="s">
        <v>17</v>
      </c>
      <c r="AC393" s="14" t="s">
        <v>17</v>
      </c>
      <c r="AD393" s="14" t="s">
        <v>17</v>
      </c>
      <c r="AE393" s="14" t="s">
        <v>17</v>
      </c>
    </row>
    <row r="394" spans="1:31">
      <c r="A394" t="s">
        <v>143</v>
      </c>
      <c r="B394" t="s">
        <v>170</v>
      </c>
      <c r="C394" s="234" t="s">
        <v>264</v>
      </c>
      <c r="D394" s="234" t="s">
        <v>264</v>
      </c>
      <c r="E394">
        <v>1978</v>
      </c>
      <c r="F394">
        <v>4</v>
      </c>
      <c r="G394">
        <v>12</v>
      </c>
      <c r="H394">
        <v>39.567</v>
      </c>
      <c r="I394" t="s">
        <v>17</v>
      </c>
      <c r="J394" s="14" t="s">
        <v>17</v>
      </c>
      <c r="K394" s="14" t="s">
        <v>17</v>
      </c>
      <c r="L394" s="14" t="s">
        <v>17</v>
      </c>
      <c r="M394" s="14" t="s">
        <v>17</v>
      </c>
      <c r="N394" s="14" t="s">
        <v>17</v>
      </c>
      <c r="O394" s="14" t="s">
        <v>17</v>
      </c>
      <c r="P394" s="14" t="s">
        <v>17</v>
      </c>
      <c r="Q394" s="14" t="s">
        <v>17</v>
      </c>
      <c r="R394" s="14" t="s">
        <v>17</v>
      </c>
      <c r="S394" s="14" t="s">
        <v>17</v>
      </c>
      <c r="T394" s="14" t="s">
        <v>17</v>
      </c>
      <c r="U394" s="14" t="s">
        <v>17</v>
      </c>
      <c r="V394" s="14" t="s">
        <v>17</v>
      </c>
      <c r="W394" s="14" t="s">
        <v>17</v>
      </c>
      <c r="X394" s="14" t="s">
        <v>17</v>
      </c>
      <c r="Y394" s="14" t="s">
        <v>17</v>
      </c>
      <c r="Z394" s="14" t="s">
        <v>17</v>
      </c>
      <c r="AA394" s="14" t="s">
        <v>17</v>
      </c>
      <c r="AB394" s="14" t="s">
        <v>17</v>
      </c>
      <c r="AC394" s="14" t="s">
        <v>17</v>
      </c>
      <c r="AD394" s="14" t="s">
        <v>17</v>
      </c>
      <c r="AE394" s="14" t="s">
        <v>17</v>
      </c>
    </row>
    <row r="395" spans="1:31">
      <c r="A395" t="s">
        <v>143</v>
      </c>
      <c r="B395" t="s">
        <v>170</v>
      </c>
      <c r="C395" s="234" t="s">
        <v>264</v>
      </c>
      <c r="D395" s="234" t="s">
        <v>264</v>
      </c>
      <c r="E395">
        <v>1978</v>
      </c>
      <c r="F395">
        <v>4</v>
      </c>
      <c r="G395">
        <v>13</v>
      </c>
      <c r="H395">
        <v>47.673999999999999</v>
      </c>
      <c r="I395" t="s">
        <v>17</v>
      </c>
      <c r="J395" s="14" t="s">
        <v>17</v>
      </c>
      <c r="K395" s="14" t="s">
        <v>17</v>
      </c>
      <c r="L395" s="14" t="s">
        <v>17</v>
      </c>
      <c r="M395" s="14" t="s">
        <v>17</v>
      </c>
      <c r="N395" s="14" t="s">
        <v>17</v>
      </c>
      <c r="O395" s="14" t="s">
        <v>17</v>
      </c>
      <c r="P395" s="14" t="s">
        <v>17</v>
      </c>
      <c r="Q395" s="14" t="s">
        <v>17</v>
      </c>
      <c r="R395" s="14" t="s">
        <v>17</v>
      </c>
      <c r="S395" s="14" t="s">
        <v>17</v>
      </c>
      <c r="T395" s="14" t="s">
        <v>17</v>
      </c>
      <c r="U395" s="14" t="s">
        <v>17</v>
      </c>
      <c r="V395" s="14" t="s">
        <v>17</v>
      </c>
      <c r="W395" s="14" t="s">
        <v>17</v>
      </c>
      <c r="X395" s="14" t="s">
        <v>17</v>
      </c>
      <c r="Y395" s="14" t="s">
        <v>17</v>
      </c>
      <c r="Z395" s="14" t="s">
        <v>17</v>
      </c>
      <c r="AA395" s="14" t="s">
        <v>17</v>
      </c>
      <c r="AB395" s="14" t="s">
        <v>17</v>
      </c>
      <c r="AC395" s="14" t="s">
        <v>17</v>
      </c>
      <c r="AD395" s="14" t="s">
        <v>17</v>
      </c>
      <c r="AE395" s="14" t="s">
        <v>17</v>
      </c>
    </row>
    <row r="396" spans="1:31">
      <c r="A396" t="s">
        <v>143</v>
      </c>
      <c r="B396" t="s">
        <v>170</v>
      </c>
      <c r="C396" s="234" t="s">
        <v>264</v>
      </c>
      <c r="D396" s="234" t="s">
        <v>264</v>
      </c>
      <c r="E396">
        <v>1978</v>
      </c>
      <c r="F396">
        <v>4</v>
      </c>
      <c r="G396">
        <v>14</v>
      </c>
      <c r="H396">
        <v>42.35</v>
      </c>
      <c r="I396" t="s">
        <v>17</v>
      </c>
      <c r="J396" s="14" t="s">
        <v>17</v>
      </c>
      <c r="K396" s="14" t="s">
        <v>17</v>
      </c>
      <c r="L396" s="14" t="s">
        <v>17</v>
      </c>
      <c r="M396" s="14" t="s">
        <v>17</v>
      </c>
      <c r="N396" s="14" t="s">
        <v>17</v>
      </c>
      <c r="O396" s="14" t="s">
        <v>17</v>
      </c>
      <c r="P396" s="14" t="s">
        <v>17</v>
      </c>
      <c r="Q396" s="14" t="s">
        <v>17</v>
      </c>
      <c r="R396" s="14" t="s">
        <v>17</v>
      </c>
      <c r="S396" s="14" t="s">
        <v>17</v>
      </c>
      <c r="T396" s="14" t="s">
        <v>17</v>
      </c>
      <c r="U396" s="14" t="s">
        <v>17</v>
      </c>
      <c r="V396" s="14" t="s">
        <v>17</v>
      </c>
      <c r="W396" s="14" t="s">
        <v>17</v>
      </c>
      <c r="X396" s="14" t="s">
        <v>17</v>
      </c>
      <c r="Y396" s="14" t="s">
        <v>17</v>
      </c>
      <c r="Z396" s="14" t="s">
        <v>17</v>
      </c>
      <c r="AA396" s="14" t="s">
        <v>17</v>
      </c>
      <c r="AB396" s="14" t="s">
        <v>17</v>
      </c>
      <c r="AC396" s="14" t="s">
        <v>17</v>
      </c>
      <c r="AD396" s="14" t="s">
        <v>17</v>
      </c>
      <c r="AE396" s="14" t="s">
        <v>17</v>
      </c>
    </row>
    <row r="397" spans="1:31">
      <c r="A397" t="s">
        <v>143</v>
      </c>
      <c r="B397" t="s">
        <v>168</v>
      </c>
      <c r="C397" s="234" t="s">
        <v>264</v>
      </c>
      <c r="D397" s="234" t="s">
        <v>264</v>
      </c>
      <c r="E397">
        <v>1979</v>
      </c>
      <c r="F397">
        <v>1</v>
      </c>
      <c r="G397">
        <v>1</v>
      </c>
      <c r="H397">
        <v>38.22</v>
      </c>
      <c r="I397">
        <v>2.68</v>
      </c>
      <c r="J397" s="14" t="s">
        <v>17</v>
      </c>
      <c r="K397" s="14" t="s">
        <v>17</v>
      </c>
      <c r="L397" s="14" t="s">
        <v>17</v>
      </c>
      <c r="M397" s="14" t="s">
        <v>17</v>
      </c>
      <c r="N397" s="14" t="s">
        <v>17</v>
      </c>
      <c r="O397" s="14" t="s">
        <v>17</v>
      </c>
      <c r="P397" s="14" t="s">
        <v>17</v>
      </c>
      <c r="Q397" s="14" t="s">
        <v>17</v>
      </c>
      <c r="R397" s="14" t="s">
        <v>17</v>
      </c>
      <c r="S397" s="14" t="s">
        <v>17</v>
      </c>
      <c r="T397" s="14" t="s">
        <v>17</v>
      </c>
      <c r="U397" s="14" t="s">
        <v>17</v>
      </c>
      <c r="V397" s="14" t="s">
        <v>17</v>
      </c>
      <c r="W397" s="14" t="s">
        <v>17</v>
      </c>
      <c r="X397" s="14" t="s">
        <v>17</v>
      </c>
      <c r="Y397" s="14" t="s">
        <v>17</v>
      </c>
      <c r="Z397" s="14" t="s">
        <v>17</v>
      </c>
      <c r="AA397" s="14" t="s">
        <v>17</v>
      </c>
      <c r="AB397" s="14" t="s">
        <v>17</v>
      </c>
      <c r="AC397" s="14" t="s">
        <v>17</v>
      </c>
      <c r="AD397" s="14" t="s">
        <v>17</v>
      </c>
      <c r="AE397" s="14" t="s">
        <v>17</v>
      </c>
    </row>
    <row r="398" spans="1:31">
      <c r="A398" t="s">
        <v>143</v>
      </c>
      <c r="B398" t="s">
        <v>168</v>
      </c>
      <c r="C398" s="234" t="s">
        <v>264</v>
      </c>
      <c r="D398" s="234" t="s">
        <v>264</v>
      </c>
      <c r="E398">
        <v>1979</v>
      </c>
      <c r="F398">
        <v>1</v>
      </c>
      <c r="G398">
        <v>2</v>
      </c>
      <c r="H398">
        <v>25.48</v>
      </c>
      <c r="I398">
        <v>1.8</v>
      </c>
      <c r="J398" s="14" t="s">
        <v>17</v>
      </c>
      <c r="K398" s="14" t="s">
        <v>17</v>
      </c>
      <c r="L398" s="14" t="s">
        <v>17</v>
      </c>
      <c r="M398" s="14" t="s">
        <v>17</v>
      </c>
      <c r="N398" s="14" t="s">
        <v>17</v>
      </c>
      <c r="O398" s="14" t="s">
        <v>17</v>
      </c>
      <c r="P398" s="14" t="s">
        <v>17</v>
      </c>
      <c r="Q398" s="14" t="s">
        <v>17</v>
      </c>
      <c r="R398" s="14" t="s">
        <v>17</v>
      </c>
      <c r="S398" s="14" t="s">
        <v>17</v>
      </c>
      <c r="T398" s="14" t="s">
        <v>17</v>
      </c>
      <c r="U398" s="14" t="s">
        <v>17</v>
      </c>
      <c r="V398" s="14" t="s">
        <v>17</v>
      </c>
      <c r="W398" s="14" t="s">
        <v>17</v>
      </c>
      <c r="X398" s="14" t="s">
        <v>17</v>
      </c>
      <c r="Y398" s="14" t="s">
        <v>17</v>
      </c>
      <c r="Z398" s="14" t="s">
        <v>17</v>
      </c>
      <c r="AA398" s="14" t="s">
        <v>17</v>
      </c>
      <c r="AB398" s="14" t="s">
        <v>17</v>
      </c>
      <c r="AC398" s="14" t="s">
        <v>17</v>
      </c>
      <c r="AD398" s="14" t="s">
        <v>17</v>
      </c>
      <c r="AE398" s="14" t="s">
        <v>17</v>
      </c>
    </row>
    <row r="399" spans="1:31">
      <c r="A399" t="s">
        <v>143</v>
      </c>
      <c r="B399" t="s">
        <v>168</v>
      </c>
      <c r="C399" s="234" t="s">
        <v>264</v>
      </c>
      <c r="D399" s="234" t="s">
        <v>264</v>
      </c>
      <c r="E399">
        <v>1979</v>
      </c>
      <c r="F399">
        <v>1</v>
      </c>
      <c r="G399">
        <v>3</v>
      </c>
      <c r="H399">
        <v>43.68</v>
      </c>
      <c r="I399">
        <v>2.27</v>
      </c>
      <c r="J399" s="14" t="s">
        <v>17</v>
      </c>
      <c r="K399" s="14" t="s">
        <v>17</v>
      </c>
      <c r="L399" s="14" t="s">
        <v>17</v>
      </c>
      <c r="M399" s="14" t="s">
        <v>17</v>
      </c>
      <c r="N399" s="14" t="s">
        <v>17</v>
      </c>
      <c r="O399" s="14" t="s">
        <v>17</v>
      </c>
      <c r="P399" s="14" t="s">
        <v>17</v>
      </c>
      <c r="Q399" s="14" t="s">
        <v>17</v>
      </c>
      <c r="R399" s="14" t="s">
        <v>17</v>
      </c>
      <c r="S399" s="14" t="s">
        <v>17</v>
      </c>
      <c r="T399" s="14" t="s">
        <v>17</v>
      </c>
      <c r="U399" s="14" t="s">
        <v>17</v>
      </c>
      <c r="V399" s="14" t="s">
        <v>17</v>
      </c>
      <c r="W399" s="14" t="s">
        <v>17</v>
      </c>
      <c r="X399" s="14" t="s">
        <v>17</v>
      </c>
      <c r="Y399" s="14" t="s">
        <v>17</v>
      </c>
      <c r="Z399" s="14" t="s">
        <v>17</v>
      </c>
      <c r="AA399" s="14" t="s">
        <v>17</v>
      </c>
      <c r="AB399" s="14" t="s">
        <v>17</v>
      </c>
      <c r="AC399" s="14" t="s">
        <v>17</v>
      </c>
      <c r="AD399" s="14" t="s">
        <v>17</v>
      </c>
      <c r="AE399" s="14" t="s">
        <v>17</v>
      </c>
    </row>
    <row r="400" spans="1:31">
      <c r="A400" t="s">
        <v>143</v>
      </c>
      <c r="B400" t="s">
        <v>168</v>
      </c>
      <c r="C400" s="234" t="s">
        <v>264</v>
      </c>
      <c r="D400" s="234" t="s">
        <v>264</v>
      </c>
      <c r="E400">
        <v>1979</v>
      </c>
      <c r="F400">
        <v>1</v>
      </c>
      <c r="G400">
        <v>4</v>
      </c>
      <c r="H400">
        <v>29.48</v>
      </c>
      <c r="I400">
        <v>1.64</v>
      </c>
      <c r="J400" s="14" t="s">
        <v>17</v>
      </c>
      <c r="K400" s="14" t="s">
        <v>17</v>
      </c>
      <c r="L400" s="14" t="s">
        <v>17</v>
      </c>
      <c r="M400" s="14" t="s">
        <v>17</v>
      </c>
      <c r="N400" s="14" t="s">
        <v>17</v>
      </c>
      <c r="O400" s="14" t="s">
        <v>17</v>
      </c>
      <c r="P400" s="14" t="s">
        <v>17</v>
      </c>
      <c r="Q400" s="14" t="s">
        <v>17</v>
      </c>
      <c r="R400" s="14" t="s">
        <v>17</v>
      </c>
      <c r="S400" s="14" t="s">
        <v>17</v>
      </c>
      <c r="T400" s="14" t="s">
        <v>17</v>
      </c>
      <c r="U400" s="14" t="s">
        <v>17</v>
      </c>
      <c r="V400" s="14" t="s">
        <v>17</v>
      </c>
      <c r="W400" s="14" t="s">
        <v>17</v>
      </c>
      <c r="X400" s="14" t="s">
        <v>17</v>
      </c>
      <c r="Y400" s="14" t="s">
        <v>17</v>
      </c>
      <c r="Z400" s="14" t="s">
        <v>17</v>
      </c>
      <c r="AA400" s="14" t="s">
        <v>17</v>
      </c>
      <c r="AB400" s="14" t="s">
        <v>17</v>
      </c>
      <c r="AC400" s="14" t="s">
        <v>17</v>
      </c>
      <c r="AD400" s="14" t="s">
        <v>17</v>
      </c>
      <c r="AE400" s="14" t="s">
        <v>17</v>
      </c>
    </row>
    <row r="401" spans="1:31">
      <c r="A401" t="s">
        <v>143</v>
      </c>
      <c r="B401" t="s">
        <v>168</v>
      </c>
      <c r="C401" s="234" t="s">
        <v>264</v>
      </c>
      <c r="D401" s="234" t="s">
        <v>264</v>
      </c>
      <c r="E401">
        <v>1979</v>
      </c>
      <c r="F401">
        <v>1</v>
      </c>
      <c r="G401">
        <v>5</v>
      </c>
      <c r="H401">
        <v>29.12</v>
      </c>
      <c r="I401">
        <v>1.75</v>
      </c>
      <c r="J401" s="14" t="s">
        <v>17</v>
      </c>
      <c r="K401" s="14" t="s">
        <v>17</v>
      </c>
      <c r="L401" s="14" t="s">
        <v>17</v>
      </c>
      <c r="M401" s="14" t="s">
        <v>17</v>
      </c>
      <c r="N401" s="14" t="s">
        <v>17</v>
      </c>
      <c r="O401" s="14" t="s">
        <v>17</v>
      </c>
      <c r="P401" s="14" t="s">
        <v>17</v>
      </c>
      <c r="Q401" s="14" t="s">
        <v>17</v>
      </c>
      <c r="R401" s="14" t="s">
        <v>17</v>
      </c>
      <c r="S401" s="14" t="s">
        <v>17</v>
      </c>
      <c r="T401" s="14" t="s">
        <v>17</v>
      </c>
      <c r="U401" s="14" t="s">
        <v>17</v>
      </c>
      <c r="V401" s="14" t="s">
        <v>17</v>
      </c>
      <c r="W401" s="14" t="s">
        <v>17</v>
      </c>
      <c r="X401" s="14" t="s">
        <v>17</v>
      </c>
      <c r="Y401" s="14" t="s">
        <v>17</v>
      </c>
      <c r="Z401" s="14" t="s">
        <v>17</v>
      </c>
      <c r="AA401" s="14" t="s">
        <v>17</v>
      </c>
      <c r="AB401" s="14" t="s">
        <v>17</v>
      </c>
      <c r="AC401" s="14" t="s">
        <v>17</v>
      </c>
      <c r="AD401" s="14" t="s">
        <v>17</v>
      </c>
      <c r="AE401" s="14" t="s">
        <v>17</v>
      </c>
    </row>
    <row r="402" spans="1:31">
      <c r="A402" t="s">
        <v>143</v>
      </c>
      <c r="B402" t="s">
        <v>168</v>
      </c>
      <c r="C402" s="234" t="s">
        <v>264</v>
      </c>
      <c r="D402" s="234" t="s">
        <v>264</v>
      </c>
      <c r="E402">
        <v>1979</v>
      </c>
      <c r="F402">
        <v>1</v>
      </c>
      <c r="G402">
        <v>6</v>
      </c>
      <c r="H402">
        <v>45.5</v>
      </c>
      <c r="I402">
        <v>1.89</v>
      </c>
      <c r="J402" s="14" t="s">
        <v>17</v>
      </c>
      <c r="K402" s="14" t="s">
        <v>17</v>
      </c>
      <c r="L402" s="14" t="s">
        <v>17</v>
      </c>
      <c r="M402" s="14" t="s">
        <v>17</v>
      </c>
      <c r="N402" s="14" t="s">
        <v>17</v>
      </c>
      <c r="O402" s="14" t="s">
        <v>17</v>
      </c>
      <c r="P402" s="14" t="s">
        <v>17</v>
      </c>
      <c r="Q402" s="14" t="s">
        <v>17</v>
      </c>
      <c r="R402" s="14" t="s">
        <v>17</v>
      </c>
      <c r="S402" s="14" t="s">
        <v>17</v>
      </c>
      <c r="T402" s="14" t="s">
        <v>17</v>
      </c>
      <c r="U402" s="14" t="s">
        <v>17</v>
      </c>
      <c r="V402" s="14" t="s">
        <v>17</v>
      </c>
      <c r="W402" s="14" t="s">
        <v>17</v>
      </c>
      <c r="X402" s="14" t="s">
        <v>17</v>
      </c>
      <c r="Y402" s="14" t="s">
        <v>17</v>
      </c>
      <c r="Z402" s="14" t="s">
        <v>17</v>
      </c>
      <c r="AA402" s="14" t="s">
        <v>17</v>
      </c>
      <c r="AB402" s="14" t="s">
        <v>17</v>
      </c>
      <c r="AC402" s="14" t="s">
        <v>17</v>
      </c>
      <c r="AD402" s="14" t="s">
        <v>17</v>
      </c>
      <c r="AE402" s="14" t="s">
        <v>17</v>
      </c>
    </row>
    <row r="403" spans="1:31">
      <c r="A403" t="s">
        <v>143</v>
      </c>
      <c r="B403" t="s">
        <v>168</v>
      </c>
      <c r="C403" s="234" t="s">
        <v>264</v>
      </c>
      <c r="D403" s="234" t="s">
        <v>264</v>
      </c>
      <c r="E403">
        <v>1979</v>
      </c>
      <c r="F403">
        <v>1</v>
      </c>
      <c r="G403">
        <v>7</v>
      </c>
      <c r="H403">
        <v>31.85</v>
      </c>
      <c r="I403">
        <v>1.73</v>
      </c>
      <c r="J403" s="14" t="s">
        <v>17</v>
      </c>
      <c r="K403" s="14" t="s">
        <v>17</v>
      </c>
      <c r="L403" s="14" t="s">
        <v>17</v>
      </c>
      <c r="M403" s="14" t="s">
        <v>17</v>
      </c>
      <c r="N403" s="14" t="s">
        <v>17</v>
      </c>
      <c r="O403" s="14" t="s">
        <v>17</v>
      </c>
      <c r="P403" s="14" t="s">
        <v>17</v>
      </c>
      <c r="Q403" s="14" t="s">
        <v>17</v>
      </c>
      <c r="R403" s="14" t="s">
        <v>17</v>
      </c>
      <c r="S403" s="14" t="s">
        <v>17</v>
      </c>
      <c r="T403" s="14" t="s">
        <v>17</v>
      </c>
      <c r="U403" s="14" t="s">
        <v>17</v>
      </c>
      <c r="V403" s="14" t="s">
        <v>17</v>
      </c>
      <c r="W403" s="14" t="s">
        <v>17</v>
      </c>
      <c r="X403" s="14" t="s">
        <v>17</v>
      </c>
      <c r="Y403" s="14" t="s">
        <v>17</v>
      </c>
      <c r="Z403" s="14" t="s">
        <v>17</v>
      </c>
      <c r="AA403" s="14" t="s">
        <v>17</v>
      </c>
      <c r="AB403" s="14" t="s">
        <v>17</v>
      </c>
      <c r="AC403" s="14" t="s">
        <v>17</v>
      </c>
      <c r="AD403" s="14" t="s">
        <v>17</v>
      </c>
      <c r="AE403" s="14" t="s">
        <v>17</v>
      </c>
    </row>
    <row r="404" spans="1:31">
      <c r="A404" t="s">
        <v>143</v>
      </c>
      <c r="B404" t="s">
        <v>168</v>
      </c>
      <c r="C404" s="234" t="s">
        <v>264</v>
      </c>
      <c r="D404" s="234" t="s">
        <v>264</v>
      </c>
      <c r="E404">
        <v>1979</v>
      </c>
      <c r="F404">
        <v>1</v>
      </c>
      <c r="G404">
        <v>8</v>
      </c>
      <c r="H404">
        <v>37.49</v>
      </c>
      <c r="I404">
        <v>1.79</v>
      </c>
      <c r="J404" s="14" t="s">
        <v>17</v>
      </c>
      <c r="K404" s="14" t="s">
        <v>17</v>
      </c>
      <c r="L404" s="14" t="s">
        <v>17</v>
      </c>
      <c r="M404" s="14" t="s">
        <v>17</v>
      </c>
      <c r="N404" s="14" t="s">
        <v>17</v>
      </c>
      <c r="O404" s="14" t="s">
        <v>17</v>
      </c>
      <c r="P404" s="14" t="s">
        <v>17</v>
      </c>
      <c r="Q404" s="14" t="s">
        <v>17</v>
      </c>
      <c r="R404" s="14" t="s">
        <v>17</v>
      </c>
      <c r="S404" s="14" t="s">
        <v>17</v>
      </c>
      <c r="T404" s="14" t="s">
        <v>17</v>
      </c>
      <c r="U404" s="14" t="s">
        <v>17</v>
      </c>
      <c r="V404" s="14" t="s">
        <v>17</v>
      </c>
      <c r="W404" s="14" t="s">
        <v>17</v>
      </c>
      <c r="X404" s="14" t="s">
        <v>17</v>
      </c>
      <c r="Y404" s="14" t="s">
        <v>17</v>
      </c>
      <c r="Z404" s="14" t="s">
        <v>17</v>
      </c>
      <c r="AA404" s="14" t="s">
        <v>17</v>
      </c>
      <c r="AB404" s="14" t="s">
        <v>17</v>
      </c>
      <c r="AC404" s="14" t="s">
        <v>17</v>
      </c>
      <c r="AD404" s="14" t="s">
        <v>17</v>
      </c>
      <c r="AE404" s="14" t="s">
        <v>17</v>
      </c>
    </row>
    <row r="405" spans="1:31">
      <c r="A405" t="s">
        <v>143</v>
      </c>
      <c r="B405" t="s">
        <v>168</v>
      </c>
      <c r="C405" s="234" t="s">
        <v>264</v>
      </c>
      <c r="D405" s="234" t="s">
        <v>264</v>
      </c>
      <c r="E405">
        <v>1979</v>
      </c>
      <c r="F405">
        <v>1</v>
      </c>
      <c r="G405">
        <v>9</v>
      </c>
      <c r="H405">
        <v>47.32</v>
      </c>
      <c r="I405">
        <v>2.0499999999999998</v>
      </c>
      <c r="J405" s="14" t="s">
        <v>17</v>
      </c>
      <c r="K405" s="14" t="s">
        <v>17</v>
      </c>
      <c r="L405" s="14" t="s">
        <v>17</v>
      </c>
      <c r="M405" s="14" t="s">
        <v>17</v>
      </c>
      <c r="N405" s="14" t="s">
        <v>17</v>
      </c>
      <c r="O405" s="14" t="s">
        <v>17</v>
      </c>
      <c r="P405" s="14" t="s">
        <v>17</v>
      </c>
      <c r="Q405" s="14" t="s">
        <v>17</v>
      </c>
      <c r="R405" s="14" t="s">
        <v>17</v>
      </c>
      <c r="S405" s="14" t="s">
        <v>17</v>
      </c>
      <c r="T405" s="14" t="s">
        <v>17</v>
      </c>
      <c r="U405" s="14" t="s">
        <v>17</v>
      </c>
      <c r="V405" s="14" t="s">
        <v>17</v>
      </c>
      <c r="W405" s="14" t="s">
        <v>17</v>
      </c>
      <c r="X405" s="14" t="s">
        <v>17</v>
      </c>
      <c r="Y405" s="14" t="s">
        <v>17</v>
      </c>
      <c r="Z405" s="14" t="s">
        <v>17</v>
      </c>
      <c r="AA405" s="14" t="s">
        <v>17</v>
      </c>
      <c r="AB405" s="14" t="s">
        <v>17</v>
      </c>
      <c r="AC405" s="14" t="s">
        <v>17</v>
      </c>
      <c r="AD405" s="14" t="s">
        <v>17</v>
      </c>
      <c r="AE405" s="14" t="s">
        <v>17</v>
      </c>
    </row>
    <row r="406" spans="1:31">
      <c r="A406" t="s">
        <v>143</v>
      </c>
      <c r="B406" t="s">
        <v>168</v>
      </c>
      <c r="C406" s="234" t="s">
        <v>264</v>
      </c>
      <c r="D406" s="234" t="s">
        <v>264</v>
      </c>
      <c r="E406">
        <v>1979</v>
      </c>
      <c r="F406">
        <v>1</v>
      </c>
      <c r="G406">
        <v>10</v>
      </c>
      <c r="H406">
        <v>21.48</v>
      </c>
      <c r="I406">
        <v>1.75</v>
      </c>
      <c r="J406" s="14" t="s">
        <v>17</v>
      </c>
      <c r="K406" s="14" t="s">
        <v>17</v>
      </c>
      <c r="L406" s="14" t="s">
        <v>17</v>
      </c>
      <c r="M406" s="14" t="s">
        <v>17</v>
      </c>
      <c r="N406" s="14" t="s">
        <v>17</v>
      </c>
      <c r="O406" s="14" t="s">
        <v>17</v>
      </c>
      <c r="P406" s="14" t="s">
        <v>17</v>
      </c>
      <c r="Q406" s="14" t="s">
        <v>17</v>
      </c>
      <c r="R406" s="14" t="s">
        <v>17</v>
      </c>
      <c r="S406" s="14" t="s">
        <v>17</v>
      </c>
      <c r="T406" s="14" t="s">
        <v>17</v>
      </c>
      <c r="U406" s="14" t="s">
        <v>17</v>
      </c>
      <c r="V406" s="14" t="s">
        <v>17</v>
      </c>
      <c r="W406" s="14" t="s">
        <v>17</v>
      </c>
      <c r="X406" s="14" t="s">
        <v>17</v>
      </c>
      <c r="Y406" s="14" t="s">
        <v>17</v>
      </c>
      <c r="Z406" s="14" t="s">
        <v>17</v>
      </c>
      <c r="AA406" s="14" t="s">
        <v>17</v>
      </c>
      <c r="AB406" s="14" t="s">
        <v>17</v>
      </c>
      <c r="AC406" s="14" t="s">
        <v>17</v>
      </c>
      <c r="AD406" s="14" t="s">
        <v>17</v>
      </c>
      <c r="AE406" s="14" t="s">
        <v>17</v>
      </c>
    </row>
    <row r="407" spans="1:31">
      <c r="A407" t="s">
        <v>143</v>
      </c>
      <c r="B407" t="s">
        <v>168</v>
      </c>
      <c r="C407" s="234" t="s">
        <v>264</v>
      </c>
      <c r="D407" s="234" t="s">
        <v>264</v>
      </c>
      <c r="E407">
        <v>1979</v>
      </c>
      <c r="F407">
        <v>1</v>
      </c>
      <c r="G407">
        <v>11</v>
      </c>
      <c r="H407">
        <v>19.66</v>
      </c>
      <c r="I407">
        <v>1.87</v>
      </c>
      <c r="J407" s="14" t="s">
        <v>17</v>
      </c>
      <c r="K407" s="14" t="s">
        <v>17</v>
      </c>
      <c r="L407" s="14" t="s">
        <v>17</v>
      </c>
      <c r="M407" s="14" t="s">
        <v>17</v>
      </c>
      <c r="N407" s="14" t="s">
        <v>17</v>
      </c>
      <c r="O407" s="14" t="s">
        <v>17</v>
      </c>
      <c r="P407" s="14" t="s">
        <v>17</v>
      </c>
      <c r="Q407" s="14" t="s">
        <v>17</v>
      </c>
      <c r="R407" s="14" t="s">
        <v>17</v>
      </c>
      <c r="S407" s="14" t="s">
        <v>17</v>
      </c>
      <c r="T407" s="14" t="s">
        <v>17</v>
      </c>
      <c r="U407" s="14" t="s">
        <v>17</v>
      </c>
      <c r="V407" s="14" t="s">
        <v>17</v>
      </c>
      <c r="W407" s="14" t="s">
        <v>17</v>
      </c>
      <c r="X407" s="14" t="s">
        <v>17</v>
      </c>
      <c r="Y407" s="14" t="s">
        <v>17</v>
      </c>
      <c r="Z407" s="14" t="s">
        <v>17</v>
      </c>
      <c r="AA407" s="14" t="s">
        <v>17</v>
      </c>
      <c r="AB407" s="14" t="s">
        <v>17</v>
      </c>
      <c r="AC407" s="14" t="s">
        <v>17</v>
      </c>
      <c r="AD407" s="14" t="s">
        <v>17</v>
      </c>
      <c r="AE407" s="14" t="s">
        <v>17</v>
      </c>
    </row>
    <row r="408" spans="1:31">
      <c r="A408" t="s">
        <v>143</v>
      </c>
      <c r="B408" t="s">
        <v>168</v>
      </c>
      <c r="C408" s="234" t="s">
        <v>264</v>
      </c>
      <c r="D408" s="234" t="s">
        <v>264</v>
      </c>
      <c r="E408">
        <v>1979</v>
      </c>
      <c r="F408">
        <v>1</v>
      </c>
      <c r="G408">
        <v>12</v>
      </c>
      <c r="H408">
        <v>27.12</v>
      </c>
      <c r="I408">
        <v>1.79</v>
      </c>
      <c r="J408" s="14" t="s">
        <v>17</v>
      </c>
      <c r="K408" s="14" t="s">
        <v>17</v>
      </c>
      <c r="L408" s="14" t="s">
        <v>17</v>
      </c>
      <c r="M408" s="14" t="s">
        <v>17</v>
      </c>
      <c r="N408" s="14" t="s">
        <v>17</v>
      </c>
      <c r="O408" s="14" t="s">
        <v>17</v>
      </c>
      <c r="P408" s="14" t="s">
        <v>17</v>
      </c>
      <c r="Q408" s="14" t="s">
        <v>17</v>
      </c>
      <c r="R408" s="14" t="s">
        <v>17</v>
      </c>
      <c r="S408" s="14" t="s">
        <v>17</v>
      </c>
      <c r="T408" s="14" t="s">
        <v>17</v>
      </c>
      <c r="U408" s="14" t="s">
        <v>17</v>
      </c>
      <c r="V408" s="14" t="s">
        <v>17</v>
      </c>
      <c r="W408" s="14" t="s">
        <v>17</v>
      </c>
      <c r="X408" s="14" t="s">
        <v>17</v>
      </c>
      <c r="Y408" s="14" t="s">
        <v>17</v>
      </c>
      <c r="Z408" s="14" t="s">
        <v>17</v>
      </c>
      <c r="AA408" s="14" t="s">
        <v>17</v>
      </c>
      <c r="AB408" s="14" t="s">
        <v>17</v>
      </c>
      <c r="AC408" s="14" t="s">
        <v>17</v>
      </c>
      <c r="AD408" s="14" t="s">
        <v>17</v>
      </c>
      <c r="AE408" s="14" t="s">
        <v>17</v>
      </c>
    </row>
    <row r="409" spans="1:31">
      <c r="A409" t="s">
        <v>143</v>
      </c>
      <c r="B409" t="s">
        <v>168</v>
      </c>
      <c r="C409" s="234" t="s">
        <v>264</v>
      </c>
      <c r="D409" s="234" t="s">
        <v>264</v>
      </c>
      <c r="E409">
        <v>1979</v>
      </c>
      <c r="F409">
        <v>1</v>
      </c>
      <c r="G409">
        <v>13</v>
      </c>
      <c r="H409">
        <v>50.96</v>
      </c>
      <c r="I409">
        <v>2.2200000000000002</v>
      </c>
      <c r="J409" s="14" t="s">
        <v>17</v>
      </c>
      <c r="K409" s="14" t="s">
        <v>17</v>
      </c>
      <c r="L409" s="14" t="s">
        <v>17</v>
      </c>
      <c r="M409" s="14" t="s">
        <v>17</v>
      </c>
      <c r="N409" s="14" t="s">
        <v>17</v>
      </c>
      <c r="O409" s="14" t="s">
        <v>17</v>
      </c>
      <c r="P409" s="14" t="s">
        <v>17</v>
      </c>
      <c r="Q409" s="14" t="s">
        <v>17</v>
      </c>
      <c r="R409" s="14" t="s">
        <v>17</v>
      </c>
      <c r="S409" s="14" t="s">
        <v>17</v>
      </c>
      <c r="T409" s="14" t="s">
        <v>17</v>
      </c>
      <c r="U409" s="14" t="s">
        <v>17</v>
      </c>
      <c r="V409" s="14" t="s">
        <v>17</v>
      </c>
      <c r="W409" s="14" t="s">
        <v>17</v>
      </c>
      <c r="X409" s="14" t="s">
        <v>17</v>
      </c>
      <c r="Y409" s="14" t="s">
        <v>17</v>
      </c>
      <c r="Z409" s="14" t="s">
        <v>17</v>
      </c>
      <c r="AA409" s="14" t="s">
        <v>17</v>
      </c>
      <c r="AB409" s="14" t="s">
        <v>17</v>
      </c>
      <c r="AC409" s="14" t="s">
        <v>17</v>
      </c>
      <c r="AD409" s="14" t="s">
        <v>17</v>
      </c>
      <c r="AE409" s="14" t="s">
        <v>17</v>
      </c>
    </row>
    <row r="410" spans="1:31">
      <c r="A410" t="s">
        <v>143</v>
      </c>
      <c r="B410" t="s">
        <v>168</v>
      </c>
      <c r="C410" s="234" t="s">
        <v>264</v>
      </c>
      <c r="D410" s="234" t="s">
        <v>264</v>
      </c>
      <c r="E410">
        <v>1979</v>
      </c>
      <c r="F410">
        <v>1</v>
      </c>
      <c r="G410">
        <v>14</v>
      </c>
      <c r="H410">
        <v>44.59</v>
      </c>
      <c r="I410">
        <v>1.77</v>
      </c>
      <c r="J410" s="14" t="s">
        <v>17</v>
      </c>
      <c r="K410" s="14" t="s">
        <v>17</v>
      </c>
      <c r="L410" s="14" t="s">
        <v>17</v>
      </c>
      <c r="M410" s="14" t="s">
        <v>17</v>
      </c>
      <c r="N410" s="14" t="s">
        <v>17</v>
      </c>
      <c r="O410" s="14" t="s">
        <v>17</v>
      </c>
      <c r="P410" s="14" t="s">
        <v>17</v>
      </c>
      <c r="Q410" s="14" t="s">
        <v>17</v>
      </c>
      <c r="R410" s="14" t="s">
        <v>17</v>
      </c>
      <c r="S410" s="14" t="s">
        <v>17</v>
      </c>
      <c r="T410" s="14" t="s">
        <v>17</v>
      </c>
      <c r="U410" s="14" t="s">
        <v>17</v>
      </c>
      <c r="V410" s="14" t="s">
        <v>17</v>
      </c>
      <c r="W410" s="14" t="s">
        <v>17</v>
      </c>
      <c r="X410" s="14" t="s">
        <v>17</v>
      </c>
      <c r="Y410" s="14" t="s">
        <v>17</v>
      </c>
      <c r="Z410" s="14" t="s">
        <v>17</v>
      </c>
      <c r="AA410" s="14" t="s">
        <v>17</v>
      </c>
      <c r="AB410" s="14" t="s">
        <v>17</v>
      </c>
      <c r="AC410" s="14" t="s">
        <v>17</v>
      </c>
      <c r="AD410" s="14" t="s">
        <v>17</v>
      </c>
      <c r="AE410" s="14" t="s">
        <v>17</v>
      </c>
    </row>
    <row r="411" spans="1:31">
      <c r="A411" t="s">
        <v>143</v>
      </c>
      <c r="B411" t="s">
        <v>168</v>
      </c>
      <c r="C411" s="234" t="s">
        <v>264</v>
      </c>
      <c r="D411" s="234" t="s">
        <v>264</v>
      </c>
      <c r="E411">
        <v>1979</v>
      </c>
      <c r="F411">
        <v>2</v>
      </c>
      <c r="G411">
        <v>1</v>
      </c>
      <c r="H411">
        <v>45.68</v>
      </c>
      <c r="I411">
        <v>1.77</v>
      </c>
      <c r="J411" s="14" t="s">
        <v>17</v>
      </c>
      <c r="K411" s="14" t="s">
        <v>17</v>
      </c>
      <c r="L411" s="14" t="s">
        <v>17</v>
      </c>
      <c r="M411" s="14" t="s">
        <v>17</v>
      </c>
      <c r="N411" s="14" t="s">
        <v>17</v>
      </c>
      <c r="O411" s="14" t="s">
        <v>17</v>
      </c>
      <c r="P411" s="14" t="s">
        <v>17</v>
      </c>
      <c r="Q411" s="14" t="s">
        <v>17</v>
      </c>
      <c r="R411" s="14" t="s">
        <v>17</v>
      </c>
      <c r="S411" s="14" t="s">
        <v>17</v>
      </c>
      <c r="T411" s="14" t="s">
        <v>17</v>
      </c>
      <c r="U411" s="14" t="s">
        <v>17</v>
      </c>
      <c r="V411" s="14" t="s">
        <v>17</v>
      </c>
      <c r="W411" s="14" t="s">
        <v>17</v>
      </c>
      <c r="X411" s="14" t="s">
        <v>17</v>
      </c>
      <c r="Y411" s="14" t="s">
        <v>17</v>
      </c>
      <c r="Z411" s="14" t="s">
        <v>17</v>
      </c>
      <c r="AA411" s="14" t="s">
        <v>17</v>
      </c>
      <c r="AB411" s="14" t="s">
        <v>17</v>
      </c>
      <c r="AC411" s="14" t="s">
        <v>17</v>
      </c>
      <c r="AD411" s="14" t="s">
        <v>17</v>
      </c>
      <c r="AE411" s="14" t="s">
        <v>17</v>
      </c>
    </row>
    <row r="412" spans="1:31">
      <c r="A412" t="s">
        <v>143</v>
      </c>
      <c r="B412" t="s">
        <v>168</v>
      </c>
      <c r="C412" s="234" t="s">
        <v>264</v>
      </c>
      <c r="D412" s="234" t="s">
        <v>264</v>
      </c>
      <c r="E412">
        <v>1979</v>
      </c>
      <c r="F412">
        <v>2</v>
      </c>
      <c r="G412">
        <v>2</v>
      </c>
      <c r="H412">
        <v>41.68</v>
      </c>
      <c r="I412">
        <v>1.73</v>
      </c>
      <c r="J412" s="14" t="s">
        <v>17</v>
      </c>
      <c r="K412" s="14" t="s">
        <v>17</v>
      </c>
      <c r="L412" s="14" t="s">
        <v>17</v>
      </c>
      <c r="M412" s="14" t="s">
        <v>17</v>
      </c>
      <c r="N412" s="14" t="s">
        <v>17</v>
      </c>
      <c r="O412" s="14" t="s">
        <v>17</v>
      </c>
      <c r="P412" s="14" t="s">
        <v>17</v>
      </c>
      <c r="Q412" s="14" t="s">
        <v>17</v>
      </c>
      <c r="R412" s="14" t="s">
        <v>17</v>
      </c>
      <c r="S412" s="14" t="s">
        <v>17</v>
      </c>
      <c r="T412" s="14" t="s">
        <v>17</v>
      </c>
      <c r="U412" s="14" t="s">
        <v>17</v>
      </c>
      <c r="V412" s="14" t="s">
        <v>17</v>
      </c>
      <c r="W412" s="14" t="s">
        <v>17</v>
      </c>
      <c r="X412" s="14" t="s">
        <v>17</v>
      </c>
      <c r="Y412" s="14" t="s">
        <v>17</v>
      </c>
      <c r="Z412" s="14" t="s">
        <v>17</v>
      </c>
      <c r="AA412" s="14" t="s">
        <v>17</v>
      </c>
      <c r="AB412" s="14" t="s">
        <v>17</v>
      </c>
      <c r="AC412" s="14" t="s">
        <v>17</v>
      </c>
      <c r="AD412" s="14" t="s">
        <v>17</v>
      </c>
      <c r="AE412" s="14" t="s">
        <v>17</v>
      </c>
    </row>
    <row r="413" spans="1:31">
      <c r="A413" t="s">
        <v>143</v>
      </c>
      <c r="B413" t="s">
        <v>168</v>
      </c>
      <c r="C413" s="234" t="s">
        <v>264</v>
      </c>
      <c r="D413" s="234" t="s">
        <v>264</v>
      </c>
      <c r="E413">
        <v>1979</v>
      </c>
      <c r="F413">
        <v>2</v>
      </c>
      <c r="G413">
        <v>3</v>
      </c>
      <c r="H413">
        <v>45.5</v>
      </c>
      <c r="I413">
        <v>1.73</v>
      </c>
      <c r="J413" s="14" t="s">
        <v>17</v>
      </c>
      <c r="K413" s="14" t="s">
        <v>17</v>
      </c>
      <c r="L413" s="14" t="s">
        <v>17</v>
      </c>
      <c r="M413" s="14" t="s">
        <v>17</v>
      </c>
      <c r="N413" s="14" t="s">
        <v>17</v>
      </c>
      <c r="O413" s="14" t="s">
        <v>17</v>
      </c>
      <c r="P413" s="14" t="s">
        <v>17</v>
      </c>
      <c r="Q413" s="14" t="s">
        <v>17</v>
      </c>
      <c r="R413" s="14" t="s">
        <v>17</v>
      </c>
      <c r="S413" s="14" t="s">
        <v>17</v>
      </c>
      <c r="T413" s="14" t="s">
        <v>17</v>
      </c>
      <c r="U413" s="14" t="s">
        <v>17</v>
      </c>
      <c r="V413" s="14" t="s">
        <v>17</v>
      </c>
      <c r="W413" s="14" t="s">
        <v>17</v>
      </c>
      <c r="X413" s="14" t="s">
        <v>17</v>
      </c>
      <c r="Y413" s="14" t="s">
        <v>17</v>
      </c>
      <c r="Z413" s="14" t="s">
        <v>17</v>
      </c>
      <c r="AA413" s="14" t="s">
        <v>17</v>
      </c>
      <c r="AB413" s="14" t="s">
        <v>17</v>
      </c>
      <c r="AC413" s="14" t="s">
        <v>17</v>
      </c>
      <c r="AD413" s="14" t="s">
        <v>17</v>
      </c>
      <c r="AE413" s="14" t="s">
        <v>17</v>
      </c>
    </row>
    <row r="414" spans="1:31">
      <c r="A414" t="s">
        <v>143</v>
      </c>
      <c r="B414" t="s">
        <v>168</v>
      </c>
      <c r="C414" s="234" t="s">
        <v>264</v>
      </c>
      <c r="D414" s="234" t="s">
        <v>264</v>
      </c>
      <c r="E414">
        <v>1979</v>
      </c>
      <c r="F414">
        <v>2</v>
      </c>
      <c r="G414">
        <v>4</v>
      </c>
      <c r="H414">
        <v>47.32</v>
      </c>
      <c r="I414">
        <v>1.91</v>
      </c>
      <c r="J414" s="14" t="s">
        <v>17</v>
      </c>
      <c r="K414" s="14" t="s">
        <v>17</v>
      </c>
      <c r="L414" s="14" t="s">
        <v>17</v>
      </c>
      <c r="M414" s="14" t="s">
        <v>17</v>
      </c>
      <c r="N414" s="14" t="s">
        <v>17</v>
      </c>
      <c r="O414" s="14" t="s">
        <v>17</v>
      </c>
      <c r="P414" s="14" t="s">
        <v>17</v>
      </c>
      <c r="Q414" s="14" t="s">
        <v>17</v>
      </c>
      <c r="R414" s="14" t="s">
        <v>17</v>
      </c>
      <c r="S414" s="14" t="s">
        <v>17</v>
      </c>
      <c r="T414" s="14" t="s">
        <v>17</v>
      </c>
      <c r="U414" s="14" t="s">
        <v>17</v>
      </c>
      <c r="V414" s="14" t="s">
        <v>17</v>
      </c>
      <c r="W414" s="14" t="s">
        <v>17</v>
      </c>
      <c r="X414" s="14" t="s">
        <v>17</v>
      </c>
      <c r="Y414" s="14" t="s">
        <v>17</v>
      </c>
      <c r="Z414" s="14" t="s">
        <v>17</v>
      </c>
      <c r="AA414" s="14" t="s">
        <v>17</v>
      </c>
      <c r="AB414" s="14" t="s">
        <v>17</v>
      </c>
      <c r="AC414" s="14" t="s">
        <v>17</v>
      </c>
      <c r="AD414" s="14" t="s">
        <v>17</v>
      </c>
      <c r="AE414" s="14" t="s">
        <v>17</v>
      </c>
    </row>
    <row r="415" spans="1:31">
      <c r="A415" t="s">
        <v>143</v>
      </c>
      <c r="B415" t="s">
        <v>168</v>
      </c>
      <c r="C415" s="234" t="s">
        <v>264</v>
      </c>
      <c r="D415" s="234" t="s">
        <v>264</v>
      </c>
      <c r="E415">
        <v>1979</v>
      </c>
      <c r="F415">
        <v>2</v>
      </c>
      <c r="G415">
        <v>5</v>
      </c>
      <c r="H415">
        <v>42.41</v>
      </c>
      <c r="I415">
        <v>2.15</v>
      </c>
      <c r="J415" s="14" t="s">
        <v>17</v>
      </c>
      <c r="K415" s="14" t="s">
        <v>17</v>
      </c>
      <c r="L415" s="14" t="s">
        <v>17</v>
      </c>
      <c r="M415" s="14" t="s">
        <v>17</v>
      </c>
      <c r="N415" s="14" t="s">
        <v>17</v>
      </c>
      <c r="O415" s="14" t="s">
        <v>17</v>
      </c>
      <c r="P415" s="14" t="s">
        <v>17</v>
      </c>
      <c r="Q415" s="14" t="s">
        <v>17</v>
      </c>
      <c r="R415" s="14" t="s">
        <v>17</v>
      </c>
      <c r="S415" s="14" t="s">
        <v>17</v>
      </c>
      <c r="T415" s="14" t="s">
        <v>17</v>
      </c>
      <c r="U415" s="14" t="s">
        <v>17</v>
      </c>
      <c r="V415" s="14" t="s">
        <v>17</v>
      </c>
      <c r="W415" s="14" t="s">
        <v>17</v>
      </c>
      <c r="X415" s="14" t="s">
        <v>17</v>
      </c>
      <c r="Y415" s="14" t="s">
        <v>17</v>
      </c>
      <c r="Z415" s="14" t="s">
        <v>17</v>
      </c>
      <c r="AA415" s="14" t="s">
        <v>17</v>
      </c>
      <c r="AB415" s="14" t="s">
        <v>17</v>
      </c>
      <c r="AC415" s="14" t="s">
        <v>17</v>
      </c>
      <c r="AD415" s="14" t="s">
        <v>17</v>
      </c>
      <c r="AE415" s="14" t="s">
        <v>17</v>
      </c>
    </row>
    <row r="416" spans="1:31">
      <c r="A416" t="s">
        <v>143</v>
      </c>
      <c r="B416" t="s">
        <v>168</v>
      </c>
      <c r="C416" s="234" t="s">
        <v>264</v>
      </c>
      <c r="D416" s="234" t="s">
        <v>264</v>
      </c>
      <c r="E416">
        <v>1979</v>
      </c>
      <c r="F416">
        <v>2</v>
      </c>
      <c r="G416">
        <v>6</v>
      </c>
      <c r="H416">
        <v>41.13</v>
      </c>
      <c r="I416">
        <v>1.81</v>
      </c>
      <c r="J416" s="14" t="s">
        <v>17</v>
      </c>
      <c r="K416" s="14" t="s">
        <v>17</v>
      </c>
      <c r="L416" s="14" t="s">
        <v>17</v>
      </c>
      <c r="M416" s="14" t="s">
        <v>17</v>
      </c>
      <c r="N416" s="14" t="s">
        <v>17</v>
      </c>
      <c r="O416" s="14" t="s">
        <v>17</v>
      </c>
      <c r="P416" s="14" t="s">
        <v>17</v>
      </c>
      <c r="Q416" s="14" t="s">
        <v>17</v>
      </c>
      <c r="R416" s="14" t="s">
        <v>17</v>
      </c>
      <c r="S416" s="14" t="s">
        <v>17</v>
      </c>
      <c r="T416" s="14" t="s">
        <v>17</v>
      </c>
      <c r="U416" s="14" t="s">
        <v>17</v>
      </c>
      <c r="V416" s="14" t="s">
        <v>17</v>
      </c>
      <c r="W416" s="14" t="s">
        <v>17</v>
      </c>
      <c r="X416" s="14" t="s">
        <v>17</v>
      </c>
      <c r="Y416" s="14" t="s">
        <v>17</v>
      </c>
      <c r="Z416" s="14" t="s">
        <v>17</v>
      </c>
      <c r="AA416" s="14" t="s">
        <v>17</v>
      </c>
      <c r="AB416" s="14" t="s">
        <v>17</v>
      </c>
      <c r="AC416" s="14" t="s">
        <v>17</v>
      </c>
      <c r="AD416" s="14" t="s">
        <v>17</v>
      </c>
      <c r="AE416" s="14" t="s">
        <v>17</v>
      </c>
    </row>
    <row r="417" spans="1:31">
      <c r="A417" t="s">
        <v>143</v>
      </c>
      <c r="B417" t="s">
        <v>168</v>
      </c>
      <c r="C417" s="234" t="s">
        <v>264</v>
      </c>
      <c r="D417" s="234" t="s">
        <v>264</v>
      </c>
      <c r="E417">
        <v>1979</v>
      </c>
      <c r="F417">
        <v>2</v>
      </c>
      <c r="G417">
        <v>7</v>
      </c>
      <c r="H417">
        <v>40.4</v>
      </c>
      <c r="I417">
        <v>2.14</v>
      </c>
      <c r="J417" s="14" t="s">
        <v>17</v>
      </c>
      <c r="K417" s="14" t="s">
        <v>17</v>
      </c>
      <c r="L417" s="14" t="s">
        <v>17</v>
      </c>
      <c r="M417" s="14" t="s">
        <v>17</v>
      </c>
      <c r="N417" s="14" t="s">
        <v>17</v>
      </c>
      <c r="O417" s="14" t="s">
        <v>17</v>
      </c>
      <c r="P417" s="14" t="s">
        <v>17</v>
      </c>
      <c r="Q417" s="14" t="s">
        <v>17</v>
      </c>
      <c r="R417" s="14" t="s">
        <v>17</v>
      </c>
      <c r="S417" s="14" t="s">
        <v>17</v>
      </c>
      <c r="T417" s="14" t="s">
        <v>17</v>
      </c>
      <c r="U417" s="14" t="s">
        <v>17</v>
      </c>
      <c r="V417" s="14" t="s">
        <v>17</v>
      </c>
      <c r="W417" s="14" t="s">
        <v>17</v>
      </c>
      <c r="X417" s="14" t="s">
        <v>17</v>
      </c>
      <c r="Y417" s="14" t="s">
        <v>17</v>
      </c>
      <c r="Z417" s="14" t="s">
        <v>17</v>
      </c>
      <c r="AA417" s="14" t="s">
        <v>17</v>
      </c>
      <c r="AB417" s="14" t="s">
        <v>17</v>
      </c>
      <c r="AC417" s="14" t="s">
        <v>17</v>
      </c>
      <c r="AD417" s="14" t="s">
        <v>17</v>
      </c>
      <c r="AE417" s="14" t="s">
        <v>17</v>
      </c>
    </row>
    <row r="418" spans="1:31">
      <c r="A418" t="s">
        <v>143</v>
      </c>
      <c r="B418" t="s">
        <v>168</v>
      </c>
      <c r="C418" s="234" t="s">
        <v>264</v>
      </c>
      <c r="D418" s="234" t="s">
        <v>264</v>
      </c>
      <c r="E418">
        <v>1979</v>
      </c>
      <c r="F418">
        <v>2</v>
      </c>
      <c r="G418">
        <v>8</v>
      </c>
      <c r="H418">
        <v>40.4</v>
      </c>
      <c r="I418">
        <v>1.84</v>
      </c>
      <c r="J418" s="14" t="s">
        <v>17</v>
      </c>
      <c r="K418" s="14" t="s">
        <v>17</v>
      </c>
      <c r="L418" s="14" t="s">
        <v>17</v>
      </c>
      <c r="M418" s="14" t="s">
        <v>17</v>
      </c>
      <c r="N418" s="14" t="s">
        <v>17</v>
      </c>
      <c r="O418" s="14" t="s">
        <v>17</v>
      </c>
      <c r="P418" s="14" t="s">
        <v>17</v>
      </c>
      <c r="Q418" s="14" t="s">
        <v>17</v>
      </c>
      <c r="R418" s="14" t="s">
        <v>17</v>
      </c>
      <c r="S418" s="14" t="s">
        <v>17</v>
      </c>
      <c r="T418" s="14" t="s">
        <v>17</v>
      </c>
      <c r="U418" s="14" t="s">
        <v>17</v>
      </c>
      <c r="V418" s="14" t="s">
        <v>17</v>
      </c>
      <c r="W418" s="14" t="s">
        <v>17</v>
      </c>
      <c r="X418" s="14" t="s">
        <v>17</v>
      </c>
      <c r="Y418" s="14" t="s">
        <v>17</v>
      </c>
      <c r="Z418" s="14" t="s">
        <v>17</v>
      </c>
      <c r="AA418" s="14" t="s">
        <v>17</v>
      </c>
      <c r="AB418" s="14" t="s">
        <v>17</v>
      </c>
      <c r="AC418" s="14" t="s">
        <v>17</v>
      </c>
      <c r="AD418" s="14" t="s">
        <v>17</v>
      </c>
      <c r="AE418" s="14" t="s">
        <v>17</v>
      </c>
    </row>
    <row r="419" spans="1:31">
      <c r="A419" t="s">
        <v>143</v>
      </c>
      <c r="B419" t="s">
        <v>168</v>
      </c>
      <c r="C419" s="234" t="s">
        <v>264</v>
      </c>
      <c r="D419" s="234" t="s">
        <v>264</v>
      </c>
      <c r="E419">
        <v>1979</v>
      </c>
      <c r="F419">
        <v>2</v>
      </c>
      <c r="G419">
        <v>9</v>
      </c>
      <c r="H419">
        <v>47.32</v>
      </c>
      <c r="I419">
        <v>1.77</v>
      </c>
      <c r="J419" s="14" t="s">
        <v>17</v>
      </c>
      <c r="K419" s="14" t="s">
        <v>17</v>
      </c>
      <c r="L419" s="14" t="s">
        <v>17</v>
      </c>
      <c r="M419" s="14" t="s">
        <v>17</v>
      </c>
      <c r="N419" s="14" t="s">
        <v>17</v>
      </c>
      <c r="O419" s="14" t="s">
        <v>17</v>
      </c>
      <c r="P419" s="14" t="s">
        <v>17</v>
      </c>
      <c r="Q419" s="14" t="s">
        <v>17</v>
      </c>
      <c r="R419" s="14" t="s">
        <v>17</v>
      </c>
      <c r="S419" s="14" t="s">
        <v>17</v>
      </c>
      <c r="T419" s="14" t="s">
        <v>17</v>
      </c>
      <c r="U419" s="14" t="s">
        <v>17</v>
      </c>
      <c r="V419" s="14" t="s">
        <v>17</v>
      </c>
      <c r="W419" s="14" t="s">
        <v>17</v>
      </c>
      <c r="X419" s="14" t="s">
        <v>17</v>
      </c>
      <c r="Y419" s="14" t="s">
        <v>17</v>
      </c>
      <c r="Z419" s="14" t="s">
        <v>17</v>
      </c>
      <c r="AA419" s="14" t="s">
        <v>17</v>
      </c>
      <c r="AB419" s="14" t="s">
        <v>17</v>
      </c>
      <c r="AC419" s="14" t="s">
        <v>17</v>
      </c>
      <c r="AD419" s="14" t="s">
        <v>17</v>
      </c>
      <c r="AE419" s="14" t="s">
        <v>17</v>
      </c>
    </row>
    <row r="420" spans="1:31">
      <c r="A420" t="s">
        <v>143</v>
      </c>
      <c r="B420" t="s">
        <v>168</v>
      </c>
      <c r="C420" s="234" t="s">
        <v>264</v>
      </c>
      <c r="D420" s="234" t="s">
        <v>264</v>
      </c>
      <c r="E420">
        <v>1979</v>
      </c>
      <c r="F420">
        <v>2</v>
      </c>
      <c r="G420">
        <v>10</v>
      </c>
      <c r="H420">
        <v>45.5</v>
      </c>
      <c r="I420">
        <v>1.86</v>
      </c>
      <c r="J420" s="14" t="s">
        <v>17</v>
      </c>
      <c r="K420" s="14" t="s">
        <v>17</v>
      </c>
      <c r="L420" s="14" t="s">
        <v>17</v>
      </c>
      <c r="M420" s="14" t="s">
        <v>17</v>
      </c>
      <c r="N420" s="14" t="s">
        <v>17</v>
      </c>
      <c r="O420" s="14" t="s">
        <v>17</v>
      </c>
      <c r="P420" s="14" t="s">
        <v>17</v>
      </c>
      <c r="Q420" s="14" t="s">
        <v>17</v>
      </c>
      <c r="R420" s="14" t="s">
        <v>17</v>
      </c>
      <c r="S420" s="14" t="s">
        <v>17</v>
      </c>
      <c r="T420" s="14" t="s">
        <v>17</v>
      </c>
      <c r="U420" s="14" t="s">
        <v>17</v>
      </c>
      <c r="V420" s="14" t="s">
        <v>17</v>
      </c>
      <c r="W420" s="14" t="s">
        <v>17</v>
      </c>
      <c r="X420" s="14" t="s">
        <v>17</v>
      </c>
      <c r="Y420" s="14" t="s">
        <v>17</v>
      </c>
      <c r="Z420" s="14" t="s">
        <v>17</v>
      </c>
      <c r="AA420" s="14" t="s">
        <v>17</v>
      </c>
      <c r="AB420" s="14" t="s">
        <v>17</v>
      </c>
      <c r="AC420" s="14" t="s">
        <v>17</v>
      </c>
      <c r="AD420" s="14" t="s">
        <v>17</v>
      </c>
      <c r="AE420" s="14" t="s">
        <v>17</v>
      </c>
    </row>
    <row r="421" spans="1:31">
      <c r="A421" t="s">
        <v>143</v>
      </c>
      <c r="B421" t="s">
        <v>168</v>
      </c>
      <c r="C421" s="234" t="s">
        <v>264</v>
      </c>
      <c r="D421" s="234" t="s">
        <v>264</v>
      </c>
      <c r="E421">
        <v>1979</v>
      </c>
      <c r="F421">
        <v>2</v>
      </c>
      <c r="G421">
        <v>11</v>
      </c>
      <c r="H421">
        <v>46.41</v>
      </c>
      <c r="I421">
        <v>1.96</v>
      </c>
      <c r="J421" s="14" t="s">
        <v>17</v>
      </c>
      <c r="K421" s="14" t="s">
        <v>17</v>
      </c>
      <c r="L421" s="14" t="s">
        <v>17</v>
      </c>
      <c r="M421" s="14" t="s">
        <v>17</v>
      </c>
      <c r="N421" s="14" t="s">
        <v>17</v>
      </c>
      <c r="O421" s="14" t="s">
        <v>17</v>
      </c>
      <c r="P421" s="14" t="s">
        <v>17</v>
      </c>
      <c r="Q421" s="14" t="s">
        <v>17</v>
      </c>
      <c r="R421" s="14" t="s">
        <v>17</v>
      </c>
      <c r="S421" s="14" t="s">
        <v>17</v>
      </c>
      <c r="T421" s="14" t="s">
        <v>17</v>
      </c>
      <c r="U421" s="14" t="s">
        <v>17</v>
      </c>
      <c r="V421" s="14" t="s">
        <v>17</v>
      </c>
      <c r="W421" s="14" t="s">
        <v>17</v>
      </c>
      <c r="X421" s="14" t="s">
        <v>17</v>
      </c>
      <c r="Y421" s="14" t="s">
        <v>17</v>
      </c>
      <c r="Z421" s="14" t="s">
        <v>17</v>
      </c>
      <c r="AA421" s="14" t="s">
        <v>17</v>
      </c>
      <c r="AB421" s="14" t="s">
        <v>17</v>
      </c>
      <c r="AC421" s="14" t="s">
        <v>17</v>
      </c>
      <c r="AD421" s="14" t="s">
        <v>17</v>
      </c>
      <c r="AE421" s="14" t="s">
        <v>17</v>
      </c>
    </row>
    <row r="422" spans="1:31">
      <c r="A422" t="s">
        <v>143</v>
      </c>
      <c r="B422" t="s">
        <v>168</v>
      </c>
      <c r="C422" s="234" t="s">
        <v>264</v>
      </c>
      <c r="D422" s="234" t="s">
        <v>264</v>
      </c>
      <c r="E422">
        <v>1979</v>
      </c>
      <c r="F422">
        <v>2</v>
      </c>
      <c r="G422">
        <v>12</v>
      </c>
      <c r="H422">
        <v>32.76</v>
      </c>
      <c r="I422">
        <v>1.8</v>
      </c>
      <c r="J422" s="14" t="s">
        <v>17</v>
      </c>
      <c r="K422" s="14" t="s">
        <v>17</v>
      </c>
      <c r="L422" s="14" t="s">
        <v>17</v>
      </c>
      <c r="M422" s="14" t="s">
        <v>17</v>
      </c>
      <c r="N422" s="14" t="s">
        <v>17</v>
      </c>
      <c r="O422" s="14" t="s">
        <v>17</v>
      </c>
      <c r="P422" s="14" t="s">
        <v>17</v>
      </c>
      <c r="Q422" s="14" t="s">
        <v>17</v>
      </c>
      <c r="R422" s="14" t="s">
        <v>17</v>
      </c>
      <c r="S422" s="14" t="s">
        <v>17</v>
      </c>
      <c r="T422" s="14" t="s">
        <v>17</v>
      </c>
      <c r="U422" s="14" t="s">
        <v>17</v>
      </c>
      <c r="V422" s="14" t="s">
        <v>17</v>
      </c>
      <c r="W422" s="14" t="s">
        <v>17</v>
      </c>
      <c r="X422" s="14" t="s">
        <v>17</v>
      </c>
      <c r="Y422" s="14" t="s">
        <v>17</v>
      </c>
      <c r="Z422" s="14" t="s">
        <v>17</v>
      </c>
      <c r="AA422" s="14" t="s">
        <v>17</v>
      </c>
      <c r="AB422" s="14" t="s">
        <v>17</v>
      </c>
      <c r="AC422" s="14" t="s">
        <v>17</v>
      </c>
      <c r="AD422" s="14" t="s">
        <v>17</v>
      </c>
      <c r="AE422" s="14" t="s">
        <v>17</v>
      </c>
    </row>
    <row r="423" spans="1:31">
      <c r="A423" t="s">
        <v>143</v>
      </c>
      <c r="B423" t="s">
        <v>168</v>
      </c>
      <c r="C423" s="234" t="s">
        <v>264</v>
      </c>
      <c r="D423" s="234" t="s">
        <v>264</v>
      </c>
      <c r="E423">
        <v>1979</v>
      </c>
      <c r="F423">
        <v>2</v>
      </c>
      <c r="G423">
        <v>13</v>
      </c>
      <c r="H423">
        <v>22.2</v>
      </c>
      <c r="I423">
        <v>1.75</v>
      </c>
      <c r="J423" s="14" t="s">
        <v>17</v>
      </c>
      <c r="K423" s="14" t="s">
        <v>17</v>
      </c>
      <c r="L423" s="14" t="s">
        <v>17</v>
      </c>
      <c r="M423" s="14" t="s">
        <v>17</v>
      </c>
      <c r="N423" s="14" t="s">
        <v>17</v>
      </c>
      <c r="O423" s="14" t="s">
        <v>17</v>
      </c>
      <c r="P423" s="14" t="s">
        <v>17</v>
      </c>
      <c r="Q423" s="14" t="s">
        <v>17</v>
      </c>
      <c r="R423" s="14" t="s">
        <v>17</v>
      </c>
      <c r="S423" s="14" t="s">
        <v>17</v>
      </c>
      <c r="T423" s="14" t="s">
        <v>17</v>
      </c>
      <c r="U423" s="14" t="s">
        <v>17</v>
      </c>
      <c r="V423" s="14" t="s">
        <v>17</v>
      </c>
      <c r="W423" s="14" t="s">
        <v>17</v>
      </c>
      <c r="X423" s="14" t="s">
        <v>17</v>
      </c>
      <c r="Y423" s="14" t="s">
        <v>17</v>
      </c>
      <c r="Z423" s="14" t="s">
        <v>17</v>
      </c>
      <c r="AA423" s="14" t="s">
        <v>17</v>
      </c>
      <c r="AB423" s="14" t="s">
        <v>17</v>
      </c>
      <c r="AC423" s="14" t="s">
        <v>17</v>
      </c>
      <c r="AD423" s="14" t="s">
        <v>17</v>
      </c>
      <c r="AE423" s="14" t="s">
        <v>17</v>
      </c>
    </row>
    <row r="424" spans="1:31">
      <c r="A424" t="s">
        <v>143</v>
      </c>
      <c r="B424" t="s">
        <v>168</v>
      </c>
      <c r="C424" s="234" t="s">
        <v>264</v>
      </c>
      <c r="D424" s="234" t="s">
        <v>264</v>
      </c>
      <c r="E424">
        <v>1979</v>
      </c>
      <c r="F424">
        <v>2</v>
      </c>
      <c r="G424">
        <v>14</v>
      </c>
      <c r="H424">
        <v>42.77</v>
      </c>
      <c r="I424">
        <v>1.75</v>
      </c>
      <c r="J424" s="14" t="s">
        <v>17</v>
      </c>
      <c r="K424" s="14" t="s">
        <v>17</v>
      </c>
      <c r="L424" s="14" t="s">
        <v>17</v>
      </c>
      <c r="M424" s="14" t="s">
        <v>17</v>
      </c>
      <c r="N424" s="14" t="s">
        <v>17</v>
      </c>
      <c r="O424" s="14" t="s">
        <v>17</v>
      </c>
      <c r="P424" s="14" t="s">
        <v>17</v>
      </c>
      <c r="Q424" s="14" t="s">
        <v>17</v>
      </c>
      <c r="R424" s="14" t="s">
        <v>17</v>
      </c>
      <c r="S424" s="14" t="s">
        <v>17</v>
      </c>
      <c r="T424" s="14" t="s">
        <v>17</v>
      </c>
      <c r="U424" s="14" t="s">
        <v>17</v>
      </c>
      <c r="V424" s="14" t="s">
        <v>17</v>
      </c>
      <c r="W424" s="14" t="s">
        <v>17</v>
      </c>
      <c r="X424" s="14" t="s">
        <v>17</v>
      </c>
      <c r="Y424" s="14" t="s">
        <v>17</v>
      </c>
      <c r="Z424" s="14" t="s">
        <v>17</v>
      </c>
      <c r="AA424" s="14" t="s">
        <v>17</v>
      </c>
      <c r="AB424" s="14" t="s">
        <v>17</v>
      </c>
      <c r="AC424" s="14" t="s">
        <v>17</v>
      </c>
      <c r="AD424" s="14" t="s">
        <v>17</v>
      </c>
      <c r="AE424" s="14" t="s">
        <v>17</v>
      </c>
    </row>
    <row r="425" spans="1:31">
      <c r="A425" t="s">
        <v>143</v>
      </c>
      <c r="B425" t="s">
        <v>168</v>
      </c>
      <c r="C425" s="234" t="s">
        <v>264</v>
      </c>
      <c r="D425" s="234" t="s">
        <v>264</v>
      </c>
      <c r="E425">
        <v>1979</v>
      </c>
      <c r="F425">
        <v>3</v>
      </c>
      <c r="G425">
        <v>1</v>
      </c>
      <c r="H425">
        <v>38.4</v>
      </c>
      <c r="I425">
        <v>1.76</v>
      </c>
      <c r="J425" s="14" t="s">
        <v>17</v>
      </c>
      <c r="K425" s="14" t="s">
        <v>17</v>
      </c>
      <c r="L425" s="14" t="s">
        <v>17</v>
      </c>
      <c r="M425" s="14" t="s">
        <v>17</v>
      </c>
      <c r="N425" s="14" t="s">
        <v>17</v>
      </c>
      <c r="O425" s="14" t="s">
        <v>17</v>
      </c>
      <c r="P425" s="14" t="s">
        <v>17</v>
      </c>
      <c r="Q425" s="14" t="s">
        <v>17</v>
      </c>
      <c r="R425" s="14" t="s">
        <v>17</v>
      </c>
      <c r="S425" s="14" t="s">
        <v>17</v>
      </c>
      <c r="T425" s="14" t="s">
        <v>17</v>
      </c>
      <c r="U425" s="14" t="s">
        <v>17</v>
      </c>
      <c r="V425" s="14" t="s">
        <v>17</v>
      </c>
      <c r="W425" s="14" t="s">
        <v>17</v>
      </c>
      <c r="X425" s="14" t="s">
        <v>17</v>
      </c>
      <c r="Y425" s="14" t="s">
        <v>17</v>
      </c>
      <c r="Z425" s="14" t="s">
        <v>17</v>
      </c>
      <c r="AA425" s="14" t="s">
        <v>17</v>
      </c>
      <c r="AB425" s="14" t="s">
        <v>17</v>
      </c>
      <c r="AC425" s="14" t="s">
        <v>17</v>
      </c>
      <c r="AD425" s="14" t="s">
        <v>17</v>
      </c>
      <c r="AE425" s="14" t="s">
        <v>17</v>
      </c>
    </row>
    <row r="426" spans="1:31">
      <c r="A426" t="s">
        <v>143</v>
      </c>
      <c r="B426" t="s">
        <v>168</v>
      </c>
      <c r="C426" s="234" t="s">
        <v>264</v>
      </c>
      <c r="D426" s="234" t="s">
        <v>264</v>
      </c>
      <c r="E426">
        <v>1979</v>
      </c>
      <c r="F426">
        <v>3</v>
      </c>
      <c r="G426">
        <v>2</v>
      </c>
      <c r="H426">
        <v>42.04</v>
      </c>
      <c r="I426">
        <v>1.83</v>
      </c>
      <c r="J426" s="14" t="s">
        <v>17</v>
      </c>
      <c r="K426" s="14" t="s">
        <v>17</v>
      </c>
      <c r="L426" s="14" t="s">
        <v>17</v>
      </c>
      <c r="M426" s="14" t="s">
        <v>17</v>
      </c>
      <c r="N426" s="14" t="s">
        <v>17</v>
      </c>
      <c r="O426" s="14" t="s">
        <v>17</v>
      </c>
      <c r="P426" s="14" t="s">
        <v>17</v>
      </c>
      <c r="Q426" s="14" t="s">
        <v>17</v>
      </c>
      <c r="R426" s="14" t="s">
        <v>17</v>
      </c>
      <c r="S426" s="14" t="s">
        <v>17</v>
      </c>
      <c r="T426" s="14" t="s">
        <v>17</v>
      </c>
      <c r="U426" s="14" t="s">
        <v>17</v>
      </c>
      <c r="V426" s="14" t="s">
        <v>17</v>
      </c>
      <c r="W426" s="14" t="s">
        <v>17</v>
      </c>
      <c r="X426" s="14" t="s">
        <v>17</v>
      </c>
      <c r="Y426" s="14" t="s">
        <v>17</v>
      </c>
      <c r="Z426" s="14" t="s">
        <v>17</v>
      </c>
      <c r="AA426" s="14" t="s">
        <v>17</v>
      </c>
      <c r="AB426" s="14" t="s">
        <v>17</v>
      </c>
      <c r="AC426" s="14" t="s">
        <v>17</v>
      </c>
      <c r="AD426" s="14" t="s">
        <v>17</v>
      </c>
      <c r="AE426" s="14" t="s">
        <v>17</v>
      </c>
    </row>
    <row r="427" spans="1:31">
      <c r="A427" t="s">
        <v>143</v>
      </c>
      <c r="B427" t="s">
        <v>168</v>
      </c>
      <c r="C427" s="234" t="s">
        <v>264</v>
      </c>
      <c r="D427" s="234" t="s">
        <v>264</v>
      </c>
      <c r="E427">
        <v>1979</v>
      </c>
      <c r="F427">
        <v>3</v>
      </c>
      <c r="G427">
        <v>3</v>
      </c>
      <c r="H427">
        <v>43.13</v>
      </c>
      <c r="I427">
        <v>1.94</v>
      </c>
      <c r="J427" s="14" t="s">
        <v>17</v>
      </c>
      <c r="K427" s="14" t="s">
        <v>17</v>
      </c>
      <c r="L427" s="14" t="s">
        <v>17</v>
      </c>
      <c r="M427" s="14" t="s">
        <v>17</v>
      </c>
      <c r="N427" s="14" t="s">
        <v>17</v>
      </c>
      <c r="O427" s="14" t="s">
        <v>17</v>
      </c>
      <c r="P427" s="14" t="s">
        <v>17</v>
      </c>
      <c r="Q427" s="14" t="s">
        <v>17</v>
      </c>
      <c r="R427" s="14" t="s">
        <v>17</v>
      </c>
      <c r="S427" s="14" t="s">
        <v>17</v>
      </c>
      <c r="T427" s="14" t="s">
        <v>17</v>
      </c>
      <c r="U427" s="14" t="s">
        <v>17</v>
      </c>
      <c r="V427" s="14" t="s">
        <v>17</v>
      </c>
      <c r="W427" s="14" t="s">
        <v>17</v>
      </c>
      <c r="X427" s="14" t="s">
        <v>17</v>
      </c>
      <c r="Y427" s="14" t="s">
        <v>17</v>
      </c>
      <c r="Z427" s="14" t="s">
        <v>17</v>
      </c>
      <c r="AA427" s="14" t="s">
        <v>17</v>
      </c>
      <c r="AB427" s="14" t="s">
        <v>17</v>
      </c>
      <c r="AC427" s="14" t="s">
        <v>17</v>
      </c>
      <c r="AD427" s="14" t="s">
        <v>17</v>
      </c>
      <c r="AE427" s="14" t="s">
        <v>17</v>
      </c>
    </row>
    <row r="428" spans="1:31">
      <c r="A428" t="s">
        <v>143</v>
      </c>
      <c r="B428" t="s">
        <v>168</v>
      </c>
      <c r="C428" s="234" t="s">
        <v>264</v>
      </c>
      <c r="D428" s="234" t="s">
        <v>264</v>
      </c>
      <c r="E428">
        <v>1979</v>
      </c>
      <c r="F428">
        <v>3</v>
      </c>
      <c r="G428">
        <v>4</v>
      </c>
      <c r="H428">
        <v>44.95</v>
      </c>
      <c r="I428">
        <v>1.83</v>
      </c>
      <c r="J428" s="14" t="s">
        <v>17</v>
      </c>
      <c r="K428" s="14" t="s">
        <v>17</v>
      </c>
      <c r="L428" s="14" t="s">
        <v>17</v>
      </c>
      <c r="M428" s="14" t="s">
        <v>17</v>
      </c>
      <c r="N428" s="14" t="s">
        <v>17</v>
      </c>
      <c r="O428" s="14" t="s">
        <v>17</v>
      </c>
      <c r="P428" s="14" t="s">
        <v>17</v>
      </c>
      <c r="Q428" s="14" t="s">
        <v>17</v>
      </c>
      <c r="R428" s="14" t="s">
        <v>17</v>
      </c>
      <c r="S428" s="14" t="s">
        <v>17</v>
      </c>
      <c r="T428" s="14" t="s">
        <v>17</v>
      </c>
      <c r="U428" s="14" t="s">
        <v>17</v>
      </c>
      <c r="V428" s="14" t="s">
        <v>17</v>
      </c>
      <c r="W428" s="14" t="s">
        <v>17</v>
      </c>
      <c r="X428" s="14" t="s">
        <v>17</v>
      </c>
      <c r="Y428" s="14" t="s">
        <v>17</v>
      </c>
      <c r="Z428" s="14" t="s">
        <v>17</v>
      </c>
      <c r="AA428" s="14" t="s">
        <v>17</v>
      </c>
      <c r="AB428" s="14" t="s">
        <v>17</v>
      </c>
      <c r="AC428" s="14" t="s">
        <v>17</v>
      </c>
      <c r="AD428" s="14" t="s">
        <v>17</v>
      </c>
      <c r="AE428" s="14" t="s">
        <v>17</v>
      </c>
    </row>
    <row r="429" spans="1:31">
      <c r="A429" t="s">
        <v>143</v>
      </c>
      <c r="B429" t="s">
        <v>168</v>
      </c>
      <c r="C429" s="234" t="s">
        <v>264</v>
      </c>
      <c r="D429" s="234" t="s">
        <v>264</v>
      </c>
      <c r="E429">
        <v>1979</v>
      </c>
      <c r="F429">
        <v>3</v>
      </c>
      <c r="G429">
        <v>5</v>
      </c>
      <c r="H429">
        <v>40.22</v>
      </c>
      <c r="I429">
        <v>2.35</v>
      </c>
      <c r="J429" s="14" t="s">
        <v>17</v>
      </c>
      <c r="K429" s="14" t="s">
        <v>17</v>
      </c>
      <c r="L429" s="14" t="s">
        <v>17</v>
      </c>
      <c r="M429" s="14" t="s">
        <v>17</v>
      </c>
      <c r="N429" s="14" t="s">
        <v>17</v>
      </c>
      <c r="O429" s="14" t="s">
        <v>17</v>
      </c>
      <c r="P429" s="14" t="s">
        <v>17</v>
      </c>
      <c r="Q429" s="14" t="s">
        <v>17</v>
      </c>
      <c r="R429" s="14" t="s">
        <v>17</v>
      </c>
      <c r="S429" s="14" t="s">
        <v>17</v>
      </c>
      <c r="T429" s="14" t="s">
        <v>17</v>
      </c>
      <c r="U429" s="14" t="s">
        <v>17</v>
      </c>
      <c r="V429" s="14" t="s">
        <v>17</v>
      </c>
      <c r="W429" s="14" t="s">
        <v>17</v>
      </c>
      <c r="X429" s="14" t="s">
        <v>17</v>
      </c>
      <c r="Y429" s="14" t="s">
        <v>17</v>
      </c>
      <c r="Z429" s="14" t="s">
        <v>17</v>
      </c>
      <c r="AA429" s="14" t="s">
        <v>17</v>
      </c>
      <c r="AB429" s="14" t="s">
        <v>17</v>
      </c>
      <c r="AC429" s="14" t="s">
        <v>17</v>
      </c>
      <c r="AD429" s="14" t="s">
        <v>17</v>
      </c>
      <c r="AE429" s="14" t="s">
        <v>17</v>
      </c>
    </row>
    <row r="430" spans="1:31">
      <c r="A430" t="s">
        <v>143</v>
      </c>
      <c r="B430" t="s">
        <v>168</v>
      </c>
      <c r="C430" s="234" t="s">
        <v>264</v>
      </c>
      <c r="D430" s="234" t="s">
        <v>264</v>
      </c>
      <c r="E430">
        <v>1979</v>
      </c>
      <c r="F430">
        <v>3</v>
      </c>
      <c r="G430">
        <v>6</v>
      </c>
      <c r="H430">
        <v>38.22</v>
      </c>
      <c r="I430">
        <v>1.63</v>
      </c>
      <c r="J430" s="14" t="s">
        <v>17</v>
      </c>
      <c r="K430" s="14" t="s">
        <v>17</v>
      </c>
      <c r="L430" s="14" t="s">
        <v>17</v>
      </c>
      <c r="M430" s="14" t="s">
        <v>17</v>
      </c>
      <c r="N430" s="14" t="s">
        <v>17</v>
      </c>
      <c r="O430" s="14" t="s">
        <v>17</v>
      </c>
      <c r="P430" s="14" t="s">
        <v>17</v>
      </c>
      <c r="Q430" s="14" t="s">
        <v>17</v>
      </c>
      <c r="R430" s="14" t="s">
        <v>17</v>
      </c>
      <c r="S430" s="14" t="s">
        <v>17</v>
      </c>
      <c r="T430" s="14" t="s">
        <v>17</v>
      </c>
      <c r="U430" s="14" t="s">
        <v>17</v>
      </c>
      <c r="V430" s="14" t="s">
        <v>17</v>
      </c>
      <c r="W430" s="14" t="s">
        <v>17</v>
      </c>
      <c r="X430" s="14" t="s">
        <v>17</v>
      </c>
      <c r="Y430" s="14" t="s">
        <v>17</v>
      </c>
      <c r="Z430" s="14" t="s">
        <v>17</v>
      </c>
      <c r="AA430" s="14" t="s">
        <v>17</v>
      </c>
      <c r="AB430" s="14" t="s">
        <v>17</v>
      </c>
      <c r="AC430" s="14" t="s">
        <v>17</v>
      </c>
      <c r="AD430" s="14" t="s">
        <v>17</v>
      </c>
      <c r="AE430" s="14" t="s">
        <v>17</v>
      </c>
    </row>
    <row r="431" spans="1:31">
      <c r="A431" t="s">
        <v>143</v>
      </c>
      <c r="B431" t="s">
        <v>168</v>
      </c>
      <c r="C431" s="234" t="s">
        <v>264</v>
      </c>
      <c r="D431" s="234" t="s">
        <v>264</v>
      </c>
      <c r="E431">
        <v>1979</v>
      </c>
      <c r="F431">
        <v>3</v>
      </c>
      <c r="G431">
        <v>7</v>
      </c>
      <c r="H431">
        <v>43.13</v>
      </c>
      <c r="I431">
        <v>2.0499999999999998</v>
      </c>
      <c r="J431" s="14" t="s">
        <v>17</v>
      </c>
      <c r="K431" s="14" t="s">
        <v>17</v>
      </c>
      <c r="L431" s="14" t="s">
        <v>17</v>
      </c>
      <c r="M431" s="14" t="s">
        <v>17</v>
      </c>
      <c r="N431" s="14" t="s">
        <v>17</v>
      </c>
      <c r="O431" s="14" t="s">
        <v>17</v>
      </c>
      <c r="P431" s="14" t="s">
        <v>17</v>
      </c>
      <c r="Q431" s="14" t="s">
        <v>17</v>
      </c>
      <c r="R431" s="14" t="s">
        <v>17</v>
      </c>
      <c r="S431" s="14" t="s">
        <v>17</v>
      </c>
      <c r="T431" s="14" t="s">
        <v>17</v>
      </c>
      <c r="U431" s="14" t="s">
        <v>17</v>
      </c>
      <c r="V431" s="14" t="s">
        <v>17</v>
      </c>
      <c r="W431" s="14" t="s">
        <v>17</v>
      </c>
      <c r="X431" s="14" t="s">
        <v>17</v>
      </c>
      <c r="Y431" s="14" t="s">
        <v>17</v>
      </c>
      <c r="Z431" s="14" t="s">
        <v>17</v>
      </c>
      <c r="AA431" s="14" t="s">
        <v>17</v>
      </c>
      <c r="AB431" s="14" t="s">
        <v>17</v>
      </c>
      <c r="AC431" s="14" t="s">
        <v>17</v>
      </c>
      <c r="AD431" s="14" t="s">
        <v>17</v>
      </c>
      <c r="AE431" s="14" t="s">
        <v>17</v>
      </c>
    </row>
    <row r="432" spans="1:31">
      <c r="A432" t="s">
        <v>143</v>
      </c>
      <c r="B432" t="s">
        <v>168</v>
      </c>
      <c r="C432" s="234" t="s">
        <v>264</v>
      </c>
      <c r="D432" s="234" t="s">
        <v>264</v>
      </c>
      <c r="E432">
        <v>1979</v>
      </c>
      <c r="F432">
        <v>3</v>
      </c>
      <c r="G432">
        <v>8</v>
      </c>
      <c r="H432">
        <v>18.38</v>
      </c>
      <c r="I432">
        <v>1.82</v>
      </c>
      <c r="J432" s="14" t="s">
        <v>17</v>
      </c>
      <c r="K432" s="14" t="s">
        <v>17</v>
      </c>
      <c r="L432" s="14" t="s">
        <v>17</v>
      </c>
      <c r="M432" s="14" t="s">
        <v>17</v>
      </c>
      <c r="N432" s="14" t="s">
        <v>17</v>
      </c>
      <c r="O432" s="14" t="s">
        <v>17</v>
      </c>
      <c r="P432" s="14" t="s">
        <v>17</v>
      </c>
      <c r="Q432" s="14" t="s">
        <v>17</v>
      </c>
      <c r="R432" s="14" t="s">
        <v>17</v>
      </c>
      <c r="S432" s="14" t="s">
        <v>17</v>
      </c>
      <c r="T432" s="14" t="s">
        <v>17</v>
      </c>
      <c r="U432" s="14" t="s">
        <v>17</v>
      </c>
      <c r="V432" s="14" t="s">
        <v>17</v>
      </c>
      <c r="W432" s="14" t="s">
        <v>17</v>
      </c>
      <c r="X432" s="14" t="s">
        <v>17</v>
      </c>
      <c r="Y432" s="14" t="s">
        <v>17</v>
      </c>
      <c r="Z432" s="14" t="s">
        <v>17</v>
      </c>
      <c r="AA432" s="14" t="s">
        <v>17</v>
      </c>
      <c r="AB432" s="14" t="s">
        <v>17</v>
      </c>
      <c r="AC432" s="14" t="s">
        <v>17</v>
      </c>
      <c r="AD432" s="14" t="s">
        <v>17</v>
      </c>
      <c r="AE432" s="14" t="s">
        <v>17</v>
      </c>
    </row>
    <row r="433" spans="1:31">
      <c r="A433" t="s">
        <v>143</v>
      </c>
      <c r="B433" t="s">
        <v>168</v>
      </c>
      <c r="C433" s="234" t="s">
        <v>264</v>
      </c>
      <c r="D433" s="234" t="s">
        <v>264</v>
      </c>
      <c r="E433">
        <v>1979</v>
      </c>
      <c r="F433">
        <v>3</v>
      </c>
      <c r="G433">
        <v>9</v>
      </c>
      <c r="H433">
        <v>43.86</v>
      </c>
      <c r="I433">
        <v>1.94</v>
      </c>
      <c r="J433" s="14" t="s">
        <v>17</v>
      </c>
      <c r="K433" s="14" t="s">
        <v>17</v>
      </c>
      <c r="L433" s="14" t="s">
        <v>17</v>
      </c>
      <c r="M433" s="14" t="s">
        <v>17</v>
      </c>
      <c r="N433" s="14" t="s">
        <v>17</v>
      </c>
      <c r="O433" s="14" t="s">
        <v>17</v>
      </c>
      <c r="P433" s="14" t="s">
        <v>17</v>
      </c>
      <c r="Q433" s="14" t="s">
        <v>17</v>
      </c>
      <c r="R433" s="14" t="s">
        <v>17</v>
      </c>
      <c r="S433" s="14" t="s">
        <v>17</v>
      </c>
      <c r="T433" s="14" t="s">
        <v>17</v>
      </c>
      <c r="U433" s="14" t="s">
        <v>17</v>
      </c>
      <c r="V433" s="14" t="s">
        <v>17</v>
      </c>
      <c r="W433" s="14" t="s">
        <v>17</v>
      </c>
      <c r="X433" s="14" t="s">
        <v>17</v>
      </c>
      <c r="Y433" s="14" t="s">
        <v>17</v>
      </c>
      <c r="Z433" s="14" t="s">
        <v>17</v>
      </c>
      <c r="AA433" s="14" t="s">
        <v>17</v>
      </c>
      <c r="AB433" s="14" t="s">
        <v>17</v>
      </c>
      <c r="AC433" s="14" t="s">
        <v>17</v>
      </c>
      <c r="AD433" s="14" t="s">
        <v>17</v>
      </c>
      <c r="AE433" s="14" t="s">
        <v>17</v>
      </c>
    </row>
    <row r="434" spans="1:31">
      <c r="A434" t="s">
        <v>143</v>
      </c>
      <c r="B434" t="s">
        <v>168</v>
      </c>
      <c r="C434" s="234" t="s">
        <v>264</v>
      </c>
      <c r="D434" s="234" t="s">
        <v>264</v>
      </c>
      <c r="E434">
        <v>1979</v>
      </c>
      <c r="F434">
        <v>3</v>
      </c>
      <c r="G434">
        <v>10</v>
      </c>
      <c r="H434">
        <v>41.68</v>
      </c>
      <c r="I434">
        <v>1.93</v>
      </c>
      <c r="J434" s="14" t="s">
        <v>17</v>
      </c>
      <c r="K434" s="14" t="s">
        <v>17</v>
      </c>
      <c r="L434" s="14" t="s">
        <v>17</v>
      </c>
      <c r="M434" s="14" t="s">
        <v>17</v>
      </c>
      <c r="N434" s="14" t="s">
        <v>17</v>
      </c>
      <c r="O434" s="14" t="s">
        <v>17</v>
      </c>
      <c r="P434" s="14" t="s">
        <v>17</v>
      </c>
      <c r="Q434" s="14" t="s">
        <v>17</v>
      </c>
      <c r="R434" s="14" t="s">
        <v>17</v>
      </c>
      <c r="S434" s="14" t="s">
        <v>17</v>
      </c>
      <c r="T434" s="14" t="s">
        <v>17</v>
      </c>
      <c r="U434" s="14" t="s">
        <v>17</v>
      </c>
      <c r="V434" s="14" t="s">
        <v>17</v>
      </c>
      <c r="W434" s="14" t="s">
        <v>17</v>
      </c>
      <c r="X434" s="14" t="s">
        <v>17</v>
      </c>
      <c r="Y434" s="14" t="s">
        <v>17</v>
      </c>
      <c r="Z434" s="14" t="s">
        <v>17</v>
      </c>
      <c r="AA434" s="14" t="s">
        <v>17</v>
      </c>
      <c r="AB434" s="14" t="s">
        <v>17</v>
      </c>
      <c r="AC434" s="14" t="s">
        <v>17</v>
      </c>
      <c r="AD434" s="14" t="s">
        <v>17</v>
      </c>
      <c r="AE434" s="14" t="s">
        <v>17</v>
      </c>
    </row>
    <row r="435" spans="1:31">
      <c r="A435" t="s">
        <v>143</v>
      </c>
      <c r="B435" t="s">
        <v>168</v>
      </c>
      <c r="C435" s="234" t="s">
        <v>264</v>
      </c>
      <c r="D435" s="234" t="s">
        <v>264</v>
      </c>
      <c r="E435">
        <v>1979</v>
      </c>
      <c r="F435">
        <v>3</v>
      </c>
      <c r="G435">
        <v>11</v>
      </c>
      <c r="H435">
        <v>43.13</v>
      </c>
      <c r="I435">
        <v>1.78</v>
      </c>
      <c r="J435" s="14" t="s">
        <v>17</v>
      </c>
      <c r="K435" s="14" t="s">
        <v>17</v>
      </c>
      <c r="L435" s="14" t="s">
        <v>17</v>
      </c>
      <c r="M435" s="14" t="s">
        <v>17</v>
      </c>
      <c r="N435" s="14" t="s">
        <v>17</v>
      </c>
      <c r="O435" s="14" t="s">
        <v>17</v>
      </c>
      <c r="P435" s="14" t="s">
        <v>17</v>
      </c>
      <c r="Q435" s="14" t="s">
        <v>17</v>
      </c>
      <c r="R435" s="14" t="s">
        <v>17</v>
      </c>
      <c r="S435" s="14" t="s">
        <v>17</v>
      </c>
      <c r="T435" s="14" t="s">
        <v>17</v>
      </c>
      <c r="U435" s="14" t="s">
        <v>17</v>
      </c>
      <c r="V435" s="14" t="s">
        <v>17</v>
      </c>
      <c r="W435" s="14" t="s">
        <v>17</v>
      </c>
      <c r="X435" s="14" t="s">
        <v>17</v>
      </c>
      <c r="Y435" s="14" t="s">
        <v>17</v>
      </c>
      <c r="Z435" s="14" t="s">
        <v>17</v>
      </c>
      <c r="AA435" s="14" t="s">
        <v>17</v>
      </c>
      <c r="AB435" s="14" t="s">
        <v>17</v>
      </c>
      <c r="AC435" s="14" t="s">
        <v>17</v>
      </c>
      <c r="AD435" s="14" t="s">
        <v>17</v>
      </c>
      <c r="AE435" s="14" t="s">
        <v>17</v>
      </c>
    </row>
    <row r="436" spans="1:31">
      <c r="A436" t="s">
        <v>143</v>
      </c>
      <c r="B436" t="s">
        <v>168</v>
      </c>
      <c r="C436" s="234" t="s">
        <v>264</v>
      </c>
      <c r="D436" s="234" t="s">
        <v>264</v>
      </c>
      <c r="E436">
        <v>1979</v>
      </c>
      <c r="F436">
        <v>3</v>
      </c>
      <c r="G436">
        <v>12</v>
      </c>
      <c r="H436">
        <v>23.84</v>
      </c>
      <c r="I436">
        <v>1.76</v>
      </c>
      <c r="J436" s="14" t="s">
        <v>17</v>
      </c>
      <c r="K436" s="14" t="s">
        <v>17</v>
      </c>
      <c r="L436" s="14" t="s">
        <v>17</v>
      </c>
      <c r="M436" s="14" t="s">
        <v>17</v>
      </c>
      <c r="N436" s="14" t="s">
        <v>17</v>
      </c>
      <c r="O436" s="14" t="s">
        <v>17</v>
      </c>
      <c r="P436" s="14" t="s">
        <v>17</v>
      </c>
      <c r="Q436" s="14" t="s">
        <v>17</v>
      </c>
      <c r="R436" s="14" t="s">
        <v>17</v>
      </c>
      <c r="S436" s="14" t="s">
        <v>17</v>
      </c>
      <c r="T436" s="14" t="s">
        <v>17</v>
      </c>
      <c r="U436" s="14" t="s">
        <v>17</v>
      </c>
      <c r="V436" s="14" t="s">
        <v>17</v>
      </c>
      <c r="W436" s="14" t="s">
        <v>17</v>
      </c>
      <c r="X436" s="14" t="s">
        <v>17</v>
      </c>
      <c r="Y436" s="14" t="s">
        <v>17</v>
      </c>
      <c r="Z436" s="14" t="s">
        <v>17</v>
      </c>
      <c r="AA436" s="14" t="s">
        <v>17</v>
      </c>
      <c r="AB436" s="14" t="s">
        <v>17</v>
      </c>
      <c r="AC436" s="14" t="s">
        <v>17</v>
      </c>
      <c r="AD436" s="14" t="s">
        <v>17</v>
      </c>
      <c r="AE436" s="14" t="s">
        <v>17</v>
      </c>
    </row>
    <row r="437" spans="1:31">
      <c r="A437" t="s">
        <v>143</v>
      </c>
      <c r="B437" t="s">
        <v>168</v>
      </c>
      <c r="C437" s="234" t="s">
        <v>264</v>
      </c>
      <c r="D437" s="234" t="s">
        <v>264</v>
      </c>
      <c r="E437">
        <v>1979</v>
      </c>
      <c r="F437">
        <v>3</v>
      </c>
      <c r="G437">
        <v>13</v>
      </c>
      <c r="H437">
        <v>41.31</v>
      </c>
      <c r="I437">
        <v>1.99</v>
      </c>
      <c r="J437" s="14" t="s">
        <v>17</v>
      </c>
      <c r="K437" s="14" t="s">
        <v>17</v>
      </c>
      <c r="L437" s="14" t="s">
        <v>17</v>
      </c>
      <c r="M437" s="14" t="s">
        <v>17</v>
      </c>
      <c r="N437" s="14" t="s">
        <v>17</v>
      </c>
      <c r="O437" s="14" t="s">
        <v>17</v>
      </c>
      <c r="P437" s="14" t="s">
        <v>17</v>
      </c>
      <c r="Q437" s="14" t="s">
        <v>17</v>
      </c>
      <c r="R437" s="14" t="s">
        <v>17</v>
      </c>
      <c r="S437" s="14" t="s">
        <v>17</v>
      </c>
      <c r="T437" s="14" t="s">
        <v>17</v>
      </c>
      <c r="U437" s="14" t="s">
        <v>17</v>
      </c>
      <c r="V437" s="14" t="s">
        <v>17</v>
      </c>
      <c r="W437" s="14" t="s">
        <v>17</v>
      </c>
      <c r="X437" s="14" t="s">
        <v>17</v>
      </c>
      <c r="Y437" s="14" t="s">
        <v>17</v>
      </c>
      <c r="Z437" s="14" t="s">
        <v>17</v>
      </c>
      <c r="AA437" s="14" t="s">
        <v>17</v>
      </c>
      <c r="AB437" s="14" t="s">
        <v>17</v>
      </c>
      <c r="AC437" s="14" t="s">
        <v>17</v>
      </c>
      <c r="AD437" s="14" t="s">
        <v>17</v>
      </c>
      <c r="AE437" s="14" t="s">
        <v>17</v>
      </c>
    </row>
    <row r="438" spans="1:31">
      <c r="A438" t="s">
        <v>143</v>
      </c>
      <c r="B438" t="s">
        <v>168</v>
      </c>
      <c r="C438" s="234" t="s">
        <v>264</v>
      </c>
      <c r="D438" s="234" t="s">
        <v>264</v>
      </c>
      <c r="E438">
        <v>1979</v>
      </c>
      <c r="F438">
        <v>3</v>
      </c>
      <c r="G438">
        <v>14</v>
      </c>
      <c r="H438">
        <v>51.87</v>
      </c>
      <c r="I438">
        <v>2.2599999999999998</v>
      </c>
      <c r="J438" s="14" t="s">
        <v>17</v>
      </c>
      <c r="K438" s="14" t="s">
        <v>17</v>
      </c>
      <c r="L438" s="14" t="s">
        <v>17</v>
      </c>
      <c r="M438" s="14" t="s">
        <v>17</v>
      </c>
      <c r="N438" s="14" t="s">
        <v>17</v>
      </c>
      <c r="O438" s="14" t="s">
        <v>17</v>
      </c>
      <c r="P438" s="14" t="s">
        <v>17</v>
      </c>
      <c r="Q438" s="14" t="s">
        <v>17</v>
      </c>
      <c r="R438" s="14" t="s">
        <v>17</v>
      </c>
      <c r="S438" s="14" t="s">
        <v>17</v>
      </c>
      <c r="T438" s="14" t="s">
        <v>17</v>
      </c>
      <c r="U438" s="14" t="s">
        <v>17</v>
      </c>
      <c r="V438" s="14" t="s">
        <v>17</v>
      </c>
      <c r="W438" s="14" t="s">
        <v>17</v>
      </c>
      <c r="X438" s="14" t="s">
        <v>17</v>
      </c>
      <c r="Y438" s="14" t="s">
        <v>17</v>
      </c>
      <c r="Z438" s="14" t="s">
        <v>17</v>
      </c>
      <c r="AA438" s="14" t="s">
        <v>17</v>
      </c>
      <c r="AB438" s="14" t="s">
        <v>17</v>
      </c>
      <c r="AC438" s="14" t="s">
        <v>17</v>
      </c>
      <c r="AD438" s="14" t="s">
        <v>17</v>
      </c>
      <c r="AE438" s="14" t="s">
        <v>17</v>
      </c>
    </row>
    <row r="439" spans="1:31">
      <c r="A439" t="s">
        <v>143</v>
      </c>
      <c r="B439" t="s">
        <v>168</v>
      </c>
      <c r="C439" s="234" t="s">
        <v>264</v>
      </c>
      <c r="D439" s="234" t="s">
        <v>264</v>
      </c>
      <c r="E439">
        <v>1979</v>
      </c>
      <c r="F439">
        <v>4</v>
      </c>
      <c r="G439">
        <v>1</v>
      </c>
      <c r="H439">
        <v>46.41</v>
      </c>
      <c r="I439">
        <v>1.82</v>
      </c>
      <c r="J439" s="14" t="s">
        <v>17</v>
      </c>
      <c r="K439" s="14" t="s">
        <v>17</v>
      </c>
      <c r="L439" s="14" t="s">
        <v>17</v>
      </c>
      <c r="M439" s="14" t="s">
        <v>17</v>
      </c>
      <c r="N439" s="14" t="s">
        <v>17</v>
      </c>
      <c r="O439" s="14" t="s">
        <v>17</v>
      </c>
      <c r="P439" s="14" t="s">
        <v>17</v>
      </c>
      <c r="Q439" s="14" t="s">
        <v>17</v>
      </c>
      <c r="R439" s="14" t="s">
        <v>17</v>
      </c>
      <c r="S439" s="14" t="s">
        <v>17</v>
      </c>
      <c r="T439" s="14" t="s">
        <v>17</v>
      </c>
      <c r="U439" s="14" t="s">
        <v>17</v>
      </c>
      <c r="V439" s="14" t="s">
        <v>17</v>
      </c>
      <c r="W439" s="14" t="s">
        <v>17</v>
      </c>
      <c r="X439" s="14" t="s">
        <v>17</v>
      </c>
      <c r="Y439" s="14" t="s">
        <v>17</v>
      </c>
      <c r="Z439" s="14" t="s">
        <v>17</v>
      </c>
      <c r="AA439" s="14" t="s">
        <v>17</v>
      </c>
      <c r="AB439" s="14" t="s">
        <v>17</v>
      </c>
      <c r="AC439" s="14" t="s">
        <v>17</v>
      </c>
      <c r="AD439" s="14" t="s">
        <v>17</v>
      </c>
      <c r="AE439" s="14" t="s">
        <v>17</v>
      </c>
    </row>
    <row r="440" spans="1:31">
      <c r="A440" t="s">
        <v>143</v>
      </c>
      <c r="B440" t="s">
        <v>168</v>
      </c>
      <c r="C440" s="234" t="s">
        <v>264</v>
      </c>
      <c r="D440" s="234" t="s">
        <v>264</v>
      </c>
      <c r="E440">
        <v>1979</v>
      </c>
      <c r="F440">
        <v>4</v>
      </c>
      <c r="G440">
        <v>2</v>
      </c>
      <c r="H440">
        <v>41.5</v>
      </c>
      <c r="I440">
        <v>1.94</v>
      </c>
      <c r="J440" s="14" t="s">
        <v>17</v>
      </c>
      <c r="K440" s="14" t="s">
        <v>17</v>
      </c>
      <c r="L440" s="14" t="s">
        <v>17</v>
      </c>
      <c r="M440" s="14" t="s">
        <v>17</v>
      </c>
      <c r="N440" s="14" t="s">
        <v>17</v>
      </c>
      <c r="O440" s="14" t="s">
        <v>17</v>
      </c>
      <c r="P440" s="14" t="s">
        <v>17</v>
      </c>
      <c r="Q440" s="14" t="s">
        <v>17</v>
      </c>
      <c r="R440" s="14" t="s">
        <v>17</v>
      </c>
      <c r="S440" s="14" t="s">
        <v>17</v>
      </c>
      <c r="T440" s="14" t="s">
        <v>17</v>
      </c>
      <c r="U440" s="14" t="s">
        <v>17</v>
      </c>
      <c r="V440" s="14" t="s">
        <v>17</v>
      </c>
      <c r="W440" s="14" t="s">
        <v>17</v>
      </c>
      <c r="X440" s="14" t="s">
        <v>17</v>
      </c>
      <c r="Y440" s="14" t="s">
        <v>17</v>
      </c>
      <c r="Z440" s="14" t="s">
        <v>17</v>
      </c>
      <c r="AA440" s="14" t="s">
        <v>17</v>
      </c>
      <c r="AB440" s="14" t="s">
        <v>17</v>
      </c>
      <c r="AC440" s="14" t="s">
        <v>17</v>
      </c>
      <c r="AD440" s="14" t="s">
        <v>17</v>
      </c>
      <c r="AE440" s="14" t="s">
        <v>17</v>
      </c>
    </row>
    <row r="441" spans="1:31">
      <c r="A441" t="s">
        <v>143</v>
      </c>
      <c r="B441" t="s">
        <v>168</v>
      </c>
      <c r="C441" s="234" t="s">
        <v>264</v>
      </c>
      <c r="D441" s="234" t="s">
        <v>264</v>
      </c>
      <c r="E441">
        <v>1979</v>
      </c>
      <c r="F441">
        <v>4</v>
      </c>
      <c r="G441">
        <v>3</v>
      </c>
      <c r="H441">
        <v>46.41</v>
      </c>
      <c r="I441">
        <v>2.0099999999999998</v>
      </c>
      <c r="J441" s="14" t="s">
        <v>17</v>
      </c>
      <c r="K441" s="14" t="s">
        <v>17</v>
      </c>
      <c r="L441" s="14" t="s">
        <v>17</v>
      </c>
      <c r="M441" s="14" t="s">
        <v>17</v>
      </c>
      <c r="N441" s="14" t="s">
        <v>17</v>
      </c>
      <c r="O441" s="14" t="s">
        <v>17</v>
      </c>
      <c r="P441" s="14" t="s">
        <v>17</v>
      </c>
      <c r="Q441" s="14" t="s">
        <v>17</v>
      </c>
      <c r="R441" s="14" t="s">
        <v>17</v>
      </c>
      <c r="S441" s="14" t="s">
        <v>17</v>
      </c>
      <c r="T441" s="14" t="s">
        <v>17</v>
      </c>
      <c r="U441" s="14" t="s">
        <v>17</v>
      </c>
      <c r="V441" s="14" t="s">
        <v>17</v>
      </c>
      <c r="W441" s="14" t="s">
        <v>17</v>
      </c>
      <c r="X441" s="14" t="s">
        <v>17</v>
      </c>
      <c r="Y441" s="14" t="s">
        <v>17</v>
      </c>
      <c r="Z441" s="14" t="s">
        <v>17</v>
      </c>
      <c r="AA441" s="14" t="s">
        <v>17</v>
      </c>
      <c r="AB441" s="14" t="s">
        <v>17</v>
      </c>
      <c r="AC441" s="14" t="s">
        <v>17</v>
      </c>
      <c r="AD441" s="14" t="s">
        <v>17</v>
      </c>
      <c r="AE441" s="14" t="s">
        <v>17</v>
      </c>
    </row>
    <row r="442" spans="1:31">
      <c r="A442" t="s">
        <v>143</v>
      </c>
      <c r="B442" t="s">
        <v>168</v>
      </c>
      <c r="C442" s="234" t="s">
        <v>264</v>
      </c>
      <c r="D442" s="234" t="s">
        <v>264</v>
      </c>
      <c r="E442">
        <v>1979</v>
      </c>
      <c r="F442">
        <v>4</v>
      </c>
      <c r="G442">
        <v>4</v>
      </c>
      <c r="H442">
        <v>21.48</v>
      </c>
      <c r="I442">
        <v>1.82</v>
      </c>
      <c r="J442" s="14" t="s">
        <v>17</v>
      </c>
      <c r="K442" s="14" t="s">
        <v>17</v>
      </c>
      <c r="L442" s="14" t="s">
        <v>17</v>
      </c>
      <c r="M442" s="14" t="s">
        <v>17</v>
      </c>
      <c r="N442" s="14" t="s">
        <v>17</v>
      </c>
      <c r="O442" s="14" t="s">
        <v>17</v>
      </c>
      <c r="P442" s="14" t="s">
        <v>17</v>
      </c>
      <c r="Q442" s="14" t="s">
        <v>17</v>
      </c>
      <c r="R442" s="14" t="s">
        <v>17</v>
      </c>
      <c r="S442" s="14" t="s">
        <v>17</v>
      </c>
      <c r="T442" s="14" t="s">
        <v>17</v>
      </c>
      <c r="U442" s="14" t="s">
        <v>17</v>
      </c>
      <c r="V442" s="14" t="s">
        <v>17</v>
      </c>
      <c r="W442" s="14" t="s">
        <v>17</v>
      </c>
      <c r="X442" s="14" t="s">
        <v>17</v>
      </c>
      <c r="Y442" s="14" t="s">
        <v>17</v>
      </c>
      <c r="Z442" s="14" t="s">
        <v>17</v>
      </c>
      <c r="AA442" s="14" t="s">
        <v>17</v>
      </c>
      <c r="AB442" s="14" t="s">
        <v>17</v>
      </c>
      <c r="AC442" s="14" t="s">
        <v>17</v>
      </c>
      <c r="AD442" s="14" t="s">
        <v>17</v>
      </c>
      <c r="AE442" s="14" t="s">
        <v>17</v>
      </c>
    </row>
    <row r="443" spans="1:31">
      <c r="A443" t="s">
        <v>143</v>
      </c>
      <c r="B443" t="s">
        <v>168</v>
      </c>
      <c r="C443" s="234" t="s">
        <v>264</v>
      </c>
      <c r="D443" s="234" t="s">
        <v>264</v>
      </c>
      <c r="E443">
        <v>1979</v>
      </c>
      <c r="F443">
        <v>4</v>
      </c>
      <c r="G443">
        <v>5</v>
      </c>
      <c r="H443">
        <v>41.68</v>
      </c>
      <c r="I443">
        <v>1.78</v>
      </c>
      <c r="J443" s="14" t="s">
        <v>17</v>
      </c>
      <c r="K443" s="14" t="s">
        <v>17</v>
      </c>
      <c r="L443" s="14" t="s">
        <v>17</v>
      </c>
      <c r="M443" s="14" t="s">
        <v>17</v>
      </c>
      <c r="N443" s="14" t="s">
        <v>17</v>
      </c>
      <c r="O443" s="14" t="s">
        <v>17</v>
      </c>
      <c r="P443" s="14" t="s">
        <v>17</v>
      </c>
      <c r="Q443" s="14" t="s">
        <v>17</v>
      </c>
      <c r="R443" s="14" t="s">
        <v>17</v>
      </c>
      <c r="S443" s="14" t="s">
        <v>17</v>
      </c>
      <c r="T443" s="14" t="s">
        <v>17</v>
      </c>
      <c r="U443" s="14" t="s">
        <v>17</v>
      </c>
      <c r="V443" s="14" t="s">
        <v>17</v>
      </c>
      <c r="W443" s="14" t="s">
        <v>17</v>
      </c>
      <c r="X443" s="14" t="s">
        <v>17</v>
      </c>
      <c r="Y443" s="14" t="s">
        <v>17</v>
      </c>
      <c r="Z443" s="14" t="s">
        <v>17</v>
      </c>
      <c r="AA443" s="14" t="s">
        <v>17</v>
      </c>
      <c r="AB443" s="14" t="s">
        <v>17</v>
      </c>
      <c r="AC443" s="14" t="s">
        <v>17</v>
      </c>
      <c r="AD443" s="14" t="s">
        <v>17</v>
      </c>
      <c r="AE443" s="14" t="s">
        <v>17</v>
      </c>
    </row>
    <row r="444" spans="1:31">
      <c r="A444" t="s">
        <v>143</v>
      </c>
      <c r="B444" t="s">
        <v>168</v>
      </c>
      <c r="C444" s="234" t="s">
        <v>264</v>
      </c>
      <c r="D444" s="234" t="s">
        <v>264</v>
      </c>
      <c r="E444">
        <v>1979</v>
      </c>
      <c r="F444">
        <v>4</v>
      </c>
      <c r="G444">
        <v>6</v>
      </c>
      <c r="H444">
        <v>43.86</v>
      </c>
      <c r="I444">
        <v>1.75</v>
      </c>
      <c r="J444" s="14" t="s">
        <v>17</v>
      </c>
      <c r="K444" s="14" t="s">
        <v>17</v>
      </c>
      <c r="L444" s="14" t="s">
        <v>17</v>
      </c>
      <c r="M444" s="14" t="s">
        <v>17</v>
      </c>
      <c r="N444" s="14" t="s">
        <v>17</v>
      </c>
      <c r="O444" s="14" t="s">
        <v>17</v>
      </c>
      <c r="P444" s="14" t="s">
        <v>17</v>
      </c>
      <c r="Q444" s="14" t="s">
        <v>17</v>
      </c>
      <c r="R444" s="14" t="s">
        <v>17</v>
      </c>
      <c r="S444" s="14" t="s">
        <v>17</v>
      </c>
      <c r="T444" s="14" t="s">
        <v>17</v>
      </c>
      <c r="U444" s="14" t="s">
        <v>17</v>
      </c>
      <c r="V444" s="14" t="s">
        <v>17</v>
      </c>
      <c r="W444" s="14" t="s">
        <v>17</v>
      </c>
      <c r="X444" s="14" t="s">
        <v>17</v>
      </c>
      <c r="Y444" s="14" t="s">
        <v>17</v>
      </c>
      <c r="Z444" s="14" t="s">
        <v>17</v>
      </c>
      <c r="AA444" s="14" t="s">
        <v>17</v>
      </c>
      <c r="AB444" s="14" t="s">
        <v>17</v>
      </c>
      <c r="AC444" s="14" t="s">
        <v>17</v>
      </c>
      <c r="AD444" s="14" t="s">
        <v>17</v>
      </c>
      <c r="AE444" s="14" t="s">
        <v>17</v>
      </c>
    </row>
    <row r="445" spans="1:31">
      <c r="A445" t="s">
        <v>143</v>
      </c>
      <c r="B445" t="s">
        <v>168</v>
      </c>
      <c r="C445" s="234" t="s">
        <v>264</v>
      </c>
      <c r="D445" s="234" t="s">
        <v>264</v>
      </c>
      <c r="E445">
        <v>1979</v>
      </c>
      <c r="F445">
        <v>4</v>
      </c>
      <c r="G445">
        <v>7</v>
      </c>
      <c r="H445">
        <v>42.95</v>
      </c>
      <c r="I445">
        <v>1.74</v>
      </c>
      <c r="J445" s="14" t="s">
        <v>17</v>
      </c>
      <c r="K445" s="14" t="s">
        <v>17</v>
      </c>
      <c r="L445" s="14" t="s">
        <v>17</v>
      </c>
      <c r="M445" s="14" t="s">
        <v>17</v>
      </c>
      <c r="N445" s="14" t="s">
        <v>17</v>
      </c>
      <c r="O445" s="14" t="s">
        <v>17</v>
      </c>
      <c r="P445" s="14" t="s">
        <v>17</v>
      </c>
      <c r="Q445" s="14" t="s">
        <v>17</v>
      </c>
      <c r="R445" s="14" t="s">
        <v>17</v>
      </c>
      <c r="S445" s="14" t="s">
        <v>17</v>
      </c>
      <c r="T445" s="14" t="s">
        <v>17</v>
      </c>
      <c r="U445" s="14" t="s">
        <v>17</v>
      </c>
      <c r="V445" s="14" t="s">
        <v>17</v>
      </c>
      <c r="W445" s="14" t="s">
        <v>17</v>
      </c>
      <c r="X445" s="14" t="s">
        <v>17</v>
      </c>
      <c r="Y445" s="14" t="s">
        <v>17</v>
      </c>
      <c r="Z445" s="14" t="s">
        <v>17</v>
      </c>
      <c r="AA445" s="14" t="s">
        <v>17</v>
      </c>
      <c r="AB445" s="14" t="s">
        <v>17</v>
      </c>
      <c r="AC445" s="14" t="s">
        <v>17</v>
      </c>
      <c r="AD445" s="14" t="s">
        <v>17</v>
      </c>
      <c r="AE445" s="14" t="s">
        <v>17</v>
      </c>
    </row>
    <row r="446" spans="1:31">
      <c r="A446" t="s">
        <v>143</v>
      </c>
      <c r="B446" t="s">
        <v>168</v>
      </c>
      <c r="C446" s="234" t="s">
        <v>264</v>
      </c>
      <c r="D446" s="234" t="s">
        <v>264</v>
      </c>
      <c r="E446">
        <v>1979</v>
      </c>
      <c r="F446">
        <v>4</v>
      </c>
      <c r="G446">
        <v>8</v>
      </c>
      <c r="H446">
        <v>46.41</v>
      </c>
      <c r="I446">
        <v>1.99</v>
      </c>
      <c r="J446" s="14" t="s">
        <v>17</v>
      </c>
      <c r="K446" s="14" t="s">
        <v>17</v>
      </c>
      <c r="L446" s="14" t="s">
        <v>17</v>
      </c>
      <c r="M446" s="14" t="s">
        <v>17</v>
      </c>
      <c r="N446" s="14" t="s">
        <v>17</v>
      </c>
      <c r="O446" s="14" t="s">
        <v>17</v>
      </c>
      <c r="P446" s="14" t="s">
        <v>17</v>
      </c>
      <c r="Q446" s="14" t="s">
        <v>17</v>
      </c>
      <c r="R446" s="14" t="s">
        <v>17</v>
      </c>
      <c r="S446" s="14" t="s">
        <v>17</v>
      </c>
      <c r="T446" s="14" t="s">
        <v>17</v>
      </c>
      <c r="U446" s="14" t="s">
        <v>17</v>
      </c>
      <c r="V446" s="14" t="s">
        <v>17</v>
      </c>
      <c r="W446" s="14" t="s">
        <v>17</v>
      </c>
      <c r="X446" s="14" t="s">
        <v>17</v>
      </c>
      <c r="Y446" s="14" t="s">
        <v>17</v>
      </c>
      <c r="Z446" s="14" t="s">
        <v>17</v>
      </c>
      <c r="AA446" s="14" t="s">
        <v>17</v>
      </c>
      <c r="AB446" s="14" t="s">
        <v>17</v>
      </c>
      <c r="AC446" s="14" t="s">
        <v>17</v>
      </c>
      <c r="AD446" s="14" t="s">
        <v>17</v>
      </c>
      <c r="AE446" s="14" t="s">
        <v>17</v>
      </c>
    </row>
    <row r="447" spans="1:31">
      <c r="A447" t="s">
        <v>143</v>
      </c>
      <c r="B447" t="s">
        <v>168</v>
      </c>
      <c r="C447" s="234" t="s">
        <v>264</v>
      </c>
      <c r="D447" s="234" t="s">
        <v>264</v>
      </c>
      <c r="E447">
        <v>1979</v>
      </c>
      <c r="F447">
        <v>4</v>
      </c>
      <c r="G447">
        <v>9</v>
      </c>
      <c r="H447">
        <v>45.68</v>
      </c>
      <c r="I447">
        <v>1.77</v>
      </c>
      <c r="J447" s="14" t="s">
        <v>17</v>
      </c>
      <c r="K447" s="14" t="s">
        <v>17</v>
      </c>
      <c r="L447" s="14" t="s">
        <v>17</v>
      </c>
      <c r="M447" s="14" t="s">
        <v>17</v>
      </c>
      <c r="N447" s="14" t="s">
        <v>17</v>
      </c>
      <c r="O447" s="14" t="s">
        <v>17</v>
      </c>
      <c r="P447" s="14" t="s">
        <v>17</v>
      </c>
      <c r="Q447" s="14" t="s">
        <v>17</v>
      </c>
      <c r="R447" s="14" t="s">
        <v>17</v>
      </c>
      <c r="S447" s="14" t="s">
        <v>17</v>
      </c>
      <c r="T447" s="14" t="s">
        <v>17</v>
      </c>
      <c r="U447" s="14" t="s">
        <v>17</v>
      </c>
      <c r="V447" s="14" t="s">
        <v>17</v>
      </c>
      <c r="W447" s="14" t="s">
        <v>17</v>
      </c>
      <c r="X447" s="14" t="s">
        <v>17</v>
      </c>
      <c r="Y447" s="14" t="s">
        <v>17</v>
      </c>
      <c r="Z447" s="14" t="s">
        <v>17</v>
      </c>
      <c r="AA447" s="14" t="s">
        <v>17</v>
      </c>
      <c r="AB447" s="14" t="s">
        <v>17</v>
      </c>
      <c r="AC447" s="14" t="s">
        <v>17</v>
      </c>
      <c r="AD447" s="14" t="s">
        <v>17</v>
      </c>
      <c r="AE447" s="14" t="s">
        <v>17</v>
      </c>
    </row>
    <row r="448" spans="1:31">
      <c r="A448" t="s">
        <v>143</v>
      </c>
      <c r="B448" t="s">
        <v>168</v>
      </c>
      <c r="C448" s="234" t="s">
        <v>264</v>
      </c>
      <c r="D448" s="234" t="s">
        <v>264</v>
      </c>
      <c r="E448">
        <v>1979</v>
      </c>
      <c r="F448">
        <v>4</v>
      </c>
      <c r="G448">
        <v>10</v>
      </c>
      <c r="H448">
        <v>22.39</v>
      </c>
      <c r="I448">
        <v>1.68</v>
      </c>
      <c r="J448" s="14" t="s">
        <v>17</v>
      </c>
      <c r="K448" s="14" t="s">
        <v>17</v>
      </c>
      <c r="L448" s="14" t="s">
        <v>17</v>
      </c>
      <c r="M448" s="14" t="s">
        <v>17</v>
      </c>
      <c r="N448" s="14" t="s">
        <v>17</v>
      </c>
      <c r="O448" s="14" t="s">
        <v>17</v>
      </c>
      <c r="P448" s="14" t="s">
        <v>17</v>
      </c>
      <c r="Q448" s="14" t="s">
        <v>17</v>
      </c>
      <c r="R448" s="14" t="s">
        <v>17</v>
      </c>
      <c r="S448" s="14" t="s">
        <v>17</v>
      </c>
      <c r="T448" s="14" t="s">
        <v>17</v>
      </c>
      <c r="U448" s="14" t="s">
        <v>17</v>
      </c>
      <c r="V448" s="14" t="s">
        <v>17</v>
      </c>
      <c r="W448" s="14" t="s">
        <v>17</v>
      </c>
      <c r="X448" s="14" t="s">
        <v>17</v>
      </c>
      <c r="Y448" s="14" t="s">
        <v>17</v>
      </c>
      <c r="Z448" s="14" t="s">
        <v>17</v>
      </c>
      <c r="AA448" s="14" t="s">
        <v>17</v>
      </c>
      <c r="AB448" s="14" t="s">
        <v>17</v>
      </c>
      <c r="AC448" s="14" t="s">
        <v>17</v>
      </c>
      <c r="AD448" s="14" t="s">
        <v>17</v>
      </c>
      <c r="AE448" s="14" t="s">
        <v>17</v>
      </c>
    </row>
    <row r="449" spans="1:31">
      <c r="A449" t="s">
        <v>143</v>
      </c>
      <c r="B449" t="s">
        <v>168</v>
      </c>
      <c r="C449" s="234" t="s">
        <v>264</v>
      </c>
      <c r="D449" s="234" t="s">
        <v>264</v>
      </c>
      <c r="E449">
        <v>1979</v>
      </c>
      <c r="F449">
        <v>4</v>
      </c>
      <c r="G449">
        <v>11</v>
      </c>
      <c r="H449">
        <v>45.14</v>
      </c>
      <c r="I449">
        <v>2.62</v>
      </c>
      <c r="J449" s="14" t="s">
        <v>17</v>
      </c>
      <c r="K449" s="14" t="s">
        <v>17</v>
      </c>
      <c r="L449" s="14" t="s">
        <v>17</v>
      </c>
      <c r="M449" s="14" t="s">
        <v>17</v>
      </c>
      <c r="N449" s="14" t="s">
        <v>17</v>
      </c>
      <c r="O449" s="14" t="s">
        <v>17</v>
      </c>
      <c r="P449" s="14" t="s">
        <v>17</v>
      </c>
      <c r="Q449" s="14" t="s">
        <v>17</v>
      </c>
      <c r="R449" s="14" t="s">
        <v>17</v>
      </c>
      <c r="S449" s="14" t="s">
        <v>17</v>
      </c>
      <c r="T449" s="14" t="s">
        <v>17</v>
      </c>
      <c r="U449" s="14" t="s">
        <v>17</v>
      </c>
      <c r="V449" s="14" t="s">
        <v>17</v>
      </c>
      <c r="W449" s="14" t="s">
        <v>17</v>
      </c>
      <c r="X449" s="14" t="s">
        <v>17</v>
      </c>
      <c r="Y449" s="14" t="s">
        <v>17</v>
      </c>
      <c r="Z449" s="14" t="s">
        <v>17</v>
      </c>
      <c r="AA449" s="14" t="s">
        <v>17</v>
      </c>
      <c r="AB449" s="14" t="s">
        <v>17</v>
      </c>
      <c r="AC449" s="14" t="s">
        <v>17</v>
      </c>
      <c r="AD449" s="14" t="s">
        <v>17</v>
      </c>
      <c r="AE449" s="14" t="s">
        <v>17</v>
      </c>
    </row>
    <row r="450" spans="1:31">
      <c r="A450" t="s">
        <v>143</v>
      </c>
      <c r="B450" t="s">
        <v>168</v>
      </c>
      <c r="C450" s="234" t="s">
        <v>264</v>
      </c>
      <c r="D450" s="234" t="s">
        <v>264</v>
      </c>
      <c r="E450">
        <v>1979</v>
      </c>
      <c r="F450">
        <v>4</v>
      </c>
      <c r="G450">
        <v>12</v>
      </c>
      <c r="H450">
        <v>44.23</v>
      </c>
      <c r="I450">
        <v>1.84</v>
      </c>
      <c r="J450" s="14" t="s">
        <v>17</v>
      </c>
      <c r="K450" s="14" t="s">
        <v>17</v>
      </c>
      <c r="L450" s="14" t="s">
        <v>17</v>
      </c>
      <c r="M450" s="14" t="s">
        <v>17</v>
      </c>
      <c r="N450" s="14" t="s">
        <v>17</v>
      </c>
      <c r="O450" s="14" t="s">
        <v>17</v>
      </c>
      <c r="P450" s="14" t="s">
        <v>17</v>
      </c>
      <c r="Q450" s="14" t="s">
        <v>17</v>
      </c>
      <c r="R450" s="14" t="s">
        <v>17</v>
      </c>
      <c r="S450" s="14" t="s">
        <v>17</v>
      </c>
      <c r="T450" s="14" t="s">
        <v>17</v>
      </c>
      <c r="U450" s="14" t="s">
        <v>17</v>
      </c>
      <c r="V450" s="14" t="s">
        <v>17</v>
      </c>
      <c r="W450" s="14" t="s">
        <v>17</v>
      </c>
      <c r="X450" s="14" t="s">
        <v>17</v>
      </c>
      <c r="Y450" s="14" t="s">
        <v>17</v>
      </c>
      <c r="Z450" s="14" t="s">
        <v>17</v>
      </c>
      <c r="AA450" s="14" t="s">
        <v>17</v>
      </c>
      <c r="AB450" s="14" t="s">
        <v>17</v>
      </c>
      <c r="AC450" s="14" t="s">
        <v>17</v>
      </c>
      <c r="AD450" s="14" t="s">
        <v>17</v>
      </c>
      <c r="AE450" s="14" t="s">
        <v>17</v>
      </c>
    </row>
    <row r="451" spans="1:31">
      <c r="A451" t="s">
        <v>143</v>
      </c>
      <c r="B451" t="s">
        <v>168</v>
      </c>
      <c r="C451" s="234" t="s">
        <v>264</v>
      </c>
      <c r="D451" s="234" t="s">
        <v>264</v>
      </c>
      <c r="E451">
        <v>1979</v>
      </c>
      <c r="F451">
        <v>4</v>
      </c>
      <c r="G451">
        <v>13</v>
      </c>
      <c r="H451">
        <v>44.59</v>
      </c>
      <c r="I451">
        <v>1.96</v>
      </c>
      <c r="J451" s="14" t="s">
        <v>17</v>
      </c>
      <c r="K451" s="14" t="s">
        <v>17</v>
      </c>
      <c r="L451" s="14" t="s">
        <v>17</v>
      </c>
      <c r="M451" s="14" t="s">
        <v>17</v>
      </c>
      <c r="N451" s="14" t="s">
        <v>17</v>
      </c>
      <c r="O451" s="14" t="s">
        <v>17</v>
      </c>
      <c r="P451" s="14" t="s">
        <v>17</v>
      </c>
      <c r="Q451" s="14" t="s">
        <v>17</v>
      </c>
      <c r="R451" s="14" t="s">
        <v>17</v>
      </c>
      <c r="S451" s="14" t="s">
        <v>17</v>
      </c>
      <c r="T451" s="14" t="s">
        <v>17</v>
      </c>
      <c r="U451" s="14" t="s">
        <v>17</v>
      </c>
      <c r="V451" s="14" t="s">
        <v>17</v>
      </c>
      <c r="W451" s="14" t="s">
        <v>17</v>
      </c>
      <c r="X451" s="14" t="s">
        <v>17</v>
      </c>
      <c r="Y451" s="14" t="s">
        <v>17</v>
      </c>
      <c r="Z451" s="14" t="s">
        <v>17</v>
      </c>
      <c r="AA451" s="14" t="s">
        <v>17</v>
      </c>
      <c r="AB451" s="14" t="s">
        <v>17</v>
      </c>
      <c r="AC451" s="14" t="s">
        <v>17</v>
      </c>
      <c r="AD451" s="14" t="s">
        <v>17</v>
      </c>
      <c r="AE451" s="14" t="s">
        <v>17</v>
      </c>
    </row>
    <row r="452" spans="1:31">
      <c r="A452" t="s">
        <v>143</v>
      </c>
      <c r="B452" t="s">
        <v>168</v>
      </c>
      <c r="C452" s="234" t="s">
        <v>264</v>
      </c>
      <c r="D452" s="234" t="s">
        <v>264</v>
      </c>
      <c r="E452">
        <v>1979</v>
      </c>
      <c r="F452">
        <v>4</v>
      </c>
      <c r="G452">
        <v>14</v>
      </c>
      <c r="H452">
        <v>44.23</v>
      </c>
      <c r="I452">
        <v>2.0499999999999998</v>
      </c>
      <c r="J452" s="14" t="s">
        <v>17</v>
      </c>
      <c r="K452" s="14" t="s">
        <v>17</v>
      </c>
      <c r="L452" s="14" t="s">
        <v>17</v>
      </c>
      <c r="M452" s="14" t="s">
        <v>17</v>
      </c>
      <c r="N452" s="14" t="s">
        <v>17</v>
      </c>
      <c r="O452" s="14" t="s">
        <v>17</v>
      </c>
      <c r="P452" s="14" t="s">
        <v>17</v>
      </c>
      <c r="Q452" s="14" t="s">
        <v>17</v>
      </c>
      <c r="R452" s="14" t="s">
        <v>17</v>
      </c>
      <c r="S452" s="14" t="s">
        <v>17</v>
      </c>
      <c r="T452" s="14" t="s">
        <v>17</v>
      </c>
      <c r="U452" s="14" t="s">
        <v>17</v>
      </c>
      <c r="V452" s="14" t="s">
        <v>17</v>
      </c>
      <c r="W452" s="14" t="s">
        <v>17</v>
      </c>
      <c r="X452" s="14" t="s">
        <v>17</v>
      </c>
      <c r="Y452" s="14" t="s">
        <v>17</v>
      </c>
      <c r="Z452" s="14" t="s">
        <v>17</v>
      </c>
      <c r="AA452" s="14" t="s">
        <v>17</v>
      </c>
      <c r="AB452" s="14" t="s">
        <v>17</v>
      </c>
      <c r="AC452" s="14" t="s">
        <v>17</v>
      </c>
      <c r="AD452" s="14" t="s">
        <v>17</v>
      </c>
      <c r="AE452" s="14" t="s">
        <v>17</v>
      </c>
    </row>
    <row r="453" spans="1:31">
      <c r="A453" t="s">
        <v>143</v>
      </c>
      <c r="B453" t="s">
        <v>168</v>
      </c>
      <c r="C453" s="234" t="s">
        <v>264</v>
      </c>
      <c r="D453" s="234" t="s">
        <v>264</v>
      </c>
      <c r="E453">
        <v>1980</v>
      </c>
      <c r="F453">
        <v>1</v>
      </c>
      <c r="G453">
        <v>1</v>
      </c>
      <c r="H453">
        <v>15.37</v>
      </c>
      <c r="I453">
        <v>1.83</v>
      </c>
      <c r="J453" s="14">
        <v>5054</v>
      </c>
      <c r="K453" s="14">
        <v>4900</v>
      </c>
      <c r="L453" s="14">
        <v>5.9</v>
      </c>
      <c r="M453" s="14">
        <v>13</v>
      </c>
      <c r="N453" s="14">
        <v>86</v>
      </c>
      <c r="O453" s="14">
        <v>539</v>
      </c>
      <c r="P453" s="14" t="s">
        <v>17</v>
      </c>
      <c r="Q453" s="14" t="s">
        <v>17</v>
      </c>
      <c r="R453" s="14" t="s">
        <v>17</v>
      </c>
      <c r="S453" s="14">
        <v>6.7</v>
      </c>
      <c r="T453" s="14" t="s">
        <v>17</v>
      </c>
      <c r="U453" s="14" t="s">
        <v>17</v>
      </c>
      <c r="V453" s="14" t="s">
        <v>17</v>
      </c>
      <c r="W453" s="14" t="s">
        <v>17</v>
      </c>
      <c r="X453" s="14" t="s">
        <v>17</v>
      </c>
      <c r="Y453" s="14" t="s">
        <v>17</v>
      </c>
      <c r="Z453" s="14" t="s">
        <v>17</v>
      </c>
      <c r="AA453" s="14" t="s">
        <v>17</v>
      </c>
      <c r="AB453" s="14" t="s">
        <v>17</v>
      </c>
      <c r="AC453" s="14" t="s">
        <v>17</v>
      </c>
      <c r="AD453" s="14" t="s">
        <v>17</v>
      </c>
      <c r="AE453" s="14" t="s">
        <v>17</v>
      </c>
    </row>
    <row r="454" spans="1:31">
      <c r="A454" t="s">
        <v>143</v>
      </c>
      <c r="B454" t="s">
        <v>168</v>
      </c>
      <c r="C454" s="234" t="s">
        <v>264</v>
      </c>
      <c r="D454" s="234" t="s">
        <v>264</v>
      </c>
      <c r="E454">
        <v>1980</v>
      </c>
      <c r="F454">
        <v>1</v>
      </c>
      <c r="G454">
        <v>2</v>
      </c>
      <c r="H454">
        <v>20.57</v>
      </c>
      <c r="I454">
        <v>1.86</v>
      </c>
      <c r="J454" s="14">
        <v>4774</v>
      </c>
      <c r="K454" s="14">
        <v>4753</v>
      </c>
      <c r="L454" s="14">
        <v>5.6</v>
      </c>
      <c r="M454" s="14">
        <v>9</v>
      </c>
      <c r="N454" s="14">
        <v>93</v>
      </c>
      <c r="O454" s="14">
        <v>801</v>
      </c>
      <c r="P454" s="14" t="s">
        <v>17</v>
      </c>
      <c r="Q454" s="14" t="s">
        <v>17</v>
      </c>
      <c r="R454" s="14" t="s">
        <v>17</v>
      </c>
      <c r="S454" s="14">
        <v>6.8</v>
      </c>
      <c r="T454" s="14" t="s">
        <v>17</v>
      </c>
      <c r="U454" s="14" t="s">
        <v>17</v>
      </c>
      <c r="V454" s="14" t="s">
        <v>17</v>
      </c>
      <c r="W454" s="14" t="s">
        <v>17</v>
      </c>
      <c r="X454" s="14" t="s">
        <v>17</v>
      </c>
      <c r="Y454" s="14" t="s">
        <v>17</v>
      </c>
      <c r="Z454" s="14" t="s">
        <v>17</v>
      </c>
      <c r="AA454" s="14" t="s">
        <v>17</v>
      </c>
      <c r="AB454" s="14" t="s">
        <v>17</v>
      </c>
      <c r="AC454" s="14" t="s">
        <v>17</v>
      </c>
      <c r="AD454" s="14" t="s">
        <v>17</v>
      </c>
      <c r="AE454" s="14" t="s">
        <v>17</v>
      </c>
    </row>
    <row r="455" spans="1:31">
      <c r="A455" t="s">
        <v>143</v>
      </c>
      <c r="B455" t="s">
        <v>168</v>
      </c>
      <c r="C455" s="234" t="s">
        <v>264</v>
      </c>
      <c r="D455" s="234" t="s">
        <v>264</v>
      </c>
      <c r="E455">
        <v>1980</v>
      </c>
      <c r="F455">
        <v>1</v>
      </c>
      <c r="G455">
        <v>3</v>
      </c>
      <c r="H455">
        <v>25.77</v>
      </c>
      <c r="I455">
        <v>1.77</v>
      </c>
      <c r="J455" s="14">
        <v>4494</v>
      </c>
      <c r="K455" s="14">
        <v>4669</v>
      </c>
      <c r="L455" s="14">
        <v>5.8</v>
      </c>
      <c r="M455" s="14">
        <v>11</v>
      </c>
      <c r="N455" s="14">
        <v>107</v>
      </c>
      <c r="O455" s="14">
        <v>702</v>
      </c>
      <c r="P455" s="14" t="s">
        <v>17</v>
      </c>
      <c r="Q455" s="14" t="s">
        <v>17</v>
      </c>
      <c r="R455" s="14" t="s">
        <v>17</v>
      </c>
      <c r="S455" s="14">
        <v>6.8</v>
      </c>
      <c r="T455" s="14" t="s">
        <v>17</v>
      </c>
      <c r="U455" s="14" t="s">
        <v>17</v>
      </c>
      <c r="V455" s="14" t="s">
        <v>17</v>
      </c>
      <c r="W455" s="14" t="s">
        <v>17</v>
      </c>
      <c r="X455" s="14" t="s">
        <v>17</v>
      </c>
      <c r="Y455" s="14" t="s">
        <v>17</v>
      </c>
      <c r="Z455" s="14" t="s">
        <v>17</v>
      </c>
      <c r="AA455" s="14" t="s">
        <v>17</v>
      </c>
      <c r="AB455" s="14" t="s">
        <v>17</v>
      </c>
      <c r="AC455" s="14" t="s">
        <v>17</v>
      </c>
      <c r="AD455" s="14" t="s">
        <v>17</v>
      </c>
      <c r="AE455" s="14" t="s">
        <v>17</v>
      </c>
    </row>
    <row r="456" spans="1:31">
      <c r="A456" t="s">
        <v>143</v>
      </c>
      <c r="B456" t="s">
        <v>168</v>
      </c>
      <c r="C456" s="234" t="s">
        <v>264</v>
      </c>
      <c r="D456" s="234" t="s">
        <v>264</v>
      </c>
      <c r="E456">
        <v>1980</v>
      </c>
      <c r="F456">
        <v>1</v>
      </c>
      <c r="G456">
        <v>4</v>
      </c>
      <c r="H456">
        <v>34.85</v>
      </c>
      <c r="I456">
        <v>1.81</v>
      </c>
      <c r="J456" s="14">
        <v>4676</v>
      </c>
      <c r="K456" s="14">
        <v>4550</v>
      </c>
      <c r="L456" s="14">
        <v>5.8</v>
      </c>
      <c r="M456" s="14">
        <v>9</v>
      </c>
      <c r="N456" s="14">
        <v>120</v>
      </c>
      <c r="O456" s="14">
        <v>752</v>
      </c>
      <c r="P456" s="14" t="s">
        <v>17</v>
      </c>
      <c r="Q456" s="14" t="s">
        <v>17</v>
      </c>
      <c r="R456" s="14" t="s">
        <v>17</v>
      </c>
      <c r="S456" s="14">
        <v>6.8</v>
      </c>
      <c r="T456" s="14" t="s">
        <v>17</v>
      </c>
      <c r="U456" s="14" t="s">
        <v>17</v>
      </c>
      <c r="V456" s="14" t="s">
        <v>17</v>
      </c>
      <c r="W456" s="14" t="s">
        <v>17</v>
      </c>
      <c r="X456" s="14" t="s">
        <v>17</v>
      </c>
      <c r="Y456" s="14" t="s">
        <v>17</v>
      </c>
      <c r="Z456" s="14" t="s">
        <v>17</v>
      </c>
      <c r="AA456" s="14" t="s">
        <v>17</v>
      </c>
      <c r="AB456" s="14" t="s">
        <v>17</v>
      </c>
      <c r="AC456" s="14" t="s">
        <v>17</v>
      </c>
      <c r="AD456" s="14" t="s">
        <v>17</v>
      </c>
      <c r="AE456" s="14" t="s">
        <v>17</v>
      </c>
    </row>
    <row r="457" spans="1:31">
      <c r="A457" t="s">
        <v>143</v>
      </c>
      <c r="B457" t="s">
        <v>168</v>
      </c>
      <c r="C457" s="234" t="s">
        <v>264</v>
      </c>
      <c r="D457" s="234" t="s">
        <v>264</v>
      </c>
      <c r="E457">
        <v>1980</v>
      </c>
      <c r="F457">
        <v>1</v>
      </c>
      <c r="G457">
        <v>5</v>
      </c>
      <c r="H457">
        <v>49.85</v>
      </c>
      <c r="I457">
        <v>2.02</v>
      </c>
      <c r="J457" s="14">
        <v>4970</v>
      </c>
      <c r="K457" s="14">
        <v>5082</v>
      </c>
      <c r="L457" s="14">
        <v>5.5</v>
      </c>
      <c r="M457" s="14">
        <v>16</v>
      </c>
      <c r="N457" s="14">
        <v>149</v>
      </c>
      <c r="O457" s="14">
        <v>866</v>
      </c>
      <c r="P457" s="14" t="s">
        <v>17</v>
      </c>
      <c r="Q457" s="14" t="s">
        <v>17</v>
      </c>
      <c r="R457" s="14" t="s">
        <v>17</v>
      </c>
      <c r="S457" s="14">
        <v>6.6</v>
      </c>
      <c r="T457" s="14" t="s">
        <v>17</v>
      </c>
      <c r="U457" s="14" t="s">
        <v>17</v>
      </c>
      <c r="V457" s="14" t="s">
        <v>17</v>
      </c>
      <c r="W457" s="14" t="s">
        <v>17</v>
      </c>
      <c r="X457" s="14" t="s">
        <v>17</v>
      </c>
      <c r="Y457" s="14" t="s">
        <v>17</v>
      </c>
      <c r="Z457" s="14" t="s">
        <v>17</v>
      </c>
      <c r="AA457" s="14" t="s">
        <v>17</v>
      </c>
      <c r="AB457" s="14" t="s">
        <v>17</v>
      </c>
      <c r="AC457" s="14" t="s">
        <v>17</v>
      </c>
      <c r="AD457" s="14" t="s">
        <v>17</v>
      </c>
      <c r="AE457" s="14" t="s">
        <v>17</v>
      </c>
    </row>
    <row r="458" spans="1:31">
      <c r="A458" t="s">
        <v>143</v>
      </c>
      <c r="B458" t="s">
        <v>168</v>
      </c>
      <c r="C458" s="234" t="s">
        <v>264</v>
      </c>
      <c r="D458" s="234" t="s">
        <v>264</v>
      </c>
      <c r="E458">
        <v>1980</v>
      </c>
      <c r="F458">
        <v>1</v>
      </c>
      <c r="G458">
        <v>6</v>
      </c>
      <c r="H458">
        <v>58.32</v>
      </c>
      <c r="I458">
        <v>2.11</v>
      </c>
      <c r="J458" s="14">
        <v>4900</v>
      </c>
      <c r="K458" s="14">
        <v>5026</v>
      </c>
      <c r="L458" s="14">
        <v>5.4</v>
      </c>
      <c r="M458" s="14">
        <v>12</v>
      </c>
      <c r="N458" s="14">
        <v>120</v>
      </c>
      <c r="O458" s="14">
        <v>825</v>
      </c>
      <c r="P458" s="14" t="s">
        <v>17</v>
      </c>
      <c r="Q458" s="14" t="s">
        <v>17</v>
      </c>
      <c r="R458" s="14" t="s">
        <v>17</v>
      </c>
      <c r="S458" s="14">
        <v>6.7</v>
      </c>
      <c r="T458" s="14" t="s">
        <v>17</v>
      </c>
      <c r="U458" s="14" t="s">
        <v>17</v>
      </c>
      <c r="V458" s="14" t="s">
        <v>17</v>
      </c>
      <c r="W458" s="14" t="s">
        <v>17</v>
      </c>
      <c r="X458" s="14" t="s">
        <v>17</v>
      </c>
      <c r="Y458" s="14" t="s">
        <v>17</v>
      </c>
      <c r="Z458" s="14" t="s">
        <v>17</v>
      </c>
      <c r="AA458" s="14" t="s">
        <v>17</v>
      </c>
      <c r="AB458" s="14" t="s">
        <v>17</v>
      </c>
      <c r="AC458" s="14" t="s">
        <v>17</v>
      </c>
      <c r="AD458" s="14" t="s">
        <v>17</v>
      </c>
      <c r="AE458" s="14" t="s">
        <v>17</v>
      </c>
    </row>
    <row r="459" spans="1:31">
      <c r="A459" t="s">
        <v>143</v>
      </c>
      <c r="B459" t="s">
        <v>168</v>
      </c>
      <c r="C459" s="234" t="s">
        <v>264</v>
      </c>
      <c r="D459" s="234" t="s">
        <v>264</v>
      </c>
      <c r="E459">
        <v>1980</v>
      </c>
      <c r="F459">
        <v>1</v>
      </c>
      <c r="G459">
        <v>7</v>
      </c>
      <c r="H459">
        <v>52.15</v>
      </c>
      <c r="I459">
        <v>2.2400000000000002</v>
      </c>
      <c r="J459" s="14">
        <v>5614</v>
      </c>
      <c r="K459" s="14">
        <v>5670</v>
      </c>
      <c r="L459" s="14">
        <v>5.3</v>
      </c>
      <c r="M459" s="14">
        <v>16</v>
      </c>
      <c r="N459" s="14">
        <v>140</v>
      </c>
      <c r="O459" s="14">
        <v>886</v>
      </c>
      <c r="P459" s="14" t="s">
        <v>17</v>
      </c>
      <c r="Q459" s="14" t="s">
        <v>17</v>
      </c>
      <c r="R459" s="14" t="s">
        <v>17</v>
      </c>
      <c r="S459" s="14">
        <v>6.6</v>
      </c>
      <c r="T459" s="14" t="s">
        <v>17</v>
      </c>
      <c r="U459" s="14" t="s">
        <v>17</v>
      </c>
      <c r="V459" s="14" t="s">
        <v>17</v>
      </c>
      <c r="W459" s="14" t="s">
        <v>17</v>
      </c>
      <c r="X459" s="14" t="s">
        <v>17</v>
      </c>
      <c r="Y459" s="14" t="s">
        <v>17</v>
      </c>
      <c r="Z459" s="14" t="s">
        <v>17</v>
      </c>
      <c r="AA459" s="14" t="s">
        <v>17</v>
      </c>
      <c r="AB459" s="14" t="s">
        <v>17</v>
      </c>
      <c r="AC459" s="14" t="s">
        <v>17</v>
      </c>
      <c r="AD459" s="14" t="s">
        <v>17</v>
      </c>
      <c r="AE459" s="14" t="s">
        <v>17</v>
      </c>
    </row>
    <row r="460" spans="1:31">
      <c r="A460" t="s">
        <v>143</v>
      </c>
      <c r="B460" t="s">
        <v>168</v>
      </c>
      <c r="C460" s="234" t="s">
        <v>264</v>
      </c>
      <c r="D460" s="234" t="s">
        <v>264</v>
      </c>
      <c r="E460">
        <v>1980</v>
      </c>
      <c r="F460">
        <v>1</v>
      </c>
      <c r="G460">
        <v>8</v>
      </c>
      <c r="H460">
        <v>43.08</v>
      </c>
      <c r="I460">
        <v>2.48</v>
      </c>
      <c r="J460" s="14">
        <v>4564</v>
      </c>
      <c r="K460" s="14">
        <v>5866</v>
      </c>
      <c r="L460" s="14">
        <v>5.4</v>
      </c>
      <c r="M460" s="14">
        <v>23</v>
      </c>
      <c r="N460" s="14">
        <v>44</v>
      </c>
      <c r="O460" s="14">
        <v>771</v>
      </c>
      <c r="P460" s="14" t="s">
        <v>17</v>
      </c>
      <c r="Q460" s="14" t="s">
        <v>17</v>
      </c>
      <c r="R460" s="14" t="s">
        <v>17</v>
      </c>
      <c r="S460" s="14">
        <v>6.7</v>
      </c>
      <c r="T460" s="14" t="s">
        <v>17</v>
      </c>
      <c r="U460" s="14" t="s">
        <v>17</v>
      </c>
      <c r="V460" s="14" t="s">
        <v>17</v>
      </c>
      <c r="W460" s="14" t="s">
        <v>17</v>
      </c>
      <c r="X460" s="14" t="s">
        <v>17</v>
      </c>
      <c r="Y460" s="14" t="s">
        <v>17</v>
      </c>
      <c r="Z460" s="14" t="s">
        <v>17</v>
      </c>
      <c r="AA460" s="14" t="s">
        <v>17</v>
      </c>
      <c r="AB460" s="14" t="s">
        <v>17</v>
      </c>
      <c r="AC460" s="14" t="s">
        <v>17</v>
      </c>
      <c r="AD460" s="14" t="s">
        <v>17</v>
      </c>
      <c r="AE460" s="14" t="s">
        <v>17</v>
      </c>
    </row>
    <row r="461" spans="1:31">
      <c r="A461" t="s">
        <v>143</v>
      </c>
      <c r="B461" t="s">
        <v>168</v>
      </c>
      <c r="C461" s="234" t="s">
        <v>264</v>
      </c>
      <c r="D461" s="234" t="s">
        <v>264</v>
      </c>
      <c r="E461">
        <v>1980</v>
      </c>
      <c r="F461">
        <v>1</v>
      </c>
      <c r="G461">
        <v>9</v>
      </c>
      <c r="H461">
        <v>42.59</v>
      </c>
      <c r="I461">
        <v>2.23</v>
      </c>
      <c r="J461" s="14">
        <v>4872</v>
      </c>
      <c r="K461" s="14">
        <v>5376</v>
      </c>
      <c r="L461" s="14">
        <v>5.5</v>
      </c>
      <c r="M461" s="14">
        <v>17</v>
      </c>
      <c r="N461" s="14">
        <v>108</v>
      </c>
      <c r="O461" s="14">
        <v>852</v>
      </c>
      <c r="P461" s="14" t="s">
        <v>17</v>
      </c>
      <c r="Q461" s="14" t="s">
        <v>17</v>
      </c>
      <c r="R461" s="14" t="s">
        <v>17</v>
      </c>
      <c r="S461" s="14">
        <v>7</v>
      </c>
      <c r="T461" s="14" t="s">
        <v>17</v>
      </c>
      <c r="U461" s="14" t="s">
        <v>17</v>
      </c>
      <c r="V461" s="14" t="s">
        <v>17</v>
      </c>
      <c r="W461" s="14" t="s">
        <v>17</v>
      </c>
      <c r="X461" s="14" t="s">
        <v>17</v>
      </c>
      <c r="Y461" s="14" t="s">
        <v>17</v>
      </c>
      <c r="Z461" s="14" t="s">
        <v>17</v>
      </c>
      <c r="AA461" s="14" t="s">
        <v>17</v>
      </c>
      <c r="AB461" s="14" t="s">
        <v>17</v>
      </c>
      <c r="AC461" s="14" t="s">
        <v>17</v>
      </c>
      <c r="AD461" s="14" t="s">
        <v>17</v>
      </c>
      <c r="AE461" s="14" t="s">
        <v>17</v>
      </c>
    </row>
    <row r="462" spans="1:31">
      <c r="A462" t="s">
        <v>143</v>
      </c>
      <c r="B462" t="s">
        <v>168</v>
      </c>
      <c r="C462" s="234" t="s">
        <v>264</v>
      </c>
      <c r="D462" s="234" t="s">
        <v>264</v>
      </c>
      <c r="E462">
        <v>1980</v>
      </c>
      <c r="F462">
        <v>1</v>
      </c>
      <c r="G462">
        <v>10</v>
      </c>
      <c r="H462">
        <v>45.86</v>
      </c>
      <c r="I462">
        <v>2.2000000000000002</v>
      </c>
      <c r="J462" s="14">
        <v>4676</v>
      </c>
      <c r="K462" s="14">
        <v>5432</v>
      </c>
      <c r="L462" s="14">
        <v>5.4</v>
      </c>
      <c r="M462" s="14">
        <v>15</v>
      </c>
      <c r="N462" s="14">
        <v>141</v>
      </c>
      <c r="O462" s="14">
        <v>842</v>
      </c>
      <c r="P462" s="14" t="s">
        <v>17</v>
      </c>
      <c r="Q462" s="14" t="s">
        <v>17</v>
      </c>
      <c r="R462" s="14" t="s">
        <v>17</v>
      </c>
      <c r="S462" s="14">
        <v>6.7</v>
      </c>
      <c r="T462" s="14" t="s">
        <v>17</v>
      </c>
      <c r="U462" s="14" t="s">
        <v>17</v>
      </c>
      <c r="V462" s="14" t="s">
        <v>17</v>
      </c>
      <c r="W462" s="14" t="s">
        <v>17</v>
      </c>
      <c r="X462" s="14" t="s">
        <v>17</v>
      </c>
      <c r="Y462" s="14" t="s">
        <v>17</v>
      </c>
      <c r="Z462" s="14" t="s">
        <v>17</v>
      </c>
      <c r="AA462" s="14" t="s">
        <v>17</v>
      </c>
      <c r="AB462" s="14" t="s">
        <v>17</v>
      </c>
      <c r="AC462" s="14" t="s">
        <v>17</v>
      </c>
      <c r="AD462" s="14" t="s">
        <v>17</v>
      </c>
      <c r="AE462" s="14" t="s">
        <v>17</v>
      </c>
    </row>
    <row r="463" spans="1:31">
      <c r="A463" t="s">
        <v>143</v>
      </c>
      <c r="B463" t="s">
        <v>168</v>
      </c>
      <c r="C463" s="234" t="s">
        <v>264</v>
      </c>
      <c r="D463" s="234" t="s">
        <v>264</v>
      </c>
      <c r="E463">
        <v>1980</v>
      </c>
      <c r="F463">
        <v>1</v>
      </c>
      <c r="G463">
        <v>11</v>
      </c>
      <c r="H463">
        <v>53.6</v>
      </c>
      <c r="I463">
        <v>2.1</v>
      </c>
      <c r="J463" s="14">
        <v>5152</v>
      </c>
      <c r="K463" s="14">
        <v>5873</v>
      </c>
      <c r="L463" s="14">
        <v>5.5</v>
      </c>
      <c r="M463" s="14">
        <v>16</v>
      </c>
      <c r="N463" s="14">
        <v>243</v>
      </c>
      <c r="O463" s="14">
        <v>969</v>
      </c>
      <c r="P463" s="14" t="s">
        <v>17</v>
      </c>
      <c r="Q463" s="14" t="s">
        <v>17</v>
      </c>
      <c r="R463" s="14" t="s">
        <v>17</v>
      </c>
      <c r="S463" s="14">
        <v>6.7</v>
      </c>
      <c r="T463" s="14" t="s">
        <v>17</v>
      </c>
      <c r="U463" s="14" t="s">
        <v>17</v>
      </c>
      <c r="V463" s="14" t="s">
        <v>17</v>
      </c>
      <c r="W463" s="14" t="s">
        <v>17</v>
      </c>
      <c r="X463" s="14" t="s">
        <v>17</v>
      </c>
      <c r="Y463" s="14" t="s">
        <v>17</v>
      </c>
      <c r="Z463" s="14" t="s">
        <v>17</v>
      </c>
      <c r="AA463" s="14" t="s">
        <v>17</v>
      </c>
      <c r="AB463" s="14" t="s">
        <v>17</v>
      </c>
      <c r="AC463" s="14" t="s">
        <v>17</v>
      </c>
      <c r="AD463" s="14" t="s">
        <v>17</v>
      </c>
      <c r="AE463" s="14" t="s">
        <v>17</v>
      </c>
    </row>
    <row r="464" spans="1:31">
      <c r="A464" t="s">
        <v>143</v>
      </c>
      <c r="B464" t="s">
        <v>168</v>
      </c>
      <c r="C464" s="234" t="s">
        <v>264</v>
      </c>
      <c r="D464" s="234" t="s">
        <v>264</v>
      </c>
      <c r="E464">
        <v>1980</v>
      </c>
      <c r="F464">
        <v>1</v>
      </c>
      <c r="G464">
        <v>12</v>
      </c>
      <c r="H464">
        <v>52.88</v>
      </c>
      <c r="I464">
        <v>2.0099999999999998</v>
      </c>
      <c r="J464" s="14">
        <v>4802</v>
      </c>
      <c r="K464" s="14">
        <v>4851</v>
      </c>
      <c r="L464" s="14">
        <v>5.4</v>
      </c>
      <c r="M464" s="14">
        <v>15</v>
      </c>
      <c r="N464" s="14">
        <v>156</v>
      </c>
      <c r="O464" s="14">
        <v>642</v>
      </c>
      <c r="P464" s="14" t="s">
        <v>17</v>
      </c>
      <c r="Q464" s="14" t="s">
        <v>17</v>
      </c>
      <c r="R464" s="14" t="s">
        <v>17</v>
      </c>
      <c r="S464" s="14">
        <v>6.7</v>
      </c>
      <c r="T464" s="14" t="s">
        <v>17</v>
      </c>
      <c r="U464" s="14" t="s">
        <v>17</v>
      </c>
      <c r="V464" s="14" t="s">
        <v>17</v>
      </c>
      <c r="W464" s="14" t="s">
        <v>17</v>
      </c>
      <c r="X464" s="14" t="s">
        <v>17</v>
      </c>
      <c r="Y464" s="14" t="s">
        <v>17</v>
      </c>
      <c r="Z464" s="14" t="s">
        <v>17</v>
      </c>
      <c r="AA464" s="14" t="s">
        <v>17</v>
      </c>
      <c r="AB464" s="14" t="s">
        <v>17</v>
      </c>
      <c r="AC464" s="14" t="s">
        <v>17</v>
      </c>
      <c r="AD464" s="14" t="s">
        <v>17</v>
      </c>
      <c r="AE464" s="14" t="s">
        <v>17</v>
      </c>
    </row>
    <row r="465" spans="1:31">
      <c r="A465" t="s">
        <v>143</v>
      </c>
      <c r="B465" t="s">
        <v>168</v>
      </c>
      <c r="C465" s="234" t="s">
        <v>264</v>
      </c>
      <c r="D465" s="234" t="s">
        <v>264</v>
      </c>
      <c r="E465">
        <v>1980</v>
      </c>
      <c r="F465">
        <v>1</v>
      </c>
      <c r="G465">
        <v>13</v>
      </c>
      <c r="H465">
        <v>69.33</v>
      </c>
      <c r="I465">
        <v>2.17</v>
      </c>
      <c r="J465" s="14">
        <v>5194</v>
      </c>
      <c r="K465" s="14">
        <v>5201</v>
      </c>
      <c r="L465" s="14">
        <v>5.5</v>
      </c>
      <c r="M465" s="14">
        <v>15</v>
      </c>
      <c r="N465" s="14">
        <v>203</v>
      </c>
      <c r="O465" s="14">
        <v>842</v>
      </c>
      <c r="P465" s="14" t="s">
        <v>17</v>
      </c>
      <c r="Q465" s="14" t="s">
        <v>17</v>
      </c>
      <c r="R465" s="14" t="s">
        <v>17</v>
      </c>
      <c r="S465" s="14">
        <v>6.7</v>
      </c>
      <c r="T465" s="14" t="s">
        <v>17</v>
      </c>
      <c r="U465" s="14" t="s">
        <v>17</v>
      </c>
      <c r="V465" s="14" t="s">
        <v>17</v>
      </c>
      <c r="W465" s="14" t="s">
        <v>17</v>
      </c>
      <c r="X465" s="14" t="s">
        <v>17</v>
      </c>
      <c r="Y465" s="14" t="s">
        <v>17</v>
      </c>
      <c r="Z465" s="14" t="s">
        <v>17</v>
      </c>
      <c r="AA465" s="14" t="s">
        <v>17</v>
      </c>
      <c r="AB465" s="14" t="s">
        <v>17</v>
      </c>
      <c r="AC465" s="14" t="s">
        <v>17</v>
      </c>
      <c r="AD465" s="14" t="s">
        <v>17</v>
      </c>
      <c r="AE465" s="14" t="s">
        <v>17</v>
      </c>
    </row>
    <row r="466" spans="1:31">
      <c r="A466" t="s">
        <v>143</v>
      </c>
      <c r="B466" t="s">
        <v>168</v>
      </c>
      <c r="C466" s="234" t="s">
        <v>264</v>
      </c>
      <c r="D466" s="234" t="s">
        <v>264</v>
      </c>
      <c r="E466">
        <v>1980</v>
      </c>
      <c r="F466">
        <v>1</v>
      </c>
      <c r="G466">
        <v>14</v>
      </c>
      <c r="H466">
        <v>55.78</v>
      </c>
      <c r="I466">
        <v>2.0499999999999998</v>
      </c>
      <c r="J466" s="14">
        <v>5026</v>
      </c>
      <c r="K466" s="14">
        <v>4788</v>
      </c>
      <c r="L466" s="14">
        <v>5.3</v>
      </c>
      <c r="M466" s="14">
        <v>18</v>
      </c>
      <c r="N466" s="14">
        <v>144</v>
      </c>
      <c r="O466" s="14">
        <v>782</v>
      </c>
      <c r="P466" s="14" t="s">
        <v>17</v>
      </c>
      <c r="Q466" s="14" t="s">
        <v>17</v>
      </c>
      <c r="R466" s="14" t="s">
        <v>17</v>
      </c>
      <c r="S466" s="14">
        <v>6.6</v>
      </c>
      <c r="T466" s="14" t="s">
        <v>17</v>
      </c>
      <c r="U466" s="14" t="s">
        <v>17</v>
      </c>
      <c r="V466" s="14" t="s">
        <v>17</v>
      </c>
      <c r="W466" s="14" t="s">
        <v>17</v>
      </c>
      <c r="X466" s="14" t="s">
        <v>17</v>
      </c>
      <c r="Y466" s="14" t="s">
        <v>17</v>
      </c>
      <c r="Z466" s="14" t="s">
        <v>17</v>
      </c>
      <c r="AA466" s="14" t="s">
        <v>17</v>
      </c>
      <c r="AB466" s="14" t="s">
        <v>17</v>
      </c>
      <c r="AC466" s="14" t="s">
        <v>17</v>
      </c>
      <c r="AD466" s="14" t="s">
        <v>17</v>
      </c>
      <c r="AE466" s="14" t="s">
        <v>17</v>
      </c>
    </row>
    <row r="467" spans="1:31">
      <c r="A467" t="s">
        <v>143</v>
      </c>
      <c r="B467" t="s">
        <v>168</v>
      </c>
      <c r="C467" s="234" t="s">
        <v>264</v>
      </c>
      <c r="D467" s="234" t="s">
        <v>264</v>
      </c>
      <c r="E467">
        <v>1980</v>
      </c>
      <c r="F467">
        <v>2</v>
      </c>
      <c r="G467">
        <v>1</v>
      </c>
      <c r="H467">
        <v>15.97</v>
      </c>
      <c r="I467">
        <v>2.4900000000000002</v>
      </c>
      <c r="J467" s="14">
        <v>5684</v>
      </c>
      <c r="K467" s="14">
        <v>6370</v>
      </c>
      <c r="L467" s="14">
        <v>5.8</v>
      </c>
      <c r="M467" s="14">
        <v>10</v>
      </c>
      <c r="N467" s="14">
        <v>84</v>
      </c>
      <c r="O467" s="14">
        <v>654</v>
      </c>
      <c r="P467" s="14" t="s">
        <v>17</v>
      </c>
      <c r="Q467" s="14" t="s">
        <v>17</v>
      </c>
      <c r="R467" s="14" t="s">
        <v>17</v>
      </c>
      <c r="S467" s="14">
        <v>7.1</v>
      </c>
      <c r="T467" s="14" t="s">
        <v>17</v>
      </c>
      <c r="U467" s="14" t="s">
        <v>17</v>
      </c>
      <c r="V467" s="14" t="s">
        <v>17</v>
      </c>
      <c r="W467" s="14" t="s">
        <v>17</v>
      </c>
      <c r="X467" s="14" t="s">
        <v>17</v>
      </c>
      <c r="Y467" s="14" t="s">
        <v>17</v>
      </c>
      <c r="Z467" s="14" t="s">
        <v>17</v>
      </c>
      <c r="AA467" s="14" t="s">
        <v>17</v>
      </c>
      <c r="AB467" s="14" t="s">
        <v>17</v>
      </c>
      <c r="AC467" s="14" t="s">
        <v>17</v>
      </c>
      <c r="AD467" s="14" t="s">
        <v>17</v>
      </c>
      <c r="AE467" s="14" t="s">
        <v>17</v>
      </c>
    </row>
    <row r="468" spans="1:31">
      <c r="A468" t="s">
        <v>143</v>
      </c>
      <c r="B468" t="s">
        <v>168</v>
      </c>
      <c r="C468" s="234" t="s">
        <v>264</v>
      </c>
      <c r="D468" s="234" t="s">
        <v>264</v>
      </c>
      <c r="E468">
        <v>1980</v>
      </c>
      <c r="F468">
        <v>2</v>
      </c>
      <c r="G468">
        <v>2</v>
      </c>
      <c r="H468">
        <v>22.63</v>
      </c>
      <c r="I468">
        <v>1.77</v>
      </c>
      <c r="J468" s="14">
        <v>5348</v>
      </c>
      <c r="K468" s="14">
        <v>5677</v>
      </c>
      <c r="L468" s="14">
        <v>5.7</v>
      </c>
      <c r="M468" s="14">
        <v>9</v>
      </c>
      <c r="N468" s="14">
        <v>163</v>
      </c>
      <c r="O468" s="14">
        <v>833</v>
      </c>
      <c r="P468" s="14" t="s">
        <v>17</v>
      </c>
      <c r="Q468" s="14" t="s">
        <v>17</v>
      </c>
      <c r="R468" s="14" t="s">
        <v>17</v>
      </c>
      <c r="S468" s="14">
        <v>6.8</v>
      </c>
      <c r="T468" s="14" t="s">
        <v>17</v>
      </c>
      <c r="U468" s="14" t="s">
        <v>17</v>
      </c>
      <c r="V468" s="14" t="s">
        <v>17</v>
      </c>
      <c r="W468" s="14" t="s">
        <v>17</v>
      </c>
      <c r="X468" s="14" t="s">
        <v>17</v>
      </c>
      <c r="Y468" s="14" t="s">
        <v>17</v>
      </c>
      <c r="Z468" s="14" t="s">
        <v>17</v>
      </c>
      <c r="AA468" s="14" t="s">
        <v>17</v>
      </c>
      <c r="AB468" s="14" t="s">
        <v>17</v>
      </c>
      <c r="AC468" s="14" t="s">
        <v>17</v>
      </c>
      <c r="AD468" s="14" t="s">
        <v>17</v>
      </c>
      <c r="AE468" s="14" t="s">
        <v>17</v>
      </c>
    </row>
    <row r="469" spans="1:31">
      <c r="A469" t="s">
        <v>143</v>
      </c>
      <c r="B469" t="s">
        <v>168</v>
      </c>
      <c r="C469" s="234" t="s">
        <v>264</v>
      </c>
      <c r="D469" s="234" t="s">
        <v>264</v>
      </c>
      <c r="E469">
        <v>1980</v>
      </c>
      <c r="F469">
        <v>2</v>
      </c>
      <c r="G469">
        <v>3</v>
      </c>
      <c r="H469">
        <v>27.47</v>
      </c>
      <c r="I469">
        <v>1.85</v>
      </c>
      <c r="J469" s="14">
        <v>5432</v>
      </c>
      <c r="K469" s="14">
        <v>5236</v>
      </c>
      <c r="L469" s="14">
        <v>5.7</v>
      </c>
      <c r="M469" s="14">
        <v>8</v>
      </c>
      <c r="N469" s="14">
        <v>113</v>
      </c>
      <c r="O469" s="14">
        <v>794</v>
      </c>
      <c r="P469" s="14" t="s">
        <v>17</v>
      </c>
      <c r="Q469" s="14" t="s">
        <v>17</v>
      </c>
      <c r="R469" s="14" t="s">
        <v>17</v>
      </c>
      <c r="S469" s="14">
        <v>6.7</v>
      </c>
      <c r="T469" s="14" t="s">
        <v>17</v>
      </c>
      <c r="U469" s="14" t="s">
        <v>17</v>
      </c>
      <c r="V469" s="14" t="s">
        <v>17</v>
      </c>
      <c r="W469" s="14" t="s">
        <v>17</v>
      </c>
      <c r="X469" s="14" t="s">
        <v>17</v>
      </c>
      <c r="Y469" s="14" t="s">
        <v>17</v>
      </c>
      <c r="Z469" s="14" t="s">
        <v>17</v>
      </c>
      <c r="AA469" s="14" t="s">
        <v>17</v>
      </c>
      <c r="AB469" s="14" t="s">
        <v>17</v>
      </c>
      <c r="AC469" s="14" t="s">
        <v>17</v>
      </c>
      <c r="AD469" s="14" t="s">
        <v>17</v>
      </c>
      <c r="AE469" s="14" t="s">
        <v>17</v>
      </c>
    </row>
    <row r="470" spans="1:31">
      <c r="A470" t="s">
        <v>143</v>
      </c>
      <c r="B470" t="s">
        <v>168</v>
      </c>
      <c r="C470" s="234" t="s">
        <v>264</v>
      </c>
      <c r="D470" s="234" t="s">
        <v>264</v>
      </c>
      <c r="E470">
        <v>1980</v>
      </c>
      <c r="F470">
        <v>2</v>
      </c>
      <c r="G470">
        <v>4</v>
      </c>
      <c r="H470">
        <v>41.26</v>
      </c>
      <c r="I470">
        <v>2.34</v>
      </c>
      <c r="J470" s="14">
        <v>6090</v>
      </c>
      <c r="K470" s="14">
        <v>6391</v>
      </c>
      <c r="L470" s="14">
        <v>5.6</v>
      </c>
      <c r="M470" s="14">
        <v>14</v>
      </c>
      <c r="N470" s="14">
        <v>75</v>
      </c>
      <c r="O470" s="14">
        <v>656</v>
      </c>
      <c r="P470" s="14" t="s">
        <v>17</v>
      </c>
      <c r="Q470" s="14" t="s">
        <v>17</v>
      </c>
      <c r="R470" s="14" t="s">
        <v>17</v>
      </c>
      <c r="S470" s="14">
        <v>7.1</v>
      </c>
      <c r="T470" s="14" t="s">
        <v>17</v>
      </c>
      <c r="U470" s="14" t="s">
        <v>17</v>
      </c>
      <c r="V470" s="14" t="s">
        <v>17</v>
      </c>
      <c r="W470" s="14" t="s">
        <v>17</v>
      </c>
      <c r="X470" s="14" t="s">
        <v>17</v>
      </c>
      <c r="Y470" s="14" t="s">
        <v>17</v>
      </c>
      <c r="Z470" s="14" t="s">
        <v>17</v>
      </c>
      <c r="AA470" s="14" t="s">
        <v>17</v>
      </c>
      <c r="AB470" s="14" t="s">
        <v>17</v>
      </c>
      <c r="AC470" s="14" t="s">
        <v>17</v>
      </c>
      <c r="AD470" s="14" t="s">
        <v>17</v>
      </c>
      <c r="AE470" s="14" t="s">
        <v>17</v>
      </c>
    </row>
    <row r="471" spans="1:31">
      <c r="A471" t="s">
        <v>143</v>
      </c>
      <c r="B471" t="s">
        <v>168</v>
      </c>
      <c r="C471" s="234" t="s">
        <v>264</v>
      </c>
      <c r="D471" s="234" t="s">
        <v>264</v>
      </c>
      <c r="E471">
        <v>1980</v>
      </c>
      <c r="F471">
        <v>2</v>
      </c>
      <c r="G471">
        <v>5</v>
      </c>
      <c r="H471">
        <v>53.48</v>
      </c>
      <c r="I471">
        <v>2.12</v>
      </c>
      <c r="J471" s="14">
        <v>4662</v>
      </c>
      <c r="K471" s="14">
        <v>5712</v>
      </c>
      <c r="L471" s="14">
        <v>5.5</v>
      </c>
      <c r="M471" s="14">
        <v>9</v>
      </c>
      <c r="N471" s="14">
        <v>125</v>
      </c>
      <c r="O471" s="14">
        <v>858</v>
      </c>
      <c r="P471" s="14" t="s">
        <v>17</v>
      </c>
      <c r="Q471" s="14" t="s">
        <v>17</v>
      </c>
      <c r="R471" s="14" t="s">
        <v>17</v>
      </c>
      <c r="S471" s="14">
        <v>6.7</v>
      </c>
      <c r="T471" s="14" t="s">
        <v>17</v>
      </c>
      <c r="U471" s="14" t="s">
        <v>17</v>
      </c>
      <c r="V471" s="14" t="s">
        <v>17</v>
      </c>
      <c r="W471" s="14" t="s">
        <v>17</v>
      </c>
      <c r="X471" s="14" t="s">
        <v>17</v>
      </c>
      <c r="Y471" s="14" t="s">
        <v>17</v>
      </c>
      <c r="Z471" s="14" t="s">
        <v>17</v>
      </c>
      <c r="AA471" s="14" t="s">
        <v>17</v>
      </c>
      <c r="AB471" s="14" t="s">
        <v>17</v>
      </c>
      <c r="AC471" s="14" t="s">
        <v>17</v>
      </c>
      <c r="AD471" s="14" t="s">
        <v>17</v>
      </c>
      <c r="AE471" s="14" t="s">
        <v>17</v>
      </c>
    </row>
    <row r="472" spans="1:31">
      <c r="A472" t="s">
        <v>143</v>
      </c>
      <c r="B472" t="s">
        <v>168</v>
      </c>
      <c r="C472" s="234" t="s">
        <v>264</v>
      </c>
      <c r="D472" s="234" t="s">
        <v>264</v>
      </c>
      <c r="E472">
        <v>1980</v>
      </c>
      <c r="F472">
        <v>2</v>
      </c>
      <c r="G472">
        <v>6</v>
      </c>
      <c r="H472">
        <v>54.33</v>
      </c>
      <c r="I472">
        <v>1.74</v>
      </c>
      <c r="J472" s="14">
        <v>4844</v>
      </c>
      <c r="K472" s="14">
        <v>6300</v>
      </c>
      <c r="L472" s="14">
        <v>5.3</v>
      </c>
      <c r="M472" s="14">
        <v>16</v>
      </c>
      <c r="N472" s="14">
        <v>120</v>
      </c>
      <c r="O472" s="14">
        <v>927</v>
      </c>
      <c r="P472" s="14" t="s">
        <v>17</v>
      </c>
      <c r="Q472" s="14" t="s">
        <v>17</v>
      </c>
      <c r="R472" s="14" t="s">
        <v>17</v>
      </c>
      <c r="S472" s="14">
        <v>7</v>
      </c>
      <c r="T472" s="14" t="s">
        <v>17</v>
      </c>
      <c r="U472" s="14" t="s">
        <v>17</v>
      </c>
      <c r="V472" s="14" t="s">
        <v>17</v>
      </c>
      <c r="W472" s="14" t="s">
        <v>17</v>
      </c>
      <c r="X472" s="14" t="s">
        <v>17</v>
      </c>
      <c r="Y472" s="14" t="s">
        <v>17</v>
      </c>
      <c r="Z472" s="14" t="s">
        <v>17</v>
      </c>
      <c r="AA472" s="14" t="s">
        <v>17</v>
      </c>
      <c r="AB472" s="14" t="s">
        <v>17</v>
      </c>
      <c r="AC472" s="14" t="s">
        <v>17</v>
      </c>
      <c r="AD472" s="14" t="s">
        <v>17</v>
      </c>
      <c r="AE472" s="14" t="s">
        <v>17</v>
      </c>
    </row>
    <row r="473" spans="1:31">
      <c r="A473" t="s">
        <v>143</v>
      </c>
      <c r="B473" t="s">
        <v>168</v>
      </c>
      <c r="C473" s="234" t="s">
        <v>264</v>
      </c>
      <c r="D473" s="234" t="s">
        <v>264</v>
      </c>
      <c r="E473">
        <v>1980</v>
      </c>
      <c r="F473">
        <v>2</v>
      </c>
      <c r="G473">
        <v>7</v>
      </c>
      <c r="H473">
        <v>56.63</v>
      </c>
      <c r="I473">
        <v>1.76</v>
      </c>
      <c r="J473" s="14">
        <v>4606</v>
      </c>
      <c r="K473" s="14">
        <v>5908</v>
      </c>
      <c r="L473" s="14">
        <v>5.3</v>
      </c>
      <c r="M473" s="14">
        <v>22</v>
      </c>
      <c r="N473" s="14">
        <v>168</v>
      </c>
      <c r="O473" s="14">
        <v>929</v>
      </c>
      <c r="P473" s="14" t="s">
        <v>17</v>
      </c>
      <c r="Q473" s="14" t="s">
        <v>17</v>
      </c>
      <c r="R473" s="14" t="s">
        <v>17</v>
      </c>
      <c r="S473" s="14">
        <v>6.5</v>
      </c>
      <c r="T473" s="14" t="s">
        <v>17</v>
      </c>
      <c r="U473" s="14" t="s">
        <v>17</v>
      </c>
      <c r="V473" s="14" t="s">
        <v>17</v>
      </c>
      <c r="W473" s="14" t="s">
        <v>17</v>
      </c>
      <c r="X473" s="14" t="s">
        <v>17</v>
      </c>
      <c r="Y473" s="14" t="s">
        <v>17</v>
      </c>
      <c r="Z473" s="14" t="s">
        <v>17</v>
      </c>
      <c r="AA473" s="14" t="s">
        <v>17</v>
      </c>
      <c r="AB473" s="14" t="s">
        <v>17</v>
      </c>
      <c r="AC473" s="14" t="s">
        <v>17</v>
      </c>
      <c r="AD473" s="14" t="s">
        <v>17</v>
      </c>
      <c r="AE473" s="14" t="s">
        <v>17</v>
      </c>
    </row>
    <row r="474" spans="1:31">
      <c r="A474" t="s">
        <v>143</v>
      </c>
      <c r="B474" t="s">
        <v>168</v>
      </c>
      <c r="C474" s="234" t="s">
        <v>264</v>
      </c>
      <c r="D474" s="234" t="s">
        <v>264</v>
      </c>
      <c r="E474">
        <v>1980</v>
      </c>
      <c r="F474">
        <v>2</v>
      </c>
      <c r="G474">
        <v>8</v>
      </c>
      <c r="H474">
        <v>45.5</v>
      </c>
      <c r="I474">
        <v>2.27</v>
      </c>
      <c r="J474" s="14">
        <v>4494</v>
      </c>
      <c r="K474" s="14">
        <v>5775</v>
      </c>
      <c r="L474" s="14">
        <v>5.5</v>
      </c>
      <c r="M474" s="14">
        <v>8</v>
      </c>
      <c r="N474" s="14">
        <v>44</v>
      </c>
      <c r="O474" s="14">
        <v>724</v>
      </c>
      <c r="P474" s="14" t="s">
        <v>17</v>
      </c>
      <c r="Q474" s="14" t="s">
        <v>17</v>
      </c>
      <c r="R474" s="14" t="s">
        <v>17</v>
      </c>
      <c r="S474" s="14">
        <v>6.8</v>
      </c>
      <c r="T474" s="14" t="s">
        <v>17</v>
      </c>
      <c r="U474" s="14" t="s">
        <v>17</v>
      </c>
      <c r="V474" s="14" t="s">
        <v>17</v>
      </c>
      <c r="W474" s="14" t="s">
        <v>17</v>
      </c>
      <c r="X474" s="14" t="s">
        <v>17</v>
      </c>
      <c r="Y474" s="14" t="s">
        <v>17</v>
      </c>
      <c r="Z474" s="14" t="s">
        <v>17</v>
      </c>
      <c r="AA474" s="14" t="s">
        <v>17</v>
      </c>
      <c r="AB474" s="14" t="s">
        <v>17</v>
      </c>
      <c r="AC474" s="14" t="s">
        <v>17</v>
      </c>
      <c r="AD474" s="14" t="s">
        <v>17</v>
      </c>
      <c r="AE474" s="14" t="s">
        <v>17</v>
      </c>
    </row>
    <row r="475" spans="1:31">
      <c r="A475" t="s">
        <v>143</v>
      </c>
      <c r="B475" t="s">
        <v>168</v>
      </c>
      <c r="C475" s="234" t="s">
        <v>264</v>
      </c>
      <c r="D475" s="234" t="s">
        <v>264</v>
      </c>
      <c r="E475">
        <v>1980</v>
      </c>
      <c r="F475">
        <v>2</v>
      </c>
      <c r="G475">
        <v>9</v>
      </c>
      <c r="H475">
        <v>48.76</v>
      </c>
      <c r="I475">
        <v>2.09</v>
      </c>
      <c r="J475" s="14">
        <v>4732</v>
      </c>
      <c r="K475" s="14">
        <v>5152</v>
      </c>
      <c r="L475" s="14">
        <v>5.4</v>
      </c>
      <c r="M475" s="14">
        <v>21</v>
      </c>
      <c r="N475" s="14">
        <v>107</v>
      </c>
      <c r="O475" s="14">
        <v>947</v>
      </c>
      <c r="P475" s="14" t="s">
        <v>17</v>
      </c>
      <c r="Q475" s="14" t="s">
        <v>17</v>
      </c>
      <c r="R475" s="14" t="s">
        <v>17</v>
      </c>
      <c r="S475" s="14">
        <v>7.1</v>
      </c>
      <c r="T475" s="14" t="s">
        <v>17</v>
      </c>
      <c r="U475" s="14" t="s">
        <v>17</v>
      </c>
      <c r="V475" s="14" t="s">
        <v>17</v>
      </c>
      <c r="W475" s="14" t="s">
        <v>17</v>
      </c>
      <c r="X475" s="14" t="s">
        <v>17</v>
      </c>
      <c r="Y475" s="14" t="s">
        <v>17</v>
      </c>
      <c r="Z475" s="14" t="s">
        <v>17</v>
      </c>
      <c r="AA475" s="14" t="s">
        <v>17</v>
      </c>
      <c r="AB475" s="14" t="s">
        <v>17</v>
      </c>
      <c r="AC475" s="14" t="s">
        <v>17</v>
      </c>
      <c r="AD475" s="14" t="s">
        <v>17</v>
      </c>
      <c r="AE475" s="14" t="s">
        <v>17</v>
      </c>
    </row>
    <row r="476" spans="1:31">
      <c r="A476" t="s">
        <v>143</v>
      </c>
      <c r="B476" t="s">
        <v>168</v>
      </c>
      <c r="C476" s="234" t="s">
        <v>264</v>
      </c>
      <c r="D476" s="234" t="s">
        <v>264</v>
      </c>
      <c r="E476">
        <v>1980</v>
      </c>
      <c r="F476">
        <v>2</v>
      </c>
      <c r="G476">
        <v>10</v>
      </c>
      <c r="H476">
        <v>53</v>
      </c>
      <c r="I476">
        <v>1.91</v>
      </c>
      <c r="J476" s="14">
        <v>5740</v>
      </c>
      <c r="K476" s="14">
        <v>6867</v>
      </c>
      <c r="L476" s="14">
        <v>5.6</v>
      </c>
      <c r="M476" s="14">
        <v>11</v>
      </c>
      <c r="N476" s="14">
        <v>172</v>
      </c>
      <c r="O476" s="14">
        <v>861</v>
      </c>
      <c r="P476" s="14" t="s">
        <v>17</v>
      </c>
      <c r="Q476" s="14" t="s">
        <v>17</v>
      </c>
      <c r="R476" s="14" t="s">
        <v>17</v>
      </c>
      <c r="S476" s="14">
        <v>6.6</v>
      </c>
      <c r="T476" s="14" t="s">
        <v>17</v>
      </c>
      <c r="U476" s="14" t="s">
        <v>17</v>
      </c>
      <c r="V476" s="14" t="s">
        <v>17</v>
      </c>
      <c r="W476" s="14" t="s">
        <v>17</v>
      </c>
      <c r="X476" s="14" t="s">
        <v>17</v>
      </c>
      <c r="Y476" s="14" t="s">
        <v>17</v>
      </c>
      <c r="Z476" s="14" t="s">
        <v>17</v>
      </c>
      <c r="AA476" s="14" t="s">
        <v>17</v>
      </c>
      <c r="AB476" s="14" t="s">
        <v>17</v>
      </c>
      <c r="AC476" s="14" t="s">
        <v>17</v>
      </c>
      <c r="AD476" s="14" t="s">
        <v>17</v>
      </c>
      <c r="AE476" s="14" t="s">
        <v>17</v>
      </c>
    </row>
    <row r="477" spans="1:31">
      <c r="A477" t="s">
        <v>143</v>
      </c>
      <c r="B477" t="s">
        <v>168</v>
      </c>
      <c r="C477" s="234" t="s">
        <v>264</v>
      </c>
      <c r="D477" s="234" t="s">
        <v>264</v>
      </c>
      <c r="E477">
        <v>1980</v>
      </c>
      <c r="F477">
        <v>2</v>
      </c>
      <c r="G477">
        <v>11</v>
      </c>
      <c r="H477">
        <v>51.18</v>
      </c>
      <c r="I477">
        <v>1.83</v>
      </c>
      <c r="J477" s="14">
        <v>5208</v>
      </c>
      <c r="K477" s="14">
        <v>5523</v>
      </c>
      <c r="L477" s="14">
        <v>5.6</v>
      </c>
      <c r="M477" s="14">
        <v>14</v>
      </c>
      <c r="N477" s="14">
        <v>209</v>
      </c>
      <c r="O477" s="14">
        <v>783</v>
      </c>
      <c r="P477" s="14" t="s">
        <v>17</v>
      </c>
      <c r="Q477" s="14" t="s">
        <v>17</v>
      </c>
      <c r="R477" s="14" t="s">
        <v>17</v>
      </c>
      <c r="S477" s="14">
        <v>6.7</v>
      </c>
      <c r="T477" s="14" t="s">
        <v>17</v>
      </c>
      <c r="U477" s="14" t="s">
        <v>17</v>
      </c>
      <c r="V477" s="14" t="s">
        <v>17</v>
      </c>
      <c r="W477" s="14" t="s">
        <v>17</v>
      </c>
      <c r="X477" s="14" t="s">
        <v>17</v>
      </c>
      <c r="Y477" s="14" t="s">
        <v>17</v>
      </c>
      <c r="Z477" s="14" t="s">
        <v>17</v>
      </c>
      <c r="AA477" s="14" t="s">
        <v>17</v>
      </c>
      <c r="AB477" s="14" t="s">
        <v>17</v>
      </c>
      <c r="AC477" s="14" t="s">
        <v>17</v>
      </c>
      <c r="AD477" s="14" t="s">
        <v>17</v>
      </c>
      <c r="AE477" s="14" t="s">
        <v>17</v>
      </c>
    </row>
    <row r="478" spans="1:31">
      <c r="A478" t="s">
        <v>143</v>
      </c>
      <c r="B478" t="s">
        <v>168</v>
      </c>
      <c r="C478" s="234" t="s">
        <v>264</v>
      </c>
      <c r="D478" s="234" t="s">
        <v>264</v>
      </c>
      <c r="E478">
        <v>1980</v>
      </c>
      <c r="F478">
        <v>2</v>
      </c>
      <c r="G478">
        <v>12</v>
      </c>
      <c r="H478">
        <v>49.85</v>
      </c>
      <c r="I478">
        <v>1.77</v>
      </c>
      <c r="J478" s="14">
        <v>5334</v>
      </c>
      <c r="K478" s="14">
        <v>6391</v>
      </c>
      <c r="L478" s="14">
        <v>5.4</v>
      </c>
      <c r="M478" s="14">
        <v>17</v>
      </c>
      <c r="N478" s="14">
        <v>220</v>
      </c>
      <c r="O478" s="14">
        <v>756</v>
      </c>
      <c r="P478" s="14" t="s">
        <v>17</v>
      </c>
      <c r="Q478" s="14" t="s">
        <v>17</v>
      </c>
      <c r="R478" s="14" t="s">
        <v>17</v>
      </c>
      <c r="S478" s="14">
        <v>6.6</v>
      </c>
      <c r="T478" s="14" t="s">
        <v>17</v>
      </c>
      <c r="U478" s="14" t="s">
        <v>17</v>
      </c>
      <c r="V478" s="14" t="s">
        <v>17</v>
      </c>
      <c r="W478" s="14" t="s">
        <v>17</v>
      </c>
      <c r="X478" s="14" t="s">
        <v>17</v>
      </c>
      <c r="Y478" s="14" t="s">
        <v>17</v>
      </c>
      <c r="Z478" s="14" t="s">
        <v>17</v>
      </c>
      <c r="AA478" s="14" t="s">
        <v>17</v>
      </c>
      <c r="AB478" s="14" t="s">
        <v>17</v>
      </c>
      <c r="AC478" s="14" t="s">
        <v>17</v>
      </c>
      <c r="AD478" s="14" t="s">
        <v>17</v>
      </c>
      <c r="AE478" s="14" t="s">
        <v>17</v>
      </c>
    </row>
    <row r="479" spans="1:31">
      <c r="A479" t="s">
        <v>143</v>
      </c>
      <c r="B479" t="s">
        <v>168</v>
      </c>
      <c r="C479" s="234" t="s">
        <v>264</v>
      </c>
      <c r="D479" s="234" t="s">
        <v>264</v>
      </c>
      <c r="E479">
        <v>1980</v>
      </c>
      <c r="F479">
        <v>2</v>
      </c>
      <c r="G479">
        <v>13</v>
      </c>
      <c r="H479">
        <v>51.42</v>
      </c>
      <c r="I479">
        <v>2.37</v>
      </c>
      <c r="J479" s="14">
        <v>6048</v>
      </c>
      <c r="K479" s="14">
        <v>6965</v>
      </c>
      <c r="L479" s="14">
        <v>5.3</v>
      </c>
      <c r="M479" s="14">
        <v>19</v>
      </c>
      <c r="N479" s="14">
        <v>238</v>
      </c>
      <c r="O479" s="14">
        <v>869</v>
      </c>
      <c r="P479" s="14" t="s">
        <v>17</v>
      </c>
      <c r="Q479" s="14" t="s">
        <v>17</v>
      </c>
      <c r="R479" s="14" t="s">
        <v>17</v>
      </c>
      <c r="S479" s="14">
        <v>6.6</v>
      </c>
      <c r="T479" s="14" t="s">
        <v>17</v>
      </c>
      <c r="U479" s="14" t="s">
        <v>17</v>
      </c>
      <c r="V479" s="14" t="s">
        <v>17</v>
      </c>
      <c r="W479" s="14" t="s">
        <v>17</v>
      </c>
      <c r="X479" s="14" t="s">
        <v>17</v>
      </c>
      <c r="Y479" s="14" t="s">
        <v>17</v>
      </c>
      <c r="Z479" s="14" t="s">
        <v>17</v>
      </c>
      <c r="AA479" s="14" t="s">
        <v>17</v>
      </c>
      <c r="AB479" s="14" t="s">
        <v>17</v>
      </c>
      <c r="AC479" s="14" t="s">
        <v>17</v>
      </c>
      <c r="AD479" s="14" t="s">
        <v>17</v>
      </c>
      <c r="AE479" s="14" t="s">
        <v>17</v>
      </c>
    </row>
    <row r="480" spans="1:31">
      <c r="A480" t="s">
        <v>143</v>
      </c>
      <c r="B480" t="s">
        <v>168</v>
      </c>
      <c r="C480" s="234" t="s">
        <v>264</v>
      </c>
      <c r="D480" s="234" t="s">
        <v>264</v>
      </c>
      <c r="E480">
        <v>1980</v>
      </c>
      <c r="F480">
        <v>2</v>
      </c>
      <c r="G480">
        <v>14</v>
      </c>
      <c r="H480">
        <v>52.88</v>
      </c>
      <c r="I480">
        <v>1.89</v>
      </c>
      <c r="J480" s="14">
        <v>4690</v>
      </c>
      <c r="K480" s="14">
        <v>6097</v>
      </c>
      <c r="L480" s="14">
        <v>5.4</v>
      </c>
      <c r="M480" s="14">
        <v>19</v>
      </c>
      <c r="N480" s="14">
        <v>154</v>
      </c>
      <c r="O480" s="14">
        <v>942</v>
      </c>
      <c r="P480" s="14" t="s">
        <v>17</v>
      </c>
      <c r="Q480" s="14" t="s">
        <v>17</v>
      </c>
      <c r="R480" s="14" t="s">
        <v>17</v>
      </c>
      <c r="S480" s="14">
        <v>6.6</v>
      </c>
      <c r="T480" s="14" t="s">
        <v>17</v>
      </c>
      <c r="U480" s="14" t="s">
        <v>17</v>
      </c>
      <c r="V480" s="14" t="s">
        <v>17</v>
      </c>
      <c r="W480" s="14" t="s">
        <v>17</v>
      </c>
      <c r="X480" s="14" t="s">
        <v>17</v>
      </c>
      <c r="Y480" s="14" t="s">
        <v>17</v>
      </c>
      <c r="Z480" s="14" t="s">
        <v>17</v>
      </c>
      <c r="AA480" s="14" t="s">
        <v>17</v>
      </c>
      <c r="AB480" s="14" t="s">
        <v>17</v>
      </c>
      <c r="AC480" s="14" t="s">
        <v>17</v>
      </c>
      <c r="AD480" s="14" t="s">
        <v>17</v>
      </c>
      <c r="AE480" s="14" t="s">
        <v>17</v>
      </c>
    </row>
    <row r="481" spans="1:31">
      <c r="A481" t="s">
        <v>143</v>
      </c>
      <c r="B481" t="s">
        <v>168</v>
      </c>
      <c r="C481" s="234" t="s">
        <v>264</v>
      </c>
      <c r="D481" s="234" t="s">
        <v>264</v>
      </c>
      <c r="E481">
        <v>1980</v>
      </c>
      <c r="F481">
        <v>3</v>
      </c>
      <c r="G481">
        <v>1</v>
      </c>
      <c r="H481">
        <v>21.66</v>
      </c>
      <c r="I481">
        <v>2.04</v>
      </c>
      <c r="J481" s="14">
        <v>5236</v>
      </c>
      <c r="K481" s="14">
        <v>6468</v>
      </c>
      <c r="L481" s="14">
        <v>5.7</v>
      </c>
      <c r="M481" s="14">
        <v>10</v>
      </c>
      <c r="N481" s="14">
        <v>41</v>
      </c>
      <c r="O481" s="14">
        <v>558</v>
      </c>
      <c r="P481" s="14" t="s">
        <v>17</v>
      </c>
      <c r="Q481" s="14" t="s">
        <v>17</v>
      </c>
      <c r="R481" s="14" t="s">
        <v>17</v>
      </c>
      <c r="S481" s="14">
        <v>6.9</v>
      </c>
      <c r="T481" s="14" t="s">
        <v>17</v>
      </c>
      <c r="U481" s="14" t="s">
        <v>17</v>
      </c>
      <c r="V481" s="14" t="s">
        <v>17</v>
      </c>
      <c r="W481" s="14" t="s">
        <v>17</v>
      </c>
      <c r="X481" s="14" t="s">
        <v>17</v>
      </c>
      <c r="Y481" s="14" t="s">
        <v>17</v>
      </c>
      <c r="Z481" s="14" t="s">
        <v>17</v>
      </c>
      <c r="AA481" s="14" t="s">
        <v>17</v>
      </c>
      <c r="AB481" s="14" t="s">
        <v>17</v>
      </c>
      <c r="AC481" s="14" t="s">
        <v>17</v>
      </c>
      <c r="AD481" s="14" t="s">
        <v>17</v>
      </c>
      <c r="AE481" s="14" t="s">
        <v>17</v>
      </c>
    </row>
    <row r="482" spans="1:31">
      <c r="A482" t="s">
        <v>143</v>
      </c>
      <c r="B482" t="s">
        <v>168</v>
      </c>
      <c r="C482" s="234" t="s">
        <v>264</v>
      </c>
      <c r="D482" s="234" t="s">
        <v>264</v>
      </c>
      <c r="E482">
        <v>1980</v>
      </c>
      <c r="F482">
        <v>3</v>
      </c>
      <c r="G482">
        <v>2</v>
      </c>
      <c r="H482">
        <v>22.87</v>
      </c>
      <c r="I482">
        <v>2.11</v>
      </c>
      <c r="J482" s="14">
        <v>6664</v>
      </c>
      <c r="K482" s="14">
        <v>6321</v>
      </c>
      <c r="L482" s="14">
        <v>5.7</v>
      </c>
      <c r="M482" s="14">
        <v>15</v>
      </c>
      <c r="N482" s="14">
        <v>143</v>
      </c>
      <c r="O482" s="14">
        <v>781</v>
      </c>
      <c r="P482" s="14" t="s">
        <v>17</v>
      </c>
      <c r="Q482" s="14" t="s">
        <v>17</v>
      </c>
      <c r="R482" s="14" t="s">
        <v>17</v>
      </c>
      <c r="S482" s="14">
        <v>6.9</v>
      </c>
      <c r="T482" s="14" t="s">
        <v>17</v>
      </c>
      <c r="U482" s="14" t="s">
        <v>17</v>
      </c>
      <c r="V482" s="14" t="s">
        <v>17</v>
      </c>
      <c r="W482" s="14" t="s">
        <v>17</v>
      </c>
      <c r="X482" s="14" t="s">
        <v>17</v>
      </c>
      <c r="Y482" s="14" t="s">
        <v>17</v>
      </c>
      <c r="Z482" s="14" t="s">
        <v>17</v>
      </c>
      <c r="AA482" s="14" t="s">
        <v>17</v>
      </c>
      <c r="AB482" s="14" t="s">
        <v>17</v>
      </c>
      <c r="AC482" s="14" t="s">
        <v>17</v>
      </c>
      <c r="AD482" s="14" t="s">
        <v>17</v>
      </c>
      <c r="AE482" s="14" t="s">
        <v>17</v>
      </c>
    </row>
    <row r="483" spans="1:31">
      <c r="A483" t="s">
        <v>143</v>
      </c>
      <c r="B483" t="s">
        <v>168</v>
      </c>
      <c r="C483" s="234" t="s">
        <v>264</v>
      </c>
      <c r="D483" s="234" t="s">
        <v>264</v>
      </c>
      <c r="E483">
        <v>1980</v>
      </c>
      <c r="F483">
        <v>3</v>
      </c>
      <c r="G483">
        <v>3</v>
      </c>
      <c r="H483">
        <v>27.95</v>
      </c>
      <c r="I483">
        <v>1.88</v>
      </c>
      <c r="J483" s="14">
        <v>5600</v>
      </c>
      <c r="K483" s="14">
        <v>5250</v>
      </c>
      <c r="L483" s="14">
        <v>5.7</v>
      </c>
      <c r="M483" s="14">
        <v>11</v>
      </c>
      <c r="N483" s="14">
        <v>154</v>
      </c>
      <c r="O483" s="14">
        <v>719</v>
      </c>
      <c r="P483" s="14" t="s">
        <v>17</v>
      </c>
      <c r="Q483" s="14" t="s">
        <v>17</v>
      </c>
      <c r="R483" s="14" t="s">
        <v>17</v>
      </c>
      <c r="S483" s="14">
        <v>6.7</v>
      </c>
      <c r="T483" s="14" t="s">
        <v>17</v>
      </c>
      <c r="U483" s="14" t="s">
        <v>17</v>
      </c>
      <c r="V483" s="14" t="s">
        <v>17</v>
      </c>
      <c r="W483" s="14" t="s">
        <v>17</v>
      </c>
      <c r="X483" s="14" t="s">
        <v>17</v>
      </c>
      <c r="Y483" s="14" t="s">
        <v>17</v>
      </c>
      <c r="Z483" s="14" t="s">
        <v>17</v>
      </c>
      <c r="AA483" s="14" t="s">
        <v>17</v>
      </c>
      <c r="AB483" s="14" t="s">
        <v>17</v>
      </c>
      <c r="AC483" s="14" t="s">
        <v>17</v>
      </c>
      <c r="AD483" s="14" t="s">
        <v>17</v>
      </c>
      <c r="AE483" s="14" t="s">
        <v>17</v>
      </c>
    </row>
    <row r="484" spans="1:31">
      <c r="A484" t="s">
        <v>143</v>
      </c>
      <c r="B484" t="s">
        <v>168</v>
      </c>
      <c r="C484" s="234" t="s">
        <v>264</v>
      </c>
      <c r="D484" s="234" t="s">
        <v>264</v>
      </c>
      <c r="E484">
        <v>1980</v>
      </c>
      <c r="F484">
        <v>3</v>
      </c>
      <c r="G484">
        <v>4</v>
      </c>
      <c r="H484">
        <v>36.78</v>
      </c>
      <c r="I484">
        <v>2.14</v>
      </c>
      <c r="J484" s="14">
        <v>6482</v>
      </c>
      <c r="K484" s="14">
        <v>6314</v>
      </c>
      <c r="L484" s="14">
        <v>5.2</v>
      </c>
      <c r="M484" s="14">
        <v>15</v>
      </c>
      <c r="N484" s="14">
        <v>217</v>
      </c>
      <c r="O484" s="14">
        <v>798</v>
      </c>
      <c r="P484" s="14" t="s">
        <v>17</v>
      </c>
      <c r="Q484" s="14" t="s">
        <v>17</v>
      </c>
      <c r="R484" s="14" t="s">
        <v>17</v>
      </c>
      <c r="S484" s="14">
        <v>6.7</v>
      </c>
      <c r="T484" s="14" t="s">
        <v>17</v>
      </c>
      <c r="U484" s="14" t="s">
        <v>17</v>
      </c>
      <c r="V484" s="14" t="s">
        <v>17</v>
      </c>
      <c r="W484" s="14" t="s">
        <v>17</v>
      </c>
      <c r="X484" s="14" t="s">
        <v>17</v>
      </c>
      <c r="Y484" s="14" t="s">
        <v>17</v>
      </c>
      <c r="Z484" s="14" t="s">
        <v>17</v>
      </c>
      <c r="AA484" s="14" t="s">
        <v>17</v>
      </c>
      <c r="AB484" s="14" t="s">
        <v>17</v>
      </c>
      <c r="AC484" s="14" t="s">
        <v>17</v>
      </c>
      <c r="AD484" s="14" t="s">
        <v>17</v>
      </c>
      <c r="AE484" s="14" t="s">
        <v>17</v>
      </c>
    </row>
    <row r="485" spans="1:31">
      <c r="A485" t="s">
        <v>143</v>
      </c>
      <c r="B485" t="s">
        <v>168</v>
      </c>
      <c r="C485" s="234" t="s">
        <v>264</v>
      </c>
      <c r="D485" s="234" t="s">
        <v>264</v>
      </c>
      <c r="E485">
        <v>1980</v>
      </c>
      <c r="F485">
        <v>3</v>
      </c>
      <c r="G485">
        <v>5</v>
      </c>
      <c r="H485">
        <v>51.79</v>
      </c>
      <c r="I485">
        <v>1.88</v>
      </c>
      <c r="J485" s="14">
        <v>5306</v>
      </c>
      <c r="K485" s="14">
        <v>6216</v>
      </c>
      <c r="L485" s="14">
        <v>5.6</v>
      </c>
      <c r="M485" s="14">
        <v>13</v>
      </c>
      <c r="N485" s="14">
        <v>168</v>
      </c>
      <c r="O485" s="14">
        <v>722</v>
      </c>
      <c r="P485" s="14" t="s">
        <v>17</v>
      </c>
      <c r="Q485" s="14" t="s">
        <v>17</v>
      </c>
      <c r="R485" s="14" t="s">
        <v>17</v>
      </c>
      <c r="S485" s="14">
        <v>6.7</v>
      </c>
      <c r="T485" s="14" t="s">
        <v>17</v>
      </c>
      <c r="U485" s="14" t="s">
        <v>17</v>
      </c>
      <c r="V485" s="14" t="s">
        <v>17</v>
      </c>
      <c r="W485" s="14" t="s">
        <v>17</v>
      </c>
      <c r="X485" s="14" t="s">
        <v>17</v>
      </c>
      <c r="Y485" s="14" t="s">
        <v>17</v>
      </c>
      <c r="Z485" s="14" t="s">
        <v>17</v>
      </c>
      <c r="AA485" s="14" t="s">
        <v>17</v>
      </c>
      <c r="AB485" s="14" t="s">
        <v>17</v>
      </c>
      <c r="AC485" s="14" t="s">
        <v>17</v>
      </c>
      <c r="AD485" s="14" t="s">
        <v>17</v>
      </c>
      <c r="AE485" s="14" t="s">
        <v>17</v>
      </c>
    </row>
    <row r="486" spans="1:31">
      <c r="A486" t="s">
        <v>143</v>
      </c>
      <c r="B486" t="s">
        <v>168</v>
      </c>
      <c r="C486" s="234" t="s">
        <v>264</v>
      </c>
      <c r="D486" s="234" t="s">
        <v>264</v>
      </c>
      <c r="E486">
        <v>1980</v>
      </c>
      <c r="F486">
        <v>3</v>
      </c>
      <c r="G486">
        <v>6</v>
      </c>
      <c r="H486">
        <v>71.03</v>
      </c>
      <c r="I486">
        <v>2.33</v>
      </c>
      <c r="J486" s="14">
        <v>5152</v>
      </c>
      <c r="K486" s="14">
        <v>6090</v>
      </c>
      <c r="L486" s="14">
        <v>5.4</v>
      </c>
      <c r="M486" s="14">
        <v>12</v>
      </c>
      <c r="N486" s="14">
        <v>99</v>
      </c>
      <c r="O486" s="14">
        <v>629</v>
      </c>
      <c r="P486" s="14" t="s">
        <v>17</v>
      </c>
      <c r="Q486" s="14" t="s">
        <v>17</v>
      </c>
      <c r="R486" s="14" t="s">
        <v>17</v>
      </c>
      <c r="S486" s="14">
        <v>6.6</v>
      </c>
      <c r="T486" s="14" t="s">
        <v>17</v>
      </c>
      <c r="U486" s="14" t="s">
        <v>17</v>
      </c>
      <c r="V486" s="14" t="s">
        <v>17</v>
      </c>
      <c r="W486" s="14" t="s">
        <v>17</v>
      </c>
      <c r="X486" s="14" t="s">
        <v>17</v>
      </c>
      <c r="Y486" s="14" t="s">
        <v>17</v>
      </c>
      <c r="Z486" s="14" t="s">
        <v>17</v>
      </c>
      <c r="AA486" s="14" t="s">
        <v>17</v>
      </c>
      <c r="AB486" s="14" t="s">
        <v>17</v>
      </c>
      <c r="AC486" s="14" t="s">
        <v>17</v>
      </c>
      <c r="AD486" s="14" t="s">
        <v>17</v>
      </c>
      <c r="AE486" s="14" t="s">
        <v>17</v>
      </c>
    </row>
    <row r="487" spans="1:31">
      <c r="A487" t="s">
        <v>143</v>
      </c>
      <c r="B487" t="s">
        <v>168</v>
      </c>
      <c r="C487" s="234" t="s">
        <v>264</v>
      </c>
      <c r="D487" s="234" t="s">
        <v>264</v>
      </c>
      <c r="E487">
        <v>1980</v>
      </c>
      <c r="F487">
        <v>3</v>
      </c>
      <c r="G487">
        <v>7</v>
      </c>
      <c r="H487">
        <v>57.84</v>
      </c>
      <c r="I487">
        <v>2.1800000000000002</v>
      </c>
      <c r="J487" s="14">
        <v>4662</v>
      </c>
      <c r="K487" s="14">
        <v>5180</v>
      </c>
      <c r="L487" s="14">
        <v>5.3</v>
      </c>
      <c r="M487" s="14">
        <v>16</v>
      </c>
      <c r="N487" s="14">
        <v>135</v>
      </c>
      <c r="O487" s="14">
        <v>777</v>
      </c>
      <c r="P487" s="14" t="s">
        <v>17</v>
      </c>
      <c r="Q487" s="14" t="s">
        <v>17</v>
      </c>
      <c r="R487" s="14" t="s">
        <v>17</v>
      </c>
      <c r="S487" s="14">
        <v>6.6</v>
      </c>
      <c r="T487" s="14" t="s">
        <v>17</v>
      </c>
      <c r="U487" s="14" t="s">
        <v>17</v>
      </c>
      <c r="V487" s="14" t="s">
        <v>17</v>
      </c>
      <c r="W487" s="14" t="s">
        <v>17</v>
      </c>
      <c r="X487" s="14" t="s">
        <v>17</v>
      </c>
      <c r="Y487" s="14" t="s">
        <v>17</v>
      </c>
      <c r="Z487" s="14" t="s">
        <v>17</v>
      </c>
      <c r="AA487" s="14" t="s">
        <v>17</v>
      </c>
      <c r="AB487" s="14" t="s">
        <v>17</v>
      </c>
      <c r="AC487" s="14" t="s">
        <v>17</v>
      </c>
      <c r="AD487" s="14" t="s">
        <v>17</v>
      </c>
      <c r="AE487" s="14" t="s">
        <v>17</v>
      </c>
    </row>
    <row r="488" spans="1:31">
      <c r="A488" t="s">
        <v>143</v>
      </c>
      <c r="B488" t="s">
        <v>168</v>
      </c>
      <c r="C488" s="234" t="s">
        <v>264</v>
      </c>
      <c r="D488" s="234" t="s">
        <v>264</v>
      </c>
      <c r="E488">
        <v>1980</v>
      </c>
      <c r="F488">
        <v>3</v>
      </c>
      <c r="G488">
        <v>8</v>
      </c>
      <c r="H488">
        <v>40.78</v>
      </c>
      <c r="I488">
        <v>2.42</v>
      </c>
      <c r="J488" s="14">
        <v>4634</v>
      </c>
      <c r="K488" s="14">
        <v>5439</v>
      </c>
      <c r="L488" s="14">
        <v>5.3</v>
      </c>
      <c r="M488" s="14">
        <v>19</v>
      </c>
      <c r="N488" s="14">
        <v>63</v>
      </c>
      <c r="O488" s="14">
        <v>827</v>
      </c>
      <c r="P488" s="14" t="s">
        <v>17</v>
      </c>
      <c r="Q488" s="14" t="s">
        <v>17</v>
      </c>
      <c r="R488" s="14" t="s">
        <v>17</v>
      </c>
      <c r="S488" s="14">
        <v>6.8</v>
      </c>
      <c r="T488" s="14" t="s">
        <v>17</v>
      </c>
      <c r="U488" s="14" t="s">
        <v>17</v>
      </c>
      <c r="V488" s="14" t="s">
        <v>17</v>
      </c>
      <c r="W488" s="14" t="s">
        <v>17</v>
      </c>
      <c r="X488" s="14" t="s">
        <v>17</v>
      </c>
      <c r="Y488" s="14" t="s">
        <v>17</v>
      </c>
      <c r="Z488" s="14" t="s">
        <v>17</v>
      </c>
      <c r="AA488" s="14" t="s">
        <v>17</v>
      </c>
      <c r="AB488" s="14" t="s">
        <v>17</v>
      </c>
      <c r="AC488" s="14" t="s">
        <v>17</v>
      </c>
      <c r="AD488" s="14" t="s">
        <v>17</v>
      </c>
      <c r="AE488" s="14" t="s">
        <v>17</v>
      </c>
    </row>
    <row r="489" spans="1:31">
      <c r="A489" t="s">
        <v>143</v>
      </c>
      <c r="B489" t="s">
        <v>168</v>
      </c>
      <c r="C489" s="234" t="s">
        <v>264</v>
      </c>
      <c r="D489" s="234" t="s">
        <v>264</v>
      </c>
      <c r="E489">
        <v>1980</v>
      </c>
      <c r="F489">
        <v>3</v>
      </c>
      <c r="G489">
        <v>9</v>
      </c>
      <c r="H489">
        <v>49.37</v>
      </c>
      <c r="I489">
        <v>1.99</v>
      </c>
      <c r="J489" s="14">
        <v>5712</v>
      </c>
      <c r="K489" s="14">
        <v>5299</v>
      </c>
      <c r="L489" s="14">
        <v>5.5</v>
      </c>
      <c r="M489" s="14">
        <v>8</v>
      </c>
      <c r="N489" s="14">
        <v>105</v>
      </c>
      <c r="O489" s="14">
        <v>649</v>
      </c>
      <c r="P489" s="14" t="s">
        <v>17</v>
      </c>
      <c r="Q489" s="14" t="s">
        <v>17</v>
      </c>
      <c r="R489" s="14" t="s">
        <v>17</v>
      </c>
      <c r="S489" s="14">
        <v>6.7</v>
      </c>
      <c r="T489" s="14" t="s">
        <v>17</v>
      </c>
      <c r="U489" s="14" t="s">
        <v>17</v>
      </c>
      <c r="V489" s="14" t="s">
        <v>17</v>
      </c>
      <c r="W489" s="14" t="s">
        <v>17</v>
      </c>
      <c r="X489" s="14" t="s">
        <v>17</v>
      </c>
      <c r="Y489" s="14" t="s">
        <v>17</v>
      </c>
      <c r="Z489" s="14" t="s">
        <v>17</v>
      </c>
      <c r="AA489" s="14" t="s">
        <v>17</v>
      </c>
      <c r="AB489" s="14" t="s">
        <v>17</v>
      </c>
      <c r="AC489" s="14" t="s">
        <v>17</v>
      </c>
      <c r="AD489" s="14" t="s">
        <v>17</v>
      </c>
      <c r="AE489" s="14" t="s">
        <v>17</v>
      </c>
    </row>
    <row r="490" spans="1:31">
      <c r="A490" t="s">
        <v>143</v>
      </c>
      <c r="B490" t="s">
        <v>168</v>
      </c>
      <c r="C490" s="234" t="s">
        <v>264</v>
      </c>
      <c r="D490" s="234" t="s">
        <v>264</v>
      </c>
      <c r="E490">
        <v>1980</v>
      </c>
      <c r="F490">
        <v>3</v>
      </c>
      <c r="G490">
        <v>10</v>
      </c>
      <c r="H490">
        <v>53</v>
      </c>
      <c r="I490">
        <v>3.07</v>
      </c>
      <c r="J490" s="14">
        <v>7798</v>
      </c>
      <c r="K490" s="14">
        <v>7588</v>
      </c>
      <c r="L490" s="14">
        <v>5.5</v>
      </c>
      <c r="M490" s="14">
        <v>9</v>
      </c>
      <c r="N490" s="14">
        <v>138</v>
      </c>
      <c r="O490" s="14">
        <v>642</v>
      </c>
      <c r="P490" s="14" t="s">
        <v>17</v>
      </c>
      <c r="Q490" s="14" t="s">
        <v>17</v>
      </c>
      <c r="R490" s="14" t="s">
        <v>17</v>
      </c>
      <c r="S490" s="14">
        <v>6.8</v>
      </c>
      <c r="T490" s="14" t="s">
        <v>17</v>
      </c>
      <c r="U490" s="14" t="s">
        <v>17</v>
      </c>
      <c r="V490" s="14" t="s">
        <v>17</v>
      </c>
      <c r="W490" s="14" t="s">
        <v>17</v>
      </c>
      <c r="X490" s="14" t="s">
        <v>17</v>
      </c>
      <c r="Y490" s="14" t="s">
        <v>17</v>
      </c>
      <c r="Z490" s="14" t="s">
        <v>17</v>
      </c>
      <c r="AA490" s="14" t="s">
        <v>17</v>
      </c>
      <c r="AB490" s="14" t="s">
        <v>17</v>
      </c>
      <c r="AC490" s="14" t="s">
        <v>17</v>
      </c>
      <c r="AD490" s="14" t="s">
        <v>17</v>
      </c>
      <c r="AE490" s="14" t="s">
        <v>17</v>
      </c>
    </row>
    <row r="491" spans="1:31">
      <c r="A491" t="s">
        <v>143</v>
      </c>
      <c r="B491" t="s">
        <v>168</v>
      </c>
      <c r="C491" s="234" t="s">
        <v>264</v>
      </c>
      <c r="D491" s="234" t="s">
        <v>264</v>
      </c>
      <c r="E491">
        <v>1980</v>
      </c>
      <c r="F491">
        <v>3</v>
      </c>
      <c r="G491">
        <v>11</v>
      </c>
      <c r="H491">
        <v>53.84</v>
      </c>
      <c r="I491">
        <v>2.08</v>
      </c>
      <c r="J491" s="14">
        <v>5054</v>
      </c>
      <c r="K491" s="14">
        <v>5670</v>
      </c>
      <c r="L491" s="14">
        <v>5.4</v>
      </c>
      <c r="M491" s="14">
        <v>11</v>
      </c>
      <c r="N491" s="14">
        <v>205</v>
      </c>
      <c r="O491" s="14">
        <v>717</v>
      </c>
      <c r="P491" s="14" t="s">
        <v>17</v>
      </c>
      <c r="Q491" s="14" t="s">
        <v>17</v>
      </c>
      <c r="R491" s="14" t="s">
        <v>17</v>
      </c>
      <c r="S491" s="14">
        <v>6.7</v>
      </c>
      <c r="T491" s="14" t="s">
        <v>17</v>
      </c>
      <c r="U491" s="14" t="s">
        <v>17</v>
      </c>
      <c r="V491" s="14" t="s">
        <v>17</v>
      </c>
      <c r="W491" s="14" t="s">
        <v>17</v>
      </c>
      <c r="X491" s="14" t="s">
        <v>17</v>
      </c>
      <c r="Y491" s="14" t="s">
        <v>17</v>
      </c>
      <c r="Z491" s="14" t="s">
        <v>17</v>
      </c>
      <c r="AA491" s="14" t="s">
        <v>17</v>
      </c>
      <c r="AB491" s="14" t="s">
        <v>17</v>
      </c>
      <c r="AC491" s="14" t="s">
        <v>17</v>
      </c>
      <c r="AD491" s="14" t="s">
        <v>17</v>
      </c>
      <c r="AE491" s="14" t="s">
        <v>17</v>
      </c>
    </row>
    <row r="492" spans="1:31">
      <c r="A492" t="s">
        <v>143</v>
      </c>
      <c r="B492" t="s">
        <v>168</v>
      </c>
      <c r="C492" s="234" t="s">
        <v>264</v>
      </c>
      <c r="D492" s="234" t="s">
        <v>264</v>
      </c>
      <c r="E492">
        <v>1980</v>
      </c>
      <c r="F492">
        <v>3</v>
      </c>
      <c r="G492">
        <v>12</v>
      </c>
      <c r="H492">
        <v>48.4</v>
      </c>
      <c r="I492">
        <v>1.83</v>
      </c>
      <c r="J492" s="14">
        <v>4928</v>
      </c>
      <c r="K492" s="14">
        <v>6146</v>
      </c>
      <c r="L492" s="14">
        <v>5.4</v>
      </c>
      <c r="M492" s="14">
        <v>16</v>
      </c>
      <c r="N492" s="14">
        <v>184</v>
      </c>
      <c r="O492" s="14">
        <v>557</v>
      </c>
      <c r="P492" s="14" t="s">
        <v>17</v>
      </c>
      <c r="Q492" s="14" t="s">
        <v>17</v>
      </c>
      <c r="R492" s="14" t="s">
        <v>17</v>
      </c>
      <c r="S492" s="14">
        <v>6.8</v>
      </c>
      <c r="T492" s="14" t="s">
        <v>17</v>
      </c>
      <c r="U492" s="14" t="s">
        <v>17</v>
      </c>
      <c r="V492" s="14" t="s">
        <v>17</v>
      </c>
      <c r="W492" s="14" t="s">
        <v>17</v>
      </c>
      <c r="X492" s="14" t="s">
        <v>17</v>
      </c>
      <c r="Y492" s="14" t="s">
        <v>17</v>
      </c>
      <c r="Z492" s="14" t="s">
        <v>17</v>
      </c>
      <c r="AA492" s="14" t="s">
        <v>17</v>
      </c>
      <c r="AB492" s="14" t="s">
        <v>17</v>
      </c>
      <c r="AC492" s="14" t="s">
        <v>17</v>
      </c>
      <c r="AD492" s="14" t="s">
        <v>17</v>
      </c>
      <c r="AE492" s="14" t="s">
        <v>17</v>
      </c>
    </row>
    <row r="493" spans="1:31">
      <c r="A493" t="s">
        <v>143</v>
      </c>
      <c r="B493" t="s">
        <v>168</v>
      </c>
      <c r="C493" s="234" t="s">
        <v>264</v>
      </c>
      <c r="D493" s="234" t="s">
        <v>264</v>
      </c>
      <c r="E493">
        <v>1980</v>
      </c>
      <c r="F493">
        <v>3</v>
      </c>
      <c r="G493">
        <v>13</v>
      </c>
      <c r="H493">
        <v>53.72</v>
      </c>
      <c r="I493">
        <v>2.61</v>
      </c>
      <c r="J493" s="14">
        <v>6020</v>
      </c>
      <c r="K493" s="14">
        <v>7301</v>
      </c>
      <c r="L493" s="14">
        <v>5.3</v>
      </c>
      <c r="M493" s="14">
        <v>18</v>
      </c>
      <c r="N493" s="14">
        <v>229</v>
      </c>
      <c r="O493" s="14">
        <v>812</v>
      </c>
      <c r="P493" s="14" t="s">
        <v>17</v>
      </c>
      <c r="Q493" s="14" t="s">
        <v>17</v>
      </c>
      <c r="R493" s="14" t="s">
        <v>17</v>
      </c>
      <c r="S493" s="14">
        <v>6.7</v>
      </c>
      <c r="T493" s="14" t="s">
        <v>17</v>
      </c>
      <c r="U493" s="14" t="s">
        <v>17</v>
      </c>
      <c r="V493" s="14" t="s">
        <v>17</v>
      </c>
      <c r="W493" s="14" t="s">
        <v>17</v>
      </c>
      <c r="X493" s="14" t="s">
        <v>17</v>
      </c>
      <c r="Y493" s="14" t="s">
        <v>17</v>
      </c>
      <c r="Z493" s="14" t="s">
        <v>17</v>
      </c>
      <c r="AA493" s="14" t="s">
        <v>17</v>
      </c>
      <c r="AB493" s="14" t="s">
        <v>17</v>
      </c>
      <c r="AC493" s="14" t="s">
        <v>17</v>
      </c>
      <c r="AD493" s="14" t="s">
        <v>17</v>
      </c>
      <c r="AE493" s="14" t="s">
        <v>17</v>
      </c>
    </row>
    <row r="494" spans="1:31">
      <c r="A494" t="s">
        <v>143</v>
      </c>
      <c r="B494" t="s">
        <v>168</v>
      </c>
      <c r="C494" s="234" t="s">
        <v>264</v>
      </c>
      <c r="D494" s="234" t="s">
        <v>264</v>
      </c>
      <c r="E494">
        <v>1980</v>
      </c>
      <c r="F494">
        <v>3</v>
      </c>
      <c r="G494">
        <v>14</v>
      </c>
      <c r="H494">
        <v>54.57</v>
      </c>
      <c r="I494">
        <v>1.97</v>
      </c>
      <c r="J494" s="14">
        <v>4718</v>
      </c>
      <c r="K494" s="14">
        <v>5509</v>
      </c>
      <c r="L494" s="14">
        <v>5.5</v>
      </c>
      <c r="M494" s="14">
        <v>11</v>
      </c>
      <c r="N494" s="14">
        <v>90</v>
      </c>
      <c r="O494" s="14">
        <v>670</v>
      </c>
      <c r="P494" s="14" t="s">
        <v>17</v>
      </c>
      <c r="Q494" s="14" t="s">
        <v>17</v>
      </c>
      <c r="R494" s="14" t="s">
        <v>17</v>
      </c>
      <c r="S494" s="14">
        <v>6.7</v>
      </c>
      <c r="T494" s="14" t="s">
        <v>17</v>
      </c>
      <c r="U494" s="14" t="s">
        <v>17</v>
      </c>
      <c r="V494" s="14" t="s">
        <v>17</v>
      </c>
      <c r="W494" s="14" t="s">
        <v>17</v>
      </c>
      <c r="X494" s="14" t="s">
        <v>17</v>
      </c>
      <c r="Y494" s="14" t="s">
        <v>17</v>
      </c>
      <c r="Z494" s="14" t="s">
        <v>17</v>
      </c>
      <c r="AA494" s="14" t="s">
        <v>17</v>
      </c>
      <c r="AB494" s="14" t="s">
        <v>17</v>
      </c>
      <c r="AC494" s="14" t="s">
        <v>17</v>
      </c>
      <c r="AD494" s="14" t="s">
        <v>17</v>
      </c>
      <c r="AE494" s="14" t="s">
        <v>17</v>
      </c>
    </row>
    <row r="495" spans="1:31">
      <c r="A495" t="s">
        <v>143</v>
      </c>
      <c r="B495" t="s">
        <v>168</v>
      </c>
      <c r="C495" s="234" t="s">
        <v>264</v>
      </c>
      <c r="D495" s="234" t="s">
        <v>264</v>
      </c>
      <c r="E495">
        <v>1980</v>
      </c>
      <c r="F495">
        <v>4</v>
      </c>
      <c r="G495">
        <v>1</v>
      </c>
      <c r="H495">
        <v>22.99</v>
      </c>
      <c r="I495">
        <v>2.15</v>
      </c>
      <c r="J495" s="14">
        <v>5040</v>
      </c>
      <c r="K495" s="14">
        <v>5698</v>
      </c>
      <c r="L495" s="14">
        <v>5.5</v>
      </c>
      <c r="M495" s="14">
        <v>10</v>
      </c>
      <c r="N495" s="14">
        <v>53</v>
      </c>
      <c r="O495" s="14">
        <v>541</v>
      </c>
      <c r="P495" s="14" t="s">
        <v>17</v>
      </c>
      <c r="Q495" s="14" t="s">
        <v>17</v>
      </c>
      <c r="R495" s="14" t="s">
        <v>17</v>
      </c>
      <c r="S495" s="14">
        <v>6.7</v>
      </c>
      <c r="T495" s="14" t="s">
        <v>17</v>
      </c>
      <c r="U495" s="14" t="s">
        <v>17</v>
      </c>
      <c r="V495" s="14" t="s">
        <v>17</v>
      </c>
      <c r="W495" s="14" t="s">
        <v>17</v>
      </c>
      <c r="X495" s="14" t="s">
        <v>17</v>
      </c>
      <c r="Y495" s="14" t="s">
        <v>17</v>
      </c>
      <c r="Z495" s="14" t="s">
        <v>17</v>
      </c>
      <c r="AA495" s="14" t="s">
        <v>17</v>
      </c>
      <c r="AB495" s="14" t="s">
        <v>17</v>
      </c>
      <c r="AC495" s="14" t="s">
        <v>17</v>
      </c>
      <c r="AD495" s="14" t="s">
        <v>17</v>
      </c>
      <c r="AE495" s="14" t="s">
        <v>17</v>
      </c>
    </row>
    <row r="496" spans="1:31">
      <c r="A496" t="s">
        <v>143</v>
      </c>
      <c r="B496" t="s">
        <v>168</v>
      </c>
      <c r="C496" s="234" t="s">
        <v>264</v>
      </c>
      <c r="D496" s="234" t="s">
        <v>264</v>
      </c>
      <c r="E496">
        <v>1980</v>
      </c>
      <c r="F496">
        <v>4</v>
      </c>
      <c r="G496">
        <v>2</v>
      </c>
      <c r="H496">
        <v>17.3</v>
      </c>
      <c r="I496">
        <v>1.98</v>
      </c>
      <c r="J496" s="14">
        <v>4732</v>
      </c>
      <c r="K496" s="14">
        <v>5901</v>
      </c>
      <c r="L496" s="14">
        <v>5.6</v>
      </c>
      <c r="M496" s="14">
        <v>12</v>
      </c>
      <c r="N496" s="14">
        <v>156</v>
      </c>
      <c r="O496" s="14">
        <v>827</v>
      </c>
      <c r="P496" s="14" t="s">
        <v>17</v>
      </c>
      <c r="Q496" s="14" t="s">
        <v>17</v>
      </c>
      <c r="R496" s="14" t="s">
        <v>17</v>
      </c>
      <c r="S496" s="14">
        <v>6.7</v>
      </c>
      <c r="T496" s="14" t="s">
        <v>17</v>
      </c>
      <c r="U496" s="14" t="s">
        <v>17</v>
      </c>
      <c r="V496" s="14" t="s">
        <v>17</v>
      </c>
      <c r="W496" s="14" t="s">
        <v>17</v>
      </c>
      <c r="X496" s="14" t="s">
        <v>17</v>
      </c>
      <c r="Y496" s="14" t="s">
        <v>17</v>
      </c>
      <c r="Z496" s="14" t="s">
        <v>17</v>
      </c>
      <c r="AA496" s="14" t="s">
        <v>17</v>
      </c>
      <c r="AB496" s="14" t="s">
        <v>17</v>
      </c>
      <c r="AC496" s="14" t="s">
        <v>17</v>
      </c>
      <c r="AD496" s="14" t="s">
        <v>17</v>
      </c>
      <c r="AE496" s="14" t="s">
        <v>17</v>
      </c>
    </row>
    <row r="497" spans="1:31">
      <c r="A497" t="s">
        <v>143</v>
      </c>
      <c r="B497" t="s">
        <v>168</v>
      </c>
      <c r="C497" s="234" t="s">
        <v>264</v>
      </c>
      <c r="D497" s="234" t="s">
        <v>264</v>
      </c>
      <c r="E497">
        <v>1980</v>
      </c>
      <c r="F497">
        <v>4</v>
      </c>
      <c r="G497">
        <v>3</v>
      </c>
      <c r="H497">
        <v>32.43</v>
      </c>
      <c r="I497">
        <v>2.0299999999999998</v>
      </c>
      <c r="J497" s="14">
        <v>5418</v>
      </c>
      <c r="K497" s="14">
        <v>5656</v>
      </c>
      <c r="L497" s="14">
        <v>5.6</v>
      </c>
      <c r="M497" s="14">
        <v>10</v>
      </c>
      <c r="N497" s="14">
        <v>130</v>
      </c>
      <c r="O497" s="14">
        <v>710</v>
      </c>
      <c r="P497" s="14" t="s">
        <v>17</v>
      </c>
      <c r="Q497" s="14" t="s">
        <v>17</v>
      </c>
      <c r="R497" s="14" t="s">
        <v>17</v>
      </c>
      <c r="S497" s="14">
        <v>6.8</v>
      </c>
      <c r="T497" s="14" t="s">
        <v>17</v>
      </c>
      <c r="U497" s="14" t="s">
        <v>17</v>
      </c>
      <c r="V497" s="14" t="s">
        <v>17</v>
      </c>
      <c r="W497" s="14" t="s">
        <v>17</v>
      </c>
      <c r="X497" s="14" t="s">
        <v>17</v>
      </c>
      <c r="Y497" s="14" t="s">
        <v>17</v>
      </c>
      <c r="Z497" s="14" t="s">
        <v>17</v>
      </c>
      <c r="AA497" s="14" t="s">
        <v>17</v>
      </c>
      <c r="AB497" s="14" t="s">
        <v>17</v>
      </c>
      <c r="AC497" s="14" t="s">
        <v>17</v>
      </c>
      <c r="AD497" s="14" t="s">
        <v>17</v>
      </c>
      <c r="AE497" s="14" t="s">
        <v>17</v>
      </c>
    </row>
    <row r="498" spans="1:31">
      <c r="A498" t="s">
        <v>143</v>
      </c>
      <c r="B498" t="s">
        <v>168</v>
      </c>
      <c r="C498" s="234" t="s">
        <v>264</v>
      </c>
      <c r="D498" s="234" t="s">
        <v>264</v>
      </c>
      <c r="E498">
        <v>1980</v>
      </c>
      <c r="F498">
        <v>4</v>
      </c>
      <c r="G498">
        <v>4</v>
      </c>
      <c r="H498">
        <v>36.78</v>
      </c>
      <c r="I498">
        <v>1.58</v>
      </c>
      <c r="J498" s="14">
        <v>4662</v>
      </c>
      <c r="K498" s="14">
        <v>5607</v>
      </c>
      <c r="L498" s="14">
        <v>6</v>
      </c>
      <c r="M498" s="14">
        <v>10</v>
      </c>
      <c r="N498" s="14">
        <v>126</v>
      </c>
      <c r="O498" s="14">
        <v>729</v>
      </c>
      <c r="P498" s="14" t="s">
        <v>17</v>
      </c>
      <c r="Q498" s="14" t="s">
        <v>17</v>
      </c>
      <c r="R498" s="14" t="s">
        <v>17</v>
      </c>
      <c r="S498" s="14">
        <v>6.8</v>
      </c>
      <c r="T498" s="14" t="s">
        <v>17</v>
      </c>
      <c r="U498" s="14" t="s">
        <v>17</v>
      </c>
      <c r="V498" s="14" t="s">
        <v>17</v>
      </c>
      <c r="W498" s="14" t="s">
        <v>17</v>
      </c>
      <c r="X498" s="14" t="s">
        <v>17</v>
      </c>
      <c r="Y498" s="14" t="s">
        <v>17</v>
      </c>
      <c r="Z498" s="14" t="s">
        <v>17</v>
      </c>
      <c r="AA498" s="14" t="s">
        <v>17</v>
      </c>
      <c r="AB498" s="14" t="s">
        <v>17</v>
      </c>
      <c r="AC498" s="14" t="s">
        <v>17</v>
      </c>
      <c r="AD498" s="14" t="s">
        <v>17</v>
      </c>
      <c r="AE498" s="14" t="s">
        <v>17</v>
      </c>
    </row>
    <row r="499" spans="1:31">
      <c r="A499" t="s">
        <v>143</v>
      </c>
      <c r="B499" t="s">
        <v>168</v>
      </c>
      <c r="C499" s="234" t="s">
        <v>264</v>
      </c>
      <c r="D499" s="234" t="s">
        <v>264</v>
      </c>
      <c r="E499">
        <v>1980</v>
      </c>
      <c r="F499">
        <v>4</v>
      </c>
      <c r="G499">
        <v>5</v>
      </c>
      <c r="H499">
        <v>54.09</v>
      </c>
      <c r="I499">
        <v>1.83</v>
      </c>
      <c r="J499" s="14">
        <v>5012</v>
      </c>
      <c r="K499" s="14">
        <v>5257</v>
      </c>
      <c r="L499" s="14">
        <v>5.4</v>
      </c>
      <c r="M499" s="14">
        <v>14</v>
      </c>
      <c r="N499" s="14">
        <v>180</v>
      </c>
      <c r="O499" s="14">
        <v>881</v>
      </c>
      <c r="P499" s="14" t="s">
        <v>17</v>
      </c>
      <c r="Q499" s="14" t="s">
        <v>17</v>
      </c>
      <c r="R499" s="14" t="s">
        <v>17</v>
      </c>
      <c r="S499" s="14">
        <v>6.7</v>
      </c>
      <c r="T499" s="14" t="s">
        <v>17</v>
      </c>
      <c r="U499" s="14" t="s">
        <v>17</v>
      </c>
      <c r="V499" s="14" t="s">
        <v>17</v>
      </c>
      <c r="W499" s="14" t="s">
        <v>17</v>
      </c>
      <c r="X499" s="14" t="s">
        <v>17</v>
      </c>
      <c r="Y499" s="14" t="s">
        <v>17</v>
      </c>
      <c r="Z499" s="14" t="s">
        <v>17</v>
      </c>
      <c r="AA499" s="14" t="s">
        <v>17</v>
      </c>
      <c r="AB499" s="14" t="s">
        <v>17</v>
      </c>
      <c r="AC499" s="14" t="s">
        <v>17</v>
      </c>
      <c r="AD499" s="14" t="s">
        <v>17</v>
      </c>
      <c r="AE499" s="14" t="s">
        <v>17</v>
      </c>
    </row>
    <row r="500" spans="1:31">
      <c r="A500" t="s">
        <v>143</v>
      </c>
      <c r="B500" t="s">
        <v>168</v>
      </c>
      <c r="C500" s="234" t="s">
        <v>264</v>
      </c>
      <c r="D500" s="234" t="s">
        <v>264</v>
      </c>
      <c r="E500">
        <v>1980</v>
      </c>
      <c r="F500">
        <v>4</v>
      </c>
      <c r="G500">
        <v>6</v>
      </c>
      <c r="H500">
        <v>59.17</v>
      </c>
      <c r="I500">
        <v>1.74</v>
      </c>
      <c r="J500" s="14">
        <v>4984</v>
      </c>
      <c r="K500" s="14">
        <v>6720</v>
      </c>
      <c r="L500" s="14">
        <v>5.4</v>
      </c>
      <c r="M500" s="14">
        <v>12</v>
      </c>
      <c r="N500" s="14">
        <v>184</v>
      </c>
      <c r="O500" s="14">
        <v>1000</v>
      </c>
      <c r="P500" s="14" t="s">
        <v>17</v>
      </c>
      <c r="Q500" s="14" t="s">
        <v>17</v>
      </c>
      <c r="R500" s="14" t="s">
        <v>17</v>
      </c>
      <c r="S500" s="14">
        <v>6.6</v>
      </c>
      <c r="T500" s="14" t="s">
        <v>17</v>
      </c>
      <c r="U500" s="14" t="s">
        <v>17</v>
      </c>
      <c r="V500" s="14" t="s">
        <v>17</v>
      </c>
      <c r="W500" s="14" t="s">
        <v>17</v>
      </c>
      <c r="X500" s="14" t="s">
        <v>17</v>
      </c>
      <c r="Y500" s="14" t="s">
        <v>17</v>
      </c>
      <c r="Z500" s="14" t="s">
        <v>17</v>
      </c>
      <c r="AA500" s="14" t="s">
        <v>17</v>
      </c>
      <c r="AB500" s="14" t="s">
        <v>17</v>
      </c>
      <c r="AC500" s="14" t="s">
        <v>17</v>
      </c>
      <c r="AD500" s="14" t="s">
        <v>17</v>
      </c>
      <c r="AE500" s="14" t="s">
        <v>17</v>
      </c>
    </row>
    <row r="501" spans="1:31">
      <c r="A501" t="s">
        <v>143</v>
      </c>
      <c r="B501" t="s">
        <v>168</v>
      </c>
      <c r="C501" s="234" t="s">
        <v>264</v>
      </c>
      <c r="D501" s="234" t="s">
        <v>264</v>
      </c>
      <c r="E501">
        <v>1980</v>
      </c>
      <c r="F501">
        <v>4</v>
      </c>
      <c r="G501">
        <v>7</v>
      </c>
      <c r="H501">
        <v>54.57</v>
      </c>
      <c r="I501">
        <v>2.4700000000000002</v>
      </c>
      <c r="J501" s="14">
        <v>5376</v>
      </c>
      <c r="K501" s="14">
        <v>6433</v>
      </c>
      <c r="L501" s="14">
        <v>5.4</v>
      </c>
      <c r="M501" s="14">
        <v>10</v>
      </c>
      <c r="N501" s="14">
        <v>139</v>
      </c>
      <c r="O501" s="14">
        <v>694</v>
      </c>
      <c r="P501" s="14" t="s">
        <v>17</v>
      </c>
      <c r="Q501" s="14" t="s">
        <v>17</v>
      </c>
      <c r="R501" s="14" t="s">
        <v>17</v>
      </c>
      <c r="S501" s="14">
        <v>6.7</v>
      </c>
      <c r="T501" s="14" t="s">
        <v>17</v>
      </c>
      <c r="U501" s="14" t="s">
        <v>17</v>
      </c>
      <c r="V501" s="14" t="s">
        <v>17</v>
      </c>
      <c r="W501" s="14" t="s">
        <v>17</v>
      </c>
      <c r="X501" s="14" t="s">
        <v>17</v>
      </c>
      <c r="Y501" s="14" t="s">
        <v>17</v>
      </c>
      <c r="Z501" s="14" t="s">
        <v>17</v>
      </c>
      <c r="AA501" s="14" t="s">
        <v>17</v>
      </c>
      <c r="AB501" s="14" t="s">
        <v>17</v>
      </c>
      <c r="AC501" s="14" t="s">
        <v>17</v>
      </c>
      <c r="AD501" s="14" t="s">
        <v>17</v>
      </c>
      <c r="AE501" s="14" t="s">
        <v>17</v>
      </c>
    </row>
    <row r="502" spans="1:31">
      <c r="A502" t="s">
        <v>143</v>
      </c>
      <c r="B502" t="s">
        <v>168</v>
      </c>
      <c r="C502" s="234" t="s">
        <v>264</v>
      </c>
      <c r="D502" s="234" t="s">
        <v>264</v>
      </c>
      <c r="E502">
        <v>1980</v>
      </c>
      <c r="F502">
        <v>4</v>
      </c>
      <c r="G502">
        <v>8</v>
      </c>
      <c r="H502">
        <v>40.659999999999997</v>
      </c>
      <c r="I502">
        <v>2.2599999999999998</v>
      </c>
      <c r="J502" s="14">
        <v>4102</v>
      </c>
      <c r="K502" s="14">
        <v>5187</v>
      </c>
      <c r="L502" s="14">
        <v>5.4</v>
      </c>
      <c r="M502" s="14">
        <v>8</v>
      </c>
      <c r="N502" s="14">
        <v>58</v>
      </c>
      <c r="O502" s="14">
        <v>667</v>
      </c>
      <c r="P502" s="14" t="s">
        <v>17</v>
      </c>
      <c r="Q502" s="14" t="s">
        <v>17</v>
      </c>
      <c r="R502" s="14" t="s">
        <v>17</v>
      </c>
      <c r="S502" s="14">
        <v>6.7</v>
      </c>
      <c r="T502" s="14" t="s">
        <v>17</v>
      </c>
      <c r="U502" s="14" t="s">
        <v>17</v>
      </c>
      <c r="V502" s="14" t="s">
        <v>17</v>
      </c>
      <c r="W502" s="14" t="s">
        <v>17</v>
      </c>
      <c r="X502" s="14" t="s">
        <v>17</v>
      </c>
      <c r="Y502" s="14" t="s">
        <v>17</v>
      </c>
      <c r="Z502" s="14" t="s">
        <v>17</v>
      </c>
      <c r="AA502" s="14" t="s">
        <v>17</v>
      </c>
      <c r="AB502" s="14" t="s">
        <v>17</v>
      </c>
      <c r="AC502" s="14" t="s">
        <v>17</v>
      </c>
      <c r="AD502" s="14" t="s">
        <v>17</v>
      </c>
      <c r="AE502" s="14" t="s">
        <v>17</v>
      </c>
    </row>
    <row r="503" spans="1:31">
      <c r="A503" t="s">
        <v>143</v>
      </c>
      <c r="B503" t="s">
        <v>168</v>
      </c>
      <c r="C503" s="234" t="s">
        <v>264</v>
      </c>
      <c r="D503" s="234" t="s">
        <v>264</v>
      </c>
      <c r="E503">
        <v>1980</v>
      </c>
      <c r="F503">
        <v>4</v>
      </c>
      <c r="G503">
        <v>9</v>
      </c>
      <c r="H503">
        <v>50.94</v>
      </c>
      <c r="I503">
        <v>2.0299999999999998</v>
      </c>
      <c r="J503" s="14">
        <v>4634</v>
      </c>
      <c r="K503" s="14">
        <v>5579</v>
      </c>
      <c r="L503" s="14">
        <v>5.4</v>
      </c>
      <c r="M503" s="14">
        <v>11</v>
      </c>
      <c r="N503" s="14">
        <v>115</v>
      </c>
      <c r="O503" s="14">
        <v>693</v>
      </c>
      <c r="P503" s="14" t="s">
        <v>17</v>
      </c>
      <c r="Q503" s="14" t="s">
        <v>17</v>
      </c>
      <c r="R503" s="14" t="s">
        <v>17</v>
      </c>
      <c r="S503" s="14">
        <v>6.7</v>
      </c>
      <c r="T503" s="14" t="s">
        <v>17</v>
      </c>
      <c r="U503" s="14" t="s">
        <v>17</v>
      </c>
      <c r="V503" s="14" t="s">
        <v>17</v>
      </c>
      <c r="W503" s="14" t="s">
        <v>17</v>
      </c>
      <c r="X503" s="14" t="s">
        <v>17</v>
      </c>
      <c r="Y503" s="14" t="s">
        <v>17</v>
      </c>
      <c r="Z503" s="14" t="s">
        <v>17</v>
      </c>
      <c r="AA503" s="14" t="s">
        <v>17</v>
      </c>
      <c r="AB503" s="14" t="s">
        <v>17</v>
      </c>
      <c r="AC503" s="14" t="s">
        <v>17</v>
      </c>
      <c r="AD503" s="14" t="s">
        <v>17</v>
      </c>
      <c r="AE503" s="14" t="s">
        <v>17</v>
      </c>
    </row>
    <row r="504" spans="1:31">
      <c r="A504" t="s">
        <v>143</v>
      </c>
      <c r="B504" t="s">
        <v>168</v>
      </c>
      <c r="C504" s="234" t="s">
        <v>264</v>
      </c>
      <c r="D504" s="234" t="s">
        <v>264</v>
      </c>
      <c r="E504">
        <v>1980</v>
      </c>
      <c r="F504">
        <v>4</v>
      </c>
      <c r="G504">
        <v>10</v>
      </c>
      <c r="H504">
        <v>52.51</v>
      </c>
      <c r="I504">
        <v>2</v>
      </c>
      <c r="J504" s="14">
        <v>5348</v>
      </c>
      <c r="K504" s="14">
        <v>5894</v>
      </c>
      <c r="L504" s="14">
        <v>5.5</v>
      </c>
      <c r="M504" s="14">
        <v>15</v>
      </c>
      <c r="N504" s="14">
        <v>193</v>
      </c>
      <c r="O504" s="14">
        <v>937</v>
      </c>
      <c r="P504" s="14" t="s">
        <v>17</v>
      </c>
      <c r="Q504" s="14" t="s">
        <v>17</v>
      </c>
      <c r="R504" s="14" t="s">
        <v>17</v>
      </c>
      <c r="S504" s="14">
        <v>6.8</v>
      </c>
      <c r="T504" s="14" t="s">
        <v>17</v>
      </c>
      <c r="U504" s="14" t="s">
        <v>17</v>
      </c>
      <c r="V504" s="14" t="s">
        <v>17</v>
      </c>
      <c r="W504" s="14" t="s">
        <v>17</v>
      </c>
      <c r="X504" s="14" t="s">
        <v>17</v>
      </c>
      <c r="Y504" s="14" t="s">
        <v>17</v>
      </c>
      <c r="Z504" s="14" t="s">
        <v>17</v>
      </c>
      <c r="AA504" s="14" t="s">
        <v>17</v>
      </c>
      <c r="AB504" s="14" t="s">
        <v>17</v>
      </c>
      <c r="AC504" s="14" t="s">
        <v>17</v>
      </c>
      <c r="AD504" s="14" t="s">
        <v>17</v>
      </c>
      <c r="AE504" s="14" t="s">
        <v>17</v>
      </c>
    </row>
    <row r="505" spans="1:31">
      <c r="A505" t="s">
        <v>143</v>
      </c>
      <c r="B505" t="s">
        <v>168</v>
      </c>
      <c r="C505" s="234" t="s">
        <v>264</v>
      </c>
      <c r="D505" s="234" t="s">
        <v>264</v>
      </c>
      <c r="E505">
        <v>1980</v>
      </c>
      <c r="F505">
        <v>4</v>
      </c>
      <c r="G505">
        <v>11</v>
      </c>
      <c r="H505">
        <v>53.36</v>
      </c>
      <c r="I505">
        <v>2.0099999999999998</v>
      </c>
      <c r="J505" s="14">
        <v>5012</v>
      </c>
      <c r="K505" s="14">
        <v>5222</v>
      </c>
      <c r="L505" s="14">
        <v>5.4</v>
      </c>
      <c r="M505" s="14">
        <v>10</v>
      </c>
      <c r="N505" s="14">
        <v>197</v>
      </c>
      <c r="O505" s="14">
        <v>610</v>
      </c>
      <c r="P505" s="14" t="s">
        <v>17</v>
      </c>
      <c r="Q505" s="14" t="s">
        <v>17</v>
      </c>
      <c r="R505" s="14" t="s">
        <v>17</v>
      </c>
      <c r="S505" s="14">
        <v>6.7</v>
      </c>
      <c r="T505" s="14" t="s">
        <v>17</v>
      </c>
      <c r="U505" s="14" t="s">
        <v>17</v>
      </c>
      <c r="V505" s="14" t="s">
        <v>17</v>
      </c>
      <c r="W505" s="14" t="s">
        <v>17</v>
      </c>
      <c r="X505" s="14" t="s">
        <v>17</v>
      </c>
      <c r="Y505" s="14" t="s">
        <v>17</v>
      </c>
      <c r="Z505" s="14" t="s">
        <v>17</v>
      </c>
      <c r="AA505" s="14" t="s">
        <v>17</v>
      </c>
      <c r="AB505" s="14" t="s">
        <v>17</v>
      </c>
      <c r="AC505" s="14" t="s">
        <v>17</v>
      </c>
      <c r="AD505" s="14" t="s">
        <v>17</v>
      </c>
      <c r="AE505" s="14" t="s">
        <v>17</v>
      </c>
    </row>
    <row r="506" spans="1:31">
      <c r="A506" t="s">
        <v>143</v>
      </c>
      <c r="B506" t="s">
        <v>168</v>
      </c>
      <c r="C506" s="234" t="s">
        <v>264</v>
      </c>
      <c r="D506" s="234" t="s">
        <v>264</v>
      </c>
      <c r="E506">
        <v>1980</v>
      </c>
      <c r="F506">
        <v>4</v>
      </c>
      <c r="G506">
        <v>12</v>
      </c>
      <c r="H506">
        <v>55.54</v>
      </c>
      <c r="I506">
        <v>1.96</v>
      </c>
      <c r="J506" s="14">
        <v>5334</v>
      </c>
      <c r="K506" s="14">
        <v>5411</v>
      </c>
      <c r="L506" s="14">
        <v>5.5</v>
      </c>
      <c r="M506" s="14">
        <v>12</v>
      </c>
      <c r="N506" s="14">
        <v>199</v>
      </c>
      <c r="O506" s="14">
        <v>446</v>
      </c>
      <c r="P506" s="14" t="s">
        <v>17</v>
      </c>
      <c r="Q506" s="14" t="s">
        <v>17</v>
      </c>
      <c r="R506" s="14" t="s">
        <v>17</v>
      </c>
      <c r="S506" s="14">
        <v>6.8</v>
      </c>
      <c r="T506" s="14" t="s">
        <v>17</v>
      </c>
      <c r="U506" s="14" t="s">
        <v>17</v>
      </c>
      <c r="V506" s="14" t="s">
        <v>17</v>
      </c>
      <c r="W506" s="14" t="s">
        <v>17</v>
      </c>
      <c r="X506" s="14" t="s">
        <v>17</v>
      </c>
      <c r="Y506" s="14" t="s">
        <v>17</v>
      </c>
      <c r="Z506" s="14" t="s">
        <v>17</v>
      </c>
      <c r="AA506" s="14" t="s">
        <v>17</v>
      </c>
      <c r="AB506" s="14" t="s">
        <v>17</v>
      </c>
      <c r="AC506" s="14" t="s">
        <v>17</v>
      </c>
      <c r="AD506" s="14" t="s">
        <v>17</v>
      </c>
      <c r="AE506" s="14" t="s">
        <v>17</v>
      </c>
    </row>
    <row r="507" spans="1:31">
      <c r="A507" t="s">
        <v>143</v>
      </c>
      <c r="B507" t="s">
        <v>168</v>
      </c>
      <c r="C507" s="234" t="s">
        <v>264</v>
      </c>
      <c r="D507" s="234" t="s">
        <v>264</v>
      </c>
      <c r="E507">
        <v>1980</v>
      </c>
      <c r="F507">
        <v>4</v>
      </c>
      <c r="G507">
        <v>13</v>
      </c>
      <c r="H507">
        <v>50.7</v>
      </c>
      <c r="I507">
        <v>2.4</v>
      </c>
      <c r="J507" s="14">
        <v>5278</v>
      </c>
      <c r="K507" s="14">
        <v>5705</v>
      </c>
      <c r="L507" s="14">
        <v>5</v>
      </c>
      <c r="M507" s="14">
        <v>30</v>
      </c>
      <c r="N507" s="14">
        <v>235</v>
      </c>
      <c r="O507" s="14">
        <v>999</v>
      </c>
      <c r="P507" s="14" t="s">
        <v>17</v>
      </c>
      <c r="Q507" s="14" t="s">
        <v>17</v>
      </c>
      <c r="R507" s="14" t="s">
        <v>17</v>
      </c>
      <c r="S507" s="14">
        <v>6.6</v>
      </c>
      <c r="T507" s="14" t="s">
        <v>17</v>
      </c>
      <c r="U507" s="14" t="s">
        <v>17</v>
      </c>
      <c r="V507" s="14" t="s">
        <v>17</v>
      </c>
      <c r="W507" s="14" t="s">
        <v>17</v>
      </c>
      <c r="X507" s="14" t="s">
        <v>17</v>
      </c>
      <c r="Y507" s="14" t="s">
        <v>17</v>
      </c>
      <c r="Z507" s="14" t="s">
        <v>17</v>
      </c>
      <c r="AA507" s="14" t="s">
        <v>17</v>
      </c>
      <c r="AB507" s="14" t="s">
        <v>17</v>
      </c>
      <c r="AC507" s="14" t="s">
        <v>17</v>
      </c>
      <c r="AD507" s="14" t="s">
        <v>17</v>
      </c>
      <c r="AE507" s="14" t="s">
        <v>17</v>
      </c>
    </row>
    <row r="508" spans="1:31">
      <c r="A508" t="s">
        <v>143</v>
      </c>
      <c r="B508" t="s">
        <v>168</v>
      </c>
      <c r="C508" s="234" t="s">
        <v>264</v>
      </c>
      <c r="D508" s="234" t="s">
        <v>264</v>
      </c>
      <c r="E508">
        <v>1980</v>
      </c>
      <c r="F508">
        <v>4</v>
      </c>
      <c r="G508">
        <v>14</v>
      </c>
      <c r="H508">
        <v>45.01</v>
      </c>
      <c r="I508">
        <v>2.15</v>
      </c>
      <c r="J508" s="14">
        <v>5306</v>
      </c>
      <c r="K508" s="14">
        <v>5719</v>
      </c>
      <c r="L508" s="14">
        <v>5.4</v>
      </c>
      <c r="M508" s="14">
        <v>13</v>
      </c>
      <c r="N508" s="14">
        <v>105</v>
      </c>
      <c r="O508" s="14">
        <v>699</v>
      </c>
      <c r="P508" s="14" t="s">
        <v>17</v>
      </c>
      <c r="Q508" s="14" t="s">
        <v>17</v>
      </c>
      <c r="R508" s="14" t="s">
        <v>17</v>
      </c>
      <c r="S508" s="14">
        <v>6.7</v>
      </c>
      <c r="T508" s="14" t="s">
        <v>17</v>
      </c>
      <c r="U508" s="14" t="s">
        <v>17</v>
      </c>
      <c r="V508" s="14" t="s">
        <v>17</v>
      </c>
      <c r="W508" s="14" t="s">
        <v>17</v>
      </c>
      <c r="X508" s="14" t="s">
        <v>17</v>
      </c>
      <c r="Y508" s="14" t="s">
        <v>17</v>
      </c>
      <c r="Z508" s="14" t="s">
        <v>17</v>
      </c>
      <c r="AA508" s="14" t="s">
        <v>17</v>
      </c>
      <c r="AB508" s="14" t="s">
        <v>17</v>
      </c>
      <c r="AC508" s="14" t="s">
        <v>17</v>
      </c>
      <c r="AD508" s="14" t="s">
        <v>17</v>
      </c>
      <c r="AE508" s="14" t="s">
        <v>17</v>
      </c>
    </row>
    <row r="509" spans="1:31">
      <c r="A509" t="s">
        <v>143</v>
      </c>
      <c r="B509" t="s">
        <v>168</v>
      </c>
      <c r="C509" s="234" t="s">
        <v>264</v>
      </c>
      <c r="D509" s="234" t="s">
        <v>264</v>
      </c>
      <c r="E509">
        <v>1981</v>
      </c>
      <c r="F509">
        <v>1</v>
      </c>
      <c r="G509">
        <v>1</v>
      </c>
      <c r="H509">
        <v>20.45</v>
      </c>
      <c r="I509">
        <v>1.9</v>
      </c>
      <c r="J509" s="14">
        <v>4046</v>
      </c>
      <c r="K509" s="14">
        <v>3521</v>
      </c>
      <c r="L509" s="14" t="s">
        <v>17</v>
      </c>
      <c r="M509" s="14" t="s">
        <v>17</v>
      </c>
      <c r="N509" s="14" t="s">
        <v>17</v>
      </c>
      <c r="O509" s="14" t="s">
        <v>17</v>
      </c>
      <c r="P509" s="14" t="s">
        <v>17</v>
      </c>
      <c r="Q509" s="14" t="s">
        <v>17</v>
      </c>
      <c r="R509" s="14" t="s">
        <v>17</v>
      </c>
      <c r="S509" s="14" t="s">
        <v>17</v>
      </c>
      <c r="T509" s="14" t="s">
        <v>17</v>
      </c>
      <c r="U509" s="14" t="s">
        <v>17</v>
      </c>
      <c r="V509" s="14" t="s">
        <v>17</v>
      </c>
      <c r="W509" s="14" t="s">
        <v>17</v>
      </c>
      <c r="X509" s="14" t="s">
        <v>17</v>
      </c>
      <c r="Y509" s="14" t="s">
        <v>17</v>
      </c>
      <c r="Z509" s="14" t="s">
        <v>17</v>
      </c>
      <c r="AA509" s="14" t="s">
        <v>17</v>
      </c>
      <c r="AB509" s="14" t="s">
        <v>17</v>
      </c>
      <c r="AC509" s="14" t="s">
        <v>17</v>
      </c>
      <c r="AD509" s="14" t="s">
        <v>17</v>
      </c>
      <c r="AE509" s="14" t="s">
        <v>17</v>
      </c>
    </row>
    <row r="510" spans="1:31">
      <c r="A510" t="s">
        <v>143</v>
      </c>
      <c r="B510" t="s">
        <v>168</v>
      </c>
      <c r="C510" s="234" t="s">
        <v>264</v>
      </c>
      <c r="D510" s="234" t="s">
        <v>264</v>
      </c>
      <c r="E510">
        <v>1981</v>
      </c>
      <c r="F510">
        <v>1</v>
      </c>
      <c r="G510">
        <v>2</v>
      </c>
      <c r="H510">
        <v>19.600000000000001</v>
      </c>
      <c r="I510">
        <v>2</v>
      </c>
      <c r="J510" s="14">
        <v>3808</v>
      </c>
      <c r="K510" s="14">
        <v>3556</v>
      </c>
      <c r="L510" s="14" t="s">
        <v>17</v>
      </c>
      <c r="M510" s="14" t="s">
        <v>17</v>
      </c>
      <c r="N510" s="14" t="s">
        <v>17</v>
      </c>
      <c r="O510" s="14" t="s">
        <v>17</v>
      </c>
      <c r="P510" s="14" t="s">
        <v>17</v>
      </c>
      <c r="Q510" s="14" t="s">
        <v>17</v>
      </c>
      <c r="R510" s="14" t="s">
        <v>17</v>
      </c>
      <c r="S510" s="14" t="s">
        <v>17</v>
      </c>
      <c r="T510" s="14" t="s">
        <v>17</v>
      </c>
      <c r="U510" s="14" t="s">
        <v>17</v>
      </c>
      <c r="V510" s="14" t="s">
        <v>17</v>
      </c>
      <c r="W510" s="14" t="s">
        <v>17</v>
      </c>
      <c r="X510" s="14" t="s">
        <v>17</v>
      </c>
      <c r="Y510" s="14" t="s">
        <v>17</v>
      </c>
      <c r="Z510" s="14" t="s">
        <v>17</v>
      </c>
      <c r="AA510" s="14" t="s">
        <v>17</v>
      </c>
      <c r="AB510" s="14" t="s">
        <v>17</v>
      </c>
      <c r="AC510" s="14" t="s">
        <v>17</v>
      </c>
      <c r="AD510" s="14" t="s">
        <v>17</v>
      </c>
      <c r="AE510" s="14" t="s">
        <v>17</v>
      </c>
    </row>
    <row r="511" spans="1:31">
      <c r="A511" t="s">
        <v>143</v>
      </c>
      <c r="B511" t="s">
        <v>168</v>
      </c>
      <c r="C511" s="234" t="s">
        <v>264</v>
      </c>
      <c r="D511" s="234" t="s">
        <v>264</v>
      </c>
      <c r="E511">
        <v>1981</v>
      </c>
      <c r="F511">
        <v>1</v>
      </c>
      <c r="G511">
        <v>3</v>
      </c>
      <c r="H511">
        <v>32.31</v>
      </c>
      <c r="I511">
        <v>1.9</v>
      </c>
      <c r="J511" s="14">
        <v>3920</v>
      </c>
      <c r="K511" s="14">
        <v>3409</v>
      </c>
      <c r="L511" s="14" t="s">
        <v>17</v>
      </c>
      <c r="M511" s="14" t="s">
        <v>17</v>
      </c>
      <c r="N511" s="14" t="s">
        <v>17</v>
      </c>
      <c r="O511" s="14" t="s">
        <v>17</v>
      </c>
      <c r="P511" s="14" t="s">
        <v>17</v>
      </c>
      <c r="Q511" s="14" t="s">
        <v>17</v>
      </c>
      <c r="R511" s="14" t="s">
        <v>17</v>
      </c>
      <c r="S511" s="14" t="s">
        <v>17</v>
      </c>
      <c r="T511" s="14" t="s">
        <v>17</v>
      </c>
      <c r="U511" s="14" t="s">
        <v>17</v>
      </c>
      <c r="V511" s="14" t="s">
        <v>17</v>
      </c>
      <c r="W511" s="14" t="s">
        <v>17</v>
      </c>
      <c r="X511" s="14" t="s">
        <v>17</v>
      </c>
      <c r="Y511" s="14" t="s">
        <v>17</v>
      </c>
      <c r="Z511" s="14" t="s">
        <v>17</v>
      </c>
      <c r="AA511" s="14" t="s">
        <v>17</v>
      </c>
      <c r="AB511" s="14" t="s">
        <v>17</v>
      </c>
      <c r="AC511" s="14" t="s">
        <v>17</v>
      </c>
      <c r="AD511" s="14" t="s">
        <v>17</v>
      </c>
      <c r="AE511" s="14" t="s">
        <v>17</v>
      </c>
    </row>
    <row r="512" spans="1:31">
      <c r="A512" t="s">
        <v>143</v>
      </c>
      <c r="B512" t="s">
        <v>168</v>
      </c>
      <c r="C512" s="234" t="s">
        <v>264</v>
      </c>
      <c r="D512" s="234" t="s">
        <v>264</v>
      </c>
      <c r="E512">
        <v>1981</v>
      </c>
      <c r="F512">
        <v>1</v>
      </c>
      <c r="G512">
        <v>4</v>
      </c>
      <c r="H512">
        <v>18.149999999999999</v>
      </c>
      <c r="I512">
        <v>2</v>
      </c>
      <c r="J512" s="14">
        <v>4088</v>
      </c>
      <c r="K512" s="14">
        <v>3451</v>
      </c>
      <c r="L512" s="14" t="s">
        <v>17</v>
      </c>
      <c r="M512" s="14" t="s">
        <v>17</v>
      </c>
      <c r="N512" s="14" t="s">
        <v>17</v>
      </c>
      <c r="O512" s="14" t="s">
        <v>17</v>
      </c>
      <c r="P512" s="14" t="s">
        <v>17</v>
      </c>
      <c r="Q512" s="14" t="s">
        <v>17</v>
      </c>
      <c r="R512" s="14" t="s">
        <v>17</v>
      </c>
      <c r="S512" s="14" t="s">
        <v>17</v>
      </c>
      <c r="T512" s="14" t="s">
        <v>17</v>
      </c>
      <c r="U512" s="14" t="s">
        <v>17</v>
      </c>
      <c r="V512" s="14" t="s">
        <v>17</v>
      </c>
      <c r="W512" s="14" t="s">
        <v>17</v>
      </c>
      <c r="X512" s="14" t="s">
        <v>17</v>
      </c>
      <c r="Y512" s="14" t="s">
        <v>17</v>
      </c>
      <c r="Z512" s="14" t="s">
        <v>17</v>
      </c>
      <c r="AA512" s="14" t="s">
        <v>17</v>
      </c>
      <c r="AB512" s="14" t="s">
        <v>17</v>
      </c>
      <c r="AC512" s="14" t="s">
        <v>17</v>
      </c>
      <c r="AD512" s="14" t="s">
        <v>17</v>
      </c>
      <c r="AE512" s="14" t="s">
        <v>17</v>
      </c>
    </row>
    <row r="513" spans="1:31">
      <c r="A513" t="s">
        <v>143</v>
      </c>
      <c r="B513" t="s">
        <v>168</v>
      </c>
      <c r="C513" s="234" t="s">
        <v>264</v>
      </c>
      <c r="D513" s="234" t="s">
        <v>264</v>
      </c>
      <c r="E513">
        <v>1981</v>
      </c>
      <c r="F513">
        <v>1</v>
      </c>
      <c r="G513">
        <v>5</v>
      </c>
      <c r="H513">
        <v>42.47</v>
      </c>
      <c r="I513">
        <v>2.2000000000000002</v>
      </c>
      <c r="J513" s="14">
        <v>3570</v>
      </c>
      <c r="K513" s="14">
        <v>3241</v>
      </c>
      <c r="L513" s="14" t="s">
        <v>17</v>
      </c>
      <c r="M513" s="14" t="s">
        <v>17</v>
      </c>
      <c r="N513" s="14" t="s">
        <v>17</v>
      </c>
      <c r="O513" s="14" t="s">
        <v>17</v>
      </c>
      <c r="P513" s="14" t="s">
        <v>17</v>
      </c>
      <c r="Q513" s="14" t="s">
        <v>17</v>
      </c>
      <c r="R513" s="14" t="s">
        <v>17</v>
      </c>
      <c r="S513" s="14" t="s">
        <v>17</v>
      </c>
      <c r="T513" s="14" t="s">
        <v>17</v>
      </c>
      <c r="U513" s="14" t="s">
        <v>17</v>
      </c>
      <c r="V513" s="14" t="s">
        <v>17</v>
      </c>
      <c r="W513" s="14" t="s">
        <v>17</v>
      </c>
      <c r="X513" s="14" t="s">
        <v>17</v>
      </c>
      <c r="Y513" s="14" t="s">
        <v>17</v>
      </c>
      <c r="Z513" s="14" t="s">
        <v>17</v>
      </c>
      <c r="AA513" s="14" t="s">
        <v>17</v>
      </c>
      <c r="AB513" s="14" t="s">
        <v>17</v>
      </c>
      <c r="AC513" s="14" t="s">
        <v>17</v>
      </c>
      <c r="AD513" s="14" t="s">
        <v>17</v>
      </c>
      <c r="AE513" s="14" t="s">
        <v>17</v>
      </c>
    </row>
    <row r="514" spans="1:31">
      <c r="A514" t="s">
        <v>143</v>
      </c>
      <c r="B514" t="s">
        <v>168</v>
      </c>
      <c r="C514" s="234" t="s">
        <v>264</v>
      </c>
      <c r="D514" s="234" t="s">
        <v>264</v>
      </c>
      <c r="E514">
        <v>1981</v>
      </c>
      <c r="F514">
        <v>1</v>
      </c>
      <c r="G514">
        <v>6</v>
      </c>
      <c r="H514">
        <v>38.36</v>
      </c>
      <c r="I514">
        <v>2.4</v>
      </c>
      <c r="J514" s="14">
        <v>3360</v>
      </c>
      <c r="K514" s="14">
        <v>3374</v>
      </c>
      <c r="L514" s="14" t="s">
        <v>17</v>
      </c>
      <c r="M514" s="14" t="s">
        <v>17</v>
      </c>
      <c r="N514" s="14" t="s">
        <v>17</v>
      </c>
      <c r="O514" s="14" t="s">
        <v>17</v>
      </c>
      <c r="P514" s="14" t="s">
        <v>17</v>
      </c>
      <c r="Q514" s="14" t="s">
        <v>17</v>
      </c>
      <c r="R514" s="14" t="s">
        <v>17</v>
      </c>
      <c r="S514" s="14" t="s">
        <v>17</v>
      </c>
      <c r="T514" s="14" t="s">
        <v>17</v>
      </c>
      <c r="U514" s="14" t="s">
        <v>17</v>
      </c>
      <c r="V514" s="14" t="s">
        <v>17</v>
      </c>
      <c r="W514" s="14" t="s">
        <v>17</v>
      </c>
      <c r="X514" s="14" t="s">
        <v>17</v>
      </c>
      <c r="Y514" s="14" t="s">
        <v>17</v>
      </c>
      <c r="Z514" s="14" t="s">
        <v>17</v>
      </c>
      <c r="AA514" s="14" t="s">
        <v>17</v>
      </c>
      <c r="AB514" s="14" t="s">
        <v>17</v>
      </c>
      <c r="AC514" s="14" t="s">
        <v>17</v>
      </c>
      <c r="AD514" s="14" t="s">
        <v>17</v>
      </c>
      <c r="AE514" s="14" t="s">
        <v>17</v>
      </c>
    </row>
    <row r="515" spans="1:31">
      <c r="A515" t="s">
        <v>143</v>
      </c>
      <c r="B515" t="s">
        <v>168</v>
      </c>
      <c r="C515" s="234" t="s">
        <v>264</v>
      </c>
      <c r="D515" s="234" t="s">
        <v>264</v>
      </c>
      <c r="E515">
        <v>1981</v>
      </c>
      <c r="F515">
        <v>1</v>
      </c>
      <c r="G515">
        <v>7</v>
      </c>
      <c r="H515">
        <v>41.26</v>
      </c>
      <c r="I515">
        <v>2.6</v>
      </c>
      <c r="J515" s="14">
        <v>3206</v>
      </c>
      <c r="K515" s="14">
        <v>3430</v>
      </c>
      <c r="L515" s="14" t="s">
        <v>17</v>
      </c>
      <c r="M515" s="14" t="s">
        <v>17</v>
      </c>
      <c r="N515" s="14" t="s">
        <v>17</v>
      </c>
      <c r="O515" s="14" t="s">
        <v>17</v>
      </c>
      <c r="P515" s="14" t="s">
        <v>17</v>
      </c>
      <c r="Q515" s="14" t="s">
        <v>17</v>
      </c>
      <c r="R515" s="14" t="s">
        <v>17</v>
      </c>
      <c r="S515" s="14" t="s">
        <v>17</v>
      </c>
      <c r="T515" s="14" t="s">
        <v>17</v>
      </c>
      <c r="U515" s="14" t="s">
        <v>17</v>
      </c>
      <c r="V515" s="14" t="s">
        <v>17</v>
      </c>
      <c r="W515" s="14" t="s">
        <v>17</v>
      </c>
      <c r="X515" s="14" t="s">
        <v>17</v>
      </c>
      <c r="Y515" s="14" t="s">
        <v>17</v>
      </c>
      <c r="Z515" s="14" t="s">
        <v>17</v>
      </c>
      <c r="AA515" s="14" t="s">
        <v>17</v>
      </c>
      <c r="AB515" s="14" t="s">
        <v>17</v>
      </c>
      <c r="AC515" s="14" t="s">
        <v>17</v>
      </c>
      <c r="AD515" s="14" t="s">
        <v>17</v>
      </c>
      <c r="AE515" s="14" t="s">
        <v>17</v>
      </c>
    </row>
    <row r="516" spans="1:31">
      <c r="A516" t="s">
        <v>143</v>
      </c>
      <c r="B516" t="s">
        <v>168</v>
      </c>
      <c r="C516" s="234" t="s">
        <v>264</v>
      </c>
      <c r="D516" s="234" t="s">
        <v>264</v>
      </c>
      <c r="E516">
        <v>1981</v>
      </c>
      <c r="F516">
        <v>1</v>
      </c>
      <c r="G516">
        <v>8</v>
      </c>
      <c r="H516">
        <v>34</v>
      </c>
      <c r="I516">
        <v>2.6</v>
      </c>
      <c r="J516" s="14">
        <v>3332</v>
      </c>
      <c r="K516" s="14">
        <v>3388</v>
      </c>
      <c r="L516" s="14" t="s">
        <v>17</v>
      </c>
      <c r="M516" s="14" t="s">
        <v>17</v>
      </c>
      <c r="N516" s="14" t="s">
        <v>17</v>
      </c>
      <c r="O516" s="14" t="s">
        <v>17</v>
      </c>
      <c r="P516" s="14" t="s">
        <v>17</v>
      </c>
      <c r="Q516" s="14" t="s">
        <v>17</v>
      </c>
      <c r="R516" s="14" t="s">
        <v>17</v>
      </c>
      <c r="S516" s="14" t="s">
        <v>17</v>
      </c>
      <c r="T516" s="14" t="s">
        <v>17</v>
      </c>
      <c r="U516" s="14" t="s">
        <v>17</v>
      </c>
      <c r="V516" s="14" t="s">
        <v>17</v>
      </c>
      <c r="W516" s="14" t="s">
        <v>17</v>
      </c>
      <c r="X516" s="14" t="s">
        <v>17</v>
      </c>
      <c r="Y516" s="14" t="s">
        <v>17</v>
      </c>
      <c r="Z516" s="14" t="s">
        <v>17</v>
      </c>
      <c r="AA516" s="14" t="s">
        <v>17</v>
      </c>
      <c r="AB516" s="14" t="s">
        <v>17</v>
      </c>
      <c r="AC516" s="14" t="s">
        <v>17</v>
      </c>
      <c r="AD516" s="14" t="s">
        <v>17</v>
      </c>
      <c r="AE516" s="14" t="s">
        <v>17</v>
      </c>
    </row>
    <row r="517" spans="1:31">
      <c r="A517" t="s">
        <v>143</v>
      </c>
      <c r="B517" t="s">
        <v>168</v>
      </c>
      <c r="C517" s="234" t="s">
        <v>264</v>
      </c>
      <c r="D517" s="234" t="s">
        <v>264</v>
      </c>
      <c r="E517">
        <v>1981</v>
      </c>
      <c r="F517">
        <v>1</v>
      </c>
      <c r="G517">
        <v>9</v>
      </c>
      <c r="H517">
        <v>34.97</v>
      </c>
      <c r="I517">
        <v>2.4</v>
      </c>
      <c r="J517" s="14">
        <v>3220</v>
      </c>
      <c r="K517" s="14">
        <v>3780</v>
      </c>
      <c r="L517" s="14" t="s">
        <v>17</v>
      </c>
      <c r="M517" s="14" t="s">
        <v>17</v>
      </c>
      <c r="N517" s="14" t="s">
        <v>17</v>
      </c>
      <c r="O517" s="14" t="s">
        <v>17</v>
      </c>
      <c r="P517" s="14" t="s">
        <v>17</v>
      </c>
      <c r="Q517" s="14" t="s">
        <v>17</v>
      </c>
      <c r="R517" s="14" t="s">
        <v>17</v>
      </c>
      <c r="S517" s="14" t="s">
        <v>17</v>
      </c>
      <c r="T517" s="14" t="s">
        <v>17</v>
      </c>
      <c r="U517" s="14" t="s">
        <v>17</v>
      </c>
      <c r="V517" s="14" t="s">
        <v>17</v>
      </c>
      <c r="W517" s="14" t="s">
        <v>17</v>
      </c>
      <c r="X517" s="14" t="s">
        <v>17</v>
      </c>
      <c r="Y517" s="14" t="s">
        <v>17</v>
      </c>
      <c r="Z517" s="14" t="s">
        <v>17</v>
      </c>
      <c r="AA517" s="14" t="s">
        <v>17</v>
      </c>
      <c r="AB517" s="14" t="s">
        <v>17</v>
      </c>
      <c r="AC517" s="14" t="s">
        <v>17</v>
      </c>
      <c r="AD517" s="14" t="s">
        <v>17</v>
      </c>
      <c r="AE517" s="14" t="s">
        <v>17</v>
      </c>
    </row>
    <row r="518" spans="1:31">
      <c r="A518" t="s">
        <v>143</v>
      </c>
      <c r="B518" t="s">
        <v>168</v>
      </c>
      <c r="C518" s="234" t="s">
        <v>264</v>
      </c>
      <c r="D518" s="234" t="s">
        <v>264</v>
      </c>
      <c r="E518">
        <v>1981</v>
      </c>
      <c r="F518">
        <v>1</v>
      </c>
      <c r="G518">
        <v>10</v>
      </c>
      <c r="H518">
        <v>29.77</v>
      </c>
      <c r="I518">
        <v>2.2000000000000002</v>
      </c>
      <c r="J518" s="14">
        <v>3528</v>
      </c>
      <c r="K518" s="14">
        <v>3640</v>
      </c>
      <c r="L518" s="14" t="s">
        <v>17</v>
      </c>
      <c r="M518" s="14" t="s">
        <v>17</v>
      </c>
      <c r="N518" s="14" t="s">
        <v>17</v>
      </c>
      <c r="O518" s="14" t="s">
        <v>17</v>
      </c>
      <c r="P518" s="14" t="s">
        <v>17</v>
      </c>
      <c r="Q518" s="14" t="s">
        <v>17</v>
      </c>
      <c r="R518" s="14" t="s">
        <v>17</v>
      </c>
      <c r="S518" s="14" t="s">
        <v>17</v>
      </c>
      <c r="T518" s="14" t="s">
        <v>17</v>
      </c>
      <c r="U518" s="14" t="s">
        <v>17</v>
      </c>
      <c r="V518" s="14" t="s">
        <v>17</v>
      </c>
      <c r="W518" s="14" t="s">
        <v>17</v>
      </c>
      <c r="X518" s="14" t="s">
        <v>17</v>
      </c>
      <c r="Y518" s="14" t="s">
        <v>17</v>
      </c>
      <c r="Z518" s="14" t="s">
        <v>17</v>
      </c>
      <c r="AA518" s="14" t="s">
        <v>17</v>
      </c>
      <c r="AB518" s="14" t="s">
        <v>17</v>
      </c>
      <c r="AC518" s="14" t="s">
        <v>17</v>
      </c>
      <c r="AD518" s="14" t="s">
        <v>17</v>
      </c>
      <c r="AE518" s="14" t="s">
        <v>17</v>
      </c>
    </row>
    <row r="519" spans="1:31">
      <c r="A519" t="s">
        <v>143</v>
      </c>
      <c r="B519" t="s">
        <v>168</v>
      </c>
      <c r="C519" s="234" t="s">
        <v>264</v>
      </c>
      <c r="D519" s="234" t="s">
        <v>264</v>
      </c>
      <c r="E519">
        <v>1981</v>
      </c>
      <c r="F519">
        <v>1</v>
      </c>
      <c r="G519">
        <v>11</v>
      </c>
      <c r="H519">
        <v>40.659999999999997</v>
      </c>
      <c r="I519">
        <v>2.4</v>
      </c>
      <c r="J519" s="14">
        <v>4186</v>
      </c>
      <c r="K519" s="14">
        <v>4158</v>
      </c>
      <c r="L519" s="14" t="s">
        <v>17</v>
      </c>
      <c r="M519" s="14" t="s">
        <v>17</v>
      </c>
      <c r="N519" s="14" t="s">
        <v>17</v>
      </c>
      <c r="O519" s="14" t="s">
        <v>17</v>
      </c>
      <c r="P519" s="14" t="s">
        <v>17</v>
      </c>
      <c r="Q519" s="14" t="s">
        <v>17</v>
      </c>
      <c r="R519" s="14" t="s">
        <v>17</v>
      </c>
      <c r="S519" s="14" t="s">
        <v>17</v>
      </c>
      <c r="T519" s="14" t="s">
        <v>17</v>
      </c>
      <c r="U519" s="14" t="s">
        <v>17</v>
      </c>
      <c r="V519" s="14" t="s">
        <v>17</v>
      </c>
      <c r="W519" s="14" t="s">
        <v>17</v>
      </c>
      <c r="X519" s="14" t="s">
        <v>17</v>
      </c>
      <c r="Y519" s="14" t="s">
        <v>17</v>
      </c>
      <c r="Z519" s="14" t="s">
        <v>17</v>
      </c>
      <c r="AA519" s="14" t="s">
        <v>17</v>
      </c>
      <c r="AB519" s="14" t="s">
        <v>17</v>
      </c>
      <c r="AC519" s="14" t="s">
        <v>17</v>
      </c>
      <c r="AD519" s="14" t="s">
        <v>17</v>
      </c>
      <c r="AE519" s="14" t="s">
        <v>17</v>
      </c>
    </row>
    <row r="520" spans="1:31">
      <c r="A520" t="s">
        <v>143</v>
      </c>
      <c r="B520" t="s">
        <v>168</v>
      </c>
      <c r="C520" s="234" t="s">
        <v>264</v>
      </c>
      <c r="D520" s="234" t="s">
        <v>264</v>
      </c>
      <c r="E520">
        <v>1981</v>
      </c>
      <c r="F520">
        <v>1</v>
      </c>
      <c r="G520">
        <v>12</v>
      </c>
      <c r="H520">
        <v>29.64</v>
      </c>
      <c r="I520">
        <v>2.2999999999999998</v>
      </c>
      <c r="J520" s="14">
        <v>4200</v>
      </c>
      <c r="K520" s="14">
        <v>3696</v>
      </c>
      <c r="L520" s="14" t="s">
        <v>17</v>
      </c>
      <c r="M520" s="14" t="s">
        <v>17</v>
      </c>
      <c r="N520" s="14" t="s">
        <v>17</v>
      </c>
      <c r="O520" s="14" t="s">
        <v>17</v>
      </c>
      <c r="P520" s="14" t="s">
        <v>17</v>
      </c>
      <c r="Q520" s="14" t="s">
        <v>17</v>
      </c>
      <c r="R520" s="14" t="s">
        <v>17</v>
      </c>
      <c r="S520" s="14" t="s">
        <v>17</v>
      </c>
      <c r="T520" s="14" t="s">
        <v>17</v>
      </c>
      <c r="U520" s="14" t="s">
        <v>17</v>
      </c>
      <c r="V520" s="14" t="s">
        <v>17</v>
      </c>
      <c r="W520" s="14" t="s">
        <v>17</v>
      </c>
      <c r="X520" s="14" t="s">
        <v>17</v>
      </c>
      <c r="Y520" s="14" t="s">
        <v>17</v>
      </c>
      <c r="Z520" s="14" t="s">
        <v>17</v>
      </c>
      <c r="AA520" s="14" t="s">
        <v>17</v>
      </c>
      <c r="AB520" s="14" t="s">
        <v>17</v>
      </c>
      <c r="AC520" s="14" t="s">
        <v>17</v>
      </c>
      <c r="AD520" s="14" t="s">
        <v>17</v>
      </c>
      <c r="AE520" s="14" t="s">
        <v>17</v>
      </c>
    </row>
    <row r="521" spans="1:31">
      <c r="A521" t="s">
        <v>143</v>
      </c>
      <c r="B521" t="s">
        <v>168</v>
      </c>
      <c r="C521" s="234" t="s">
        <v>264</v>
      </c>
      <c r="D521" s="234" t="s">
        <v>264</v>
      </c>
      <c r="E521">
        <v>1981</v>
      </c>
      <c r="F521">
        <v>1</v>
      </c>
      <c r="G521">
        <v>13</v>
      </c>
      <c r="H521">
        <v>38.479999999999997</v>
      </c>
      <c r="I521">
        <v>2.4</v>
      </c>
      <c r="J521" s="14">
        <v>4256</v>
      </c>
      <c r="K521" s="14">
        <v>3591</v>
      </c>
      <c r="L521" s="14" t="s">
        <v>17</v>
      </c>
      <c r="M521" s="14" t="s">
        <v>17</v>
      </c>
      <c r="N521" s="14" t="s">
        <v>17</v>
      </c>
      <c r="O521" s="14" t="s">
        <v>17</v>
      </c>
      <c r="P521" s="14" t="s">
        <v>17</v>
      </c>
      <c r="Q521" s="14" t="s">
        <v>17</v>
      </c>
      <c r="R521" s="14" t="s">
        <v>17</v>
      </c>
      <c r="S521" s="14" t="s">
        <v>17</v>
      </c>
      <c r="T521" s="14" t="s">
        <v>17</v>
      </c>
      <c r="U521" s="14" t="s">
        <v>17</v>
      </c>
      <c r="V521" s="14" t="s">
        <v>17</v>
      </c>
      <c r="W521" s="14" t="s">
        <v>17</v>
      </c>
      <c r="X521" s="14" t="s">
        <v>17</v>
      </c>
      <c r="Y521" s="14" t="s">
        <v>17</v>
      </c>
      <c r="Z521" s="14" t="s">
        <v>17</v>
      </c>
      <c r="AA521" s="14" t="s">
        <v>17</v>
      </c>
      <c r="AB521" s="14" t="s">
        <v>17</v>
      </c>
      <c r="AC521" s="14" t="s">
        <v>17</v>
      </c>
      <c r="AD521" s="14" t="s">
        <v>17</v>
      </c>
      <c r="AE521" s="14" t="s">
        <v>17</v>
      </c>
    </row>
    <row r="522" spans="1:31">
      <c r="A522" t="s">
        <v>143</v>
      </c>
      <c r="B522" t="s">
        <v>168</v>
      </c>
      <c r="C522" s="234" t="s">
        <v>264</v>
      </c>
      <c r="D522" s="234" t="s">
        <v>264</v>
      </c>
      <c r="E522">
        <v>1981</v>
      </c>
      <c r="F522">
        <v>1</v>
      </c>
      <c r="G522">
        <v>14</v>
      </c>
      <c r="H522">
        <v>43.92</v>
      </c>
      <c r="I522">
        <v>2.2000000000000002</v>
      </c>
      <c r="J522" s="14">
        <v>3514</v>
      </c>
      <c r="K522" s="14">
        <v>3255</v>
      </c>
      <c r="L522" s="14" t="s">
        <v>17</v>
      </c>
      <c r="M522" s="14" t="s">
        <v>17</v>
      </c>
      <c r="N522" s="14" t="s">
        <v>17</v>
      </c>
      <c r="O522" s="14" t="s">
        <v>17</v>
      </c>
      <c r="P522" s="14" t="s">
        <v>17</v>
      </c>
      <c r="Q522" s="14" t="s">
        <v>17</v>
      </c>
      <c r="R522" s="14" t="s">
        <v>17</v>
      </c>
      <c r="S522" s="14" t="s">
        <v>17</v>
      </c>
      <c r="T522" s="14" t="s">
        <v>17</v>
      </c>
      <c r="U522" s="14" t="s">
        <v>17</v>
      </c>
      <c r="V522" s="14" t="s">
        <v>17</v>
      </c>
      <c r="W522" s="14" t="s">
        <v>17</v>
      </c>
      <c r="X522" s="14" t="s">
        <v>17</v>
      </c>
      <c r="Y522" s="14" t="s">
        <v>17</v>
      </c>
      <c r="Z522" s="14" t="s">
        <v>17</v>
      </c>
      <c r="AA522" s="14" t="s">
        <v>17</v>
      </c>
      <c r="AB522" s="14" t="s">
        <v>17</v>
      </c>
      <c r="AC522" s="14" t="s">
        <v>17</v>
      </c>
      <c r="AD522" s="14" t="s">
        <v>17</v>
      </c>
      <c r="AE522" s="14" t="s">
        <v>17</v>
      </c>
    </row>
    <row r="523" spans="1:31">
      <c r="A523" t="s">
        <v>143</v>
      </c>
      <c r="B523" t="s">
        <v>168</v>
      </c>
      <c r="C523" s="234" t="s">
        <v>264</v>
      </c>
      <c r="D523" s="234" t="s">
        <v>264</v>
      </c>
      <c r="E523">
        <v>1981</v>
      </c>
      <c r="F523">
        <v>2</v>
      </c>
      <c r="G523">
        <v>1</v>
      </c>
      <c r="H523">
        <v>18.149999999999999</v>
      </c>
      <c r="I523">
        <v>1.9</v>
      </c>
      <c r="J523" s="14">
        <v>4256</v>
      </c>
      <c r="K523" s="14">
        <v>3815</v>
      </c>
      <c r="L523" s="14" t="s">
        <v>17</v>
      </c>
      <c r="M523" s="14" t="s">
        <v>17</v>
      </c>
      <c r="N523" s="14" t="s">
        <v>17</v>
      </c>
      <c r="O523" s="14" t="s">
        <v>17</v>
      </c>
      <c r="P523" s="14" t="s">
        <v>17</v>
      </c>
      <c r="Q523" s="14" t="s">
        <v>17</v>
      </c>
      <c r="R523" s="14" t="s">
        <v>17</v>
      </c>
      <c r="S523" s="14" t="s">
        <v>17</v>
      </c>
      <c r="T523" s="14" t="s">
        <v>17</v>
      </c>
      <c r="U523" s="14" t="s">
        <v>17</v>
      </c>
      <c r="V523" s="14" t="s">
        <v>17</v>
      </c>
      <c r="W523" s="14" t="s">
        <v>17</v>
      </c>
      <c r="X523" s="14" t="s">
        <v>17</v>
      </c>
      <c r="Y523" s="14" t="s">
        <v>17</v>
      </c>
      <c r="Z523" s="14" t="s">
        <v>17</v>
      </c>
      <c r="AA523" s="14" t="s">
        <v>17</v>
      </c>
      <c r="AB523" s="14" t="s">
        <v>17</v>
      </c>
      <c r="AC523" s="14" t="s">
        <v>17</v>
      </c>
      <c r="AD523" s="14" t="s">
        <v>17</v>
      </c>
      <c r="AE523" s="14" t="s">
        <v>17</v>
      </c>
    </row>
    <row r="524" spans="1:31">
      <c r="A524" t="s">
        <v>143</v>
      </c>
      <c r="B524" t="s">
        <v>168</v>
      </c>
      <c r="C524" s="234" t="s">
        <v>264</v>
      </c>
      <c r="D524" s="234" t="s">
        <v>264</v>
      </c>
      <c r="E524">
        <v>1981</v>
      </c>
      <c r="F524">
        <v>2</v>
      </c>
      <c r="G524">
        <v>2</v>
      </c>
      <c r="H524">
        <v>20.329999999999998</v>
      </c>
      <c r="I524">
        <v>1.9</v>
      </c>
      <c r="J524" s="14">
        <v>4298</v>
      </c>
      <c r="K524" s="14">
        <v>3724</v>
      </c>
      <c r="L524" s="14" t="s">
        <v>17</v>
      </c>
      <c r="M524" s="14" t="s">
        <v>17</v>
      </c>
      <c r="N524" s="14" t="s">
        <v>17</v>
      </c>
      <c r="O524" s="14" t="s">
        <v>17</v>
      </c>
      <c r="P524" s="14" t="s">
        <v>17</v>
      </c>
      <c r="Q524" s="14" t="s">
        <v>17</v>
      </c>
      <c r="R524" s="14" t="s">
        <v>17</v>
      </c>
      <c r="S524" s="14" t="s">
        <v>17</v>
      </c>
      <c r="T524" s="14" t="s">
        <v>17</v>
      </c>
      <c r="U524" s="14" t="s">
        <v>17</v>
      </c>
      <c r="V524" s="14" t="s">
        <v>17</v>
      </c>
      <c r="W524" s="14" t="s">
        <v>17</v>
      </c>
      <c r="X524" s="14" t="s">
        <v>17</v>
      </c>
      <c r="Y524" s="14" t="s">
        <v>17</v>
      </c>
      <c r="Z524" s="14" t="s">
        <v>17</v>
      </c>
      <c r="AA524" s="14" t="s">
        <v>17</v>
      </c>
      <c r="AB524" s="14" t="s">
        <v>17</v>
      </c>
      <c r="AC524" s="14" t="s">
        <v>17</v>
      </c>
      <c r="AD524" s="14" t="s">
        <v>17</v>
      </c>
      <c r="AE524" s="14" t="s">
        <v>17</v>
      </c>
    </row>
    <row r="525" spans="1:31">
      <c r="A525" t="s">
        <v>143</v>
      </c>
      <c r="B525" t="s">
        <v>168</v>
      </c>
      <c r="C525" s="234" t="s">
        <v>264</v>
      </c>
      <c r="D525" s="234" t="s">
        <v>264</v>
      </c>
      <c r="E525">
        <v>1981</v>
      </c>
      <c r="F525">
        <v>2</v>
      </c>
      <c r="G525">
        <v>3</v>
      </c>
      <c r="H525">
        <v>28.68</v>
      </c>
      <c r="I525">
        <v>1.8</v>
      </c>
      <c r="J525" s="14">
        <v>4634</v>
      </c>
      <c r="K525" s="14">
        <v>4137</v>
      </c>
      <c r="L525" s="14" t="s">
        <v>17</v>
      </c>
      <c r="M525" s="14" t="s">
        <v>17</v>
      </c>
      <c r="N525" s="14" t="s">
        <v>17</v>
      </c>
      <c r="O525" s="14" t="s">
        <v>17</v>
      </c>
      <c r="P525" s="14" t="s">
        <v>17</v>
      </c>
      <c r="Q525" s="14" t="s">
        <v>17</v>
      </c>
      <c r="R525" s="14" t="s">
        <v>17</v>
      </c>
      <c r="S525" s="14" t="s">
        <v>17</v>
      </c>
      <c r="T525" s="14" t="s">
        <v>17</v>
      </c>
      <c r="U525" s="14" t="s">
        <v>17</v>
      </c>
      <c r="V525" s="14" t="s">
        <v>17</v>
      </c>
      <c r="W525" s="14" t="s">
        <v>17</v>
      </c>
      <c r="X525" s="14" t="s">
        <v>17</v>
      </c>
      <c r="Y525" s="14" t="s">
        <v>17</v>
      </c>
      <c r="Z525" s="14" t="s">
        <v>17</v>
      </c>
      <c r="AA525" s="14" t="s">
        <v>17</v>
      </c>
      <c r="AB525" s="14" t="s">
        <v>17</v>
      </c>
      <c r="AC525" s="14" t="s">
        <v>17</v>
      </c>
      <c r="AD525" s="14" t="s">
        <v>17</v>
      </c>
      <c r="AE525" s="14" t="s">
        <v>17</v>
      </c>
    </row>
    <row r="526" spans="1:31">
      <c r="A526" t="s">
        <v>143</v>
      </c>
      <c r="B526" t="s">
        <v>168</v>
      </c>
      <c r="C526" s="234" t="s">
        <v>264</v>
      </c>
      <c r="D526" s="234" t="s">
        <v>264</v>
      </c>
      <c r="E526">
        <v>1981</v>
      </c>
      <c r="F526">
        <v>2</v>
      </c>
      <c r="G526">
        <v>4</v>
      </c>
      <c r="H526">
        <v>39.93</v>
      </c>
      <c r="I526">
        <v>2</v>
      </c>
      <c r="J526" s="14">
        <v>4144</v>
      </c>
      <c r="K526" s="14">
        <v>3871</v>
      </c>
      <c r="L526" s="14" t="s">
        <v>17</v>
      </c>
      <c r="M526" s="14" t="s">
        <v>17</v>
      </c>
      <c r="N526" s="14" t="s">
        <v>17</v>
      </c>
      <c r="O526" s="14" t="s">
        <v>17</v>
      </c>
      <c r="P526" s="14" t="s">
        <v>17</v>
      </c>
      <c r="Q526" s="14" t="s">
        <v>17</v>
      </c>
      <c r="R526" s="14" t="s">
        <v>17</v>
      </c>
      <c r="S526" s="14" t="s">
        <v>17</v>
      </c>
      <c r="T526" s="14" t="s">
        <v>17</v>
      </c>
      <c r="U526" s="14" t="s">
        <v>17</v>
      </c>
      <c r="V526" s="14" t="s">
        <v>17</v>
      </c>
      <c r="W526" s="14" t="s">
        <v>17</v>
      </c>
      <c r="X526" s="14" t="s">
        <v>17</v>
      </c>
      <c r="Y526" s="14" t="s">
        <v>17</v>
      </c>
      <c r="Z526" s="14" t="s">
        <v>17</v>
      </c>
      <c r="AA526" s="14" t="s">
        <v>17</v>
      </c>
      <c r="AB526" s="14" t="s">
        <v>17</v>
      </c>
      <c r="AC526" s="14" t="s">
        <v>17</v>
      </c>
      <c r="AD526" s="14" t="s">
        <v>17</v>
      </c>
      <c r="AE526" s="14" t="s">
        <v>17</v>
      </c>
    </row>
    <row r="527" spans="1:31">
      <c r="A527" t="s">
        <v>143</v>
      </c>
      <c r="B527" t="s">
        <v>168</v>
      </c>
      <c r="C527" s="234" t="s">
        <v>264</v>
      </c>
      <c r="D527" s="234" t="s">
        <v>264</v>
      </c>
      <c r="E527">
        <v>1981</v>
      </c>
      <c r="F527">
        <v>2</v>
      </c>
      <c r="G527">
        <v>5</v>
      </c>
      <c r="H527">
        <v>19.72</v>
      </c>
      <c r="I527">
        <v>2.9</v>
      </c>
      <c r="J527" s="14">
        <v>4130</v>
      </c>
      <c r="K527" s="14">
        <v>3332</v>
      </c>
      <c r="L527" s="14" t="s">
        <v>17</v>
      </c>
      <c r="M527" s="14" t="s">
        <v>17</v>
      </c>
      <c r="N527" s="14" t="s">
        <v>17</v>
      </c>
      <c r="O527" s="14" t="s">
        <v>17</v>
      </c>
      <c r="P527" s="14" t="s">
        <v>17</v>
      </c>
      <c r="Q527" s="14" t="s">
        <v>17</v>
      </c>
      <c r="R527" s="14" t="s">
        <v>17</v>
      </c>
      <c r="S527" s="14" t="s">
        <v>17</v>
      </c>
      <c r="T527" s="14" t="s">
        <v>17</v>
      </c>
      <c r="U527" s="14" t="s">
        <v>17</v>
      </c>
      <c r="V527" s="14" t="s">
        <v>17</v>
      </c>
      <c r="W527" s="14" t="s">
        <v>17</v>
      </c>
      <c r="X527" s="14" t="s">
        <v>17</v>
      </c>
      <c r="Y527" s="14" t="s">
        <v>17</v>
      </c>
      <c r="Z527" s="14" t="s">
        <v>17</v>
      </c>
      <c r="AA527" s="14" t="s">
        <v>17</v>
      </c>
      <c r="AB527" s="14" t="s">
        <v>17</v>
      </c>
      <c r="AC527" s="14" t="s">
        <v>17</v>
      </c>
      <c r="AD527" s="14" t="s">
        <v>17</v>
      </c>
      <c r="AE527" s="14" t="s">
        <v>17</v>
      </c>
    </row>
    <row r="528" spans="1:31">
      <c r="A528" t="s">
        <v>143</v>
      </c>
      <c r="B528" t="s">
        <v>168</v>
      </c>
      <c r="C528" s="234" t="s">
        <v>264</v>
      </c>
      <c r="D528" s="234" t="s">
        <v>264</v>
      </c>
      <c r="E528">
        <v>1981</v>
      </c>
      <c r="F528">
        <v>2</v>
      </c>
      <c r="G528">
        <v>6</v>
      </c>
      <c r="H528">
        <v>41.62</v>
      </c>
      <c r="I528">
        <v>2.6</v>
      </c>
      <c r="J528" s="14">
        <v>3584</v>
      </c>
      <c r="K528" s="14">
        <v>3381</v>
      </c>
      <c r="L528" s="14" t="s">
        <v>17</v>
      </c>
      <c r="M528" s="14" t="s">
        <v>17</v>
      </c>
      <c r="N528" s="14" t="s">
        <v>17</v>
      </c>
      <c r="O528" s="14" t="s">
        <v>17</v>
      </c>
      <c r="P528" s="14" t="s">
        <v>17</v>
      </c>
      <c r="Q528" s="14" t="s">
        <v>17</v>
      </c>
      <c r="R528" s="14" t="s">
        <v>17</v>
      </c>
      <c r="S528" s="14" t="s">
        <v>17</v>
      </c>
      <c r="T528" s="14" t="s">
        <v>17</v>
      </c>
      <c r="U528" s="14" t="s">
        <v>17</v>
      </c>
      <c r="V528" s="14" t="s">
        <v>17</v>
      </c>
      <c r="W528" s="14" t="s">
        <v>17</v>
      </c>
      <c r="X528" s="14" t="s">
        <v>17</v>
      </c>
      <c r="Y528" s="14" t="s">
        <v>17</v>
      </c>
      <c r="Z528" s="14" t="s">
        <v>17</v>
      </c>
      <c r="AA528" s="14" t="s">
        <v>17</v>
      </c>
      <c r="AB528" s="14" t="s">
        <v>17</v>
      </c>
      <c r="AC528" s="14" t="s">
        <v>17</v>
      </c>
      <c r="AD528" s="14" t="s">
        <v>17</v>
      </c>
      <c r="AE528" s="14" t="s">
        <v>17</v>
      </c>
    </row>
    <row r="529" spans="1:31">
      <c r="A529" t="s">
        <v>143</v>
      </c>
      <c r="B529" t="s">
        <v>168</v>
      </c>
      <c r="C529" s="234" t="s">
        <v>264</v>
      </c>
      <c r="D529" s="234" t="s">
        <v>264</v>
      </c>
      <c r="E529">
        <v>1981</v>
      </c>
      <c r="F529">
        <v>2</v>
      </c>
      <c r="G529">
        <v>7</v>
      </c>
      <c r="H529">
        <v>42.23</v>
      </c>
      <c r="I529">
        <v>2.6</v>
      </c>
      <c r="J529" s="14">
        <v>3780</v>
      </c>
      <c r="K529" s="14">
        <v>3528</v>
      </c>
      <c r="L529" s="14" t="s">
        <v>17</v>
      </c>
      <c r="M529" s="14" t="s">
        <v>17</v>
      </c>
      <c r="N529" s="14" t="s">
        <v>17</v>
      </c>
      <c r="O529" s="14" t="s">
        <v>17</v>
      </c>
      <c r="P529" s="14" t="s">
        <v>17</v>
      </c>
      <c r="Q529" s="14" t="s">
        <v>17</v>
      </c>
      <c r="R529" s="14" t="s">
        <v>17</v>
      </c>
      <c r="S529" s="14" t="s">
        <v>17</v>
      </c>
      <c r="T529" s="14" t="s">
        <v>17</v>
      </c>
      <c r="U529" s="14" t="s">
        <v>17</v>
      </c>
      <c r="V529" s="14" t="s">
        <v>17</v>
      </c>
      <c r="W529" s="14" t="s">
        <v>17</v>
      </c>
      <c r="X529" s="14" t="s">
        <v>17</v>
      </c>
      <c r="Y529" s="14" t="s">
        <v>17</v>
      </c>
      <c r="Z529" s="14" t="s">
        <v>17</v>
      </c>
      <c r="AA529" s="14" t="s">
        <v>17</v>
      </c>
      <c r="AB529" s="14" t="s">
        <v>17</v>
      </c>
      <c r="AC529" s="14" t="s">
        <v>17</v>
      </c>
      <c r="AD529" s="14" t="s">
        <v>17</v>
      </c>
      <c r="AE529" s="14" t="s">
        <v>17</v>
      </c>
    </row>
    <row r="530" spans="1:31">
      <c r="A530" t="s">
        <v>143</v>
      </c>
      <c r="B530" t="s">
        <v>168</v>
      </c>
      <c r="C530" s="234" t="s">
        <v>264</v>
      </c>
      <c r="D530" s="234" t="s">
        <v>264</v>
      </c>
      <c r="E530">
        <v>1981</v>
      </c>
      <c r="F530">
        <v>2</v>
      </c>
      <c r="G530">
        <v>8</v>
      </c>
      <c r="H530">
        <v>36.54</v>
      </c>
      <c r="I530">
        <v>2.2999999999999998</v>
      </c>
      <c r="J530" s="14">
        <v>2926</v>
      </c>
      <c r="K530" s="14">
        <v>2870</v>
      </c>
      <c r="L530" s="14" t="s">
        <v>17</v>
      </c>
      <c r="M530" s="14" t="s">
        <v>17</v>
      </c>
      <c r="N530" s="14" t="s">
        <v>17</v>
      </c>
      <c r="O530" s="14" t="s">
        <v>17</v>
      </c>
      <c r="P530" s="14" t="s">
        <v>17</v>
      </c>
      <c r="Q530" s="14" t="s">
        <v>17</v>
      </c>
      <c r="R530" s="14" t="s">
        <v>17</v>
      </c>
      <c r="S530" s="14" t="s">
        <v>17</v>
      </c>
      <c r="T530" s="14" t="s">
        <v>17</v>
      </c>
      <c r="U530" s="14" t="s">
        <v>17</v>
      </c>
      <c r="V530" s="14" t="s">
        <v>17</v>
      </c>
      <c r="W530" s="14" t="s">
        <v>17</v>
      </c>
      <c r="X530" s="14" t="s">
        <v>17</v>
      </c>
      <c r="Y530" s="14" t="s">
        <v>17</v>
      </c>
      <c r="Z530" s="14" t="s">
        <v>17</v>
      </c>
      <c r="AA530" s="14" t="s">
        <v>17</v>
      </c>
      <c r="AB530" s="14" t="s">
        <v>17</v>
      </c>
      <c r="AC530" s="14" t="s">
        <v>17</v>
      </c>
      <c r="AD530" s="14" t="s">
        <v>17</v>
      </c>
      <c r="AE530" s="14" t="s">
        <v>17</v>
      </c>
    </row>
    <row r="531" spans="1:31">
      <c r="A531" t="s">
        <v>143</v>
      </c>
      <c r="B531" t="s">
        <v>168</v>
      </c>
      <c r="C531" s="234" t="s">
        <v>264</v>
      </c>
      <c r="D531" s="234" t="s">
        <v>264</v>
      </c>
      <c r="E531">
        <v>1981</v>
      </c>
      <c r="F531">
        <v>2</v>
      </c>
      <c r="G531">
        <v>9</v>
      </c>
      <c r="H531">
        <v>34.61</v>
      </c>
      <c r="I531">
        <v>2.4</v>
      </c>
      <c r="J531" s="14">
        <v>3528</v>
      </c>
      <c r="K531" s="14">
        <v>3479</v>
      </c>
      <c r="L531" s="14" t="s">
        <v>17</v>
      </c>
      <c r="M531" s="14" t="s">
        <v>17</v>
      </c>
      <c r="N531" s="14" t="s">
        <v>17</v>
      </c>
      <c r="O531" s="14" t="s">
        <v>17</v>
      </c>
      <c r="P531" s="14" t="s">
        <v>17</v>
      </c>
      <c r="Q531" s="14" t="s">
        <v>17</v>
      </c>
      <c r="R531" s="14" t="s">
        <v>17</v>
      </c>
      <c r="S531" s="14" t="s">
        <v>17</v>
      </c>
      <c r="T531" s="14" t="s">
        <v>17</v>
      </c>
      <c r="U531" s="14" t="s">
        <v>17</v>
      </c>
      <c r="V531" s="14" t="s">
        <v>17</v>
      </c>
      <c r="W531" s="14" t="s">
        <v>17</v>
      </c>
      <c r="X531" s="14" t="s">
        <v>17</v>
      </c>
      <c r="Y531" s="14" t="s">
        <v>17</v>
      </c>
      <c r="Z531" s="14" t="s">
        <v>17</v>
      </c>
      <c r="AA531" s="14" t="s">
        <v>17</v>
      </c>
      <c r="AB531" s="14" t="s">
        <v>17</v>
      </c>
      <c r="AC531" s="14" t="s">
        <v>17</v>
      </c>
      <c r="AD531" s="14" t="s">
        <v>17</v>
      </c>
      <c r="AE531" s="14" t="s">
        <v>17</v>
      </c>
    </row>
    <row r="532" spans="1:31">
      <c r="A532" t="s">
        <v>143</v>
      </c>
      <c r="B532" t="s">
        <v>168</v>
      </c>
      <c r="C532" s="234" t="s">
        <v>264</v>
      </c>
      <c r="D532" s="234" t="s">
        <v>264</v>
      </c>
      <c r="E532">
        <v>1981</v>
      </c>
      <c r="F532">
        <v>2</v>
      </c>
      <c r="G532">
        <v>10</v>
      </c>
      <c r="H532">
        <v>39.08</v>
      </c>
      <c r="I532">
        <v>2.2999999999999998</v>
      </c>
      <c r="J532" s="14">
        <v>3500</v>
      </c>
      <c r="K532" s="14">
        <v>3409</v>
      </c>
      <c r="L532" s="14" t="s">
        <v>17</v>
      </c>
      <c r="M532" s="14" t="s">
        <v>17</v>
      </c>
      <c r="N532" s="14" t="s">
        <v>17</v>
      </c>
      <c r="O532" s="14" t="s">
        <v>17</v>
      </c>
      <c r="P532" s="14" t="s">
        <v>17</v>
      </c>
      <c r="Q532" s="14" t="s">
        <v>17</v>
      </c>
      <c r="R532" s="14" t="s">
        <v>17</v>
      </c>
      <c r="S532" s="14" t="s">
        <v>17</v>
      </c>
      <c r="T532" s="14" t="s">
        <v>17</v>
      </c>
      <c r="U532" s="14" t="s">
        <v>17</v>
      </c>
      <c r="V532" s="14" t="s">
        <v>17</v>
      </c>
      <c r="W532" s="14" t="s">
        <v>17</v>
      </c>
      <c r="X532" s="14" t="s">
        <v>17</v>
      </c>
      <c r="Y532" s="14" t="s">
        <v>17</v>
      </c>
      <c r="Z532" s="14" t="s">
        <v>17</v>
      </c>
      <c r="AA532" s="14" t="s">
        <v>17</v>
      </c>
      <c r="AB532" s="14" t="s">
        <v>17</v>
      </c>
      <c r="AC532" s="14" t="s">
        <v>17</v>
      </c>
      <c r="AD532" s="14" t="s">
        <v>17</v>
      </c>
      <c r="AE532" s="14" t="s">
        <v>17</v>
      </c>
    </row>
    <row r="533" spans="1:31">
      <c r="A533" t="s">
        <v>143</v>
      </c>
      <c r="B533" t="s">
        <v>168</v>
      </c>
      <c r="C533" s="234" t="s">
        <v>264</v>
      </c>
      <c r="D533" s="234" t="s">
        <v>264</v>
      </c>
      <c r="E533">
        <v>1981</v>
      </c>
      <c r="F533">
        <v>2</v>
      </c>
      <c r="G533">
        <v>11</v>
      </c>
      <c r="H533">
        <v>41.26</v>
      </c>
      <c r="I533">
        <v>2.2000000000000002</v>
      </c>
      <c r="J533" s="14">
        <v>3374</v>
      </c>
      <c r="K533" s="14">
        <v>3486</v>
      </c>
      <c r="L533" s="14" t="s">
        <v>17</v>
      </c>
      <c r="M533" s="14" t="s">
        <v>17</v>
      </c>
      <c r="N533" s="14" t="s">
        <v>17</v>
      </c>
      <c r="O533" s="14" t="s">
        <v>17</v>
      </c>
      <c r="P533" s="14" t="s">
        <v>17</v>
      </c>
      <c r="Q533" s="14" t="s">
        <v>17</v>
      </c>
      <c r="R533" s="14" t="s">
        <v>17</v>
      </c>
      <c r="S533" s="14" t="s">
        <v>17</v>
      </c>
      <c r="T533" s="14" t="s">
        <v>17</v>
      </c>
      <c r="U533" s="14" t="s">
        <v>17</v>
      </c>
      <c r="V533" s="14" t="s">
        <v>17</v>
      </c>
      <c r="W533" s="14" t="s">
        <v>17</v>
      </c>
      <c r="X533" s="14" t="s">
        <v>17</v>
      </c>
      <c r="Y533" s="14" t="s">
        <v>17</v>
      </c>
      <c r="Z533" s="14" t="s">
        <v>17</v>
      </c>
      <c r="AA533" s="14" t="s">
        <v>17</v>
      </c>
      <c r="AB533" s="14" t="s">
        <v>17</v>
      </c>
      <c r="AC533" s="14" t="s">
        <v>17</v>
      </c>
      <c r="AD533" s="14" t="s">
        <v>17</v>
      </c>
      <c r="AE533" s="14" t="s">
        <v>17</v>
      </c>
    </row>
    <row r="534" spans="1:31">
      <c r="A534" t="s">
        <v>143</v>
      </c>
      <c r="B534" t="s">
        <v>168</v>
      </c>
      <c r="C534" s="234" t="s">
        <v>264</v>
      </c>
      <c r="D534" s="234" t="s">
        <v>264</v>
      </c>
      <c r="E534">
        <v>1981</v>
      </c>
      <c r="F534">
        <v>2</v>
      </c>
      <c r="G534">
        <v>12</v>
      </c>
      <c r="H534">
        <v>43.08</v>
      </c>
      <c r="I534">
        <v>2.1</v>
      </c>
      <c r="J534" s="14">
        <v>2800</v>
      </c>
      <c r="K534" s="14">
        <v>3605</v>
      </c>
      <c r="L534" s="14" t="s">
        <v>17</v>
      </c>
      <c r="M534" s="14" t="s">
        <v>17</v>
      </c>
      <c r="N534" s="14" t="s">
        <v>17</v>
      </c>
      <c r="O534" s="14" t="s">
        <v>17</v>
      </c>
      <c r="P534" s="14" t="s">
        <v>17</v>
      </c>
      <c r="Q534" s="14" t="s">
        <v>17</v>
      </c>
      <c r="R534" s="14" t="s">
        <v>17</v>
      </c>
      <c r="S534" s="14" t="s">
        <v>17</v>
      </c>
      <c r="T534" s="14" t="s">
        <v>17</v>
      </c>
      <c r="U534" s="14" t="s">
        <v>17</v>
      </c>
      <c r="V534" s="14" t="s">
        <v>17</v>
      </c>
      <c r="W534" s="14" t="s">
        <v>17</v>
      </c>
      <c r="X534" s="14" t="s">
        <v>17</v>
      </c>
      <c r="Y534" s="14" t="s">
        <v>17</v>
      </c>
      <c r="Z534" s="14" t="s">
        <v>17</v>
      </c>
      <c r="AA534" s="14" t="s">
        <v>17</v>
      </c>
      <c r="AB534" s="14" t="s">
        <v>17</v>
      </c>
      <c r="AC534" s="14" t="s">
        <v>17</v>
      </c>
      <c r="AD534" s="14" t="s">
        <v>17</v>
      </c>
      <c r="AE534" s="14" t="s">
        <v>17</v>
      </c>
    </row>
    <row r="535" spans="1:31">
      <c r="A535" t="s">
        <v>143</v>
      </c>
      <c r="B535" t="s">
        <v>168</v>
      </c>
      <c r="C535" s="234" t="s">
        <v>264</v>
      </c>
      <c r="D535" s="234" t="s">
        <v>264</v>
      </c>
      <c r="E535">
        <v>1981</v>
      </c>
      <c r="F535">
        <v>2</v>
      </c>
      <c r="G535">
        <v>13</v>
      </c>
      <c r="H535">
        <v>44.04</v>
      </c>
      <c r="I535">
        <v>2.4</v>
      </c>
      <c r="J535" s="14">
        <v>3094</v>
      </c>
      <c r="K535" s="14">
        <v>3703</v>
      </c>
      <c r="L535" s="14" t="s">
        <v>17</v>
      </c>
      <c r="M535" s="14" t="s">
        <v>17</v>
      </c>
      <c r="N535" s="14" t="s">
        <v>17</v>
      </c>
      <c r="O535" s="14" t="s">
        <v>17</v>
      </c>
      <c r="P535" s="14" t="s">
        <v>17</v>
      </c>
      <c r="Q535" s="14" t="s">
        <v>17</v>
      </c>
      <c r="R535" s="14" t="s">
        <v>17</v>
      </c>
      <c r="S535" s="14" t="s">
        <v>17</v>
      </c>
      <c r="T535" s="14" t="s">
        <v>17</v>
      </c>
      <c r="U535" s="14" t="s">
        <v>17</v>
      </c>
      <c r="V535" s="14" t="s">
        <v>17</v>
      </c>
      <c r="W535" s="14" t="s">
        <v>17</v>
      </c>
      <c r="X535" s="14" t="s">
        <v>17</v>
      </c>
      <c r="Y535" s="14" t="s">
        <v>17</v>
      </c>
      <c r="Z535" s="14" t="s">
        <v>17</v>
      </c>
      <c r="AA535" s="14" t="s">
        <v>17</v>
      </c>
      <c r="AB535" s="14" t="s">
        <v>17</v>
      </c>
      <c r="AC535" s="14" t="s">
        <v>17</v>
      </c>
      <c r="AD535" s="14" t="s">
        <v>17</v>
      </c>
      <c r="AE535" s="14" t="s">
        <v>17</v>
      </c>
    </row>
    <row r="536" spans="1:31">
      <c r="A536" t="s">
        <v>143</v>
      </c>
      <c r="B536" t="s">
        <v>168</v>
      </c>
      <c r="C536" s="234" t="s">
        <v>264</v>
      </c>
      <c r="D536" s="234" t="s">
        <v>264</v>
      </c>
      <c r="E536">
        <v>1981</v>
      </c>
      <c r="F536">
        <v>2</v>
      </c>
      <c r="G536">
        <v>14</v>
      </c>
      <c r="H536">
        <v>44.16</v>
      </c>
      <c r="I536">
        <v>2.2999999999999998</v>
      </c>
      <c r="J536" s="14">
        <v>2744</v>
      </c>
      <c r="K536" s="14">
        <v>3178</v>
      </c>
      <c r="L536" s="14" t="s">
        <v>17</v>
      </c>
      <c r="M536" s="14" t="s">
        <v>17</v>
      </c>
      <c r="N536" s="14" t="s">
        <v>17</v>
      </c>
      <c r="O536" s="14" t="s">
        <v>17</v>
      </c>
      <c r="P536" s="14" t="s">
        <v>17</v>
      </c>
      <c r="Q536" s="14" t="s">
        <v>17</v>
      </c>
      <c r="R536" s="14" t="s">
        <v>17</v>
      </c>
      <c r="S536" s="14" t="s">
        <v>17</v>
      </c>
      <c r="T536" s="14" t="s">
        <v>17</v>
      </c>
      <c r="U536" s="14" t="s">
        <v>17</v>
      </c>
      <c r="V536" s="14" t="s">
        <v>17</v>
      </c>
      <c r="W536" s="14" t="s">
        <v>17</v>
      </c>
      <c r="X536" s="14" t="s">
        <v>17</v>
      </c>
      <c r="Y536" s="14" t="s">
        <v>17</v>
      </c>
      <c r="Z536" s="14" t="s">
        <v>17</v>
      </c>
      <c r="AA536" s="14" t="s">
        <v>17</v>
      </c>
      <c r="AB536" s="14" t="s">
        <v>17</v>
      </c>
      <c r="AC536" s="14" t="s">
        <v>17</v>
      </c>
      <c r="AD536" s="14" t="s">
        <v>17</v>
      </c>
      <c r="AE536" s="14" t="s">
        <v>17</v>
      </c>
    </row>
    <row r="537" spans="1:31">
      <c r="A537" t="s">
        <v>143</v>
      </c>
      <c r="B537" t="s">
        <v>168</v>
      </c>
      <c r="C537" s="234" t="s">
        <v>264</v>
      </c>
      <c r="D537" s="234" t="s">
        <v>264</v>
      </c>
      <c r="E537">
        <v>1981</v>
      </c>
      <c r="F537">
        <v>3</v>
      </c>
      <c r="G537">
        <v>1</v>
      </c>
      <c r="H537">
        <v>23.11</v>
      </c>
      <c r="I537">
        <v>2.6</v>
      </c>
      <c r="J537" s="14">
        <v>3850</v>
      </c>
      <c r="K537" s="14">
        <v>3871</v>
      </c>
      <c r="L537" s="14" t="s">
        <v>17</v>
      </c>
      <c r="M537" s="14" t="s">
        <v>17</v>
      </c>
      <c r="N537" s="14" t="s">
        <v>17</v>
      </c>
      <c r="O537" s="14" t="s">
        <v>17</v>
      </c>
      <c r="P537" s="14" t="s">
        <v>17</v>
      </c>
      <c r="Q537" s="14" t="s">
        <v>17</v>
      </c>
      <c r="R537" s="14" t="s">
        <v>17</v>
      </c>
      <c r="S537" s="14" t="s">
        <v>17</v>
      </c>
      <c r="T537" s="14" t="s">
        <v>17</v>
      </c>
      <c r="U537" s="14" t="s">
        <v>17</v>
      </c>
      <c r="V537" s="14" t="s">
        <v>17</v>
      </c>
      <c r="W537" s="14" t="s">
        <v>17</v>
      </c>
      <c r="X537" s="14" t="s">
        <v>17</v>
      </c>
      <c r="Y537" s="14" t="s">
        <v>17</v>
      </c>
      <c r="Z537" s="14" t="s">
        <v>17</v>
      </c>
      <c r="AA537" s="14" t="s">
        <v>17</v>
      </c>
      <c r="AB537" s="14" t="s">
        <v>17</v>
      </c>
      <c r="AC537" s="14" t="s">
        <v>17</v>
      </c>
      <c r="AD537" s="14" t="s">
        <v>17</v>
      </c>
      <c r="AE537" s="14" t="s">
        <v>17</v>
      </c>
    </row>
    <row r="538" spans="1:31">
      <c r="A538" t="s">
        <v>143</v>
      </c>
      <c r="B538" t="s">
        <v>168</v>
      </c>
      <c r="C538" s="234" t="s">
        <v>264</v>
      </c>
      <c r="D538" s="234" t="s">
        <v>264</v>
      </c>
      <c r="E538">
        <v>1981</v>
      </c>
      <c r="F538">
        <v>3</v>
      </c>
      <c r="G538">
        <v>2</v>
      </c>
      <c r="H538">
        <v>21.42</v>
      </c>
      <c r="I538">
        <v>2.4</v>
      </c>
      <c r="J538" s="14">
        <v>4550</v>
      </c>
      <c r="K538" s="14">
        <v>4277</v>
      </c>
      <c r="L538" s="14" t="s">
        <v>17</v>
      </c>
      <c r="M538" s="14" t="s">
        <v>17</v>
      </c>
      <c r="N538" s="14" t="s">
        <v>17</v>
      </c>
      <c r="O538" s="14" t="s">
        <v>17</v>
      </c>
      <c r="P538" s="14" t="s">
        <v>17</v>
      </c>
      <c r="Q538" s="14" t="s">
        <v>17</v>
      </c>
      <c r="R538" s="14" t="s">
        <v>17</v>
      </c>
      <c r="S538" s="14" t="s">
        <v>17</v>
      </c>
      <c r="T538" s="14" t="s">
        <v>17</v>
      </c>
      <c r="U538" s="14" t="s">
        <v>17</v>
      </c>
      <c r="V538" s="14" t="s">
        <v>17</v>
      </c>
      <c r="W538" s="14" t="s">
        <v>17</v>
      </c>
      <c r="X538" s="14" t="s">
        <v>17</v>
      </c>
      <c r="Y538" s="14" t="s">
        <v>17</v>
      </c>
      <c r="Z538" s="14" t="s">
        <v>17</v>
      </c>
      <c r="AA538" s="14" t="s">
        <v>17</v>
      </c>
      <c r="AB538" s="14" t="s">
        <v>17</v>
      </c>
      <c r="AC538" s="14" t="s">
        <v>17</v>
      </c>
      <c r="AD538" s="14" t="s">
        <v>17</v>
      </c>
      <c r="AE538" s="14" t="s">
        <v>17</v>
      </c>
    </row>
    <row r="539" spans="1:31">
      <c r="A539" t="s">
        <v>143</v>
      </c>
      <c r="B539" t="s">
        <v>168</v>
      </c>
      <c r="C539" s="234" t="s">
        <v>264</v>
      </c>
      <c r="D539" s="234" t="s">
        <v>264</v>
      </c>
      <c r="E539">
        <v>1981</v>
      </c>
      <c r="F539">
        <v>3</v>
      </c>
      <c r="G539">
        <v>3</v>
      </c>
      <c r="H539">
        <v>33.520000000000003</v>
      </c>
      <c r="I539">
        <v>1.9</v>
      </c>
      <c r="J539" s="14">
        <v>4410</v>
      </c>
      <c r="K539" s="14">
        <v>3990</v>
      </c>
      <c r="L539" s="14" t="s">
        <v>17</v>
      </c>
      <c r="M539" s="14" t="s">
        <v>17</v>
      </c>
      <c r="N539" s="14" t="s">
        <v>17</v>
      </c>
      <c r="O539" s="14" t="s">
        <v>17</v>
      </c>
      <c r="P539" s="14" t="s">
        <v>17</v>
      </c>
      <c r="Q539" s="14" t="s">
        <v>17</v>
      </c>
      <c r="R539" s="14" t="s">
        <v>17</v>
      </c>
      <c r="S539" s="14" t="s">
        <v>17</v>
      </c>
      <c r="T539" s="14" t="s">
        <v>17</v>
      </c>
      <c r="U539" s="14" t="s">
        <v>17</v>
      </c>
      <c r="V539" s="14" t="s">
        <v>17</v>
      </c>
      <c r="W539" s="14" t="s">
        <v>17</v>
      </c>
      <c r="X539" s="14" t="s">
        <v>17</v>
      </c>
      <c r="Y539" s="14" t="s">
        <v>17</v>
      </c>
      <c r="Z539" s="14" t="s">
        <v>17</v>
      </c>
      <c r="AA539" s="14" t="s">
        <v>17</v>
      </c>
      <c r="AB539" s="14" t="s">
        <v>17</v>
      </c>
      <c r="AC539" s="14" t="s">
        <v>17</v>
      </c>
      <c r="AD539" s="14" t="s">
        <v>17</v>
      </c>
      <c r="AE539" s="14" t="s">
        <v>17</v>
      </c>
    </row>
    <row r="540" spans="1:31">
      <c r="A540" t="s">
        <v>143</v>
      </c>
      <c r="B540" t="s">
        <v>168</v>
      </c>
      <c r="C540" s="234" t="s">
        <v>264</v>
      </c>
      <c r="D540" s="234" t="s">
        <v>264</v>
      </c>
      <c r="E540">
        <v>1981</v>
      </c>
      <c r="F540">
        <v>3</v>
      </c>
      <c r="G540">
        <v>4</v>
      </c>
      <c r="H540">
        <v>38.479999999999997</v>
      </c>
      <c r="I540">
        <v>2.2000000000000002</v>
      </c>
      <c r="J540" s="14">
        <v>3836</v>
      </c>
      <c r="K540" s="14">
        <v>3276</v>
      </c>
      <c r="L540" s="14" t="s">
        <v>17</v>
      </c>
      <c r="M540" s="14" t="s">
        <v>17</v>
      </c>
      <c r="N540" s="14" t="s">
        <v>17</v>
      </c>
      <c r="O540" s="14" t="s">
        <v>17</v>
      </c>
      <c r="P540" s="14" t="s">
        <v>17</v>
      </c>
      <c r="Q540" s="14" t="s">
        <v>17</v>
      </c>
      <c r="R540" s="14" t="s">
        <v>17</v>
      </c>
      <c r="S540" s="14" t="s">
        <v>17</v>
      </c>
      <c r="T540" s="14" t="s">
        <v>17</v>
      </c>
      <c r="U540" s="14" t="s">
        <v>17</v>
      </c>
      <c r="V540" s="14" t="s">
        <v>17</v>
      </c>
      <c r="W540" s="14" t="s">
        <v>17</v>
      </c>
      <c r="X540" s="14" t="s">
        <v>17</v>
      </c>
      <c r="Y540" s="14" t="s">
        <v>17</v>
      </c>
      <c r="Z540" s="14" t="s">
        <v>17</v>
      </c>
      <c r="AA540" s="14" t="s">
        <v>17</v>
      </c>
      <c r="AB540" s="14" t="s">
        <v>17</v>
      </c>
      <c r="AC540" s="14" t="s">
        <v>17</v>
      </c>
      <c r="AD540" s="14" t="s">
        <v>17</v>
      </c>
      <c r="AE540" s="14" t="s">
        <v>17</v>
      </c>
    </row>
    <row r="541" spans="1:31">
      <c r="A541" t="s">
        <v>143</v>
      </c>
      <c r="B541" t="s">
        <v>168</v>
      </c>
      <c r="C541" s="234" t="s">
        <v>264</v>
      </c>
      <c r="D541" s="234" t="s">
        <v>264</v>
      </c>
      <c r="E541">
        <v>1981</v>
      </c>
      <c r="F541">
        <v>3</v>
      </c>
      <c r="G541">
        <v>5</v>
      </c>
      <c r="H541">
        <v>41.74</v>
      </c>
      <c r="I541">
        <v>2.2999999999999998</v>
      </c>
      <c r="J541" s="14">
        <v>4284</v>
      </c>
      <c r="K541" s="14">
        <v>3416</v>
      </c>
      <c r="L541" s="14" t="s">
        <v>17</v>
      </c>
      <c r="M541" s="14" t="s">
        <v>17</v>
      </c>
      <c r="N541" s="14" t="s">
        <v>17</v>
      </c>
      <c r="O541" s="14" t="s">
        <v>17</v>
      </c>
      <c r="P541" s="14" t="s">
        <v>17</v>
      </c>
      <c r="Q541" s="14" t="s">
        <v>17</v>
      </c>
      <c r="R541" s="14" t="s">
        <v>17</v>
      </c>
      <c r="S541" s="14" t="s">
        <v>17</v>
      </c>
      <c r="T541" s="14" t="s">
        <v>17</v>
      </c>
      <c r="U541" s="14" t="s">
        <v>17</v>
      </c>
      <c r="V541" s="14" t="s">
        <v>17</v>
      </c>
      <c r="W541" s="14" t="s">
        <v>17</v>
      </c>
      <c r="X541" s="14" t="s">
        <v>17</v>
      </c>
      <c r="Y541" s="14" t="s">
        <v>17</v>
      </c>
      <c r="Z541" s="14" t="s">
        <v>17</v>
      </c>
      <c r="AA541" s="14" t="s">
        <v>17</v>
      </c>
      <c r="AB541" s="14" t="s">
        <v>17</v>
      </c>
      <c r="AC541" s="14" t="s">
        <v>17</v>
      </c>
      <c r="AD541" s="14" t="s">
        <v>17</v>
      </c>
      <c r="AE541" s="14" t="s">
        <v>17</v>
      </c>
    </row>
    <row r="542" spans="1:31">
      <c r="A542" t="s">
        <v>143</v>
      </c>
      <c r="B542" t="s">
        <v>168</v>
      </c>
      <c r="C542" s="234" t="s">
        <v>264</v>
      </c>
      <c r="D542" s="234" t="s">
        <v>264</v>
      </c>
      <c r="E542">
        <v>1981</v>
      </c>
      <c r="F542">
        <v>3</v>
      </c>
      <c r="G542">
        <v>6</v>
      </c>
      <c r="H542">
        <v>35.090000000000003</v>
      </c>
      <c r="I542">
        <v>2.6</v>
      </c>
      <c r="J542" s="14">
        <v>3640</v>
      </c>
      <c r="K542" s="14">
        <v>3542</v>
      </c>
      <c r="L542" s="14" t="s">
        <v>17</v>
      </c>
      <c r="M542" s="14" t="s">
        <v>17</v>
      </c>
      <c r="N542" s="14" t="s">
        <v>17</v>
      </c>
      <c r="O542" s="14" t="s">
        <v>17</v>
      </c>
      <c r="P542" s="14" t="s">
        <v>17</v>
      </c>
      <c r="Q542" s="14" t="s">
        <v>17</v>
      </c>
      <c r="R542" s="14" t="s">
        <v>17</v>
      </c>
      <c r="S542" s="14" t="s">
        <v>17</v>
      </c>
      <c r="T542" s="14" t="s">
        <v>17</v>
      </c>
      <c r="U542" s="14" t="s">
        <v>17</v>
      </c>
      <c r="V542" s="14" t="s">
        <v>17</v>
      </c>
      <c r="W542" s="14" t="s">
        <v>17</v>
      </c>
      <c r="X542" s="14" t="s">
        <v>17</v>
      </c>
      <c r="Y542" s="14" t="s">
        <v>17</v>
      </c>
      <c r="Z542" s="14" t="s">
        <v>17</v>
      </c>
      <c r="AA542" s="14" t="s">
        <v>17</v>
      </c>
      <c r="AB542" s="14" t="s">
        <v>17</v>
      </c>
      <c r="AC542" s="14" t="s">
        <v>17</v>
      </c>
      <c r="AD542" s="14" t="s">
        <v>17</v>
      </c>
      <c r="AE542" s="14" t="s">
        <v>17</v>
      </c>
    </row>
    <row r="543" spans="1:31">
      <c r="A543" t="s">
        <v>143</v>
      </c>
      <c r="B543" t="s">
        <v>168</v>
      </c>
      <c r="C543" s="234" t="s">
        <v>264</v>
      </c>
      <c r="D543" s="234" t="s">
        <v>264</v>
      </c>
      <c r="E543">
        <v>1981</v>
      </c>
      <c r="F543">
        <v>3</v>
      </c>
      <c r="G543">
        <v>7</v>
      </c>
      <c r="H543">
        <v>38.24</v>
      </c>
      <c r="I543">
        <v>2.8</v>
      </c>
      <c r="J543" s="14">
        <v>3290</v>
      </c>
      <c r="K543" s="14">
        <v>2828</v>
      </c>
      <c r="L543" s="14" t="s">
        <v>17</v>
      </c>
      <c r="M543" s="14" t="s">
        <v>17</v>
      </c>
      <c r="N543" s="14" t="s">
        <v>17</v>
      </c>
      <c r="O543" s="14" t="s">
        <v>17</v>
      </c>
      <c r="P543" s="14" t="s">
        <v>17</v>
      </c>
      <c r="Q543" s="14" t="s">
        <v>17</v>
      </c>
      <c r="R543" s="14" t="s">
        <v>17</v>
      </c>
      <c r="S543" s="14" t="s">
        <v>17</v>
      </c>
      <c r="T543" s="14" t="s">
        <v>17</v>
      </c>
      <c r="U543" s="14" t="s">
        <v>17</v>
      </c>
      <c r="V543" s="14" t="s">
        <v>17</v>
      </c>
      <c r="W543" s="14" t="s">
        <v>17</v>
      </c>
      <c r="X543" s="14" t="s">
        <v>17</v>
      </c>
      <c r="Y543" s="14" t="s">
        <v>17</v>
      </c>
      <c r="Z543" s="14" t="s">
        <v>17</v>
      </c>
      <c r="AA543" s="14" t="s">
        <v>17</v>
      </c>
      <c r="AB543" s="14" t="s">
        <v>17</v>
      </c>
      <c r="AC543" s="14" t="s">
        <v>17</v>
      </c>
      <c r="AD543" s="14" t="s">
        <v>17</v>
      </c>
      <c r="AE543" s="14" t="s">
        <v>17</v>
      </c>
    </row>
    <row r="544" spans="1:31">
      <c r="A544" t="s">
        <v>143</v>
      </c>
      <c r="B544" t="s">
        <v>168</v>
      </c>
      <c r="C544" s="234" t="s">
        <v>264</v>
      </c>
      <c r="D544" s="234" t="s">
        <v>264</v>
      </c>
      <c r="E544">
        <v>1981</v>
      </c>
      <c r="F544">
        <v>3</v>
      </c>
      <c r="G544">
        <v>8</v>
      </c>
      <c r="H544">
        <v>34.85</v>
      </c>
      <c r="I544">
        <v>2.6</v>
      </c>
      <c r="J544" s="14">
        <v>3808</v>
      </c>
      <c r="K544" s="14">
        <v>3311</v>
      </c>
      <c r="L544" s="14" t="s">
        <v>17</v>
      </c>
      <c r="M544" s="14" t="s">
        <v>17</v>
      </c>
      <c r="N544" s="14" t="s">
        <v>17</v>
      </c>
      <c r="O544" s="14" t="s">
        <v>17</v>
      </c>
      <c r="P544" s="14" t="s">
        <v>17</v>
      </c>
      <c r="Q544" s="14" t="s">
        <v>17</v>
      </c>
      <c r="R544" s="14" t="s">
        <v>17</v>
      </c>
      <c r="S544" s="14" t="s">
        <v>17</v>
      </c>
      <c r="T544" s="14" t="s">
        <v>17</v>
      </c>
      <c r="U544" s="14" t="s">
        <v>17</v>
      </c>
      <c r="V544" s="14" t="s">
        <v>17</v>
      </c>
      <c r="W544" s="14" t="s">
        <v>17</v>
      </c>
      <c r="X544" s="14" t="s">
        <v>17</v>
      </c>
      <c r="Y544" s="14" t="s">
        <v>17</v>
      </c>
      <c r="Z544" s="14" t="s">
        <v>17</v>
      </c>
      <c r="AA544" s="14" t="s">
        <v>17</v>
      </c>
      <c r="AB544" s="14" t="s">
        <v>17</v>
      </c>
      <c r="AC544" s="14" t="s">
        <v>17</v>
      </c>
      <c r="AD544" s="14" t="s">
        <v>17</v>
      </c>
      <c r="AE544" s="14" t="s">
        <v>17</v>
      </c>
    </row>
    <row r="545" spans="1:31">
      <c r="A545" t="s">
        <v>143</v>
      </c>
      <c r="B545" t="s">
        <v>168</v>
      </c>
      <c r="C545" s="234" t="s">
        <v>264</v>
      </c>
      <c r="D545" s="234" t="s">
        <v>264</v>
      </c>
      <c r="E545">
        <v>1981</v>
      </c>
      <c r="F545">
        <v>3</v>
      </c>
      <c r="G545">
        <v>9</v>
      </c>
      <c r="H545">
        <v>38.24</v>
      </c>
      <c r="I545">
        <v>2.2999999999999998</v>
      </c>
      <c r="J545" s="14">
        <v>3808</v>
      </c>
      <c r="K545" s="14">
        <v>3178</v>
      </c>
      <c r="L545" s="14" t="s">
        <v>17</v>
      </c>
      <c r="M545" s="14" t="s">
        <v>17</v>
      </c>
      <c r="N545" s="14" t="s">
        <v>17</v>
      </c>
      <c r="O545" s="14" t="s">
        <v>17</v>
      </c>
      <c r="P545" s="14" t="s">
        <v>17</v>
      </c>
      <c r="Q545" s="14" t="s">
        <v>17</v>
      </c>
      <c r="R545" s="14" t="s">
        <v>17</v>
      </c>
      <c r="S545" s="14" t="s">
        <v>17</v>
      </c>
      <c r="T545" s="14" t="s">
        <v>17</v>
      </c>
      <c r="U545" s="14" t="s">
        <v>17</v>
      </c>
      <c r="V545" s="14" t="s">
        <v>17</v>
      </c>
      <c r="W545" s="14" t="s">
        <v>17</v>
      </c>
      <c r="X545" s="14" t="s">
        <v>17</v>
      </c>
      <c r="Y545" s="14" t="s">
        <v>17</v>
      </c>
      <c r="Z545" s="14" t="s">
        <v>17</v>
      </c>
      <c r="AA545" s="14" t="s">
        <v>17</v>
      </c>
      <c r="AB545" s="14" t="s">
        <v>17</v>
      </c>
      <c r="AC545" s="14" t="s">
        <v>17</v>
      </c>
      <c r="AD545" s="14" t="s">
        <v>17</v>
      </c>
      <c r="AE545" s="14" t="s">
        <v>17</v>
      </c>
    </row>
    <row r="546" spans="1:31">
      <c r="A546" t="s">
        <v>143</v>
      </c>
      <c r="B546" t="s">
        <v>168</v>
      </c>
      <c r="C546" s="234" t="s">
        <v>264</v>
      </c>
      <c r="D546" s="234" t="s">
        <v>264</v>
      </c>
      <c r="E546">
        <v>1981</v>
      </c>
      <c r="F546">
        <v>3</v>
      </c>
      <c r="G546">
        <v>10</v>
      </c>
      <c r="H546">
        <v>37.270000000000003</v>
      </c>
      <c r="I546">
        <v>2.2999999999999998</v>
      </c>
      <c r="J546" s="14">
        <v>4340</v>
      </c>
      <c r="K546" s="14">
        <v>3710</v>
      </c>
      <c r="L546" s="14" t="s">
        <v>17</v>
      </c>
      <c r="M546" s="14" t="s">
        <v>17</v>
      </c>
      <c r="N546" s="14" t="s">
        <v>17</v>
      </c>
      <c r="O546" s="14" t="s">
        <v>17</v>
      </c>
      <c r="P546" s="14" t="s">
        <v>17</v>
      </c>
      <c r="Q546" s="14" t="s">
        <v>17</v>
      </c>
      <c r="R546" s="14" t="s">
        <v>17</v>
      </c>
      <c r="S546" s="14" t="s">
        <v>17</v>
      </c>
      <c r="T546" s="14" t="s">
        <v>17</v>
      </c>
      <c r="U546" s="14" t="s">
        <v>17</v>
      </c>
      <c r="V546" s="14" t="s">
        <v>17</v>
      </c>
      <c r="W546" s="14" t="s">
        <v>17</v>
      </c>
      <c r="X546" s="14" t="s">
        <v>17</v>
      </c>
      <c r="Y546" s="14" t="s">
        <v>17</v>
      </c>
      <c r="Z546" s="14" t="s">
        <v>17</v>
      </c>
      <c r="AA546" s="14" t="s">
        <v>17</v>
      </c>
      <c r="AB546" s="14" t="s">
        <v>17</v>
      </c>
      <c r="AC546" s="14" t="s">
        <v>17</v>
      </c>
      <c r="AD546" s="14" t="s">
        <v>17</v>
      </c>
      <c r="AE546" s="14" t="s">
        <v>17</v>
      </c>
    </row>
    <row r="547" spans="1:31">
      <c r="A547" t="s">
        <v>143</v>
      </c>
      <c r="B547" t="s">
        <v>168</v>
      </c>
      <c r="C547" s="234" t="s">
        <v>264</v>
      </c>
      <c r="D547" s="234" t="s">
        <v>264</v>
      </c>
      <c r="E547">
        <v>1981</v>
      </c>
      <c r="F547">
        <v>3</v>
      </c>
      <c r="G547">
        <v>11</v>
      </c>
      <c r="H547">
        <v>44.16</v>
      </c>
      <c r="I547">
        <v>2.2999999999999998</v>
      </c>
      <c r="J547" s="14">
        <v>4382</v>
      </c>
      <c r="K547" s="14">
        <v>3360</v>
      </c>
      <c r="L547" s="14" t="s">
        <v>17</v>
      </c>
      <c r="M547" s="14" t="s">
        <v>17</v>
      </c>
      <c r="N547" s="14" t="s">
        <v>17</v>
      </c>
      <c r="O547" s="14" t="s">
        <v>17</v>
      </c>
      <c r="P547" s="14" t="s">
        <v>17</v>
      </c>
      <c r="Q547" s="14" t="s">
        <v>17</v>
      </c>
      <c r="R547" s="14" t="s">
        <v>17</v>
      </c>
      <c r="S547" s="14" t="s">
        <v>17</v>
      </c>
      <c r="T547" s="14" t="s">
        <v>17</v>
      </c>
      <c r="U547" s="14" t="s">
        <v>17</v>
      </c>
      <c r="V547" s="14" t="s">
        <v>17</v>
      </c>
      <c r="W547" s="14" t="s">
        <v>17</v>
      </c>
      <c r="X547" s="14" t="s">
        <v>17</v>
      </c>
      <c r="Y547" s="14" t="s">
        <v>17</v>
      </c>
      <c r="Z547" s="14" t="s">
        <v>17</v>
      </c>
      <c r="AA547" s="14" t="s">
        <v>17</v>
      </c>
      <c r="AB547" s="14" t="s">
        <v>17</v>
      </c>
      <c r="AC547" s="14" t="s">
        <v>17</v>
      </c>
      <c r="AD547" s="14" t="s">
        <v>17</v>
      </c>
      <c r="AE547" s="14" t="s">
        <v>17</v>
      </c>
    </row>
    <row r="548" spans="1:31">
      <c r="A548" t="s">
        <v>143</v>
      </c>
      <c r="B548" t="s">
        <v>168</v>
      </c>
      <c r="C548" s="234" t="s">
        <v>264</v>
      </c>
      <c r="D548" s="234" t="s">
        <v>264</v>
      </c>
      <c r="E548">
        <v>1981</v>
      </c>
      <c r="F548">
        <v>3</v>
      </c>
      <c r="G548">
        <v>12</v>
      </c>
      <c r="H548">
        <v>35.94</v>
      </c>
      <c r="I548">
        <v>2.2999999999999998</v>
      </c>
      <c r="J548" s="14">
        <v>4382</v>
      </c>
      <c r="K548" s="14">
        <v>3465</v>
      </c>
      <c r="L548" s="14" t="s">
        <v>17</v>
      </c>
      <c r="M548" s="14" t="s">
        <v>17</v>
      </c>
      <c r="N548" s="14" t="s">
        <v>17</v>
      </c>
      <c r="O548" s="14" t="s">
        <v>17</v>
      </c>
      <c r="P548" s="14" t="s">
        <v>17</v>
      </c>
      <c r="Q548" s="14" t="s">
        <v>17</v>
      </c>
      <c r="R548" s="14" t="s">
        <v>17</v>
      </c>
      <c r="S548" s="14" t="s">
        <v>17</v>
      </c>
      <c r="T548" s="14" t="s">
        <v>17</v>
      </c>
      <c r="U548" s="14" t="s">
        <v>17</v>
      </c>
      <c r="V548" s="14" t="s">
        <v>17</v>
      </c>
      <c r="W548" s="14" t="s">
        <v>17</v>
      </c>
      <c r="X548" s="14" t="s">
        <v>17</v>
      </c>
      <c r="Y548" s="14" t="s">
        <v>17</v>
      </c>
      <c r="Z548" s="14" t="s">
        <v>17</v>
      </c>
      <c r="AA548" s="14" t="s">
        <v>17</v>
      </c>
      <c r="AB548" s="14" t="s">
        <v>17</v>
      </c>
      <c r="AC548" s="14" t="s">
        <v>17</v>
      </c>
      <c r="AD548" s="14" t="s">
        <v>17</v>
      </c>
      <c r="AE548" s="14" t="s">
        <v>17</v>
      </c>
    </row>
    <row r="549" spans="1:31">
      <c r="A549" t="s">
        <v>143</v>
      </c>
      <c r="B549" t="s">
        <v>168</v>
      </c>
      <c r="C549" s="234" t="s">
        <v>264</v>
      </c>
      <c r="D549" s="234" t="s">
        <v>264</v>
      </c>
      <c r="E549">
        <v>1981</v>
      </c>
      <c r="F549">
        <v>3</v>
      </c>
      <c r="G549">
        <v>13</v>
      </c>
      <c r="H549">
        <v>36.659999999999997</v>
      </c>
      <c r="I549">
        <v>2.8</v>
      </c>
      <c r="J549" s="14">
        <v>4102</v>
      </c>
      <c r="K549" s="14">
        <v>3640</v>
      </c>
      <c r="L549" s="14" t="s">
        <v>17</v>
      </c>
      <c r="M549" s="14" t="s">
        <v>17</v>
      </c>
      <c r="N549" s="14" t="s">
        <v>17</v>
      </c>
      <c r="O549" s="14" t="s">
        <v>17</v>
      </c>
      <c r="P549" s="14" t="s">
        <v>17</v>
      </c>
      <c r="Q549" s="14" t="s">
        <v>17</v>
      </c>
      <c r="R549" s="14" t="s">
        <v>17</v>
      </c>
      <c r="S549" s="14" t="s">
        <v>17</v>
      </c>
      <c r="T549" s="14" t="s">
        <v>17</v>
      </c>
      <c r="U549" s="14" t="s">
        <v>17</v>
      </c>
      <c r="V549" s="14" t="s">
        <v>17</v>
      </c>
      <c r="W549" s="14" t="s">
        <v>17</v>
      </c>
      <c r="X549" s="14" t="s">
        <v>17</v>
      </c>
      <c r="Y549" s="14" t="s">
        <v>17</v>
      </c>
      <c r="Z549" s="14" t="s">
        <v>17</v>
      </c>
      <c r="AA549" s="14" t="s">
        <v>17</v>
      </c>
      <c r="AB549" s="14" t="s">
        <v>17</v>
      </c>
      <c r="AC549" s="14" t="s">
        <v>17</v>
      </c>
      <c r="AD549" s="14" t="s">
        <v>17</v>
      </c>
      <c r="AE549" s="14" t="s">
        <v>17</v>
      </c>
    </row>
    <row r="550" spans="1:31">
      <c r="A550" t="s">
        <v>143</v>
      </c>
      <c r="B550" t="s">
        <v>168</v>
      </c>
      <c r="C550" s="234" t="s">
        <v>264</v>
      </c>
      <c r="D550" s="234" t="s">
        <v>264</v>
      </c>
      <c r="E550">
        <v>1981</v>
      </c>
      <c r="F550">
        <v>3</v>
      </c>
      <c r="G550">
        <v>14</v>
      </c>
      <c r="H550">
        <v>42.95</v>
      </c>
      <c r="I550">
        <v>2.2000000000000002</v>
      </c>
      <c r="J550" s="14">
        <v>3402</v>
      </c>
      <c r="K550" s="14">
        <v>3682</v>
      </c>
      <c r="L550" s="14" t="s">
        <v>17</v>
      </c>
      <c r="M550" s="14" t="s">
        <v>17</v>
      </c>
      <c r="N550" s="14" t="s">
        <v>17</v>
      </c>
      <c r="O550" s="14" t="s">
        <v>17</v>
      </c>
      <c r="P550" s="14" t="s">
        <v>17</v>
      </c>
      <c r="Q550" s="14" t="s">
        <v>17</v>
      </c>
      <c r="R550" s="14" t="s">
        <v>17</v>
      </c>
      <c r="S550" s="14" t="s">
        <v>17</v>
      </c>
      <c r="T550" s="14" t="s">
        <v>17</v>
      </c>
      <c r="U550" s="14" t="s">
        <v>17</v>
      </c>
      <c r="V550" s="14" t="s">
        <v>17</v>
      </c>
      <c r="W550" s="14" t="s">
        <v>17</v>
      </c>
      <c r="X550" s="14" t="s">
        <v>17</v>
      </c>
      <c r="Y550" s="14" t="s">
        <v>17</v>
      </c>
      <c r="Z550" s="14" t="s">
        <v>17</v>
      </c>
      <c r="AA550" s="14" t="s">
        <v>17</v>
      </c>
      <c r="AB550" s="14" t="s">
        <v>17</v>
      </c>
      <c r="AC550" s="14" t="s">
        <v>17</v>
      </c>
      <c r="AD550" s="14" t="s">
        <v>17</v>
      </c>
      <c r="AE550" s="14" t="s">
        <v>17</v>
      </c>
    </row>
    <row r="551" spans="1:31">
      <c r="A551" t="s">
        <v>143</v>
      </c>
      <c r="B551" t="s">
        <v>168</v>
      </c>
      <c r="C551" s="234" t="s">
        <v>264</v>
      </c>
      <c r="D551" s="234" t="s">
        <v>264</v>
      </c>
      <c r="E551">
        <v>1981</v>
      </c>
      <c r="F551">
        <v>4</v>
      </c>
      <c r="G551">
        <v>1</v>
      </c>
      <c r="H551">
        <v>24.93</v>
      </c>
      <c r="I551">
        <v>2</v>
      </c>
      <c r="J551" s="14">
        <v>3836</v>
      </c>
      <c r="K551" s="14">
        <v>3969</v>
      </c>
      <c r="L551" s="14" t="s">
        <v>17</v>
      </c>
      <c r="M551" s="14" t="s">
        <v>17</v>
      </c>
      <c r="N551" s="14" t="s">
        <v>17</v>
      </c>
      <c r="O551" s="14" t="s">
        <v>17</v>
      </c>
      <c r="P551" s="14" t="s">
        <v>17</v>
      </c>
      <c r="Q551" s="14" t="s">
        <v>17</v>
      </c>
      <c r="R551" s="14" t="s">
        <v>17</v>
      </c>
      <c r="S551" s="14" t="s">
        <v>17</v>
      </c>
      <c r="T551" s="14" t="s">
        <v>17</v>
      </c>
      <c r="U551" s="14" t="s">
        <v>17</v>
      </c>
      <c r="V551" s="14" t="s">
        <v>17</v>
      </c>
      <c r="W551" s="14" t="s">
        <v>17</v>
      </c>
      <c r="X551" s="14" t="s">
        <v>17</v>
      </c>
      <c r="Y551" s="14" t="s">
        <v>17</v>
      </c>
      <c r="Z551" s="14" t="s">
        <v>17</v>
      </c>
      <c r="AA551" s="14" t="s">
        <v>17</v>
      </c>
      <c r="AB551" s="14" t="s">
        <v>17</v>
      </c>
      <c r="AC551" s="14" t="s">
        <v>17</v>
      </c>
      <c r="AD551" s="14" t="s">
        <v>17</v>
      </c>
      <c r="AE551" s="14" t="s">
        <v>17</v>
      </c>
    </row>
    <row r="552" spans="1:31">
      <c r="A552" t="s">
        <v>143</v>
      </c>
      <c r="B552" t="s">
        <v>168</v>
      </c>
      <c r="C552" s="234" t="s">
        <v>264</v>
      </c>
      <c r="D552" s="234" t="s">
        <v>264</v>
      </c>
      <c r="E552">
        <v>1981</v>
      </c>
      <c r="F552">
        <v>4</v>
      </c>
      <c r="G552">
        <v>2</v>
      </c>
      <c r="H552">
        <v>16.82</v>
      </c>
      <c r="I552">
        <v>1.8</v>
      </c>
      <c r="J552" s="14">
        <v>3668</v>
      </c>
      <c r="K552" s="14">
        <v>3969</v>
      </c>
      <c r="L552" s="14" t="s">
        <v>17</v>
      </c>
      <c r="M552" s="14" t="s">
        <v>17</v>
      </c>
      <c r="N552" s="14" t="s">
        <v>17</v>
      </c>
      <c r="O552" s="14" t="s">
        <v>17</v>
      </c>
      <c r="P552" s="14" t="s">
        <v>17</v>
      </c>
      <c r="Q552" s="14" t="s">
        <v>17</v>
      </c>
      <c r="R552" s="14" t="s">
        <v>17</v>
      </c>
      <c r="S552" s="14" t="s">
        <v>17</v>
      </c>
      <c r="T552" s="14" t="s">
        <v>17</v>
      </c>
      <c r="U552" s="14" t="s">
        <v>17</v>
      </c>
      <c r="V552" s="14" t="s">
        <v>17</v>
      </c>
      <c r="W552" s="14" t="s">
        <v>17</v>
      </c>
      <c r="X552" s="14" t="s">
        <v>17</v>
      </c>
      <c r="Y552" s="14" t="s">
        <v>17</v>
      </c>
      <c r="Z552" s="14" t="s">
        <v>17</v>
      </c>
      <c r="AA552" s="14" t="s">
        <v>17</v>
      </c>
      <c r="AB552" s="14" t="s">
        <v>17</v>
      </c>
      <c r="AC552" s="14" t="s">
        <v>17</v>
      </c>
      <c r="AD552" s="14" t="s">
        <v>17</v>
      </c>
      <c r="AE552" s="14" t="s">
        <v>17</v>
      </c>
    </row>
    <row r="553" spans="1:31">
      <c r="A553" t="s">
        <v>143</v>
      </c>
      <c r="B553" t="s">
        <v>168</v>
      </c>
      <c r="C553" s="234" t="s">
        <v>264</v>
      </c>
      <c r="D553" s="234" t="s">
        <v>264</v>
      </c>
      <c r="E553">
        <v>1981</v>
      </c>
      <c r="F553">
        <v>4</v>
      </c>
      <c r="G553">
        <v>3</v>
      </c>
      <c r="H553">
        <v>32.31</v>
      </c>
      <c r="I553">
        <v>1.9</v>
      </c>
      <c r="J553" s="14">
        <v>4321</v>
      </c>
      <c r="K553" s="14">
        <v>3845</v>
      </c>
      <c r="L553" s="14" t="s">
        <v>17</v>
      </c>
      <c r="M553" s="14" t="s">
        <v>17</v>
      </c>
      <c r="N553" s="14" t="s">
        <v>17</v>
      </c>
      <c r="O553" s="14" t="s">
        <v>17</v>
      </c>
      <c r="P553" s="14" t="s">
        <v>17</v>
      </c>
      <c r="Q553" s="14" t="s">
        <v>17</v>
      </c>
      <c r="R553" s="14" t="s">
        <v>17</v>
      </c>
      <c r="S553" s="14" t="s">
        <v>17</v>
      </c>
      <c r="T553" s="14" t="s">
        <v>17</v>
      </c>
      <c r="U553" s="14" t="s">
        <v>17</v>
      </c>
      <c r="V553" s="14" t="s">
        <v>17</v>
      </c>
      <c r="W553" s="14" t="s">
        <v>17</v>
      </c>
      <c r="X553" s="14" t="s">
        <v>17</v>
      </c>
      <c r="Y553" s="14" t="s">
        <v>17</v>
      </c>
      <c r="Z553" s="14" t="s">
        <v>17</v>
      </c>
      <c r="AA553" s="14" t="s">
        <v>17</v>
      </c>
      <c r="AB553" s="14" t="s">
        <v>17</v>
      </c>
      <c r="AC553" s="14" t="s">
        <v>17</v>
      </c>
      <c r="AD553" s="14" t="s">
        <v>17</v>
      </c>
      <c r="AE553" s="14" t="s">
        <v>17</v>
      </c>
    </row>
    <row r="554" spans="1:31">
      <c r="A554" t="s">
        <v>143</v>
      </c>
      <c r="B554" t="s">
        <v>168</v>
      </c>
      <c r="C554" s="234" t="s">
        <v>264</v>
      </c>
      <c r="D554" s="234" t="s">
        <v>264</v>
      </c>
      <c r="E554">
        <v>1981</v>
      </c>
      <c r="F554">
        <v>4</v>
      </c>
      <c r="G554">
        <v>4</v>
      </c>
      <c r="H554">
        <v>32.549999999999997</v>
      </c>
      <c r="I554">
        <v>2.2999999999999998</v>
      </c>
      <c r="J554" s="14">
        <v>4022</v>
      </c>
      <c r="K554" s="14">
        <v>3532</v>
      </c>
      <c r="L554" s="14" t="s">
        <v>17</v>
      </c>
      <c r="M554" s="14" t="s">
        <v>17</v>
      </c>
      <c r="N554" s="14" t="s">
        <v>17</v>
      </c>
      <c r="O554" s="14" t="s">
        <v>17</v>
      </c>
      <c r="P554" s="14" t="s">
        <v>17</v>
      </c>
      <c r="Q554" s="14" t="s">
        <v>17</v>
      </c>
      <c r="R554" s="14" t="s">
        <v>17</v>
      </c>
      <c r="S554" s="14" t="s">
        <v>17</v>
      </c>
      <c r="T554" s="14" t="s">
        <v>17</v>
      </c>
      <c r="U554" s="14" t="s">
        <v>17</v>
      </c>
      <c r="V554" s="14" t="s">
        <v>17</v>
      </c>
      <c r="W554" s="14" t="s">
        <v>17</v>
      </c>
      <c r="X554" s="14" t="s">
        <v>17</v>
      </c>
      <c r="Y554" s="14" t="s">
        <v>17</v>
      </c>
      <c r="Z554" s="14" t="s">
        <v>17</v>
      </c>
      <c r="AA554" s="14" t="s">
        <v>17</v>
      </c>
      <c r="AB554" s="14" t="s">
        <v>17</v>
      </c>
      <c r="AC554" s="14" t="s">
        <v>17</v>
      </c>
      <c r="AD554" s="14" t="s">
        <v>17</v>
      </c>
      <c r="AE554" s="14" t="s">
        <v>17</v>
      </c>
    </row>
    <row r="555" spans="1:31">
      <c r="A555" t="s">
        <v>143</v>
      </c>
      <c r="B555" t="s">
        <v>168</v>
      </c>
      <c r="C555" s="234" t="s">
        <v>264</v>
      </c>
      <c r="D555" s="234" t="s">
        <v>264</v>
      </c>
      <c r="E555">
        <v>1981</v>
      </c>
      <c r="F555">
        <v>4</v>
      </c>
      <c r="G555">
        <v>5</v>
      </c>
      <c r="H555">
        <v>35.69</v>
      </c>
      <c r="I555">
        <v>2.4</v>
      </c>
      <c r="J555" s="14">
        <v>4480</v>
      </c>
      <c r="K555" s="14">
        <v>4291</v>
      </c>
      <c r="L555" s="14" t="s">
        <v>17</v>
      </c>
      <c r="M555" s="14" t="s">
        <v>17</v>
      </c>
      <c r="N555" s="14" t="s">
        <v>17</v>
      </c>
      <c r="O555" s="14" t="s">
        <v>17</v>
      </c>
      <c r="P555" s="14" t="s">
        <v>17</v>
      </c>
      <c r="Q555" s="14" t="s">
        <v>17</v>
      </c>
      <c r="R555" s="14" t="s">
        <v>17</v>
      </c>
      <c r="S555" s="14" t="s">
        <v>17</v>
      </c>
      <c r="T555" s="14" t="s">
        <v>17</v>
      </c>
      <c r="U555" s="14" t="s">
        <v>17</v>
      </c>
      <c r="V555" s="14" t="s">
        <v>17</v>
      </c>
      <c r="W555" s="14" t="s">
        <v>17</v>
      </c>
      <c r="X555" s="14" t="s">
        <v>17</v>
      </c>
      <c r="Y555" s="14" t="s">
        <v>17</v>
      </c>
      <c r="Z555" s="14" t="s">
        <v>17</v>
      </c>
      <c r="AA555" s="14" t="s">
        <v>17</v>
      </c>
      <c r="AB555" s="14" t="s">
        <v>17</v>
      </c>
      <c r="AC555" s="14" t="s">
        <v>17</v>
      </c>
      <c r="AD555" s="14" t="s">
        <v>17</v>
      </c>
      <c r="AE555" s="14" t="s">
        <v>17</v>
      </c>
    </row>
    <row r="556" spans="1:31">
      <c r="A556" t="s">
        <v>143</v>
      </c>
      <c r="B556" t="s">
        <v>168</v>
      </c>
      <c r="C556" s="234" t="s">
        <v>264</v>
      </c>
      <c r="D556" s="234" t="s">
        <v>264</v>
      </c>
      <c r="E556">
        <v>1981</v>
      </c>
      <c r="F556">
        <v>4</v>
      </c>
      <c r="G556">
        <v>6</v>
      </c>
      <c r="H556">
        <v>35.090000000000003</v>
      </c>
      <c r="I556">
        <v>2.6</v>
      </c>
      <c r="J556" s="14">
        <v>4242</v>
      </c>
      <c r="K556" s="14">
        <v>3857</v>
      </c>
      <c r="L556" s="14" t="s">
        <v>17</v>
      </c>
      <c r="M556" s="14" t="s">
        <v>17</v>
      </c>
      <c r="N556" s="14" t="s">
        <v>17</v>
      </c>
      <c r="O556" s="14" t="s">
        <v>17</v>
      </c>
      <c r="P556" s="14" t="s">
        <v>17</v>
      </c>
      <c r="Q556" s="14" t="s">
        <v>17</v>
      </c>
      <c r="R556" s="14" t="s">
        <v>17</v>
      </c>
      <c r="S556" s="14" t="s">
        <v>17</v>
      </c>
      <c r="T556" s="14" t="s">
        <v>17</v>
      </c>
      <c r="U556" s="14" t="s">
        <v>17</v>
      </c>
      <c r="V556" s="14" t="s">
        <v>17</v>
      </c>
      <c r="W556" s="14" t="s">
        <v>17</v>
      </c>
      <c r="X556" s="14" t="s">
        <v>17</v>
      </c>
      <c r="Y556" s="14" t="s">
        <v>17</v>
      </c>
      <c r="Z556" s="14" t="s">
        <v>17</v>
      </c>
      <c r="AA556" s="14" t="s">
        <v>17</v>
      </c>
      <c r="AB556" s="14" t="s">
        <v>17</v>
      </c>
      <c r="AC556" s="14" t="s">
        <v>17</v>
      </c>
      <c r="AD556" s="14" t="s">
        <v>17</v>
      </c>
      <c r="AE556" s="14" t="s">
        <v>17</v>
      </c>
    </row>
    <row r="557" spans="1:31">
      <c r="A557" t="s">
        <v>143</v>
      </c>
      <c r="B557" t="s">
        <v>168</v>
      </c>
      <c r="C557" s="234" t="s">
        <v>264</v>
      </c>
      <c r="D557" s="234" t="s">
        <v>264</v>
      </c>
      <c r="E557">
        <v>1981</v>
      </c>
      <c r="F557">
        <v>4</v>
      </c>
      <c r="G557">
        <v>7</v>
      </c>
      <c r="H557">
        <v>33.4</v>
      </c>
      <c r="I557">
        <v>2.7</v>
      </c>
      <c r="J557" s="14">
        <v>4032</v>
      </c>
      <c r="K557" s="14">
        <v>3696</v>
      </c>
      <c r="L557" s="14" t="s">
        <v>17</v>
      </c>
      <c r="M557" s="14" t="s">
        <v>17</v>
      </c>
      <c r="N557" s="14" t="s">
        <v>17</v>
      </c>
      <c r="O557" s="14" t="s">
        <v>17</v>
      </c>
      <c r="P557" s="14" t="s">
        <v>17</v>
      </c>
      <c r="Q557" s="14" t="s">
        <v>17</v>
      </c>
      <c r="R557" s="14" t="s">
        <v>17</v>
      </c>
      <c r="S557" s="14" t="s">
        <v>17</v>
      </c>
      <c r="T557" s="14" t="s">
        <v>17</v>
      </c>
      <c r="U557" s="14" t="s">
        <v>17</v>
      </c>
      <c r="V557" s="14" t="s">
        <v>17</v>
      </c>
      <c r="W557" s="14" t="s">
        <v>17</v>
      </c>
      <c r="X557" s="14" t="s">
        <v>17</v>
      </c>
      <c r="Y557" s="14" t="s">
        <v>17</v>
      </c>
      <c r="Z557" s="14" t="s">
        <v>17</v>
      </c>
      <c r="AA557" s="14" t="s">
        <v>17</v>
      </c>
      <c r="AB557" s="14" t="s">
        <v>17</v>
      </c>
      <c r="AC557" s="14" t="s">
        <v>17</v>
      </c>
      <c r="AD557" s="14" t="s">
        <v>17</v>
      </c>
      <c r="AE557" s="14" t="s">
        <v>17</v>
      </c>
    </row>
    <row r="558" spans="1:31">
      <c r="A558" t="s">
        <v>143</v>
      </c>
      <c r="B558" t="s">
        <v>168</v>
      </c>
      <c r="C558" s="234" t="s">
        <v>264</v>
      </c>
      <c r="D558" s="234" t="s">
        <v>264</v>
      </c>
      <c r="E558">
        <v>1981</v>
      </c>
      <c r="F558">
        <v>4</v>
      </c>
      <c r="G558">
        <v>8</v>
      </c>
      <c r="H558">
        <v>33.880000000000003</v>
      </c>
      <c r="I558">
        <v>2.4</v>
      </c>
      <c r="J558" s="14">
        <v>3164</v>
      </c>
      <c r="K558" s="14">
        <v>3276</v>
      </c>
      <c r="L558" s="14" t="s">
        <v>17</v>
      </c>
      <c r="M558" s="14" t="s">
        <v>17</v>
      </c>
      <c r="N558" s="14" t="s">
        <v>17</v>
      </c>
      <c r="O558" s="14" t="s">
        <v>17</v>
      </c>
      <c r="P558" s="14" t="s">
        <v>17</v>
      </c>
      <c r="Q558" s="14" t="s">
        <v>17</v>
      </c>
      <c r="R558" s="14" t="s">
        <v>17</v>
      </c>
      <c r="S558" s="14" t="s">
        <v>17</v>
      </c>
      <c r="T558" s="14" t="s">
        <v>17</v>
      </c>
      <c r="U558" s="14" t="s">
        <v>17</v>
      </c>
      <c r="V558" s="14" t="s">
        <v>17</v>
      </c>
      <c r="W558" s="14" t="s">
        <v>17</v>
      </c>
      <c r="X558" s="14" t="s">
        <v>17</v>
      </c>
      <c r="Y558" s="14" t="s">
        <v>17</v>
      </c>
      <c r="Z558" s="14" t="s">
        <v>17</v>
      </c>
      <c r="AA558" s="14" t="s">
        <v>17</v>
      </c>
      <c r="AB558" s="14" t="s">
        <v>17</v>
      </c>
      <c r="AC558" s="14" t="s">
        <v>17</v>
      </c>
      <c r="AD558" s="14" t="s">
        <v>17</v>
      </c>
      <c r="AE558" s="14" t="s">
        <v>17</v>
      </c>
    </row>
    <row r="559" spans="1:31">
      <c r="A559" t="s">
        <v>143</v>
      </c>
      <c r="B559" t="s">
        <v>168</v>
      </c>
      <c r="C559" s="234" t="s">
        <v>264</v>
      </c>
      <c r="D559" s="234" t="s">
        <v>264</v>
      </c>
      <c r="E559">
        <v>1981</v>
      </c>
      <c r="F559">
        <v>4</v>
      </c>
      <c r="G559">
        <v>9</v>
      </c>
      <c r="H559">
        <v>39.32</v>
      </c>
      <c r="I559">
        <v>2.5</v>
      </c>
      <c r="J559" s="14">
        <v>4046</v>
      </c>
      <c r="K559" s="14">
        <v>3948</v>
      </c>
      <c r="L559" s="14" t="s">
        <v>17</v>
      </c>
      <c r="M559" s="14" t="s">
        <v>17</v>
      </c>
      <c r="N559" s="14" t="s">
        <v>17</v>
      </c>
      <c r="O559" s="14" t="s">
        <v>17</v>
      </c>
      <c r="P559" s="14" t="s">
        <v>17</v>
      </c>
      <c r="Q559" s="14" t="s">
        <v>17</v>
      </c>
      <c r="R559" s="14" t="s">
        <v>17</v>
      </c>
      <c r="S559" s="14" t="s">
        <v>17</v>
      </c>
      <c r="T559" s="14" t="s">
        <v>17</v>
      </c>
      <c r="U559" s="14" t="s">
        <v>17</v>
      </c>
      <c r="V559" s="14" t="s">
        <v>17</v>
      </c>
      <c r="W559" s="14" t="s">
        <v>17</v>
      </c>
      <c r="X559" s="14" t="s">
        <v>17</v>
      </c>
      <c r="Y559" s="14" t="s">
        <v>17</v>
      </c>
      <c r="Z559" s="14" t="s">
        <v>17</v>
      </c>
      <c r="AA559" s="14" t="s">
        <v>17</v>
      </c>
      <c r="AB559" s="14" t="s">
        <v>17</v>
      </c>
      <c r="AC559" s="14" t="s">
        <v>17</v>
      </c>
      <c r="AD559" s="14" t="s">
        <v>17</v>
      </c>
      <c r="AE559" s="14" t="s">
        <v>17</v>
      </c>
    </row>
    <row r="560" spans="1:31">
      <c r="A560" t="s">
        <v>143</v>
      </c>
      <c r="B560" t="s">
        <v>168</v>
      </c>
      <c r="C560" s="234" t="s">
        <v>264</v>
      </c>
      <c r="D560" s="234" t="s">
        <v>264</v>
      </c>
      <c r="E560">
        <v>1981</v>
      </c>
      <c r="F560">
        <v>4</v>
      </c>
      <c r="G560">
        <v>10</v>
      </c>
      <c r="H560">
        <v>28.43</v>
      </c>
      <c r="I560">
        <v>2.5</v>
      </c>
      <c r="J560" s="14">
        <v>4494</v>
      </c>
      <c r="K560" s="14">
        <v>3815</v>
      </c>
      <c r="L560" s="14" t="s">
        <v>17</v>
      </c>
      <c r="M560" s="14" t="s">
        <v>17</v>
      </c>
      <c r="N560" s="14" t="s">
        <v>17</v>
      </c>
      <c r="O560" s="14" t="s">
        <v>17</v>
      </c>
      <c r="P560" s="14" t="s">
        <v>17</v>
      </c>
      <c r="Q560" s="14" t="s">
        <v>17</v>
      </c>
      <c r="R560" s="14" t="s">
        <v>17</v>
      </c>
      <c r="S560" s="14" t="s">
        <v>17</v>
      </c>
      <c r="T560" s="14" t="s">
        <v>17</v>
      </c>
      <c r="U560" s="14" t="s">
        <v>17</v>
      </c>
      <c r="V560" s="14" t="s">
        <v>17</v>
      </c>
      <c r="W560" s="14" t="s">
        <v>17</v>
      </c>
      <c r="X560" s="14" t="s">
        <v>17</v>
      </c>
      <c r="Y560" s="14" t="s">
        <v>17</v>
      </c>
      <c r="Z560" s="14" t="s">
        <v>17</v>
      </c>
      <c r="AA560" s="14" t="s">
        <v>17</v>
      </c>
      <c r="AB560" s="14" t="s">
        <v>17</v>
      </c>
      <c r="AC560" s="14" t="s">
        <v>17</v>
      </c>
      <c r="AD560" s="14" t="s">
        <v>17</v>
      </c>
      <c r="AE560" s="14" t="s">
        <v>17</v>
      </c>
    </row>
    <row r="561" spans="1:31">
      <c r="A561" t="s">
        <v>143</v>
      </c>
      <c r="B561" t="s">
        <v>168</v>
      </c>
      <c r="C561" s="234" t="s">
        <v>264</v>
      </c>
      <c r="D561" s="234" t="s">
        <v>264</v>
      </c>
      <c r="E561">
        <v>1981</v>
      </c>
      <c r="F561">
        <v>4</v>
      </c>
      <c r="G561">
        <v>11</v>
      </c>
      <c r="H561">
        <v>37.03</v>
      </c>
      <c r="I561">
        <v>2.1</v>
      </c>
      <c r="J561" s="14">
        <v>3556</v>
      </c>
      <c r="K561" s="14">
        <v>3556</v>
      </c>
      <c r="L561" s="14" t="s">
        <v>17</v>
      </c>
      <c r="M561" s="14" t="s">
        <v>17</v>
      </c>
      <c r="N561" s="14" t="s">
        <v>17</v>
      </c>
      <c r="O561" s="14" t="s">
        <v>17</v>
      </c>
      <c r="P561" s="14" t="s">
        <v>17</v>
      </c>
      <c r="Q561" s="14" t="s">
        <v>17</v>
      </c>
      <c r="R561" s="14" t="s">
        <v>17</v>
      </c>
      <c r="S561" s="14" t="s">
        <v>17</v>
      </c>
      <c r="T561" s="14" t="s">
        <v>17</v>
      </c>
      <c r="U561" s="14" t="s">
        <v>17</v>
      </c>
      <c r="V561" s="14" t="s">
        <v>17</v>
      </c>
      <c r="W561" s="14" t="s">
        <v>17</v>
      </c>
      <c r="X561" s="14" t="s">
        <v>17</v>
      </c>
      <c r="Y561" s="14" t="s">
        <v>17</v>
      </c>
      <c r="Z561" s="14" t="s">
        <v>17</v>
      </c>
      <c r="AA561" s="14" t="s">
        <v>17</v>
      </c>
      <c r="AB561" s="14" t="s">
        <v>17</v>
      </c>
      <c r="AC561" s="14" t="s">
        <v>17</v>
      </c>
      <c r="AD561" s="14" t="s">
        <v>17</v>
      </c>
      <c r="AE561" s="14" t="s">
        <v>17</v>
      </c>
    </row>
    <row r="562" spans="1:31">
      <c r="A562" t="s">
        <v>143</v>
      </c>
      <c r="B562" t="s">
        <v>168</v>
      </c>
      <c r="C562" s="234" t="s">
        <v>264</v>
      </c>
      <c r="D562" s="234" t="s">
        <v>264</v>
      </c>
      <c r="E562">
        <v>1981</v>
      </c>
      <c r="F562">
        <v>4</v>
      </c>
      <c r="G562">
        <v>12</v>
      </c>
      <c r="H562">
        <v>37.03</v>
      </c>
      <c r="I562">
        <v>2.4</v>
      </c>
      <c r="J562" s="14">
        <v>4424</v>
      </c>
      <c r="K562" s="14">
        <v>4025</v>
      </c>
      <c r="L562" s="14" t="s">
        <v>17</v>
      </c>
      <c r="M562" s="14" t="s">
        <v>17</v>
      </c>
      <c r="N562" s="14" t="s">
        <v>17</v>
      </c>
      <c r="O562" s="14" t="s">
        <v>17</v>
      </c>
      <c r="P562" s="14" t="s">
        <v>17</v>
      </c>
      <c r="Q562" s="14" t="s">
        <v>17</v>
      </c>
      <c r="R562" s="14" t="s">
        <v>17</v>
      </c>
      <c r="S562" s="14" t="s">
        <v>17</v>
      </c>
      <c r="T562" s="14" t="s">
        <v>17</v>
      </c>
      <c r="U562" s="14" t="s">
        <v>17</v>
      </c>
      <c r="V562" s="14" t="s">
        <v>17</v>
      </c>
      <c r="W562" s="14" t="s">
        <v>17</v>
      </c>
      <c r="X562" s="14" t="s">
        <v>17</v>
      </c>
      <c r="Y562" s="14" t="s">
        <v>17</v>
      </c>
      <c r="Z562" s="14" t="s">
        <v>17</v>
      </c>
      <c r="AA562" s="14" t="s">
        <v>17</v>
      </c>
      <c r="AB562" s="14" t="s">
        <v>17</v>
      </c>
      <c r="AC562" s="14" t="s">
        <v>17</v>
      </c>
      <c r="AD562" s="14" t="s">
        <v>17</v>
      </c>
      <c r="AE562" s="14" t="s">
        <v>17</v>
      </c>
    </row>
    <row r="563" spans="1:31">
      <c r="A563" t="s">
        <v>143</v>
      </c>
      <c r="B563" t="s">
        <v>168</v>
      </c>
      <c r="C563" s="234" t="s">
        <v>264</v>
      </c>
      <c r="D563" s="234" t="s">
        <v>264</v>
      </c>
      <c r="E563">
        <v>1981</v>
      </c>
      <c r="F563">
        <v>4</v>
      </c>
      <c r="G563">
        <v>13</v>
      </c>
      <c r="H563">
        <v>28.31</v>
      </c>
      <c r="I563">
        <v>2.7</v>
      </c>
      <c r="J563" s="14">
        <v>4298</v>
      </c>
      <c r="K563" s="14">
        <v>3682</v>
      </c>
      <c r="L563" s="14" t="s">
        <v>17</v>
      </c>
      <c r="M563" s="14" t="s">
        <v>17</v>
      </c>
      <c r="N563" s="14" t="s">
        <v>17</v>
      </c>
      <c r="O563" s="14" t="s">
        <v>17</v>
      </c>
      <c r="P563" s="14" t="s">
        <v>17</v>
      </c>
      <c r="Q563" s="14" t="s">
        <v>17</v>
      </c>
      <c r="R563" s="14" t="s">
        <v>17</v>
      </c>
      <c r="S563" s="14" t="s">
        <v>17</v>
      </c>
      <c r="T563" s="14" t="s">
        <v>17</v>
      </c>
      <c r="U563" s="14" t="s">
        <v>17</v>
      </c>
      <c r="V563" s="14" t="s">
        <v>17</v>
      </c>
      <c r="W563" s="14" t="s">
        <v>17</v>
      </c>
      <c r="X563" s="14" t="s">
        <v>17</v>
      </c>
      <c r="Y563" s="14" t="s">
        <v>17</v>
      </c>
      <c r="Z563" s="14" t="s">
        <v>17</v>
      </c>
      <c r="AA563" s="14" t="s">
        <v>17</v>
      </c>
      <c r="AB563" s="14" t="s">
        <v>17</v>
      </c>
      <c r="AC563" s="14" t="s">
        <v>17</v>
      </c>
      <c r="AD563" s="14" t="s">
        <v>17</v>
      </c>
      <c r="AE563" s="14" t="s">
        <v>17</v>
      </c>
    </row>
    <row r="564" spans="1:31">
      <c r="A564" t="s">
        <v>143</v>
      </c>
      <c r="B564" t="s">
        <v>168</v>
      </c>
      <c r="C564" s="234" t="s">
        <v>264</v>
      </c>
      <c r="D564" s="234" t="s">
        <v>264</v>
      </c>
      <c r="E564">
        <v>1981</v>
      </c>
      <c r="F564">
        <v>4</v>
      </c>
      <c r="G564">
        <v>14</v>
      </c>
      <c r="H564">
        <v>46.22</v>
      </c>
      <c r="I564">
        <v>2.5</v>
      </c>
      <c r="J564" s="14">
        <v>3724</v>
      </c>
      <c r="K564" s="14">
        <v>3689</v>
      </c>
      <c r="L564" s="14" t="s">
        <v>17</v>
      </c>
      <c r="M564" s="14" t="s">
        <v>17</v>
      </c>
      <c r="N564" s="14" t="s">
        <v>17</v>
      </c>
      <c r="O564" s="14" t="s">
        <v>17</v>
      </c>
      <c r="P564" s="14" t="s">
        <v>17</v>
      </c>
      <c r="Q564" s="14" t="s">
        <v>17</v>
      </c>
      <c r="R564" s="14" t="s">
        <v>17</v>
      </c>
      <c r="S564" s="14" t="s">
        <v>17</v>
      </c>
      <c r="T564" s="14" t="s">
        <v>17</v>
      </c>
      <c r="U564" s="14" t="s">
        <v>17</v>
      </c>
      <c r="V564" s="14" t="s">
        <v>17</v>
      </c>
      <c r="W564" s="14" t="s">
        <v>17</v>
      </c>
      <c r="X564" s="14" t="s">
        <v>17</v>
      </c>
      <c r="Y564" s="14" t="s">
        <v>17</v>
      </c>
      <c r="Z564" s="14" t="s">
        <v>17</v>
      </c>
      <c r="AA564" s="14" t="s">
        <v>17</v>
      </c>
      <c r="AB564" s="14" t="s">
        <v>17</v>
      </c>
      <c r="AC564" s="14" t="s">
        <v>17</v>
      </c>
      <c r="AD564" s="14" t="s">
        <v>17</v>
      </c>
      <c r="AE564" s="14" t="s">
        <v>17</v>
      </c>
    </row>
    <row r="565" spans="1:31">
      <c r="A565" t="s">
        <v>143</v>
      </c>
      <c r="B565" t="s">
        <v>168</v>
      </c>
      <c r="C565" s="234" t="s">
        <v>264</v>
      </c>
      <c r="D565" s="234" t="s">
        <v>264</v>
      </c>
      <c r="E565">
        <v>1982</v>
      </c>
      <c r="F565">
        <v>1</v>
      </c>
      <c r="G565">
        <v>1</v>
      </c>
      <c r="H565">
        <v>25.41</v>
      </c>
      <c r="I565">
        <v>2.19</v>
      </c>
      <c r="J565" s="14">
        <v>5838</v>
      </c>
      <c r="K565" s="14">
        <v>4158</v>
      </c>
      <c r="L565" s="14" t="s">
        <v>17</v>
      </c>
      <c r="M565" s="14" t="s">
        <v>17</v>
      </c>
      <c r="N565" s="14" t="s">
        <v>17</v>
      </c>
      <c r="O565" s="14" t="s">
        <v>17</v>
      </c>
      <c r="P565" s="14" t="s">
        <v>17</v>
      </c>
      <c r="Q565" s="14" t="s">
        <v>17</v>
      </c>
      <c r="R565" s="14" t="s">
        <v>17</v>
      </c>
      <c r="S565" s="14" t="s">
        <v>17</v>
      </c>
      <c r="T565" s="14" t="s">
        <v>17</v>
      </c>
      <c r="U565" s="14" t="s">
        <v>17</v>
      </c>
      <c r="V565" s="14" t="s">
        <v>17</v>
      </c>
      <c r="W565" s="14" t="s">
        <v>17</v>
      </c>
      <c r="X565" s="14" t="s">
        <v>17</v>
      </c>
      <c r="Y565" s="14" t="s">
        <v>17</v>
      </c>
      <c r="Z565" s="14" t="s">
        <v>17</v>
      </c>
      <c r="AA565" s="14" t="s">
        <v>17</v>
      </c>
      <c r="AB565" s="14" t="s">
        <v>17</v>
      </c>
      <c r="AC565" s="14" t="s">
        <v>17</v>
      </c>
      <c r="AD565" s="14" t="s">
        <v>17</v>
      </c>
      <c r="AE565" s="14" t="s">
        <v>17</v>
      </c>
    </row>
    <row r="566" spans="1:31">
      <c r="A566" t="s">
        <v>143</v>
      </c>
      <c r="B566" t="s">
        <v>168</v>
      </c>
      <c r="C566" s="234" t="s">
        <v>264</v>
      </c>
      <c r="D566" s="234" t="s">
        <v>264</v>
      </c>
      <c r="E566">
        <v>1982</v>
      </c>
      <c r="F566">
        <v>1</v>
      </c>
      <c r="G566">
        <v>2</v>
      </c>
      <c r="H566">
        <v>23.23</v>
      </c>
      <c r="I566">
        <v>2.21</v>
      </c>
      <c r="J566" s="14">
        <v>4858</v>
      </c>
      <c r="K566" s="14">
        <v>5026</v>
      </c>
      <c r="L566" s="14" t="s">
        <v>17</v>
      </c>
      <c r="M566" s="14" t="s">
        <v>17</v>
      </c>
      <c r="N566" s="14" t="s">
        <v>17</v>
      </c>
      <c r="O566" s="14" t="s">
        <v>17</v>
      </c>
      <c r="P566" s="14" t="s">
        <v>17</v>
      </c>
      <c r="Q566" s="14" t="s">
        <v>17</v>
      </c>
      <c r="R566" s="14" t="s">
        <v>17</v>
      </c>
      <c r="S566" s="14" t="s">
        <v>17</v>
      </c>
      <c r="T566" s="14" t="s">
        <v>17</v>
      </c>
      <c r="U566" s="14" t="s">
        <v>17</v>
      </c>
      <c r="V566" s="14" t="s">
        <v>17</v>
      </c>
      <c r="W566" s="14" t="s">
        <v>17</v>
      </c>
      <c r="X566" s="14" t="s">
        <v>17</v>
      </c>
      <c r="Y566" s="14" t="s">
        <v>17</v>
      </c>
      <c r="Z566" s="14" t="s">
        <v>17</v>
      </c>
      <c r="AA566" s="14" t="s">
        <v>17</v>
      </c>
      <c r="AB566" s="14" t="s">
        <v>17</v>
      </c>
      <c r="AC566" s="14" t="s">
        <v>17</v>
      </c>
      <c r="AD566" s="14" t="s">
        <v>17</v>
      </c>
      <c r="AE566" s="14" t="s">
        <v>17</v>
      </c>
    </row>
    <row r="567" spans="1:31">
      <c r="A567" t="s">
        <v>143</v>
      </c>
      <c r="B567" t="s">
        <v>168</v>
      </c>
      <c r="C567" s="234" t="s">
        <v>264</v>
      </c>
      <c r="D567" s="234" t="s">
        <v>264</v>
      </c>
      <c r="E567">
        <v>1982</v>
      </c>
      <c r="F567">
        <v>1</v>
      </c>
      <c r="G567">
        <v>3</v>
      </c>
      <c r="H567">
        <v>37.630000000000003</v>
      </c>
      <c r="I567">
        <v>2.2200000000000002</v>
      </c>
      <c r="J567" s="14">
        <v>4578</v>
      </c>
      <c r="K567" s="14">
        <v>3787</v>
      </c>
      <c r="L567" s="14" t="s">
        <v>17</v>
      </c>
      <c r="M567" s="14" t="s">
        <v>17</v>
      </c>
      <c r="N567" s="14" t="s">
        <v>17</v>
      </c>
      <c r="O567" s="14" t="s">
        <v>17</v>
      </c>
      <c r="P567" s="14" t="s">
        <v>17</v>
      </c>
      <c r="Q567" s="14" t="s">
        <v>17</v>
      </c>
      <c r="R567" s="14" t="s">
        <v>17</v>
      </c>
      <c r="S567" s="14" t="s">
        <v>17</v>
      </c>
      <c r="T567" s="14" t="s">
        <v>17</v>
      </c>
      <c r="U567" s="14" t="s">
        <v>17</v>
      </c>
      <c r="V567" s="14" t="s">
        <v>17</v>
      </c>
      <c r="W567" s="14" t="s">
        <v>17</v>
      </c>
      <c r="X567" s="14" t="s">
        <v>17</v>
      </c>
      <c r="Y567" s="14" t="s">
        <v>17</v>
      </c>
      <c r="Z567" s="14" t="s">
        <v>17</v>
      </c>
      <c r="AA567" s="14" t="s">
        <v>17</v>
      </c>
      <c r="AB567" s="14" t="s">
        <v>17</v>
      </c>
      <c r="AC567" s="14" t="s">
        <v>17</v>
      </c>
      <c r="AD567" s="14" t="s">
        <v>17</v>
      </c>
      <c r="AE567" s="14" t="s">
        <v>17</v>
      </c>
    </row>
    <row r="568" spans="1:31">
      <c r="A568" t="s">
        <v>143</v>
      </c>
      <c r="B568" t="s">
        <v>168</v>
      </c>
      <c r="C568" s="234" t="s">
        <v>264</v>
      </c>
      <c r="D568" s="234" t="s">
        <v>264</v>
      </c>
      <c r="E568">
        <v>1982</v>
      </c>
      <c r="F568">
        <v>1</v>
      </c>
      <c r="G568">
        <v>4</v>
      </c>
      <c r="H568">
        <v>36.78</v>
      </c>
      <c r="I568">
        <v>2.31</v>
      </c>
      <c r="J568" s="14">
        <v>5782</v>
      </c>
      <c r="K568" s="14">
        <v>4991</v>
      </c>
      <c r="L568" s="14" t="s">
        <v>17</v>
      </c>
      <c r="M568" s="14" t="s">
        <v>17</v>
      </c>
      <c r="N568" s="14" t="s">
        <v>17</v>
      </c>
      <c r="O568" s="14" t="s">
        <v>17</v>
      </c>
      <c r="P568" s="14" t="s">
        <v>17</v>
      </c>
      <c r="Q568" s="14" t="s">
        <v>17</v>
      </c>
      <c r="R568" s="14" t="s">
        <v>17</v>
      </c>
      <c r="S568" s="14" t="s">
        <v>17</v>
      </c>
      <c r="T568" s="14" t="s">
        <v>17</v>
      </c>
      <c r="U568" s="14" t="s">
        <v>17</v>
      </c>
      <c r="V568" s="14" t="s">
        <v>17</v>
      </c>
      <c r="W568" s="14" t="s">
        <v>17</v>
      </c>
      <c r="X568" s="14" t="s">
        <v>17</v>
      </c>
      <c r="Y568" s="14" t="s">
        <v>17</v>
      </c>
      <c r="Z568" s="14" t="s">
        <v>17</v>
      </c>
      <c r="AA568" s="14" t="s">
        <v>17</v>
      </c>
      <c r="AB568" s="14" t="s">
        <v>17</v>
      </c>
      <c r="AC568" s="14" t="s">
        <v>17</v>
      </c>
      <c r="AD568" s="14" t="s">
        <v>17</v>
      </c>
      <c r="AE568" s="14" t="s">
        <v>17</v>
      </c>
    </row>
    <row r="569" spans="1:31">
      <c r="A569" t="s">
        <v>143</v>
      </c>
      <c r="B569" t="s">
        <v>168</v>
      </c>
      <c r="C569" s="234" t="s">
        <v>264</v>
      </c>
      <c r="D569" s="234" t="s">
        <v>264</v>
      </c>
      <c r="E569">
        <v>1982</v>
      </c>
      <c r="F569">
        <v>1</v>
      </c>
      <c r="G569">
        <v>5</v>
      </c>
      <c r="H569">
        <v>31.34</v>
      </c>
      <c r="I569">
        <v>2.63</v>
      </c>
      <c r="J569" s="14">
        <v>5292</v>
      </c>
      <c r="K569" s="14">
        <v>4102</v>
      </c>
      <c r="L569" s="14" t="s">
        <v>17</v>
      </c>
      <c r="M569" s="14" t="s">
        <v>17</v>
      </c>
      <c r="N569" s="14" t="s">
        <v>17</v>
      </c>
      <c r="O569" s="14" t="s">
        <v>17</v>
      </c>
      <c r="P569" s="14" t="s">
        <v>17</v>
      </c>
      <c r="Q569" s="14" t="s">
        <v>17</v>
      </c>
      <c r="R569" s="14" t="s">
        <v>17</v>
      </c>
      <c r="S569" s="14" t="s">
        <v>17</v>
      </c>
      <c r="T569" s="14" t="s">
        <v>17</v>
      </c>
      <c r="U569" s="14" t="s">
        <v>17</v>
      </c>
      <c r="V569" s="14" t="s">
        <v>17</v>
      </c>
      <c r="W569" s="14" t="s">
        <v>17</v>
      </c>
      <c r="X569" s="14" t="s">
        <v>17</v>
      </c>
      <c r="Y569" s="14" t="s">
        <v>17</v>
      </c>
      <c r="Z569" s="14" t="s">
        <v>17</v>
      </c>
      <c r="AA569" s="14" t="s">
        <v>17</v>
      </c>
      <c r="AB569" s="14" t="s">
        <v>17</v>
      </c>
      <c r="AC569" s="14" t="s">
        <v>17</v>
      </c>
      <c r="AD569" s="14" t="s">
        <v>17</v>
      </c>
      <c r="AE569" s="14" t="s">
        <v>17</v>
      </c>
    </row>
    <row r="570" spans="1:31">
      <c r="A570" t="s">
        <v>143</v>
      </c>
      <c r="B570" t="s">
        <v>168</v>
      </c>
      <c r="C570" s="234" t="s">
        <v>264</v>
      </c>
      <c r="D570" s="234" t="s">
        <v>264</v>
      </c>
      <c r="E570">
        <v>1982</v>
      </c>
      <c r="F570">
        <v>1</v>
      </c>
      <c r="G570">
        <v>6</v>
      </c>
      <c r="H570">
        <v>29.77</v>
      </c>
      <c r="I570">
        <v>2.65</v>
      </c>
      <c r="J570" s="14">
        <v>5124</v>
      </c>
      <c r="K570" s="14">
        <v>4270</v>
      </c>
      <c r="L570" s="14" t="s">
        <v>17</v>
      </c>
      <c r="M570" s="14" t="s">
        <v>17</v>
      </c>
      <c r="N570" s="14" t="s">
        <v>17</v>
      </c>
      <c r="O570" s="14" t="s">
        <v>17</v>
      </c>
      <c r="P570" s="14" t="s">
        <v>17</v>
      </c>
      <c r="Q570" s="14" t="s">
        <v>17</v>
      </c>
      <c r="R570" s="14" t="s">
        <v>17</v>
      </c>
      <c r="S570" s="14" t="s">
        <v>17</v>
      </c>
      <c r="T570" s="14" t="s">
        <v>17</v>
      </c>
      <c r="U570" s="14" t="s">
        <v>17</v>
      </c>
      <c r="V570" s="14" t="s">
        <v>17</v>
      </c>
      <c r="W570" s="14" t="s">
        <v>17</v>
      </c>
      <c r="X570" s="14" t="s">
        <v>17</v>
      </c>
      <c r="Y570" s="14" t="s">
        <v>17</v>
      </c>
      <c r="Z570" s="14" t="s">
        <v>17</v>
      </c>
      <c r="AA570" s="14" t="s">
        <v>17</v>
      </c>
      <c r="AB570" s="14" t="s">
        <v>17</v>
      </c>
      <c r="AC570" s="14" t="s">
        <v>17</v>
      </c>
      <c r="AD570" s="14" t="s">
        <v>17</v>
      </c>
      <c r="AE570" s="14" t="s">
        <v>17</v>
      </c>
    </row>
    <row r="571" spans="1:31">
      <c r="A571" t="s">
        <v>143</v>
      </c>
      <c r="B571" t="s">
        <v>168</v>
      </c>
      <c r="C571" s="234" t="s">
        <v>264</v>
      </c>
      <c r="D571" s="234" t="s">
        <v>264</v>
      </c>
      <c r="E571">
        <v>1982</v>
      </c>
      <c r="F571">
        <v>1</v>
      </c>
      <c r="G571">
        <v>7</v>
      </c>
      <c r="H571">
        <v>28.68</v>
      </c>
      <c r="I571">
        <v>2.69</v>
      </c>
      <c r="J571" s="14">
        <v>5376</v>
      </c>
      <c r="K571" s="14">
        <v>4270</v>
      </c>
      <c r="L571" s="14" t="s">
        <v>17</v>
      </c>
      <c r="M571" s="14" t="s">
        <v>17</v>
      </c>
      <c r="N571" s="14" t="s">
        <v>17</v>
      </c>
      <c r="O571" s="14" t="s">
        <v>17</v>
      </c>
      <c r="P571" s="14" t="s">
        <v>17</v>
      </c>
      <c r="Q571" s="14" t="s">
        <v>17</v>
      </c>
      <c r="R571" s="14" t="s">
        <v>17</v>
      </c>
      <c r="S571" s="14" t="s">
        <v>17</v>
      </c>
      <c r="T571" s="14" t="s">
        <v>17</v>
      </c>
      <c r="U571" s="14" t="s">
        <v>17</v>
      </c>
      <c r="V571" s="14" t="s">
        <v>17</v>
      </c>
      <c r="W571" s="14" t="s">
        <v>17</v>
      </c>
      <c r="X571" s="14" t="s">
        <v>17</v>
      </c>
      <c r="Y571" s="14" t="s">
        <v>17</v>
      </c>
      <c r="Z571" s="14" t="s">
        <v>17</v>
      </c>
      <c r="AA571" s="14" t="s">
        <v>17</v>
      </c>
      <c r="AB571" s="14" t="s">
        <v>17</v>
      </c>
      <c r="AC571" s="14" t="s">
        <v>17</v>
      </c>
      <c r="AD571" s="14" t="s">
        <v>17</v>
      </c>
      <c r="AE571" s="14" t="s">
        <v>17</v>
      </c>
    </row>
    <row r="572" spans="1:31">
      <c r="A572" t="s">
        <v>143</v>
      </c>
      <c r="B572" t="s">
        <v>168</v>
      </c>
      <c r="C572" s="234" t="s">
        <v>264</v>
      </c>
      <c r="D572" s="234" t="s">
        <v>264</v>
      </c>
      <c r="E572">
        <v>1982</v>
      </c>
      <c r="F572">
        <v>1</v>
      </c>
      <c r="G572">
        <v>8</v>
      </c>
      <c r="H572">
        <v>13.19</v>
      </c>
      <c r="I572">
        <v>2.79</v>
      </c>
      <c r="J572" s="14">
        <v>5236</v>
      </c>
      <c r="K572" s="14">
        <v>4690</v>
      </c>
      <c r="L572" s="14" t="s">
        <v>17</v>
      </c>
      <c r="M572" s="14" t="s">
        <v>17</v>
      </c>
      <c r="N572" s="14" t="s">
        <v>17</v>
      </c>
      <c r="O572" s="14" t="s">
        <v>17</v>
      </c>
      <c r="P572" s="14" t="s">
        <v>17</v>
      </c>
      <c r="Q572" s="14" t="s">
        <v>17</v>
      </c>
      <c r="R572" s="14" t="s">
        <v>17</v>
      </c>
      <c r="S572" s="14" t="s">
        <v>17</v>
      </c>
      <c r="T572" s="14" t="s">
        <v>17</v>
      </c>
      <c r="U572" s="14" t="s">
        <v>17</v>
      </c>
      <c r="V572" s="14" t="s">
        <v>17</v>
      </c>
      <c r="W572" s="14" t="s">
        <v>17</v>
      </c>
      <c r="X572" s="14" t="s">
        <v>17</v>
      </c>
      <c r="Y572" s="14" t="s">
        <v>17</v>
      </c>
      <c r="Z572" s="14" t="s">
        <v>17</v>
      </c>
      <c r="AA572" s="14" t="s">
        <v>17</v>
      </c>
      <c r="AB572" s="14" t="s">
        <v>17</v>
      </c>
      <c r="AC572" s="14" t="s">
        <v>17</v>
      </c>
      <c r="AD572" s="14" t="s">
        <v>17</v>
      </c>
      <c r="AE572" s="14" t="s">
        <v>17</v>
      </c>
    </row>
    <row r="573" spans="1:31">
      <c r="A573" t="s">
        <v>143</v>
      </c>
      <c r="B573" t="s">
        <v>168</v>
      </c>
      <c r="C573" s="234" t="s">
        <v>264</v>
      </c>
      <c r="D573" s="234" t="s">
        <v>264</v>
      </c>
      <c r="E573">
        <v>1982</v>
      </c>
      <c r="F573">
        <v>1</v>
      </c>
      <c r="G573">
        <v>9</v>
      </c>
      <c r="H573">
        <v>27.95</v>
      </c>
      <c r="I573">
        <v>2.64</v>
      </c>
      <c r="J573" s="14">
        <v>5460</v>
      </c>
      <c r="K573" s="14">
        <v>2885</v>
      </c>
      <c r="L573" s="14" t="s">
        <v>17</v>
      </c>
      <c r="M573" s="14" t="s">
        <v>17</v>
      </c>
      <c r="N573" s="14" t="s">
        <v>17</v>
      </c>
      <c r="O573" s="14" t="s">
        <v>17</v>
      </c>
      <c r="P573" s="14" t="s">
        <v>17</v>
      </c>
      <c r="Q573" s="14" t="s">
        <v>17</v>
      </c>
      <c r="R573" s="14" t="s">
        <v>17</v>
      </c>
      <c r="S573" s="14" t="s">
        <v>17</v>
      </c>
      <c r="T573" s="14" t="s">
        <v>17</v>
      </c>
      <c r="U573" s="14" t="s">
        <v>17</v>
      </c>
      <c r="V573" s="14" t="s">
        <v>17</v>
      </c>
      <c r="W573" s="14" t="s">
        <v>17</v>
      </c>
      <c r="X573" s="14" t="s">
        <v>17</v>
      </c>
      <c r="Y573" s="14" t="s">
        <v>17</v>
      </c>
      <c r="Z573" s="14" t="s">
        <v>17</v>
      </c>
      <c r="AA573" s="14" t="s">
        <v>17</v>
      </c>
      <c r="AB573" s="14" t="s">
        <v>17</v>
      </c>
      <c r="AC573" s="14" t="s">
        <v>17</v>
      </c>
      <c r="AD573" s="14" t="s">
        <v>17</v>
      </c>
      <c r="AE573" s="14" t="s">
        <v>17</v>
      </c>
    </row>
    <row r="574" spans="1:31">
      <c r="A574" t="s">
        <v>143</v>
      </c>
      <c r="B574" t="s">
        <v>168</v>
      </c>
      <c r="C574" s="234" t="s">
        <v>264</v>
      </c>
      <c r="D574" s="234" t="s">
        <v>264</v>
      </c>
      <c r="E574">
        <v>1982</v>
      </c>
      <c r="F574">
        <v>1</v>
      </c>
      <c r="G574">
        <v>10</v>
      </c>
      <c r="H574">
        <v>30.25</v>
      </c>
      <c r="I574">
        <v>2.58</v>
      </c>
      <c r="J574" s="14">
        <v>5320</v>
      </c>
      <c r="K574" s="14">
        <v>3682</v>
      </c>
      <c r="L574" s="14" t="s">
        <v>17</v>
      </c>
      <c r="M574" s="14" t="s">
        <v>17</v>
      </c>
      <c r="N574" s="14" t="s">
        <v>17</v>
      </c>
      <c r="O574" s="14" t="s">
        <v>17</v>
      </c>
      <c r="P574" s="14" t="s">
        <v>17</v>
      </c>
      <c r="Q574" s="14" t="s">
        <v>17</v>
      </c>
      <c r="R574" s="14" t="s">
        <v>17</v>
      </c>
      <c r="S574" s="14" t="s">
        <v>17</v>
      </c>
      <c r="T574" s="14" t="s">
        <v>17</v>
      </c>
      <c r="U574" s="14" t="s">
        <v>17</v>
      </c>
      <c r="V574" s="14" t="s">
        <v>17</v>
      </c>
      <c r="W574" s="14" t="s">
        <v>17</v>
      </c>
      <c r="X574" s="14" t="s">
        <v>17</v>
      </c>
      <c r="Y574" s="14" t="s">
        <v>17</v>
      </c>
      <c r="Z574" s="14" t="s">
        <v>17</v>
      </c>
      <c r="AA574" s="14" t="s">
        <v>17</v>
      </c>
      <c r="AB574" s="14" t="s">
        <v>17</v>
      </c>
      <c r="AC574" s="14" t="s">
        <v>17</v>
      </c>
      <c r="AD574" s="14" t="s">
        <v>17</v>
      </c>
      <c r="AE574" s="14" t="s">
        <v>17</v>
      </c>
    </row>
    <row r="575" spans="1:31">
      <c r="A575" t="s">
        <v>143</v>
      </c>
      <c r="B575" t="s">
        <v>168</v>
      </c>
      <c r="C575" s="234" t="s">
        <v>264</v>
      </c>
      <c r="D575" s="234" t="s">
        <v>264</v>
      </c>
      <c r="E575">
        <v>1982</v>
      </c>
      <c r="F575">
        <v>1</v>
      </c>
      <c r="G575">
        <v>11</v>
      </c>
      <c r="H575">
        <v>32.549999999999997</v>
      </c>
      <c r="I575">
        <v>2.62</v>
      </c>
      <c r="J575" s="14">
        <v>5684</v>
      </c>
      <c r="K575" s="14">
        <v>4823</v>
      </c>
      <c r="L575" s="14" t="s">
        <v>17</v>
      </c>
      <c r="M575" s="14" t="s">
        <v>17</v>
      </c>
      <c r="N575" s="14" t="s">
        <v>17</v>
      </c>
      <c r="O575" s="14" t="s">
        <v>17</v>
      </c>
      <c r="P575" s="14" t="s">
        <v>17</v>
      </c>
      <c r="Q575" s="14" t="s">
        <v>17</v>
      </c>
      <c r="R575" s="14" t="s">
        <v>17</v>
      </c>
      <c r="S575" s="14" t="s">
        <v>17</v>
      </c>
      <c r="T575" s="14" t="s">
        <v>17</v>
      </c>
      <c r="U575" s="14" t="s">
        <v>17</v>
      </c>
      <c r="V575" s="14" t="s">
        <v>17</v>
      </c>
      <c r="W575" s="14" t="s">
        <v>17</v>
      </c>
      <c r="X575" s="14" t="s">
        <v>17</v>
      </c>
      <c r="Y575" s="14" t="s">
        <v>17</v>
      </c>
      <c r="Z575" s="14" t="s">
        <v>17</v>
      </c>
      <c r="AA575" s="14" t="s">
        <v>17</v>
      </c>
      <c r="AB575" s="14" t="s">
        <v>17</v>
      </c>
      <c r="AC575" s="14" t="s">
        <v>17</v>
      </c>
      <c r="AD575" s="14" t="s">
        <v>17</v>
      </c>
      <c r="AE575" s="14" t="s">
        <v>17</v>
      </c>
    </row>
    <row r="576" spans="1:31">
      <c r="A576" t="s">
        <v>143</v>
      </c>
      <c r="B576" t="s">
        <v>168</v>
      </c>
      <c r="C576" s="234" t="s">
        <v>264</v>
      </c>
      <c r="D576" s="234" t="s">
        <v>264</v>
      </c>
      <c r="E576">
        <v>1982</v>
      </c>
      <c r="F576">
        <v>1</v>
      </c>
      <c r="G576">
        <v>12</v>
      </c>
      <c r="H576">
        <v>32.79</v>
      </c>
      <c r="I576">
        <v>2.62</v>
      </c>
      <c r="J576" s="14">
        <v>4788</v>
      </c>
      <c r="K576" s="14">
        <v>4557</v>
      </c>
      <c r="L576" s="14" t="s">
        <v>17</v>
      </c>
      <c r="M576" s="14" t="s">
        <v>17</v>
      </c>
      <c r="N576" s="14" t="s">
        <v>17</v>
      </c>
      <c r="O576" s="14" t="s">
        <v>17</v>
      </c>
      <c r="P576" s="14" t="s">
        <v>17</v>
      </c>
      <c r="Q576" s="14" t="s">
        <v>17</v>
      </c>
      <c r="R576" s="14" t="s">
        <v>17</v>
      </c>
      <c r="S576" s="14" t="s">
        <v>17</v>
      </c>
      <c r="T576" s="14" t="s">
        <v>17</v>
      </c>
      <c r="U576" s="14" t="s">
        <v>17</v>
      </c>
      <c r="V576" s="14" t="s">
        <v>17</v>
      </c>
      <c r="W576" s="14" t="s">
        <v>17</v>
      </c>
      <c r="X576" s="14" t="s">
        <v>17</v>
      </c>
      <c r="Y576" s="14" t="s">
        <v>17</v>
      </c>
      <c r="Z576" s="14" t="s">
        <v>17</v>
      </c>
      <c r="AA576" s="14" t="s">
        <v>17</v>
      </c>
      <c r="AB576" s="14" t="s">
        <v>17</v>
      </c>
      <c r="AC576" s="14" t="s">
        <v>17</v>
      </c>
      <c r="AD576" s="14" t="s">
        <v>17</v>
      </c>
      <c r="AE576" s="14" t="s">
        <v>17</v>
      </c>
    </row>
    <row r="577" spans="1:31">
      <c r="A577" t="s">
        <v>143</v>
      </c>
      <c r="B577" t="s">
        <v>168</v>
      </c>
      <c r="C577" s="234" t="s">
        <v>264</v>
      </c>
      <c r="D577" s="234" t="s">
        <v>264</v>
      </c>
      <c r="E577">
        <v>1982</v>
      </c>
      <c r="F577">
        <v>1</v>
      </c>
      <c r="G577">
        <v>13</v>
      </c>
      <c r="H577">
        <v>35.21</v>
      </c>
      <c r="I577">
        <v>2.52</v>
      </c>
      <c r="J577" s="14">
        <v>5026</v>
      </c>
      <c r="K577" s="14">
        <v>3766</v>
      </c>
      <c r="L577" s="14" t="s">
        <v>17</v>
      </c>
      <c r="M577" s="14" t="s">
        <v>17</v>
      </c>
      <c r="N577" s="14" t="s">
        <v>17</v>
      </c>
      <c r="O577" s="14" t="s">
        <v>17</v>
      </c>
      <c r="P577" s="14" t="s">
        <v>17</v>
      </c>
      <c r="Q577" s="14" t="s">
        <v>17</v>
      </c>
      <c r="R577" s="14" t="s">
        <v>17</v>
      </c>
      <c r="S577" s="14" t="s">
        <v>17</v>
      </c>
      <c r="T577" s="14" t="s">
        <v>17</v>
      </c>
      <c r="U577" s="14" t="s">
        <v>17</v>
      </c>
      <c r="V577" s="14" t="s">
        <v>17</v>
      </c>
      <c r="W577" s="14" t="s">
        <v>17</v>
      </c>
      <c r="X577" s="14" t="s">
        <v>17</v>
      </c>
      <c r="Y577" s="14" t="s">
        <v>17</v>
      </c>
      <c r="Z577" s="14" t="s">
        <v>17</v>
      </c>
      <c r="AA577" s="14" t="s">
        <v>17</v>
      </c>
      <c r="AB577" s="14" t="s">
        <v>17</v>
      </c>
      <c r="AC577" s="14" t="s">
        <v>17</v>
      </c>
      <c r="AD577" s="14" t="s">
        <v>17</v>
      </c>
      <c r="AE577" s="14" t="s">
        <v>17</v>
      </c>
    </row>
    <row r="578" spans="1:31">
      <c r="A578" t="s">
        <v>143</v>
      </c>
      <c r="B578" t="s">
        <v>168</v>
      </c>
      <c r="C578" s="234" t="s">
        <v>264</v>
      </c>
      <c r="D578" s="234" t="s">
        <v>264</v>
      </c>
      <c r="E578">
        <v>1982</v>
      </c>
      <c r="F578">
        <v>1</v>
      </c>
      <c r="G578">
        <v>14</v>
      </c>
      <c r="H578">
        <v>30.13</v>
      </c>
      <c r="I578">
        <v>2.57</v>
      </c>
      <c r="J578" s="14">
        <v>4858</v>
      </c>
      <c r="K578" s="14">
        <v>4312</v>
      </c>
      <c r="L578" s="14" t="s">
        <v>17</v>
      </c>
      <c r="M578" s="14" t="s">
        <v>17</v>
      </c>
      <c r="N578" s="14" t="s">
        <v>17</v>
      </c>
      <c r="O578" s="14" t="s">
        <v>17</v>
      </c>
      <c r="P578" s="14" t="s">
        <v>17</v>
      </c>
      <c r="Q578" s="14" t="s">
        <v>17</v>
      </c>
      <c r="R578" s="14" t="s">
        <v>17</v>
      </c>
      <c r="S578" s="14" t="s">
        <v>17</v>
      </c>
      <c r="T578" s="14" t="s">
        <v>17</v>
      </c>
      <c r="U578" s="14" t="s">
        <v>17</v>
      </c>
      <c r="V578" s="14" t="s">
        <v>17</v>
      </c>
      <c r="W578" s="14" t="s">
        <v>17</v>
      </c>
      <c r="X578" s="14" t="s">
        <v>17</v>
      </c>
      <c r="Y578" s="14" t="s">
        <v>17</v>
      </c>
      <c r="Z578" s="14" t="s">
        <v>17</v>
      </c>
      <c r="AA578" s="14" t="s">
        <v>17</v>
      </c>
      <c r="AB578" s="14" t="s">
        <v>17</v>
      </c>
      <c r="AC578" s="14" t="s">
        <v>17</v>
      </c>
      <c r="AD578" s="14" t="s">
        <v>17</v>
      </c>
      <c r="AE578" s="14" t="s">
        <v>17</v>
      </c>
    </row>
    <row r="579" spans="1:31">
      <c r="A579" t="s">
        <v>143</v>
      </c>
      <c r="B579" t="s">
        <v>168</v>
      </c>
      <c r="C579" s="234" t="s">
        <v>264</v>
      </c>
      <c r="D579" s="234" t="s">
        <v>264</v>
      </c>
      <c r="E579">
        <v>1982</v>
      </c>
      <c r="F579">
        <v>2</v>
      </c>
      <c r="G579">
        <v>1</v>
      </c>
      <c r="H579">
        <v>19</v>
      </c>
      <c r="I579">
        <v>2.15</v>
      </c>
      <c r="J579" s="14">
        <v>5208</v>
      </c>
      <c r="K579" s="14">
        <v>4536</v>
      </c>
      <c r="L579" s="14" t="s">
        <v>17</v>
      </c>
      <c r="M579" s="14" t="s">
        <v>17</v>
      </c>
      <c r="N579" s="14" t="s">
        <v>17</v>
      </c>
      <c r="O579" s="14" t="s">
        <v>17</v>
      </c>
      <c r="P579" s="14" t="s">
        <v>17</v>
      </c>
      <c r="Q579" s="14" t="s">
        <v>17</v>
      </c>
      <c r="R579" s="14" t="s">
        <v>17</v>
      </c>
      <c r="S579" s="14" t="s">
        <v>17</v>
      </c>
      <c r="T579" s="14" t="s">
        <v>17</v>
      </c>
      <c r="U579" s="14" t="s">
        <v>17</v>
      </c>
      <c r="V579" s="14" t="s">
        <v>17</v>
      </c>
      <c r="W579" s="14" t="s">
        <v>17</v>
      </c>
      <c r="X579" s="14" t="s">
        <v>17</v>
      </c>
      <c r="Y579" s="14" t="s">
        <v>17</v>
      </c>
      <c r="Z579" s="14" t="s">
        <v>17</v>
      </c>
      <c r="AA579" s="14" t="s">
        <v>17</v>
      </c>
      <c r="AB579" s="14" t="s">
        <v>17</v>
      </c>
      <c r="AC579" s="14" t="s">
        <v>17</v>
      </c>
      <c r="AD579" s="14" t="s">
        <v>17</v>
      </c>
      <c r="AE579" s="14" t="s">
        <v>17</v>
      </c>
    </row>
    <row r="580" spans="1:31">
      <c r="A580" t="s">
        <v>143</v>
      </c>
      <c r="B580" t="s">
        <v>168</v>
      </c>
      <c r="C580" s="234" t="s">
        <v>264</v>
      </c>
      <c r="D580" s="234" t="s">
        <v>264</v>
      </c>
      <c r="E580">
        <v>1982</v>
      </c>
      <c r="F580">
        <v>2</v>
      </c>
      <c r="G580">
        <v>2</v>
      </c>
      <c r="H580">
        <v>29.28</v>
      </c>
      <c r="I580">
        <v>1.96</v>
      </c>
      <c r="J580" s="14">
        <v>4914</v>
      </c>
      <c r="K580" s="14">
        <v>3766</v>
      </c>
      <c r="L580" s="14" t="s">
        <v>17</v>
      </c>
      <c r="M580" s="14" t="s">
        <v>17</v>
      </c>
      <c r="N580" s="14" t="s">
        <v>17</v>
      </c>
      <c r="O580" s="14" t="s">
        <v>17</v>
      </c>
      <c r="P580" s="14" t="s">
        <v>17</v>
      </c>
      <c r="Q580" s="14" t="s">
        <v>17</v>
      </c>
      <c r="R580" s="14" t="s">
        <v>17</v>
      </c>
      <c r="S580" s="14" t="s">
        <v>17</v>
      </c>
      <c r="T580" s="14" t="s">
        <v>17</v>
      </c>
      <c r="U580" s="14" t="s">
        <v>17</v>
      </c>
      <c r="V580" s="14" t="s">
        <v>17</v>
      </c>
      <c r="W580" s="14" t="s">
        <v>17</v>
      </c>
      <c r="X580" s="14" t="s">
        <v>17</v>
      </c>
      <c r="Y580" s="14" t="s">
        <v>17</v>
      </c>
      <c r="Z580" s="14" t="s">
        <v>17</v>
      </c>
      <c r="AA580" s="14" t="s">
        <v>17</v>
      </c>
      <c r="AB580" s="14" t="s">
        <v>17</v>
      </c>
      <c r="AC580" s="14" t="s">
        <v>17</v>
      </c>
      <c r="AD580" s="14" t="s">
        <v>17</v>
      </c>
      <c r="AE580" s="14" t="s">
        <v>17</v>
      </c>
    </row>
    <row r="581" spans="1:31">
      <c r="A581" t="s">
        <v>143</v>
      </c>
      <c r="B581" t="s">
        <v>168</v>
      </c>
      <c r="C581" s="234" t="s">
        <v>264</v>
      </c>
      <c r="D581" s="234" t="s">
        <v>264</v>
      </c>
      <c r="E581">
        <v>1982</v>
      </c>
      <c r="F581">
        <v>2</v>
      </c>
      <c r="G581">
        <v>3</v>
      </c>
      <c r="H581">
        <v>34.97</v>
      </c>
      <c r="I581">
        <v>2.1</v>
      </c>
      <c r="J581" s="14">
        <v>3150</v>
      </c>
      <c r="K581" s="14">
        <v>3381</v>
      </c>
      <c r="L581" s="14" t="s">
        <v>17</v>
      </c>
      <c r="M581" s="14" t="s">
        <v>17</v>
      </c>
      <c r="N581" s="14" t="s">
        <v>17</v>
      </c>
      <c r="O581" s="14" t="s">
        <v>17</v>
      </c>
      <c r="P581" s="14" t="s">
        <v>17</v>
      </c>
      <c r="Q581" s="14" t="s">
        <v>17</v>
      </c>
      <c r="R581" s="14" t="s">
        <v>17</v>
      </c>
      <c r="S581" s="14" t="s">
        <v>17</v>
      </c>
      <c r="T581" s="14" t="s">
        <v>17</v>
      </c>
      <c r="U581" s="14" t="s">
        <v>17</v>
      </c>
      <c r="V581" s="14" t="s">
        <v>17</v>
      </c>
      <c r="W581" s="14" t="s">
        <v>17</v>
      </c>
      <c r="X581" s="14" t="s">
        <v>17</v>
      </c>
      <c r="Y581" s="14" t="s">
        <v>17</v>
      </c>
      <c r="Z581" s="14" t="s">
        <v>17</v>
      </c>
      <c r="AA581" s="14" t="s">
        <v>17</v>
      </c>
      <c r="AB581" s="14" t="s">
        <v>17</v>
      </c>
      <c r="AC581" s="14" t="s">
        <v>17</v>
      </c>
      <c r="AD581" s="14" t="s">
        <v>17</v>
      </c>
      <c r="AE581" s="14" t="s">
        <v>17</v>
      </c>
    </row>
    <row r="582" spans="1:31">
      <c r="A582" t="s">
        <v>143</v>
      </c>
      <c r="B582" t="s">
        <v>168</v>
      </c>
      <c r="C582" s="234" t="s">
        <v>264</v>
      </c>
      <c r="D582" s="234" t="s">
        <v>264</v>
      </c>
      <c r="E582">
        <v>1982</v>
      </c>
      <c r="F582">
        <v>2</v>
      </c>
      <c r="G582">
        <v>4</v>
      </c>
      <c r="H582">
        <v>32.549999999999997</v>
      </c>
      <c r="I582">
        <v>2.56</v>
      </c>
      <c r="J582" s="14">
        <v>3864</v>
      </c>
      <c r="K582" s="14">
        <v>4557</v>
      </c>
      <c r="L582" s="14" t="s">
        <v>17</v>
      </c>
      <c r="M582" s="14" t="s">
        <v>17</v>
      </c>
      <c r="N582" s="14" t="s">
        <v>17</v>
      </c>
      <c r="O582" s="14" t="s">
        <v>17</v>
      </c>
      <c r="P582" s="14" t="s">
        <v>17</v>
      </c>
      <c r="Q582" s="14" t="s">
        <v>17</v>
      </c>
      <c r="R582" s="14" t="s">
        <v>17</v>
      </c>
      <c r="S582" s="14" t="s">
        <v>17</v>
      </c>
      <c r="T582" s="14" t="s">
        <v>17</v>
      </c>
      <c r="U582" s="14" t="s">
        <v>17</v>
      </c>
      <c r="V582" s="14" t="s">
        <v>17</v>
      </c>
      <c r="W582" s="14" t="s">
        <v>17</v>
      </c>
      <c r="X582" s="14" t="s">
        <v>17</v>
      </c>
      <c r="Y582" s="14" t="s">
        <v>17</v>
      </c>
      <c r="Z582" s="14" t="s">
        <v>17</v>
      </c>
      <c r="AA582" s="14" t="s">
        <v>17</v>
      </c>
      <c r="AB582" s="14" t="s">
        <v>17</v>
      </c>
      <c r="AC582" s="14" t="s">
        <v>17</v>
      </c>
      <c r="AD582" s="14" t="s">
        <v>17</v>
      </c>
      <c r="AE582" s="14" t="s">
        <v>17</v>
      </c>
    </row>
    <row r="583" spans="1:31">
      <c r="A583" t="s">
        <v>143</v>
      </c>
      <c r="B583" t="s">
        <v>168</v>
      </c>
      <c r="C583" s="234" t="s">
        <v>264</v>
      </c>
      <c r="D583" s="234" t="s">
        <v>264</v>
      </c>
      <c r="E583">
        <v>1982</v>
      </c>
      <c r="F583">
        <v>2</v>
      </c>
      <c r="G583">
        <v>5</v>
      </c>
      <c r="H583">
        <v>38.96</v>
      </c>
      <c r="I583">
        <v>2.37</v>
      </c>
      <c r="J583" s="14">
        <v>4998</v>
      </c>
      <c r="K583" s="14">
        <v>3948</v>
      </c>
      <c r="L583" s="14" t="s">
        <v>17</v>
      </c>
      <c r="M583" s="14" t="s">
        <v>17</v>
      </c>
      <c r="N583" s="14" t="s">
        <v>17</v>
      </c>
      <c r="O583" s="14" t="s">
        <v>17</v>
      </c>
      <c r="P583" s="14" t="s">
        <v>17</v>
      </c>
      <c r="Q583" s="14" t="s">
        <v>17</v>
      </c>
      <c r="R583" s="14" t="s">
        <v>17</v>
      </c>
      <c r="S583" s="14" t="s">
        <v>17</v>
      </c>
      <c r="T583" s="14" t="s">
        <v>17</v>
      </c>
      <c r="U583" s="14" t="s">
        <v>17</v>
      </c>
      <c r="V583" s="14" t="s">
        <v>17</v>
      </c>
      <c r="W583" s="14" t="s">
        <v>17</v>
      </c>
      <c r="X583" s="14" t="s">
        <v>17</v>
      </c>
      <c r="Y583" s="14" t="s">
        <v>17</v>
      </c>
      <c r="Z583" s="14" t="s">
        <v>17</v>
      </c>
      <c r="AA583" s="14" t="s">
        <v>17</v>
      </c>
      <c r="AB583" s="14" t="s">
        <v>17</v>
      </c>
      <c r="AC583" s="14" t="s">
        <v>17</v>
      </c>
      <c r="AD583" s="14" t="s">
        <v>17</v>
      </c>
      <c r="AE583" s="14" t="s">
        <v>17</v>
      </c>
    </row>
    <row r="584" spans="1:31">
      <c r="A584" t="s">
        <v>143</v>
      </c>
      <c r="B584" t="s">
        <v>168</v>
      </c>
      <c r="C584" s="234" t="s">
        <v>264</v>
      </c>
      <c r="D584" s="234" t="s">
        <v>264</v>
      </c>
      <c r="E584">
        <v>1982</v>
      </c>
      <c r="F584">
        <v>2</v>
      </c>
      <c r="G584">
        <v>6</v>
      </c>
      <c r="H584">
        <v>26.62</v>
      </c>
      <c r="I584">
        <v>2.77</v>
      </c>
      <c r="J584" s="14">
        <v>4480</v>
      </c>
      <c r="K584" s="14">
        <v>5040</v>
      </c>
      <c r="L584" s="14" t="s">
        <v>17</v>
      </c>
      <c r="M584" s="14" t="s">
        <v>17</v>
      </c>
      <c r="N584" s="14" t="s">
        <v>17</v>
      </c>
      <c r="O584" s="14" t="s">
        <v>17</v>
      </c>
      <c r="P584" s="14" t="s">
        <v>17</v>
      </c>
      <c r="Q584" s="14" t="s">
        <v>17</v>
      </c>
      <c r="R584" s="14" t="s">
        <v>17</v>
      </c>
      <c r="S584" s="14" t="s">
        <v>17</v>
      </c>
      <c r="T584" s="14" t="s">
        <v>17</v>
      </c>
      <c r="U584" s="14" t="s">
        <v>17</v>
      </c>
      <c r="V584" s="14" t="s">
        <v>17</v>
      </c>
      <c r="W584" s="14" t="s">
        <v>17</v>
      </c>
      <c r="X584" s="14" t="s">
        <v>17</v>
      </c>
      <c r="Y584" s="14" t="s">
        <v>17</v>
      </c>
      <c r="Z584" s="14" t="s">
        <v>17</v>
      </c>
      <c r="AA584" s="14" t="s">
        <v>17</v>
      </c>
      <c r="AB584" s="14" t="s">
        <v>17</v>
      </c>
      <c r="AC584" s="14" t="s">
        <v>17</v>
      </c>
      <c r="AD584" s="14" t="s">
        <v>17</v>
      </c>
      <c r="AE584" s="14" t="s">
        <v>17</v>
      </c>
    </row>
    <row r="585" spans="1:31">
      <c r="A585" t="s">
        <v>143</v>
      </c>
      <c r="B585" t="s">
        <v>168</v>
      </c>
      <c r="C585" s="234" t="s">
        <v>264</v>
      </c>
      <c r="D585" s="234" t="s">
        <v>264</v>
      </c>
      <c r="E585">
        <v>1982</v>
      </c>
      <c r="F585">
        <v>2</v>
      </c>
      <c r="G585">
        <v>7</v>
      </c>
      <c r="H585">
        <v>27.71</v>
      </c>
      <c r="I585">
        <v>2.79</v>
      </c>
      <c r="J585" s="14">
        <v>5894</v>
      </c>
      <c r="K585" s="14">
        <v>5306</v>
      </c>
      <c r="L585" s="14" t="s">
        <v>17</v>
      </c>
      <c r="M585" s="14" t="s">
        <v>17</v>
      </c>
      <c r="N585" s="14" t="s">
        <v>17</v>
      </c>
      <c r="O585" s="14" t="s">
        <v>17</v>
      </c>
      <c r="P585" s="14" t="s">
        <v>17</v>
      </c>
      <c r="Q585" s="14" t="s">
        <v>17</v>
      </c>
      <c r="R585" s="14" t="s">
        <v>17</v>
      </c>
      <c r="S585" s="14" t="s">
        <v>17</v>
      </c>
      <c r="T585" s="14" t="s">
        <v>17</v>
      </c>
      <c r="U585" s="14" t="s">
        <v>17</v>
      </c>
      <c r="V585" s="14" t="s">
        <v>17</v>
      </c>
      <c r="W585" s="14" t="s">
        <v>17</v>
      </c>
      <c r="X585" s="14" t="s">
        <v>17</v>
      </c>
      <c r="Y585" s="14" t="s">
        <v>17</v>
      </c>
      <c r="Z585" s="14" t="s">
        <v>17</v>
      </c>
      <c r="AA585" s="14" t="s">
        <v>17</v>
      </c>
      <c r="AB585" s="14" t="s">
        <v>17</v>
      </c>
      <c r="AC585" s="14" t="s">
        <v>17</v>
      </c>
      <c r="AD585" s="14" t="s">
        <v>17</v>
      </c>
      <c r="AE585" s="14" t="s">
        <v>17</v>
      </c>
    </row>
    <row r="586" spans="1:31">
      <c r="A586" t="s">
        <v>143</v>
      </c>
      <c r="B586" t="s">
        <v>168</v>
      </c>
      <c r="C586" s="234" t="s">
        <v>264</v>
      </c>
      <c r="D586" s="234" t="s">
        <v>264</v>
      </c>
      <c r="E586">
        <v>1982</v>
      </c>
      <c r="F586">
        <v>2</v>
      </c>
      <c r="G586">
        <v>8</v>
      </c>
      <c r="H586">
        <v>17.3</v>
      </c>
      <c r="I586">
        <v>3.59</v>
      </c>
      <c r="J586" s="14">
        <v>5292</v>
      </c>
      <c r="K586" s="14">
        <v>5460</v>
      </c>
      <c r="L586" s="14" t="s">
        <v>17</v>
      </c>
      <c r="M586" s="14" t="s">
        <v>17</v>
      </c>
      <c r="N586" s="14" t="s">
        <v>17</v>
      </c>
      <c r="O586" s="14" t="s">
        <v>17</v>
      </c>
      <c r="P586" s="14" t="s">
        <v>17</v>
      </c>
      <c r="Q586" s="14" t="s">
        <v>17</v>
      </c>
      <c r="R586" s="14" t="s">
        <v>17</v>
      </c>
      <c r="S586" s="14" t="s">
        <v>17</v>
      </c>
      <c r="T586" s="14" t="s">
        <v>17</v>
      </c>
      <c r="U586" s="14" t="s">
        <v>17</v>
      </c>
      <c r="V586" s="14" t="s">
        <v>17</v>
      </c>
      <c r="W586" s="14" t="s">
        <v>17</v>
      </c>
      <c r="X586" s="14" t="s">
        <v>17</v>
      </c>
      <c r="Y586" s="14" t="s">
        <v>17</v>
      </c>
      <c r="Z586" s="14" t="s">
        <v>17</v>
      </c>
      <c r="AA586" s="14" t="s">
        <v>17</v>
      </c>
      <c r="AB586" s="14" t="s">
        <v>17</v>
      </c>
      <c r="AC586" s="14" t="s">
        <v>17</v>
      </c>
      <c r="AD586" s="14" t="s">
        <v>17</v>
      </c>
      <c r="AE586" s="14" t="s">
        <v>17</v>
      </c>
    </row>
    <row r="587" spans="1:31">
      <c r="A587" t="s">
        <v>143</v>
      </c>
      <c r="B587" t="s">
        <v>168</v>
      </c>
      <c r="C587" s="234" t="s">
        <v>264</v>
      </c>
      <c r="D587" s="234" t="s">
        <v>264</v>
      </c>
      <c r="E587">
        <v>1982</v>
      </c>
      <c r="F587">
        <v>2</v>
      </c>
      <c r="G587">
        <v>9</v>
      </c>
      <c r="H587">
        <v>26.98</v>
      </c>
      <c r="I587">
        <v>2.78</v>
      </c>
      <c r="J587" s="14">
        <v>5208</v>
      </c>
      <c r="K587" s="14">
        <v>4928</v>
      </c>
      <c r="L587" s="14" t="s">
        <v>17</v>
      </c>
      <c r="M587" s="14" t="s">
        <v>17</v>
      </c>
      <c r="N587" s="14" t="s">
        <v>17</v>
      </c>
      <c r="O587" s="14" t="s">
        <v>17</v>
      </c>
      <c r="P587" s="14" t="s">
        <v>17</v>
      </c>
      <c r="Q587" s="14" t="s">
        <v>17</v>
      </c>
      <c r="R587" s="14" t="s">
        <v>17</v>
      </c>
      <c r="S587" s="14" t="s">
        <v>17</v>
      </c>
      <c r="T587" s="14" t="s">
        <v>17</v>
      </c>
      <c r="U587" s="14" t="s">
        <v>17</v>
      </c>
      <c r="V587" s="14" t="s">
        <v>17</v>
      </c>
      <c r="W587" s="14" t="s">
        <v>17</v>
      </c>
      <c r="X587" s="14" t="s">
        <v>17</v>
      </c>
      <c r="Y587" s="14" t="s">
        <v>17</v>
      </c>
      <c r="Z587" s="14" t="s">
        <v>17</v>
      </c>
      <c r="AA587" s="14" t="s">
        <v>17</v>
      </c>
      <c r="AB587" s="14" t="s">
        <v>17</v>
      </c>
      <c r="AC587" s="14" t="s">
        <v>17</v>
      </c>
      <c r="AD587" s="14" t="s">
        <v>17</v>
      </c>
      <c r="AE587" s="14" t="s">
        <v>17</v>
      </c>
    </row>
    <row r="588" spans="1:31">
      <c r="A588" t="s">
        <v>143</v>
      </c>
      <c r="B588" t="s">
        <v>168</v>
      </c>
      <c r="C588" s="234" t="s">
        <v>264</v>
      </c>
      <c r="D588" s="234" t="s">
        <v>264</v>
      </c>
      <c r="E588">
        <v>1982</v>
      </c>
      <c r="F588">
        <v>2</v>
      </c>
      <c r="G588">
        <v>10</v>
      </c>
      <c r="H588">
        <v>37.03</v>
      </c>
      <c r="I588">
        <v>2.66</v>
      </c>
      <c r="J588" s="14">
        <v>5236</v>
      </c>
      <c r="K588" s="14">
        <v>4991</v>
      </c>
      <c r="L588" s="14" t="s">
        <v>17</v>
      </c>
      <c r="M588" s="14" t="s">
        <v>17</v>
      </c>
      <c r="N588" s="14" t="s">
        <v>17</v>
      </c>
      <c r="O588" s="14" t="s">
        <v>17</v>
      </c>
      <c r="P588" s="14" t="s">
        <v>17</v>
      </c>
      <c r="Q588" s="14" t="s">
        <v>17</v>
      </c>
      <c r="R588" s="14" t="s">
        <v>17</v>
      </c>
      <c r="S588" s="14" t="s">
        <v>17</v>
      </c>
      <c r="T588" s="14" t="s">
        <v>17</v>
      </c>
      <c r="U588" s="14" t="s">
        <v>17</v>
      </c>
      <c r="V588" s="14" t="s">
        <v>17</v>
      </c>
      <c r="W588" s="14" t="s">
        <v>17</v>
      </c>
      <c r="X588" s="14" t="s">
        <v>17</v>
      </c>
      <c r="Y588" s="14" t="s">
        <v>17</v>
      </c>
      <c r="Z588" s="14" t="s">
        <v>17</v>
      </c>
      <c r="AA588" s="14" t="s">
        <v>17</v>
      </c>
      <c r="AB588" s="14" t="s">
        <v>17</v>
      </c>
      <c r="AC588" s="14" t="s">
        <v>17</v>
      </c>
      <c r="AD588" s="14" t="s">
        <v>17</v>
      </c>
      <c r="AE588" s="14" t="s">
        <v>17</v>
      </c>
    </row>
    <row r="589" spans="1:31">
      <c r="A589" t="s">
        <v>143</v>
      </c>
      <c r="B589" t="s">
        <v>168</v>
      </c>
      <c r="C589" s="234" t="s">
        <v>264</v>
      </c>
      <c r="D589" s="234" t="s">
        <v>264</v>
      </c>
      <c r="E589">
        <v>1982</v>
      </c>
      <c r="F589">
        <v>2</v>
      </c>
      <c r="G589">
        <v>11</v>
      </c>
      <c r="H589">
        <v>35.57</v>
      </c>
      <c r="I589">
        <v>2.5299999999999998</v>
      </c>
      <c r="J589" s="14">
        <v>5152</v>
      </c>
      <c r="K589" s="14">
        <v>4683</v>
      </c>
      <c r="L589" s="14" t="s">
        <v>17</v>
      </c>
      <c r="M589" s="14" t="s">
        <v>17</v>
      </c>
      <c r="N589" s="14" t="s">
        <v>17</v>
      </c>
      <c r="O589" s="14" t="s">
        <v>17</v>
      </c>
      <c r="P589" s="14" t="s">
        <v>17</v>
      </c>
      <c r="Q589" s="14" t="s">
        <v>17</v>
      </c>
      <c r="R589" s="14" t="s">
        <v>17</v>
      </c>
      <c r="S589" s="14" t="s">
        <v>17</v>
      </c>
      <c r="T589" s="14" t="s">
        <v>17</v>
      </c>
      <c r="U589" s="14" t="s">
        <v>17</v>
      </c>
      <c r="V589" s="14" t="s">
        <v>17</v>
      </c>
      <c r="W589" s="14" t="s">
        <v>17</v>
      </c>
      <c r="X589" s="14" t="s">
        <v>17</v>
      </c>
      <c r="Y589" s="14" t="s">
        <v>17</v>
      </c>
      <c r="Z589" s="14" t="s">
        <v>17</v>
      </c>
      <c r="AA589" s="14" t="s">
        <v>17</v>
      </c>
      <c r="AB589" s="14" t="s">
        <v>17</v>
      </c>
      <c r="AC589" s="14" t="s">
        <v>17</v>
      </c>
      <c r="AD589" s="14" t="s">
        <v>17</v>
      </c>
      <c r="AE589" s="14" t="s">
        <v>17</v>
      </c>
    </row>
    <row r="590" spans="1:31">
      <c r="A590" t="s">
        <v>143</v>
      </c>
      <c r="B590" t="s">
        <v>168</v>
      </c>
      <c r="C590" s="234" t="s">
        <v>264</v>
      </c>
      <c r="D590" s="234" t="s">
        <v>264</v>
      </c>
      <c r="E590">
        <v>1982</v>
      </c>
      <c r="F590">
        <v>2</v>
      </c>
      <c r="G590">
        <v>12</v>
      </c>
      <c r="H590">
        <v>27.83</v>
      </c>
      <c r="I590">
        <v>2.73</v>
      </c>
      <c r="J590" s="14">
        <v>4928</v>
      </c>
      <c r="K590" s="14">
        <v>4620</v>
      </c>
      <c r="L590" s="14" t="s">
        <v>17</v>
      </c>
      <c r="M590" s="14" t="s">
        <v>17</v>
      </c>
      <c r="N590" s="14" t="s">
        <v>17</v>
      </c>
      <c r="O590" s="14" t="s">
        <v>17</v>
      </c>
      <c r="P590" s="14" t="s">
        <v>17</v>
      </c>
      <c r="Q590" s="14" t="s">
        <v>17</v>
      </c>
      <c r="R590" s="14" t="s">
        <v>17</v>
      </c>
      <c r="S590" s="14" t="s">
        <v>17</v>
      </c>
      <c r="T590" s="14" t="s">
        <v>17</v>
      </c>
      <c r="U590" s="14" t="s">
        <v>17</v>
      </c>
      <c r="V590" s="14" t="s">
        <v>17</v>
      </c>
      <c r="W590" s="14" t="s">
        <v>17</v>
      </c>
      <c r="X590" s="14" t="s">
        <v>17</v>
      </c>
      <c r="Y590" s="14" t="s">
        <v>17</v>
      </c>
      <c r="Z590" s="14" t="s">
        <v>17</v>
      </c>
      <c r="AA590" s="14" t="s">
        <v>17</v>
      </c>
      <c r="AB590" s="14" t="s">
        <v>17</v>
      </c>
      <c r="AC590" s="14" t="s">
        <v>17</v>
      </c>
      <c r="AD590" s="14" t="s">
        <v>17</v>
      </c>
      <c r="AE590" s="14" t="s">
        <v>17</v>
      </c>
    </row>
    <row r="591" spans="1:31">
      <c r="A591" t="s">
        <v>143</v>
      </c>
      <c r="B591" t="s">
        <v>168</v>
      </c>
      <c r="C591" s="234" t="s">
        <v>264</v>
      </c>
      <c r="D591" s="234" t="s">
        <v>264</v>
      </c>
      <c r="E591">
        <v>1982</v>
      </c>
      <c r="F591">
        <v>2</v>
      </c>
      <c r="G591">
        <v>13</v>
      </c>
      <c r="H591">
        <v>31.1</v>
      </c>
      <c r="I591">
        <v>2.57</v>
      </c>
      <c r="J591" s="14">
        <v>4578</v>
      </c>
      <c r="K591" s="14">
        <v>4284</v>
      </c>
      <c r="L591" s="14" t="s">
        <v>17</v>
      </c>
      <c r="M591" s="14" t="s">
        <v>17</v>
      </c>
      <c r="N591" s="14" t="s">
        <v>17</v>
      </c>
      <c r="O591" s="14" t="s">
        <v>17</v>
      </c>
      <c r="P591" s="14" t="s">
        <v>17</v>
      </c>
      <c r="Q591" s="14" t="s">
        <v>17</v>
      </c>
      <c r="R591" s="14" t="s">
        <v>17</v>
      </c>
      <c r="S591" s="14" t="s">
        <v>17</v>
      </c>
      <c r="T591" s="14" t="s">
        <v>17</v>
      </c>
      <c r="U591" s="14" t="s">
        <v>17</v>
      </c>
      <c r="V591" s="14" t="s">
        <v>17</v>
      </c>
      <c r="W591" s="14" t="s">
        <v>17</v>
      </c>
      <c r="X591" s="14" t="s">
        <v>17</v>
      </c>
      <c r="Y591" s="14" t="s">
        <v>17</v>
      </c>
      <c r="Z591" s="14" t="s">
        <v>17</v>
      </c>
      <c r="AA591" s="14" t="s">
        <v>17</v>
      </c>
      <c r="AB591" s="14" t="s">
        <v>17</v>
      </c>
      <c r="AC591" s="14" t="s">
        <v>17</v>
      </c>
      <c r="AD591" s="14" t="s">
        <v>17</v>
      </c>
      <c r="AE591" s="14" t="s">
        <v>17</v>
      </c>
    </row>
    <row r="592" spans="1:31">
      <c r="A592" t="s">
        <v>143</v>
      </c>
      <c r="B592" t="s">
        <v>168</v>
      </c>
      <c r="C592" s="234" t="s">
        <v>264</v>
      </c>
      <c r="D592" s="234" t="s">
        <v>264</v>
      </c>
      <c r="E592">
        <v>1982</v>
      </c>
      <c r="F592">
        <v>2</v>
      </c>
      <c r="G592">
        <v>14</v>
      </c>
      <c r="H592">
        <v>33.520000000000003</v>
      </c>
      <c r="I592">
        <v>2.54</v>
      </c>
      <c r="J592" s="14">
        <v>4858</v>
      </c>
      <c r="K592" s="14">
        <v>4487</v>
      </c>
      <c r="L592" s="14" t="s">
        <v>17</v>
      </c>
      <c r="M592" s="14" t="s">
        <v>17</v>
      </c>
      <c r="N592" s="14" t="s">
        <v>17</v>
      </c>
      <c r="O592" s="14" t="s">
        <v>17</v>
      </c>
      <c r="P592" s="14" t="s">
        <v>17</v>
      </c>
      <c r="Q592" s="14" t="s">
        <v>17</v>
      </c>
      <c r="R592" s="14" t="s">
        <v>17</v>
      </c>
      <c r="S592" s="14" t="s">
        <v>17</v>
      </c>
      <c r="T592" s="14" t="s">
        <v>17</v>
      </c>
      <c r="U592" s="14" t="s">
        <v>17</v>
      </c>
      <c r="V592" s="14" t="s">
        <v>17</v>
      </c>
      <c r="W592" s="14" t="s">
        <v>17</v>
      </c>
      <c r="X592" s="14" t="s">
        <v>17</v>
      </c>
      <c r="Y592" s="14" t="s">
        <v>17</v>
      </c>
      <c r="Z592" s="14" t="s">
        <v>17</v>
      </c>
      <c r="AA592" s="14" t="s">
        <v>17</v>
      </c>
      <c r="AB592" s="14" t="s">
        <v>17</v>
      </c>
      <c r="AC592" s="14" t="s">
        <v>17</v>
      </c>
      <c r="AD592" s="14" t="s">
        <v>17</v>
      </c>
      <c r="AE592" s="14" t="s">
        <v>17</v>
      </c>
    </row>
    <row r="593" spans="1:31">
      <c r="A593" t="s">
        <v>143</v>
      </c>
      <c r="B593" t="s">
        <v>168</v>
      </c>
      <c r="C593" s="234" t="s">
        <v>264</v>
      </c>
      <c r="D593" s="234" t="s">
        <v>264</v>
      </c>
      <c r="E593">
        <v>1982</v>
      </c>
      <c r="F593">
        <v>3</v>
      </c>
      <c r="G593">
        <v>1</v>
      </c>
      <c r="H593">
        <v>17.3</v>
      </c>
      <c r="I593">
        <v>2.57</v>
      </c>
      <c r="J593" s="14">
        <v>4634</v>
      </c>
      <c r="K593" s="14">
        <v>4627</v>
      </c>
      <c r="L593" s="14" t="s">
        <v>17</v>
      </c>
      <c r="M593" s="14" t="s">
        <v>17</v>
      </c>
      <c r="N593" s="14" t="s">
        <v>17</v>
      </c>
      <c r="O593" s="14" t="s">
        <v>17</v>
      </c>
      <c r="P593" s="14" t="s">
        <v>17</v>
      </c>
      <c r="Q593" s="14" t="s">
        <v>17</v>
      </c>
      <c r="R593" s="14" t="s">
        <v>17</v>
      </c>
      <c r="S593" s="14" t="s">
        <v>17</v>
      </c>
      <c r="T593" s="14" t="s">
        <v>17</v>
      </c>
      <c r="U593" s="14" t="s">
        <v>17</v>
      </c>
      <c r="V593" s="14" t="s">
        <v>17</v>
      </c>
      <c r="W593" s="14" t="s">
        <v>17</v>
      </c>
      <c r="X593" s="14" t="s">
        <v>17</v>
      </c>
      <c r="Y593" s="14" t="s">
        <v>17</v>
      </c>
      <c r="Z593" s="14" t="s">
        <v>17</v>
      </c>
      <c r="AA593" s="14" t="s">
        <v>17</v>
      </c>
      <c r="AB593" s="14" t="s">
        <v>17</v>
      </c>
      <c r="AC593" s="14" t="s">
        <v>17</v>
      </c>
      <c r="AD593" s="14" t="s">
        <v>17</v>
      </c>
      <c r="AE593" s="14" t="s">
        <v>17</v>
      </c>
    </row>
    <row r="594" spans="1:31">
      <c r="A594" t="s">
        <v>143</v>
      </c>
      <c r="B594" t="s">
        <v>168</v>
      </c>
      <c r="C594" s="234" t="s">
        <v>264</v>
      </c>
      <c r="D594" s="234" t="s">
        <v>264</v>
      </c>
      <c r="E594">
        <v>1982</v>
      </c>
      <c r="F594">
        <v>3</v>
      </c>
      <c r="G594">
        <v>2</v>
      </c>
      <c r="H594">
        <v>28.92</v>
      </c>
      <c r="I594">
        <v>2.02</v>
      </c>
      <c r="J594" s="14">
        <v>4634</v>
      </c>
      <c r="K594" s="14">
        <v>4459</v>
      </c>
      <c r="L594" s="14" t="s">
        <v>17</v>
      </c>
      <c r="M594" s="14" t="s">
        <v>17</v>
      </c>
      <c r="N594" s="14" t="s">
        <v>17</v>
      </c>
      <c r="O594" s="14" t="s">
        <v>17</v>
      </c>
      <c r="P594" s="14" t="s">
        <v>17</v>
      </c>
      <c r="Q594" s="14" t="s">
        <v>17</v>
      </c>
      <c r="R594" s="14" t="s">
        <v>17</v>
      </c>
      <c r="S594" s="14" t="s">
        <v>17</v>
      </c>
      <c r="T594" s="14" t="s">
        <v>17</v>
      </c>
      <c r="U594" s="14" t="s">
        <v>17</v>
      </c>
      <c r="V594" s="14" t="s">
        <v>17</v>
      </c>
      <c r="W594" s="14" t="s">
        <v>17</v>
      </c>
      <c r="X594" s="14" t="s">
        <v>17</v>
      </c>
      <c r="Y594" s="14" t="s">
        <v>17</v>
      </c>
      <c r="Z594" s="14" t="s">
        <v>17</v>
      </c>
      <c r="AA594" s="14" t="s">
        <v>17</v>
      </c>
      <c r="AB594" s="14" t="s">
        <v>17</v>
      </c>
      <c r="AC594" s="14" t="s">
        <v>17</v>
      </c>
      <c r="AD594" s="14" t="s">
        <v>17</v>
      </c>
      <c r="AE594" s="14" t="s">
        <v>17</v>
      </c>
    </row>
    <row r="595" spans="1:31">
      <c r="A595" t="s">
        <v>143</v>
      </c>
      <c r="B595" t="s">
        <v>168</v>
      </c>
      <c r="C595" s="234" t="s">
        <v>264</v>
      </c>
      <c r="D595" s="234" t="s">
        <v>264</v>
      </c>
      <c r="E595">
        <v>1982</v>
      </c>
      <c r="F595">
        <v>3</v>
      </c>
      <c r="G595">
        <v>3</v>
      </c>
      <c r="H595">
        <v>34.729999999999997</v>
      </c>
      <c r="I595">
        <v>2.25</v>
      </c>
      <c r="J595" s="14">
        <v>4802</v>
      </c>
      <c r="K595" s="14">
        <v>4823</v>
      </c>
      <c r="L595" s="14" t="s">
        <v>17</v>
      </c>
      <c r="M595" s="14" t="s">
        <v>17</v>
      </c>
      <c r="N595" s="14" t="s">
        <v>17</v>
      </c>
      <c r="O595" s="14" t="s">
        <v>17</v>
      </c>
      <c r="P595" s="14" t="s">
        <v>17</v>
      </c>
      <c r="Q595" s="14" t="s">
        <v>17</v>
      </c>
      <c r="R595" s="14" t="s">
        <v>17</v>
      </c>
      <c r="S595" s="14" t="s">
        <v>17</v>
      </c>
      <c r="T595" s="14" t="s">
        <v>17</v>
      </c>
      <c r="U595" s="14" t="s">
        <v>17</v>
      </c>
      <c r="V595" s="14" t="s">
        <v>17</v>
      </c>
      <c r="W595" s="14" t="s">
        <v>17</v>
      </c>
      <c r="X595" s="14" t="s">
        <v>17</v>
      </c>
      <c r="Y595" s="14" t="s">
        <v>17</v>
      </c>
      <c r="Z595" s="14" t="s">
        <v>17</v>
      </c>
      <c r="AA595" s="14" t="s">
        <v>17</v>
      </c>
      <c r="AB595" s="14" t="s">
        <v>17</v>
      </c>
      <c r="AC595" s="14" t="s">
        <v>17</v>
      </c>
      <c r="AD595" s="14" t="s">
        <v>17</v>
      </c>
      <c r="AE595" s="14" t="s">
        <v>17</v>
      </c>
    </row>
    <row r="596" spans="1:31">
      <c r="A596" t="s">
        <v>143</v>
      </c>
      <c r="B596" t="s">
        <v>168</v>
      </c>
      <c r="C596" s="234" t="s">
        <v>264</v>
      </c>
      <c r="D596" s="234" t="s">
        <v>264</v>
      </c>
      <c r="E596">
        <v>1982</v>
      </c>
      <c r="F596">
        <v>3</v>
      </c>
      <c r="G596">
        <v>4</v>
      </c>
      <c r="H596">
        <v>33.880000000000003</v>
      </c>
      <c r="I596">
        <v>2.37</v>
      </c>
      <c r="J596" s="14">
        <v>4480</v>
      </c>
      <c r="K596" s="14">
        <v>4382</v>
      </c>
      <c r="L596" s="14" t="s">
        <v>17</v>
      </c>
      <c r="M596" s="14" t="s">
        <v>17</v>
      </c>
      <c r="N596" s="14" t="s">
        <v>17</v>
      </c>
      <c r="O596" s="14" t="s">
        <v>17</v>
      </c>
      <c r="P596" s="14" t="s">
        <v>17</v>
      </c>
      <c r="Q596" s="14" t="s">
        <v>17</v>
      </c>
      <c r="R596" s="14" t="s">
        <v>17</v>
      </c>
      <c r="S596" s="14" t="s">
        <v>17</v>
      </c>
      <c r="T596" s="14" t="s">
        <v>17</v>
      </c>
      <c r="U596" s="14" t="s">
        <v>17</v>
      </c>
      <c r="V596" s="14" t="s">
        <v>17</v>
      </c>
      <c r="W596" s="14" t="s">
        <v>17</v>
      </c>
      <c r="X596" s="14" t="s">
        <v>17</v>
      </c>
      <c r="Y596" s="14" t="s">
        <v>17</v>
      </c>
      <c r="Z596" s="14" t="s">
        <v>17</v>
      </c>
      <c r="AA596" s="14" t="s">
        <v>17</v>
      </c>
      <c r="AB596" s="14" t="s">
        <v>17</v>
      </c>
      <c r="AC596" s="14" t="s">
        <v>17</v>
      </c>
      <c r="AD596" s="14" t="s">
        <v>17</v>
      </c>
      <c r="AE596" s="14" t="s">
        <v>17</v>
      </c>
    </row>
    <row r="597" spans="1:31">
      <c r="A597" t="s">
        <v>143</v>
      </c>
      <c r="B597" t="s">
        <v>168</v>
      </c>
      <c r="C597" s="234" t="s">
        <v>264</v>
      </c>
      <c r="D597" s="234" t="s">
        <v>264</v>
      </c>
      <c r="E597">
        <v>1982</v>
      </c>
      <c r="F597">
        <v>3</v>
      </c>
      <c r="G597">
        <v>5</v>
      </c>
      <c r="H597">
        <v>26.14</v>
      </c>
      <c r="I597">
        <v>2.64</v>
      </c>
      <c r="J597" s="14">
        <v>5250</v>
      </c>
      <c r="K597" s="14">
        <v>5103</v>
      </c>
      <c r="L597" s="14" t="s">
        <v>17</v>
      </c>
      <c r="M597" s="14" t="s">
        <v>17</v>
      </c>
      <c r="N597" s="14" t="s">
        <v>17</v>
      </c>
      <c r="O597" s="14" t="s">
        <v>17</v>
      </c>
      <c r="P597" s="14" t="s">
        <v>17</v>
      </c>
      <c r="Q597" s="14" t="s">
        <v>17</v>
      </c>
      <c r="R597" s="14" t="s">
        <v>17</v>
      </c>
      <c r="S597" s="14" t="s">
        <v>17</v>
      </c>
      <c r="T597" s="14" t="s">
        <v>17</v>
      </c>
      <c r="U597" s="14" t="s">
        <v>17</v>
      </c>
      <c r="V597" s="14" t="s">
        <v>17</v>
      </c>
      <c r="W597" s="14" t="s">
        <v>17</v>
      </c>
      <c r="X597" s="14" t="s">
        <v>17</v>
      </c>
      <c r="Y597" s="14" t="s">
        <v>17</v>
      </c>
      <c r="Z597" s="14" t="s">
        <v>17</v>
      </c>
      <c r="AA597" s="14" t="s">
        <v>17</v>
      </c>
      <c r="AB597" s="14" t="s">
        <v>17</v>
      </c>
      <c r="AC597" s="14" t="s">
        <v>17</v>
      </c>
      <c r="AD597" s="14" t="s">
        <v>17</v>
      </c>
      <c r="AE597" s="14" t="s">
        <v>17</v>
      </c>
    </row>
    <row r="598" spans="1:31">
      <c r="A598" t="s">
        <v>143</v>
      </c>
      <c r="B598" t="s">
        <v>168</v>
      </c>
      <c r="C598" s="234" t="s">
        <v>264</v>
      </c>
      <c r="D598" s="234" t="s">
        <v>264</v>
      </c>
      <c r="E598">
        <v>1982</v>
      </c>
      <c r="F598">
        <v>3</v>
      </c>
      <c r="G598">
        <v>6</v>
      </c>
      <c r="H598">
        <v>34.729999999999997</v>
      </c>
      <c r="I598">
        <v>2.5</v>
      </c>
      <c r="J598" s="14">
        <v>4368</v>
      </c>
      <c r="K598" s="14">
        <v>4116</v>
      </c>
      <c r="L598" s="14" t="s">
        <v>17</v>
      </c>
      <c r="M598" s="14" t="s">
        <v>17</v>
      </c>
      <c r="N598" s="14" t="s">
        <v>17</v>
      </c>
      <c r="O598" s="14" t="s">
        <v>17</v>
      </c>
      <c r="P598" s="14" t="s">
        <v>17</v>
      </c>
      <c r="Q598" s="14" t="s">
        <v>17</v>
      </c>
      <c r="R598" s="14" t="s">
        <v>17</v>
      </c>
      <c r="S598" s="14" t="s">
        <v>17</v>
      </c>
      <c r="T598" s="14" t="s">
        <v>17</v>
      </c>
      <c r="U598" s="14" t="s">
        <v>17</v>
      </c>
      <c r="V598" s="14" t="s">
        <v>17</v>
      </c>
      <c r="W598" s="14" t="s">
        <v>17</v>
      </c>
      <c r="X598" s="14" t="s">
        <v>17</v>
      </c>
      <c r="Y598" s="14" t="s">
        <v>17</v>
      </c>
      <c r="Z598" s="14" t="s">
        <v>17</v>
      </c>
      <c r="AA598" s="14" t="s">
        <v>17</v>
      </c>
      <c r="AB598" s="14" t="s">
        <v>17</v>
      </c>
      <c r="AC598" s="14" t="s">
        <v>17</v>
      </c>
      <c r="AD598" s="14" t="s">
        <v>17</v>
      </c>
      <c r="AE598" s="14" t="s">
        <v>17</v>
      </c>
    </row>
    <row r="599" spans="1:31">
      <c r="A599" t="s">
        <v>143</v>
      </c>
      <c r="B599" t="s">
        <v>168</v>
      </c>
      <c r="C599" s="234" t="s">
        <v>264</v>
      </c>
      <c r="D599" s="234" t="s">
        <v>264</v>
      </c>
      <c r="E599">
        <v>1982</v>
      </c>
      <c r="F599">
        <v>3</v>
      </c>
      <c r="G599">
        <v>7</v>
      </c>
      <c r="H599">
        <v>26.38</v>
      </c>
      <c r="I599">
        <v>2.75</v>
      </c>
      <c r="J599" s="14">
        <v>5096</v>
      </c>
      <c r="K599" s="14">
        <v>5173</v>
      </c>
      <c r="L599" s="14" t="s">
        <v>17</v>
      </c>
      <c r="M599" s="14" t="s">
        <v>17</v>
      </c>
      <c r="N599" s="14" t="s">
        <v>17</v>
      </c>
      <c r="O599" s="14" t="s">
        <v>17</v>
      </c>
      <c r="P599" s="14" t="s">
        <v>17</v>
      </c>
      <c r="Q599" s="14" t="s">
        <v>17</v>
      </c>
      <c r="R599" s="14" t="s">
        <v>17</v>
      </c>
      <c r="S599" s="14" t="s">
        <v>17</v>
      </c>
      <c r="T599" s="14" t="s">
        <v>17</v>
      </c>
      <c r="U599" s="14" t="s">
        <v>17</v>
      </c>
      <c r="V599" s="14" t="s">
        <v>17</v>
      </c>
      <c r="W599" s="14" t="s">
        <v>17</v>
      </c>
      <c r="X599" s="14" t="s">
        <v>17</v>
      </c>
      <c r="Y599" s="14" t="s">
        <v>17</v>
      </c>
      <c r="Z599" s="14" t="s">
        <v>17</v>
      </c>
      <c r="AA599" s="14" t="s">
        <v>17</v>
      </c>
      <c r="AB599" s="14" t="s">
        <v>17</v>
      </c>
      <c r="AC599" s="14" t="s">
        <v>17</v>
      </c>
      <c r="AD599" s="14" t="s">
        <v>17</v>
      </c>
      <c r="AE599" s="14" t="s">
        <v>17</v>
      </c>
    </row>
    <row r="600" spans="1:31">
      <c r="A600" t="s">
        <v>143</v>
      </c>
      <c r="B600" t="s">
        <v>168</v>
      </c>
      <c r="C600" s="234" t="s">
        <v>264</v>
      </c>
      <c r="D600" s="234" t="s">
        <v>264</v>
      </c>
      <c r="E600">
        <v>1982</v>
      </c>
      <c r="F600">
        <v>3</v>
      </c>
      <c r="G600">
        <v>8</v>
      </c>
      <c r="H600">
        <v>18.88</v>
      </c>
      <c r="I600">
        <v>2.88</v>
      </c>
      <c r="J600" s="14">
        <v>4872</v>
      </c>
      <c r="K600" s="14">
        <v>5131</v>
      </c>
      <c r="L600" s="14" t="s">
        <v>17</v>
      </c>
      <c r="M600" s="14" t="s">
        <v>17</v>
      </c>
      <c r="N600" s="14" t="s">
        <v>17</v>
      </c>
      <c r="O600" s="14" t="s">
        <v>17</v>
      </c>
      <c r="P600" s="14" t="s">
        <v>17</v>
      </c>
      <c r="Q600" s="14" t="s">
        <v>17</v>
      </c>
      <c r="R600" s="14" t="s">
        <v>17</v>
      </c>
      <c r="S600" s="14" t="s">
        <v>17</v>
      </c>
      <c r="T600" s="14" t="s">
        <v>17</v>
      </c>
      <c r="U600" s="14" t="s">
        <v>17</v>
      </c>
      <c r="V600" s="14" t="s">
        <v>17</v>
      </c>
      <c r="W600" s="14" t="s">
        <v>17</v>
      </c>
      <c r="X600" s="14" t="s">
        <v>17</v>
      </c>
      <c r="Y600" s="14" t="s">
        <v>17</v>
      </c>
      <c r="Z600" s="14" t="s">
        <v>17</v>
      </c>
      <c r="AA600" s="14" t="s">
        <v>17</v>
      </c>
      <c r="AB600" s="14" t="s">
        <v>17</v>
      </c>
      <c r="AC600" s="14" t="s">
        <v>17</v>
      </c>
      <c r="AD600" s="14" t="s">
        <v>17</v>
      </c>
      <c r="AE600" s="14" t="s">
        <v>17</v>
      </c>
    </row>
    <row r="601" spans="1:31">
      <c r="A601" t="s">
        <v>143</v>
      </c>
      <c r="B601" t="s">
        <v>168</v>
      </c>
      <c r="C601" s="234" t="s">
        <v>264</v>
      </c>
      <c r="D601" s="234" t="s">
        <v>264</v>
      </c>
      <c r="E601">
        <v>1982</v>
      </c>
      <c r="F601">
        <v>3</v>
      </c>
      <c r="G601">
        <v>9</v>
      </c>
      <c r="H601">
        <v>20.57</v>
      </c>
      <c r="I601">
        <v>2.86</v>
      </c>
      <c r="J601" s="14">
        <v>6356</v>
      </c>
      <c r="K601" s="14">
        <v>5215</v>
      </c>
      <c r="L601" s="14" t="s">
        <v>17</v>
      </c>
      <c r="M601" s="14" t="s">
        <v>17</v>
      </c>
      <c r="N601" s="14" t="s">
        <v>17</v>
      </c>
      <c r="O601" s="14" t="s">
        <v>17</v>
      </c>
      <c r="P601" s="14" t="s">
        <v>17</v>
      </c>
      <c r="Q601" s="14" t="s">
        <v>17</v>
      </c>
      <c r="R601" s="14" t="s">
        <v>17</v>
      </c>
      <c r="S601" s="14" t="s">
        <v>17</v>
      </c>
      <c r="T601" s="14" t="s">
        <v>17</v>
      </c>
      <c r="U601" s="14" t="s">
        <v>17</v>
      </c>
      <c r="V601" s="14" t="s">
        <v>17</v>
      </c>
      <c r="W601" s="14" t="s">
        <v>17</v>
      </c>
      <c r="X601" s="14" t="s">
        <v>17</v>
      </c>
      <c r="Y601" s="14" t="s">
        <v>17</v>
      </c>
      <c r="Z601" s="14" t="s">
        <v>17</v>
      </c>
      <c r="AA601" s="14" t="s">
        <v>17</v>
      </c>
      <c r="AB601" s="14" t="s">
        <v>17</v>
      </c>
      <c r="AC601" s="14" t="s">
        <v>17</v>
      </c>
      <c r="AD601" s="14" t="s">
        <v>17</v>
      </c>
      <c r="AE601" s="14" t="s">
        <v>17</v>
      </c>
    </row>
    <row r="602" spans="1:31">
      <c r="A602" t="s">
        <v>143</v>
      </c>
      <c r="B602" t="s">
        <v>168</v>
      </c>
      <c r="C602" s="234" t="s">
        <v>264</v>
      </c>
      <c r="D602" s="234" t="s">
        <v>264</v>
      </c>
      <c r="E602">
        <v>1982</v>
      </c>
      <c r="F602">
        <v>3</v>
      </c>
      <c r="G602">
        <v>10</v>
      </c>
      <c r="H602">
        <v>34.119999999999997</v>
      </c>
      <c r="I602">
        <v>2.57</v>
      </c>
      <c r="J602" s="14">
        <v>5600</v>
      </c>
      <c r="K602" s="14">
        <v>4718</v>
      </c>
      <c r="L602" s="14" t="s">
        <v>17</v>
      </c>
      <c r="M602" s="14" t="s">
        <v>17</v>
      </c>
      <c r="N602" s="14" t="s">
        <v>17</v>
      </c>
      <c r="O602" s="14" t="s">
        <v>17</v>
      </c>
      <c r="P602" s="14" t="s">
        <v>17</v>
      </c>
      <c r="Q602" s="14" t="s">
        <v>17</v>
      </c>
      <c r="R602" s="14" t="s">
        <v>17</v>
      </c>
      <c r="S602" s="14" t="s">
        <v>17</v>
      </c>
      <c r="T602" s="14" t="s">
        <v>17</v>
      </c>
      <c r="U602" s="14" t="s">
        <v>17</v>
      </c>
      <c r="V602" s="14" t="s">
        <v>17</v>
      </c>
      <c r="W602" s="14" t="s">
        <v>17</v>
      </c>
      <c r="X602" s="14" t="s">
        <v>17</v>
      </c>
      <c r="Y602" s="14" t="s">
        <v>17</v>
      </c>
      <c r="Z602" s="14" t="s">
        <v>17</v>
      </c>
      <c r="AA602" s="14" t="s">
        <v>17</v>
      </c>
      <c r="AB602" s="14" t="s">
        <v>17</v>
      </c>
      <c r="AC602" s="14" t="s">
        <v>17</v>
      </c>
      <c r="AD602" s="14" t="s">
        <v>17</v>
      </c>
      <c r="AE602" s="14" t="s">
        <v>17</v>
      </c>
    </row>
    <row r="603" spans="1:31">
      <c r="A603" t="s">
        <v>143</v>
      </c>
      <c r="B603" t="s">
        <v>168</v>
      </c>
      <c r="C603" s="234" t="s">
        <v>264</v>
      </c>
      <c r="D603" s="234" t="s">
        <v>264</v>
      </c>
      <c r="E603">
        <v>1982</v>
      </c>
      <c r="F603">
        <v>3</v>
      </c>
      <c r="G603">
        <v>11</v>
      </c>
      <c r="H603">
        <v>34.24</v>
      </c>
      <c r="I603">
        <v>2.67</v>
      </c>
      <c r="J603" s="14">
        <v>5670</v>
      </c>
      <c r="K603" s="14">
        <v>4760</v>
      </c>
      <c r="L603" s="14" t="s">
        <v>17</v>
      </c>
      <c r="M603" s="14" t="s">
        <v>17</v>
      </c>
      <c r="N603" s="14" t="s">
        <v>17</v>
      </c>
      <c r="O603" s="14" t="s">
        <v>17</v>
      </c>
      <c r="P603" s="14" t="s">
        <v>17</v>
      </c>
      <c r="Q603" s="14" t="s">
        <v>17</v>
      </c>
      <c r="R603" s="14" t="s">
        <v>17</v>
      </c>
      <c r="S603" s="14" t="s">
        <v>17</v>
      </c>
      <c r="T603" s="14" t="s">
        <v>17</v>
      </c>
      <c r="U603" s="14" t="s">
        <v>17</v>
      </c>
      <c r="V603" s="14" t="s">
        <v>17</v>
      </c>
      <c r="W603" s="14" t="s">
        <v>17</v>
      </c>
      <c r="X603" s="14" t="s">
        <v>17</v>
      </c>
      <c r="Y603" s="14" t="s">
        <v>17</v>
      </c>
      <c r="Z603" s="14" t="s">
        <v>17</v>
      </c>
      <c r="AA603" s="14" t="s">
        <v>17</v>
      </c>
      <c r="AB603" s="14" t="s">
        <v>17</v>
      </c>
      <c r="AC603" s="14" t="s">
        <v>17</v>
      </c>
      <c r="AD603" s="14" t="s">
        <v>17</v>
      </c>
      <c r="AE603" s="14" t="s">
        <v>17</v>
      </c>
    </row>
    <row r="604" spans="1:31">
      <c r="A604" t="s">
        <v>143</v>
      </c>
      <c r="B604" t="s">
        <v>168</v>
      </c>
      <c r="C604" s="234" t="s">
        <v>264</v>
      </c>
      <c r="D604" s="234" t="s">
        <v>264</v>
      </c>
      <c r="E604">
        <v>1982</v>
      </c>
      <c r="F604">
        <v>3</v>
      </c>
      <c r="G604">
        <v>12</v>
      </c>
      <c r="H604">
        <v>21.66</v>
      </c>
      <c r="I604">
        <v>2.89</v>
      </c>
      <c r="J604" s="14">
        <v>5544</v>
      </c>
      <c r="K604" s="14">
        <v>4837</v>
      </c>
      <c r="L604" s="14" t="s">
        <v>17</v>
      </c>
      <c r="M604" s="14" t="s">
        <v>17</v>
      </c>
      <c r="N604" s="14" t="s">
        <v>17</v>
      </c>
      <c r="O604" s="14" t="s">
        <v>17</v>
      </c>
      <c r="P604" s="14" t="s">
        <v>17</v>
      </c>
      <c r="Q604" s="14" t="s">
        <v>17</v>
      </c>
      <c r="R604" s="14" t="s">
        <v>17</v>
      </c>
      <c r="S604" s="14" t="s">
        <v>17</v>
      </c>
      <c r="T604" s="14" t="s">
        <v>17</v>
      </c>
      <c r="U604" s="14" t="s">
        <v>17</v>
      </c>
      <c r="V604" s="14" t="s">
        <v>17</v>
      </c>
      <c r="W604" s="14" t="s">
        <v>17</v>
      </c>
      <c r="X604" s="14" t="s">
        <v>17</v>
      </c>
      <c r="Y604" s="14" t="s">
        <v>17</v>
      </c>
      <c r="Z604" s="14" t="s">
        <v>17</v>
      </c>
      <c r="AA604" s="14" t="s">
        <v>17</v>
      </c>
      <c r="AB604" s="14" t="s">
        <v>17</v>
      </c>
      <c r="AC604" s="14" t="s">
        <v>17</v>
      </c>
      <c r="AD604" s="14" t="s">
        <v>17</v>
      </c>
      <c r="AE604" s="14" t="s">
        <v>17</v>
      </c>
    </row>
    <row r="605" spans="1:31">
      <c r="A605" t="s">
        <v>143</v>
      </c>
      <c r="B605" t="s">
        <v>168</v>
      </c>
      <c r="C605" s="234" t="s">
        <v>264</v>
      </c>
      <c r="D605" s="234" t="s">
        <v>264</v>
      </c>
      <c r="E605">
        <v>1982</v>
      </c>
      <c r="F605">
        <v>3</v>
      </c>
      <c r="G605">
        <v>13</v>
      </c>
      <c r="H605">
        <v>32.909999999999997</v>
      </c>
      <c r="I605">
        <v>2.82</v>
      </c>
      <c r="J605" s="14">
        <v>5866</v>
      </c>
      <c r="K605" s="14">
        <v>5250</v>
      </c>
      <c r="L605" s="14" t="s">
        <v>17</v>
      </c>
      <c r="M605" s="14" t="s">
        <v>17</v>
      </c>
      <c r="N605" s="14" t="s">
        <v>17</v>
      </c>
      <c r="O605" s="14" t="s">
        <v>17</v>
      </c>
      <c r="P605" s="14" t="s">
        <v>17</v>
      </c>
      <c r="Q605" s="14" t="s">
        <v>17</v>
      </c>
      <c r="R605" s="14" t="s">
        <v>17</v>
      </c>
      <c r="S605" s="14" t="s">
        <v>17</v>
      </c>
      <c r="T605" s="14" t="s">
        <v>17</v>
      </c>
      <c r="U605" s="14" t="s">
        <v>17</v>
      </c>
      <c r="V605" s="14" t="s">
        <v>17</v>
      </c>
      <c r="W605" s="14" t="s">
        <v>17</v>
      </c>
      <c r="X605" s="14" t="s">
        <v>17</v>
      </c>
      <c r="Y605" s="14" t="s">
        <v>17</v>
      </c>
      <c r="Z605" s="14" t="s">
        <v>17</v>
      </c>
      <c r="AA605" s="14" t="s">
        <v>17</v>
      </c>
      <c r="AB605" s="14" t="s">
        <v>17</v>
      </c>
      <c r="AC605" s="14" t="s">
        <v>17</v>
      </c>
      <c r="AD605" s="14" t="s">
        <v>17</v>
      </c>
      <c r="AE605" s="14" t="s">
        <v>17</v>
      </c>
    </row>
    <row r="606" spans="1:31">
      <c r="A606" t="s">
        <v>143</v>
      </c>
      <c r="B606" t="s">
        <v>168</v>
      </c>
      <c r="C606" s="234" t="s">
        <v>264</v>
      </c>
      <c r="D606" s="234" t="s">
        <v>264</v>
      </c>
      <c r="E606">
        <v>1982</v>
      </c>
      <c r="F606">
        <v>3</v>
      </c>
      <c r="G606">
        <v>14</v>
      </c>
      <c r="H606">
        <v>32.67</v>
      </c>
      <c r="I606">
        <v>2.8</v>
      </c>
      <c r="J606" s="14">
        <v>5306</v>
      </c>
      <c r="K606" s="14">
        <v>4935</v>
      </c>
      <c r="L606" s="14" t="s">
        <v>17</v>
      </c>
      <c r="M606" s="14" t="s">
        <v>17</v>
      </c>
      <c r="N606" s="14" t="s">
        <v>17</v>
      </c>
      <c r="O606" s="14" t="s">
        <v>17</v>
      </c>
      <c r="P606" s="14" t="s">
        <v>17</v>
      </c>
      <c r="Q606" s="14" t="s">
        <v>17</v>
      </c>
      <c r="R606" s="14" t="s">
        <v>17</v>
      </c>
      <c r="S606" s="14" t="s">
        <v>17</v>
      </c>
      <c r="T606" s="14" t="s">
        <v>17</v>
      </c>
      <c r="U606" s="14" t="s">
        <v>17</v>
      </c>
      <c r="V606" s="14" t="s">
        <v>17</v>
      </c>
      <c r="W606" s="14" t="s">
        <v>17</v>
      </c>
      <c r="X606" s="14" t="s">
        <v>17</v>
      </c>
      <c r="Y606" s="14" t="s">
        <v>17</v>
      </c>
      <c r="Z606" s="14" t="s">
        <v>17</v>
      </c>
      <c r="AA606" s="14" t="s">
        <v>17</v>
      </c>
      <c r="AB606" s="14" t="s">
        <v>17</v>
      </c>
      <c r="AC606" s="14" t="s">
        <v>17</v>
      </c>
      <c r="AD606" s="14" t="s">
        <v>17</v>
      </c>
      <c r="AE606" s="14" t="s">
        <v>17</v>
      </c>
    </row>
    <row r="607" spans="1:31">
      <c r="A607" t="s">
        <v>143</v>
      </c>
      <c r="B607" t="s">
        <v>168</v>
      </c>
      <c r="C607" s="234" t="s">
        <v>264</v>
      </c>
      <c r="D607" s="234" t="s">
        <v>264</v>
      </c>
      <c r="E607">
        <v>1982</v>
      </c>
      <c r="F607">
        <v>4</v>
      </c>
      <c r="G607">
        <v>1</v>
      </c>
      <c r="H607">
        <v>17.18</v>
      </c>
      <c r="I607">
        <v>2.83</v>
      </c>
      <c r="J607" s="14">
        <v>5810</v>
      </c>
      <c r="K607" s="14">
        <v>5789</v>
      </c>
      <c r="L607" s="14" t="s">
        <v>17</v>
      </c>
      <c r="M607" s="14" t="s">
        <v>17</v>
      </c>
      <c r="N607" s="14" t="s">
        <v>17</v>
      </c>
      <c r="O607" s="14" t="s">
        <v>17</v>
      </c>
      <c r="P607" s="14" t="s">
        <v>17</v>
      </c>
      <c r="Q607" s="14" t="s">
        <v>17</v>
      </c>
      <c r="R607" s="14" t="s">
        <v>17</v>
      </c>
      <c r="S607" s="14" t="s">
        <v>17</v>
      </c>
      <c r="T607" s="14" t="s">
        <v>17</v>
      </c>
      <c r="U607" s="14" t="s">
        <v>17</v>
      </c>
      <c r="V607" s="14" t="s">
        <v>17</v>
      </c>
      <c r="W607" s="14" t="s">
        <v>17</v>
      </c>
      <c r="X607" s="14" t="s">
        <v>17</v>
      </c>
      <c r="Y607" s="14" t="s">
        <v>17</v>
      </c>
      <c r="Z607" s="14" t="s">
        <v>17</v>
      </c>
      <c r="AA607" s="14" t="s">
        <v>17</v>
      </c>
      <c r="AB607" s="14" t="s">
        <v>17</v>
      </c>
      <c r="AC607" s="14" t="s">
        <v>17</v>
      </c>
      <c r="AD607" s="14" t="s">
        <v>17</v>
      </c>
      <c r="AE607" s="14" t="s">
        <v>17</v>
      </c>
    </row>
    <row r="608" spans="1:31">
      <c r="A608" t="s">
        <v>143</v>
      </c>
      <c r="B608" t="s">
        <v>168</v>
      </c>
      <c r="C608" s="234" t="s">
        <v>264</v>
      </c>
      <c r="D608" s="234" t="s">
        <v>264</v>
      </c>
      <c r="E608">
        <v>1982</v>
      </c>
      <c r="F608">
        <v>4</v>
      </c>
      <c r="G608">
        <v>2</v>
      </c>
      <c r="H608">
        <v>28.56</v>
      </c>
      <c r="I608">
        <v>2.31</v>
      </c>
      <c r="J608" s="14">
        <v>5390</v>
      </c>
      <c r="K608" s="14">
        <v>4900</v>
      </c>
      <c r="L608" s="14" t="s">
        <v>17</v>
      </c>
      <c r="M608" s="14" t="s">
        <v>17</v>
      </c>
      <c r="N608" s="14" t="s">
        <v>17</v>
      </c>
      <c r="O608" s="14" t="s">
        <v>17</v>
      </c>
      <c r="P608" s="14" t="s">
        <v>17</v>
      </c>
      <c r="Q608" s="14" t="s">
        <v>17</v>
      </c>
      <c r="R608" s="14" t="s">
        <v>17</v>
      </c>
      <c r="S608" s="14" t="s">
        <v>17</v>
      </c>
      <c r="T608" s="14" t="s">
        <v>17</v>
      </c>
      <c r="U608" s="14" t="s">
        <v>17</v>
      </c>
      <c r="V608" s="14" t="s">
        <v>17</v>
      </c>
      <c r="W608" s="14" t="s">
        <v>17</v>
      </c>
      <c r="X608" s="14" t="s">
        <v>17</v>
      </c>
      <c r="Y608" s="14" t="s">
        <v>17</v>
      </c>
      <c r="Z608" s="14" t="s">
        <v>17</v>
      </c>
      <c r="AA608" s="14" t="s">
        <v>17</v>
      </c>
      <c r="AB608" s="14" t="s">
        <v>17</v>
      </c>
      <c r="AC608" s="14" t="s">
        <v>17</v>
      </c>
      <c r="AD608" s="14" t="s">
        <v>17</v>
      </c>
      <c r="AE608" s="14" t="s">
        <v>17</v>
      </c>
    </row>
    <row r="609" spans="1:31">
      <c r="A609" t="s">
        <v>143</v>
      </c>
      <c r="B609" t="s">
        <v>168</v>
      </c>
      <c r="C609" s="234" t="s">
        <v>264</v>
      </c>
      <c r="D609" s="234" t="s">
        <v>264</v>
      </c>
      <c r="E609">
        <v>1982</v>
      </c>
      <c r="F609">
        <v>4</v>
      </c>
      <c r="G609">
        <v>3</v>
      </c>
      <c r="H609">
        <v>36.9</v>
      </c>
      <c r="I609">
        <v>2.4900000000000002</v>
      </c>
      <c r="J609" s="14">
        <v>5432</v>
      </c>
      <c r="K609" s="14">
        <v>4683</v>
      </c>
      <c r="L609" s="14" t="s">
        <v>17</v>
      </c>
      <c r="M609" s="14" t="s">
        <v>17</v>
      </c>
      <c r="N609" s="14" t="s">
        <v>17</v>
      </c>
      <c r="O609" s="14" t="s">
        <v>17</v>
      </c>
      <c r="P609" s="14" t="s">
        <v>17</v>
      </c>
      <c r="Q609" s="14" t="s">
        <v>17</v>
      </c>
      <c r="R609" s="14" t="s">
        <v>17</v>
      </c>
      <c r="S609" s="14" t="s">
        <v>17</v>
      </c>
      <c r="T609" s="14" t="s">
        <v>17</v>
      </c>
      <c r="U609" s="14" t="s">
        <v>17</v>
      </c>
      <c r="V609" s="14" t="s">
        <v>17</v>
      </c>
      <c r="W609" s="14" t="s">
        <v>17</v>
      </c>
      <c r="X609" s="14" t="s">
        <v>17</v>
      </c>
      <c r="Y609" s="14" t="s">
        <v>17</v>
      </c>
      <c r="Z609" s="14" t="s">
        <v>17</v>
      </c>
      <c r="AA609" s="14" t="s">
        <v>17</v>
      </c>
      <c r="AB609" s="14" t="s">
        <v>17</v>
      </c>
      <c r="AC609" s="14" t="s">
        <v>17</v>
      </c>
      <c r="AD609" s="14" t="s">
        <v>17</v>
      </c>
      <c r="AE609" s="14" t="s">
        <v>17</v>
      </c>
    </row>
    <row r="610" spans="1:31">
      <c r="A610" t="s">
        <v>143</v>
      </c>
      <c r="B610" t="s">
        <v>168</v>
      </c>
      <c r="C610" s="234" t="s">
        <v>264</v>
      </c>
      <c r="D610" s="234" t="s">
        <v>264</v>
      </c>
      <c r="E610">
        <v>1982</v>
      </c>
      <c r="F610">
        <v>4</v>
      </c>
      <c r="G610">
        <v>4</v>
      </c>
      <c r="H610">
        <v>28.07</v>
      </c>
      <c r="I610">
        <v>2.7</v>
      </c>
      <c r="J610" s="14">
        <v>5194</v>
      </c>
      <c r="K610" s="14">
        <v>4900</v>
      </c>
      <c r="L610" s="14" t="s">
        <v>17</v>
      </c>
      <c r="M610" s="14" t="s">
        <v>17</v>
      </c>
      <c r="N610" s="14" t="s">
        <v>17</v>
      </c>
      <c r="O610" s="14" t="s">
        <v>17</v>
      </c>
      <c r="P610" s="14" t="s">
        <v>17</v>
      </c>
      <c r="Q610" s="14" t="s">
        <v>17</v>
      </c>
      <c r="R610" s="14" t="s">
        <v>17</v>
      </c>
      <c r="S610" s="14" t="s">
        <v>17</v>
      </c>
      <c r="T610" s="14" t="s">
        <v>17</v>
      </c>
      <c r="U610" s="14" t="s">
        <v>17</v>
      </c>
      <c r="V610" s="14" t="s">
        <v>17</v>
      </c>
      <c r="W610" s="14" t="s">
        <v>17</v>
      </c>
      <c r="X610" s="14" t="s">
        <v>17</v>
      </c>
      <c r="Y610" s="14" t="s">
        <v>17</v>
      </c>
      <c r="Z610" s="14" t="s">
        <v>17</v>
      </c>
      <c r="AA610" s="14" t="s">
        <v>17</v>
      </c>
      <c r="AB610" s="14" t="s">
        <v>17</v>
      </c>
      <c r="AC610" s="14" t="s">
        <v>17</v>
      </c>
      <c r="AD610" s="14" t="s">
        <v>17</v>
      </c>
      <c r="AE610" s="14" t="s">
        <v>17</v>
      </c>
    </row>
    <row r="611" spans="1:31">
      <c r="A611" t="s">
        <v>143</v>
      </c>
      <c r="B611" t="s">
        <v>168</v>
      </c>
      <c r="C611" s="234" t="s">
        <v>264</v>
      </c>
      <c r="D611" s="234" t="s">
        <v>264</v>
      </c>
      <c r="E611">
        <v>1982</v>
      </c>
      <c r="F611">
        <v>4</v>
      </c>
      <c r="G611">
        <v>5</v>
      </c>
      <c r="H611">
        <v>34.479999999999997</v>
      </c>
      <c r="I611">
        <v>2.73</v>
      </c>
      <c r="J611" s="14">
        <v>5670</v>
      </c>
      <c r="K611" s="14">
        <v>5208</v>
      </c>
      <c r="L611" s="14" t="s">
        <v>17</v>
      </c>
      <c r="M611" s="14" t="s">
        <v>17</v>
      </c>
      <c r="N611" s="14" t="s">
        <v>17</v>
      </c>
      <c r="O611" s="14" t="s">
        <v>17</v>
      </c>
      <c r="P611" s="14" t="s">
        <v>17</v>
      </c>
      <c r="Q611" s="14" t="s">
        <v>17</v>
      </c>
      <c r="R611" s="14" t="s">
        <v>17</v>
      </c>
      <c r="S611" s="14" t="s">
        <v>17</v>
      </c>
      <c r="T611" s="14" t="s">
        <v>17</v>
      </c>
      <c r="U611" s="14" t="s">
        <v>17</v>
      </c>
      <c r="V611" s="14" t="s">
        <v>17</v>
      </c>
      <c r="W611" s="14" t="s">
        <v>17</v>
      </c>
      <c r="X611" s="14" t="s">
        <v>17</v>
      </c>
      <c r="Y611" s="14" t="s">
        <v>17</v>
      </c>
      <c r="Z611" s="14" t="s">
        <v>17</v>
      </c>
      <c r="AA611" s="14" t="s">
        <v>17</v>
      </c>
      <c r="AB611" s="14" t="s">
        <v>17</v>
      </c>
      <c r="AC611" s="14" t="s">
        <v>17</v>
      </c>
      <c r="AD611" s="14" t="s">
        <v>17</v>
      </c>
      <c r="AE611" s="14" t="s">
        <v>17</v>
      </c>
    </row>
    <row r="612" spans="1:31">
      <c r="A612" t="s">
        <v>143</v>
      </c>
      <c r="B612" t="s">
        <v>168</v>
      </c>
      <c r="C612" s="234" t="s">
        <v>264</v>
      </c>
      <c r="D612" s="234" t="s">
        <v>264</v>
      </c>
      <c r="E612">
        <v>1982</v>
      </c>
      <c r="F612">
        <v>4</v>
      </c>
      <c r="G612">
        <v>6</v>
      </c>
      <c r="H612">
        <v>27.83</v>
      </c>
      <c r="I612">
        <v>2.67</v>
      </c>
      <c r="J612" s="14">
        <v>5670</v>
      </c>
      <c r="K612" s="14">
        <v>5306</v>
      </c>
      <c r="L612" s="14" t="s">
        <v>17</v>
      </c>
      <c r="M612" s="14" t="s">
        <v>17</v>
      </c>
      <c r="N612" s="14" t="s">
        <v>17</v>
      </c>
      <c r="O612" s="14" t="s">
        <v>17</v>
      </c>
      <c r="P612" s="14" t="s">
        <v>17</v>
      </c>
      <c r="Q612" s="14" t="s">
        <v>17</v>
      </c>
      <c r="R612" s="14" t="s">
        <v>17</v>
      </c>
      <c r="S612" s="14" t="s">
        <v>17</v>
      </c>
      <c r="T612" s="14" t="s">
        <v>17</v>
      </c>
      <c r="U612" s="14" t="s">
        <v>17</v>
      </c>
      <c r="V612" s="14" t="s">
        <v>17</v>
      </c>
      <c r="W612" s="14" t="s">
        <v>17</v>
      </c>
      <c r="X612" s="14" t="s">
        <v>17</v>
      </c>
      <c r="Y612" s="14" t="s">
        <v>17</v>
      </c>
      <c r="Z612" s="14" t="s">
        <v>17</v>
      </c>
      <c r="AA612" s="14" t="s">
        <v>17</v>
      </c>
      <c r="AB612" s="14" t="s">
        <v>17</v>
      </c>
      <c r="AC612" s="14" t="s">
        <v>17</v>
      </c>
      <c r="AD612" s="14" t="s">
        <v>17</v>
      </c>
      <c r="AE612" s="14" t="s">
        <v>17</v>
      </c>
    </row>
    <row r="613" spans="1:31">
      <c r="A613" t="s">
        <v>143</v>
      </c>
      <c r="B613" t="s">
        <v>168</v>
      </c>
      <c r="C613" s="234" t="s">
        <v>264</v>
      </c>
      <c r="D613" s="234" t="s">
        <v>264</v>
      </c>
      <c r="E613">
        <v>1982</v>
      </c>
      <c r="F613">
        <v>4</v>
      </c>
      <c r="G613">
        <v>7</v>
      </c>
      <c r="H613">
        <v>28.43</v>
      </c>
      <c r="I613">
        <v>2.84</v>
      </c>
      <c r="J613" s="14">
        <v>5096</v>
      </c>
      <c r="K613" s="14">
        <v>4585</v>
      </c>
      <c r="L613" s="14" t="s">
        <v>17</v>
      </c>
      <c r="M613" s="14" t="s">
        <v>17</v>
      </c>
      <c r="N613" s="14" t="s">
        <v>17</v>
      </c>
      <c r="O613" s="14" t="s">
        <v>17</v>
      </c>
      <c r="P613" s="14" t="s">
        <v>17</v>
      </c>
      <c r="Q613" s="14" t="s">
        <v>17</v>
      </c>
      <c r="R613" s="14" t="s">
        <v>17</v>
      </c>
      <c r="S613" s="14" t="s">
        <v>17</v>
      </c>
      <c r="T613" s="14" t="s">
        <v>17</v>
      </c>
      <c r="U613" s="14" t="s">
        <v>17</v>
      </c>
      <c r="V613" s="14" t="s">
        <v>17</v>
      </c>
      <c r="W613" s="14" t="s">
        <v>17</v>
      </c>
      <c r="X613" s="14" t="s">
        <v>17</v>
      </c>
      <c r="Y613" s="14" t="s">
        <v>17</v>
      </c>
      <c r="Z613" s="14" t="s">
        <v>17</v>
      </c>
      <c r="AA613" s="14" t="s">
        <v>17</v>
      </c>
      <c r="AB613" s="14" t="s">
        <v>17</v>
      </c>
      <c r="AC613" s="14" t="s">
        <v>17</v>
      </c>
      <c r="AD613" s="14" t="s">
        <v>17</v>
      </c>
      <c r="AE613" s="14" t="s">
        <v>17</v>
      </c>
    </row>
    <row r="614" spans="1:31">
      <c r="A614" t="s">
        <v>143</v>
      </c>
      <c r="B614" t="s">
        <v>168</v>
      </c>
      <c r="C614" s="234" t="s">
        <v>264</v>
      </c>
      <c r="D614" s="234" t="s">
        <v>264</v>
      </c>
      <c r="E614">
        <v>1982</v>
      </c>
      <c r="F614">
        <v>4</v>
      </c>
      <c r="G614">
        <v>8</v>
      </c>
      <c r="H614">
        <v>18.149999999999999</v>
      </c>
      <c r="I614">
        <v>2.91</v>
      </c>
      <c r="J614" s="14">
        <v>5068</v>
      </c>
      <c r="K614" s="14">
        <v>4886</v>
      </c>
      <c r="L614" s="14" t="s">
        <v>17</v>
      </c>
      <c r="M614" s="14" t="s">
        <v>17</v>
      </c>
      <c r="N614" s="14" t="s">
        <v>17</v>
      </c>
      <c r="O614" s="14" t="s">
        <v>17</v>
      </c>
      <c r="P614" s="14" t="s">
        <v>17</v>
      </c>
      <c r="Q614" s="14" t="s">
        <v>17</v>
      </c>
      <c r="R614" s="14" t="s">
        <v>17</v>
      </c>
      <c r="S614" s="14" t="s">
        <v>17</v>
      </c>
      <c r="T614" s="14" t="s">
        <v>17</v>
      </c>
      <c r="U614" s="14" t="s">
        <v>17</v>
      </c>
      <c r="V614" s="14" t="s">
        <v>17</v>
      </c>
      <c r="W614" s="14" t="s">
        <v>17</v>
      </c>
      <c r="X614" s="14" t="s">
        <v>17</v>
      </c>
      <c r="Y614" s="14" t="s">
        <v>17</v>
      </c>
      <c r="Z614" s="14" t="s">
        <v>17</v>
      </c>
      <c r="AA614" s="14" t="s">
        <v>17</v>
      </c>
      <c r="AB614" s="14" t="s">
        <v>17</v>
      </c>
      <c r="AC614" s="14" t="s">
        <v>17</v>
      </c>
      <c r="AD614" s="14" t="s">
        <v>17</v>
      </c>
      <c r="AE614" s="14" t="s">
        <v>17</v>
      </c>
    </row>
    <row r="615" spans="1:31">
      <c r="A615" t="s">
        <v>143</v>
      </c>
      <c r="B615" t="s">
        <v>168</v>
      </c>
      <c r="C615" s="234" t="s">
        <v>264</v>
      </c>
      <c r="D615" s="234" t="s">
        <v>264</v>
      </c>
      <c r="E615">
        <v>1982</v>
      </c>
      <c r="F615">
        <v>4</v>
      </c>
      <c r="G615">
        <v>9</v>
      </c>
      <c r="H615">
        <v>29.16</v>
      </c>
      <c r="I615">
        <v>2.68</v>
      </c>
      <c r="J615" s="14">
        <v>4830</v>
      </c>
      <c r="K615" s="14">
        <v>4459</v>
      </c>
      <c r="L615" s="14" t="s">
        <v>17</v>
      </c>
      <c r="M615" s="14" t="s">
        <v>17</v>
      </c>
      <c r="N615" s="14" t="s">
        <v>17</v>
      </c>
      <c r="O615" s="14" t="s">
        <v>17</v>
      </c>
      <c r="P615" s="14" t="s">
        <v>17</v>
      </c>
      <c r="Q615" s="14" t="s">
        <v>17</v>
      </c>
      <c r="R615" s="14" t="s">
        <v>17</v>
      </c>
      <c r="S615" s="14" t="s">
        <v>17</v>
      </c>
      <c r="T615" s="14" t="s">
        <v>17</v>
      </c>
      <c r="U615" s="14" t="s">
        <v>17</v>
      </c>
      <c r="V615" s="14" t="s">
        <v>17</v>
      </c>
      <c r="W615" s="14" t="s">
        <v>17</v>
      </c>
      <c r="X615" s="14" t="s">
        <v>17</v>
      </c>
      <c r="Y615" s="14" t="s">
        <v>17</v>
      </c>
      <c r="Z615" s="14" t="s">
        <v>17</v>
      </c>
      <c r="AA615" s="14" t="s">
        <v>17</v>
      </c>
      <c r="AB615" s="14" t="s">
        <v>17</v>
      </c>
      <c r="AC615" s="14" t="s">
        <v>17</v>
      </c>
      <c r="AD615" s="14" t="s">
        <v>17</v>
      </c>
      <c r="AE615" s="14" t="s">
        <v>17</v>
      </c>
    </row>
    <row r="616" spans="1:31">
      <c r="A616" t="s">
        <v>143</v>
      </c>
      <c r="B616" t="s">
        <v>168</v>
      </c>
      <c r="C616" s="234" t="s">
        <v>264</v>
      </c>
      <c r="D616" s="234" t="s">
        <v>264</v>
      </c>
      <c r="E616">
        <v>1982</v>
      </c>
      <c r="F616">
        <v>4</v>
      </c>
      <c r="G616">
        <v>10</v>
      </c>
      <c r="H616">
        <v>33.880000000000003</v>
      </c>
      <c r="I616">
        <v>2.73</v>
      </c>
      <c r="J616" s="14">
        <v>5740</v>
      </c>
      <c r="K616" s="14">
        <v>4942</v>
      </c>
      <c r="L616" s="14" t="s">
        <v>17</v>
      </c>
      <c r="M616" s="14" t="s">
        <v>17</v>
      </c>
      <c r="N616" s="14" t="s">
        <v>17</v>
      </c>
      <c r="O616" s="14" t="s">
        <v>17</v>
      </c>
      <c r="P616" s="14" t="s">
        <v>17</v>
      </c>
      <c r="Q616" s="14" t="s">
        <v>17</v>
      </c>
      <c r="R616" s="14" t="s">
        <v>17</v>
      </c>
      <c r="S616" s="14" t="s">
        <v>17</v>
      </c>
      <c r="T616" s="14" t="s">
        <v>17</v>
      </c>
      <c r="U616" s="14" t="s">
        <v>17</v>
      </c>
      <c r="V616" s="14" t="s">
        <v>17</v>
      </c>
      <c r="W616" s="14" t="s">
        <v>17</v>
      </c>
      <c r="X616" s="14" t="s">
        <v>17</v>
      </c>
      <c r="Y616" s="14" t="s">
        <v>17</v>
      </c>
      <c r="Z616" s="14" t="s">
        <v>17</v>
      </c>
      <c r="AA616" s="14" t="s">
        <v>17</v>
      </c>
      <c r="AB616" s="14" t="s">
        <v>17</v>
      </c>
      <c r="AC616" s="14" t="s">
        <v>17</v>
      </c>
      <c r="AD616" s="14" t="s">
        <v>17</v>
      </c>
      <c r="AE616" s="14" t="s">
        <v>17</v>
      </c>
    </row>
    <row r="617" spans="1:31">
      <c r="A617" t="s">
        <v>143</v>
      </c>
      <c r="B617" t="s">
        <v>168</v>
      </c>
      <c r="C617" s="234" t="s">
        <v>264</v>
      </c>
      <c r="D617" s="234" t="s">
        <v>264</v>
      </c>
      <c r="E617">
        <v>1982</v>
      </c>
      <c r="F617">
        <v>4</v>
      </c>
      <c r="G617">
        <v>11</v>
      </c>
      <c r="H617">
        <v>35.21</v>
      </c>
      <c r="I617">
        <v>2.71</v>
      </c>
      <c r="J617" s="14">
        <v>6146</v>
      </c>
      <c r="K617" s="14">
        <v>4907</v>
      </c>
      <c r="L617" s="14" t="s">
        <v>17</v>
      </c>
      <c r="M617" s="14" t="s">
        <v>17</v>
      </c>
      <c r="N617" s="14" t="s">
        <v>17</v>
      </c>
      <c r="O617" s="14" t="s">
        <v>17</v>
      </c>
      <c r="P617" s="14" t="s">
        <v>17</v>
      </c>
      <c r="Q617" s="14" t="s">
        <v>17</v>
      </c>
      <c r="R617" s="14" t="s">
        <v>17</v>
      </c>
      <c r="S617" s="14" t="s">
        <v>17</v>
      </c>
      <c r="T617" s="14" t="s">
        <v>17</v>
      </c>
      <c r="U617" s="14" t="s">
        <v>17</v>
      </c>
      <c r="V617" s="14" t="s">
        <v>17</v>
      </c>
      <c r="W617" s="14" t="s">
        <v>17</v>
      </c>
      <c r="X617" s="14" t="s">
        <v>17</v>
      </c>
      <c r="Y617" s="14" t="s">
        <v>17</v>
      </c>
      <c r="Z617" s="14" t="s">
        <v>17</v>
      </c>
      <c r="AA617" s="14" t="s">
        <v>17</v>
      </c>
      <c r="AB617" s="14" t="s">
        <v>17</v>
      </c>
      <c r="AC617" s="14" t="s">
        <v>17</v>
      </c>
      <c r="AD617" s="14" t="s">
        <v>17</v>
      </c>
      <c r="AE617" s="14" t="s">
        <v>17</v>
      </c>
    </row>
    <row r="618" spans="1:31">
      <c r="A618" t="s">
        <v>143</v>
      </c>
      <c r="B618" t="s">
        <v>168</v>
      </c>
      <c r="C618" s="234" t="s">
        <v>264</v>
      </c>
      <c r="D618" s="234" t="s">
        <v>264</v>
      </c>
      <c r="E618">
        <v>1982</v>
      </c>
      <c r="F618">
        <v>4</v>
      </c>
      <c r="G618">
        <v>12</v>
      </c>
      <c r="H618">
        <v>30.85</v>
      </c>
      <c r="I618">
        <v>2.75</v>
      </c>
      <c r="J618" s="14">
        <v>5866</v>
      </c>
      <c r="K618" s="14">
        <v>4781</v>
      </c>
      <c r="L618" s="14" t="s">
        <v>17</v>
      </c>
      <c r="M618" s="14" t="s">
        <v>17</v>
      </c>
      <c r="N618" s="14" t="s">
        <v>17</v>
      </c>
      <c r="O618" s="14" t="s">
        <v>17</v>
      </c>
      <c r="P618" s="14" t="s">
        <v>17</v>
      </c>
      <c r="Q618" s="14" t="s">
        <v>17</v>
      </c>
      <c r="R618" s="14" t="s">
        <v>17</v>
      </c>
      <c r="S618" s="14" t="s">
        <v>17</v>
      </c>
      <c r="T618" s="14" t="s">
        <v>17</v>
      </c>
      <c r="U618" s="14" t="s">
        <v>17</v>
      </c>
      <c r="V618" s="14" t="s">
        <v>17</v>
      </c>
      <c r="W618" s="14" t="s">
        <v>17</v>
      </c>
      <c r="X618" s="14" t="s">
        <v>17</v>
      </c>
      <c r="Y618" s="14" t="s">
        <v>17</v>
      </c>
      <c r="Z618" s="14" t="s">
        <v>17</v>
      </c>
      <c r="AA618" s="14" t="s">
        <v>17</v>
      </c>
      <c r="AB618" s="14" t="s">
        <v>17</v>
      </c>
      <c r="AC618" s="14" t="s">
        <v>17</v>
      </c>
      <c r="AD618" s="14" t="s">
        <v>17</v>
      </c>
      <c r="AE618" s="14" t="s">
        <v>17</v>
      </c>
    </row>
    <row r="619" spans="1:31">
      <c r="A619" t="s">
        <v>143</v>
      </c>
      <c r="B619" t="s">
        <v>168</v>
      </c>
      <c r="C619" s="234" t="s">
        <v>264</v>
      </c>
      <c r="D619" s="234" t="s">
        <v>264</v>
      </c>
      <c r="E619">
        <v>1982</v>
      </c>
      <c r="F619">
        <v>4</v>
      </c>
      <c r="G619">
        <v>13</v>
      </c>
      <c r="H619">
        <v>33.270000000000003</v>
      </c>
      <c r="I619">
        <v>2.7</v>
      </c>
      <c r="J619" s="14">
        <v>5684</v>
      </c>
      <c r="K619" s="14">
        <v>4599</v>
      </c>
      <c r="L619" s="14" t="s">
        <v>17</v>
      </c>
      <c r="M619" s="14" t="s">
        <v>17</v>
      </c>
      <c r="N619" s="14" t="s">
        <v>17</v>
      </c>
      <c r="O619" s="14" t="s">
        <v>17</v>
      </c>
      <c r="P619" s="14" t="s">
        <v>17</v>
      </c>
      <c r="Q619" s="14" t="s">
        <v>17</v>
      </c>
      <c r="R619" s="14" t="s">
        <v>17</v>
      </c>
      <c r="S619" s="14" t="s">
        <v>17</v>
      </c>
      <c r="T619" s="14" t="s">
        <v>17</v>
      </c>
      <c r="U619" s="14" t="s">
        <v>17</v>
      </c>
      <c r="V619" s="14" t="s">
        <v>17</v>
      </c>
      <c r="W619" s="14" t="s">
        <v>17</v>
      </c>
      <c r="X619" s="14" t="s">
        <v>17</v>
      </c>
      <c r="Y619" s="14" t="s">
        <v>17</v>
      </c>
      <c r="Z619" s="14" t="s">
        <v>17</v>
      </c>
      <c r="AA619" s="14" t="s">
        <v>17</v>
      </c>
      <c r="AB619" s="14" t="s">
        <v>17</v>
      </c>
      <c r="AC619" s="14" t="s">
        <v>17</v>
      </c>
      <c r="AD619" s="14" t="s">
        <v>17</v>
      </c>
      <c r="AE619" s="14" t="s">
        <v>17</v>
      </c>
    </row>
    <row r="620" spans="1:31">
      <c r="A620" t="s">
        <v>143</v>
      </c>
      <c r="B620" t="s">
        <v>168</v>
      </c>
      <c r="C620" s="234" t="s">
        <v>264</v>
      </c>
      <c r="D620" s="234" t="s">
        <v>264</v>
      </c>
      <c r="E620">
        <v>1982</v>
      </c>
      <c r="F620">
        <v>4</v>
      </c>
      <c r="G620">
        <v>14</v>
      </c>
      <c r="H620">
        <v>25.65</v>
      </c>
      <c r="I620">
        <v>2.92</v>
      </c>
      <c r="J620" s="14">
        <v>6342</v>
      </c>
      <c r="K620" s="14">
        <v>5026</v>
      </c>
      <c r="L620" s="14" t="s">
        <v>17</v>
      </c>
      <c r="M620" s="14" t="s">
        <v>17</v>
      </c>
      <c r="N620" s="14" t="s">
        <v>17</v>
      </c>
      <c r="O620" s="14" t="s">
        <v>17</v>
      </c>
      <c r="P620" s="14" t="s">
        <v>17</v>
      </c>
      <c r="Q620" s="14" t="s">
        <v>17</v>
      </c>
      <c r="R620" s="14" t="s">
        <v>17</v>
      </c>
      <c r="S620" s="14" t="s">
        <v>17</v>
      </c>
      <c r="T620" s="14" t="s">
        <v>17</v>
      </c>
      <c r="U620" s="14" t="s">
        <v>17</v>
      </c>
      <c r="V620" s="14" t="s">
        <v>17</v>
      </c>
      <c r="W620" s="14" t="s">
        <v>17</v>
      </c>
      <c r="X620" s="14" t="s">
        <v>17</v>
      </c>
      <c r="Y620" s="14" t="s">
        <v>17</v>
      </c>
      <c r="Z620" s="14" t="s">
        <v>17</v>
      </c>
      <c r="AA620" s="14" t="s">
        <v>17</v>
      </c>
      <c r="AB620" s="14" t="s">
        <v>17</v>
      </c>
      <c r="AC620" s="14" t="s">
        <v>17</v>
      </c>
      <c r="AD620" s="14" t="s">
        <v>17</v>
      </c>
      <c r="AE620" s="14" t="s">
        <v>17</v>
      </c>
    </row>
    <row r="621" spans="1:31">
      <c r="A621" t="s">
        <v>143</v>
      </c>
      <c r="B621" t="s">
        <v>168</v>
      </c>
      <c r="C621" s="234" t="s">
        <v>264</v>
      </c>
      <c r="D621" s="234" t="s">
        <v>264</v>
      </c>
      <c r="E621">
        <v>1983</v>
      </c>
      <c r="F621">
        <v>1</v>
      </c>
      <c r="G621">
        <v>1</v>
      </c>
      <c r="H621">
        <v>34</v>
      </c>
      <c r="I621">
        <v>1.694</v>
      </c>
      <c r="J621" s="14">
        <v>3570</v>
      </c>
      <c r="K621" s="14">
        <v>3248</v>
      </c>
      <c r="L621" s="14">
        <v>5.4</v>
      </c>
      <c r="M621" s="14">
        <v>1</v>
      </c>
      <c r="N621" s="14">
        <v>124</v>
      </c>
      <c r="O621" s="14">
        <v>672</v>
      </c>
      <c r="P621" s="14" t="s">
        <v>17</v>
      </c>
      <c r="Q621" s="14" t="s">
        <v>17</v>
      </c>
      <c r="R621" s="14" t="s">
        <v>17</v>
      </c>
      <c r="S621" s="14">
        <v>6.7</v>
      </c>
      <c r="T621" s="14" t="s">
        <v>17</v>
      </c>
      <c r="U621" s="14" t="s">
        <v>17</v>
      </c>
      <c r="V621" s="14" t="s">
        <v>17</v>
      </c>
      <c r="W621" s="14" t="s">
        <v>17</v>
      </c>
      <c r="X621" s="14" t="s">
        <v>17</v>
      </c>
      <c r="Y621" s="14" t="s">
        <v>17</v>
      </c>
      <c r="Z621" s="14" t="s">
        <v>17</v>
      </c>
      <c r="AA621" s="14" t="s">
        <v>17</v>
      </c>
      <c r="AB621" s="14" t="s">
        <v>17</v>
      </c>
      <c r="AC621" s="14" t="s">
        <v>17</v>
      </c>
      <c r="AD621" s="14" t="s">
        <v>17</v>
      </c>
      <c r="AE621" s="14" t="s">
        <v>17</v>
      </c>
    </row>
    <row r="622" spans="1:31">
      <c r="A622" t="s">
        <v>143</v>
      </c>
      <c r="B622" t="s">
        <v>168</v>
      </c>
      <c r="C622" s="234" t="s">
        <v>264</v>
      </c>
      <c r="D622" s="234" t="s">
        <v>264</v>
      </c>
      <c r="E622">
        <v>1983</v>
      </c>
      <c r="F622">
        <v>1</v>
      </c>
      <c r="G622">
        <v>2</v>
      </c>
      <c r="H622">
        <v>35.57</v>
      </c>
      <c r="I622">
        <v>1.8193999999999999</v>
      </c>
      <c r="J622" s="14">
        <v>2786</v>
      </c>
      <c r="K622" s="14">
        <v>3276</v>
      </c>
      <c r="L622" s="14">
        <v>5.4</v>
      </c>
      <c r="M622" s="14">
        <v>1</v>
      </c>
      <c r="N622" s="14">
        <v>127</v>
      </c>
      <c r="O622" s="14">
        <v>601</v>
      </c>
      <c r="P622" s="14" t="s">
        <v>17</v>
      </c>
      <c r="Q622" s="14" t="s">
        <v>17</v>
      </c>
      <c r="R622" s="14" t="s">
        <v>17</v>
      </c>
      <c r="S622" s="14">
        <v>6.7</v>
      </c>
      <c r="T622" s="14" t="s">
        <v>17</v>
      </c>
      <c r="U622" s="14" t="s">
        <v>17</v>
      </c>
      <c r="V622" s="14" t="s">
        <v>17</v>
      </c>
      <c r="W622" s="14" t="s">
        <v>17</v>
      </c>
      <c r="X622" s="14" t="s">
        <v>17</v>
      </c>
      <c r="Y622" s="14" t="s">
        <v>17</v>
      </c>
      <c r="Z622" s="14" t="s">
        <v>17</v>
      </c>
      <c r="AA622" s="14" t="s">
        <v>17</v>
      </c>
      <c r="AB622" s="14" t="s">
        <v>17</v>
      </c>
      <c r="AC622" s="14" t="s">
        <v>17</v>
      </c>
      <c r="AD622" s="14" t="s">
        <v>17</v>
      </c>
      <c r="AE622" s="14" t="s">
        <v>17</v>
      </c>
    </row>
    <row r="623" spans="1:31">
      <c r="A623" t="s">
        <v>143</v>
      </c>
      <c r="B623" t="s">
        <v>168</v>
      </c>
      <c r="C623" s="234" t="s">
        <v>264</v>
      </c>
      <c r="D623" s="234" t="s">
        <v>264</v>
      </c>
      <c r="E623">
        <v>1983</v>
      </c>
      <c r="F623">
        <v>1</v>
      </c>
      <c r="G623">
        <v>3</v>
      </c>
      <c r="H623">
        <v>45.86</v>
      </c>
      <c r="I623">
        <v>1.7447999999999999</v>
      </c>
      <c r="J623" s="14">
        <v>2548</v>
      </c>
      <c r="K623" s="14">
        <v>3360</v>
      </c>
      <c r="L623" s="14">
        <v>5.4</v>
      </c>
      <c r="M623" s="14">
        <v>2</v>
      </c>
      <c r="N623" s="14">
        <v>144</v>
      </c>
      <c r="O623" s="14">
        <v>734</v>
      </c>
      <c r="P623" s="14" t="s">
        <v>17</v>
      </c>
      <c r="Q623" s="14" t="s">
        <v>17</v>
      </c>
      <c r="R623" s="14" t="s">
        <v>17</v>
      </c>
      <c r="S623" s="14">
        <v>6.7</v>
      </c>
      <c r="T623" s="14" t="s">
        <v>17</v>
      </c>
      <c r="U623" s="14" t="s">
        <v>17</v>
      </c>
      <c r="V623" s="14" t="s">
        <v>17</v>
      </c>
      <c r="W623" s="14" t="s">
        <v>17</v>
      </c>
      <c r="X623" s="14" t="s">
        <v>17</v>
      </c>
      <c r="Y623" s="14" t="s">
        <v>17</v>
      </c>
      <c r="Z623" s="14" t="s">
        <v>17</v>
      </c>
      <c r="AA623" s="14" t="s">
        <v>17</v>
      </c>
      <c r="AB623" s="14" t="s">
        <v>17</v>
      </c>
      <c r="AC623" s="14" t="s">
        <v>17</v>
      </c>
      <c r="AD623" s="14" t="s">
        <v>17</v>
      </c>
      <c r="AE623" s="14" t="s">
        <v>17</v>
      </c>
    </row>
    <row r="624" spans="1:31">
      <c r="A624" t="s">
        <v>143</v>
      </c>
      <c r="B624" t="s">
        <v>168</v>
      </c>
      <c r="C624" s="234" t="s">
        <v>264</v>
      </c>
      <c r="D624" s="234" t="s">
        <v>264</v>
      </c>
      <c r="E624">
        <v>1983</v>
      </c>
      <c r="F624">
        <v>1</v>
      </c>
      <c r="G624">
        <v>4</v>
      </c>
      <c r="H624">
        <v>40.17</v>
      </c>
      <c r="I624">
        <v>1.7753000000000001</v>
      </c>
      <c r="J624" s="14">
        <v>3290</v>
      </c>
      <c r="K624" s="14">
        <v>3297</v>
      </c>
      <c r="L624" s="14">
        <v>5.3</v>
      </c>
      <c r="M624" s="14">
        <v>2</v>
      </c>
      <c r="N624" s="14">
        <v>150</v>
      </c>
      <c r="O624" s="14">
        <v>771</v>
      </c>
      <c r="P624" s="14" t="s">
        <v>17</v>
      </c>
      <c r="Q624" s="14" t="s">
        <v>17</v>
      </c>
      <c r="R624" s="14" t="s">
        <v>17</v>
      </c>
      <c r="S624" s="14">
        <v>6.6</v>
      </c>
      <c r="T624" s="14" t="s">
        <v>17</v>
      </c>
      <c r="U624" s="14" t="s">
        <v>17</v>
      </c>
      <c r="V624" s="14" t="s">
        <v>17</v>
      </c>
      <c r="W624" s="14" t="s">
        <v>17</v>
      </c>
      <c r="X624" s="14" t="s">
        <v>17</v>
      </c>
      <c r="Y624" s="14" t="s">
        <v>17</v>
      </c>
      <c r="Z624" s="14" t="s">
        <v>17</v>
      </c>
      <c r="AA624" s="14" t="s">
        <v>17</v>
      </c>
      <c r="AB624" s="14" t="s">
        <v>17</v>
      </c>
      <c r="AC624" s="14" t="s">
        <v>17</v>
      </c>
      <c r="AD624" s="14" t="s">
        <v>17</v>
      </c>
      <c r="AE624" s="14" t="s">
        <v>17</v>
      </c>
    </row>
    <row r="625" spans="1:31">
      <c r="A625" t="s">
        <v>143</v>
      </c>
      <c r="B625" t="s">
        <v>168</v>
      </c>
      <c r="C625" s="234" t="s">
        <v>264</v>
      </c>
      <c r="D625" s="234" t="s">
        <v>264</v>
      </c>
      <c r="E625">
        <v>1983</v>
      </c>
      <c r="F625">
        <v>1</v>
      </c>
      <c r="G625">
        <v>5</v>
      </c>
      <c r="H625">
        <v>49.73</v>
      </c>
      <c r="I625">
        <v>2.0057</v>
      </c>
      <c r="J625" s="14">
        <v>2478</v>
      </c>
      <c r="K625" s="14">
        <v>3213</v>
      </c>
      <c r="L625" s="14">
        <v>5</v>
      </c>
      <c r="M625" s="14">
        <v>2</v>
      </c>
      <c r="N625" s="14">
        <v>194</v>
      </c>
      <c r="O625" s="14">
        <v>787</v>
      </c>
      <c r="P625" s="14" t="s">
        <v>17</v>
      </c>
      <c r="Q625" s="14" t="s">
        <v>17</v>
      </c>
      <c r="R625" s="14" t="s">
        <v>17</v>
      </c>
      <c r="S625" s="14">
        <v>6.5</v>
      </c>
      <c r="T625" s="14" t="s">
        <v>17</v>
      </c>
      <c r="U625" s="14" t="s">
        <v>17</v>
      </c>
      <c r="V625" s="14" t="s">
        <v>17</v>
      </c>
      <c r="W625" s="14" t="s">
        <v>17</v>
      </c>
      <c r="X625" s="14" t="s">
        <v>17</v>
      </c>
      <c r="Y625" s="14" t="s">
        <v>17</v>
      </c>
      <c r="Z625" s="14" t="s">
        <v>17</v>
      </c>
      <c r="AA625" s="14" t="s">
        <v>17</v>
      </c>
      <c r="AB625" s="14" t="s">
        <v>17</v>
      </c>
      <c r="AC625" s="14" t="s">
        <v>17</v>
      </c>
      <c r="AD625" s="14" t="s">
        <v>17</v>
      </c>
      <c r="AE625" s="14" t="s">
        <v>17</v>
      </c>
    </row>
    <row r="626" spans="1:31">
      <c r="A626" t="s">
        <v>143</v>
      </c>
      <c r="B626" t="s">
        <v>168</v>
      </c>
      <c r="C626" s="234" t="s">
        <v>264</v>
      </c>
      <c r="D626" s="234" t="s">
        <v>264</v>
      </c>
      <c r="E626">
        <v>1983</v>
      </c>
      <c r="F626">
        <v>1</v>
      </c>
      <c r="G626">
        <v>6</v>
      </c>
      <c r="H626">
        <v>52.27</v>
      </c>
      <c r="I626">
        <v>2.1547999999999998</v>
      </c>
      <c r="J626" s="14">
        <v>1162</v>
      </c>
      <c r="K626" s="14">
        <v>2744</v>
      </c>
      <c r="L626" s="14">
        <v>5</v>
      </c>
      <c r="M626" s="14">
        <v>2</v>
      </c>
      <c r="N626" s="14">
        <v>168</v>
      </c>
      <c r="O626" s="14">
        <v>787</v>
      </c>
      <c r="P626" s="14" t="s">
        <v>17</v>
      </c>
      <c r="Q626" s="14" t="s">
        <v>17</v>
      </c>
      <c r="R626" s="14" t="s">
        <v>17</v>
      </c>
      <c r="S626" s="14">
        <v>6.5</v>
      </c>
      <c r="T626" s="14" t="s">
        <v>17</v>
      </c>
      <c r="U626" s="14" t="s">
        <v>17</v>
      </c>
      <c r="V626" s="14" t="s">
        <v>17</v>
      </c>
      <c r="W626" s="14" t="s">
        <v>17</v>
      </c>
      <c r="X626" s="14" t="s">
        <v>17</v>
      </c>
      <c r="Y626" s="14" t="s">
        <v>17</v>
      </c>
      <c r="Z626" s="14" t="s">
        <v>17</v>
      </c>
      <c r="AA626" s="14" t="s">
        <v>17</v>
      </c>
      <c r="AB626" s="14" t="s">
        <v>17</v>
      </c>
      <c r="AC626" s="14" t="s">
        <v>17</v>
      </c>
      <c r="AD626" s="14" t="s">
        <v>17</v>
      </c>
      <c r="AE626" s="14" t="s">
        <v>17</v>
      </c>
    </row>
    <row r="627" spans="1:31">
      <c r="A627" t="s">
        <v>143</v>
      </c>
      <c r="B627" t="s">
        <v>168</v>
      </c>
      <c r="C627" s="234" t="s">
        <v>264</v>
      </c>
      <c r="D627" s="234" t="s">
        <v>264</v>
      </c>
      <c r="E627">
        <v>1983</v>
      </c>
      <c r="F627">
        <v>1</v>
      </c>
      <c r="G627">
        <v>7</v>
      </c>
      <c r="H627">
        <v>36.659999999999997</v>
      </c>
      <c r="I627">
        <v>2.4123000000000001</v>
      </c>
      <c r="J627" s="14">
        <v>3080</v>
      </c>
      <c r="K627" s="14">
        <v>3192</v>
      </c>
      <c r="L627" s="14">
        <v>4.9000000000000004</v>
      </c>
      <c r="M627" s="14">
        <v>3</v>
      </c>
      <c r="N627" s="14">
        <v>177</v>
      </c>
      <c r="O627" s="14">
        <v>748</v>
      </c>
      <c r="P627" s="14" t="s">
        <v>17</v>
      </c>
      <c r="Q627" s="14" t="s">
        <v>17</v>
      </c>
      <c r="R627" s="14" t="s">
        <v>17</v>
      </c>
      <c r="S627" s="14">
        <v>6.4</v>
      </c>
      <c r="T627" s="14" t="s">
        <v>17</v>
      </c>
      <c r="U627" s="14" t="s">
        <v>17</v>
      </c>
      <c r="V627" s="14" t="s">
        <v>17</v>
      </c>
      <c r="W627" s="14" t="s">
        <v>17</v>
      </c>
      <c r="X627" s="14" t="s">
        <v>17</v>
      </c>
      <c r="Y627" s="14" t="s">
        <v>17</v>
      </c>
      <c r="Z627" s="14" t="s">
        <v>17</v>
      </c>
      <c r="AA627" s="14" t="s">
        <v>17</v>
      </c>
      <c r="AB627" s="14" t="s">
        <v>17</v>
      </c>
      <c r="AC627" s="14" t="s">
        <v>17</v>
      </c>
      <c r="AD627" s="14" t="s">
        <v>17</v>
      </c>
      <c r="AE627" s="14" t="s">
        <v>17</v>
      </c>
    </row>
    <row r="628" spans="1:31">
      <c r="A628" t="s">
        <v>143</v>
      </c>
      <c r="B628" t="s">
        <v>168</v>
      </c>
      <c r="C628" s="234" t="s">
        <v>264</v>
      </c>
      <c r="D628" s="234" t="s">
        <v>264</v>
      </c>
      <c r="E628">
        <v>1983</v>
      </c>
      <c r="F628">
        <v>1</v>
      </c>
      <c r="G628">
        <v>8</v>
      </c>
      <c r="H628">
        <v>42.35</v>
      </c>
      <c r="I628">
        <v>2.3445</v>
      </c>
      <c r="J628" s="14">
        <v>1834</v>
      </c>
      <c r="K628" s="14">
        <v>2597</v>
      </c>
      <c r="L628" s="14">
        <v>4.9000000000000004</v>
      </c>
      <c r="M628" s="14">
        <v>2</v>
      </c>
      <c r="N628" s="14">
        <v>68</v>
      </c>
      <c r="O628" s="14">
        <v>777</v>
      </c>
      <c r="P628" s="14" t="s">
        <v>17</v>
      </c>
      <c r="Q628" s="14" t="s">
        <v>17</v>
      </c>
      <c r="R628" s="14" t="s">
        <v>17</v>
      </c>
      <c r="S628" s="14">
        <v>6.5</v>
      </c>
      <c r="T628" s="14" t="s">
        <v>17</v>
      </c>
      <c r="U628" s="14" t="s">
        <v>17</v>
      </c>
      <c r="V628" s="14" t="s">
        <v>17</v>
      </c>
      <c r="W628" s="14" t="s">
        <v>17</v>
      </c>
      <c r="X628" s="14" t="s">
        <v>17</v>
      </c>
      <c r="Y628" s="14" t="s">
        <v>17</v>
      </c>
      <c r="Z628" s="14" t="s">
        <v>17</v>
      </c>
      <c r="AA628" s="14" t="s">
        <v>17</v>
      </c>
      <c r="AB628" s="14" t="s">
        <v>17</v>
      </c>
      <c r="AC628" s="14" t="s">
        <v>17</v>
      </c>
      <c r="AD628" s="14" t="s">
        <v>17</v>
      </c>
      <c r="AE628" s="14" t="s">
        <v>17</v>
      </c>
    </row>
    <row r="629" spans="1:31">
      <c r="A629" t="s">
        <v>143</v>
      </c>
      <c r="B629" t="s">
        <v>168</v>
      </c>
      <c r="C629" s="234" t="s">
        <v>264</v>
      </c>
      <c r="D629" s="234" t="s">
        <v>264</v>
      </c>
      <c r="E629">
        <v>1983</v>
      </c>
      <c r="F629">
        <v>1</v>
      </c>
      <c r="G629">
        <v>9</v>
      </c>
      <c r="H629">
        <v>37.630000000000003</v>
      </c>
      <c r="I629">
        <v>2.0870000000000002</v>
      </c>
      <c r="J629" s="14">
        <v>3388</v>
      </c>
      <c r="K629" s="14">
        <v>3122</v>
      </c>
      <c r="L629" s="14">
        <v>5</v>
      </c>
      <c r="M629" s="14">
        <v>2</v>
      </c>
      <c r="N629" s="14">
        <v>155</v>
      </c>
      <c r="O629" s="14">
        <v>815</v>
      </c>
      <c r="P629" s="14" t="s">
        <v>17</v>
      </c>
      <c r="Q629" s="14" t="s">
        <v>17</v>
      </c>
      <c r="R629" s="14" t="s">
        <v>17</v>
      </c>
      <c r="S629" s="14">
        <v>6.5</v>
      </c>
      <c r="T629" s="14" t="s">
        <v>17</v>
      </c>
      <c r="U629" s="14" t="s">
        <v>17</v>
      </c>
      <c r="V629" s="14" t="s">
        <v>17</v>
      </c>
      <c r="W629" s="14" t="s">
        <v>17</v>
      </c>
      <c r="X629" s="14" t="s">
        <v>17</v>
      </c>
      <c r="Y629" s="14" t="s">
        <v>17</v>
      </c>
      <c r="Z629" s="14" t="s">
        <v>17</v>
      </c>
      <c r="AA629" s="14" t="s">
        <v>17</v>
      </c>
      <c r="AB629" s="14" t="s">
        <v>17</v>
      </c>
      <c r="AC629" s="14" t="s">
        <v>17</v>
      </c>
      <c r="AD629" s="14" t="s">
        <v>17</v>
      </c>
      <c r="AE629" s="14" t="s">
        <v>17</v>
      </c>
    </row>
    <row r="630" spans="1:31">
      <c r="A630" t="s">
        <v>143</v>
      </c>
      <c r="B630" t="s">
        <v>168</v>
      </c>
      <c r="C630" s="234" t="s">
        <v>264</v>
      </c>
      <c r="D630" s="234" t="s">
        <v>264</v>
      </c>
      <c r="E630">
        <v>1983</v>
      </c>
      <c r="F630">
        <v>1</v>
      </c>
      <c r="G630">
        <v>10</v>
      </c>
      <c r="H630">
        <v>49</v>
      </c>
      <c r="I630">
        <v>1.9752000000000001</v>
      </c>
      <c r="J630" s="14">
        <v>2156</v>
      </c>
      <c r="K630" s="14">
        <v>3010</v>
      </c>
      <c r="L630" s="14">
        <v>5</v>
      </c>
      <c r="M630" s="14">
        <v>1</v>
      </c>
      <c r="N630" s="14">
        <v>206</v>
      </c>
      <c r="O630" s="14">
        <v>732</v>
      </c>
      <c r="P630" s="14" t="s">
        <v>17</v>
      </c>
      <c r="Q630" s="14" t="s">
        <v>17</v>
      </c>
      <c r="R630" s="14" t="s">
        <v>17</v>
      </c>
      <c r="S630" s="14">
        <v>6.4</v>
      </c>
      <c r="T630" s="14" t="s">
        <v>17</v>
      </c>
      <c r="U630" s="14" t="s">
        <v>17</v>
      </c>
      <c r="V630" s="14" t="s">
        <v>17</v>
      </c>
      <c r="W630" s="14" t="s">
        <v>17</v>
      </c>
      <c r="X630" s="14" t="s">
        <v>17</v>
      </c>
      <c r="Y630" s="14" t="s">
        <v>17</v>
      </c>
      <c r="Z630" s="14" t="s">
        <v>17</v>
      </c>
      <c r="AA630" s="14" t="s">
        <v>17</v>
      </c>
      <c r="AB630" s="14" t="s">
        <v>17</v>
      </c>
      <c r="AC630" s="14" t="s">
        <v>17</v>
      </c>
      <c r="AD630" s="14" t="s">
        <v>17</v>
      </c>
      <c r="AE630" s="14" t="s">
        <v>17</v>
      </c>
    </row>
    <row r="631" spans="1:31">
      <c r="A631" t="s">
        <v>143</v>
      </c>
      <c r="B631" t="s">
        <v>168</v>
      </c>
      <c r="C631" s="234" t="s">
        <v>264</v>
      </c>
      <c r="D631" s="234" t="s">
        <v>264</v>
      </c>
      <c r="E631">
        <v>1983</v>
      </c>
      <c r="F631">
        <v>1</v>
      </c>
      <c r="G631">
        <v>11</v>
      </c>
      <c r="H631">
        <v>41.87</v>
      </c>
      <c r="I631">
        <v>2.0972</v>
      </c>
      <c r="J631" s="14">
        <v>3304</v>
      </c>
      <c r="K631" s="14">
        <v>3514</v>
      </c>
      <c r="L631" s="14">
        <v>5</v>
      </c>
      <c r="M631" s="14">
        <v>2</v>
      </c>
      <c r="N631" s="14">
        <v>332</v>
      </c>
      <c r="O631" s="14">
        <v>820</v>
      </c>
      <c r="P631" s="14" t="s">
        <v>17</v>
      </c>
      <c r="Q631" s="14" t="s">
        <v>17</v>
      </c>
      <c r="R631" s="14" t="s">
        <v>17</v>
      </c>
      <c r="S631" s="14">
        <v>6.4</v>
      </c>
      <c r="T631" s="14" t="s">
        <v>17</v>
      </c>
      <c r="U631" s="14" t="s">
        <v>17</v>
      </c>
      <c r="V631" s="14" t="s">
        <v>17</v>
      </c>
      <c r="W631" s="14" t="s">
        <v>17</v>
      </c>
      <c r="X631" s="14" t="s">
        <v>17</v>
      </c>
      <c r="Y631" s="14" t="s">
        <v>17</v>
      </c>
      <c r="Z631" s="14" t="s">
        <v>17</v>
      </c>
      <c r="AA631" s="14" t="s">
        <v>17</v>
      </c>
      <c r="AB631" s="14" t="s">
        <v>17</v>
      </c>
      <c r="AC631" s="14" t="s">
        <v>17</v>
      </c>
      <c r="AD631" s="14" t="s">
        <v>17</v>
      </c>
      <c r="AE631" s="14" t="s">
        <v>17</v>
      </c>
    </row>
    <row r="632" spans="1:31">
      <c r="A632" t="s">
        <v>143</v>
      </c>
      <c r="B632" t="s">
        <v>168</v>
      </c>
      <c r="C632" s="234" t="s">
        <v>264</v>
      </c>
      <c r="D632" s="234" t="s">
        <v>264</v>
      </c>
      <c r="E632">
        <v>1983</v>
      </c>
      <c r="F632">
        <v>1</v>
      </c>
      <c r="G632">
        <v>12</v>
      </c>
      <c r="H632">
        <v>54.69</v>
      </c>
      <c r="I632">
        <v>2.0531000000000001</v>
      </c>
      <c r="J632" s="14">
        <v>3038</v>
      </c>
      <c r="K632" s="14">
        <v>3185</v>
      </c>
      <c r="L632" s="14">
        <v>5</v>
      </c>
      <c r="M632" s="14">
        <v>2</v>
      </c>
      <c r="N632" s="14">
        <v>203</v>
      </c>
      <c r="O632" s="14">
        <v>655</v>
      </c>
      <c r="P632" s="14" t="s">
        <v>17</v>
      </c>
      <c r="Q632" s="14" t="s">
        <v>17</v>
      </c>
      <c r="R632" s="14" t="s">
        <v>17</v>
      </c>
      <c r="S632" s="14">
        <v>6.5</v>
      </c>
      <c r="T632" s="14" t="s">
        <v>17</v>
      </c>
      <c r="U632" s="14" t="s">
        <v>17</v>
      </c>
      <c r="V632" s="14" t="s">
        <v>17</v>
      </c>
      <c r="W632" s="14" t="s">
        <v>17</v>
      </c>
      <c r="X632" s="14" t="s">
        <v>17</v>
      </c>
      <c r="Y632" s="14" t="s">
        <v>17</v>
      </c>
      <c r="Z632" s="14" t="s">
        <v>17</v>
      </c>
      <c r="AA632" s="14" t="s">
        <v>17</v>
      </c>
      <c r="AB632" s="14" t="s">
        <v>17</v>
      </c>
      <c r="AC632" s="14" t="s">
        <v>17</v>
      </c>
      <c r="AD632" s="14" t="s">
        <v>17</v>
      </c>
      <c r="AE632" s="14" t="s">
        <v>17</v>
      </c>
    </row>
    <row r="633" spans="1:31">
      <c r="A633" t="s">
        <v>143</v>
      </c>
      <c r="B633" t="s">
        <v>168</v>
      </c>
      <c r="C633" s="234" t="s">
        <v>264</v>
      </c>
      <c r="D633" s="234" t="s">
        <v>264</v>
      </c>
      <c r="E633">
        <v>1983</v>
      </c>
      <c r="F633">
        <v>1</v>
      </c>
      <c r="G633">
        <v>13</v>
      </c>
      <c r="H633">
        <v>36.42</v>
      </c>
      <c r="I633">
        <v>2.1581999999999999</v>
      </c>
      <c r="J633" s="14">
        <v>3542</v>
      </c>
      <c r="K633" s="14">
        <v>3360</v>
      </c>
      <c r="L633" s="14">
        <v>5</v>
      </c>
      <c r="M633" s="14">
        <v>3</v>
      </c>
      <c r="N633" s="14">
        <v>250</v>
      </c>
      <c r="O633" s="14">
        <v>781</v>
      </c>
      <c r="P633" s="14" t="s">
        <v>17</v>
      </c>
      <c r="Q633" s="14" t="s">
        <v>17</v>
      </c>
      <c r="R633" s="14" t="s">
        <v>17</v>
      </c>
      <c r="S633" s="14">
        <v>6.4</v>
      </c>
      <c r="T633" s="14" t="s">
        <v>17</v>
      </c>
      <c r="U633" s="14" t="s">
        <v>17</v>
      </c>
      <c r="V633" s="14" t="s">
        <v>17</v>
      </c>
      <c r="W633" s="14" t="s">
        <v>17</v>
      </c>
      <c r="X633" s="14" t="s">
        <v>17</v>
      </c>
      <c r="Y633" s="14" t="s">
        <v>17</v>
      </c>
      <c r="Z633" s="14" t="s">
        <v>17</v>
      </c>
      <c r="AA633" s="14" t="s">
        <v>17</v>
      </c>
      <c r="AB633" s="14" t="s">
        <v>17</v>
      </c>
      <c r="AC633" s="14" t="s">
        <v>17</v>
      </c>
      <c r="AD633" s="14" t="s">
        <v>17</v>
      </c>
      <c r="AE633" s="14" t="s">
        <v>17</v>
      </c>
    </row>
    <row r="634" spans="1:31">
      <c r="A634" t="s">
        <v>143</v>
      </c>
      <c r="B634" t="s">
        <v>168</v>
      </c>
      <c r="C634" s="234" t="s">
        <v>264</v>
      </c>
      <c r="D634" s="234" t="s">
        <v>264</v>
      </c>
      <c r="E634">
        <v>1983</v>
      </c>
      <c r="F634">
        <v>1</v>
      </c>
      <c r="G634">
        <v>14</v>
      </c>
      <c r="H634">
        <v>48.52</v>
      </c>
      <c r="I634">
        <v>2.1311</v>
      </c>
      <c r="J634" s="14">
        <v>2870</v>
      </c>
      <c r="K634" s="14">
        <v>3178</v>
      </c>
      <c r="L634" s="14">
        <v>5.9</v>
      </c>
      <c r="M634" s="14">
        <v>2</v>
      </c>
      <c r="N634" s="14">
        <v>175</v>
      </c>
      <c r="O634" s="14">
        <v>702</v>
      </c>
      <c r="P634" s="14" t="s">
        <v>17</v>
      </c>
      <c r="Q634" s="14" t="s">
        <v>17</v>
      </c>
      <c r="R634" s="14" t="s">
        <v>17</v>
      </c>
      <c r="S634" s="14">
        <v>6.4</v>
      </c>
      <c r="T634" s="14" t="s">
        <v>17</v>
      </c>
      <c r="U634" s="14" t="s">
        <v>17</v>
      </c>
      <c r="V634" s="14" t="s">
        <v>17</v>
      </c>
      <c r="W634" s="14" t="s">
        <v>17</v>
      </c>
      <c r="X634" s="14" t="s">
        <v>17</v>
      </c>
      <c r="Y634" s="14" t="s">
        <v>17</v>
      </c>
      <c r="Z634" s="14" t="s">
        <v>17</v>
      </c>
      <c r="AA634" s="14" t="s">
        <v>17</v>
      </c>
      <c r="AB634" s="14" t="s">
        <v>17</v>
      </c>
      <c r="AC634" s="14" t="s">
        <v>17</v>
      </c>
      <c r="AD634" s="14" t="s">
        <v>17</v>
      </c>
      <c r="AE634" s="14" t="s">
        <v>17</v>
      </c>
    </row>
    <row r="635" spans="1:31">
      <c r="A635" t="s">
        <v>143</v>
      </c>
      <c r="B635" t="s">
        <v>168</v>
      </c>
      <c r="C635" s="234" t="s">
        <v>264</v>
      </c>
      <c r="D635" s="234" t="s">
        <v>264</v>
      </c>
      <c r="E635">
        <v>1983</v>
      </c>
      <c r="F635">
        <v>2</v>
      </c>
      <c r="G635">
        <v>1</v>
      </c>
      <c r="H635">
        <v>34.479999999999997</v>
      </c>
      <c r="I635">
        <v>1.9278</v>
      </c>
      <c r="J635" s="14">
        <v>3836</v>
      </c>
      <c r="K635" s="14">
        <v>3591</v>
      </c>
      <c r="L635" s="14">
        <v>5.3</v>
      </c>
      <c r="M635" s="14">
        <v>1</v>
      </c>
      <c r="N635" s="14">
        <v>64</v>
      </c>
      <c r="O635" s="14">
        <v>627</v>
      </c>
      <c r="P635" s="14" t="s">
        <v>17</v>
      </c>
      <c r="Q635" s="14" t="s">
        <v>17</v>
      </c>
      <c r="R635" s="14" t="s">
        <v>17</v>
      </c>
      <c r="S635" s="14">
        <v>6.7</v>
      </c>
      <c r="T635" s="14" t="s">
        <v>17</v>
      </c>
      <c r="U635" s="14" t="s">
        <v>17</v>
      </c>
      <c r="V635" s="14" t="s">
        <v>17</v>
      </c>
      <c r="W635" s="14" t="s">
        <v>17</v>
      </c>
      <c r="X635" s="14" t="s">
        <v>17</v>
      </c>
      <c r="Y635" s="14" t="s">
        <v>17</v>
      </c>
      <c r="Z635" s="14" t="s">
        <v>17</v>
      </c>
      <c r="AA635" s="14" t="s">
        <v>17</v>
      </c>
      <c r="AB635" s="14" t="s">
        <v>17</v>
      </c>
      <c r="AC635" s="14" t="s">
        <v>17</v>
      </c>
      <c r="AD635" s="14" t="s">
        <v>17</v>
      </c>
      <c r="AE635" s="14" t="s">
        <v>17</v>
      </c>
    </row>
    <row r="636" spans="1:31">
      <c r="A636" t="s">
        <v>143</v>
      </c>
      <c r="B636" t="s">
        <v>168</v>
      </c>
      <c r="C636" s="234" t="s">
        <v>264</v>
      </c>
      <c r="D636" s="234" t="s">
        <v>264</v>
      </c>
      <c r="E636">
        <v>1983</v>
      </c>
      <c r="F636">
        <v>2</v>
      </c>
      <c r="G636">
        <v>2</v>
      </c>
      <c r="H636">
        <v>42.35</v>
      </c>
      <c r="I636">
        <v>1.6974</v>
      </c>
      <c r="J636" s="14">
        <v>3836</v>
      </c>
      <c r="K636" s="14">
        <v>3710</v>
      </c>
      <c r="L636" s="14">
        <v>5.3</v>
      </c>
      <c r="M636" s="14">
        <v>0</v>
      </c>
      <c r="N636" s="14">
        <v>82</v>
      </c>
      <c r="O636" s="14">
        <v>757</v>
      </c>
      <c r="P636" s="14" t="s">
        <v>17</v>
      </c>
      <c r="Q636" s="14" t="s">
        <v>17</v>
      </c>
      <c r="R636" s="14" t="s">
        <v>17</v>
      </c>
      <c r="S636" s="14">
        <v>6.6</v>
      </c>
      <c r="T636" s="14" t="s">
        <v>17</v>
      </c>
      <c r="U636" s="14" t="s">
        <v>17</v>
      </c>
      <c r="V636" s="14" t="s">
        <v>17</v>
      </c>
      <c r="W636" s="14" t="s">
        <v>17</v>
      </c>
      <c r="X636" s="14" t="s">
        <v>17</v>
      </c>
      <c r="Y636" s="14" t="s">
        <v>17</v>
      </c>
      <c r="Z636" s="14" t="s">
        <v>17</v>
      </c>
      <c r="AA636" s="14" t="s">
        <v>17</v>
      </c>
      <c r="AB636" s="14" t="s">
        <v>17</v>
      </c>
      <c r="AC636" s="14" t="s">
        <v>17</v>
      </c>
      <c r="AD636" s="14" t="s">
        <v>17</v>
      </c>
      <c r="AE636" s="14" t="s">
        <v>17</v>
      </c>
    </row>
    <row r="637" spans="1:31">
      <c r="A637" t="s">
        <v>143</v>
      </c>
      <c r="B637" t="s">
        <v>168</v>
      </c>
      <c r="C637" s="234" t="s">
        <v>264</v>
      </c>
      <c r="D637" s="234" t="s">
        <v>264</v>
      </c>
      <c r="E637">
        <v>1983</v>
      </c>
      <c r="F637">
        <v>2</v>
      </c>
      <c r="G637">
        <v>3</v>
      </c>
      <c r="H637">
        <v>45.01</v>
      </c>
      <c r="I637">
        <v>1.982</v>
      </c>
      <c r="J637" s="14">
        <v>1736</v>
      </c>
      <c r="K637" s="14">
        <v>2618</v>
      </c>
      <c r="L637" s="14">
        <v>5.3</v>
      </c>
      <c r="M637" s="14">
        <v>0</v>
      </c>
      <c r="N637" s="14">
        <v>158</v>
      </c>
      <c r="O637" s="14">
        <v>763</v>
      </c>
      <c r="P637" s="14" t="s">
        <v>17</v>
      </c>
      <c r="Q637" s="14" t="s">
        <v>17</v>
      </c>
      <c r="R637" s="14" t="s">
        <v>17</v>
      </c>
      <c r="S637" s="14">
        <v>6.6</v>
      </c>
      <c r="T637" s="14" t="s">
        <v>17</v>
      </c>
      <c r="U637" s="14" t="s">
        <v>17</v>
      </c>
      <c r="V637" s="14" t="s">
        <v>17</v>
      </c>
      <c r="W637" s="14" t="s">
        <v>17</v>
      </c>
      <c r="X637" s="14" t="s">
        <v>17</v>
      </c>
      <c r="Y637" s="14" t="s">
        <v>17</v>
      </c>
      <c r="Z637" s="14" t="s">
        <v>17</v>
      </c>
      <c r="AA637" s="14" t="s">
        <v>17</v>
      </c>
      <c r="AB637" s="14" t="s">
        <v>17</v>
      </c>
      <c r="AC637" s="14" t="s">
        <v>17</v>
      </c>
      <c r="AD637" s="14" t="s">
        <v>17</v>
      </c>
      <c r="AE637" s="14" t="s">
        <v>17</v>
      </c>
    </row>
    <row r="638" spans="1:31">
      <c r="A638" t="s">
        <v>143</v>
      </c>
      <c r="B638" t="s">
        <v>168</v>
      </c>
      <c r="C638" s="234" t="s">
        <v>264</v>
      </c>
      <c r="D638" s="234" t="s">
        <v>264</v>
      </c>
      <c r="E638">
        <v>1983</v>
      </c>
      <c r="F638">
        <v>2</v>
      </c>
      <c r="G638">
        <v>4</v>
      </c>
      <c r="H638">
        <v>52.15</v>
      </c>
      <c r="I638">
        <v>1.8024</v>
      </c>
      <c r="J638" s="14">
        <v>2408</v>
      </c>
      <c r="K638" s="14">
        <v>3535</v>
      </c>
      <c r="L638" s="14">
        <v>5.0999999999999996</v>
      </c>
      <c r="M638" s="14">
        <v>0</v>
      </c>
      <c r="N638" s="14">
        <v>143</v>
      </c>
      <c r="O638" s="14">
        <v>762</v>
      </c>
      <c r="P638" s="14" t="s">
        <v>17</v>
      </c>
      <c r="Q638" s="14" t="s">
        <v>17</v>
      </c>
      <c r="R638" s="14" t="s">
        <v>17</v>
      </c>
      <c r="S638" s="14">
        <v>6.5</v>
      </c>
      <c r="T638" s="14" t="s">
        <v>17</v>
      </c>
      <c r="U638" s="14" t="s">
        <v>17</v>
      </c>
      <c r="V638" s="14" t="s">
        <v>17</v>
      </c>
      <c r="W638" s="14" t="s">
        <v>17</v>
      </c>
      <c r="X638" s="14" t="s">
        <v>17</v>
      </c>
      <c r="Y638" s="14" t="s">
        <v>17</v>
      </c>
      <c r="Z638" s="14" t="s">
        <v>17</v>
      </c>
      <c r="AA638" s="14" t="s">
        <v>17</v>
      </c>
      <c r="AB638" s="14" t="s">
        <v>17</v>
      </c>
      <c r="AC638" s="14" t="s">
        <v>17</v>
      </c>
      <c r="AD638" s="14" t="s">
        <v>17</v>
      </c>
      <c r="AE638" s="14" t="s">
        <v>17</v>
      </c>
    </row>
    <row r="639" spans="1:31">
      <c r="A639" t="s">
        <v>143</v>
      </c>
      <c r="B639" t="s">
        <v>168</v>
      </c>
      <c r="C639" s="234" t="s">
        <v>264</v>
      </c>
      <c r="D639" s="234" t="s">
        <v>264</v>
      </c>
      <c r="E639">
        <v>1983</v>
      </c>
      <c r="F639">
        <v>2</v>
      </c>
      <c r="G639">
        <v>5</v>
      </c>
      <c r="H639">
        <v>54.09</v>
      </c>
      <c r="I639">
        <v>2.1615000000000002</v>
      </c>
      <c r="J639" s="14">
        <v>2254</v>
      </c>
      <c r="K639" s="14">
        <v>3668</v>
      </c>
      <c r="L639" s="14">
        <v>4.9000000000000004</v>
      </c>
      <c r="M639" s="14">
        <v>1</v>
      </c>
      <c r="N639" s="14">
        <v>132</v>
      </c>
      <c r="O639" s="14">
        <v>784</v>
      </c>
      <c r="P639" s="14" t="s">
        <v>17</v>
      </c>
      <c r="Q639" s="14" t="s">
        <v>17</v>
      </c>
      <c r="R639" s="14" t="s">
        <v>17</v>
      </c>
      <c r="S639" s="14">
        <v>6.4</v>
      </c>
      <c r="T639" s="14" t="s">
        <v>17</v>
      </c>
      <c r="U639" s="14" t="s">
        <v>17</v>
      </c>
      <c r="V639" s="14" t="s">
        <v>17</v>
      </c>
      <c r="W639" s="14" t="s">
        <v>17</v>
      </c>
      <c r="X639" s="14" t="s">
        <v>17</v>
      </c>
      <c r="Y639" s="14" t="s">
        <v>17</v>
      </c>
      <c r="Z639" s="14" t="s">
        <v>17</v>
      </c>
      <c r="AA639" s="14" t="s">
        <v>17</v>
      </c>
      <c r="AB639" s="14" t="s">
        <v>17</v>
      </c>
      <c r="AC639" s="14" t="s">
        <v>17</v>
      </c>
      <c r="AD639" s="14" t="s">
        <v>17</v>
      </c>
      <c r="AE639" s="14" t="s">
        <v>17</v>
      </c>
    </row>
    <row r="640" spans="1:31">
      <c r="A640" t="s">
        <v>143</v>
      </c>
      <c r="B640" t="s">
        <v>168</v>
      </c>
      <c r="C640" s="234" t="s">
        <v>264</v>
      </c>
      <c r="D640" s="234" t="s">
        <v>264</v>
      </c>
      <c r="E640">
        <v>1983</v>
      </c>
      <c r="F640">
        <v>2</v>
      </c>
      <c r="G640">
        <v>6</v>
      </c>
      <c r="H640">
        <v>45.13</v>
      </c>
      <c r="I640">
        <v>2.3479000000000001</v>
      </c>
      <c r="J640" s="14">
        <v>2156</v>
      </c>
      <c r="K640" s="14">
        <v>3472</v>
      </c>
      <c r="L640" s="14">
        <v>4.8</v>
      </c>
      <c r="M640" s="14">
        <v>3</v>
      </c>
      <c r="N640" s="14">
        <v>199</v>
      </c>
      <c r="O640" s="14">
        <v>902</v>
      </c>
      <c r="P640" s="14" t="s">
        <v>17</v>
      </c>
      <c r="Q640" s="14" t="s">
        <v>17</v>
      </c>
      <c r="R640" s="14" t="s">
        <v>17</v>
      </c>
      <c r="S640" s="14">
        <v>6.5</v>
      </c>
      <c r="T640" s="14" t="s">
        <v>17</v>
      </c>
      <c r="U640" s="14" t="s">
        <v>17</v>
      </c>
      <c r="V640" s="14" t="s">
        <v>17</v>
      </c>
      <c r="W640" s="14" t="s">
        <v>17</v>
      </c>
      <c r="X640" s="14" t="s">
        <v>17</v>
      </c>
      <c r="Y640" s="14" t="s">
        <v>17</v>
      </c>
      <c r="Z640" s="14" t="s">
        <v>17</v>
      </c>
      <c r="AA640" s="14" t="s">
        <v>17</v>
      </c>
      <c r="AB640" s="14" t="s">
        <v>17</v>
      </c>
      <c r="AC640" s="14" t="s">
        <v>17</v>
      </c>
      <c r="AD640" s="14" t="s">
        <v>17</v>
      </c>
      <c r="AE640" s="14" t="s">
        <v>17</v>
      </c>
    </row>
    <row r="641" spans="1:31">
      <c r="A641" t="s">
        <v>143</v>
      </c>
      <c r="B641" t="s">
        <v>168</v>
      </c>
      <c r="C641" s="234" t="s">
        <v>264</v>
      </c>
      <c r="D641" s="234" t="s">
        <v>264</v>
      </c>
      <c r="E641">
        <v>1983</v>
      </c>
      <c r="F641">
        <v>2</v>
      </c>
      <c r="G641">
        <v>7</v>
      </c>
      <c r="H641">
        <v>34.36</v>
      </c>
      <c r="I641">
        <v>2.4224000000000001</v>
      </c>
      <c r="J641" s="14">
        <v>3360</v>
      </c>
      <c r="K641" s="14">
        <v>3241</v>
      </c>
      <c r="L641" s="14">
        <v>4.7</v>
      </c>
      <c r="M641" s="14">
        <v>3</v>
      </c>
      <c r="N641" s="14">
        <v>233</v>
      </c>
      <c r="O641" s="14">
        <v>767</v>
      </c>
      <c r="P641" s="14" t="s">
        <v>17</v>
      </c>
      <c r="Q641" s="14" t="s">
        <v>17</v>
      </c>
      <c r="R641" s="14" t="s">
        <v>17</v>
      </c>
      <c r="S641" s="14">
        <v>6.3</v>
      </c>
      <c r="T641" s="14" t="s">
        <v>17</v>
      </c>
      <c r="U641" s="14" t="s">
        <v>17</v>
      </c>
      <c r="V641" s="14" t="s">
        <v>17</v>
      </c>
      <c r="W641" s="14" t="s">
        <v>17</v>
      </c>
      <c r="X641" s="14" t="s">
        <v>17</v>
      </c>
      <c r="Y641" s="14" t="s">
        <v>17</v>
      </c>
      <c r="Z641" s="14" t="s">
        <v>17</v>
      </c>
      <c r="AA641" s="14" t="s">
        <v>17</v>
      </c>
      <c r="AB641" s="14" t="s">
        <v>17</v>
      </c>
      <c r="AC641" s="14" t="s">
        <v>17</v>
      </c>
      <c r="AD641" s="14" t="s">
        <v>17</v>
      </c>
      <c r="AE641" s="14" t="s">
        <v>17</v>
      </c>
    </row>
    <row r="642" spans="1:31">
      <c r="A642" t="s">
        <v>143</v>
      </c>
      <c r="B642" t="s">
        <v>168</v>
      </c>
      <c r="C642" s="234" t="s">
        <v>264</v>
      </c>
      <c r="D642" s="234" t="s">
        <v>264</v>
      </c>
      <c r="E642">
        <v>1983</v>
      </c>
      <c r="F642">
        <v>2</v>
      </c>
      <c r="G642">
        <v>8</v>
      </c>
      <c r="H642">
        <v>44.89</v>
      </c>
      <c r="I642">
        <v>2.2665999999999999</v>
      </c>
      <c r="J642" s="14">
        <v>2940</v>
      </c>
      <c r="K642" s="14">
        <v>3696</v>
      </c>
      <c r="L642" s="14">
        <v>5</v>
      </c>
      <c r="M642" s="14">
        <v>1</v>
      </c>
      <c r="N642" s="14">
        <v>81</v>
      </c>
      <c r="O642" s="14">
        <v>760</v>
      </c>
      <c r="P642" s="14" t="s">
        <v>17</v>
      </c>
      <c r="Q642" s="14" t="s">
        <v>17</v>
      </c>
      <c r="R642" s="14" t="s">
        <v>17</v>
      </c>
      <c r="S642" s="14">
        <v>6.5</v>
      </c>
      <c r="T642" s="14" t="s">
        <v>17</v>
      </c>
      <c r="U642" s="14" t="s">
        <v>17</v>
      </c>
      <c r="V642" s="14" t="s">
        <v>17</v>
      </c>
      <c r="W642" s="14" t="s">
        <v>17</v>
      </c>
      <c r="X642" s="14" t="s">
        <v>17</v>
      </c>
      <c r="Y642" s="14" t="s">
        <v>17</v>
      </c>
      <c r="Z642" s="14" t="s">
        <v>17</v>
      </c>
      <c r="AA642" s="14" t="s">
        <v>17</v>
      </c>
      <c r="AB642" s="14" t="s">
        <v>17</v>
      </c>
      <c r="AC642" s="14" t="s">
        <v>17</v>
      </c>
      <c r="AD642" s="14" t="s">
        <v>17</v>
      </c>
      <c r="AE642" s="14" t="s">
        <v>17</v>
      </c>
    </row>
    <row r="643" spans="1:31">
      <c r="A643" t="s">
        <v>143</v>
      </c>
      <c r="B643" t="s">
        <v>168</v>
      </c>
      <c r="C643" s="234" t="s">
        <v>264</v>
      </c>
      <c r="D643" s="234" t="s">
        <v>264</v>
      </c>
      <c r="E643">
        <v>1983</v>
      </c>
      <c r="F643">
        <v>2</v>
      </c>
      <c r="G643">
        <v>9</v>
      </c>
      <c r="H643">
        <v>46.71</v>
      </c>
      <c r="I643">
        <v>2.2564000000000002</v>
      </c>
      <c r="J643" s="14">
        <v>2912</v>
      </c>
      <c r="K643" s="14">
        <v>3304</v>
      </c>
      <c r="L643" s="14">
        <v>4.8</v>
      </c>
      <c r="M643" s="14">
        <v>2</v>
      </c>
      <c r="N643" s="14">
        <v>166</v>
      </c>
      <c r="O643" s="14">
        <v>758</v>
      </c>
      <c r="P643" s="14" t="s">
        <v>17</v>
      </c>
      <c r="Q643" s="14" t="s">
        <v>17</v>
      </c>
      <c r="R643" s="14" t="s">
        <v>17</v>
      </c>
      <c r="S643" s="14">
        <v>6.5</v>
      </c>
      <c r="T643" s="14" t="s">
        <v>17</v>
      </c>
      <c r="U643" s="14" t="s">
        <v>17</v>
      </c>
      <c r="V643" s="14" t="s">
        <v>17</v>
      </c>
      <c r="W643" s="14" t="s">
        <v>17</v>
      </c>
      <c r="X643" s="14" t="s">
        <v>17</v>
      </c>
      <c r="Y643" s="14" t="s">
        <v>17</v>
      </c>
      <c r="Z643" s="14" t="s">
        <v>17</v>
      </c>
      <c r="AA643" s="14" t="s">
        <v>17</v>
      </c>
      <c r="AB643" s="14" t="s">
        <v>17</v>
      </c>
      <c r="AC643" s="14" t="s">
        <v>17</v>
      </c>
      <c r="AD643" s="14" t="s">
        <v>17</v>
      </c>
      <c r="AE643" s="14" t="s">
        <v>17</v>
      </c>
    </row>
    <row r="644" spans="1:31">
      <c r="A644" t="s">
        <v>143</v>
      </c>
      <c r="B644" t="s">
        <v>168</v>
      </c>
      <c r="C644" s="234" t="s">
        <v>264</v>
      </c>
      <c r="D644" s="234" t="s">
        <v>264</v>
      </c>
      <c r="E644">
        <v>1983</v>
      </c>
      <c r="F644">
        <v>2</v>
      </c>
      <c r="G644">
        <v>10</v>
      </c>
      <c r="H644">
        <v>52.76</v>
      </c>
      <c r="I644">
        <v>2.0870000000000002</v>
      </c>
      <c r="J644" s="14">
        <v>3150</v>
      </c>
      <c r="K644" s="14">
        <v>3388</v>
      </c>
      <c r="L644" s="14">
        <v>4.9000000000000004</v>
      </c>
      <c r="M644" s="14">
        <v>2</v>
      </c>
      <c r="N644" s="14">
        <v>235</v>
      </c>
      <c r="O644" s="14">
        <v>808</v>
      </c>
      <c r="P644" s="14" t="s">
        <v>17</v>
      </c>
      <c r="Q644" s="14" t="s">
        <v>17</v>
      </c>
      <c r="R644" s="14" t="s">
        <v>17</v>
      </c>
      <c r="S644" s="14">
        <v>6.5</v>
      </c>
      <c r="T644" s="14" t="s">
        <v>17</v>
      </c>
      <c r="U644" s="14" t="s">
        <v>17</v>
      </c>
      <c r="V644" s="14" t="s">
        <v>17</v>
      </c>
      <c r="W644" s="14" t="s">
        <v>17</v>
      </c>
      <c r="X644" s="14" t="s">
        <v>17</v>
      </c>
      <c r="Y644" s="14" t="s">
        <v>17</v>
      </c>
      <c r="Z644" s="14" t="s">
        <v>17</v>
      </c>
      <c r="AA644" s="14" t="s">
        <v>17</v>
      </c>
      <c r="AB644" s="14" t="s">
        <v>17</v>
      </c>
      <c r="AC644" s="14" t="s">
        <v>17</v>
      </c>
      <c r="AD644" s="14" t="s">
        <v>17</v>
      </c>
      <c r="AE644" s="14" t="s">
        <v>17</v>
      </c>
    </row>
    <row r="645" spans="1:31">
      <c r="A645" t="s">
        <v>143</v>
      </c>
      <c r="B645" t="s">
        <v>168</v>
      </c>
      <c r="C645" s="234" t="s">
        <v>264</v>
      </c>
      <c r="D645" s="234" t="s">
        <v>264</v>
      </c>
      <c r="E645">
        <v>1983</v>
      </c>
      <c r="F645">
        <v>2</v>
      </c>
      <c r="G645">
        <v>11</v>
      </c>
      <c r="H645">
        <v>53.24</v>
      </c>
      <c r="I645">
        <v>1.9718</v>
      </c>
      <c r="J645" s="14">
        <v>3276</v>
      </c>
      <c r="K645" s="14">
        <v>3640</v>
      </c>
      <c r="L645" s="14">
        <v>5</v>
      </c>
      <c r="M645" s="14">
        <v>2</v>
      </c>
      <c r="N645" s="14">
        <v>272</v>
      </c>
      <c r="O645" s="14">
        <v>790</v>
      </c>
      <c r="P645" s="14" t="s">
        <v>17</v>
      </c>
      <c r="Q645" s="14" t="s">
        <v>17</v>
      </c>
      <c r="R645" s="14" t="s">
        <v>17</v>
      </c>
      <c r="S645" s="14">
        <v>6.4</v>
      </c>
      <c r="T645" s="14" t="s">
        <v>17</v>
      </c>
      <c r="U645" s="14" t="s">
        <v>17</v>
      </c>
      <c r="V645" s="14" t="s">
        <v>17</v>
      </c>
      <c r="W645" s="14" t="s">
        <v>17</v>
      </c>
      <c r="X645" s="14" t="s">
        <v>17</v>
      </c>
      <c r="Y645" s="14" t="s">
        <v>17</v>
      </c>
      <c r="Z645" s="14" t="s">
        <v>17</v>
      </c>
      <c r="AA645" s="14" t="s">
        <v>17</v>
      </c>
      <c r="AB645" s="14" t="s">
        <v>17</v>
      </c>
      <c r="AC645" s="14" t="s">
        <v>17</v>
      </c>
      <c r="AD645" s="14" t="s">
        <v>17</v>
      </c>
      <c r="AE645" s="14" t="s">
        <v>17</v>
      </c>
    </row>
    <row r="646" spans="1:31">
      <c r="A646" t="s">
        <v>143</v>
      </c>
      <c r="B646" t="s">
        <v>168</v>
      </c>
      <c r="C646" s="234" t="s">
        <v>264</v>
      </c>
      <c r="D646" s="234" t="s">
        <v>264</v>
      </c>
      <c r="E646">
        <v>1983</v>
      </c>
      <c r="F646">
        <v>2</v>
      </c>
      <c r="G646">
        <v>12</v>
      </c>
      <c r="H646">
        <v>47.19</v>
      </c>
      <c r="I646">
        <v>2.1311</v>
      </c>
      <c r="J646" s="14">
        <v>3570</v>
      </c>
      <c r="K646" s="14">
        <v>3766</v>
      </c>
      <c r="L646" s="14">
        <v>4.9000000000000004</v>
      </c>
      <c r="M646" s="14">
        <v>3</v>
      </c>
      <c r="N646" s="14">
        <v>268</v>
      </c>
      <c r="O646" s="14">
        <v>738</v>
      </c>
      <c r="P646" s="14" t="s">
        <v>17</v>
      </c>
      <c r="Q646" s="14" t="s">
        <v>17</v>
      </c>
      <c r="R646" s="14" t="s">
        <v>17</v>
      </c>
      <c r="S646" s="14">
        <v>6.5</v>
      </c>
      <c r="T646" s="14" t="s">
        <v>17</v>
      </c>
      <c r="U646" s="14" t="s">
        <v>17</v>
      </c>
      <c r="V646" s="14" t="s">
        <v>17</v>
      </c>
      <c r="W646" s="14" t="s">
        <v>17</v>
      </c>
      <c r="X646" s="14" t="s">
        <v>17</v>
      </c>
      <c r="Y646" s="14" t="s">
        <v>17</v>
      </c>
      <c r="Z646" s="14" t="s">
        <v>17</v>
      </c>
      <c r="AA646" s="14" t="s">
        <v>17</v>
      </c>
      <c r="AB646" s="14" t="s">
        <v>17</v>
      </c>
      <c r="AC646" s="14" t="s">
        <v>17</v>
      </c>
      <c r="AD646" s="14" t="s">
        <v>17</v>
      </c>
      <c r="AE646" s="14" t="s">
        <v>17</v>
      </c>
    </row>
    <row r="647" spans="1:31">
      <c r="A647" t="s">
        <v>143</v>
      </c>
      <c r="B647" t="s">
        <v>168</v>
      </c>
      <c r="C647" s="234" t="s">
        <v>264</v>
      </c>
      <c r="D647" s="234" t="s">
        <v>264</v>
      </c>
      <c r="E647">
        <v>1983</v>
      </c>
      <c r="F647">
        <v>2</v>
      </c>
      <c r="G647">
        <v>13</v>
      </c>
      <c r="H647">
        <v>31.46</v>
      </c>
      <c r="I647">
        <v>2.3715999999999999</v>
      </c>
      <c r="J647" s="14">
        <v>3598</v>
      </c>
      <c r="K647" s="14">
        <v>4074</v>
      </c>
      <c r="L647" s="14">
        <v>4.7</v>
      </c>
      <c r="M647" s="14">
        <v>7</v>
      </c>
      <c r="N647" s="14">
        <v>325</v>
      </c>
      <c r="O647" s="14">
        <v>725</v>
      </c>
      <c r="P647" s="14" t="s">
        <v>17</v>
      </c>
      <c r="Q647" s="14" t="s">
        <v>17</v>
      </c>
      <c r="R647" s="14" t="s">
        <v>17</v>
      </c>
      <c r="S647" s="14">
        <v>6.4</v>
      </c>
      <c r="T647" s="14" t="s">
        <v>17</v>
      </c>
      <c r="U647" s="14" t="s">
        <v>17</v>
      </c>
      <c r="V647" s="14" t="s">
        <v>17</v>
      </c>
      <c r="W647" s="14" t="s">
        <v>17</v>
      </c>
      <c r="X647" s="14" t="s">
        <v>17</v>
      </c>
      <c r="Y647" s="14" t="s">
        <v>17</v>
      </c>
      <c r="Z647" s="14" t="s">
        <v>17</v>
      </c>
      <c r="AA647" s="14" t="s">
        <v>17</v>
      </c>
      <c r="AB647" s="14" t="s">
        <v>17</v>
      </c>
      <c r="AC647" s="14" t="s">
        <v>17</v>
      </c>
      <c r="AD647" s="14" t="s">
        <v>17</v>
      </c>
      <c r="AE647" s="14" t="s">
        <v>17</v>
      </c>
    </row>
    <row r="648" spans="1:31">
      <c r="A648" t="s">
        <v>143</v>
      </c>
      <c r="B648" t="s">
        <v>168</v>
      </c>
      <c r="C648" s="234" t="s">
        <v>264</v>
      </c>
      <c r="D648" s="234" t="s">
        <v>264</v>
      </c>
      <c r="E648">
        <v>1983</v>
      </c>
      <c r="F648">
        <v>2</v>
      </c>
      <c r="G648">
        <v>14</v>
      </c>
      <c r="H648">
        <v>43.56</v>
      </c>
      <c r="I648">
        <v>2.27</v>
      </c>
      <c r="J648" s="14">
        <v>3094</v>
      </c>
      <c r="K648" s="14">
        <v>3437</v>
      </c>
      <c r="L648" s="14">
        <v>4.5</v>
      </c>
      <c r="M648" s="14">
        <v>3</v>
      </c>
      <c r="N648" s="14">
        <v>206</v>
      </c>
      <c r="O648" s="14">
        <v>736</v>
      </c>
      <c r="P648" s="14" t="s">
        <v>17</v>
      </c>
      <c r="Q648" s="14" t="s">
        <v>17</v>
      </c>
      <c r="R648" s="14" t="s">
        <v>17</v>
      </c>
      <c r="S648" s="14">
        <v>6.5</v>
      </c>
      <c r="T648" s="14" t="s">
        <v>17</v>
      </c>
      <c r="U648" s="14" t="s">
        <v>17</v>
      </c>
      <c r="V648" s="14" t="s">
        <v>17</v>
      </c>
      <c r="W648" s="14" t="s">
        <v>17</v>
      </c>
      <c r="X648" s="14" t="s">
        <v>17</v>
      </c>
      <c r="Y648" s="14" t="s">
        <v>17</v>
      </c>
      <c r="Z648" s="14" t="s">
        <v>17</v>
      </c>
      <c r="AA648" s="14" t="s">
        <v>17</v>
      </c>
      <c r="AB648" s="14" t="s">
        <v>17</v>
      </c>
      <c r="AC648" s="14" t="s">
        <v>17</v>
      </c>
      <c r="AD648" s="14" t="s">
        <v>17</v>
      </c>
      <c r="AE648" s="14" t="s">
        <v>17</v>
      </c>
    </row>
    <row r="649" spans="1:31">
      <c r="A649" t="s">
        <v>143</v>
      </c>
      <c r="B649" t="s">
        <v>168</v>
      </c>
      <c r="C649" s="234" t="s">
        <v>264</v>
      </c>
      <c r="D649" s="234" t="s">
        <v>264</v>
      </c>
      <c r="E649">
        <v>1983</v>
      </c>
      <c r="F649">
        <v>3</v>
      </c>
      <c r="G649">
        <v>1</v>
      </c>
      <c r="H649">
        <v>44.77</v>
      </c>
      <c r="I649">
        <v>1.9617</v>
      </c>
      <c r="J649" s="14">
        <v>2800</v>
      </c>
      <c r="K649" s="14">
        <v>3136</v>
      </c>
      <c r="L649" s="14">
        <v>5.5</v>
      </c>
      <c r="M649" s="14">
        <v>3</v>
      </c>
      <c r="N649" s="14">
        <v>62</v>
      </c>
      <c r="O649" s="14">
        <v>695</v>
      </c>
      <c r="P649" s="14" t="s">
        <v>17</v>
      </c>
      <c r="Q649" s="14" t="s">
        <v>17</v>
      </c>
      <c r="R649" s="14" t="s">
        <v>17</v>
      </c>
      <c r="S649" s="14">
        <v>6.7</v>
      </c>
      <c r="T649" s="14" t="s">
        <v>17</v>
      </c>
      <c r="U649" s="14" t="s">
        <v>17</v>
      </c>
      <c r="V649" s="14" t="s">
        <v>17</v>
      </c>
      <c r="W649" s="14" t="s">
        <v>17</v>
      </c>
      <c r="X649" s="14" t="s">
        <v>17</v>
      </c>
      <c r="Y649" s="14" t="s">
        <v>17</v>
      </c>
      <c r="Z649" s="14" t="s">
        <v>17</v>
      </c>
      <c r="AA649" s="14" t="s">
        <v>17</v>
      </c>
      <c r="AB649" s="14" t="s">
        <v>17</v>
      </c>
      <c r="AC649" s="14" t="s">
        <v>17</v>
      </c>
      <c r="AD649" s="14" t="s">
        <v>17</v>
      </c>
      <c r="AE649" s="14" t="s">
        <v>17</v>
      </c>
    </row>
    <row r="650" spans="1:31">
      <c r="A650" t="s">
        <v>143</v>
      </c>
      <c r="B650" t="s">
        <v>168</v>
      </c>
      <c r="C650" s="234" t="s">
        <v>264</v>
      </c>
      <c r="D650" s="234" t="s">
        <v>264</v>
      </c>
      <c r="E650">
        <v>1983</v>
      </c>
      <c r="F650">
        <v>3</v>
      </c>
      <c r="G650">
        <v>2</v>
      </c>
      <c r="H650">
        <v>37.270000000000003</v>
      </c>
      <c r="I650">
        <v>1.7346999999999999</v>
      </c>
      <c r="J650" s="14">
        <v>3486</v>
      </c>
      <c r="K650" s="14">
        <v>3430</v>
      </c>
      <c r="L650" s="14">
        <v>5.3</v>
      </c>
      <c r="M650" s="14">
        <v>0</v>
      </c>
      <c r="N650" s="14">
        <v>193</v>
      </c>
      <c r="O650" s="14">
        <v>852</v>
      </c>
      <c r="P650" s="14" t="s">
        <v>17</v>
      </c>
      <c r="Q650" s="14" t="s">
        <v>17</v>
      </c>
      <c r="R650" s="14" t="s">
        <v>17</v>
      </c>
      <c r="S650" s="14">
        <v>6.7</v>
      </c>
      <c r="T650" s="14" t="s">
        <v>17</v>
      </c>
      <c r="U650" s="14" t="s">
        <v>17</v>
      </c>
      <c r="V650" s="14" t="s">
        <v>17</v>
      </c>
      <c r="W650" s="14" t="s">
        <v>17</v>
      </c>
      <c r="X650" s="14" t="s">
        <v>17</v>
      </c>
      <c r="Y650" s="14" t="s">
        <v>17</v>
      </c>
      <c r="Z650" s="14" t="s">
        <v>17</v>
      </c>
      <c r="AA650" s="14" t="s">
        <v>17</v>
      </c>
      <c r="AB650" s="14" t="s">
        <v>17</v>
      </c>
      <c r="AC650" s="14" t="s">
        <v>17</v>
      </c>
      <c r="AD650" s="14" t="s">
        <v>17</v>
      </c>
      <c r="AE650" s="14" t="s">
        <v>17</v>
      </c>
    </row>
    <row r="651" spans="1:31">
      <c r="A651" t="s">
        <v>143</v>
      </c>
      <c r="B651" t="s">
        <v>168</v>
      </c>
      <c r="C651" s="234" t="s">
        <v>264</v>
      </c>
      <c r="D651" s="234" t="s">
        <v>264</v>
      </c>
      <c r="E651">
        <v>1983</v>
      </c>
      <c r="F651">
        <v>3</v>
      </c>
      <c r="G651">
        <v>3</v>
      </c>
      <c r="H651">
        <v>50.46</v>
      </c>
      <c r="I651">
        <v>1.7923</v>
      </c>
      <c r="J651" s="14">
        <v>3444</v>
      </c>
      <c r="K651" s="14">
        <v>3619</v>
      </c>
      <c r="L651" s="14">
        <v>5.0999999999999996</v>
      </c>
      <c r="M651" s="14">
        <v>0</v>
      </c>
      <c r="N651" s="14">
        <v>248</v>
      </c>
      <c r="O651" s="14">
        <v>945</v>
      </c>
      <c r="P651" s="14" t="s">
        <v>17</v>
      </c>
      <c r="Q651" s="14" t="s">
        <v>17</v>
      </c>
      <c r="R651" s="14" t="s">
        <v>17</v>
      </c>
      <c r="S651" s="14">
        <v>6.6</v>
      </c>
      <c r="T651" s="14" t="s">
        <v>17</v>
      </c>
      <c r="U651" s="14" t="s">
        <v>17</v>
      </c>
      <c r="V651" s="14" t="s">
        <v>17</v>
      </c>
      <c r="W651" s="14" t="s">
        <v>17</v>
      </c>
      <c r="X651" s="14" t="s">
        <v>17</v>
      </c>
      <c r="Y651" s="14" t="s">
        <v>17</v>
      </c>
      <c r="Z651" s="14" t="s">
        <v>17</v>
      </c>
      <c r="AA651" s="14" t="s">
        <v>17</v>
      </c>
      <c r="AB651" s="14" t="s">
        <v>17</v>
      </c>
      <c r="AC651" s="14" t="s">
        <v>17</v>
      </c>
      <c r="AD651" s="14" t="s">
        <v>17</v>
      </c>
      <c r="AE651" s="14" t="s">
        <v>17</v>
      </c>
    </row>
    <row r="652" spans="1:31">
      <c r="A652" t="s">
        <v>143</v>
      </c>
      <c r="B652" t="s">
        <v>168</v>
      </c>
      <c r="C652" s="234" t="s">
        <v>264</v>
      </c>
      <c r="D652" s="234" t="s">
        <v>264</v>
      </c>
      <c r="E652">
        <v>1983</v>
      </c>
      <c r="F652">
        <v>3</v>
      </c>
      <c r="G652">
        <v>4</v>
      </c>
      <c r="H652">
        <v>60.14</v>
      </c>
      <c r="I652">
        <v>1.9379</v>
      </c>
      <c r="J652" s="14">
        <v>2982</v>
      </c>
      <c r="K652" s="14">
        <v>3591</v>
      </c>
      <c r="L652" s="14">
        <v>5.0999999999999996</v>
      </c>
      <c r="M652" s="14">
        <v>2</v>
      </c>
      <c r="N652" s="14">
        <v>216</v>
      </c>
      <c r="O652" s="14">
        <v>863</v>
      </c>
      <c r="P652" s="14" t="s">
        <v>17</v>
      </c>
      <c r="Q652" s="14" t="s">
        <v>17</v>
      </c>
      <c r="R652" s="14" t="s">
        <v>17</v>
      </c>
      <c r="S652" s="14">
        <v>6.6</v>
      </c>
      <c r="T652" s="14" t="s">
        <v>17</v>
      </c>
      <c r="U652" s="14" t="s">
        <v>17</v>
      </c>
      <c r="V652" s="14" t="s">
        <v>17</v>
      </c>
      <c r="W652" s="14" t="s">
        <v>17</v>
      </c>
      <c r="X652" s="14" t="s">
        <v>17</v>
      </c>
      <c r="Y652" s="14" t="s">
        <v>17</v>
      </c>
      <c r="Z652" s="14" t="s">
        <v>17</v>
      </c>
      <c r="AA652" s="14" t="s">
        <v>17</v>
      </c>
      <c r="AB652" s="14" t="s">
        <v>17</v>
      </c>
      <c r="AC652" s="14" t="s">
        <v>17</v>
      </c>
      <c r="AD652" s="14" t="s">
        <v>17</v>
      </c>
      <c r="AE652" s="14" t="s">
        <v>17</v>
      </c>
    </row>
    <row r="653" spans="1:31">
      <c r="A653" t="s">
        <v>143</v>
      </c>
      <c r="B653" t="s">
        <v>168</v>
      </c>
      <c r="C653" s="234" t="s">
        <v>264</v>
      </c>
      <c r="D653" s="234" t="s">
        <v>264</v>
      </c>
      <c r="E653">
        <v>1983</v>
      </c>
      <c r="F653">
        <v>3</v>
      </c>
      <c r="G653">
        <v>5</v>
      </c>
      <c r="H653">
        <v>51.79</v>
      </c>
      <c r="I653">
        <v>2.1107</v>
      </c>
      <c r="J653" s="14">
        <v>3094</v>
      </c>
      <c r="K653" s="14">
        <v>3535</v>
      </c>
      <c r="L653" s="14">
        <v>5</v>
      </c>
      <c r="M653" s="14">
        <v>2</v>
      </c>
      <c r="N653" s="14">
        <v>234</v>
      </c>
      <c r="O653" s="14">
        <v>776</v>
      </c>
      <c r="P653" s="14" t="s">
        <v>17</v>
      </c>
      <c r="Q653" s="14" t="s">
        <v>17</v>
      </c>
      <c r="R653" s="14" t="s">
        <v>17</v>
      </c>
      <c r="S653" s="14">
        <v>6.6</v>
      </c>
      <c r="T653" s="14" t="s">
        <v>17</v>
      </c>
      <c r="U653" s="14" t="s">
        <v>17</v>
      </c>
      <c r="V653" s="14" t="s">
        <v>17</v>
      </c>
      <c r="W653" s="14" t="s">
        <v>17</v>
      </c>
      <c r="X653" s="14" t="s">
        <v>17</v>
      </c>
      <c r="Y653" s="14" t="s">
        <v>17</v>
      </c>
      <c r="Z653" s="14" t="s">
        <v>17</v>
      </c>
      <c r="AA653" s="14" t="s">
        <v>17</v>
      </c>
      <c r="AB653" s="14" t="s">
        <v>17</v>
      </c>
      <c r="AC653" s="14" t="s">
        <v>17</v>
      </c>
      <c r="AD653" s="14" t="s">
        <v>17</v>
      </c>
      <c r="AE653" s="14" t="s">
        <v>17</v>
      </c>
    </row>
    <row r="654" spans="1:31">
      <c r="A654" t="s">
        <v>143</v>
      </c>
      <c r="B654" t="s">
        <v>168</v>
      </c>
      <c r="C654" s="234" t="s">
        <v>264</v>
      </c>
      <c r="D654" s="234" t="s">
        <v>264</v>
      </c>
      <c r="E654">
        <v>1983</v>
      </c>
      <c r="F654">
        <v>3</v>
      </c>
      <c r="G654">
        <v>6</v>
      </c>
      <c r="H654">
        <v>45.37</v>
      </c>
      <c r="I654">
        <v>2.2429000000000001</v>
      </c>
      <c r="J654" s="14">
        <v>3402</v>
      </c>
      <c r="K654" s="14">
        <v>4004</v>
      </c>
      <c r="L654" s="14">
        <v>4.9000000000000004</v>
      </c>
      <c r="M654" s="14">
        <v>1</v>
      </c>
      <c r="N654" s="14">
        <v>203</v>
      </c>
      <c r="O654" s="14">
        <v>807</v>
      </c>
      <c r="P654" s="14" t="s">
        <v>17</v>
      </c>
      <c r="Q654" s="14" t="s">
        <v>17</v>
      </c>
      <c r="R654" s="14" t="s">
        <v>17</v>
      </c>
      <c r="S654" s="14">
        <v>6.4</v>
      </c>
      <c r="T654" s="14" t="s">
        <v>17</v>
      </c>
      <c r="U654" s="14" t="s">
        <v>17</v>
      </c>
      <c r="V654" s="14" t="s">
        <v>17</v>
      </c>
      <c r="W654" s="14" t="s">
        <v>17</v>
      </c>
      <c r="X654" s="14" t="s">
        <v>17</v>
      </c>
      <c r="Y654" s="14" t="s">
        <v>17</v>
      </c>
      <c r="Z654" s="14" t="s">
        <v>17</v>
      </c>
      <c r="AA654" s="14" t="s">
        <v>17</v>
      </c>
      <c r="AB654" s="14" t="s">
        <v>17</v>
      </c>
      <c r="AC654" s="14" t="s">
        <v>17</v>
      </c>
      <c r="AD654" s="14" t="s">
        <v>17</v>
      </c>
      <c r="AE654" s="14" t="s">
        <v>17</v>
      </c>
    </row>
    <row r="655" spans="1:31">
      <c r="A655" t="s">
        <v>143</v>
      </c>
      <c r="B655" t="s">
        <v>168</v>
      </c>
      <c r="C655" s="234" t="s">
        <v>264</v>
      </c>
      <c r="D655" s="234" t="s">
        <v>264</v>
      </c>
      <c r="E655">
        <v>1983</v>
      </c>
      <c r="F655">
        <v>3</v>
      </c>
      <c r="G655">
        <v>7</v>
      </c>
      <c r="H655">
        <v>33.64</v>
      </c>
      <c r="I655">
        <v>2.6528</v>
      </c>
      <c r="J655" s="14">
        <v>3458</v>
      </c>
      <c r="K655" s="14">
        <v>3948</v>
      </c>
      <c r="L655" s="14">
        <v>4.8</v>
      </c>
      <c r="M655" s="14">
        <v>3</v>
      </c>
      <c r="N655" s="14">
        <v>183</v>
      </c>
      <c r="O655" s="14">
        <v>777</v>
      </c>
      <c r="P655" s="14" t="s">
        <v>17</v>
      </c>
      <c r="Q655" s="14" t="s">
        <v>17</v>
      </c>
      <c r="R655" s="14" t="s">
        <v>17</v>
      </c>
      <c r="S655" s="14">
        <v>6.5</v>
      </c>
      <c r="T655" s="14" t="s">
        <v>17</v>
      </c>
      <c r="U655" s="14" t="s">
        <v>17</v>
      </c>
      <c r="V655" s="14" t="s">
        <v>17</v>
      </c>
      <c r="W655" s="14" t="s">
        <v>17</v>
      </c>
      <c r="X655" s="14" t="s">
        <v>17</v>
      </c>
      <c r="Y655" s="14" t="s">
        <v>17</v>
      </c>
      <c r="Z655" s="14" t="s">
        <v>17</v>
      </c>
      <c r="AA655" s="14" t="s">
        <v>17</v>
      </c>
      <c r="AB655" s="14" t="s">
        <v>17</v>
      </c>
      <c r="AC655" s="14" t="s">
        <v>17</v>
      </c>
      <c r="AD655" s="14" t="s">
        <v>17</v>
      </c>
      <c r="AE655" s="14" t="s">
        <v>17</v>
      </c>
    </row>
    <row r="656" spans="1:31">
      <c r="A656" t="s">
        <v>143</v>
      </c>
      <c r="B656" t="s">
        <v>168</v>
      </c>
      <c r="C656" s="234" t="s">
        <v>264</v>
      </c>
      <c r="D656" s="234" t="s">
        <v>264</v>
      </c>
      <c r="E656">
        <v>1983</v>
      </c>
      <c r="F656">
        <v>3</v>
      </c>
      <c r="G656">
        <v>8</v>
      </c>
      <c r="H656">
        <v>50.34</v>
      </c>
      <c r="I656">
        <v>2.2766999999999999</v>
      </c>
      <c r="J656" s="14">
        <v>2800</v>
      </c>
      <c r="K656" s="14">
        <v>3094</v>
      </c>
      <c r="L656" s="14">
        <v>5</v>
      </c>
      <c r="M656" s="14">
        <v>3</v>
      </c>
      <c r="N656" s="14">
        <v>104</v>
      </c>
      <c r="O656" s="14">
        <v>896</v>
      </c>
      <c r="P656" s="14" t="s">
        <v>17</v>
      </c>
      <c r="Q656" s="14" t="s">
        <v>17</v>
      </c>
      <c r="R656" s="14" t="s">
        <v>17</v>
      </c>
      <c r="S656" s="14">
        <v>6.6</v>
      </c>
      <c r="T656" s="14" t="s">
        <v>17</v>
      </c>
      <c r="U656" s="14" t="s">
        <v>17</v>
      </c>
      <c r="V656" s="14" t="s">
        <v>17</v>
      </c>
      <c r="W656" s="14" t="s">
        <v>17</v>
      </c>
      <c r="X656" s="14" t="s">
        <v>17</v>
      </c>
      <c r="Y656" s="14" t="s">
        <v>17</v>
      </c>
      <c r="Z656" s="14" t="s">
        <v>17</v>
      </c>
      <c r="AA656" s="14" t="s">
        <v>17</v>
      </c>
      <c r="AB656" s="14" t="s">
        <v>17</v>
      </c>
      <c r="AC656" s="14" t="s">
        <v>17</v>
      </c>
      <c r="AD656" s="14" t="s">
        <v>17</v>
      </c>
      <c r="AE656" s="14" t="s">
        <v>17</v>
      </c>
    </row>
    <row r="657" spans="1:31">
      <c r="A657" t="s">
        <v>143</v>
      </c>
      <c r="B657" t="s">
        <v>168</v>
      </c>
      <c r="C657" s="234" t="s">
        <v>264</v>
      </c>
      <c r="D657" s="234" t="s">
        <v>264</v>
      </c>
      <c r="E657">
        <v>1983</v>
      </c>
      <c r="F657">
        <v>3</v>
      </c>
      <c r="G657">
        <v>9</v>
      </c>
      <c r="H657">
        <v>50.7</v>
      </c>
      <c r="I657">
        <v>2.1175000000000002</v>
      </c>
      <c r="J657" s="14">
        <v>2940</v>
      </c>
      <c r="K657" s="14">
        <v>3696</v>
      </c>
      <c r="L657" s="14">
        <v>5</v>
      </c>
      <c r="M657" s="14">
        <v>1</v>
      </c>
      <c r="N657" s="14">
        <v>180</v>
      </c>
      <c r="O657" s="14">
        <v>822</v>
      </c>
      <c r="P657" s="14" t="s">
        <v>17</v>
      </c>
      <c r="Q657" s="14" t="s">
        <v>17</v>
      </c>
      <c r="R657" s="14" t="s">
        <v>17</v>
      </c>
      <c r="S657" s="14">
        <v>6.5</v>
      </c>
      <c r="T657" s="14" t="s">
        <v>17</v>
      </c>
      <c r="U657" s="14" t="s">
        <v>17</v>
      </c>
      <c r="V657" s="14" t="s">
        <v>17</v>
      </c>
      <c r="W657" s="14" t="s">
        <v>17</v>
      </c>
      <c r="X657" s="14" t="s">
        <v>17</v>
      </c>
      <c r="Y657" s="14" t="s">
        <v>17</v>
      </c>
      <c r="Z657" s="14" t="s">
        <v>17</v>
      </c>
      <c r="AA657" s="14" t="s">
        <v>17</v>
      </c>
      <c r="AB657" s="14" t="s">
        <v>17</v>
      </c>
      <c r="AC657" s="14" t="s">
        <v>17</v>
      </c>
      <c r="AD657" s="14" t="s">
        <v>17</v>
      </c>
      <c r="AE657" s="14" t="s">
        <v>17</v>
      </c>
    </row>
    <row r="658" spans="1:31">
      <c r="A658" t="s">
        <v>143</v>
      </c>
      <c r="B658" t="s">
        <v>168</v>
      </c>
      <c r="C658" s="234" t="s">
        <v>264</v>
      </c>
      <c r="D658" s="234" t="s">
        <v>264</v>
      </c>
      <c r="E658">
        <v>1983</v>
      </c>
      <c r="F658">
        <v>3</v>
      </c>
      <c r="G658">
        <v>10</v>
      </c>
      <c r="H658">
        <v>51.67</v>
      </c>
      <c r="I658">
        <v>2.1208999999999998</v>
      </c>
      <c r="J658" s="14">
        <v>3374</v>
      </c>
      <c r="K658" s="14">
        <v>3766</v>
      </c>
      <c r="L658" s="14">
        <v>5</v>
      </c>
      <c r="M658" s="14">
        <v>2</v>
      </c>
      <c r="N658" s="14">
        <v>208</v>
      </c>
      <c r="O658" s="14">
        <v>877</v>
      </c>
      <c r="P658" s="14" t="s">
        <v>17</v>
      </c>
      <c r="Q658" s="14" t="s">
        <v>17</v>
      </c>
      <c r="R658" s="14" t="s">
        <v>17</v>
      </c>
      <c r="S658" s="14">
        <v>6.5</v>
      </c>
      <c r="T658" s="14" t="s">
        <v>17</v>
      </c>
      <c r="U658" s="14" t="s">
        <v>17</v>
      </c>
      <c r="V658" s="14" t="s">
        <v>17</v>
      </c>
      <c r="W658" s="14" t="s">
        <v>17</v>
      </c>
      <c r="X658" s="14" t="s">
        <v>17</v>
      </c>
      <c r="Y658" s="14" t="s">
        <v>17</v>
      </c>
      <c r="Z658" s="14" t="s">
        <v>17</v>
      </c>
      <c r="AA658" s="14" t="s">
        <v>17</v>
      </c>
      <c r="AB658" s="14" t="s">
        <v>17</v>
      </c>
      <c r="AC658" s="14" t="s">
        <v>17</v>
      </c>
      <c r="AD658" s="14" t="s">
        <v>17</v>
      </c>
      <c r="AE658" s="14" t="s">
        <v>17</v>
      </c>
    </row>
    <row r="659" spans="1:31">
      <c r="A659" t="s">
        <v>143</v>
      </c>
      <c r="B659" t="s">
        <v>168</v>
      </c>
      <c r="C659" s="234" t="s">
        <v>264</v>
      </c>
      <c r="D659" s="234" t="s">
        <v>264</v>
      </c>
      <c r="E659">
        <v>1983</v>
      </c>
      <c r="F659">
        <v>3</v>
      </c>
      <c r="G659">
        <v>11</v>
      </c>
      <c r="H659">
        <v>53.24</v>
      </c>
      <c r="I659">
        <v>1.9683999999999999</v>
      </c>
      <c r="J659" s="14">
        <v>3164</v>
      </c>
      <c r="K659" s="14">
        <v>3605</v>
      </c>
      <c r="L659" s="14">
        <v>4.9000000000000004</v>
      </c>
      <c r="M659" s="14">
        <v>2</v>
      </c>
      <c r="N659" s="14">
        <v>318</v>
      </c>
      <c r="O659" s="14">
        <v>930</v>
      </c>
      <c r="P659" s="14" t="s">
        <v>17</v>
      </c>
      <c r="Q659" s="14" t="s">
        <v>17</v>
      </c>
      <c r="R659" s="14" t="s">
        <v>17</v>
      </c>
      <c r="S659" s="14">
        <v>6.5</v>
      </c>
      <c r="T659" s="14" t="s">
        <v>17</v>
      </c>
      <c r="U659" s="14" t="s">
        <v>17</v>
      </c>
      <c r="V659" s="14" t="s">
        <v>17</v>
      </c>
      <c r="W659" s="14" t="s">
        <v>17</v>
      </c>
      <c r="X659" s="14" t="s">
        <v>17</v>
      </c>
      <c r="Y659" s="14" t="s">
        <v>17</v>
      </c>
      <c r="Z659" s="14" t="s">
        <v>17</v>
      </c>
      <c r="AA659" s="14" t="s">
        <v>17</v>
      </c>
      <c r="AB659" s="14" t="s">
        <v>17</v>
      </c>
      <c r="AC659" s="14" t="s">
        <v>17</v>
      </c>
      <c r="AD659" s="14" t="s">
        <v>17</v>
      </c>
      <c r="AE659" s="14" t="s">
        <v>17</v>
      </c>
    </row>
    <row r="660" spans="1:31">
      <c r="A660" t="s">
        <v>143</v>
      </c>
      <c r="B660" t="s">
        <v>168</v>
      </c>
      <c r="C660" s="234" t="s">
        <v>264</v>
      </c>
      <c r="D660" s="234" t="s">
        <v>264</v>
      </c>
      <c r="E660">
        <v>1983</v>
      </c>
      <c r="F660">
        <v>3</v>
      </c>
      <c r="G660">
        <v>12</v>
      </c>
      <c r="H660">
        <v>49.37</v>
      </c>
      <c r="I660">
        <v>2.0937999999999999</v>
      </c>
      <c r="J660" s="14">
        <v>3374</v>
      </c>
      <c r="K660" s="14">
        <v>3143</v>
      </c>
      <c r="L660" s="14">
        <v>5.0999999999999996</v>
      </c>
      <c r="M660" s="14">
        <v>1</v>
      </c>
      <c r="N660" s="14">
        <v>223</v>
      </c>
      <c r="O660" s="14">
        <v>660</v>
      </c>
      <c r="P660" s="14" t="s">
        <v>17</v>
      </c>
      <c r="Q660" s="14" t="s">
        <v>17</v>
      </c>
      <c r="R660" s="14" t="s">
        <v>17</v>
      </c>
      <c r="S660" s="14">
        <v>6.6</v>
      </c>
      <c r="T660" s="14" t="s">
        <v>17</v>
      </c>
      <c r="U660" s="14" t="s">
        <v>17</v>
      </c>
      <c r="V660" s="14" t="s">
        <v>17</v>
      </c>
      <c r="W660" s="14" t="s">
        <v>17</v>
      </c>
      <c r="X660" s="14" t="s">
        <v>17</v>
      </c>
      <c r="Y660" s="14" t="s">
        <v>17</v>
      </c>
      <c r="Z660" s="14" t="s">
        <v>17</v>
      </c>
      <c r="AA660" s="14" t="s">
        <v>17</v>
      </c>
      <c r="AB660" s="14" t="s">
        <v>17</v>
      </c>
      <c r="AC660" s="14" t="s">
        <v>17</v>
      </c>
      <c r="AD660" s="14" t="s">
        <v>17</v>
      </c>
      <c r="AE660" s="14" t="s">
        <v>17</v>
      </c>
    </row>
    <row r="661" spans="1:31">
      <c r="A661" t="s">
        <v>143</v>
      </c>
      <c r="B661" t="s">
        <v>168</v>
      </c>
      <c r="C661" s="234" t="s">
        <v>264</v>
      </c>
      <c r="D661" s="234" t="s">
        <v>264</v>
      </c>
      <c r="E661">
        <v>1983</v>
      </c>
      <c r="F661">
        <v>3</v>
      </c>
      <c r="G661">
        <v>13</v>
      </c>
      <c r="H661">
        <v>31.1</v>
      </c>
      <c r="I661">
        <v>2.3479000000000001</v>
      </c>
      <c r="J661" s="14">
        <v>3878</v>
      </c>
      <c r="K661" s="14">
        <v>3759</v>
      </c>
      <c r="L661" s="14">
        <v>4.9000000000000004</v>
      </c>
      <c r="M661" s="14">
        <v>5</v>
      </c>
      <c r="N661" s="14">
        <v>313</v>
      </c>
      <c r="O661" s="14">
        <v>863</v>
      </c>
      <c r="P661" s="14" t="s">
        <v>17</v>
      </c>
      <c r="Q661" s="14" t="s">
        <v>17</v>
      </c>
      <c r="R661" s="14" t="s">
        <v>17</v>
      </c>
      <c r="S661" s="14">
        <v>6.5</v>
      </c>
      <c r="T661" s="14" t="s">
        <v>17</v>
      </c>
      <c r="U661" s="14" t="s">
        <v>17</v>
      </c>
      <c r="V661" s="14" t="s">
        <v>17</v>
      </c>
      <c r="W661" s="14" t="s">
        <v>17</v>
      </c>
      <c r="X661" s="14" t="s">
        <v>17</v>
      </c>
      <c r="Y661" s="14" t="s">
        <v>17</v>
      </c>
      <c r="Z661" s="14" t="s">
        <v>17</v>
      </c>
      <c r="AA661" s="14" t="s">
        <v>17</v>
      </c>
      <c r="AB661" s="14" t="s">
        <v>17</v>
      </c>
      <c r="AC661" s="14" t="s">
        <v>17</v>
      </c>
      <c r="AD661" s="14" t="s">
        <v>17</v>
      </c>
      <c r="AE661" s="14" t="s">
        <v>17</v>
      </c>
    </row>
    <row r="662" spans="1:31">
      <c r="A662" t="s">
        <v>143</v>
      </c>
      <c r="B662" t="s">
        <v>168</v>
      </c>
      <c r="C662" s="234" t="s">
        <v>264</v>
      </c>
      <c r="D662" s="234" t="s">
        <v>264</v>
      </c>
      <c r="E662">
        <v>1983</v>
      </c>
      <c r="F662">
        <v>3</v>
      </c>
      <c r="G662">
        <v>14</v>
      </c>
      <c r="H662">
        <v>52.03</v>
      </c>
      <c r="I662">
        <v>2.0598999999999998</v>
      </c>
      <c r="J662" s="14">
        <v>3024</v>
      </c>
      <c r="K662" s="14">
        <v>3430</v>
      </c>
      <c r="L662" s="14">
        <v>5</v>
      </c>
      <c r="M662" s="14">
        <v>0</v>
      </c>
      <c r="N662" s="14">
        <v>134</v>
      </c>
      <c r="O662" s="14">
        <v>759</v>
      </c>
      <c r="P662" s="14" t="s">
        <v>17</v>
      </c>
      <c r="Q662" s="14" t="s">
        <v>17</v>
      </c>
      <c r="R662" s="14" t="s">
        <v>17</v>
      </c>
      <c r="S662" s="14">
        <v>6.6</v>
      </c>
      <c r="T662" s="14" t="s">
        <v>17</v>
      </c>
      <c r="U662" s="14" t="s">
        <v>17</v>
      </c>
      <c r="V662" s="14" t="s">
        <v>17</v>
      </c>
      <c r="W662" s="14" t="s">
        <v>17</v>
      </c>
      <c r="X662" s="14" t="s">
        <v>17</v>
      </c>
      <c r="Y662" s="14" t="s">
        <v>17</v>
      </c>
      <c r="Z662" s="14" t="s">
        <v>17</v>
      </c>
      <c r="AA662" s="14" t="s">
        <v>17</v>
      </c>
      <c r="AB662" s="14" t="s">
        <v>17</v>
      </c>
      <c r="AC662" s="14" t="s">
        <v>17</v>
      </c>
      <c r="AD662" s="14" t="s">
        <v>17</v>
      </c>
      <c r="AE662" s="14" t="s">
        <v>17</v>
      </c>
    </row>
    <row r="663" spans="1:31">
      <c r="A663" t="s">
        <v>143</v>
      </c>
      <c r="B663" t="s">
        <v>168</v>
      </c>
      <c r="C663" s="234" t="s">
        <v>264</v>
      </c>
      <c r="D663" s="234" t="s">
        <v>264</v>
      </c>
      <c r="E663">
        <v>1983</v>
      </c>
      <c r="F663">
        <v>4</v>
      </c>
      <c r="G663">
        <v>1</v>
      </c>
      <c r="H663">
        <v>40.049999999999997</v>
      </c>
      <c r="I663">
        <v>1.9582999999999999</v>
      </c>
      <c r="J663" s="14">
        <v>3486</v>
      </c>
      <c r="K663" s="14">
        <v>4305</v>
      </c>
      <c r="L663" s="14">
        <v>5.2</v>
      </c>
      <c r="M663" s="14">
        <v>0</v>
      </c>
      <c r="N663" s="14">
        <v>78</v>
      </c>
      <c r="O663" s="14">
        <v>670</v>
      </c>
      <c r="P663" s="14" t="s">
        <v>17</v>
      </c>
      <c r="Q663" s="14" t="s">
        <v>17</v>
      </c>
      <c r="R663" s="14" t="s">
        <v>17</v>
      </c>
      <c r="S663" s="14">
        <v>6.7</v>
      </c>
      <c r="T663" s="14" t="s">
        <v>17</v>
      </c>
      <c r="U663" s="14" t="s">
        <v>17</v>
      </c>
      <c r="V663" s="14" t="s">
        <v>17</v>
      </c>
      <c r="W663" s="14" t="s">
        <v>17</v>
      </c>
      <c r="X663" s="14" t="s">
        <v>17</v>
      </c>
      <c r="Y663" s="14" t="s">
        <v>17</v>
      </c>
      <c r="Z663" s="14" t="s">
        <v>17</v>
      </c>
      <c r="AA663" s="14" t="s">
        <v>17</v>
      </c>
      <c r="AB663" s="14" t="s">
        <v>17</v>
      </c>
      <c r="AC663" s="14" t="s">
        <v>17</v>
      </c>
      <c r="AD663" s="14" t="s">
        <v>17</v>
      </c>
      <c r="AE663" s="14" t="s">
        <v>17</v>
      </c>
    </row>
    <row r="664" spans="1:31">
      <c r="A664" t="s">
        <v>143</v>
      </c>
      <c r="B664" t="s">
        <v>168</v>
      </c>
      <c r="C664" s="234" t="s">
        <v>264</v>
      </c>
      <c r="D664" s="234" t="s">
        <v>264</v>
      </c>
      <c r="E664">
        <v>1983</v>
      </c>
      <c r="F664">
        <v>4</v>
      </c>
      <c r="G664">
        <v>2</v>
      </c>
      <c r="H664">
        <v>38.96</v>
      </c>
      <c r="I664">
        <v>1.9988999999999999</v>
      </c>
      <c r="J664" s="14">
        <v>3976</v>
      </c>
      <c r="K664" s="14">
        <v>4137</v>
      </c>
      <c r="L664" s="14">
        <v>5.3</v>
      </c>
      <c r="M664" s="14">
        <v>0</v>
      </c>
      <c r="N664" s="14">
        <v>211</v>
      </c>
      <c r="O664" s="14">
        <v>826</v>
      </c>
      <c r="P664" s="14" t="s">
        <v>17</v>
      </c>
      <c r="Q664" s="14" t="s">
        <v>17</v>
      </c>
      <c r="R664" s="14" t="s">
        <v>17</v>
      </c>
      <c r="S664" s="14">
        <v>6.7</v>
      </c>
      <c r="T664" s="14" t="s">
        <v>17</v>
      </c>
      <c r="U664" s="14" t="s">
        <v>17</v>
      </c>
      <c r="V664" s="14" t="s">
        <v>17</v>
      </c>
      <c r="W664" s="14" t="s">
        <v>17</v>
      </c>
      <c r="X664" s="14" t="s">
        <v>17</v>
      </c>
      <c r="Y664" s="14" t="s">
        <v>17</v>
      </c>
      <c r="Z664" s="14" t="s">
        <v>17</v>
      </c>
      <c r="AA664" s="14" t="s">
        <v>17</v>
      </c>
      <c r="AB664" s="14" t="s">
        <v>17</v>
      </c>
      <c r="AC664" s="14" t="s">
        <v>17</v>
      </c>
      <c r="AD664" s="14" t="s">
        <v>17</v>
      </c>
      <c r="AE664" s="14" t="s">
        <v>17</v>
      </c>
    </row>
    <row r="665" spans="1:31">
      <c r="A665" t="s">
        <v>143</v>
      </c>
      <c r="B665" t="s">
        <v>168</v>
      </c>
      <c r="C665" s="234" t="s">
        <v>264</v>
      </c>
      <c r="D665" s="234" t="s">
        <v>264</v>
      </c>
      <c r="E665">
        <v>1983</v>
      </c>
      <c r="F665">
        <v>4</v>
      </c>
      <c r="G665">
        <v>3</v>
      </c>
      <c r="H665">
        <v>51.06</v>
      </c>
      <c r="I665">
        <v>1.9413</v>
      </c>
      <c r="J665" s="14">
        <v>3248</v>
      </c>
      <c r="K665" s="14">
        <v>4179</v>
      </c>
      <c r="L665" s="14">
        <v>5.0999999999999996</v>
      </c>
      <c r="M665" s="14">
        <v>0</v>
      </c>
      <c r="N665" s="14">
        <v>225</v>
      </c>
      <c r="O665" s="14">
        <v>781</v>
      </c>
      <c r="P665" s="14" t="s">
        <v>17</v>
      </c>
      <c r="Q665" s="14" t="s">
        <v>17</v>
      </c>
      <c r="R665" s="14" t="s">
        <v>17</v>
      </c>
      <c r="S665" s="14">
        <v>6.6</v>
      </c>
      <c r="T665" s="14" t="s">
        <v>17</v>
      </c>
      <c r="U665" s="14" t="s">
        <v>17</v>
      </c>
      <c r="V665" s="14" t="s">
        <v>17</v>
      </c>
      <c r="W665" s="14" t="s">
        <v>17</v>
      </c>
      <c r="X665" s="14" t="s">
        <v>17</v>
      </c>
      <c r="Y665" s="14" t="s">
        <v>17</v>
      </c>
      <c r="Z665" s="14" t="s">
        <v>17</v>
      </c>
      <c r="AA665" s="14" t="s">
        <v>17</v>
      </c>
      <c r="AB665" s="14" t="s">
        <v>17</v>
      </c>
      <c r="AC665" s="14" t="s">
        <v>17</v>
      </c>
      <c r="AD665" s="14" t="s">
        <v>17</v>
      </c>
      <c r="AE665" s="14" t="s">
        <v>17</v>
      </c>
    </row>
    <row r="666" spans="1:31">
      <c r="A666" t="s">
        <v>143</v>
      </c>
      <c r="B666" t="s">
        <v>168</v>
      </c>
      <c r="C666" s="234" t="s">
        <v>264</v>
      </c>
      <c r="D666" s="234" t="s">
        <v>264</v>
      </c>
      <c r="E666">
        <v>1983</v>
      </c>
      <c r="F666">
        <v>4</v>
      </c>
      <c r="G666">
        <v>4</v>
      </c>
      <c r="H666">
        <v>53.72</v>
      </c>
      <c r="I666">
        <v>1.9718</v>
      </c>
      <c r="J666" s="14">
        <v>3290</v>
      </c>
      <c r="K666" s="14">
        <v>4060</v>
      </c>
      <c r="L666" s="14">
        <v>5</v>
      </c>
      <c r="M666" s="14">
        <v>1</v>
      </c>
      <c r="N666" s="14">
        <v>212</v>
      </c>
      <c r="O666" s="14">
        <v>828</v>
      </c>
      <c r="P666" s="14" t="s">
        <v>17</v>
      </c>
      <c r="Q666" s="14" t="s">
        <v>17</v>
      </c>
      <c r="R666" s="14" t="s">
        <v>17</v>
      </c>
      <c r="S666" s="14">
        <v>6.5</v>
      </c>
      <c r="T666" s="14" t="s">
        <v>17</v>
      </c>
      <c r="U666" s="14" t="s">
        <v>17</v>
      </c>
      <c r="V666" s="14" t="s">
        <v>17</v>
      </c>
      <c r="W666" s="14" t="s">
        <v>17</v>
      </c>
      <c r="X666" s="14" t="s">
        <v>17</v>
      </c>
      <c r="Y666" s="14" t="s">
        <v>17</v>
      </c>
      <c r="Z666" s="14" t="s">
        <v>17</v>
      </c>
      <c r="AA666" s="14" t="s">
        <v>17</v>
      </c>
      <c r="AB666" s="14" t="s">
        <v>17</v>
      </c>
      <c r="AC666" s="14" t="s">
        <v>17</v>
      </c>
      <c r="AD666" s="14" t="s">
        <v>17</v>
      </c>
      <c r="AE666" s="14" t="s">
        <v>17</v>
      </c>
    </row>
    <row r="667" spans="1:31">
      <c r="A667" t="s">
        <v>143</v>
      </c>
      <c r="B667" t="s">
        <v>168</v>
      </c>
      <c r="C667" s="234" t="s">
        <v>264</v>
      </c>
      <c r="D667" s="234" t="s">
        <v>264</v>
      </c>
      <c r="E667">
        <v>1983</v>
      </c>
      <c r="F667">
        <v>4</v>
      </c>
      <c r="G667">
        <v>5</v>
      </c>
      <c r="H667">
        <v>48.64</v>
      </c>
      <c r="I667">
        <v>2.1175000000000002</v>
      </c>
      <c r="J667" s="14">
        <v>3276</v>
      </c>
      <c r="K667" s="14">
        <v>4053</v>
      </c>
      <c r="L667" s="14">
        <v>4.8</v>
      </c>
      <c r="M667" s="14">
        <v>2</v>
      </c>
      <c r="N667" s="14">
        <v>251</v>
      </c>
      <c r="O667" s="14">
        <v>967</v>
      </c>
      <c r="P667" s="14" t="s">
        <v>17</v>
      </c>
      <c r="Q667" s="14" t="s">
        <v>17</v>
      </c>
      <c r="R667" s="14" t="s">
        <v>17</v>
      </c>
      <c r="S667" s="14">
        <v>6.5</v>
      </c>
      <c r="T667" s="14" t="s">
        <v>17</v>
      </c>
      <c r="U667" s="14" t="s">
        <v>17</v>
      </c>
      <c r="V667" s="14" t="s">
        <v>17</v>
      </c>
      <c r="W667" s="14" t="s">
        <v>17</v>
      </c>
      <c r="X667" s="14" t="s">
        <v>17</v>
      </c>
      <c r="Y667" s="14" t="s">
        <v>17</v>
      </c>
      <c r="Z667" s="14" t="s">
        <v>17</v>
      </c>
      <c r="AA667" s="14" t="s">
        <v>17</v>
      </c>
      <c r="AB667" s="14" t="s">
        <v>17</v>
      </c>
      <c r="AC667" s="14" t="s">
        <v>17</v>
      </c>
      <c r="AD667" s="14" t="s">
        <v>17</v>
      </c>
      <c r="AE667" s="14" t="s">
        <v>17</v>
      </c>
    </row>
    <row r="668" spans="1:31">
      <c r="A668" t="s">
        <v>143</v>
      </c>
      <c r="B668" t="s">
        <v>168</v>
      </c>
      <c r="C668" s="234" t="s">
        <v>264</v>
      </c>
      <c r="D668" s="234" t="s">
        <v>264</v>
      </c>
      <c r="E668">
        <v>1983</v>
      </c>
      <c r="F668">
        <v>4</v>
      </c>
      <c r="G668">
        <v>6</v>
      </c>
      <c r="H668">
        <v>47.67</v>
      </c>
      <c r="I668">
        <v>2.3071999999999999</v>
      </c>
      <c r="J668" s="14">
        <v>2996</v>
      </c>
      <c r="K668" s="14">
        <v>3871</v>
      </c>
      <c r="L668" s="14">
        <v>4.8</v>
      </c>
      <c r="M668" s="14">
        <v>0</v>
      </c>
      <c r="N668" s="14">
        <v>254</v>
      </c>
      <c r="O668" s="14">
        <v>932</v>
      </c>
      <c r="P668" s="14" t="s">
        <v>17</v>
      </c>
      <c r="Q668" s="14" t="s">
        <v>17</v>
      </c>
      <c r="R668" s="14" t="s">
        <v>17</v>
      </c>
      <c r="S668" s="14">
        <v>6.5</v>
      </c>
      <c r="T668" s="14" t="s">
        <v>17</v>
      </c>
      <c r="U668" s="14" t="s">
        <v>17</v>
      </c>
      <c r="V668" s="14" t="s">
        <v>17</v>
      </c>
      <c r="W668" s="14" t="s">
        <v>17</v>
      </c>
      <c r="X668" s="14" t="s">
        <v>17</v>
      </c>
      <c r="Y668" s="14" t="s">
        <v>17</v>
      </c>
      <c r="Z668" s="14" t="s">
        <v>17</v>
      </c>
      <c r="AA668" s="14" t="s">
        <v>17</v>
      </c>
      <c r="AB668" s="14" t="s">
        <v>17</v>
      </c>
      <c r="AC668" s="14" t="s">
        <v>17</v>
      </c>
      <c r="AD668" s="14" t="s">
        <v>17</v>
      </c>
      <c r="AE668" s="14" t="s">
        <v>17</v>
      </c>
    </row>
    <row r="669" spans="1:31">
      <c r="A669" t="s">
        <v>143</v>
      </c>
      <c r="B669" t="s">
        <v>168</v>
      </c>
      <c r="C669" s="234" t="s">
        <v>264</v>
      </c>
      <c r="D669" s="234" t="s">
        <v>264</v>
      </c>
      <c r="E669">
        <v>1983</v>
      </c>
      <c r="F669">
        <v>4</v>
      </c>
      <c r="G669">
        <v>7</v>
      </c>
      <c r="H669">
        <v>45.01</v>
      </c>
      <c r="I669">
        <v>2.4529000000000001</v>
      </c>
      <c r="J669" s="14">
        <v>3276</v>
      </c>
      <c r="K669" s="14">
        <v>4018</v>
      </c>
      <c r="L669" s="14">
        <v>4.7</v>
      </c>
      <c r="M669" s="14">
        <v>1</v>
      </c>
      <c r="N669" s="14">
        <v>110</v>
      </c>
      <c r="O669" s="14">
        <v>711</v>
      </c>
      <c r="P669" s="14" t="s">
        <v>17</v>
      </c>
      <c r="Q669" s="14" t="s">
        <v>17</v>
      </c>
      <c r="R669" s="14" t="s">
        <v>17</v>
      </c>
      <c r="S669" s="14">
        <v>6.5</v>
      </c>
      <c r="T669" s="14" t="s">
        <v>17</v>
      </c>
      <c r="U669" s="14" t="s">
        <v>17</v>
      </c>
      <c r="V669" s="14" t="s">
        <v>17</v>
      </c>
      <c r="W669" s="14" t="s">
        <v>17</v>
      </c>
      <c r="X669" s="14" t="s">
        <v>17</v>
      </c>
      <c r="Y669" s="14" t="s">
        <v>17</v>
      </c>
      <c r="Z669" s="14" t="s">
        <v>17</v>
      </c>
      <c r="AA669" s="14" t="s">
        <v>17</v>
      </c>
      <c r="AB669" s="14" t="s">
        <v>17</v>
      </c>
      <c r="AC669" s="14" t="s">
        <v>17</v>
      </c>
      <c r="AD669" s="14" t="s">
        <v>17</v>
      </c>
      <c r="AE669" s="14" t="s">
        <v>17</v>
      </c>
    </row>
    <row r="670" spans="1:31">
      <c r="A670" t="s">
        <v>143</v>
      </c>
      <c r="B670" t="s">
        <v>168</v>
      </c>
      <c r="C670" s="234" t="s">
        <v>264</v>
      </c>
      <c r="D670" s="234" t="s">
        <v>264</v>
      </c>
      <c r="E670">
        <v>1983</v>
      </c>
      <c r="F670">
        <v>4</v>
      </c>
      <c r="G670">
        <v>8</v>
      </c>
      <c r="H670">
        <v>39.93</v>
      </c>
      <c r="I670">
        <v>2.2021999999999999</v>
      </c>
      <c r="J670" s="14">
        <v>2674</v>
      </c>
      <c r="K670" s="14">
        <v>3395</v>
      </c>
      <c r="L670" s="14">
        <v>4.8</v>
      </c>
      <c r="M670" s="14">
        <v>0</v>
      </c>
      <c r="N670" s="14">
        <v>100</v>
      </c>
      <c r="O670" s="14">
        <v>826</v>
      </c>
      <c r="P670" s="14" t="s">
        <v>17</v>
      </c>
      <c r="Q670" s="14" t="s">
        <v>17</v>
      </c>
      <c r="R670" s="14" t="s">
        <v>17</v>
      </c>
      <c r="S670" s="14">
        <v>6.5</v>
      </c>
      <c r="T670" s="14" t="s">
        <v>17</v>
      </c>
      <c r="U670" s="14" t="s">
        <v>17</v>
      </c>
      <c r="V670" s="14" t="s">
        <v>17</v>
      </c>
      <c r="W670" s="14" t="s">
        <v>17</v>
      </c>
      <c r="X670" s="14" t="s">
        <v>17</v>
      </c>
      <c r="Y670" s="14" t="s">
        <v>17</v>
      </c>
      <c r="Z670" s="14" t="s">
        <v>17</v>
      </c>
      <c r="AA670" s="14" t="s">
        <v>17</v>
      </c>
      <c r="AB670" s="14" t="s">
        <v>17</v>
      </c>
      <c r="AC670" s="14" t="s">
        <v>17</v>
      </c>
      <c r="AD670" s="14" t="s">
        <v>17</v>
      </c>
      <c r="AE670" s="14" t="s">
        <v>17</v>
      </c>
    </row>
    <row r="671" spans="1:31">
      <c r="A671" t="s">
        <v>143</v>
      </c>
      <c r="B671" t="s">
        <v>168</v>
      </c>
      <c r="C671" s="234" t="s">
        <v>264</v>
      </c>
      <c r="D671" s="234" t="s">
        <v>264</v>
      </c>
      <c r="E671">
        <v>1983</v>
      </c>
      <c r="F671">
        <v>4</v>
      </c>
      <c r="G671">
        <v>9</v>
      </c>
      <c r="H671">
        <v>50.21</v>
      </c>
      <c r="I671">
        <v>2.3037999999999998</v>
      </c>
      <c r="J671" s="14">
        <v>3584</v>
      </c>
      <c r="K671" s="14">
        <v>3577</v>
      </c>
      <c r="L671" s="14">
        <v>4.9000000000000004</v>
      </c>
      <c r="M671" s="14">
        <v>0</v>
      </c>
      <c r="N671" s="14">
        <v>176</v>
      </c>
      <c r="O671" s="14">
        <v>828</v>
      </c>
      <c r="P671" s="14" t="s">
        <v>17</v>
      </c>
      <c r="Q671" s="14" t="s">
        <v>17</v>
      </c>
      <c r="R671" s="14" t="s">
        <v>17</v>
      </c>
      <c r="S671" s="14">
        <v>6.5</v>
      </c>
      <c r="T671" s="14" t="s">
        <v>17</v>
      </c>
      <c r="U671" s="14" t="s">
        <v>17</v>
      </c>
      <c r="V671" s="14" t="s">
        <v>17</v>
      </c>
      <c r="W671" s="14" t="s">
        <v>17</v>
      </c>
      <c r="X671" s="14" t="s">
        <v>17</v>
      </c>
      <c r="Y671" s="14" t="s">
        <v>17</v>
      </c>
      <c r="Z671" s="14" t="s">
        <v>17</v>
      </c>
      <c r="AA671" s="14" t="s">
        <v>17</v>
      </c>
      <c r="AB671" s="14" t="s">
        <v>17</v>
      </c>
      <c r="AC671" s="14" t="s">
        <v>17</v>
      </c>
      <c r="AD671" s="14" t="s">
        <v>17</v>
      </c>
      <c r="AE671" s="14" t="s">
        <v>17</v>
      </c>
    </row>
    <row r="672" spans="1:31">
      <c r="A672" t="s">
        <v>143</v>
      </c>
      <c r="B672" t="s">
        <v>168</v>
      </c>
      <c r="C672" s="234" t="s">
        <v>264</v>
      </c>
      <c r="D672" s="234" t="s">
        <v>264</v>
      </c>
      <c r="E672">
        <v>1983</v>
      </c>
      <c r="F672">
        <v>4</v>
      </c>
      <c r="G672">
        <v>10</v>
      </c>
      <c r="H672">
        <v>49.49</v>
      </c>
      <c r="I672">
        <v>2.2225000000000001</v>
      </c>
      <c r="J672" s="14">
        <v>4102</v>
      </c>
      <c r="K672" s="14">
        <v>4214</v>
      </c>
      <c r="L672" s="14">
        <v>5</v>
      </c>
      <c r="M672" s="14">
        <v>1</v>
      </c>
      <c r="N672" s="14">
        <v>247</v>
      </c>
      <c r="O672" s="14">
        <v>914</v>
      </c>
      <c r="P672" s="14" t="s">
        <v>17</v>
      </c>
      <c r="Q672" s="14" t="s">
        <v>17</v>
      </c>
      <c r="R672" s="14" t="s">
        <v>17</v>
      </c>
      <c r="S672" s="14">
        <v>6.6</v>
      </c>
      <c r="T672" s="14" t="s">
        <v>17</v>
      </c>
      <c r="U672" s="14" t="s">
        <v>17</v>
      </c>
      <c r="V672" s="14" t="s">
        <v>17</v>
      </c>
      <c r="W672" s="14" t="s">
        <v>17</v>
      </c>
      <c r="X672" s="14" t="s">
        <v>17</v>
      </c>
      <c r="Y672" s="14" t="s">
        <v>17</v>
      </c>
      <c r="Z672" s="14" t="s">
        <v>17</v>
      </c>
      <c r="AA672" s="14" t="s">
        <v>17</v>
      </c>
      <c r="AB672" s="14" t="s">
        <v>17</v>
      </c>
      <c r="AC672" s="14" t="s">
        <v>17</v>
      </c>
      <c r="AD672" s="14" t="s">
        <v>17</v>
      </c>
      <c r="AE672" s="14" t="s">
        <v>17</v>
      </c>
    </row>
    <row r="673" spans="1:31">
      <c r="A673" t="s">
        <v>143</v>
      </c>
      <c r="B673" t="s">
        <v>168</v>
      </c>
      <c r="C673" s="234" t="s">
        <v>264</v>
      </c>
      <c r="D673" s="234" t="s">
        <v>264</v>
      </c>
      <c r="E673">
        <v>1983</v>
      </c>
      <c r="F673">
        <v>4</v>
      </c>
      <c r="G673">
        <v>11</v>
      </c>
      <c r="H673">
        <v>46.1</v>
      </c>
      <c r="I673">
        <v>2.1343999999999999</v>
      </c>
      <c r="J673" s="14">
        <v>3486</v>
      </c>
      <c r="K673" s="14">
        <v>3815</v>
      </c>
      <c r="L673" s="14">
        <v>4.9000000000000004</v>
      </c>
      <c r="M673" s="14">
        <v>0</v>
      </c>
      <c r="N673" s="14">
        <v>256</v>
      </c>
      <c r="O673" s="14">
        <v>767</v>
      </c>
      <c r="P673" s="14" t="s">
        <v>17</v>
      </c>
      <c r="Q673" s="14" t="s">
        <v>17</v>
      </c>
      <c r="R673" s="14" t="s">
        <v>17</v>
      </c>
      <c r="S673" s="14">
        <v>6.5</v>
      </c>
      <c r="T673" s="14" t="s">
        <v>17</v>
      </c>
      <c r="U673" s="14" t="s">
        <v>17</v>
      </c>
      <c r="V673" s="14" t="s">
        <v>17</v>
      </c>
      <c r="W673" s="14" t="s">
        <v>17</v>
      </c>
      <c r="X673" s="14" t="s">
        <v>17</v>
      </c>
      <c r="Y673" s="14" t="s">
        <v>17</v>
      </c>
      <c r="Z673" s="14" t="s">
        <v>17</v>
      </c>
      <c r="AA673" s="14" t="s">
        <v>17</v>
      </c>
      <c r="AB673" s="14" t="s">
        <v>17</v>
      </c>
      <c r="AC673" s="14" t="s">
        <v>17</v>
      </c>
      <c r="AD673" s="14" t="s">
        <v>17</v>
      </c>
      <c r="AE673" s="14" t="s">
        <v>17</v>
      </c>
    </row>
    <row r="674" spans="1:31">
      <c r="A674" t="s">
        <v>143</v>
      </c>
      <c r="B674" t="s">
        <v>168</v>
      </c>
      <c r="C674" s="234" t="s">
        <v>264</v>
      </c>
      <c r="D674" s="234" t="s">
        <v>264</v>
      </c>
      <c r="E674">
        <v>1983</v>
      </c>
      <c r="F674">
        <v>4</v>
      </c>
      <c r="G674">
        <v>12</v>
      </c>
      <c r="H674">
        <v>47.92</v>
      </c>
      <c r="I674">
        <v>2.2429000000000001</v>
      </c>
      <c r="J674" s="14">
        <v>3836</v>
      </c>
      <c r="K674" s="14">
        <v>4935</v>
      </c>
      <c r="L674" s="14">
        <v>5</v>
      </c>
      <c r="M674" s="14">
        <v>0</v>
      </c>
      <c r="N674" s="14">
        <v>195</v>
      </c>
      <c r="O674" s="14">
        <v>574</v>
      </c>
      <c r="P674" s="14" t="s">
        <v>17</v>
      </c>
      <c r="Q674" s="14" t="s">
        <v>17</v>
      </c>
      <c r="R674" s="14" t="s">
        <v>17</v>
      </c>
      <c r="S674" s="14">
        <v>6.6</v>
      </c>
      <c r="T674" s="14" t="s">
        <v>17</v>
      </c>
      <c r="U674" s="14" t="s">
        <v>17</v>
      </c>
      <c r="V674" s="14" t="s">
        <v>17</v>
      </c>
      <c r="W674" s="14" t="s">
        <v>17</v>
      </c>
      <c r="X674" s="14" t="s">
        <v>17</v>
      </c>
      <c r="Y674" s="14" t="s">
        <v>17</v>
      </c>
      <c r="Z674" s="14" t="s">
        <v>17</v>
      </c>
      <c r="AA674" s="14" t="s">
        <v>17</v>
      </c>
      <c r="AB674" s="14" t="s">
        <v>17</v>
      </c>
      <c r="AC674" s="14" t="s">
        <v>17</v>
      </c>
      <c r="AD674" s="14" t="s">
        <v>17</v>
      </c>
      <c r="AE674" s="14" t="s">
        <v>17</v>
      </c>
    </row>
    <row r="675" spans="1:31">
      <c r="A675" t="s">
        <v>143</v>
      </c>
      <c r="B675" t="s">
        <v>168</v>
      </c>
      <c r="C675" s="234" t="s">
        <v>264</v>
      </c>
      <c r="D675" s="234" t="s">
        <v>264</v>
      </c>
      <c r="E675">
        <v>1983</v>
      </c>
      <c r="F675">
        <v>4</v>
      </c>
      <c r="G675">
        <v>13</v>
      </c>
      <c r="H675">
        <v>33.880000000000003</v>
      </c>
      <c r="I675">
        <v>2.375</v>
      </c>
      <c r="J675" s="14">
        <v>2940</v>
      </c>
      <c r="K675" s="14">
        <v>4032</v>
      </c>
      <c r="L675" s="14">
        <v>4.7</v>
      </c>
      <c r="M675" s="14">
        <v>2</v>
      </c>
      <c r="N675" s="14">
        <v>308</v>
      </c>
      <c r="O675" s="14">
        <v>934</v>
      </c>
      <c r="P675" s="14" t="s">
        <v>17</v>
      </c>
      <c r="Q675" s="14" t="s">
        <v>17</v>
      </c>
      <c r="R675" s="14" t="s">
        <v>17</v>
      </c>
      <c r="S675" s="14">
        <v>6.3</v>
      </c>
      <c r="T675" s="14" t="s">
        <v>17</v>
      </c>
      <c r="U675" s="14" t="s">
        <v>17</v>
      </c>
      <c r="V675" s="14" t="s">
        <v>17</v>
      </c>
      <c r="W675" s="14" t="s">
        <v>17</v>
      </c>
      <c r="X675" s="14" t="s">
        <v>17</v>
      </c>
      <c r="Y675" s="14" t="s">
        <v>17</v>
      </c>
      <c r="Z675" s="14" t="s">
        <v>17</v>
      </c>
      <c r="AA675" s="14" t="s">
        <v>17</v>
      </c>
      <c r="AB675" s="14" t="s">
        <v>17</v>
      </c>
      <c r="AC675" s="14" t="s">
        <v>17</v>
      </c>
      <c r="AD675" s="14" t="s">
        <v>17</v>
      </c>
      <c r="AE675" s="14" t="s">
        <v>17</v>
      </c>
    </row>
    <row r="676" spans="1:31">
      <c r="A676" t="s">
        <v>143</v>
      </c>
      <c r="B676" t="s">
        <v>168</v>
      </c>
      <c r="C676" s="234" t="s">
        <v>264</v>
      </c>
      <c r="D676" s="234" t="s">
        <v>264</v>
      </c>
      <c r="E676">
        <v>1983</v>
      </c>
      <c r="F676">
        <v>4</v>
      </c>
      <c r="G676">
        <v>14</v>
      </c>
      <c r="H676">
        <v>43.56</v>
      </c>
      <c r="I676">
        <v>2.3953000000000002</v>
      </c>
      <c r="J676" s="14">
        <v>3808</v>
      </c>
      <c r="K676" s="14">
        <v>3507</v>
      </c>
      <c r="L676" s="14">
        <v>4.9000000000000004</v>
      </c>
      <c r="M676" s="14">
        <v>0</v>
      </c>
      <c r="N676" s="14">
        <v>166</v>
      </c>
      <c r="O676" s="14">
        <v>792</v>
      </c>
      <c r="P676" s="14" t="s">
        <v>17</v>
      </c>
      <c r="Q676" s="14" t="s">
        <v>17</v>
      </c>
      <c r="R676" s="14" t="s">
        <v>17</v>
      </c>
      <c r="S676" s="14">
        <v>6.5</v>
      </c>
      <c r="T676" s="14" t="s">
        <v>17</v>
      </c>
      <c r="U676" s="14" t="s">
        <v>17</v>
      </c>
      <c r="V676" s="14" t="s">
        <v>17</v>
      </c>
      <c r="W676" s="14" t="s">
        <v>17</v>
      </c>
      <c r="X676" s="14" t="s">
        <v>17</v>
      </c>
      <c r="Y676" s="14" t="s">
        <v>17</v>
      </c>
      <c r="Z676" s="14" t="s">
        <v>17</v>
      </c>
      <c r="AA676" s="14" t="s">
        <v>17</v>
      </c>
      <c r="AB676" s="14" t="s">
        <v>17</v>
      </c>
      <c r="AC676" s="14" t="s">
        <v>17</v>
      </c>
      <c r="AD676" s="14" t="s">
        <v>17</v>
      </c>
      <c r="AE676" s="14" t="s">
        <v>17</v>
      </c>
    </row>
    <row r="677" spans="1:31">
      <c r="A677" t="s">
        <v>143</v>
      </c>
      <c r="B677" t="s">
        <v>168</v>
      </c>
      <c r="C677" s="234" t="s">
        <v>264</v>
      </c>
      <c r="D677" s="234" t="s">
        <v>264</v>
      </c>
      <c r="E677">
        <v>1984</v>
      </c>
      <c r="F677">
        <v>1</v>
      </c>
      <c r="G677">
        <v>1</v>
      </c>
      <c r="H677">
        <v>29.77</v>
      </c>
      <c r="I677">
        <v>2.16</v>
      </c>
      <c r="J677" s="14">
        <v>4300</v>
      </c>
      <c r="K677" s="14">
        <v>3400</v>
      </c>
      <c r="L677" s="14" t="s">
        <v>17</v>
      </c>
      <c r="M677" s="14" t="s">
        <v>17</v>
      </c>
      <c r="N677" s="14" t="s">
        <v>17</v>
      </c>
      <c r="O677" s="14" t="s">
        <v>17</v>
      </c>
      <c r="P677" s="14" t="s">
        <v>17</v>
      </c>
      <c r="Q677" s="14" t="s">
        <v>17</v>
      </c>
      <c r="R677" s="14" t="s">
        <v>17</v>
      </c>
      <c r="S677" s="14" t="s">
        <v>17</v>
      </c>
      <c r="T677" s="14" t="s">
        <v>17</v>
      </c>
      <c r="U677" s="14" t="s">
        <v>17</v>
      </c>
      <c r="V677" s="14" t="s">
        <v>17</v>
      </c>
      <c r="W677" s="14" t="s">
        <v>17</v>
      </c>
      <c r="X677" s="14" t="s">
        <v>17</v>
      </c>
      <c r="Y677" s="14" t="s">
        <v>17</v>
      </c>
      <c r="Z677" s="14" t="s">
        <v>17</v>
      </c>
      <c r="AA677" s="14" t="s">
        <v>17</v>
      </c>
      <c r="AB677" s="14" t="s">
        <v>17</v>
      </c>
      <c r="AC677" s="14" t="s">
        <v>17</v>
      </c>
      <c r="AD677" s="14" t="s">
        <v>17</v>
      </c>
      <c r="AE677" s="14" t="s">
        <v>17</v>
      </c>
    </row>
    <row r="678" spans="1:31">
      <c r="A678" t="s">
        <v>143</v>
      </c>
      <c r="B678" t="s">
        <v>168</v>
      </c>
      <c r="C678" s="234" t="s">
        <v>264</v>
      </c>
      <c r="D678" s="234" t="s">
        <v>264</v>
      </c>
      <c r="E678">
        <v>1984</v>
      </c>
      <c r="F678">
        <v>1</v>
      </c>
      <c r="G678">
        <v>2</v>
      </c>
      <c r="H678">
        <v>31.1</v>
      </c>
      <c r="I678">
        <v>2.2000000000000002</v>
      </c>
      <c r="J678" s="14">
        <v>4100</v>
      </c>
      <c r="K678" s="14">
        <v>3300</v>
      </c>
      <c r="L678" s="14" t="s">
        <v>17</v>
      </c>
      <c r="M678" s="14" t="s">
        <v>17</v>
      </c>
      <c r="N678" s="14" t="s">
        <v>17</v>
      </c>
      <c r="O678" s="14" t="s">
        <v>17</v>
      </c>
      <c r="P678" s="14" t="s">
        <v>17</v>
      </c>
      <c r="Q678" s="14" t="s">
        <v>17</v>
      </c>
      <c r="R678" s="14" t="s">
        <v>17</v>
      </c>
      <c r="S678" s="14" t="s">
        <v>17</v>
      </c>
      <c r="T678" s="14" t="s">
        <v>17</v>
      </c>
      <c r="U678" s="14" t="s">
        <v>17</v>
      </c>
      <c r="V678" s="14" t="s">
        <v>17</v>
      </c>
      <c r="W678" s="14" t="s">
        <v>17</v>
      </c>
      <c r="X678" s="14" t="s">
        <v>17</v>
      </c>
      <c r="Y678" s="14" t="s">
        <v>17</v>
      </c>
      <c r="Z678" s="14" t="s">
        <v>17</v>
      </c>
      <c r="AA678" s="14" t="s">
        <v>17</v>
      </c>
      <c r="AB678" s="14" t="s">
        <v>17</v>
      </c>
      <c r="AC678" s="14" t="s">
        <v>17</v>
      </c>
      <c r="AD678" s="14" t="s">
        <v>17</v>
      </c>
      <c r="AE678" s="14" t="s">
        <v>17</v>
      </c>
    </row>
    <row r="679" spans="1:31">
      <c r="A679" t="s">
        <v>143</v>
      </c>
      <c r="B679" t="s">
        <v>168</v>
      </c>
      <c r="C679" s="234" t="s">
        <v>264</v>
      </c>
      <c r="D679" s="234" t="s">
        <v>264</v>
      </c>
      <c r="E679">
        <v>1984</v>
      </c>
      <c r="F679">
        <v>1</v>
      </c>
      <c r="G679">
        <v>3</v>
      </c>
      <c r="H679">
        <v>45.13</v>
      </c>
      <c r="I679">
        <v>2.0299999999999998</v>
      </c>
      <c r="J679" s="14">
        <v>3600</v>
      </c>
      <c r="K679" s="14">
        <v>3100</v>
      </c>
      <c r="L679" s="14" t="s">
        <v>17</v>
      </c>
      <c r="M679" s="14" t="s">
        <v>17</v>
      </c>
      <c r="N679" s="14" t="s">
        <v>17</v>
      </c>
      <c r="O679" s="14" t="s">
        <v>17</v>
      </c>
      <c r="P679" s="14" t="s">
        <v>17</v>
      </c>
      <c r="Q679" s="14" t="s">
        <v>17</v>
      </c>
      <c r="R679" s="14" t="s">
        <v>17</v>
      </c>
      <c r="S679" s="14" t="s">
        <v>17</v>
      </c>
      <c r="T679" s="14" t="s">
        <v>17</v>
      </c>
      <c r="U679" s="14" t="s">
        <v>17</v>
      </c>
      <c r="V679" s="14" t="s">
        <v>17</v>
      </c>
      <c r="W679" s="14" t="s">
        <v>17</v>
      </c>
      <c r="X679" s="14" t="s">
        <v>17</v>
      </c>
      <c r="Y679" s="14" t="s">
        <v>17</v>
      </c>
      <c r="Z679" s="14" t="s">
        <v>17</v>
      </c>
      <c r="AA679" s="14" t="s">
        <v>17</v>
      </c>
      <c r="AB679" s="14" t="s">
        <v>17</v>
      </c>
      <c r="AC679" s="14" t="s">
        <v>17</v>
      </c>
      <c r="AD679" s="14" t="s">
        <v>17</v>
      </c>
      <c r="AE679" s="14" t="s">
        <v>17</v>
      </c>
    </row>
    <row r="680" spans="1:31">
      <c r="A680" t="s">
        <v>143</v>
      </c>
      <c r="B680" t="s">
        <v>168</v>
      </c>
      <c r="C680" s="234" t="s">
        <v>264</v>
      </c>
      <c r="D680" s="234" t="s">
        <v>264</v>
      </c>
      <c r="E680">
        <v>1984</v>
      </c>
      <c r="F680">
        <v>1</v>
      </c>
      <c r="G680">
        <v>4</v>
      </c>
      <c r="H680">
        <v>36.54</v>
      </c>
      <c r="I680">
        <v>1.89</v>
      </c>
      <c r="J680" s="14">
        <v>3400</v>
      </c>
      <c r="K680" s="14">
        <v>2900</v>
      </c>
      <c r="L680" s="14" t="s">
        <v>17</v>
      </c>
      <c r="M680" s="14" t="s">
        <v>17</v>
      </c>
      <c r="N680" s="14" t="s">
        <v>17</v>
      </c>
      <c r="O680" s="14" t="s">
        <v>17</v>
      </c>
      <c r="P680" s="14" t="s">
        <v>17</v>
      </c>
      <c r="Q680" s="14" t="s">
        <v>17</v>
      </c>
      <c r="R680" s="14" t="s">
        <v>17</v>
      </c>
      <c r="S680" s="14" t="s">
        <v>17</v>
      </c>
      <c r="T680" s="14" t="s">
        <v>17</v>
      </c>
      <c r="U680" s="14" t="s">
        <v>17</v>
      </c>
      <c r="V680" s="14" t="s">
        <v>17</v>
      </c>
      <c r="W680" s="14" t="s">
        <v>17</v>
      </c>
      <c r="X680" s="14" t="s">
        <v>17</v>
      </c>
      <c r="Y680" s="14" t="s">
        <v>17</v>
      </c>
      <c r="Z680" s="14" t="s">
        <v>17</v>
      </c>
      <c r="AA680" s="14" t="s">
        <v>17</v>
      </c>
      <c r="AB680" s="14" t="s">
        <v>17</v>
      </c>
      <c r="AC680" s="14" t="s">
        <v>17</v>
      </c>
      <c r="AD680" s="14" t="s">
        <v>17</v>
      </c>
      <c r="AE680" s="14" t="s">
        <v>17</v>
      </c>
    </row>
    <row r="681" spans="1:31">
      <c r="A681" t="s">
        <v>143</v>
      </c>
      <c r="B681" t="s">
        <v>168</v>
      </c>
      <c r="C681" s="234" t="s">
        <v>264</v>
      </c>
      <c r="D681" s="234" t="s">
        <v>264</v>
      </c>
      <c r="E681">
        <v>1984</v>
      </c>
      <c r="F681">
        <v>1</v>
      </c>
      <c r="G681">
        <v>5</v>
      </c>
      <c r="H681">
        <v>45.5</v>
      </c>
      <c r="I681">
        <v>2.31</v>
      </c>
      <c r="J681" s="14">
        <v>3700</v>
      </c>
      <c r="K681" s="14">
        <v>3300</v>
      </c>
      <c r="L681" s="14" t="s">
        <v>17</v>
      </c>
      <c r="M681" s="14" t="s">
        <v>17</v>
      </c>
      <c r="N681" s="14" t="s">
        <v>17</v>
      </c>
      <c r="O681" s="14" t="s">
        <v>17</v>
      </c>
      <c r="P681" s="14" t="s">
        <v>17</v>
      </c>
      <c r="Q681" s="14" t="s">
        <v>17</v>
      </c>
      <c r="R681" s="14" t="s">
        <v>17</v>
      </c>
      <c r="S681" s="14" t="s">
        <v>17</v>
      </c>
      <c r="T681" s="14" t="s">
        <v>17</v>
      </c>
      <c r="U681" s="14" t="s">
        <v>17</v>
      </c>
      <c r="V681" s="14" t="s">
        <v>17</v>
      </c>
      <c r="W681" s="14" t="s">
        <v>17</v>
      </c>
      <c r="X681" s="14" t="s">
        <v>17</v>
      </c>
      <c r="Y681" s="14" t="s">
        <v>17</v>
      </c>
      <c r="Z681" s="14" t="s">
        <v>17</v>
      </c>
      <c r="AA681" s="14" t="s">
        <v>17</v>
      </c>
      <c r="AB681" s="14" t="s">
        <v>17</v>
      </c>
      <c r="AC681" s="14" t="s">
        <v>17</v>
      </c>
      <c r="AD681" s="14" t="s">
        <v>17</v>
      </c>
      <c r="AE681" s="14" t="s">
        <v>17</v>
      </c>
    </row>
    <row r="682" spans="1:31">
      <c r="A682" t="s">
        <v>143</v>
      </c>
      <c r="B682" t="s">
        <v>168</v>
      </c>
      <c r="C682" s="234" t="s">
        <v>264</v>
      </c>
      <c r="D682" s="234" t="s">
        <v>264</v>
      </c>
      <c r="E682">
        <v>1984</v>
      </c>
      <c r="F682">
        <v>1</v>
      </c>
      <c r="G682">
        <v>6</v>
      </c>
      <c r="H682">
        <v>42.35</v>
      </c>
      <c r="I682">
        <v>2.33</v>
      </c>
      <c r="J682" s="14">
        <v>4100</v>
      </c>
      <c r="K682" s="14">
        <v>3600</v>
      </c>
      <c r="L682" s="14" t="s">
        <v>17</v>
      </c>
      <c r="M682" s="14" t="s">
        <v>17</v>
      </c>
      <c r="N682" s="14" t="s">
        <v>17</v>
      </c>
      <c r="O682" s="14" t="s">
        <v>17</v>
      </c>
      <c r="P682" s="14" t="s">
        <v>17</v>
      </c>
      <c r="Q682" s="14" t="s">
        <v>17</v>
      </c>
      <c r="R682" s="14" t="s">
        <v>17</v>
      </c>
      <c r="S682" s="14" t="s">
        <v>17</v>
      </c>
      <c r="T682" s="14" t="s">
        <v>17</v>
      </c>
      <c r="U682" s="14" t="s">
        <v>17</v>
      </c>
      <c r="V682" s="14" t="s">
        <v>17</v>
      </c>
      <c r="W682" s="14" t="s">
        <v>17</v>
      </c>
      <c r="X682" s="14" t="s">
        <v>17</v>
      </c>
      <c r="Y682" s="14" t="s">
        <v>17</v>
      </c>
      <c r="Z682" s="14" t="s">
        <v>17</v>
      </c>
      <c r="AA682" s="14" t="s">
        <v>17</v>
      </c>
      <c r="AB682" s="14" t="s">
        <v>17</v>
      </c>
      <c r="AC682" s="14" t="s">
        <v>17</v>
      </c>
      <c r="AD682" s="14" t="s">
        <v>17</v>
      </c>
      <c r="AE682" s="14" t="s">
        <v>17</v>
      </c>
    </row>
    <row r="683" spans="1:31">
      <c r="A683" t="s">
        <v>143</v>
      </c>
      <c r="B683" t="s">
        <v>168</v>
      </c>
      <c r="C683" s="234" t="s">
        <v>264</v>
      </c>
      <c r="D683" s="234" t="s">
        <v>264</v>
      </c>
      <c r="E683">
        <v>1984</v>
      </c>
      <c r="F683">
        <v>1</v>
      </c>
      <c r="G683">
        <v>7</v>
      </c>
      <c r="H683">
        <v>42.23</v>
      </c>
      <c r="I683">
        <v>2.41</v>
      </c>
      <c r="J683" s="14">
        <v>3500</v>
      </c>
      <c r="K683" s="14">
        <v>3200</v>
      </c>
      <c r="L683" s="14" t="s">
        <v>17</v>
      </c>
      <c r="M683" s="14" t="s">
        <v>17</v>
      </c>
      <c r="N683" s="14" t="s">
        <v>17</v>
      </c>
      <c r="O683" s="14" t="s">
        <v>17</v>
      </c>
      <c r="P683" s="14" t="s">
        <v>17</v>
      </c>
      <c r="Q683" s="14" t="s">
        <v>17</v>
      </c>
      <c r="R683" s="14" t="s">
        <v>17</v>
      </c>
      <c r="S683" s="14" t="s">
        <v>17</v>
      </c>
      <c r="T683" s="14" t="s">
        <v>17</v>
      </c>
      <c r="U683" s="14" t="s">
        <v>17</v>
      </c>
      <c r="V683" s="14" t="s">
        <v>17</v>
      </c>
      <c r="W683" s="14" t="s">
        <v>17</v>
      </c>
      <c r="X683" s="14" t="s">
        <v>17</v>
      </c>
      <c r="Y683" s="14" t="s">
        <v>17</v>
      </c>
      <c r="Z683" s="14" t="s">
        <v>17</v>
      </c>
      <c r="AA683" s="14" t="s">
        <v>17</v>
      </c>
      <c r="AB683" s="14" t="s">
        <v>17</v>
      </c>
      <c r="AC683" s="14" t="s">
        <v>17</v>
      </c>
      <c r="AD683" s="14" t="s">
        <v>17</v>
      </c>
      <c r="AE683" s="14" t="s">
        <v>17</v>
      </c>
    </row>
    <row r="684" spans="1:31">
      <c r="A684" t="s">
        <v>143</v>
      </c>
      <c r="B684" t="s">
        <v>168</v>
      </c>
      <c r="C684" s="234" t="s">
        <v>264</v>
      </c>
      <c r="D684" s="234" t="s">
        <v>264</v>
      </c>
      <c r="E684">
        <v>1984</v>
      </c>
      <c r="F684">
        <v>1</v>
      </c>
      <c r="G684">
        <v>8</v>
      </c>
      <c r="H684">
        <v>31.1</v>
      </c>
      <c r="I684">
        <v>2.42</v>
      </c>
      <c r="J684" s="14">
        <v>2900</v>
      </c>
      <c r="K684" s="14">
        <v>3100</v>
      </c>
      <c r="L684" s="14" t="s">
        <v>17</v>
      </c>
      <c r="M684" s="14" t="s">
        <v>17</v>
      </c>
      <c r="N684" s="14" t="s">
        <v>17</v>
      </c>
      <c r="O684" s="14" t="s">
        <v>17</v>
      </c>
      <c r="P684" s="14" t="s">
        <v>17</v>
      </c>
      <c r="Q684" s="14" t="s">
        <v>17</v>
      </c>
      <c r="R684" s="14" t="s">
        <v>17</v>
      </c>
      <c r="S684" s="14" t="s">
        <v>17</v>
      </c>
      <c r="T684" s="14" t="s">
        <v>17</v>
      </c>
      <c r="U684" s="14" t="s">
        <v>17</v>
      </c>
      <c r="V684" s="14" t="s">
        <v>17</v>
      </c>
      <c r="W684" s="14" t="s">
        <v>17</v>
      </c>
      <c r="X684" s="14" t="s">
        <v>17</v>
      </c>
      <c r="Y684" s="14" t="s">
        <v>17</v>
      </c>
      <c r="Z684" s="14" t="s">
        <v>17</v>
      </c>
      <c r="AA684" s="14" t="s">
        <v>17</v>
      </c>
      <c r="AB684" s="14" t="s">
        <v>17</v>
      </c>
      <c r="AC684" s="14" t="s">
        <v>17</v>
      </c>
      <c r="AD684" s="14" t="s">
        <v>17</v>
      </c>
      <c r="AE684" s="14" t="s">
        <v>17</v>
      </c>
    </row>
    <row r="685" spans="1:31">
      <c r="A685" t="s">
        <v>143</v>
      </c>
      <c r="B685" t="s">
        <v>168</v>
      </c>
      <c r="C685" s="234" t="s">
        <v>264</v>
      </c>
      <c r="D685" s="234" t="s">
        <v>264</v>
      </c>
      <c r="E685">
        <v>1984</v>
      </c>
      <c r="F685">
        <v>1</v>
      </c>
      <c r="G685">
        <v>9</v>
      </c>
      <c r="H685">
        <v>40.9</v>
      </c>
      <c r="I685">
        <v>2.1800000000000002</v>
      </c>
      <c r="J685" s="14">
        <v>3600</v>
      </c>
      <c r="K685" s="14">
        <v>3300</v>
      </c>
      <c r="L685" s="14" t="s">
        <v>17</v>
      </c>
      <c r="M685" s="14" t="s">
        <v>17</v>
      </c>
      <c r="N685" s="14" t="s">
        <v>17</v>
      </c>
      <c r="O685" s="14" t="s">
        <v>17</v>
      </c>
      <c r="P685" s="14" t="s">
        <v>17</v>
      </c>
      <c r="Q685" s="14" t="s">
        <v>17</v>
      </c>
      <c r="R685" s="14" t="s">
        <v>17</v>
      </c>
      <c r="S685" s="14" t="s">
        <v>17</v>
      </c>
      <c r="T685" s="14" t="s">
        <v>17</v>
      </c>
      <c r="U685" s="14" t="s">
        <v>17</v>
      </c>
      <c r="V685" s="14" t="s">
        <v>17</v>
      </c>
      <c r="W685" s="14" t="s">
        <v>17</v>
      </c>
      <c r="X685" s="14" t="s">
        <v>17</v>
      </c>
      <c r="Y685" s="14" t="s">
        <v>17</v>
      </c>
      <c r="Z685" s="14" t="s">
        <v>17</v>
      </c>
      <c r="AA685" s="14" t="s">
        <v>17</v>
      </c>
      <c r="AB685" s="14" t="s">
        <v>17</v>
      </c>
      <c r="AC685" s="14" t="s">
        <v>17</v>
      </c>
      <c r="AD685" s="14" t="s">
        <v>17</v>
      </c>
      <c r="AE685" s="14" t="s">
        <v>17</v>
      </c>
    </row>
    <row r="686" spans="1:31">
      <c r="A686" t="s">
        <v>143</v>
      </c>
      <c r="B686" t="s">
        <v>168</v>
      </c>
      <c r="C686" s="234" t="s">
        <v>264</v>
      </c>
      <c r="D686" s="234" t="s">
        <v>264</v>
      </c>
      <c r="E686">
        <v>1984</v>
      </c>
      <c r="F686">
        <v>1</v>
      </c>
      <c r="G686">
        <v>10</v>
      </c>
      <c r="H686">
        <v>38.6</v>
      </c>
      <c r="I686">
        <v>2.09</v>
      </c>
      <c r="J686" s="14">
        <v>3400</v>
      </c>
      <c r="K686" s="14">
        <v>3100</v>
      </c>
      <c r="L686" s="14" t="s">
        <v>17</v>
      </c>
      <c r="M686" s="14" t="s">
        <v>17</v>
      </c>
      <c r="N686" s="14" t="s">
        <v>17</v>
      </c>
      <c r="O686" s="14" t="s">
        <v>17</v>
      </c>
      <c r="P686" s="14" t="s">
        <v>17</v>
      </c>
      <c r="Q686" s="14" t="s">
        <v>17</v>
      </c>
      <c r="R686" s="14" t="s">
        <v>17</v>
      </c>
      <c r="S686" s="14" t="s">
        <v>17</v>
      </c>
      <c r="T686" s="14" t="s">
        <v>17</v>
      </c>
      <c r="U686" s="14" t="s">
        <v>17</v>
      </c>
      <c r="V686" s="14" t="s">
        <v>17</v>
      </c>
      <c r="W686" s="14" t="s">
        <v>17</v>
      </c>
      <c r="X686" s="14" t="s">
        <v>17</v>
      </c>
      <c r="Y686" s="14" t="s">
        <v>17</v>
      </c>
      <c r="Z686" s="14" t="s">
        <v>17</v>
      </c>
      <c r="AA686" s="14" t="s">
        <v>17</v>
      </c>
      <c r="AB686" s="14" t="s">
        <v>17</v>
      </c>
      <c r="AC686" s="14" t="s">
        <v>17</v>
      </c>
      <c r="AD686" s="14" t="s">
        <v>17</v>
      </c>
      <c r="AE686" s="14" t="s">
        <v>17</v>
      </c>
    </row>
    <row r="687" spans="1:31">
      <c r="A687" t="s">
        <v>143</v>
      </c>
      <c r="B687" t="s">
        <v>168</v>
      </c>
      <c r="C687" s="234" t="s">
        <v>264</v>
      </c>
      <c r="D687" s="234" t="s">
        <v>264</v>
      </c>
      <c r="E687">
        <v>1984</v>
      </c>
      <c r="F687">
        <v>1</v>
      </c>
      <c r="G687">
        <v>11</v>
      </c>
      <c r="H687">
        <v>60.38</v>
      </c>
      <c r="I687">
        <v>2.54</v>
      </c>
      <c r="J687" s="14">
        <v>3900</v>
      </c>
      <c r="K687" s="14">
        <v>3700</v>
      </c>
      <c r="L687" s="14" t="s">
        <v>17</v>
      </c>
      <c r="M687" s="14" t="s">
        <v>17</v>
      </c>
      <c r="N687" s="14" t="s">
        <v>17</v>
      </c>
      <c r="O687" s="14" t="s">
        <v>17</v>
      </c>
      <c r="P687" s="14" t="s">
        <v>17</v>
      </c>
      <c r="Q687" s="14" t="s">
        <v>17</v>
      </c>
      <c r="R687" s="14" t="s">
        <v>17</v>
      </c>
      <c r="S687" s="14" t="s">
        <v>17</v>
      </c>
      <c r="T687" s="14" t="s">
        <v>17</v>
      </c>
      <c r="U687" s="14" t="s">
        <v>17</v>
      </c>
      <c r="V687" s="14" t="s">
        <v>17</v>
      </c>
      <c r="W687" s="14" t="s">
        <v>17</v>
      </c>
      <c r="X687" s="14" t="s">
        <v>17</v>
      </c>
      <c r="Y687" s="14" t="s">
        <v>17</v>
      </c>
      <c r="Z687" s="14" t="s">
        <v>17</v>
      </c>
      <c r="AA687" s="14" t="s">
        <v>17</v>
      </c>
      <c r="AB687" s="14" t="s">
        <v>17</v>
      </c>
      <c r="AC687" s="14" t="s">
        <v>17</v>
      </c>
      <c r="AD687" s="14" t="s">
        <v>17</v>
      </c>
      <c r="AE687" s="14" t="s">
        <v>17</v>
      </c>
    </row>
    <row r="688" spans="1:31">
      <c r="A688" t="s">
        <v>143</v>
      </c>
      <c r="B688" t="s">
        <v>168</v>
      </c>
      <c r="C688" s="234" t="s">
        <v>264</v>
      </c>
      <c r="D688" s="234" t="s">
        <v>264</v>
      </c>
      <c r="E688">
        <v>1984</v>
      </c>
      <c r="F688">
        <v>1</v>
      </c>
      <c r="G688">
        <v>12</v>
      </c>
      <c r="H688">
        <v>43.56</v>
      </c>
      <c r="I688">
        <v>2.4</v>
      </c>
      <c r="J688" s="14">
        <v>3300</v>
      </c>
      <c r="K688" s="14">
        <v>3200</v>
      </c>
      <c r="L688" s="14" t="s">
        <v>17</v>
      </c>
      <c r="M688" s="14" t="s">
        <v>17</v>
      </c>
      <c r="N688" s="14" t="s">
        <v>17</v>
      </c>
      <c r="O688" s="14" t="s">
        <v>17</v>
      </c>
      <c r="P688" s="14" t="s">
        <v>17</v>
      </c>
      <c r="Q688" s="14" t="s">
        <v>17</v>
      </c>
      <c r="R688" s="14" t="s">
        <v>17</v>
      </c>
      <c r="S688" s="14" t="s">
        <v>17</v>
      </c>
      <c r="T688" s="14" t="s">
        <v>17</v>
      </c>
      <c r="U688" s="14" t="s">
        <v>17</v>
      </c>
      <c r="V688" s="14" t="s">
        <v>17</v>
      </c>
      <c r="W688" s="14" t="s">
        <v>17</v>
      </c>
      <c r="X688" s="14" t="s">
        <v>17</v>
      </c>
      <c r="Y688" s="14" t="s">
        <v>17</v>
      </c>
      <c r="Z688" s="14" t="s">
        <v>17</v>
      </c>
      <c r="AA688" s="14" t="s">
        <v>17</v>
      </c>
      <c r="AB688" s="14" t="s">
        <v>17</v>
      </c>
      <c r="AC688" s="14" t="s">
        <v>17</v>
      </c>
      <c r="AD688" s="14" t="s">
        <v>17</v>
      </c>
      <c r="AE688" s="14" t="s">
        <v>17</v>
      </c>
    </row>
    <row r="689" spans="1:31">
      <c r="A689" t="s">
        <v>143</v>
      </c>
      <c r="B689" t="s">
        <v>168</v>
      </c>
      <c r="C689" s="234" t="s">
        <v>264</v>
      </c>
      <c r="D689" s="234" t="s">
        <v>264</v>
      </c>
      <c r="E689">
        <v>1984</v>
      </c>
      <c r="F689">
        <v>1</v>
      </c>
      <c r="G689">
        <v>13</v>
      </c>
      <c r="H689">
        <v>40.409999999999997</v>
      </c>
      <c r="I689">
        <v>1.91</v>
      </c>
      <c r="J689" s="14">
        <v>3300</v>
      </c>
      <c r="K689" s="14">
        <v>3100</v>
      </c>
      <c r="L689" s="14" t="s">
        <v>17</v>
      </c>
      <c r="M689" s="14" t="s">
        <v>17</v>
      </c>
      <c r="N689" s="14" t="s">
        <v>17</v>
      </c>
      <c r="O689" s="14" t="s">
        <v>17</v>
      </c>
      <c r="P689" s="14" t="s">
        <v>17</v>
      </c>
      <c r="Q689" s="14" t="s">
        <v>17</v>
      </c>
      <c r="R689" s="14" t="s">
        <v>17</v>
      </c>
      <c r="S689" s="14" t="s">
        <v>17</v>
      </c>
      <c r="T689" s="14" t="s">
        <v>17</v>
      </c>
      <c r="U689" s="14" t="s">
        <v>17</v>
      </c>
      <c r="V689" s="14" t="s">
        <v>17</v>
      </c>
      <c r="W689" s="14" t="s">
        <v>17</v>
      </c>
      <c r="X689" s="14" t="s">
        <v>17</v>
      </c>
      <c r="Y689" s="14" t="s">
        <v>17</v>
      </c>
      <c r="Z689" s="14" t="s">
        <v>17</v>
      </c>
      <c r="AA689" s="14" t="s">
        <v>17</v>
      </c>
      <c r="AB689" s="14" t="s">
        <v>17</v>
      </c>
      <c r="AC689" s="14" t="s">
        <v>17</v>
      </c>
      <c r="AD689" s="14" t="s">
        <v>17</v>
      </c>
      <c r="AE689" s="14" t="s">
        <v>17</v>
      </c>
    </row>
    <row r="690" spans="1:31">
      <c r="A690" t="s">
        <v>143</v>
      </c>
      <c r="B690" t="s">
        <v>168</v>
      </c>
      <c r="C690" s="234" t="s">
        <v>264</v>
      </c>
      <c r="D690" s="234" t="s">
        <v>264</v>
      </c>
      <c r="E690">
        <v>1984</v>
      </c>
      <c r="F690">
        <v>1</v>
      </c>
      <c r="G690">
        <v>14</v>
      </c>
      <c r="H690">
        <v>37.99</v>
      </c>
      <c r="I690">
        <v>2.2799999999999998</v>
      </c>
      <c r="J690" s="14">
        <v>3200</v>
      </c>
      <c r="K690" s="14">
        <v>3100</v>
      </c>
      <c r="L690" s="14" t="s">
        <v>17</v>
      </c>
      <c r="M690" s="14" t="s">
        <v>17</v>
      </c>
      <c r="N690" s="14" t="s">
        <v>17</v>
      </c>
      <c r="O690" s="14" t="s">
        <v>17</v>
      </c>
      <c r="P690" s="14" t="s">
        <v>17</v>
      </c>
      <c r="Q690" s="14" t="s">
        <v>17</v>
      </c>
      <c r="R690" s="14" t="s">
        <v>17</v>
      </c>
      <c r="S690" s="14" t="s">
        <v>17</v>
      </c>
      <c r="T690" s="14" t="s">
        <v>17</v>
      </c>
      <c r="U690" s="14" t="s">
        <v>17</v>
      </c>
      <c r="V690" s="14" t="s">
        <v>17</v>
      </c>
      <c r="W690" s="14" t="s">
        <v>17</v>
      </c>
      <c r="X690" s="14" t="s">
        <v>17</v>
      </c>
      <c r="Y690" s="14" t="s">
        <v>17</v>
      </c>
      <c r="Z690" s="14" t="s">
        <v>17</v>
      </c>
      <c r="AA690" s="14" t="s">
        <v>17</v>
      </c>
      <c r="AB690" s="14" t="s">
        <v>17</v>
      </c>
      <c r="AC690" s="14" t="s">
        <v>17</v>
      </c>
      <c r="AD690" s="14" t="s">
        <v>17</v>
      </c>
      <c r="AE690" s="14" t="s">
        <v>17</v>
      </c>
    </row>
    <row r="691" spans="1:31">
      <c r="A691" t="s">
        <v>143</v>
      </c>
      <c r="B691" t="s">
        <v>168</v>
      </c>
      <c r="C691" s="234" t="s">
        <v>264</v>
      </c>
      <c r="D691" s="234" t="s">
        <v>264</v>
      </c>
      <c r="E691">
        <v>1984</v>
      </c>
      <c r="F691">
        <v>2</v>
      </c>
      <c r="G691">
        <v>1</v>
      </c>
      <c r="H691">
        <v>28.56</v>
      </c>
      <c r="I691">
        <v>2.2999999999999998</v>
      </c>
      <c r="J691" s="14">
        <v>3400</v>
      </c>
      <c r="K691" s="14">
        <v>3200</v>
      </c>
      <c r="L691" s="14" t="s">
        <v>17</v>
      </c>
      <c r="M691" s="14" t="s">
        <v>17</v>
      </c>
      <c r="N691" s="14" t="s">
        <v>17</v>
      </c>
      <c r="O691" s="14" t="s">
        <v>17</v>
      </c>
      <c r="P691" s="14" t="s">
        <v>17</v>
      </c>
      <c r="Q691" s="14" t="s">
        <v>17</v>
      </c>
      <c r="R691" s="14" t="s">
        <v>17</v>
      </c>
      <c r="S691" s="14" t="s">
        <v>17</v>
      </c>
      <c r="T691" s="14" t="s">
        <v>17</v>
      </c>
      <c r="U691" s="14" t="s">
        <v>17</v>
      </c>
      <c r="V691" s="14" t="s">
        <v>17</v>
      </c>
      <c r="W691" s="14" t="s">
        <v>17</v>
      </c>
      <c r="X691" s="14" t="s">
        <v>17</v>
      </c>
      <c r="Y691" s="14" t="s">
        <v>17</v>
      </c>
      <c r="Z691" s="14" t="s">
        <v>17</v>
      </c>
      <c r="AA691" s="14" t="s">
        <v>17</v>
      </c>
      <c r="AB691" s="14" t="s">
        <v>17</v>
      </c>
      <c r="AC691" s="14" t="s">
        <v>17</v>
      </c>
      <c r="AD691" s="14" t="s">
        <v>17</v>
      </c>
      <c r="AE691" s="14" t="s">
        <v>17</v>
      </c>
    </row>
    <row r="692" spans="1:31">
      <c r="A692" t="s">
        <v>143</v>
      </c>
      <c r="B692" t="s">
        <v>168</v>
      </c>
      <c r="C692" s="234" t="s">
        <v>264</v>
      </c>
      <c r="D692" s="234" t="s">
        <v>264</v>
      </c>
      <c r="E692">
        <v>1984</v>
      </c>
      <c r="F692">
        <v>2</v>
      </c>
      <c r="G692">
        <v>2</v>
      </c>
      <c r="H692">
        <v>36.9</v>
      </c>
      <c r="I692">
        <v>1.94</v>
      </c>
      <c r="J692" s="14">
        <v>3700</v>
      </c>
      <c r="K692" s="14">
        <v>4100</v>
      </c>
      <c r="L692" s="14" t="s">
        <v>17</v>
      </c>
      <c r="M692" s="14" t="s">
        <v>17</v>
      </c>
      <c r="N692" s="14" t="s">
        <v>17</v>
      </c>
      <c r="O692" s="14" t="s">
        <v>17</v>
      </c>
      <c r="P692" s="14" t="s">
        <v>17</v>
      </c>
      <c r="Q692" s="14" t="s">
        <v>17</v>
      </c>
      <c r="R692" s="14" t="s">
        <v>17</v>
      </c>
      <c r="S692" s="14" t="s">
        <v>17</v>
      </c>
      <c r="T692" s="14" t="s">
        <v>17</v>
      </c>
      <c r="U692" s="14" t="s">
        <v>17</v>
      </c>
      <c r="V692" s="14" t="s">
        <v>17</v>
      </c>
      <c r="W692" s="14" t="s">
        <v>17</v>
      </c>
      <c r="X692" s="14" t="s">
        <v>17</v>
      </c>
      <c r="Y692" s="14" t="s">
        <v>17</v>
      </c>
      <c r="Z692" s="14" t="s">
        <v>17</v>
      </c>
      <c r="AA692" s="14" t="s">
        <v>17</v>
      </c>
      <c r="AB692" s="14" t="s">
        <v>17</v>
      </c>
      <c r="AC692" s="14" t="s">
        <v>17</v>
      </c>
      <c r="AD692" s="14" t="s">
        <v>17</v>
      </c>
      <c r="AE692" s="14" t="s">
        <v>17</v>
      </c>
    </row>
    <row r="693" spans="1:31">
      <c r="A693" t="s">
        <v>143</v>
      </c>
      <c r="B693" t="s">
        <v>168</v>
      </c>
      <c r="C693" s="234" t="s">
        <v>264</v>
      </c>
      <c r="D693" s="234" t="s">
        <v>264</v>
      </c>
      <c r="E693">
        <v>1984</v>
      </c>
      <c r="F693">
        <v>2</v>
      </c>
      <c r="G693">
        <v>3</v>
      </c>
      <c r="H693">
        <v>40.659999999999997</v>
      </c>
      <c r="I693">
        <v>1.93</v>
      </c>
      <c r="J693" s="14">
        <v>4300</v>
      </c>
      <c r="K693" s="14">
        <v>4300</v>
      </c>
      <c r="L693" s="14" t="s">
        <v>17</v>
      </c>
      <c r="M693" s="14" t="s">
        <v>17</v>
      </c>
      <c r="N693" s="14" t="s">
        <v>17</v>
      </c>
      <c r="O693" s="14" t="s">
        <v>17</v>
      </c>
      <c r="P693" s="14" t="s">
        <v>17</v>
      </c>
      <c r="Q693" s="14" t="s">
        <v>17</v>
      </c>
      <c r="R693" s="14" t="s">
        <v>17</v>
      </c>
      <c r="S693" s="14" t="s">
        <v>17</v>
      </c>
      <c r="T693" s="14" t="s">
        <v>17</v>
      </c>
      <c r="U693" s="14" t="s">
        <v>17</v>
      </c>
      <c r="V693" s="14" t="s">
        <v>17</v>
      </c>
      <c r="W693" s="14" t="s">
        <v>17</v>
      </c>
      <c r="X693" s="14" t="s">
        <v>17</v>
      </c>
      <c r="Y693" s="14" t="s">
        <v>17</v>
      </c>
      <c r="Z693" s="14" t="s">
        <v>17</v>
      </c>
      <c r="AA693" s="14" t="s">
        <v>17</v>
      </c>
      <c r="AB693" s="14" t="s">
        <v>17</v>
      </c>
      <c r="AC693" s="14" t="s">
        <v>17</v>
      </c>
      <c r="AD693" s="14" t="s">
        <v>17</v>
      </c>
      <c r="AE693" s="14" t="s">
        <v>17</v>
      </c>
    </row>
    <row r="694" spans="1:31">
      <c r="A694" t="s">
        <v>143</v>
      </c>
      <c r="B694" t="s">
        <v>168</v>
      </c>
      <c r="C694" s="234" t="s">
        <v>264</v>
      </c>
      <c r="D694" s="234" t="s">
        <v>264</v>
      </c>
      <c r="E694">
        <v>1984</v>
      </c>
      <c r="F694">
        <v>2</v>
      </c>
      <c r="G694">
        <v>4</v>
      </c>
      <c r="H694">
        <v>42.71</v>
      </c>
      <c r="I694">
        <v>2.2599999999999998</v>
      </c>
      <c r="J694" s="14">
        <v>3200</v>
      </c>
      <c r="K694" s="14">
        <v>3800</v>
      </c>
      <c r="L694" s="14" t="s">
        <v>17</v>
      </c>
      <c r="M694" s="14" t="s">
        <v>17</v>
      </c>
      <c r="N694" s="14" t="s">
        <v>17</v>
      </c>
      <c r="O694" s="14" t="s">
        <v>17</v>
      </c>
      <c r="P694" s="14" t="s">
        <v>17</v>
      </c>
      <c r="Q694" s="14" t="s">
        <v>17</v>
      </c>
      <c r="R694" s="14" t="s">
        <v>17</v>
      </c>
      <c r="S694" s="14" t="s">
        <v>17</v>
      </c>
      <c r="T694" s="14" t="s">
        <v>17</v>
      </c>
      <c r="U694" s="14" t="s">
        <v>17</v>
      </c>
      <c r="V694" s="14" t="s">
        <v>17</v>
      </c>
      <c r="W694" s="14" t="s">
        <v>17</v>
      </c>
      <c r="X694" s="14" t="s">
        <v>17</v>
      </c>
      <c r="Y694" s="14" t="s">
        <v>17</v>
      </c>
      <c r="Z694" s="14" t="s">
        <v>17</v>
      </c>
      <c r="AA694" s="14" t="s">
        <v>17</v>
      </c>
      <c r="AB694" s="14" t="s">
        <v>17</v>
      </c>
      <c r="AC694" s="14" t="s">
        <v>17</v>
      </c>
      <c r="AD694" s="14" t="s">
        <v>17</v>
      </c>
      <c r="AE694" s="14" t="s">
        <v>17</v>
      </c>
    </row>
    <row r="695" spans="1:31">
      <c r="A695" t="s">
        <v>143</v>
      </c>
      <c r="B695" t="s">
        <v>168</v>
      </c>
      <c r="C695" s="234" t="s">
        <v>264</v>
      </c>
      <c r="D695" s="234" t="s">
        <v>264</v>
      </c>
      <c r="E695">
        <v>1984</v>
      </c>
      <c r="F695">
        <v>2</v>
      </c>
      <c r="G695">
        <v>5</v>
      </c>
      <c r="H695">
        <v>47.79</v>
      </c>
      <c r="I695">
        <v>2.16</v>
      </c>
      <c r="J695" s="14">
        <v>3100</v>
      </c>
      <c r="K695" s="14">
        <v>3600</v>
      </c>
      <c r="L695" s="14" t="s">
        <v>17</v>
      </c>
      <c r="M695" s="14" t="s">
        <v>17</v>
      </c>
      <c r="N695" s="14" t="s">
        <v>17</v>
      </c>
      <c r="O695" s="14" t="s">
        <v>17</v>
      </c>
      <c r="P695" s="14" t="s">
        <v>17</v>
      </c>
      <c r="Q695" s="14" t="s">
        <v>17</v>
      </c>
      <c r="R695" s="14" t="s">
        <v>17</v>
      </c>
      <c r="S695" s="14" t="s">
        <v>17</v>
      </c>
      <c r="T695" s="14" t="s">
        <v>17</v>
      </c>
      <c r="U695" s="14" t="s">
        <v>17</v>
      </c>
      <c r="V695" s="14" t="s">
        <v>17</v>
      </c>
      <c r="W695" s="14" t="s">
        <v>17</v>
      </c>
      <c r="X695" s="14" t="s">
        <v>17</v>
      </c>
      <c r="Y695" s="14" t="s">
        <v>17</v>
      </c>
      <c r="Z695" s="14" t="s">
        <v>17</v>
      </c>
      <c r="AA695" s="14" t="s">
        <v>17</v>
      </c>
      <c r="AB695" s="14" t="s">
        <v>17</v>
      </c>
      <c r="AC695" s="14" t="s">
        <v>17</v>
      </c>
      <c r="AD695" s="14" t="s">
        <v>17</v>
      </c>
      <c r="AE695" s="14" t="s">
        <v>17</v>
      </c>
    </row>
    <row r="696" spans="1:31">
      <c r="A696" t="s">
        <v>143</v>
      </c>
      <c r="B696" t="s">
        <v>168</v>
      </c>
      <c r="C696" s="234" t="s">
        <v>264</v>
      </c>
      <c r="D696" s="234" t="s">
        <v>264</v>
      </c>
      <c r="E696">
        <v>1984</v>
      </c>
      <c r="F696">
        <v>2</v>
      </c>
      <c r="G696">
        <v>6</v>
      </c>
      <c r="H696">
        <v>39.93</v>
      </c>
      <c r="I696">
        <v>2.58</v>
      </c>
      <c r="J696" s="14">
        <v>3300</v>
      </c>
      <c r="K696" s="14">
        <v>3800</v>
      </c>
      <c r="L696" s="14" t="s">
        <v>17</v>
      </c>
      <c r="M696" s="14" t="s">
        <v>17</v>
      </c>
      <c r="N696" s="14" t="s">
        <v>17</v>
      </c>
      <c r="O696" s="14" t="s">
        <v>17</v>
      </c>
      <c r="P696" s="14" t="s">
        <v>17</v>
      </c>
      <c r="Q696" s="14" t="s">
        <v>17</v>
      </c>
      <c r="R696" s="14" t="s">
        <v>17</v>
      </c>
      <c r="S696" s="14" t="s">
        <v>17</v>
      </c>
      <c r="T696" s="14" t="s">
        <v>17</v>
      </c>
      <c r="U696" s="14" t="s">
        <v>17</v>
      </c>
      <c r="V696" s="14" t="s">
        <v>17</v>
      </c>
      <c r="W696" s="14" t="s">
        <v>17</v>
      </c>
      <c r="X696" s="14" t="s">
        <v>17</v>
      </c>
      <c r="Y696" s="14" t="s">
        <v>17</v>
      </c>
      <c r="Z696" s="14" t="s">
        <v>17</v>
      </c>
      <c r="AA696" s="14" t="s">
        <v>17</v>
      </c>
      <c r="AB696" s="14" t="s">
        <v>17</v>
      </c>
      <c r="AC696" s="14" t="s">
        <v>17</v>
      </c>
      <c r="AD696" s="14" t="s">
        <v>17</v>
      </c>
      <c r="AE696" s="14" t="s">
        <v>17</v>
      </c>
    </row>
    <row r="697" spans="1:31">
      <c r="A697" t="s">
        <v>143</v>
      </c>
      <c r="B697" t="s">
        <v>168</v>
      </c>
      <c r="C697" s="234" t="s">
        <v>264</v>
      </c>
      <c r="D697" s="234" t="s">
        <v>264</v>
      </c>
      <c r="E697">
        <v>1984</v>
      </c>
      <c r="F697">
        <v>2</v>
      </c>
      <c r="G697">
        <v>7</v>
      </c>
      <c r="H697">
        <v>42.95</v>
      </c>
      <c r="I697">
        <v>2.5099999999999998</v>
      </c>
      <c r="J697" s="14">
        <v>3500</v>
      </c>
      <c r="K697" s="14">
        <v>3900</v>
      </c>
      <c r="L697" s="14" t="s">
        <v>17</v>
      </c>
      <c r="M697" s="14" t="s">
        <v>17</v>
      </c>
      <c r="N697" s="14" t="s">
        <v>17</v>
      </c>
      <c r="O697" s="14" t="s">
        <v>17</v>
      </c>
      <c r="P697" s="14" t="s">
        <v>17</v>
      </c>
      <c r="Q697" s="14" t="s">
        <v>17</v>
      </c>
      <c r="R697" s="14" t="s">
        <v>17</v>
      </c>
      <c r="S697" s="14" t="s">
        <v>17</v>
      </c>
      <c r="T697" s="14" t="s">
        <v>17</v>
      </c>
      <c r="U697" s="14" t="s">
        <v>17</v>
      </c>
      <c r="V697" s="14" t="s">
        <v>17</v>
      </c>
      <c r="W697" s="14" t="s">
        <v>17</v>
      </c>
      <c r="X697" s="14" t="s">
        <v>17</v>
      </c>
      <c r="Y697" s="14" t="s">
        <v>17</v>
      </c>
      <c r="Z697" s="14" t="s">
        <v>17</v>
      </c>
      <c r="AA697" s="14" t="s">
        <v>17</v>
      </c>
      <c r="AB697" s="14" t="s">
        <v>17</v>
      </c>
      <c r="AC697" s="14" t="s">
        <v>17</v>
      </c>
      <c r="AD697" s="14" t="s">
        <v>17</v>
      </c>
      <c r="AE697" s="14" t="s">
        <v>17</v>
      </c>
    </row>
    <row r="698" spans="1:31">
      <c r="A698" t="s">
        <v>143</v>
      </c>
      <c r="B698" t="s">
        <v>168</v>
      </c>
      <c r="C698" s="234" t="s">
        <v>264</v>
      </c>
      <c r="D698" s="234" t="s">
        <v>264</v>
      </c>
      <c r="E698">
        <v>1984</v>
      </c>
      <c r="F698">
        <v>2</v>
      </c>
      <c r="G698">
        <v>8</v>
      </c>
      <c r="H698">
        <v>39.93</v>
      </c>
      <c r="I698">
        <v>2.21</v>
      </c>
      <c r="J698" s="14">
        <v>3200</v>
      </c>
      <c r="K698" s="14">
        <v>3600</v>
      </c>
      <c r="L698" s="14" t="s">
        <v>17</v>
      </c>
      <c r="M698" s="14" t="s">
        <v>17</v>
      </c>
      <c r="N698" s="14" t="s">
        <v>17</v>
      </c>
      <c r="O698" s="14" t="s">
        <v>17</v>
      </c>
      <c r="P698" s="14" t="s">
        <v>17</v>
      </c>
      <c r="Q698" s="14" t="s">
        <v>17</v>
      </c>
      <c r="R698" s="14" t="s">
        <v>17</v>
      </c>
      <c r="S698" s="14" t="s">
        <v>17</v>
      </c>
      <c r="T698" s="14" t="s">
        <v>17</v>
      </c>
      <c r="U698" s="14" t="s">
        <v>17</v>
      </c>
      <c r="V698" s="14" t="s">
        <v>17</v>
      </c>
      <c r="W698" s="14" t="s">
        <v>17</v>
      </c>
      <c r="X698" s="14" t="s">
        <v>17</v>
      </c>
      <c r="Y698" s="14" t="s">
        <v>17</v>
      </c>
      <c r="Z698" s="14" t="s">
        <v>17</v>
      </c>
      <c r="AA698" s="14" t="s">
        <v>17</v>
      </c>
      <c r="AB698" s="14" t="s">
        <v>17</v>
      </c>
      <c r="AC698" s="14" t="s">
        <v>17</v>
      </c>
      <c r="AD698" s="14" t="s">
        <v>17</v>
      </c>
      <c r="AE698" s="14" t="s">
        <v>17</v>
      </c>
    </row>
    <row r="699" spans="1:31">
      <c r="A699" t="s">
        <v>143</v>
      </c>
      <c r="B699" t="s">
        <v>168</v>
      </c>
      <c r="C699" s="234" t="s">
        <v>264</v>
      </c>
      <c r="D699" s="234" t="s">
        <v>264</v>
      </c>
      <c r="E699">
        <v>1984</v>
      </c>
      <c r="F699">
        <v>2</v>
      </c>
      <c r="G699">
        <v>9</v>
      </c>
      <c r="H699">
        <v>34.479999999999997</v>
      </c>
      <c r="I699">
        <v>2.4700000000000002</v>
      </c>
      <c r="J699" s="14">
        <v>3600</v>
      </c>
      <c r="K699" s="14">
        <v>4000</v>
      </c>
      <c r="L699" s="14" t="s">
        <v>17</v>
      </c>
      <c r="M699" s="14" t="s">
        <v>17</v>
      </c>
      <c r="N699" s="14" t="s">
        <v>17</v>
      </c>
      <c r="O699" s="14" t="s">
        <v>17</v>
      </c>
      <c r="P699" s="14" t="s">
        <v>17</v>
      </c>
      <c r="Q699" s="14" t="s">
        <v>17</v>
      </c>
      <c r="R699" s="14" t="s">
        <v>17</v>
      </c>
      <c r="S699" s="14" t="s">
        <v>17</v>
      </c>
      <c r="T699" s="14" t="s">
        <v>17</v>
      </c>
      <c r="U699" s="14" t="s">
        <v>17</v>
      </c>
      <c r="V699" s="14" t="s">
        <v>17</v>
      </c>
      <c r="W699" s="14" t="s">
        <v>17</v>
      </c>
      <c r="X699" s="14" t="s">
        <v>17</v>
      </c>
      <c r="Y699" s="14" t="s">
        <v>17</v>
      </c>
      <c r="Z699" s="14" t="s">
        <v>17</v>
      </c>
      <c r="AA699" s="14" t="s">
        <v>17</v>
      </c>
      <c r="AB699" s="14" t="s">
        <v>17</v>
      </c>
      <c r="AC699" s="14" t="s">
        <v>17</v>
      </c>
      <c r="AD699" s="14" t="s">
        <v>17</v>
      </c>
      <c r="AE699" s="14" t="s">
        <v>17</v>
      </c>
    </row>
    <row r="700" spans="1:31">
      <c r="A700" t="s">
        <v>143</v>
      </c>
      <c r="B700" t="s">
        <v>168</v>
      </c>
      <c r="C700" s="234" t="s">
        <v>264</v>
      </c>
      <c r="D700" s="234" t="s">
        <v>264</v>
      </c>
      <c r="E700">
        <v>1984</v>
      </c>
      <c r="F700">
        <v>2</v>
      </c>
      <c r="G700">
        <v>10</v>
      </c>
      <c r="H700">
        <v>49.61</v>
      </c>
      <c r="I700">
        <v>2.41</v>
      </c>
      <c r="J700" s="14">
        <v>3300</v>
      </c>
      <c r="K700" s="14">
        <v>3600</v>
      </c>
      <c r="L700" s="14" t="s">
        <v>17</v>
      </c>
      <c r="M700" s="14" t="s">
        <v>17</v>
      </c>
      <c r="N700" s="14" t="s">
        <v>17</v>
      </c>
      <c r="O700" s="14" t="s">
        <v>17</v>
      </c>
      <c r="P700" s="14" t="s">
        <v>17</v>
      </c>
      <c r="Q700" s="14" t="s">
        <v>17</v>
      </c>
      <c r="R700" s="14" t="s">
        <v>17</v>
      </c>
      <c r="S700" s="14" t="s">
        <v>17</v>
      </c>
      <c r="T700" s="14" t="s">
        <v>17</v>
      </c>
      <c r="U700" s="14" t="s">
        <v>17</v>
      </c>
      <c r="V700" s="14" t="s">
        <v>17</v>
      </c>
      <c r="W700" s="14" t="s">
        <v>17</v>
      </c>
      <c r="X700" s="14" t="s">
        <v>17</v>
      </c>
      <c r="Y700" s="14" t="s">
        <v>17</v>
      </c>
      <c r="Z700" s="14" t="s">
        <v>17</v>
      </c>
      <c r="AA700" s="14" t="s">
        <v>17</v>
      </c>
      <c r="AB700" s="14" t="s">
        <v>17</v>
      </c>
      <c r="AC700" s="14" t="s">
        <v>17</v>
      </c>
      <c r="AD700" s="14" t="s">
        <v>17</v>
      </c>
      <c r="AE700" s="14" t="s">
        <v>17</v>
      </c>
    </row>
    <row r="701" spans="1:31">
      <c r="A701" t="s">
        <v>143</v>
      </c>
      <c r="B701" t="s">
        <v>168</v>
      </c>
      <c r="C701" s="234" t="s">
        <v>264</v>
      </c>
      <c r="D701" s="234" t="s">
        <v>264</v>
      </c>
      <c r="E701">
        <v>1984</v>
      </c>
      <c r="F701">
        <v>2</v>
      </c>
      <c r="G701">
        <v>11</v>
      </c>
      <c r="H701">
        <v>46.34</v>
      </c>
      <c r="I701">
        <v>2.2400000000000002</v>
      </c>
      <c r="J701" s="14">
        <v>3600</v>
      </c>
      <c r="K701" s="14">
        <v>4000</v>
      </c>
      <c r="L701" s="14" t="s">
        <v>17</v>
      </c>
      <c r="M701" s="14" t="s">
        <v>17</v>
      </c>
      <c r="N701" s="14" t="s">
        <v>17</v>
      </c>
      <c r="O701" s="14" t="s">
        <v>17</v>
      </c>
      <c r="P701" s="14" t="s">
        <v>17</v>
      </c>
      <c r="Q701" s="14" t="s">
        <v>17</v>
      </c>
      <c r="R701" s="14" t="s">
        <v>17</v>
      </c>
      <c r="S701" s="14" t="s">
        <v>17</v>
      </c>
      <c r="T701" s="14" t="s">
        <v>17</v>
      </c>
      <c r="U701" s="14" t="s">
        <v>17</v>
      </c>
      <c r="V701" s="14" t="s">
        <v>17</v>
      </c>
      <c r="W701" s="14" t="s">
        <v>17</v>
      </c>
      <c r="X701" s="14" t="s">
        <v>17</v>
      </c>
      <c r="Y701" s="14" t="s">
        <v>17</v>
      </c>
      <c r="Z701" s="14" t="s">
        <v>17</v>
      </c>
      <c r="AA701" s="14" t="s">
        <v>17</v>
      </c>
      <c r="AB701" s="14" t="s">
        <v>17</v>
      </c>
      <c r="AC701" s="14" t="s">
        <v>17</v>
      </c>
      <c r="AD701" s="14" t="s">
        <v>17</v>
      </c>
      <c r="AE701" s="14" t="s">
        <v>17</v>
      </c>
    </row>
    <row r="702" spans="1:31">
      <c r="A702" t="s">
        <v>143</v>
      </c>
      <c r="B702" t="s">
        <v>168</v>
      </c>
      <c r="C702" s="234" t="s">
        <v>264</v>
      </c>
      <c r="D702" s="234" t="s">
        <v>264</v>
      </c>
      <c r="E702">
        <v>1984</v>
      </c>
      <c r="F702">
        <v>2</v>
      </c>
      <c r="G702">
        <v>12</v>
      </c>
      <c r="H702">
        <v>43.08</v>
      </c>
      <c r="I702">
        <v>2.25</v>
      </c>
      <c r="J702" s="14">
        <v>4100</v>
      </c>
      <c r="K702" s="14">
        <v>3700</v>
      </c>
      <c r="L702" s="14" t="s">
        <v>17</v>
      </c>
      <c r="M702" s="14" t="s">
        <v>17</v>
      </c>
      <c r="N702" s="14" t="s">
        <v>17</v>
      </c>
      <c r="O702" s="14" t="s">
        <v>17</v>
      </c>
      <c r="P702" s="14" t="s">
        <v>17</v>
      </c>
      <c r="Q702" s="14" t="s">
        <v>17</v>
      </c>
      <c r="R702" s="14" t="s">
        <v>17</v>
      </c>
      <c r="S702" s="14" t="s">
        <v>17</v>
      </c>
      <c r="T702" s="14" t="s">
        <v>17</v>
      </c>
      <c r="U702" s="14" t="s">
        <v>17</v>
      </c>
      <c r="V702" s="14" t="s">
        <v>17</v>
      </c>
      <c r="W702" s="14" t="s">
        <v>17</v>
      </c>
      <c r="X702" s="14" t="s">
        <v>17</v>
      </c>
      <c r="Y702" s="14" t="s">
        <v>17</v>
      </c>
      <c r="Z702" s="14" t="s">
        <v>17</v>
      </c>
      <c r="AA702" s="14" t="s">
        <v>17</v>
      </c>
      <c r="AB702" s="14" t="s">
        <v>17</v>
      </c>
      <c r="AC702" s="14" t="s">
        <v>17</v>
      </c>
      <c r="AD702" s="14" t="s">
        <v>17</v>
      </c>
      <c r="AE702" s="14" t="s">
        <v>17</v>
      </c>
    </row>
    <row r="703" spans="1:31">
      <c r="A703" t="s">
        <v>143</v>
      </c>
      <c r="B703" t="s">
        <v>168</v>
      </c>
      <c r="C703" s="234" t="s">
        <v>264</v>
      </c>
      <c r="D703" s="234" t="s">
        <v>264</v>
      </c>
      <c r="E703">
        <v>1984</v>
      </c>
      <c r="F703">
        <v>2</v>
      </c>
      <c r="G703">
        <v>13</v>
      </c>
      <c r="H703">
        <v>41.62</v>
      </c>
      <c r="I703">
        <v>2.33</v>
      </c>
      <c r="J703" s="14">
        <v>4100</v>
      </c>
      <c r="K703" s="14">
        <v>3800</v>
      </c>
      <c r="L703" s="14" t="s">
        <v>17</v>
      </c>
      <c r="M703" s="14" t="s">
        <v>17</v>
      </c>
      <c r="N703" s="14" t="s">
        <v>17</v>
      </c>
      <c r="O703" s="14" t="s">
        <v>17</v>
      </c>
      <c r="P703" s="14" t="s">
        <v>17</v>
      </c>
      <c r="Q703" s="14" t="s">
        <v>17</v>
      </c>
      <c r="R703" s="14" t="s">
        <v>17</v>
      </c>
      <c r="S703" s="14" t="s">
        <v>17</v>
      </c>
      <c r="T703" s="14" t="s">
        <v>17</v>
      </c>
      <c r="U703" s="14" t="s">
        <v>17</v>
      </c>
      <c r="V703" s="14" t="s">
        <v>17</v>
      </c>
      <c r="W703" s="14" t="s">
        <v>17</v>
      </c>
      <c r="X703" s="14" t="s">
        <v>17</v>
      </c>
      <c r="Y703" s="14" t="s">
        <v>17</v>
      </c>
      <c r="Z703" s="14" t="s">
        <v>17</v>
      </c>
      <c r="AA703" s="14" t="s">
        <v>17</v>
      </c>
      <c r="AB703" s="14" t="s">
        <v>17</v>
      </c>
      <c r="AC703" s="14" t="s">
        <v>17</v>
      </c>
      <c r="AD703" s="14" t="s">
        <v>17</v>
      </c>
      <c r="AE703" s="14" t="s">
        <v>17</v>
      </c>
    </row>
    <row r="704" spans="1:31">
      <c r="A704" t="s">
        <v>143</v>
      </c>
      <c r="B704" t="s">
        <v>168</v>
      </c>
      <c r="C704" s="234" t="s">
        <v>264</v>
      </c>
      <c r="D704" s="234" t="s">
        <v>264</v>
      </c>
      <c r="E704">
        <v>1984</v>
      </c>
      <c r="F704">
        <v>2</v>
      </c>
      <c r="G704">
        <v>14</v>
      </c>
      <c r="H704">
        <v>38.72</v>
      </c>
      <c r="I704">
        <v>2.41</v>
      </c>
      <c r="J704" s="14">
        <v>3100</v>
      </c>
      <c r="K704" s="14">
        <v>3400</v>
      </c>
      <c r="L704" s="14" t="s">
        <v>17</v>
      </c>
      <c r="M704" s="14" t="s">
        <v>17</v>
      </c>
      <c r="N704" s="14" t="s">
        <v>17</v>
      </c>
      <c r="O704" s="14" t="s">
        <v>17</v>
      </c>
      <c r="P704" s="14" t="s">
        <v>17</v>
      </c>
      <c r="Q704" s="14" t="s">
        <v>17</v>
      </c>
      <c r="R704" s="14" t="s">
        <v>17</v>
      </c>
      <c r="S704" s="14" t="s">
        <v>17</v>
      </c>
      <c r="T704" s="14" t="s">
        <v>17</v>
      </c>
      <c r="U704" s="14" t="s">
        <v>17</v>
      </c>
      <c r="V704" s="14" t="s">
        <v>17</v>
      </c>
      <c r="W704" s="14" t="s">
        <v>17</v>
      </c>
      <c r="X704" s="14" t="s">
        <v>17</v>
      </c>
      <c r="Y704" s="14" t="s">
        <v>17</v>
      </c>
      <c r="Z704" s="14" t="s">
        <v>17</v>
      </c>
      <c r="AA704" s="14" t="s">
        <v>17</v>
      </c>
      <c r="AB704" s="14" t="s">
        <v>17</v>
      </c>
      <c r="AC704" s="14" t="s">
        <v>17</v>
      </c>
      <c r="AD704" s="14" t="s">
        <v>17</v>
      </c>
      <c r="AE704" s="14" t="s">
        <v>17</v>
      </c>
    </row>
    <row r="705" spans="1:31">
      <c r="A705" t="s">
        <v>143</v>
      </c>
      <c r="B705" t="s">
        <v>168</v>
      </c>
      <c r="C705" s="234" t="s">
        <v>264</v>
      </c>
      <c r="D705" s="234" t="s">
        <v>264</v>
      </c>
      <c r="E705">
        <v>1984</v>
      </c>
      <c r="F705">
        <v>3</v>
      </c>
      <c r="G705">
        <v>1</v>
      </c>
      <c r="H705">
        <v>37.51</v>
      </c>
      <c r="I705">
        <v>2.2400000000000002</v>
      </c>
      <c r="J705" s="14">
        <v>3100</v>
      </c>
      <c r="K705" s="14">
        <v>3400</v>
      </c>
      <c r="L705" s="14" t="s">
        <v>17</v>
      </c>
      <c r="M705" s="14" t="s">
        <v>17</v>
      </c>
      <c r="N705" s="14" t="s">
        <v>17</v>
      </c>
      <c r="O705" s="14" t="s">
        <v>17</v>
      </c>
      <c r="P705" s="14" t="s">
        <v>17</v>
      </c>
      <c r="Q705" s="14" t="s">
        <v>17</v>
      </c>
      <c r="R705" s="14" t="s">
        <v>17</v>
      </c>
      <c r="S705" s="14" t="s">
        <v>17</v>
      </c>
      <c r="T705" s="14" t="s">
        <v>17</v>
      </c>
      <c r="U705" s="14" t="s">
        <v>17</v>
      </c>
      <c r="V705" s="14" t="s">
        <v>17</v>
      </c>
      <c r="W705" s="14" t="s">
        <v>17</v>
      </c>
      <c r="X705" s="14" t="s">
        <v>17</v>
      </c>
      <c r="Y705" s="14" t="s">
        <v>17</v>
      </c>
      <c r="Z705" s="14" t="s">
        <v>17</v>
      </c>
      <c r="AA705" s="14" t="s">
        <v>17</v>
      </c>
      <c r="AB705" s="14" t="s">
        <v>17</v>
      </c>
      <c r="AC705" s="14" t="s">
        <v>17</v>
      </c>
      <c r="AD705" s="14" t="s">
        <v>17</v>
      </c>
      <c r="AE705" s="14" t="s">
        <v>17</v>
      </c>
    </row>
    <row r="706" spans="1:31">
      <c r="A706" t="s">
        <v>143</v>
      </c>
      <c r="B706" t="s">
        <v>168</v>
      </c>
      <c r="C706" s="234" t="s">
        <v>264</v>
      </c>
      <c r="D706" s="234" t="s">
        <v>264</v>
      </c>
      <c r="E706">
        <v>1984</v>
      </c>
      <c r="F706">
        <v>3</v>
      </c>
      <c r="G706">
        <v>2</v>
      </c>
      <c r="H706">
        <v>30.37</v>
      </c>
      <c r="I706">
        <v>1.81</v>
      </c>
      <c r="J706" s="14">
        <v>3700</v>
      </c>
      <c r="K706" s="14">
        <v>3900</v>
      </c>
      <c r="L706" s="14" t="s">
        <v>17</v>
      </c>
      <c r="M706" s="14" t="s">
        <v>17</v>
      </c>
      <c r="N706" s="14" t="s">
        <v>17</v>
      </c>
      <c r="O706" s="14" t="s">
        <v>17</v>
      </c>
      <c r="P706" s="14" t="s">
        <v>17</v>
      </c>
      <c r="Q706" s="14" t="s">
        <v>17</v>
      </c>
      <c r="R706" s="14" t="s">
        <v>17</v>
      </c>
      <c r="S706" s="14" t="s">
        <v>17</v>
      </c>
      <c r="T706" s="14" t="s">
        <v>17</v>
      </c>
      <c r="U706" s="14" t="s">
        <v>17</v>
      </c>
      <c r="V706" s="14" t="s">
        <v>17</v>
      </c>
      <c r="W706" s="14" t="s">
        <v>17</v>
      </c>
      <c r="X706" s="14" t="s">
        <v>17</v>
      </c>
      <c r="Y706" s="14" t="s">
        <v>17</v>
      </c>
      <c r="Z706" s="14" t="s">
        <v>17</v>
      </c>
      <c r="AA706" s="14" t="s">
        <v>17</v>
      </c>
      <c r="AB706" s="14" t="s">
        <v>17</v>
      </c>
      <c r="AC706" s="14" t="s">
        <v>17</v>
      </c>
      <c r="AD706" s="14" t="s">
        <v>17</v>
      </c>
      <c r="AE706" s="14" t="s">
        <v>17</v>
      </c>
    </row>
    <row r="707" spans="1:31">
      <c r="A707" t="s">
        <v>143</v>
      </c>
      <c r="B707" t="s">
        <v>168</v>
      </c>
      <c r="C707" s="234" t="s">
        <v>264</v>
      </c>
      <c r="D707" s="234" t="s">
        <v>264</v>
      </c>
      <c r="E707">
        <v>1984</v>
      </c>
      <c r="F707">
        <v>3</v>
      </c>
      <c r="G707">
        <v>3</v>
      </c>
      <c r="H707">
        <v>43.44</v>
      </c>
      <c r="I707">
        <v>1.97</v>
      </c>
      <c r="J707" s="14">
        <v>4200</v>
      </c>
      <c r="K707" s="14">
        <v>4100</v>
      </c>
      <c r="L707" s="14" t="s">
        <v>17</v>
      </c>
      <c r="M707" s="14" t="s">
        <v>17</v>
      </c>
      <c r="N707" s="14" t="s">
        <v>17</v>
      </c>
      <c r="O707" s="14" t="s">
        <v>17</v>
      </c>
      <c r="P707" s="14" t="s">
        <v>17</v>
      </c>
      <c r="Q707" s="14" t="s">
        <v>17</v>
      </c>
      <c r="R707" s="14" t="s">
        <v>17</v>
      </c>
      <c r="S707" s="14" t="s">
        <v>17</v>
      </c>
      <c r="T707" s="14" t="s">
        <v>17</v>
      </c>
      <c r="U707" s="14" t="s">
        <v>17</v>
      </c>
      <c r="V707" s="14" t="s">
        <v>17</v>
      </c>
      <c r="W707" s="14" t="s">
        <v>17</v>
      </c>
      <c r="X707" s="14" t="s">
        <v>17</v>
      </c>
      <c r="Y707" s="14" t="s">
        <v>17</v>
      </c>
      <c r="Z707" s="14" t="s">
        <v>17</v>
      </c>
      <c r="AA707" s="14" t="s">
        <v>17</v>
      </c>
      <c r="AB707" s="14" t="s">
        <v>17</v>
      </c>
      <c r="AC707" s="14" t="s">
        <v>17</v>
      </c>
      <c r="AD707" s="14" t="s">
        <v>17</v>
      </c>
      <c r="AE707" s="14" t="s">
        <v>17</v>
      </c>
    </row>
    <row r="708" spans="1:31">
      <c r="A708" t="s">
        <v>143</v>
      </c>
      <c r="B708" t="s">
        <v>168</v>
      </c>
      <c r="C708" s="234" t="s">
        <v>264</v>
      </c>
      <c r="D708" s="234" t="s">
        <v>264</v>
      </c>
      <c r="E708">
        <v>1984</v>
      </c>
      <c r="F708">
        <v>3</v>
      </c>
      <c r="G708">
        <v>4</v>
      </c>
      <c r="H708">
        <v>42.83</v>
      </c>
      <c r="I708">
        <v>2.4</v>
      </c>
      <c r="J708" s="14">
        <v>3400</v>
      </c>
      <c r="K708" s="14">
        <v>3800</v>
      </c>
      <c r="L708" s="14" t="s">
        <v>17</v>
      </c>
      <c r="M708" s="14" t="s">
        <v>17</v>
      </c>
      <c r="N708" s="14" t="s">
        <v>17</v>
      </c>
      <c r="O708" s="14" t="s">
        <v>17</v>
      </c>
      <c r="P708" s="14" t="s">
        <v>17</v>
      </c>
      <c r="Q708" s="14" t="s">
        <v>17</v>
      </c>
      <c r="R708" s="14" t="s">
        <v>17</v>
      </c>
      <c r="S708" s="14" t="s">
        <v>17</v>
      </c>
      <c r="T708" s="14" t="s">
        <v>17</v>
      </c>
      <c r="U708" s="14" t="s">
        <v>17</v>
      </c>
      <c r="V708" s="14" t="s">
        <v>17</v>
      </c>
      <c r="W708" s="14" t="s">
        <v>17</v>
      </c>
      <c r="X708" s="14" t="s">
        <v>17</v>
      </c>
      <c r="Y708" s="14" t="s">
        <v>17</v>
      </c>
      <c r="Z708" s="14" t="s">
        <v>17</v>
      </c>
      <c r="AA708" s="14" t="s">
        <v>17</v>
      </c>
      <c r="AB708" s="14" t="s">
        <v>17</v>
      </c>
      <c r="AC708" s="14" t="s">
        <v>17</v>
      </c>
      <c r="AD708" s="14" t="s">
        <v>17</v>
      </c>
      <c r="AE708" s="14" t="s">
        <v>17</v>
      </c>
    </row>
    <row r="709" spans="1:31">
      <c r="A709" t="s">
        <v>143</v>
      </c>
      <c r="B709" t="s">
        <v>168</v>
      </c>
      <c r="C709" s="234" t="s">
        <v>264</v>
      </c>
      <c r="D709" s="234" t="s">
        <v>264</v>
      </c>
      <c r="E709">
        <v>1984</v>
      </c>
      <c r="F709">
        <v>3</v>
      </c>
      <c r="G709">
        <v>5</v>
      </c>
      <c r="H709">
        <v>37.630000000000003</v>
      </c>
      <c r="I709">
        <v>2.48</v>
      </c>
      <c r="J709" s="14">
        <v>3700</v>
      </c>
      <c r="K709" s="14">
        <v>4100</v>
      </c>
      <c r="L709" s="14" t="s">
        <v>17</v>
      </c>
      <c r="M709" s="14" t="s">
        <v>17</v>
      </c>
      <c r="N709" s="14" t="s">
        <v>17</v>
      </c>
      <c r="O709" s="14" t="s">
        <v>17</v>
      </c>
      <c r="P709" s="14" t="s">
        <v>17</v>
      </c>
      <c r="Q709" s="14" t="s">
        <v>17</v>
      </c>
      <c r="R709" s="14" t="s">
        <v>17</v>
      </c>
      <c r="S709" s="14" t="s">
        <v>17</v>
      </c>
      <c r="T709" s="14" t="s">
        <v>17</v>
      </c>
      <c r="U709" s="14" t="s">
        <v>17</v>
      </c>
      <c r="V709" s="14" t="s">
        <v>17</v>
      </c>
      <c r="W709" s="14" t="s">
        <v>17</v>
      </c>
      <c r="X709" s="14" t="s">
        <v>17</v>
      </c>
      <c r="Y709" s="14" t="s">
        <v>17</v>
      </c>
      <c r="Z709" s="14" t="s">
        <v>17</v>
      </c>
      <c r="AA709" s="14" t="s">
        <v>17</v>
      </c>
      <c r="AB709" s="14" t="s">
        <v>17</v>
      </c>
      <c r="AC709" s="14" t="s">
        <v>17</v>
      </c>
      <c r="AD709" s="14" t="s">
        <v>17</v>
      </c>
      <c r="AE709" s="14" t="s">
        <v>17</v>
      </c>
    </row>
    <row r="710" spans="1:31">
      <c r="A710" t="s">
        <v>143</v>
      </c>
      <c r="B710" t="s">
        <v>168</v>
      </c>
      <c r="C710" s="234" t="s">
        <v>264</v>
      </c>
      <c r="D710" s="234" t="s">
        <v>264</v>
      </c>
      <c r="E710">
        <v>1984</v>
      </c>
      <c r="F710">
        <v>3</v>
      </c>
      <c r="G710">
        <v>6</v>
      </c>
      <c r="H710">
        <v>46.34</v>
      </c>
      <c r="I710">
        <v>2.31</v>
      </c>
      <c r="J710" s="14">
        <v>3400</v>
      </c>
      <c r="K710" s="14">
        <v>3600</v>
      </c>
      <c r="L710" s="14" t="s">
        <v>17</v>
      </c>
      <c r="M710" s="14" t="s">
        <v>17</v>
      </c>
      <c r="N710" s="14" t="s">
        <v>17</v>
      </c>
      <c r="O710" s="14" t="s">
        <v>17</v>
      </c>
      <c r="P710" s="14" t="s">
        <v>17</v>
      </c>
      <c r="Q710" s="14" t="s">
        <v>17</v>
      </c>
      <c r="R710" s="14" t="s">
        <v>17</v>
      </c>
      <c r="S710" s="14" t="s">
        <v>17</v>
      </c>
      <c r="T710" s="14" t="s">
        <v>17</v>
      </c>
      <c r="U710" s="14" t="s">
        <v>17</v>
      </c>
      <c r="V710" s="14" t="s">
        <v>17</v>
      </c>
      <c r="W710" s="14" t="s">
        <v>17</v>
      </c>
      <c r="X710" s="14" t="s">
        <v>17</v>
      </c>
      <c r="Y710" s="14" t="s">
        <v>17</v>
      </c>
      <c r="Z710" s="14" t="s">
        <v>17</v>
      </c>
      <c r="AA710" s="14" t="s">
        <v>17</v>
      </c>
      <c r="AB710" s="14" t="s">
        <v>17</v>
      </c>
      <c r="AC710" s="14" t="s">
        <v>17</v>
      </c>
      <c r="AD710" s="14" t="s">
        <v>17</v>
      </c>
      <c r="AE710" s="14" t="s">
        <v>17</v>
      </c>
    </row>
    <row r="711" spans="1:31">
      <c r="A711" t="s">
        <v>143</v>
      </c>
      <c r="B711" t="s">
        <v>168</v>
      </c>
      <c r="C711" s="234" t="s">
        <v>264</v>
      </c>
      <c r="D711" s="234" t="s">
        <v>264</v>
      </c>
      <c r="E711">
        <v>1984</v>
      </c>
      <c r="F711">
        <v>3</v>
      </c>
      <c r="G711">
        <v>7</v>
      </c>
      <c r="H711">
        <v>39.32</v>
      </c>
      <c r="I711">
        <v>2.65</v>
      </c>
      <c r="J711" s="14">
        <v>3600</v>
      </c>
      <c r="K711" s="14">
        <v>6700</v>
      </c>
      <c r="L711" s="14" t="s">
        <v>17</v>
      </c>
      <c r="M711" s="14" t="s">
        <v>17</v>
      </c>
      <c r="N711" s="14" t="s">
        <v>17</v>
      </c>
      <c r="O711" s="14" t="s">
        <v>17</v>
      </c>
      <c r="P711" s="14" t="s">
        <v>17</v>
      </c>
      <c r="Q711" s="14" t="s">
        <v>17</v>
      </c>
      <c r="R711" s="14" t="s">
        <v>17</v>
      </c>
      <c r="S711" s="14" t="s">
        <v>17</v>
      </c>
      <c r="T711" s="14" t="s">
        <v>17</v>
      </c>
      <c r="U711" s="14" t="s">
        <v>17</v>
      </c>
      <c r="V711" s="14" t="s">
        <v>17</v>
      </c>
      <c r="W711" s="14" t="s">
        <v>17</v>
      </c>
      <c r="X711" s="14" t="s">
        <v>17</v>
      </c>
      <c r="Y711" s="14" t="s">
        <v>17</v>
      </c>
      <c r="Z711" s="14" t="s">
        <v>17</v>
      </c>
      <c r="AA711" s="14" t="s">
        <v>17</v>
      </c>
      <c r="AB711" s="14" t="s">
        <v>17</v>
      </c>
      <c r="AC711" s="14" t="s">
        <v>17</v>
      </c>
      <c r="AD711" s="14" t="s">
        <v>17</v>
      </c>
      <c r="AE711" s="14" t="s">
        <v>17</v>
      </c>
    </row>
    <row r="712" spans="1:31">
      <c r="A712" t="s">
        <v>143</v>
      </c>
      <c r="B712" t="s">
        <v>168</v>
      </c>
      <c r="C712" s="234" t="s">
        <v>264</v>
      </c>
      <c r="D712" s="234" t="s">
        <v>264</v>
      </c>
      <c r="E712">
        <v>1984</v>
      </c>
      <c r="F712">
        <v>3</v>
      </c>
      <c r="G712">
        <v>8</v>
      </c>
      <c r="H712">
        <v>39.32</v>
      </c>
      <c r="I712">
        <v>2.37</v>
      </c>
      <c r="J712" s="14">
        <v>3700</v>
      </c>
      <c r="K712" s="14">
        <v>3900</v>
      </c>
      <c r="L712" s="14" t="s">
        <v>17</v>
      </c>
      <c r="M712" s="14" t="s">
        <v>17</v>
      </c>
      <c r="N712" s="14" t="s">
        <v>17</v>
      </c>
      <c r="O712" s="14" t="s">
        <v>17</v>
      </c>
      <c r="P712" s="14" t="s">
        <v>17</v>
      </c>
      <c r="Q712" s="14" t="s">
        <v>17</v>
      </c>
      <c r="R712" s="14" t="s">
        <v>17</v>
      </c>
      <c r="S712" s="14" t="s">
        <v>17</v>
      </c>
      <c r="T712" s="14" t="s">
        <v>17</v>
      </c>
      <c r="U712" s="14" t="s">
        <v>17</v>
      </c>
      <c r="V712" s="14" t="s">
        <v>17</v>
      </c>
      <c r="W712" s="14" t="s">
        <v>17</v>
      </c>
      <c r="X712" s="14" t="s">
        <v>17</v>
      </c>
      <c r="Y712" s="14" t="s">
        <v>17</v>
      </c>
      <c r="Z712" s="14" t="s">
        <v>17</v>
      </c>
      <c r="AA712" s="14" t="s">
        <v>17</v>
      </c>
      <c r="AB712" s="14" t="s">
        <v>17</v>
      </c>
      <c r="AC712" s="14" t="s">
        <v>17</v>
      </c>
      <c r="AD712" s="14" t="s">
        <v>17</v>
      </c>
      <c r="AE712" s="14" t="s">
        <v>17</v>
      </c>
    </row>
    <row r="713" spans="1:31">
      <c r="A713" t="s">
        <v>143</v>
      </c>
      <c r="B713" t="s">
        <v>168</v>
      </c>
      <c r="C713" s="234" t="s">
        <v>264</v>
      </c>
      <c r="D713" s="234" t="s">
        <v>264</v>
      </c>
      <c r="E713">
        <v>1984</v>
      </c>
      <c r="F713">
        <v>3</v>
      </c>
      <c r="G713">
        <v>9</v>
      </c>
      <c r="H713">
        <v>41.14</v>
      </c>
      <c r="I713">
        <v>2.23</v>
      </c>
      <c r="J713" s="14">
        <v>3800</v>
      </c>
      <c r="K713" s="14">
        <v>3800</v>
      </c>
      <c r="L713" s="14" t="s">
        <v>17</v>
      </c>
      <c r="M713" s="14" t="s">
        <v>17</v>
      </c>
      <c r="N713" s="14" t="s">
        <v>17</v>
      </c>
      <c r="O713" s="14" t="s">
        <v>17</v>
      </c>
      <c r="P713" s="14" t="s">
        <v>17</v>
      </c>
      <c r="Q713" s="14" t="s">
        <v>17</v>
      </c>
      <c r="R713" s="14" t="s">
        <v>17</v>
      </c>
      <c r="S713" s="14" t="s">
        <v>17</v>
      </c>
      <c r="T713" s="14" t="s">
        <v>17</v>
      </c>
      <c r="U713" s="14" t="s">
        <v>17</v>
      </c>
      <c r="V713" s="14" t="s">
        <v>17</v>
      </c>
      <c r="W713" s="14" t="s">
        <v>17</v>
      </c>
      <c r="X713" s="14" t="s">
        <v>17</v>
      </c>
      <c r="Y713" s="14" t="s">
        <v>17</v>
      </c>
      <c r="Z713" s="14" t="s">
        <v>17</v>
      </c>
      <c r="AA713" s="14" t="s">
        <v>17</v>
      </c>
      <c r="AB713" s="14" t="s">
        <v>17</v>
      </c>
      <c r="AC713" s="14" t="s">
        <v>17</v>
      </c>
      <c r="AD713" s="14" t="s">
        <v>17</v>
      </c>
      <c r="AE713" s="14" t="s">
        <v>17</v>
      </c>
    </row>
    <row r="714" spans="1:31">
      <c r="A714" t="s">
        <v>143</v>
      </c>
      <c r="B714" t="s">
        <v>168</v>
      </c>
      <c r="C714" s="234" t="s">
        <v>264</v>
      </c>
      <c r="D714" s="234" t="s">
        <v>264</v>
      </c>
      <c r="E714">
        <v>1984</v>
      </c>
      <c r="F714">
        <v>3</v>
      </c>
      <c r="G714">
        <v>10</v>
      </c>
      <c r="H714">
        <v>41.5</v>
      </c>
      <c r="I714">
        <v>2.19</v>
      </c>
      <c r="J714" s="14">
        <v>3500</v>
      </c>
      <c r="K714" s="14">
        <v>3800</v>
      </c>
      <c r="L714" s="14" t="s">
        <v>17</v>
      </c>
      <c r="M714" s="14" t="s">
        <v>17</v>
      </c>
      <c r="N714" s="14" t="s">
        <v>17</v>
      </c>
      <c r="O714" s="14" t="s">
        <v>17</v>
      </c>
      <c r="P714" s="14" t="s">
        <v>17</v>
      </c>
      <c r="Q714" s="14" t="s">
        <v>17</v>
      </c>
      <c r="R714" s="14" t="s">
        <v>17</v>
      </c>
      <c r="S714" s="14" t="s">
        <v>17</v>
      </c>
      <c r="T714" s="14" t="s">
        <v>17</v>
      </c>
      <c r="U714" s="14" t="s">
        <v>17</v>
      </c>
      <c r="V714" s="14" t="s">
        <v>17</v>
      </c>
      <c r="W714" s="14" t="s">
        <v>17</v>
      </c>
      <c r="X714" s="14" t="s">
        <v>17</v>
      </c>
      <c r="Y714" s="14" t="s">
        <v>17</v>
      </c>
      <c r="Z714" s="14" t="s">
        <v>17</v>
      </c>
      <c r="AA714" s="14" t="s">
        <v>17</v>
      </c>
      <c r="AB714" s="14" t="s">
        <v>17</v>
      </c>
      <c r="AC714" s="14" t="s">
        <v>17</v>
      </c>
      <c r="AD714" s="14" t="s">
        <v>17</v>
      </c>
      <c r="AE714" s="14" t="s">
        <v>17</v>
      </c>
    </row>
    <row r="715" spans="1:31">
      <c r="A715" t="s">
        <v>143</v>
      </c>
      <c r="B715" t="s">
        <v>168</v>
      </c>
      <c r="C715" s="234" t="s">
        <v>264</v>
      </c>
      <c r="D715" s="234" t="s">
        <v>264</v>
      </c>
      <c r="E715">
        <v>1984</v>
      </c>
      <c r="F715">
        <v>3</v>
      </c>
      <c r="G715">
        <v>11</v>
      </c>
      <c r="H715">
        <v>48.16</v>
      </c>
      <c r="I715">
        <v>2.15</v>
      </c>
      <c r="J715" s="14">
        <v>3900</v>
      </c>
      <c r="K715" s="14">
        <v>3900</v>
      </c>
      <c r="L715" s="14" t="s">
        <v>17</v>
      </c>
      <c r="M715" s="14" t="s">
        <v>17</v>
      </c>
      <c r="N715" s="14" t="s">
        <v>17</v>
      </c>
      <c r="O715" s="14" t="s">
        <v>17</v>
      </c>
      <c r="P715" s="14" t="s">
        <v>17</v>
      </c>
      <c r="Q715" s="14" t="s">
        <v>17</v>
      </c>
      <c r="R715" s="14" t="s">
        <v>17</v>
      </c>
      <c r="S715" s="14" t="s">
        <v>17</v>
      </c>
      <c r="T715" s="14" t="s">
        <v>17</v>
      </c>
      <c r="U715" s="14" t="s">
        <v>17</v>
      </c>
      <c r="V715" s="14" t="s">
        <v>17</v>
      </c>
      <c r="W715" s="14" t="s">
        <v>17</v>
      </c>
      <c r="X715" s="14" t="s">
        <v>17</v>
      </c>
      <c r="Y715" s="14" t="s">
        <v>17</v>
      </c>
      <c r="Z715" s="14" t="s">
        <v>17</v>
      </c>
      <c r="AA715" s="14" t="s">
        <v>17</v>
      </c>
      <c r="AB715" s="14" t="s">
        <v>17</v>
      </c>
      <c r="AC715" s="14" t="s">
        <v>17</v>
      </c>
      <c r="AD715" s="14" t="s">
        <v>17</v>
      </c>
      <c r="AE715" s="14" t="s">
        <v>17</v>
      </c>
    </row>
    <row r="716" spans="1:31">
      <c r="A716" t="s">
        <v>143</v>
      </c>
      <c r="B716" t="s">
        <v>168</v>
      </c>
      <c r="C716" s="234" t="s">
        <v>264</v>
      </c>
      <c r="D716" s="234" t="s">
        <v>264</v>
      </c>
      <c r="E716">
        <v>1984</v>
      </c>
      <c r="F716">
        <v>3</v>
      </c>
      <c r="G716">
        <v>12</v>
      </c>
      <c r="H716">
        <v>43.2</v>
      </c>
      <c r="I716">
        <v>2.33</v>
      </c>
      <c r="J716" s="14">
        <v>4000</v>
      </c>
      <c r="K716" s="14">
        <v>4300</v>
      </c>
      <c r="L716" s="14" t="s">
        <v>17</v>
      </c>
      <c r="M716" s="14" t="s">
        <v>17</v>
      </c>
      <c r="N716" s="14" t="s">
        <v>17</v>
      </c>
      <c r="O716" s="14" t="s">
        <v>17</v>
      </c>
      <c r="P716" s="14" t="s">
        <v>17</v>
      </c>
      <c r="Q716" s="14" t="s">
        <v>17</v>
      </c>
      <c r="R716" s="14" t="s">
        <v>17</v>
      </c>
      <c r="S716" s="14" t="s">
        <v>17</v>
      </c>
      <c r="T716" s="14" t="s">
        <v>17</v>
      </c>
      <c r="U716" s="14" t="s">
        <v>17</v>
      </c>
      <c r="V716" s="14" t="s">
        <v>17</v>
      </c>
      <c r="W716" s="14" t="s">
        <v>17</v>
      </c>
      <c r="X716" s="14" t="s">
        <v>17</v>
      </c>
      <c r="Y716" s="14" t="s">
        <v>17</v>
      </c>
      <c r="Z716" s="14" t="s">
        <v>17</v>
      </c>
      <c r="AA716" s="14" t="s">
        <v>17</v>
      </c>
      <c r="AB716" s="14" t="s">
        <v>17</v>
      </c>
      <c r="AC716" s="14" t="s">
        <v>17</v>
      </c>
      <c r="AD716" s="14" t="s">
        <v>17</v>
      </c>
      <c r="AE716" s="14" t="s">
        <v>17</v>
      </c>
    </row>
    <row r="717" spans="1:31">
      <c r="A717" t="s">
        <v>143</v>
      </c>
      <c r="B717" t="s">
        <v>168</v>
      </c>
      <c r="C717" s="234" t="s">
        <v>264</v>
      </c>
      <c r="D717" s="234" t="s">
        <v>264</v>
      </c>
      <c r="E717">
        <v>1984</v>
      </c>
      <c r="F717">
        <v>3</v>
      </c>
      <c r="G717">
        <v>13</v>
      </c>
      <c r="H717">
        <v>37.39</v>
      </c>
      <c r="I717">
        <v>2.44</v>
      </c>
      <c r="J717" s="14">
        <v>4500</v>
      </c>
      <c r="K717" s="14">
        <v>5100</v>
      </c>
      <c r="L717" s="14" t="s">
        <v>17</v>
      </c>
      <c r="M717" s="14" t="s">
        <v>17</v>
      </c>
      <c r="N717" s="14" t="s">
        <v>17</v>
      </c>
      <c r="O717" s="14" t="s">
        <v>17</v>
      </c>
      <c r="P717" s="14" t="s">
        <v>17</v>
      </c>
      <c r="Q717" s="14" t="s">
        <v>17</v>
      </c>
      <c r="R717" s="14" t="s">
        <v>17</v>
      </c>
      <c r="S717" s="14" t="s">
        <v>17</v>
      </c>
      <c r="T717" s="14" t="s">
        <v>17</v>
      </c>
      <c r="U717" s="14" t="s">
        <v>17</v>
      </c>
      <c r="V717" s="14" t="s">
        <v>17</v>
      </c>
      <c r="W717" s="14" t="s">
        <v>17</v>
      </c>
      <c r="X717" s="14" t="s">
        <v>17</v>
      </c>
      <c r="Y717" s="14" t="s">
        <v>17</v>
      </c>
      <c r="Z717" s="14" t="s">
        <v>17</v>
      </c>
      <c r="AA717" s="14" t="s">
        <v>17</v>
      </c>
      <c r="AB717" s="14" t="s">
        <v>17</v>
      </c>
      <c r="AC717" s="14" t="s">
        <v>17</v>
      </c>
      <c r="AD717" s="14" t="s">
        <v>17</v>
      </c>
      <c r="AE717" s="14" t="s">
        <v>17</v>
      </c>
    </row>
    <row r="718" spans="1:31">
      <c r="A718" t="s">
        <v>143</v>
      </c>
      <c r="B718" t="s">
        <v>168</v>
      </c>
      <c r="C718" s="234" t="s">
        <v>264</v>
      </c>
      <c r="D718" s="234" t="s">
        <v>264</v>
      </c>
      <c r="E718">
        <v>1984</v>
      </c>
      <c r="F718">
        <v>3</v>
      </c>
      <c r="G718">
        <v>14</v>
      </c>
      <c r="H718">
        <v>44.77</v>
      </c>
      <c r="I718">
        <v>2.34</v>
      </c>
      <c r="J718" s="14">
        <v>3700</v>
      </c>
      <c r="K718" s="14">
        <v>3500</v>
      </c>
      <c r="L718" s="14" t="s">
        <v>17</v>
      </c>
      <c r="M718" s="14" t="s">
        <v>17</v>
      </c>
      <c r="N718" s="14" t="s">
        <v>17</v>
      </c>
      <c r="O718" s="14" t="s">
        <v>17</v>
      </c>
      <c r="P718" s="14" t="s">
        <v>17</v>
      </c>
      <c r="Q718" s="14" t="s">
        <v>17</v>
      </c>
      <c r="R718" s="14" t="s">
        <v>17</v>
      </c>
      <c r="S718" s="14" t="s">
        <v>17</v>
      </c>
      <c r="T718" s="14" t="s">
        <v>17</v>
      </c>
      <c r="U718" s="14" t="s">
        <v>17</v>
      </c>
      <c r="V718" s="14" t="s">
        <v>17</v>
      </c>
      <c r="W718" s="14" t="s">
        <v>17</v>
      </c>
      <c r="X718" s="14" t="s">
        <v>17</v>
      </c>
      <c r="Y718" s="14" t="s">
        <v>17</v>
      </c>
      <c r="Z718" s="14" t="s">
        <v>17</v>
      </c>
      <c r="AA718" s="14" t="s">
        <v>17</v>
      </c>
      <c r="AB718" s="14" t="s">
        <v>17</v>
      </c>
      <c r="AC718" s="14" t="s">
        <v>17</v>
      </c>
      <c r="AD718" s="14" t="s">
        <v>17</v>
      </c>
      <c r="AE718" s="14" t="s">
        <v>17</v>
      </c>
    </row>
    <row r="719" spans="1:31">
      <c r="A719" t="s">
        <v>143</v>
      </c>
      <c r="B719" t="s">
        <v>168</v>
      </c>
      <c r="C719" s="234" t="s">
        <v>264</v>
      </c>
      <c r="D719" s="234" t="s">
        <v>264</v>
      </c>
      <c r="E719">
        <v>1984</v>
      </c>
      <c r="F719">
        <v>4</v>
      </c>
      <c r="G719">
        <v>1</v>
      </c>
      <c r="H719">
        <v>35.94</v>
      </c>
      <c r="I719">
        <v>2.16</v>
      </c>
      <c r="J719" s="14">
        <v>4000</v>
      </c>
      <c r="K719" s="14">
        <v>4200</v>
      </c>
      <c r="L719" s="14" t="s">
        <v>17</v>
      </c>
      <c r="M719" s="14" t="s">
        <v>17</v>
      </c>
      <c r="N719" s="14" t="s">
        <v>17</v>
      </c>
      <c r="O719" s="14" t="s">
        <v>17</v>
      </c>
      <c r="P719" s="14" t="s">
        <v>17</v>
      </c>
      <c r="Q719" s="14" t="s">
        <v>17</v>
      </c>
      <c r="R719" s="14" t="s">
        <v>17</v>
      </c>
      <c r="S719" s="14" t="s">
        <v>17</v>
      </c>
      <c r="T719" s="14" t="s">
        <v>17</v>
      </c>
      <c r="U719" s="14" t="s">
        <v>17</v>
      </c>
      <c r="V719" s="14" t="s">
        <v>17</v>
      </c>
      <c r="W719" s="14" t="s">
        <v>17</v>
      </c>
      <c r="X719" s="14" t="s">
        <v>17</v>
      </c>
      <c r="Y719" s="14" t="s">
        <v>17</v>
      </c>
      <c r="Z719" s="14" t="s">
        <v>17</v>
      </c>
      <c r="AA719" s="14" t="s">
        <v>17</v>
      </c>
      <c r="AB719" s="14" t="s">
        <v>17</v>
      </c>
      <c r="AC719" s="14" t="s">
        <v>17</v>
      </c>
      <c r="AD719" s="14" t="s">
        <v>17</v>
      </c>
      <c r="AE719" s="14" t="s">
        <v>17</v>
      </c>
    </row>
    <row r="720" spans="1:31">
      <c r="A720" t="s">
        <v>143</v>
      </c>
      <c r="B720" t="s">
        <v>168</v>
      </c>
      <c r="C720" s="234" t="s">
        <v>264</v>
      </c>
      <c r="D720" s="234" t="s">
        <v>264</v>
      </c>
      <c r="E720">
        <v>1984</v>
      </c>
      <c r="F720">
        <v>4</v>
      </c>
      <c r="G720">
        <v>2</v>
      </c>
      <c r="H720">
        <v>35.090000000000003</v>
      </c>
      <c r="I720">
        <v>2.0299999999999998</v>
      </c>
      <c r="J720" s="14">
        <v>4500</v>
      </c>
      <c r="K720" s="14">
        <v>4000</v>
      </c>
      <c r="L720" s="14" t="s">
        <v>17</v>
      </c>
      <c r="M720" s="14" t="s">
        <v>17</v>
      </c>
      <c r="N720" s="14" t="s">
        <v>17</v>
      </c>
      <c r="O720" s="14" t="s">
        <v>17</v>
      </c>
      <c r="P720" s="14" t="s">
        <v>17</v>
      </c>
      <c r="Q720" s="14" t="s">
        <v>17</v>
      </c>
      <c r="R720" s="14" t="s">
        <v>17</v>
      </c>
      <c r="S720" s="14" t="s">
        <v>17</v>
      </c>
      <c r="T720" s="14" t="s">
        <v>17</v>
      </c>
      <c r="U720" s="14" t="s">
        <v>17</v>
      </c>
      <c r="V720" s="14" t="s">
        <v>17</v>
      </c>
      <c r="W720" s="14" t="s">
        <v>17</v>
      </c>
      <c r="X720" s="14" t="s">
        <v>17</v>
      </c>
      <c r="Y720" s="14" t="s">
        <v>17</v>
      </c>
      <c r="Z720" s="14" t="s">
        <v>17</v>
      </c>
      <c r="AA720" s="14" t="s">
        <v>17</v>
      </c>
      <c r="AB720" s="14" t="s">
        <v>17</v>
      </c>
      <c r="AC720" s="14" t="s">
        <v>17</v>
      </c>
      <c r="AD720" s="14" t="s">
        <v>17</v>
      </c>
      <c r="AE720" s="14" t="s">
        <v>17</v>
      </c>
    </row>
    <row r="721" spans="1:31">
      <c r="A721" t="s">
        <v>143</v>
      </c>
      <c r="B721" t="s">
        <v>168</v>
      </c>
      <c r="C721" s="234" t="s">
        <v>264</v>
      </c>
      <c r="D721" s="234" t="s">
        <v>264</v>
      </c>
      <c r="E721">
        <v>1984</v>
      </c>
      <c r="F721">
        <v>4</v>
      </c>
      <c r="G721">
        <v>3</v>
      </c>
      <c r="H721">
        <v>45.62</v>
      </c>
      <c r="I721">
        <v>2.0499999999999998</v>
      </c>
      <c r="J721" s="14">
        <v>3300</v>
      </c>
      <c r="K721" s="14">
        <v>4100</v>
      </c>
      <c r="L721" s="14" t="s">
        <v>17</v>
      </c>
      <c r="M721" s="14" t="s">
        <v>17</v>
      </c>
      <c r="N721" s="14" t="s">
        <v>17</v>
      </c>
      <c r="O721" s="14" t="s">
        <v>17</v>
      </c>
      <c r="P721" s="14" t="s">
        <v>17</v>
      </c>
      <c r="Q721" s="14" t="s">
        <v>17</v>
      </c>
      <c r="R721" s="14" t="s">
        <v>17</v>
      </c>
      <c r="S721" s="14" t="s">
        <v>17</v>
      </c>
      <c r="T721" s="14" t="s">
        <v>17</v>
      </c>
      <c r="U721" s="14" t="s">
        <v>17</v>
      </c>
      <c r="V721" s="14" t="s">
        <v>17</v>
      </c>
      <c r="W721" s="14" t="s">
        <v>17</v>
      </c>
      <c r="X721" s="14" t="s">
        <v>17</v>
      </c>
      <c r="Y721" s="14" t="s">
        <v>17</v>
      </c>
      <c r="Z721" s="14" t="s">
        <v>17</v>
      </c>
      <c r="AA721" s="14" t="s">
        <v>17</v>
      </c>
      <c r="AB721" s="14" t="s">
        <v>17</v>
      </c>
      <c r="AC721" s="14" t="s">
        <v>17</v>
      </c>
      <c r="AD721" s="14" t="s">
        <v>17</v>
      </c>
      <c r="AE721" s="14" t="s">
        <v>17</v>
      </c>
    </row>
    <row r="722" spans="1:31">
      <c r="A722" t="s">
        <v>143</v>
      </c>
      <c r="B722" t="s">
        <v>168</v>
      </c>
      <c r="C722" s="234" t="s">
        <v>264</v>
      </c>
      <c r="D722" s="234" t="s">
        <v>264</v>
      </c>
      <c r="E722">
        <v>1984</v>
      </c>
      <c r="F722">
        <v>4</v>
      </c>
      <c r="G722">
        <v>4</v>
      </c>
      <c r="H722">
        <v>48.16</v>
      </c>
      <c r="I722">
        <v>2.19</v>
      </c>
      <c r="J722" s="14">
        <v>4100</v>
      </c>
      <c r="K722" s="14">
        <v>4300</v>
      </c>
      <c r="L722" s="14" t="s">
        <v>17</v>
      </c>
      <c r="M722" s="14" t="s">
        <v>17</v>
      </c>
      <c r="N722" s="14" t="s">
        <v>17</v>
      </c>
      <c r="O722" s="14" t="s">
        <v>17</v>
      </c>
      <c r="P722" s="14" t="s">
        <v>17</v>
      </c>
      <c r="Q722" s="14" t="s">
        <v>17</v>
      </c>
      <c r="R722" s="14" t="s">
        <v>17</v>
      </c>
      <c r="S722" s="14" t="s">
        <v>17</v>
      </c>
      <c r="T722" s="14" t="s">
        <v>17</v>
      </c>
      <c r="U722" s="14" t="s">
        <v>17</v>
      </c>
      <c r="V722" s="14" t="s">
        <v>17</v>
      </c>
      <c r="W722" s="14" t="s">
        <v>17</v>
      </c>
      <c r="X722" s="14" t="s">
        <v>17</v>
      </c>
      <c r="Y722" s="14" t="s">
        <v>17</v>
      </c>
      <c r="Z722" s="14" t="s">
        <v>17</v>
      </c>
      <c r="AA722" s="14" t="s">
        <v>17</v>
      </c>
      <c r="AB722" s="14" t="s">
        <v>17</v>
      </c>
      <c r="AC722" s="14" t="s">
        <v>17</v>
      </c>
      <c r="AD722" s="14" t="s">
        <v>17</v>
      </c>
      <c r="AE722" s="14" t="s">
        <v>17</v>
      </c>
    </row>
    <row r="723" spans="1:31">
      <c r="A723" t="s">
        <v>143</v>
      </c>
      <c r="B723" t="s">
        <v>168</v>
      </c>
      <c r="C723" s="234" t="s">
        <v>264</v>
      </c>
      <c r="D723" s="234" t="s">
        <v>264</v>
      </c>
      <c r="E723">
        <v>1984</v>
      </c>
      <c r="F723">
        <v>4</v>
      </c>
      <c r="G723">
        <v>5</v>
      </c>
      <c r="H723">
        <v>47.55</v>
      </c>
      <c r="I723">
        <v>2.0299999999999998</v>
      </c>
      <c r="J723" s="14">
        <v>4000</v>
      </c>
      <c r="K723" s="14">
        <v>4000</v>
      </c>
      <c r="L723" s="14" t="s">
        <v>17</v>
      </c>
      <c r="M723" s="14" t="s">
        <v>17</v>
      </c>
      <c r="N723" s="14" t="s">
        <v>17</v>
      </c>
      <c r="O723" s="14" t="s">
        <v>17</v>
      </c>
      <c r="P723" s="14" t="s">
        <v>17</v>
      </c>
      <c r="Q723" s="14" t="s">
        <v>17</v>
      </c>
      <c r="R723" s="14" t="s">
        <v>17</v>
      </c>
      <c r="S723" s="14" t="s">
        <v>17</v>
      </c>
      <c r="T723" s="14" t="s">
        <v>17</v>
      </c>
      <c r="U723" s="14" t="s">
        <v>17</v>
      </c>
      <c r="V723" s="14" t="s">
        <v>17</v>
      </c>
      <c r="W723" s="14" t="s">
        <v>17</v>
      </c>
      <c r="X723" s="14" t="s">
        <v>17</v>
      </c>
      <c r="Y723" s="14" t="s">
        <v>17</v>
      </c>
      <c r="Z723" s="14" t="s">
        <v>17</v>
      </c>
      <c r="AA723" s="14" t="s">
        <v>17</v>
      </c>
      <c r="AB723" s="14" t="s">
        <v>17</v>
      </c>
      <c r="AC723" s="14" t="s">
        <v>17</v>
      </c>
      <c r="AD723" s="14" t="s">
        <v>17</v>
      </c>
      <c r="AE723" s="14" t="s">
        <v>17</v>
      </c>
    </row>
    <row r="724" spans="1:31">
      <c r="A724" t="s">
        <v>143</v>
      </c>
      <c r="B724" t="s">
        <v>168</v>
      </c>
      <c r="C724" s="234" t="s">
        <v>264</v>
      </c>
      <c r="D724" s="234" t="s">
        <v>264</v>
      </c>
      <c r="E724">
        <v>1984</v>
      </c>
      <c r="F724">
        <v>4</v>
      </c>
      <c r="G724">
        <v>6</v>
      </c>
      <c r="H724">
        <v>40.29</v>
      </c>
      <c r="I724">
        <v>2.5499999999999998</v>
      </c>
      <c r="J724" s="14">
        <v>4500</v>
      </c>
      <c r="K724" s="14">
        <v>4600</v>
      </c>
      <c r="L724" s="14" t="s">
        <v>17</v>
      </c>
      <c r="M724" s="14" t="s">
        <v>17</v>
      </c>
      <c r="N724" s="14" t="s">
        <v>17</v>
      </c>
      <c r="O724" s="14" t="s">
        <v>17</v>
      </c>
      <c r="P724" s="14" t="s">
        <v>17</v>
      </c>
      <c r="Q724" s="14" t="s">
        <v>17</v>
      </c>
      <c r="R724" s="14" t="s">
        <v>17</v>
      </c>
      <c r="S724" s="14" t="s">
        <v>17</v>
      </c>
      <c r="T724" s="14" t="s">
        <v>17</v>
      </c>
      <c r="U724" s="14" t="s">
        <v>17</v>
      </c>
      <c r="V724" s="14" t="s">
        <v>17</v>
      </c>
      <c r="W724" s="14" t="s">
        <v>17</v>
      </c>
      <c r="X724" s="14" t="s">
        <v>17</v>
      </c>
      <c r="Y724" s="14" t="s">
        <v>17</v>
      </c>
      <c r="Z724" s="14" t="s">
        <v>17</v>
      </c>
      <c r="AA724" s="14" t="s">
        <v>17</v>
      </c>
      <c r="AB724" s="14" t="s">
        <v>17</v>
      </c>
      <c r="AC724" s="14" t="s">
        <v>17</v>
      </c>
      <c r="AD724" s="14" t="s">
        <v>17</v>
      </c>
      <c r="AE724" s="14" t="s">
        <v>17</v>
      </c>
    </row>
    <row r="725" spans="1:31">
      <c r="A725" t="s">
        <v>143</v>
      </c>
      <c r="B725" t="s">
        <v>168</v>
      </c>
      <c r="C725" s="234" t="s">
        <v>264</v>
      </c>
      <c r="D725" s="234" t="s">
        <v>264</v>
      </c>
      <c r="E725">
        <v>1984</v>
      </c>
      <c r="F725">
        <v>4</v>
      </c>
      <c r="G725">
        <v>7</v>
      </c>
      <c r="H725">
        <v>36.9</v>
      </c>
      <c r="I725">
        <v>2.5</v>
      </c>
      <c r="J725" s="14">
        <v>3800</v>
      </c>
      <c r="K725" s="14">
        <v>4000</v>
      </c>
      <c r="L725" s="14" t="s">
        <v>17</v>
      </c>
      <c r="M725" s="14" t="s">
        <v>17</v>
      </c>
      <c r="N725" s="14" t="s">
        <v>17</v>
      </c>
      <c r="O725" s="14" t="s">
        <v>17</v>
      </c>
      <c r="P725" s="14" t="s">
        <v>17</v>
      </c>
      <c r="Q725" s="14" t="s">
        <v>17</v>
      </c>
      <c r="R725" s="14" t="s">
        <v>17</v>
      </c>
      <c r="S725" s="14" t="s">
        <v>17</v>
      </c>
      <c r="T725" s="14" t="s">
        <v>17</v>
      </c>
      <c r="U725" s="14" t="s">
        <v>17</v>
      </c>
      <c r="V725" s="14" t="s">
        <v>17</v>
      </c>
      <c r="W725" s="14" t="s">
        <v>17</v>
      </c>
      <c r="X725" s="14" t="s">
        <v>17</v>
      </c>
      <c r="Y725" s="14" t="s">
        <v>17</v>
      </c>
      <c r="Z725" s="14" t="s">
        <v>17</v>
      </c>
      <c r="AA725" s="14" t="s">
        <v>17</v>
      </c>
      <c r="AB725" s="14" t="s">
        <v>17</v>
      </c>
      <c r="AC725" s="14" t="s">
        <v>17</v>
      </c>
      <c r="AD725" s="14" t="s">
        <v>17</v>
      </c>
      <c r="AE725" s="14" t="s">
        <v>17</v>
      </c>
    </row>
    <row r="726" spans="1:31">
      <c r="A726" t="s">
        <v>143</v>
      </c>
      <c r="B726" t="s">
        <v>168</v>
      </c>
      <c r="C726" s="234" t="s">
        <v>264</v>
      </c>
      <c r="D726" s="234" t="s">
        <v>264</v>
      </c>
      <c r="E726">
        <v>1984</v>
      </c>
      <c r="F726">
        <v>4</v>
      </c>
      <c r="G726">
        <v>8</v>
      </c>
      <c r="H726">
        <v>36.54</v>
      </c>
      <c r="I726">
        <v>2.4700000000000002</v>
      </c>
      <c r="J726" s="14">
        <v>4000</v>
      </c>
      <c r="K726" s="14">
        <v>5000</v>
      </c>
      <c r="L726" s="14" t="s">
        <v>17</v>
      </c>
      <c r="M726" s="14" t="s">
        <v>17</v>
      </c>
      <c r="N726" s="14" t="s">
        <v>17</v>
      </c>
      <c r="O726" s="14" t="s">
        <v>17</v>
      </c>
      <c r="P726" s="14" t="s">
        <v>17</v>
      </c>
      <c r="Q726" s="14" t="s">
        <v>17</v>
      </c>
      <c r="R726" s="14" t="s">
        <v>17</v>
      </c>
      <c r="S726" s="14" t="s">
        <v>17</v>
      </c>
      <c r="T726" s="14" t="s">
        <v>17</v>
      </c>
      <c r="U726" s="14" t="s">
        <v>17</v>
      </c>
      <c r="V726" s="14" t="s">
        <v>17</v>
      </c>
      <c r="W726" s="14" t="s">
        <v>17</v>
      </c>
      <c r="X726" s="14" t="s">
        <v>17</v>
      </c>
      <c r="Y726" s="14" t="s">
        <v>17</v>
      </c>
      <c r="Z726" s="14" t="s">
        <v>17</v>
      </c>
      <c r="AA726" s="14" t="s">
        <v>17</v>
      </c>
      <c r="AB726" s="14" t="s">
        <v>17</v>
      </c>
      <c r="AC726" s="14" t="s">
        <v>17</v>
      </c>
      <c r="AD726" s="14" t="s">
        <v>17</v>
      </c>
      <c r="AE726" s="14" t="s">
        <v>17</v>
      </c>
    </row>
    <row r="727" spans="1:31">
      <c r="A727" t="s">
        <v>143</v>
      </c>
      <c r="B727" t="s">
        <v>168</v>
      </c>
      <c r="C727" s="234" t="s">
        <v>264</v>
      </c>
      <c r="D727" s="234" t="s">
        <v>264</v>
      </c>
      <c r="E727">
        <v>1984</v>
      </c>
      <c r="F727">
        <v>4</v>
      </c>
      <c r="G727">
        <v>9</v>
      </c>
      <c r="H727">
        <v>48.52</v>
      </c>
      <c r="I727">
        <v>2.37</v>
      </c>
      <c r="J727" s="14">
        <v>3700</v>
      </c>
      <c r="K727" s="14">
        <v>3700</v>
      </c>
      <c r="L727" s="14" t="s">
        <v>17</v>
      </c>
      <c r="M727" s="14" t="s">
        <v>17</v>
      </c>
      <c r="N727" s="14" t="s">
        <v>17</v>
      </c>
      <c r="O727" s="14" t="s">
        <v>17</v>
      </c>
      <c r="P727" s="14" t="s">
        <v>17</v>
      </c>
      <c r="Q727" s="14" t="s">
        <v>17</v>
      </c>
      <c r="R727" s="14" t="s">
        <v>17</v>
      </c>
      <c r="S727" s="14" t="s">
        <v>17</v>
      </c>
      <c r="T727" s="14" t="s">
        <v>17</v>
      </c>
      <c r="U727" s="14" t="s">
        <v>17</v>
      </c>
      <c r="V727" s="14" t="s">
        <v>17</v>
      </c>
      <c r="W727" s="14" t="s">
        <v>17</v>
      </c>
      <c r="X727" s="14" t="s">
        <v>17</v>
      </c>
      <c r="Y727" s="14" t="s">
        <v>17</v>
      </c>
      <c r="Z727" s="14" t="s">
        <v>17</v>
      </c>
      <c r="AA727" s="14" t="s">
        <v>17</v>
      </c>
      <c r="AB727" s="14" t="s">
        <v>17</v>
      </c>
      <c r="AC727" s="14" t="s">
        <v>17</v>
      </c>
      <c r="AD727" s="14" t="s">
        <v>17</v>
      </c>
      <c r="AE727" s="14" t="s">
        <v>17</v>
      </c>
    </row>
    <row r="728" spans="1:31">
      <c r="A728" t="s">
        <v>143</v>
      </c>
      <c r="B728" t="s">
        <v>168</v>
      </c>
      <c r="C728" s="234" t="s">
        <v>264</v>
      </c>
      <c r="D728" s="234" t="s">
        <v>264</v>
      </c>
      <c r="E728">
        <v>1984</v>
      </c>
      <c r="F728">
        <v>4</v>
      </c>
      <c r="G728">
        <v>10</v>
      </c>
      <c r="H728">
        <v>40.9</v>
      </c>
      <c r="I728">
        <v>2.27</v>
      </c>
      <c r="J728" s="14">
        <v>4400</v>
      </c>
      <c r="K728" s="14">
        <v>3800</v>
      </c>
      <c r="L728" s="14" t="s">
        <v>17</v>
      </c>
      <c r="M728" s="14" t="s">
        <v>17</v>
      </c>
      <c r="N728" s="14" t="s">
        <v>17</v>
      </c>
      <c r="O728" s="14" t="s">
        <v>17</v>
      </c>
      <c r="P728" s="14" t="s">
        <v>17</v>
      </c>
      <c r="Q728" s="14" t="s">
        <v>17</v>
      </c>
      <c r="R728" s="14" t="s">
        <v>17</v>
      </c>
      <c r="S728" s="14" t="s">
        <v>17</v>
      </c>
      <c r="T728" s="14" t="s">
        <v>17</v>
      </c>
      <c r="U728" s="14" t="s">
        <v>17</v>
      </c>
      <c r="V728" s="14" t="s">
        <v>17</v>
      </c>
      <c r="W728" s="14" t="s">
        <v>17</v>
      </c>
      <c r="X728" s="14" t="s">
        <v>17</v>
      </c>
      <c r="Y728" s="14" t="s">
        <v>17</v>
      </c>
      <c r="Z728" s="14" t="s">
        <v>17</v>
      </c>
      <c r="AA728" s="14" t="s">
        <v>17</v>
      </c>
      <c r="AB728" s="14" t="s">
        <v>17</v>
      </c>
      <c r="AC728" s="14" t="s">
        <v>17</v>
      </c>
      <c r="AD728" s="14" t="s">
        <v>17</v>
      </c>
      <c r="AE728" s="14" t="s">
        <v>17</v>
      </c>
    </row>
    <row r="729" spans="1:31">
      <c r="A729" t="s">
        <v>143</v>
      </c>
      <c r="B729" t="s">
        <v>168</v>
      </c>
      <c r="C729" s="234" t="s">
        <v>264</v>
      </c>
      <c r="D729" s="234" t="s">
        <v>264</v>
      </c>
      <c r="E729">
        <v>1984</v>
      </c>
      <c r="F729">
        <v>4</v>
      </c>
      <c r="G729">
        <v>11</v>
      </c>
      <c r="H729">
        <v>47.79</v>
      </c>
      <c r="I729">
        <v>2.2200000000000002</v>
      </c>
      <c r="J729" s="14">
        <v>3800</v>
      </c>
      <c r="K729" s="14">
        <v>4200</v>
      </c>
      <c r="L729" s="14" t="s">
        <v>17</v>
      </c>
      <c r="M729" s="14" t="s">
        <v>17</v>
      </c>
      <c r="N729" s="14" t="s">
        <v>17</v>
      </c>
      <c r="O729" s="14" t="s">
        <v>17</v>
      </c>
      <c r="P729" s="14" t="s">
        <v>17</v>
      </c>
      <c r="Q729" s="14" t="s">
        <v>17</v>
      </c>
      <c r="R729" s="14" t="s">
        <v>17</v>
      </c>
      <c r="S729" s="14" t="s">
        <v>17</v>
      </c>
      <c r="T729" s="14" t="s">
        <v>17</v>
      </c>
      <c r="U729" s="14" t="s">
        <v>17</v>
      </c>
      <c r="V729" s="14" t="s">
        <v>17</v>
      </c>
      <c r="W729" s="14" t="s">
        <v>17</v>
      </c>
      <c r="X729" s="14" t="s">
        <v>17</v>
      </c>
      <c r="Y729" s="14" t="s">
        <v>17</v>
      </c>
      <c r="Z729" s="14" t="s">
        <v>17</v>
      </c>
      <c r="AA729" s="14" t="s">
        <v>17</v>
      </c>
      <c r="AB729" s="14" t="s">
        <v>17</v>
      </c>
      <c r="AC729" s="14" t="s">
        <v>17</v>
      </c>
      <c r="AD729" s="14" t="s">
        <v>17</v>
      </c>
      <c r="AE729" s="14" t="s">
        <v>17</v>
      </c>
    </row>
    <row r="730" spans="1:31">
      <c r="A730" t="s">
        <v>143</v>
      </c>
      <c r="B730" t="s">
        <v>168</v>
      </c>
      <c r="C730" s="234" t="s">
        <v>264</v>
      </c>
      <c r="D730" s="234" t="s">
        <v>264</v>
      </c>
      <c r="E730">
        <v>1984</v>
      </c>
      <c r="F730">
        <v>4</v>
      </c>
      <c r="G730">
        <v>12</v>
      </c>
      <c r="H730">
        <v>43.8</v>
      </c>
      <c r="I730">
        <v>2.23</v>
      </c>
      <c r="J730" s="14">
        <v>3300</v>
      </c>
      <c r="K730" s="14">
        <v>3500</v>
      </c>
      <c r="L730" s="14" t="s">
        <v>17</v>
      </c>
      <c r="M730" s="14" t="s">
        <v>17</v>
      </c>
      <c r="N730" s="14" t="s">
        <v>17</v>
      </c>
      <c r="O730" s="14" t="s">
        <v>17</v>
      </c>
      <c r="P730" s="14" t="s">
        <v>17</v>
      </c>
      <c r="Q730" s="14" t="s">
        <v>17</v>
      </c>
      <c r="R730" s="14" t="s">
        <v>17</v>
      </c>
      <c r="S730" s="14" t="s">
        <v>17</v>
      </c>
      <c r="T730" s="14" t="s">
        <v>17</v>
      </c>
      <c r="U730" s="14" t="s">
        <v>17</v>
      </c>
      <c r="V730" s="14" t="s">
        <v>17</v>
      </c>
      <c r="W730" s="14" t="s">
        <v>17</v>
      </c>
      <c r="X730" s="14" t="s">
        <v>17</v>
      </c>
      <c r="Y730" s="14" t="s">
        <v>17</v>
      </c>
      <c r="Z730" s="14" t="s">
        <v>17</v>
      </c>
      <c r="AA730" s="14" t="s">
        <v>17</v>
      </c>
      <c r="AB730" s="14" t="s">
        <v>17</v>
      </c>
      <c r="AC730" s="14" t="s">
        <v>17</v>
      </c>
      <c r="AD730" s="14" t="s">
        <v>17</v>
      </c>
      <c r="AE730" s="14" t="s">
        <v>17</v>
      </c>
    </row>
    <row r="731" spans="1:31">
      <c r="A731" t="s">
        <v>143</v>
      </c>
      <c r="B731" t="s">
        <v>168</v>
      </c>
      <c r="C731" s="234" t="s">
        <v>264</v>
      </c>
      <c r="D731" s="234" t="s">
        <v>264</v>
      </c>
      <c r="E731">
        <v>1984</v>
      </c>
      <c r="F731">
        <v>4</v>
      </c>
      <c r="G731">
        <v>13</v>
      </c>
      <c r="H731">
        <v>33.270000000000003</v>
      </c>
      <c r="I731">
        <v>2.19</v>
      </c>
      <c r="J731" s="14">
        <v>4100</v>
      </c>
      <c r="K731" s="14">
        <v>3600</v>
      </c>
      <c r="L731" s="14" t="s">
        <v>17</v>
      </c>
      <c r="M731" s="14" t="s">
        <v>17</v>
      </c>
      <c r="N731" s="14" t="s">
        <v>17</v>
      </c>
      <c r="O731" s="14" t="s">
        <v>17</v>
      </c>
      <c r="P731" s="14" t="s">
        <v>17</v>
      </c>
      <c r="Q731" s="14" t="s">
        <v>17</v>
      </c>
      <c r="R731" s="14" t="s">
        <v>17</v>
      </c>
      <c r="S731" s="14" t="s">
        <v>17</v>
      </c>
      <c r="T731" s="14" t="s">
        <v>17</v>
      </c>
      <c r="U731" s="14" t="s">
        <v>17</v>
      </c>
      <c r="V731" s="14" t="s">
        <v>17</v>
      </c>
      <c r="W731" s="14" t="s">
        <v>17</v>
      </c>
      <c r="X731" s="14" t="s">
        <v>17</v>
      </c>
      <c r="Y731" s="14" t="s">
        <v>17</v>
      </c>
      <c r="Z731" s="14" t="s">
        <v>17</v>
      </c>
      <c r="AA731" s="14" t="s">
        <v>17</v>
      </c>
      <c r="AB731" s="14" t="s">
        <v>17</v>
      </c>
      <c r="AC731" s="14" t="s">
        <v>17</v>
      </c>
      <c r="AD731" s="14" t="s">
        <v>17</v>
      </c>
      <c r="AE731" s="14" t="s">
        <v>17</v>
      </c>
    </row>
    <row r="732" spans="1:31">
      <c r="A732" t="s">
        <v>143</v>
      </c>
      <c r="B732" t="s">
        <v>168</v>
      </c>
      <c r="C732" s="234" t="s">
        <v>264</v>
      </c>
      <c r="D732" s="234" t="s">
        <v>264</v>
      </c>
      <c r="E732">
        <v>1984</v>
      </c>
      <c r="F732">
        <v>4</v>
      </c>
      <c r="G732">
        <v>14</v>
      </c>
      <c r="H732">
        <v>46.46</v>
      </c>
      <c r="I732">
        <v>2.46</v>
      </c>
      <c r="J732" s="14">
        <v>3300</v>
      </c>
      <c r="K732" s="14">
        <v>4400</v>
      </c>
      <c r="L732" s="14" t="s">
        <v>17</v>
      </c>
      <c r="M732" s="14" t="s">
        <v>17</v>
      </c>
      <c r="N732" s="14" t="s">
        <v>17</v>
      </c>
      <c r="O732" s="14" t="s">
        <v>17</v>
      </c>
      <c r="P732" s="14" t="s">
        <v>17</v>
      </c>
      <c r="Q732" s="14" t="s">
        <v>17</v>
      </c>
      <c r="R732" s="14" t="s">
        <v>17</v>
      </c>
      <c r="S732" s="14" t="s">
        <v>17</v>
      </c>
      <c r="T732" s="14" t="s">
        <v>17</v>
      </c>
      <c r="U732" s="14" t="s">
        <v>17</v>
      </c>
      <c r="V732" s="14" t="s">
        <v>17</v>
      </c>
      <c r="W732" s="14" t="s">
        <v>17</v>
      </c>
      <c r="X732" s="14" t="s">
        <v>17</v>
      </c>
      <c r="Y732" s="14" t="s">
        <v>17</v>
      </c>
      <c r="Z732" s="14" t="s">
        <v>17</v>
      </c>
      <c r="AA732" s="14" t="s">
        <v>17</v>
      </c>
      <c r="AB732" s="14" t="s">
        <v>17</v>
      </c>
      <c r="AC732" s="14" t="s">
        <v>17</v>
      </c>
      <c r="AD732" s="14" t="s">
        <v>17</v>
      </c>
      <c r="AE732" s="14" t="s">
        <v>17</v>
      </c>
    </row>
    <row r="733" spans="1:31">
      <c r="A733" t="s">
        <v>143</v>
      </c>
      <c r="B733" t="s">
        <v>168</v>
      </c>
      <c r="C733" s="234" t="s">
        <v>264</v>
      </c>
      <c r="D733" s="234" t="s">
        <v>264</v>
      </c>
      <c r="E733">
        <v>1985</v>
      </c>
      <c r="F733">
        <v>1</v>
      </c>
      <c r="G733">
        <v>1</v>
      </c>
      <c r="H733">
        <v>20.57</v>
      </c>
      <c r="I733">
        <v>0.93</v>
      </c>
      <c r="J733" s="14">
        <v>4300</v>
      </c>
      <c r="K733" s="14">
        <v>5500</v>
      </c>
      <c r="L733" s="14" t="s">
        <v>17</v>
      </c>
      <c r="M733" s="14" t="s">
        <v>17</v>
      </c>
      <c r="N733" s="14" t="s">
        <v>17</v>
      </c>
      <c r="O733" s="14" t="s">
        <v>17</v>
      </c>
      <c r="P733" s="14" t="s">
        <v>17</v>
      </c>
      <c r="Q733" s="14" t="s">
        <v>17</v>
      </c>
      <c r="R733" s="14" t="s">
        <v>17</v>
      </c>
      <c r="S733" s="14" t="s">
        <v>17</v>
      </c>
      <c r="T733" s="14" t="s">
        <v>17</v>
      </c>
      <c r="U733" s="14" t="s">
        <v>17</v>
      </c>
      <c r="V733" s="14" t="s">
        <v>17</v>
      </c>
      <c r="W733" s="14" t="s">
        <v>17</v>
      </c>
      <c r="X733" s="14" t="s">
        <v>17</v>
      </c>
      <c r="Y733" s="14" t="s">
        <v>17</v>
      </c>
      <c r="Z733" s="14" t="s">
        <v>17</v>
      </c>
      <c r="AA733" s="14" t="s">
        <v>17</v>
      </c>
      <c r="AB733" s="14" t="s">
        <v>17</v>
      </c>
      <c r="AC733" s="14" t="s">
        <v>17</v>
      </c>
      <c r="AD733" s="14" t="s">
        <v>17</v>
      </c>
      <c r="AE733" s="14" t="s">
        <v>17</v>
      </c>
    </row>
    <row r="734" spans="1:31">
      <c r="A734" t="s">
        <v>143</v>
      </c>
      <c r="B734" t="s">
        <v>168</v>
      </c>
      <c r="C734" s="234" t="s">
        <v>264</v>
      </c>
      <c r="D734" s="234" t="s">
        <v>264</v>
      </c>
      <c r="E734">
        <v>1985</v>
      </c>
      <c r="F734">
        <v>1</v>
      </c>
      <c r="G734">
        <v>2</v>
      </c>
      <c r="H734">
        <v>19.84</v>
      </c>
      <c r="I734">
        <v>1.91</v>
      </c>
      <c r="J734" s="14">
        <v>4200</v>
      </c>
      <c r="K734" s="14">
        <v>5900</v>
      </c>
      <c r="L734" s="14" t="s">
        <v>17</v>
      </c>
      <c r="M734" s="14" t="s">
        <v>17</v>
      </c>
      <c r="N734" s="14" t="s">
        <v>17</v>
      </c>
      <c r="O734" s="14" t="s">
        <v>17</v>
      </c>
      <c r="P734" s="14" t="s">
        <v>17</v>
      </c>
      <c r="Q734" s="14" t="s">
        <v>17</v>
      </c>
      <c r="R734" s="14" t="s">
        <v>17</v>
      </c>
      <c r="S734" s="14" t="s">
        <v>17</v>
      </c>
      <c r="T734" s="14" t="s">
        <v>17</v>
      </c>
      <c r="U734" s="14" t="s">
        <v>17</v>
      </c>
      <c r="V734" s="14" t="s">
        <v>17</v>
      </c>
      <c r="W734" s="14" t="s">
        <v>17</v>
      </c>
      <c r="X734" s="14" t="s">
        <v>17</v>
      </c>
      <c r="Y734" s="14" t="s">
        <v>17</v>
      </c>
      <c r="Z734" s="14" t="s">
        <v>17</v>
      </c>
      <c r="AA734" s="14" t="s">
        <v>17</v>
      </c>
      <c r="AB734" s="14" t="s">
        <v>17</v>
      </c>
      <c r="AC734" s="14" t="s">
        <v>17</v>
      </c>
      <c r="AD734" s="14" t="s">
        <v>17</v>
      </c>
      <c r="AE734" s="14" t="s">
        <v>17</v>
      </c>
    </row>
    <row r="735" spans="1:31">
      <c r="A735" t="s">
        <v>143</v>
      </c>
      <c r="B735" t="s">
        <v>168</v>
      </c>
      <c r="C735" s="234" t="s">
        <v>264</v>
      </c>
      <c r="D735" s="234" t="s">
        <v>264</v>
      </c>
      <c r="E735">
        <v>1985</v>
      </c>
      <c r="F735">
        <v>1</v>
      </c>
      <c r="G735">
        <v>3</v>
      </c>
      <c r="H735">
        <v>28.56</v>
      </c>
      <c r="I735">
        <v>1.6</v>
      </c>
      <c r="J735" s="14">
        <v>4000</v>
      </c>
      <c r="K735" s="14">
        <v>5500</v>
      </c>
      <c r="L735" s="14" t="s">
        <v>17</v>
      </c>
      <c r="M735" s="14" t="s">
        <v>17</v>
      </c>
      <c r="N735" s="14" t="s">
        <v>17</v>
      </c>
      <c r="O735" s="14" t="s">
        <v>17</v>
      </c>
      <c r="P735" s="14" t="s">
        <v>17</v>
      </c>
      <c r="Q735" s="14" t="s">
        <v>17</v>
      </c>
      <c r="R735" s="14" t="s">
        <v>17</v>
      </c>
      <c r="S735" s="14" t="s">
        <v>17</v>
      </c>
      <c r="T735" s="14" t="s">
        <v>17</v>
      </c>
      <c r="U735" s="14" t="s">
        <v>17</v>
      </c>
      <c r="V735" s="14" t="s">
        <v>17</v>
      </c>
      <c r="W735" s="14" t="s">
        <v>17</v>
      </c>
      <c r="X735" s="14" t="s">
        <v>17</v>
      </c>
      <c r="Y735" s="14" t="s">
        <v>17</v>
      </c>
      <c r="Z735" s="14" t="s">
        <v>17</v>
      </c>
      <c r="AA735" s="14" t="s">
        <v>17</v>
      </c>
      <c r="AB735" s="14" t="s">
        <v>17</v>
      </c>
      <c r="AC735" s="14" t="s">
        <v>17</v>
      </c>
      <c r="AD735" s="14" t="s">
        <v>17</v>
      </c>
      <c r="AE735" s="14" t="s">
        <v>17</v>
      </c>
    </row>
    <row r="736" spans="1:31">
      <c r="A736" t="s">
        <v>143</v>
      </c>
      <c r="B736" t="s">
        <v>168</v>
      </c>
      <c r="C736" s="234" t="s">
        <v>264</v>
      </c>
      <c r="D736" s="234" t="s">
        <v>264</v>
      </c>
      <c r="E736">
        <v>1985</v>
      </c>
      <c r="F736">
        <v>1</v>
      </c>
      <c r="G736">
        <v>4</v>
      </c>
      <c r="H736">
        <v>32.549999999999997</v>
      </c>
      <c r="I736">
        <v>1.75</v>
      </c>
      <c r="J736" s="14">
        <v>5100</v>
      </c>
      <c r="K736" s="14">
        <v>5300</v>
      </c>
      <c r="L736" s="14" t="s">
        <v>17</v>
      </c>
      <c r="M736" s="14" t="s">
        <v>17</v>
      </c>
      <c r="N736" s="14" t="s">
        <v>17</v>
      </c>
      <c r="O736" s="14" t="s">
        <v>17</v>
      </c>
      <c r="P736" s="14" t="s">
        <v>17</v>
      </c>
      <c r="Q736" s="14" t="s">
        <v>17</v>
      </c>
      <c r="R736" s="14" t="s">
        <v>17</v>
      </c>
      <c r="S736" s="14" t="s">
        <v>17</v>
      </c>
      <c r="T736" s="14" t="s">
        <v>17</v>
      </c>
      <c r="U736" s="14" t="s">
        <v>17</v>
      </c>
      <c r="V736" s="14" t="s">
        <v>17</v>
      </c>
      <c r="W736" s="14" t="s">
        <v>17</v>
      </c>
      <c r="X736" s="14" t="s">
        <v>17</v>
      </c>
      <c r="Y736" s="14" t="s">
        <v>17</v>
      </c>
      <c r="Z736" s="14" t="s">
        <v>17</v>
      </c>
      <c r="AA736" s="14" t="s">
        <v>17</v>
      </c>
      <c r="AB736" s="14" t="s">
        <v>17</v>
      </c>
      <c r="AC736" s="14" t="s">
        <v>17</v>
      </c>
      <c r="AD736" s="14" t="s">
        <v>17</v>
      </c>
      <c r="AE736" s="14" t="s">
        <v>17</v>
      </c>
    </row>
    <row r="737" spans="1:31">
      <c r="A737" t="s">
        <v>143</v>
      </c>
      <c r="B737" t="s">
        <v>168</v>
      </c>
      <c r="C737" s="234" t="s">
        <v>264</v>
      </c>
      <c r="D737" s="234" t="s">
        <v>264</v>
      </c>
      <c r="E737">
        <v>1985</v>
      </c>
      <c r="F737">
        <v>1</v>
      </c>
      <c r="G737">
        <v>5</v>
      </c>
      <c r="H737">
        <v>37.51</v>
      </c>
      <c r="I737">
        <v>2.04</v>
      </c>
      <c r="J737" s="14">
        <v>4700</v>
      </c>
      <c r="K737" s="14">
        <v>4800</v>
      </c>
      <c r="L737" s="14" t="s">
        <v>17</v>
      </c>
      <c r="M737" s="14" t="s">
        <v>17</v>
      </c>
      <c r="N737" s="14" t="s">
        <v>17</v>
      </c>
      <c r="O737" s="14" t="s">
        <v>17</v>
      </c>
      <c r="P737" s="14" t="s">
        <v>17</v>
      </c>
      <c r="Q737" s="14" t="s">
        <v>17</v>
      </c>
      <c r="R737" s="14" t="s">
        <v>17</v>
      </c>
      <c r="S737" s="14" t="s">
        <v>17</v>
      </c>
      <c r="T737" s="14" t="s">
        <v>17</v>
      </c>
      <c r="U737" s="14" t="s">
        <v>17</v>
      </c>
      <c r="V737" s="14" t="s">
        <v>17</v>
      </c>
      <c r="W737" s="14" t="s">
        <v>17</v>
      </c>
      <c r="X737" s="14" t="s">
        <v>17</v>
      </c>
      <c r="Y737" s="14" t="s">
        <v>17</v>
      </c>
      <c r="Z737" s="14" t="s">
        <v>17</v>
      </c>
      <c r="AA737" s="14" t="s">
        <v>17</v>
      </c>
      <c r="AB737" s="14" t="s">
        <v>17</v>
      </c>
      <c r="AC737" s="14" t="s">
        <v>17</v>
      </c>
      <c r="AD737" s="14" t="s">
        <v>17</v>
      </c>
      <c r="AE737" s="14" t="s">
        <v>17</v>
      </c>
    </row>
    <row r="738" spans="1:31">
      <c r="A738" t="s">
        <v>143</v>
      </c>
      <c r="B738" t="s">
        <v>168</v>
      </c>
      <c r="C738" s="234" t="s">
        <v>264</v>
      </c>
      <c r="D738" s="234" t="s">
        <v>264</v>
      </c>
      <c r="E738">
        <v>1985</v>
      </c>
      <c r="F738">
        <v>1</v>
      </c>
      <c r="G738">
        <v>6</v>
      </c>
      <c r="H738">
        <v>36.659999999999997</v>
      </c>
      <c r="I738">
        <v>2.23</v>
      </c>
      <c r="J738" s="14">
        <v>4500</v>
      </c>
      <c r="K738" s="14">
        <v>5900</v>
      </c>
      <c r="L738" s="14" t="s">
        <v>17</v>
      </c>
      <c r="M738" s="14" t="s">
        <v>17</v>
      </c>
      <c r="N738" s="14" t="s">
        <v>17</v>
      </c>
      <c r="O738" s="14" t="s">
        <v>17</v>
      </c>
      <c r="P738" s="14" t="s">
        <v>17</v>
      </c>
      <c r="Q738" s="14" t="s">
        <v>17</v>
      </c>
      <c r="R738" s="14" t="s">
        <v>17</v>
      </c>
      <c r="S738" s="14" t="s">
        <v>17</v>
      </c>
      <c r="T738" s="14" t="s">
        <v>17</v>
      </c>
      <c r="U738" s="14" t="s">
        <v>17</v>
      </c>
      <c r="V738" s="14" t="s">
        <v>17</v>
      </c>
      <c r="W738" s="14" t="s">
        <v>17</v>
      </c>
      <c r="X738" s="14" t="s">
        <v>17</v>
      </c>
      <c r="Y738" s="14" t="s">
        <v>17</v>
      </c>
      <c r="Z738" s="14" t="s">
        <v>17</v>
      </c>
      <c r="AA738" s="14" t="s">
        <v>17</v>
      </c>
      <c r="AB738" s="14" t="s">
        <v>17</v>
      </c>
      <c r="AC738" s="14" t="s">
        <v>17</v>
      </c>
      <c r="AD738" s="14" t="s">
        <v>17</v>
      </c>
      <c r="AE738" s="14" t="s">
        <v>17</v>
      </c>
    </row>
    <row r="739" spans="1:31">
      <c r="A739" t="s">
        <v>143</v>
      </c>
      <c r="B739" t="s">
        <v>168</v>
      </c>
      <c r="C739" s="234" t="s">
        <v>264</v>
      </c>
      <c r="D739" s="234" t="s">
        <v>264</v>
      </c>
      <c r="E739">
        <v>1985</v>
      </c>
      <c r="F739">
        <v>1</v>
      </c>
      <c r="G739">
        <v>7</v>
      </c>
      <c r="H739">
        <v>32.549999999999997</v>
      </c>
      <c r="I739">
        <v>2.88</v>
      </c>
      <c r="J739" s="14">
        <v>4700</v>
      </c>
      <c r="K739" s="14">
        <v>5800</v>
      </c>
      <c r="L739" s="14" t="s">
        <v>17</v>
      </c>
      <c r="M739" s="14" t="s">
        <v>17</v>
      </c>
      <c r="N739" s="14" t="s">
        <v>17</v>
      </c>
      <c r="O739" s="14" t="s">
        <v>17</v>
      </c>
      <c r="P739" s="14" t="s">
        <v>17</v>
      </c>
      <c r="Q739" s="14" t="s">
        <v>17</v>
      </c>
      <c r="R739" s="14" t="s">
        <v>17</v>
      </c>
      <c r="S739" s="14" t="s">
        <v>17</v>
      </c>
      <c r="T739" s="14" t="s">
        <v>17</v>
      </c>
      <c r="U739" s="14" t="s">
        <v>17</v>
      </c>
      <c r="V739" s="14" t="s">
        <v>17</v>
      </c>
      <c r="W739" s="14" t="s">
        <v>17</v>
      </c>
      <c r="X739" s="14" t="s">
        <v>17</v>
      </c>
      <c r="Y739" s="14" t="s">
        <v>17</v>
      </c>
      <c r="Z739" s="14" t="s">
        <v>17</v>
      </c>
      <c r="AA739" s="14" t="s">
        <v>17</v>
      </c>
      <c r="AB739" s="14" t="s">
        <v>17</v>
      </c>
      <c r="AC739" s="14" t="s">
        <v>17</v>
      </c>
      <c r="AD739" s="14" t="s">
        <v>17</v>
      </c>
      <c r="AE739" s="14" t="s">
        <v>17</v>
      </c>
    </row>
    <row r="740" spans="1:31">
      <c r="A740" t="s">
        <v>143</v>
      </c>
      <c r="B740" t="s">
        <v>168</v>
      </c>
      <c r="C740" s="234" t="s">
        <v>264</v>
      </c>
      <c r="D740" s="234" t="s">
        <v>264</v>
      </c>
      <c r="E740">
        <v>1985</v>
      </c>
      <c r="F740">
        <v>1</v>
      </c>
      <c r="G740">
        <v>8</v>
      </c>
      <c r="H740">
        <v>29.4</v>
      </c>
      <c r="I740">
        <v>2.59</v>
      </c>
      <c r="J740" s="14">
        <v>5300</v>
      </c>
      <c r="K740" s="14">
        <v>5800</v>
      </c>
      <c r="L740" s="14" t="s">
        <v>17</v>
      </c>
      <c r="M740" s="14" t="s">
        <v>17</v>
      </c>
      <c r="N740" s="14" t="s">
        <v>17</v>
      </c>
      <c r="O740" s="14" t="s">
        <v>17</v>
      </c>
      <c r="P740" s="14" t="s">
        <v>17</v>
      </c>
      <c r="Q740" s="14" t="s">
        <v>17</v>
      </c>
      <c r="R740" s="14" t="s">
        <v>17</v>
      </c>
      <c r="S740" s="14" t="s">
        <v>17</v>
      </c>
      <c r="T740" s="14" t="s">
        <v>17</v>
      </c>
      <c r="U740" s="14" t="s">
        <v>17</v>
      </c>
      <c r="V740" s="14" t="s">
        <v>17</v>
      </c>
      <c r="W740" s="14" t="s">
        <v>17</v>
      </c>
      <c r="X740" s="14" t="s">
        <v>17</v>
      </c>
      <c r="Y740" s="14" t="s">
        <v>17</v>
      </c>
      <c r="Z740" s="14" t="s">
        <v>17</v>
      </c>
      <c r="AA740" s="14" t="s">
        <v>17</v>
      </c>
      <c r="AB740" s="14" t="s">
        <v>17</v>
      </c>
      <c r="AC740" s="14" t="s">
        <v>17</v>
      </c>
      <c r="AD740" s="14" t="s">
        <v>17</v>
      </c>
      <c r="AE740" s="14" t="s">
        <v>17</v>
      </c>
    </row>
    <row r="741" spans="1:31">
      <c r="A741" t="s">
        <v>143</v>
      </c>
      <c r="B741" t="s">
        <v>168</v>
      </c>
      <c r="C741" s="234" t="s">
        <v>264</v>
      </c>
      <c r="D741" s="234" t="s">
        <v>264</v>
      </c>
      <c r="E741">
        <v>1985</v>
      </c>
      <c r="F741">
        <v>1</v>
      </c>
      <c r="G741">
        <v>9</v>
      </c>
      <c r="H741">
        <v>35.450000000000003</v>
      </c>
      <c r="I741">
        <v>2.14</v>
      </c>
      <c r="J741" s="14">
        <v>5200</v>
      </c>
      <c r="K741" s="14">
        <v>4800</v>
      </c>
      <c r="L741" s="14" t="s">
        <v>17</v>
      </c>
      <c r="M741" s="14" t="s">
        <v>17</v>
      </c>
      <c r="N741" s="14" t="s">
        <v>17</v>
      </c>
      <c r="O741" s="14" t="s">
        <v>17</v>
      </c>
      <c r="P741" s="14" t="s">
        <v>17</v>
      </c>
      <c r="Q741" s="14" t="s">
        <v>17</v>
      </c>
      <c r="R741" s="14" t="s">
        <v>17</v>
      </c>
      <c r="S741" s="14" t="s">
        <v>17</v>
      </c>
      <c r="T741" s="14" t="s">
        <v>17</v>
      </c>
      <c r="U741" s="14" t="s">
        <v>17</v>
      </c>
      <c r="V741" s="14" t="s">
        <v>17</v>
      </c>
      <c r="W741" s="14" t="s">
        <v>17</v>
      </c>
      <c r="X741" s="14" t="s">
        <v>17</v>
      </c>
      <c r="Y741" s="14" t="s">
        <v>17</v>
      </c>
      <c r="Z741" s="14" t="s">
        <v>17</v>
      </c>
      <c r="AA741" s="14" t="s">
        <v>17</v>
      </c>
      <c r="AB741" s="14" t="s">
        <v>17</v>
      </c>
      <c r="AC741" s="14" t="s">
        <v>17</v>
      </c>
      <c r="AD741" s="14" t="s">
        <v>17</v>
      </c>
      <c r="AE741" s="14" t="s">
        <v>17</v>
      </c>
    </row>
    <row r="742" spans="1:31">
      <c r="A742" t="s">
        <v>143</v>
      </c>
      <c r="B742" t="s">
        <v>168</v>
      </c>
      <c r="C742" s="234" t="s">
        <v>264</v>
      </c>
      <c r="D742" s="234" t="s">
        <v>264</v>
      </c>
      <c r="E742">
        <v>1985</v>
      </c>
      <c r="F742">
        <v>1</v>
      </c>
      <c r="G742">
        <v>10</v>
      </c>
      <c r="H742">
        <v>36.54</v>
      </c>
      <c r="I742">
        <v>2.12</v>
      </c>
      <c r="J742" s="14">
        <v>5700</v>
      </c>
      <c r="K742" s="14">
        <v>5500</v>
      </c>
      <c r="L742" s="14" t="s">
        <v>17</v>
      </c>
      <c r="M742" s="14" t="s">
        <v>17</v>
      </c>
      <c r="N742" s="14" t="s">
        <v>17</v>
      </c>
      <c r="O742" s="14" t="s">
        <v>17</v>
      </c>
      <c r="P742" s="14" t="s">
        <v>17</v>
      </c>
      <c r="Q742" s="14" t="s">
        <v>17</v>
      </c>
      <c r="R742" s="14" t="s">
        <v>17</v>
      </c>
      <c r="S742" s="14" t="s">
        <v>17</v>
      </c>
      <c r="T742" s="14" t="s">
        <v>17</v>
      </c>
      <c r="U742" s="14" t="s">
        <v>17</v>
      </c>
      <c r="V742" s="14" t="s">
        <v>17</v>
      </c>
      <c r="W742" s="14" t="s">
        <v>17</v>
      </c>
      <c r="X742" s="14" t="s">
        <v>17</v>
      </c>
      <c r="Y742" s="14" t="s">
        <v>17</v>
      </c>
      <c r="Z742" s="14" t="s">
        <v>17</v>
      </c>
      <c r="AA742" s="14" t="s">
        <v>17</v>
      </c>
      <c r="AB742" s="14" t="s">
        <v>17</v>
      </c>
      <c r="AC742" s="14" t="s">
        <v>17</v>
      </c>
      <c r="AD742" s="14" t="s">
        <v>17</v>
      </c>
      <c r="AE742" s="14" t="s">
        <v>17</v>
      </c>
    </row>
    <row r="743" spans="1:31">
      <c r="A743" t="s">
        <v>143</v>
      </c>
      <c r="B743" t="s">
        <v>168</v>
      </c>
      <c r="C743" s="234" t="s">
        <v>264</v>
      </c>
      <c r="D743" s="234" t="s">
        <v>264</v>
      </c>
      <c r="E743">
        <v>1985</v>
      </c>
      <c r="F743">
        <v>1</v>
      </c>
      <c r="G743">
        <v>11</v>
      </c>
      <c r="H743">
        <v>35.94</v>
      </c>
      <c r="I743">
        <v>2.1800000000000002</v>
      </c>
      <c r="J743" s="14">
        <v>5700</v>
      </c>
      <c r="K743" s="14">
        <v>5400</v>
      </c>
      <c r="L743" s="14" t="s">
        <v>17</v>
      </c>
      <c r="M743" s="14" t="s">
        <v>17</v>
      </c>
      <c r="N743" s="14" t="s">
        <v>17</v>
      </c>
      <c r="O743" s="14" t="s">
        <v>17</v>
      </c>
      <c r="P743" s="14" t="s">
        <v>17</v>
      </c>
      <c r="Q743" s="14" t="s">
        <v>17</v>
      </c>
      <c r="R743" s="14" t="s">
        <v>17</v>
      </c>
      <c r="S743" s="14" t="s">
        <v>17</v>
      </c>
      <c r="T743" s="14" t="s">
        <v>17</v>
      </c>
      <c r="U743" s="14" t="s">
        <v>17</v>
      </c>
      <c r="V743" s="14" t="s">
        <v>17</v>
      </c>
      <c r="W743" s="14" t="s">
        <v>17</v>
      </c>
      <c r="X743" s="14" t="s">
        <v>17</v>
      </c>
      <c r="Y743" s="14" t="s">
        <v>17</v>
      </c>
      <c r="Z743" s="14" t="s">
        <v>17</v>
      </c>
      <c r="AA743" s="14" t="s">
        <v>17</v>
      </c>
      <c r="AB743" s="14" t="s">
        <v>17</v>
      </c>
      <c r="AC743" s="14" t="s">
        <v>17</v>
      </c>
      <c r="AD743" s="14" t="s">
        <v>17</v>
      </c>
      <c r="AE743" s="14" t="s">
        <v>17</v>
      </c>
    </row>
    <row r="744" spans="1:31">
      <c r="A744" t="s">
        <v>143</v>
      </c>
      <c r="B744" t="s">
        <v>168</v>
      </c>
      <c r="C744" s="234" t="s">
        <v>264</v>
      </c>
      <c r="D744" s="234" t="s">
        <v>264</v>
      </c>
      <c r="E744">
        <v>1985</v>
      </c>
      <c r="F744">
        <v>1</v>
      </c>
      <c r="G744">
        <v>12</v>
      </c>
      <c r="H744">
        <v>37.630000000000003</v>
      </c>
      <c r="I744">
        <v>2.33</v>
      </c>
      <c r="J744" s="14">
        <v>5500</v>
      </c>
      <c r="K744" s="14">
        <v>5200</v>
      </c>
      <c r="L744" s="14" t="s">
        <v>17</v>
      </c>
      <c r="M744" s="14" t="s">
        <v>17</v>
      </c>
      <c r="N744" s="14" t="s">
        <v>17</v>
      </c>
      <c r="O744" s="14" t="s">
        <v>17</v>
      </c>
      <c r="P744" s="14" t="s">
        <v>17</v>
      </c>
      <c r="Q744" s="14" t="s">
        <v>17</v>
      </c>
      <c r="R744" s="14" t="s">
        <v>17</v>
      </c>
      <c r="S744" s="14" t="s">
        <v>17</v>
      </c>
      <c r="T744" s="14" t="s">
        <v>17</v>
      </c>
      <c r="U744" s="14" t="s">
        <v>17</v>
      </c>
      <c r="V744" s="14" t="s">
        <v>17</v>
      </c>
      <c r="W744" s="14" t="s">
        <v>17</v>
      </c>
      <c r="X744" s="14" t="s">
        <v>17</v>
      </c>
      <c r="Y744" s="14" t="s">
        <v>17</v>
      </c>
      <c r="Z744" s="14" t="s">
        <v>17</v>
      </c>
      <c r="AA744" s="14" t="s">
        <v>17</v>
      </c>
      <c r="AB744" s="14" t="s">
        <v>17</v>
      </c>
      <c r="AC744" s="14" t="s">
        <v>17</v>
      </c>
      <c r="AD744" s="14" t="s">
        <v>17</v>
      </c>
      <c r="AE744" s="14" t="s">
        <v>17</v>
      </c>
    </row>
    <row r="745" spans="1:31">
      <c r="A745" t="s">
        <v>143</v>
      </c>
      <c r="B745" t="s">
        <v>168</v>
      </c>
      <c r="C745" s="234" t="s">
        <v>264</v>
      </c>
      <c r="D745" s="234" t="s">
        <v>264</v>
      </c>
      <c r="E745">
        <v>1985</v>
      </c>
      <c r="F745">
        <v>1</v>
      </c>
      <c r="G745">
        <v>13</v>
      </c>
      <c r="H745">
        <v>34.729999999999997</v>
      </c>
      <c r="I745">
        <v>2.5299999999999998</v>
      </c>
      <c r="J745" s="14">
        <v>5900</v>
      </c>
      <c r="K745" s="14">
        <v>6000</v>
      </c>
      <c r="L745" s="14" t="s">
        <v>17</v>
      </c>
      <c r="M745" s="14" t="s">
        <v>17</v>
      </c>
      <c r="N745" s="14" t="s">
        <v>17</v>
      </c>
      <c r="O745" s="14" t="s">
        <v>17</v>
      </c>
      <c r="P745" s="14" t="s">
        <v>17</v>
      </c>
      <c r="Q745" s="14" t="s">
        <v>17</v>
      </c>
      <c r="R745" s="14" t="s">
        <v>17</v>
      </c>
      <c r="S745" s="14" t="s">
        <v>17</v>
      </c>
      <c r="T745" s="14" t="s">
        <v>17</v>
      </c>
      <c r="U745" s="14" t="s">
        <v>17</v>
      </c>
      <c r="V745" s="14" t="s">
        <v>17</v>
      </c>
      <c r="W745" s="14" t="s">
        <v>17</v>
      </c>
      <c r="X745" s="14" t="s">
        <v>17</v>
      </c>
      <c r="Y745" s="14" t="s">
        <v>17</v>
      </c>
      <c r="Z745" s="14" t="s">
        <v>17</v>
      </c>
      <c r="AA745" s="14" t="s">
        <v>17</v>
      </c>
      <c r="AB745" s="14" t="s">
        <v>17</v>
      </c>
      <c r="AC745" s="14" t="s">
        <v>17</v>
      </c>
      <c r="AD745" s="14" t="s">
        <v>17</v>
      </c>
      <c r="AE745" s="14" t="s">
        <v>17</v>
      </c>
    </row>
    <row r="746" spans="1:31">
      <c r="A746" t="s">
        <v>143</v>
      </c>
      <c r="B746" t="s">
        <v>168</v>
      </c>
      <c r="C746" s="234" t="s">
        <v>264</v>
      </c>
      <c r="D746" s="234" t="s">
        <v>264</v>
      </c>
      <c r="E746">
        <v>1985</v>
      </c>
      <c r="F746">
        <v>1</v>
      </c>
      <c r="G746">
        <v>14</v>
      </c>
      <c r="H746">
        <v>32.06</v>
      </c>
      <c r="I746">
        <v>2.25</v>
      </c>
      <c r="J746" s="14">
        <v>5100</v>
      </c>
      <c r="K746" s="14">
        <v>5600</v>
      </c>
      <c r="L746" s="14" t="s">
        <v>17</v>
      </c>
      <c r="M746" s="14" t="s">
        <v>17</v>
      </c>
      <c r="N746" s="14" t="s">
        <v>17</v>
      </c>
      <c r="O746" s="14" t="s">
        <v>17</v>
      </c>
      <c r="P746" s="14" t="s">
        <v>17</v>
      </c>
      <c r="Q746" s="14" t="s">
        <v>17</v>
      </c>
      <c r="R746" s="14" t="s">
        <v>17</v>
      </c>
      <c r="S746" s="14" t="s">
        <v>17</v>
      </c>
      <c r="T746" s="14" t="s">
        <v>17</v>
      </c>
      <c r="U746" s="14" t="s">
        <v>17</v>
      </c>
      <c r="V746" s="14" t="s">
        <v>17</v>
      </c>
      <c r="W746" s="14" t="s">
        <v>17</v>
      </c>
      <c r="X746" s="14" t="s">
        <v>17</v>
      </c>
      <c r="Y746" s="14" t="s">
        <v>17</v>
      </c>
      <c r="Z746" s="14" t="s">
        <v>17</v>
      </c>
      <c r="AA746" s="14" t="s">
        <v>17</v>
      </c>
      <c r="AB746" s="14" t="s">
        <v>17</v>
      </c>
      <c r="AC746" s="14" t="s">
        <v>17</v>
      </c>
      <c r="AD746" s="14" t="s">
        <v>17</v>
      </c>
      <c r="AE746" s="14" t="s">
        <v>17</v>
      </c>
    </row>
    <row r="747" spans="1:31">
      <c r="A747" t="s">
        <v>143</v>
      </c>
      <c r="B747" t="s">
        <v>168</v>
      </c>
      <c r="C747" s="234" t="s">
        <v>264</v>
      </c>
      <c r="D747" s="234" t="s">
        <v>264</v>
      </c>
      <c r="E747">
        <v>1985</v>
      </c>
      <c r="F747">
        <v>2</v>
      </c>
      <c r="G747">
        <v>1</v>
      </c>
      <c r="H747">
        <v>19.600000000000001</v>
      </c>
      <c r="I747">
        <v>1.86</v>
      </c>
      <c r="J747" s="14">
        <v>5700</v>
      </c>
      <c r="K747" s="14">
        <v>5500</v>
      </c>
      <c r="L747" s="14" t="s">
        <v>17</v>
      </c>
      <c r="M747" s="14" t="s">
        <v>17</v>
      </c>
      <c r="N747" s="14" t="s">
        <v>17</v>
      </c>
      <c r="O747" s="14" t="s">
        <v>17</v>
      </c>
      <c r="P747" s="14" t="s">
        <v>17</v>
      </c>
      <c r="Q747" s="14" t="s">
        <v>17</v>
      </c>
      <c r="R747" s="14" t="s">
        <v>17</v>
      </c>
      <c r="S747" s="14" t="s">
        <v>17</v>
      </c>
      <c r="T747" s="14" t="s">
        <v>17</v>
      </c>
      <c r="U747" s="14" t="s">
        <v>17</v>
      </c>
      <c r="V747" s="14" t="s">
        <v>17</v>
      </c>
      <c r="W747" s="14" t="s">
        <v>17</v>
      </c>
      <c r="X747" s="14" t="s">
        <v>17</v>
      </c>
      <c r="Y747" s="14" t="s">
        <v>17</v>
      </c>
      <c r="Z747" s="14" t="s">
        <v>17</v>
      </c>
      <c r="AA747" s="14" t="s">
        <v>17</v>
      </c>
      <c r="AB747" s="14" t="s">
        <v>17</v>
      </c>
      <c r="AC747" s="14" t="s">
        <v>17</v>
      </c>
      <c r="AD747" s="14" t="s">
        <v>17</v>
      </c>
      <c r="AE747" s="14" t="s">
        <v>17</v>
      </c>
    </row>
    <row r="748" spans="1:31">
      <c r="A748" t="s">
        <v>143</v>
      </c>
      <c r="B748" t="s">
        <v>168</v>
      </c>
      <c r="C748" s="234" t="s">
        <v>264</v>
      </c>
      <c r="D748" s="234" t="s">
        <v>264</v>
      </c>
      <c r="E748">
        <v>1985</v>
      </c>
      <c r="F748">
        <v>2</v>
      </c>
      <c r="G748">
        <v>2</v>
      </c>
      <c r="H748">
        <v>20.81</v>
      </c>
      <c r="I748">
        <v>1.86</v>
      </c>
      <c r="J748" s="14">
        <v>5500</v>
      </c>
      <c r="K748" s="14">
        <v>6000</v>
      </c>
      <c r="L748" s="14" t="s">
        <v>17</v>
      </c>
      <c r="M748" s="14" t="s">
        <v>17</v>
      </c>
      <c r="N748" s="14" t="s">
        <v>17</v>
      </c>
      <c r="O748" s="14" t="s">
        <v>17</v>
      </c>
      <c r="P748" s="14" t="s">
        <v>17</v>
      </c>
      <c r="Q748" s="14" t="s">
        <v>17</v>
      </c>
      <c r="R748" s="14" t="s">
        <v>17</v>
      </c>
      <c r="S748" s="14" t="s">
        <v>17</v>
      </c>
      <c r="T748" s="14" t="s">
        <v>17</v>
      </c>
      <c r="U748" s="14" t="s">
        <v>17</v>
      </c>
      <c r="V748" s="14" t="s">
        <v>17</v>
      </c>
      <c r="W748" s="14" t="s">
        <v>17</v>
      </c>
      <c r="X748" s="14" t="s">
        <v>17</v>
      </c>
      <c r="Y748" s="14" t="s">
        <v>17</v>
      </c>
      <c r="Z748" s="14" t="s">
        <v>17</v>
      </c>
      <c r="AA748" s="14" t="s">
        <v>17</v>
      </c>
      <c r="AB748" s="14" t="s">
        <v>17</v>
      </c>
      <c r="AC748" s="14" t="s">
        <v>17</v>
      </c>
      <c r="AD748" s="14" t="s">
        <v>17</v>
      </c>
      <c r="AE748" s="14" t="s">
        <v>17</v>
      </c>
    </row>
    <row r="749" spans="1:31">
      <c r="A749" t="s">
        <v>143</v>
      </c>
      <c r="B749" t="s">
        <v>168</v>
      </c>
      <c r="C749" s="234" t="s">
        <v>264</v>
      </c>
      <c r="D749" s="234" t="s">
        <v>264</v>
      </c>
      <c r="E749">
        <v>1985</v>
      </c>
      <c r="F749">
        <v>2</v>
      </c>
      <c r="G749">
        <v>3</v>
      </c>
      <c r="H749">
        <v>28.19</v>
      </c>
      <c r="I749">
        <v>1.76</v>
      </c>
      <c r="J749" s="14">
        <v>5100</v>
      </c>
      <c r="K749" s="14">
        <v>5700</v>
      </c>
      <c r="L749" s="14" t="s">
        <v>17</v>
      </c>
      <c r="M749" s="14" t="s">
        <v>17</v>
      </c>
      <c r="N749" s="14" t="s">
        <v>17</v>
      </c>
      <c r="O749" s="14" t="s">
        <v>17</v>
      </c>
      <c r="P749" s="14" t="s">
        <v>17</v>
      </c>
      <c r="Q749" s="14" t="s">
        <v>17</v>
      </c>
      <c r="R749" s="14" t="s">
        <v>17</v>
      </c>
      <c r="S749" s="14" t="s">
        <v>17</v>
      </c>
      <c r="T749" s="14" t="s">
        <v>17</v>
      </c>
      <c r="U749" s="14" t="s">
        <v>17</v>
      </c>
      <c r="V749" s="14" t="s">
        <v>17</v>
      </c>
      <c r="W749" s="14" t="s">
        <v>17</v>
      </c>
      <c r="X749" s="14" t="s">
        <v>17</v>
      </c>
      <c r="Y749" s="14" t="s">
        <v>17</v>
      </c>
      <c r="Z749" s="14" t="s">
        <v>17</v>
      </c>
      <c r="AA749" s="14" t="s">
        <v>17</v>
      </c>
      <c r="AB749" s="14" t="s">
        <v>17</v>
      </c>
      <c r="AC749" s="14" t="s">
        <v>17</v>
      </c>
      <c r="AD749" s="14" t="s">
        <v>17</v>
      </c>
      <c r="AE749" s="14" t="s">
        <v>17</v>
      </c>
    </row>
    <row r="750" spans="1:31">
      <c r="A750" t="s">
        <v>143</v>
      </c>
      <c r="B750" t="s">
        <v>168</v>
      </c>
      <c r="C750" s="234" t="s">
        <v>264</v>
      </c>
      <c r="D750" s="234" t="s">
        <v>264</v>
      </c>
      <c r="E750">
        <v>1985</v>
      </c>
      <c r="F750">
        <v>2</v>
      </c>
      <c r="G750">
        <v>4</v>
      </c>
      <c r="H750">
        <v>37.15</v>
      </c>
      <c r="I750">
        <v>1.88</v>
      </c>
      <c r="J750" s="14">
        <v>5200</v>
      </c>
      <c r="K750" s="14">
        <v>5400</v>
      </c>
      <c r="L750" s="14" t="s">
        <v>17</v>
      </c>
      <c r="M750" s="14" t="s">
        <v>17</v>
      </c>
      <c r="N750" s="14" t="s">
        <v>17</v>
      </c>
      <c r="O750" s="14" t="s">
        <v>17</v>
      </c>
      <c r="P750" s="14" t="s">
        <v>17</v>
      </c>
      <c r="Q750" s="14" t="s">
        <v>17</v>
      </c>
      <c r="R750" s="14" t="s">
        <v>17</v>
      </c>
      <c r="S750" s="14" t="s">
        <v>17</v>
      </c>
      <c r="T750" s="14" t="s">
        <v>17</v>
      </c>
      <c r="U750" s="14" t="s">
        <v>17</v>
      </c>
      <c r="V750" s="14" t="s">
        <v>17</v>
      </c>
      <c r="W750" s="14" t="s">
        <v>17</v>
      </c>
      <c r="X750" s="14" t="s">
        <v>17</v>
      </c>
      <c r="Y750" s="14" t="s">
        <v>17</v>
      </c>
      <c r="Z750" s="14" t="s">
        <v>17</v>
      </c>
      <c r="AA750" s="14" t="s">
        <v>17</v>
      </c>
      <c r="AB750" s="14" t="s">
        <v>17</v>
      </c>
      <c r="AC750" s="14" t="s">
        <v>17</v>
      </c>
      <c r="AD750" s="14" t="s">
        <v>17</v>
      </c>
      <c r="AE750" s="14" t="s">
        <v>17</v>
      </c>
    </row>
    <row r="751" spans="1:31">
      <c r="A751" t="s">
        <v>143</v>
      </c>
      <c r="B751" t="s">
        <v>168</v>
      </c>
      <c r="C751" s="234" t="s">
        <v>264</v>
      </c>
      <c r="D751" s="234" t="s">
        <v>264</v>
      </c>
      <c r="E751">
        <v>1985</v>
      </c>
      <c r="F751">
        <v>2</v>
      </c>
      <c r="G751">
        <v>5</v>
      </c>
      <c r="H751">
        <v>33.76</v>
      </c>
      <c r="I751">
        <v>2.1</v>
      </c>
      <c r="J751" s="14">
        <v>5300</v>
      </c>
      <c r="K751" s="14">
        <v>4500</v>
      </c>
      <c r="L751" s="14" t="s">
        <v>17</v>
      </c>
      <c r="M751" s="14" t="s">
        <v>17</v>
      </c>
      <c r="N751" s="14" t="s">
        <v>17</v>
      </c>
      <c r="O751" s="14" t="s">
        <v>17</v>
      </c>
      <c r="P751" s="14" t="s">
        <v>17</v>
      </c>
      <c r="Q751" s="14" t="s">
        <v>17</v>
      </c>
      <c r="R751" s="14" t="s">
        <v>17</v>
      </c>
      <c r="S751" s="14" t="s">
        <v>17</v>
      </c>
      <c r="T751" s="14" t="s">
        <v>17</v>
      </c>
      <c r="U751" s="14" t="s">
        <v>17</v>
      </c>
      <c r="V751" s="14" t="s">
        <v>17</v>
      </c>
      <c r="W751" s="14" t="s">
        <v>17</v>
      </c>
      <c r="X751" s="14" t="s">
        <v>17</v>
      </c>
      <c r="Y751" s="14" t="s">
        <v>17</v>
      </c>
      <c r="Z751" s="14" t="s">
        <v>17</v>
      </c>
      <c r="AA751" s="14" t="s">
        <v>17</v>
      </c>
      <c r="AB751" s="14" t="s">
        <v>17</v>
      </c>
      <c r="AC751" s="14" t="s">
        <v>17</v>
      </c>
      <c r="AD751" s="14" t="s">
        <v>17</v>
      </c>
      <c r="AE751" s="14" t="s">
        <v>17</v>
      </c>
    </row>
    <row r="752" spans="1:31">
      <c r="A752" t="s">
        <v>143</v>
      </c>
      <c r="B752" t="s">
        <v>168</v>
      </c>
      <c r="C752" s="234" t="s">
        <v>264</v>
      </c>
      <c r="D752" s="234" t="s">
        <v>264</v>
      </c>
      <c r="E752">
        <v>1985</v>
      </c>
      <c r="F752">
        <v>2</v>
      </c>
      <c r="G752">
        <v>6</v>
      </c>
      <c r="H752">
        <v>30.85</v>
      </c>
      <c r="I752">
        <v>2.4700000000000002</v>
      </c>
      <c r="J752" s="14">
        <v>4100</v>
      </c>
      <c r="K752" s="14">
        <v>4600</v>
      </c>
      <c r="L752" s="14" t="s">
        <v>17</v>
      </c>
      <c r="M752" s="14" t="s">
        <v>17</v>
      </c>
      <c r="N752" s="14" t="s">
        <v>17</v>
      </c>
      <c r="O752" s="14" t="s">
        <v>17</v>
      </c>
      <c r="P752" s="14" t="s">
        <v>17</v>
      </c>
      <c r="Q752" s="14" t="s">
        <v>17</v>
      </c>
      <c r="R752" s="14" t="s">
        <v>17</v>
      </c>
      <c r="S752" s="14" t="s">
        <v>17</v>
      </c>
      <c r="T752" s="14" t="s">
        <v>17</v>
      </c>
      <c r="U752" s="14" t="s">
        <v>17</v>
      </c>
      <c r="V752" s="14" t="s">
        <v>17</v>
      </c>
      <c r="W752" s="14" t="s">
        <v>17</v>
      </c>
      <c r="X752" s="14" t="s">
        <v>17</v>
      </c>
      <c r="Y752" s="14" t="s">
        <v>17</v>
      </c>
      <c r="Z752" s="14" t="s">
        <v>17</v>
      </c>
      <c r="AA752" s="14" t="s">
        <v>17</v>
      </c>
      <c r="AB752" s="14" t="s">
        <v>17</v>
      </c>
      <c r="AC752" s="14" t="s">
        <v>17</v>
      </c>
      <c r="AD752" s="14" t="s">
        <v>17</v>
      </c>
      <c r="AE752" s="14" t="s">
        <v>17</v>
      </c>
    </row>
    <row r="753" spans="1:31">
      <c r="A753" t="s">
        <v>143</v>
      </c>
      <c r="B753" t="s">
        <v>168</v>
      </c>
      <c r="C753" s="234" t="s">
        <v>264</v>
      </c>
      <c r="D753" s="234" t="s">
        <v>264</v>
      </c>
      <c r="E753">
        <v>1985</v>
      </c>
      <c r="F753">
        <v>2</v>
      </c>
      <c r="G753">
        <v>7</v>
      </c>
      <c r="H753">
        <v>28.68</v>
      </c>
      <c r="I753">
        <v>2.4300000000000002</v>
      </c>
      <c r="J753" s="14">
        <v>4300</v>
      </c>
      <c r="K753" s="14">
        <v>4600</v>
      </c>
      <c r="L753" s="14" t="s">
        <v>17</v>
      </c>
      <c r="M753" s="14" t="s">
        <v>17</v>
      </c>
      <c r="N753" s="14" t="s">
        <v>17</v>
      </c>
      <c r="O753" s="14" t="s">
        <v>17</v>
      </c>
      <c r="P753" s="14" t="s">
        <v>17</v>
      </c>
      <c r="Q753" s="14" t="s">
        <v>17</v>
      </c>
      <c r="R753" s="14" t="s">
        <v>17</v>
      </c>
      <c r="S753" s="14" t="s">
        <v>17</v>
      </c>
      <c r="T753" s="14" t="s">
        <v>17</v>
      </c>
      <c r="U753" s="14" t="s">
        <v>17</v>
      </c>
      <c r="V753" s="14" t="s">
        <v>17</v>
      </c>
      <c r="W753" s="14" t="s">
        <v>17</v>
      </c>
      <c r="X753" s="14" t="s">
        <v>17</v>
      </c>
      <c r="Y753" s="14" t="s">
        <v>17</v>
      </c>
      <c r="Z753" s="14" t="s">
        <v>17</v>
      </c>
      <c r="AA753" s="14" t="s">
        <v>17</v>
      </c>
      <c r="AB753" s="14" t="s">
        <v>17</v>
      </c>
      <c r="AC753" s="14" t="s">
        <v>17</v>
      </c>
      <c r="AD753" s="14" t="s">
        <v>17</v>
      </c>
      <c r="AE753" s="14" t="s">
        <v>17</v>
      </c>
    </row>
    <row r="754" spans="1:31">
      <c r="A754" t="s">
        <v>143</v>
      </c>
      <c r="B754" t="s">
        <v>168</v>
      </c>
      <c r="C754" s="234" t="s">
        <v>264</v>
      </c>
      <c r="D754" s="234" t="s">
        <v>264</v>
      </c>
      <c r="E754">
        <v>1985</v>
      </c>
      <c r="F754">
        <v>2</v>
      </c>
      <c r="G754">
        <v>8</v>
      </c>
      <c r="H754">
        <v>30.73</v>
      </c>
      <c r="I754">
        <v>2.65</v>
      </c>
      <c r="J754" s="14">
        <v>3800</v>
      </c>
      <c r="K754" s="14">
        <v>5600</v>
      </c>
      <c r="L754" s="14" t="s">
        <v>17</v>
      </c>
      <c r="M754" s="14" t="s">
        <v>17</v>
      </c>
      <c r="N754" s="14" t="s">
        <v>17</v>
      </c>
      <c r="O754" s="14" t="s">
        <v>17</v>
      </c>
      <c r="P754" s="14" t="s">
        <v>17</v>
      </c>
      <c r="Q754" s="14" t="s">
        <v>17</v>
      </c>
      <c r="R754" s="14" t="s">
        <v>17</v>
      </c>
      <c r="S754" s="14" t="s">
        <v>17</v>
      </c>
      <c r="T754" s="14" t="s">
        <v>17</v>
      </c>
      <c r="U754" s="14" t="s">
        <v>17</v>
      </c>
      <c r="V754" s="14" t="s">
        <v>17</v>
      </c>
      <c r="W754" s="14" t="s">
        <v>17</v>
      </c>
      <c r="X754" s="14" t="s">
        <v>17</v>
      </c>
      <c r="Y754" s="14" t="s">
        <v>17</v>
      </c>
      <c r="Z754" s="14" t="s">
        <v>17</v>
      </c>
      <c r="AA754" s="14" t="s">
        <v>17</v>
      </c>
      <c r="AB754" s="14" t="s">
        <v>17</v>
      </c>
      <c r="AC754" s="14" t="s">
        <v>17</v>
      </c>
      <c r="AD754" s="14" t="s">
        <v>17</v>
      </c>
      <c r="AE754" s="14" t="s">
        <v>17</v>
      </c>
    </row>
    <row r="755" spans="1:31">
      <c r="A755" t="s">
        <v>143</v>
      </c>
      <c r="B755" t="s">
        <v>168</v>
      </c>
      <c r="C755" s="234" t="s">
        <v>264</v>
      </c>
      <c r="D755" s="234" t="s">
        <v>264</v>
      </c>
      <c r="E755">
        <v>1985</v>
      </c>
      <c r="F755">
        <v>2</v>
      </c>
      <c r="G755">
        <v>9</v>
      </c>
      <c r="H755">
        <v>31.94</v>
      </c>
      <c r="I755">
        <v>2.5299999999999998</v>
      </c>
      <c r="J755" s="14">
        <v>4500</v>
      </c>
      <c r="K755" s="14">
        <v>4400</v>
      </c>
      <c r="L755" s="14" t="s">
        <v>17</v>
      </c>
      <c r="M755" s="14" t="s">
        <v>17</v>
      </c>
      <c r="N755" s="14" t="s">
        <v>17</v>
      </c>
      <c r="O755" s="14" t="s">
        <v>17</v>
      </c>
      <c r="P755" s="14" t="s">
        <v>17</v>
      </c>
      <c r="Q755" s="14" t="s">
        <v>17</v>
      </c>
      <c r="R755" s="14" t="s">
        <v>17</v>
      </c>
      <c r="S755" s="14" t="s">
        <v>17</v>
      </c>
      <c r="T755" s="14" t="s">
        <v>17</v>
      </c>
      <c r="U755" s="14" t="s">
        <v>17</v>
      </c>
      <c r="V755" s="14" t="s">
        <v>17</v>
      </c>
      <c r="W755" s="14" t="s">
        <v>17</v>
      </c>
      <c r="X755" s="14" t="s">
        <v>17</v>
      </c>
      <c r="Y755" s="14" t="s">
        <v>17</v>
      </c>
      <c r="Z755" s="14" t="s">
        <v>17</v>
      </c>
      <c r="AA755" s="14" t="s">
        <v>17</v>
      </c>
      <c r="AB755" s="14" t="s">
        <v>17</v>
      </c>
      <c r="AC755" s="14" t="s">
        <v>17</v>
      </c>
      <c r="AD755" s="14" t="s">
        <v>17</v>
      </c>
      <c r="AE755" s="14" t="s">
        <v>17</v>
      </c>
    </row>
    <row r="756" spans="1:31">
      <c r="A756" t="s">
        <v>143</v>
      </c>
      <c r="B756" t="s">
        <v>168</v>
      </c>
      <c r="C756" s="234" t="s">
        <v>264</v>
      </c>
      <c r="D756" s="234" t="s">
        <v>264</v>
      </c>
      <c r="E756">
        <v>1985</v>
      </c>
      <c r="F756">
        <v>2</v>
      </c>
      <c r="G756">
        <v>10</v>
      </c>
      <c r="H756">
        <v>36.54</v>
      </c>
      <c r="I756">
        <v>2.14</v>
      </c>
      <c r="J756" s="14">
        <v>5400</v>
      </c>
      <c r="K756" s="14">
        <v>5100</v>
      </c>
      <c r="L756" s="14" t="s">
        <v>17</v>
      </c>
      <c r="M756" s="14" t="s">
        <v>17</v>
      </c>
      <c r="N756" s="14" t="s">
        <v>17</v>
      </c>
      <c r="O756" s="14" t="s">
        <v>17</v>
      </c>
      <c r="P756" s="14" t="s">
        <v>17</v>
      </c>
      <c r="Q756" s="14" t="s">
        <v>17</v>
      </c>
      <c r="R756" s="14" t="s">
        <v>17</v>
      </c>
      <c r="S756" s="14" t="s">
        <v>17</v>
      </c>
      <c r="T756" s="14" t="s">
        <v>17</v>
      </c>
      <c r="U756" s="14" t="s">
        <v>17</v>
      </c>
      <c r="V756" s="14" t="s">
        <v>17</v>
      </c>
      <c r="W756" s="14" t="s">
        <v>17</v>
      </c>
      <c r="X756" s="14" t="s">
        <v>17</v>
      </c>
      <c r="Y756" s="14" t="s">
        <v>17</v>
      </c>
      <c r="Z756" s="14" t="s">
        <v>17</v>
      </c>
      <c r="AA756" s="14" t="s">
        <v>17</v>
      </c>
      <c r="AB756" s="14" t="s">
        <v>17</v>
      </c>
      <c r="AC756" s="14" t="s">
        <v>17</v>
      </c>
      <c r="AD756" s="14" t="s">
        <v>17</v>
      </c>
      <c r="AE756" s="14" t="s">
        <v>17</v>
      </c>
    </row>
    <row r="757" spans="1:31">
      <c r="A757" t="s">
        <v>143</v>
      </c>
      <c r="B757" t="s">
        <v>168</v>
      </c>
      <c r="C757" s="234" t="s">
        <v>264</v>
      </c>
      <c r="D757" s="234" t="s">
        <v>264</v>
      </c>
      <c r="E757">
        <v>1985</v>
      </c>
      <c r="F757">
        <v>2</v>
      </c>
      <c r="G757">
        <v>11</v>
      </c>
      <c r="H757">
        <v>38.72</v>
      </c>
      <c r="I757">
        <v>1.9</v>
      </c>
      <c r="J757" s="14">
        <v>4400</v>
      </c>
      <c r="K757" s="14">
        <v>4300</v>
      </c>
      <c r="L757" s="14" t="s">
        <v>17</v>
      </c>
      <c r="M757" s="14" t="s">
        <v>17</v>
      </c>
      <c r="N757" s="14" t="s">
        <v>17</v>
      </c>
      <c r="O757" s="14" t="s">
        <v>17</v>
      </c>
      <c r="P757" s="14" t="s">
        <v>17</v>
      </c>
      <c r="Q757" s="14" t="s">
        <v>17</v>
      </c>
      <c r="R757" s="14" t="s">
        <v>17</v>
      </c>
      <c r="S757" s="14" t="s">
        <v>17</v>
      </c>
      <c r="T757" s="14" t="s">
        <v>17</v>
      </c>
      <c r="U757" s="14" t="s">
        <v>17</v>
      </c>
      <c r="V757" s="14" t="s">
        <v>17</v>
      </c>
      <c r="W757" s="14" t="s">
        <v>17</v>
      </c>
      <c r="X757" s="14" t="s">
        <v>17</v>
      </c>
      <c r="Y757" s="14" t="s">
        <v>17</v>
      </c>
      <c r="Z757" s="14" t="s">
        <v>17</v>
      </c>
      <c r="AA757" s="14" t="s">
        <v>17</v>
      </c>
      <c r="AB757" s="14" t="s">
        <v>17</v>
      </c>
      <c r="AC757" s="14" t="s">
        <v>17</v>
      </c>
      <c r="AD757" s="14" t="s">
        <v>17</v>
      </c>
      <c r="AE757" s="14" t="s">
        <v>17</v>
      </c>
    </row>
    <row r="758" spans="1:31">
      <c r="A758" t="s">
        <v>143</v>
      </c>
      <c r="B758" t="s">
        <v>168</v>
      </c>
      <c r="C758" s="234" t="s">
        <v>264</v>
      </c>
      <c r="D758" s="234" t="s">
        <v>264</v>
      </c>
      <c r="E758">
        <v>1985</v>
      </c>
      <c r="F758">
        <v>2</v>
      </c>
      <c r="G758">
        <v>12</v>
      </c>
      <c r="H758">
        <v>33.4</v>
      </c>
      <c r="I758">
        <v>2.4900000000000002</v>
      </c>
      <c r="J758" s="14">
        <v>4800</v>
      </c>
      <c r="K758" s="14">
        <v>4300</v>
      </c>
      <c r="L758" s="14" t="s">
        <v>17</v>
      </c>
      <c r="M758" s="14" t="s">
        <v>17</v>
      </c>
      <c r="N758" s="14" t="s">
        <v>17</v>
      </c>
      <c r="O758" s="14" t="s">
        <v>17</v>
      </c>
      <c r="P758" s="14" t="s">
        <v>17</v>
      </c>
      <c r="Q758" s="14" t="s">
        <v>17</v>
      </c>
      <c r="R758" s="14" t="s">
        <v>17</v>
      </c>
      <c r="S758" s="14" t="s">
        <v>17</v>
      </c>
      <c r="T758" s="14" t="s">
        <v>17</v>
      </c>
      <c r="U758" s="14" t="s">
        <v>17</v>
      </c>
      <c r="V758" s="14" t="s">
        <v>17</v>
      </c>
      <c r="W758" s="14" t="s">
        <v>17</v>
      </c>
      <c r="X758" s="14" t="s">
        <v>17</v>
      </c>
      <c r="Y758" s="14" t="s">
        <v>17</v>
      </c>
      <c r="Z758" s="14" t="s">
        <v>17</v>
      </c>
      <c r="AA758" s="14" t="s">
        <v>17</v>
      </c>
      <c r="AB758" s="14" t="s">
        <v>17</v>
      </c>
      <c r="AC758" s="14" t="s">
        <v>17</v>
      </c>
      <c r="AD758" s="14" t="s">
        <v>17</v>
      </c>
      <c r="AE758" s="14" t="s">
        <v>17</v>
      </c>
    </row>
    <row r="759" spans="1:31">
      <c r="A759" t="s">
        <v>143</v>
      </c>
      <c r="B759" t="s">
        <v>168</v>
      </c>
      <c r="C759" s="234" t="s">
        <v>264</v>
      </c>
      <c r="D759" s="234" t="s">
        <v>264</v>
      </c>
      <c r="E759">
        <v>1985</v>
      </c>
      <c r="F759">
        <v>2</v>
      </c>
      <c r="G759">
        <v>13</v>
      </c>
      <c r="H759">
        <v>25.41</v>
      </c>
      <c r="I759">
        <v>1.55</v>
      </c>
      <c r="J759" s="14">
        <v>5500</v>
      </c>
      <c r="K759" s="14">
        <v>5000</v>
      </c>
      <c r="L759" s="14" t="s">
        <v>17</v>
      </c>
      <c r="M759" s="14" t="s">
        <v>17</v>
      </c>
      <c r="N759" s="14" t="s">
        <v>17</v>
      </c>
      <c r="O759" s="14" t="s">
        <v>17</v>
      </c>
      <c r="P759" s="14" t="s">
        <v>17</v>
      </c>
      <c r="Q759" s="14" t="s">
        <v>17</v>
      </c>
      <c r="R759" s="14" t="s">
        <v>17</v>
      </c>
      <c r="S759" s="14" t="s">
        <v>17</v>
      </c>
      <c r="T759" s="14" t="s">
        <v>17</v>
      </c>
      <c r="U759" s="14" t="s">
        <v>17</v>
      </c>
      <c r="V759" s="14" t="s">
        <v>17</v>
      </c>
      <c r="W759" s="14" t="s">
        <v>17</v>
      </c>
      <c r="X759" s="14" t="s">
        <v>17</v>
      </c>
      <c r="Y759" s="14" t="s">
        <v>17</v>
      </c>
      <c r="Z759" s="14" t="s">
        <v>17</v>
      </c>
      <c r="AA759" s="14" t="s">
        <v>17</v>
      </c>
      <c r="AB759" s="14" t="s">
        <v>17</v>
      </c>
      <c r="AC759" s="14" t="s">
        <v>17</v>
      </c>
      <c r="AD759" s="14" t="s">
        <v>17</v>
      </c>
      <c r="AE759" s="14" t="s">
        <v>17</v>
      </c>
    </row>
    <row r="760" spans="1:31">
      <c r="A760" t="s">
        <v>143</v>
      </c>
      <c r="B760" t="s">
        <v>168</v>
      </c>
      <c r="C760" s="234" t="s">
        <v>264</v>
      </c>
      <c r="D760" s="234" t="s">
        <v>264</v>
      </c>
      <c r="E760">
        <v>1985</v>
      </c>
      <c r="F760">
        <v>2</v>
      </c>
      <c r="G760">
        <v>14</v>
      </c>
      <c r="H760">
        <v>37.75</v>
      </c>
      <c r="I760">
        <v>2.38</v>
      </c>
      <c r="J760" s="14">
        <v>4700</v>
      </c>
      <c r="K760" s="14">
        <v>4500</v>
      </c>
      <c r="L760" s="14" t="s">
        <v>17</v>
      </c>
      <c r="M760" s="14" t="s">
        <v>17</v>
      </c>
      <c r="N760" s="14" t="s">
        <v>17</v>
      </c>
      <c r="O760" s="14" t="s">
        <v>17</v>
      </c>
      <c r="P760" s="14" t="s">
        <v>17</v>
      </c>
      <c r="Q760" s="14" t="s">
        <v>17</v>
      </c>
      <c r="R760" s="14" t="s">
        <v>17</v>
      </c>
      <c r="S760" s="14" t="s">
        <v>17</v>
      </c>
      <c r="T760" s="14" t="s">
        <v>17</v>
      </c>
      <c r="U760" s="14" t="s">
        <v>17</v>
      </c>
      <c r="V760" s="14" t="s">
        <v>17</v>
      </c>
      <c r="W760" s="14" t="s">
        <v>17</v>
      </c>
      <c r="X760" s="14" t="s">
        <v>17</v>
      </c>
      <c r="Y760" s="14" t="s">
        <v>17</v>
      </c>
      <c r="Z760" s="14" t="s">
        <v>17</v>
      </c>
      <c r="AA760" s="14" t="s">
        <v>17</v>
      </c>
      <c r="AB760" s="14" t="s">
        <v>17</v>
      </c>
      <c r="AC760" s="14" t="s">
        <v>17</v>
      </c>
      <c r="AD760" s="14" t="s">
        <v>17</v>
      </c>
      <c r="AE760" s="14" t="s">
        <v>17</v>
      </c>
    </row>
    <row r="761" spans="1:31">
      <c r="A761" t="s">
        <v>143</v>
      </c>
      <c r="B761" t="s">
        <v>168</v>
      </c>
      <c r="C761" s="234" t="s">
        <v>264</v>
      </c>
      <c r="D761" s="234" t="s">
        <v>264</v>
      </c>
      <c r="E761">
        <v>1985</v>
      </c>
      <c r="F761">
        <v>3</v>
      </c>
      <c r="G761">
        <v>1</v>
      </c>
      <c r="H761">
        <v>26.5</v>
      </c>
      <c r="I761">
        <v>1.85</v>
      </c>
      <c r="J761" s="14">
        <v>4500</v>
      </c>
      <c r="K761" s="14">
        <v>5000</v>
      </c>
      <c r="L761" s="14" t="s">
        <v>17</v>
      </c>
      <c r="M761" s="14" t="s">
        <v>17</v>
      </c>
      <c r="N761" s="14" t="s">
        <v>17</v>
      </c>
      <c r="O761" s="14" t="s">
        <v>17</v>
      </c>
      <c r="P761" s="14" t="s">
        <v>17</v>
      </c>
      <c r="Q761" s="14" t="s">
        <v>17</v>
      </c>
      <c r="R761" s="14" t="s">
        <v>17</v>
      </c>
      <c r="S761" s="14" t="s">
        <v>17</v>
      </c>
      <c r="T761" s="14" t="s">
        <v>17</v>
      </c>
      <c r="U761" s="14" t="s">
        <v>17</v>
      </c>
      <c r="V761" s="14" t="s">
        <v>17</v>
      </c>
      <c r="W761" s="14" t="s">
        <v>17</v>
      </c>
      <c r="X761" s="14" t="s">
        <v>17</v>
      </c>
      <c r="Y761" s="14" t="s">
        <v>17</v>
      </c>
      <c r="Z761" s="14" t="s">
        <v>17</v>
      </c>
      <c r="AA761" s="14" t="s">
        <v>17</v>
      </c>
      <c r="AB761" s="14" t="s">
        <v>17</v>
      </c>
      <c r="AC761" s="14" t="s">
        <v>17</v>
      </c>
      <c r="AD761" s="14" t="s">
        <v>17</v>
      </c>
      <c r="AE761" s="14" t="s">
        <v>17</v>
      </c>
    </row>
    <row r="762" spans="1:31">
      <c r="A762" t="s">
        <v>143</v>
      </c>
      <c r="B762" t="s">
        <v>168</v>
      </c>
      <c r="C762" s="234" t="s">
        <v>264</v>
      </c>
      <c r="D762" s="234" t="s">
        <v>264</v>
      </c>
      <c r="E762">
        <v>1985</v>
      </c>
      <c r="F762">
        <v>3</v>
      </c>
      <c r="G762">
        <v>2</v>
      </c>
      <c r="H762">
        <v>21.66</v>
      </c>
      <c r="I762">
        <v>1.74</v>
      </c>
      <c r="J762" s="14">
        <v>5100</v>
      </c>
      <c r="K762" s="14">
        <v>5100</v>
      </c>
      <c r="L762" s="14" t="s">
        <v>17</v>
      </c>
      <c r="M762" s="14" t="s">
        <v>17</v>
      </c>
      <c r="N762" s="14" t="s">
        <v>17</v>
      </c>
      <c r="O762" s="14" t="s">
        <v>17</v>
      </c>
      <c r="P762" s="14" t="s">
        <v>17</v>
      </c>
      <c r="Q762" s="14" t="s">
        <v>17</v>
      </c>
      <c r="R762" s="14" t="s">
        <v>17</v>
      </c>
      <c r="S762" s="14" t="s">
        <v>17</v>
      </c>
      <c r="T762" s="14" t="s">
        <v>17</v>
      </c>
      <c r="U762" s="14" t="s">
        <v>17</v>
      </c>
      <c r="V762" s="14" t="s">
        <v>17</v>
      </c>
      <c r="W762" s="14" t="s">
        <v>17</v>
      </c>
      <c r="X762" s="14" t="s">
        <v>17</v>
      </c>
      <c r="Y762" s="14" t="s">
        <v>17</v>
      </c>
      <c r="Z762" s="14" t="s">
        <v>17</v>
      </c>
      <c r="AA762" s="14" t="s">
        <v>17</v>
      </c>
      <c r="AB762" s="14" t="s">
        <v>17</v>
      </c>
      <c r="AC762" s="14" t="s">
        <v>17</v>
      </c>
      <c r="AD762" s="14" t="s">
        <v>17</v>
      </c>
      <c r="AE762" s="14" t="s">
        <v>17</v>
      </c>
    </row>
    <row r="763" spans="1:31">
      <c r="A763" t="s">
        <v>143</v>
      </c>
      <c r="B763" t="s">
        <v>168</v>
      </c>
      <c r="C763" s="234" t="s">
        <v>264</v>
      </c>
      <c r="D763" s="234" t="s">
        <v>264</v>
      </c>
      <c r="E763">
        <v>1985</v>
      </c>
      <c r="F763">
        <v>3</v>
      </c>
      <c r="G763">
        <v>3</v>
      </c>
      <c r="H763">
        <v>31.82</v>
      </c>
      <c r="I763">
        <v>1.54</v>
      </c>
      <c r="J763" s="14">
        <v>5100</v>
      </c>
      <c r="K763" s="14">
        <v>4900</v>
      </c>
      <c r="L763" s="14" t="s">
        <v>17</v>
      </c>
      <c r="M763" s="14" t="s">
        <v>17</v>
      </c>
      <c r="N763" s="14" t="s">
        <v>17</v>
      </c>
      <c r="O763" s="14" t="s">
        <v>17</v>
      </c>
      <c r="P763" s="14" t="s">
        <v>17</v>
      </c>
      <c r="Q763" s="14" t="s">
        <v>17</v>
      </c>
      <c r="R763" s="14" t="s">
        <v>17</v>
      </c>
      <c r="S763" s="14" t="s">
        <v>17</v>
      </c>
      <c r="T763" s="14" t="s">
        <v>17</v>
      </c>
      <c r="U763" s="14" t="s">
        <v>17</v>
      </c>
      <c r="V763" s="14" t="s">
        <v>17</v>
      </c>
      <c r="W763" s="14" t="s">
        <v>17</v>
      </c>
      <c r="X763" s="14" t="s">
        <v>17</v>
      </c>
      <c r="Y763" s="14" t="s">
        <v>17</v>
      </c>
      <c r="Z763" s="14" t="s">
        <v>17</v>
      </c>
      <c r="AA763" s="14" t="s">
        <v>17</v>
      </c>
      <c r="AB763" s="14" t="s">
        <v>17</v>
      </c>
      <c r="AC763" s="14" t="s">
        <v>17</v>
      </c>
      <c r="AD763" s="14" t="s">
        <v>17</v>
      </c>
      <c r="AE763" s="14" t="s">
        <v>17</v>
      </c>
    </row>
    <row r="764" spans="1:31">
      <c r="A764" t="s">
        <v>143</v>
      </c>
      <c r="B764" t="s">
        <v>168</v>
      </c>
      <c r="C764" s="234" t="s">
        <v>264</v>
      </c>
      <c r="D764" s="234" t="s">
        <v>264</v>
      </c>
      <c r="E764">
        <v>1985</v>
      </c>
      <c r="F764">
        <v>3</v>
      </c>
      <c r="G764">
        <v>4</v>
      </c>
      <c r="H764">
        <v>33.64</v>
      </c>
      <c r="I764">
        <v>2.4700000000000002</v>
      </c>
      <c r="J764" s="14">
        <v>5400</v>
      </c>
      <c r="K764" s="14">
        <v>5100</v>
      </c>
      <c r="L764" s="14" t="s">
        <v>17</v>
      </c>
      <c r="M764" s="14" t="s">
        <v>17</v>
      </c>
      <c r="N764" s="14" t="s">
        <v>17</v>
      </c>
      <c r="O764" s="14" t="s">
        <v>17</v>
      </c>
      <c r="P764" s="14" t="s">
        <v>17</v>
      </c>
      <c r="Q764" s="14" t="s">
        <v>17</v>
      </c>
      <c r="R764" s="14" t="s">
        <v>17</v>
      </c>
      <c r="S764" s="14" t="s">
        <v>17</v>
      </c>
      <c r="T764" s="14" t="s">
        <v>17</v>
      </c>
      <c r="U764" s="14" t="s">
        <v>17</v>
      </c>
      <c r="V764" s="14" t="s">
        <v>17</v>
      </c>
      <c r="W764" s="14" t="s">
        <v>17</v>
      </c>
      <c r="X764" s="14" t="s">
        <v>17</v>
      </c>
      <c r="Y764" s="14" t="s">
        <v>17</v>
      </c>
      <c r="Z764" s="14" t="s">
        <v>17</v>
      </c>
      <c r="AA764" s="14" t="s">
        <v>17</v>
      </c>
      <c r="AB764" s="14" t="s">
        <v>17</v>
      </c>
      <c r="AC764" s="14" t="s">
        <v>17</v>
      </c>
      <c r="AD764" s="14" t="s">
        <v>17</v>
      </c>
      <c r="AE764" s="14" t="s">
        <v>17</v>
      </c>
    </row>
    <row r="765" spans="1:31">
      <c r="A765" t="s">
        <v>143</v>
      </c>
      <c r="B765" t="s">
        <v>168</v>
      </c>
      <c r="C765" s="234" t="s">
        <v>264</v>
      </c>
      <c r="D765" s="234" t="s">
        <v>264</v>
      </c>
      <c r="E765">
        <v>1985</v>
      </c>
      <c r="F765">
        <v>3</v>
      </c>
      <c r="G765">
        <v>5</v>
      </c>
      <c r="H765">
        <v>37.75</v>
      </c>
      <c r="I765">
        <v>2.1800000000000002</v>
      </c>
      <c r="J765" s="14">
        <v>5000</v>
      </c>
      <c r="K765" s="14">
        <v>4800</v>
      </c>
      <c r="L765" s="14" t="s">
        <v>17</v>
      </c>
      <c r="M765" s="14" t="s">
        <v>17</v>
      </c>
      <c r="N765" s="14" t="s">
        <v>17</v>
      </c>
      <c r="O765" s="14" t="s">
        <v>17</v>
      </c>
      <c r="P765" s="14" t="s">
        <v>17</v>
      </c>
      <c r="Q765" s="14" t="s">
        <v>17</v>
      </c>
      <c r="R765" s="14" t="s">
        <v>17</v>
      </c>
      <c r="S765" s="14" t="s">
        <v>17</v>
      </c>
      <c r="T765" s="14" t="s">
        <v>17</v>
      </c>
      <c r="U765" s="14" t="s">
        <v>17</v>
      </c>
      <c r="V765" s="14" t="s">
        <v>17</v>
      </c>
      <c r="W765" s="14" t="s">
        <v>17</v>
      </c>
      <c r="X765" s="14" t="s">
        <v>17</v>
      </c>
      <c r="Y765" s="14" t="s">
        <v>17</v>
      </c>
      <c r="Z765" s="14" t="s">
        <v>17</v>
      </c>
      <c r="AA765" s="14" t="s">
        <v>17</v>
      </c>
      <c r="AB765" s="14" t="s">
        <v>17</v>
      </c>
      <c r="AC765" s="14" t="s">
        <v>17</v>
      </c>
      <c r="AD765" s="14" t="s">
        <v>17</v>
      </c>
      <c r="AE765" s="14" t="s">
        <v>17</v>
      </c>
    </row>
    <row r="766" spans="1:31">
      <c r="A766" t="s">
        <v>143</v>
      </c>
      <c r="B766" t="s">
        <v>168</v>
      </c>
      <c r="C766" s="234" t="s">
        <v>264</v>
      </c>
      <c r="D766" s="234" t="s">
        <v>264</v>
      </c>
      <c r="E766">
        <v>1985</v>
      </c>
      <c r="F766">
        <v>3</v>
      </c>
      <c r="G766">
        <v>6</v>
      </c>
      <c r="H766">
        <v>35.82</v>
      </c>
      <c r="I766">
        <v>2.4700000000000002</v>
      </c>
      <c r="J766" s="14">
        <v>5400</v>
      </c>
      <c r="K766" s="14">
        <v>5000</v>
      </c>
      <c r="L766" s="14" t="s">
        <v>17</v>
      </c>
      <c r="M766" s="14" t="s">
        <v>17</v>
      </c>
      <c r="N766" s="14" t="s">
        <v>17</v>
      </c>
      <c r="O766" s="14" t="s">
        <v>17</v>
      </c>
      <c r="P766" s="14" t="s">
        <v>17</v>
      </c>
      <c r="Q766" s="14" t="s">
        <v>17</v>
      </c>
      <c r="R766" s="14" t="s">
        <v>17</v>
      </c>
      <c r="S766" s="14" t="s">
        <v>17</v>
      </c>
      <c r="T766" s="14" t="s">
        <v>17</v>
      </c>
      <c r="U766" s="14" t="s">
        <v>17</v>
      </c>
      <c r="V766" s="14" t="s">
        <v>17</v>
      </c>
      <c r="W766" s="14" t="s">
        <v>17</v>
      </c>
      <c r="X766" s="14" t="s">
        <v>17</v>
      </c>
      <c r="Y766" s="14" t="s">
        <v>17</v>
      </c>
      <c r="Z766" s="14" t="s">
        <v>17</v>
      </c>
      <c r="AA766" s="14" t="s">
        <v>17</v>
      </c>
      <c r="AB766" s="14" t="s">
        <v>17</v>
      </c>
      <c r="AC766" s="14" t="s">
        <v>17</v>
      </c>
      <c r="AD766" s="14" t="s">
        <v>17</v>
      </c>
      <c r="AE766" s="14" t="s">
        <v>17</v>
      </c>
    </row>
    <row r="767" spans="1:31">
      <c r="A767" t="s">
        <v>143</v>
      </c>
      <c r="B767" t="s">
        <v>168</v>
      </c>
      <c r="C767" s="234" t="s">
        <v>264</v>
      </c>
      <c r="D767" s="234" t="s">
        <v>264</v>
      </c>
      <c r="E767">
        <v>1985</v>
      </c>
      <c r="F767">
        <v>3</v>
      </c>
      <c r="G767">
        <v>7</v>
      </c>
      <c r="H767">
        <v>31.46</v>
      </c>
      <c r="I767">
        <v>2.71</v>
      </c>
      <c r="J767" s="14">
        <v>4900</v>
      </c>
      <c r="K767" s="14">
        <v>4500</v>
      </c>
      <c r="L767" s="14" t="s">
        <v>17</v>
      </c>
      <c r="M767" s="14" t="s">
        <v>17</v>
      </c>
      <c r="N767" s="14" t="s">
        <v>17</v>
      </c>
      <c r="O767" s="14" t="s">
        <v>17</v>
      </c>
      <c r="P767" s="14" t="s">
        <v>17</v>
      </c>
      <c r="Q767" s="14" t="s">
        <v>17</v>
      </c>
      <c r="R767" s="14" t="s">
        <v>17</v>
      </c>
      <c r="S767" s="14" t="s">
        <v>17</v>
      </c>
      <c r="T767" s="14" t="s">
        <v>17</v>
      </c>
      <c r="U767" s="14" t="s">
        <v>17</v>
      </c>
      <c r="V767" s="14" t="s">
        <v>17</v>
      </c>
      <c r="W767" s="14" t="s">
        <v>17</v>
      </c>
      <c r="X767" s="14" t="s">
        <v>17</v>
      </c>
      <c r="Y767" s="14" t="s">
        <v>17</v>
      </c>
      <c r="Z767" s="14" t="s">
        <v>17</v>
      </c>
      <c r="AA767" s="14" t="s">
        <v>17</v>
      </c>
      <c r="AB767" s="14" t="s">
        <v>17</v>
      </c>
      <c r="AC767" s="14" t="s">
        <v>17</v>
      </c>
      <c r="AD767" s="14" t="s">
        <v>17</v>
      </c>
      <c r="AE767" s="14" t="s">
        <v>17</v>
      </c>
    </row>
    <row r="768" spans="1:31">
      <c r="A768" t="s">
        <v>143</v>
      </c>
      <c r="B768" t="s">
        <v>168</v>
      </c>
      <c r="C768" s="234" t="s">
        <v>264</v>
      </c>
      <c r="D768" s="234" t="s">
        <v>264</v>
      </c>
      <c r="E768">
        <v>1985</v>
      </c>
      <c r="F768">
        <v>3</v>
      </c>
      <c r="G768">
        <v>8</v>
      </c>
      <c r="H768">
        <v>32.43</v>
      </c>
      <c r="I768">
        <v>2.61</v>
      </c>
      <c r="J768" s="14">
        <v>4700</v>
      </c>
      <c r="K768" s="14">
        <v>4900</v>
      </c>
      <c r="L768" s="14" t="s">
        <v>17</v>
      </c>
      <c r="M768" s="14" t="s">
        <v>17</v>
      </c>
      <c r="N768" s="14" t="s">
        <v>17</v>
      </c>
      <c r="O768" s="14" t="s">
        <v>17</v>
      </c>
      <c r="P768" s="14" t="s">
        <v>17</v>
      </c>
      <c r="Q768" s="14" t="s">
        <v>17</v>
      </c>
      <c r="R768" s="14" t="s">
        <v>17</v>
      </c>
      <c r="S768" s="14" t="s">
        <v>17</v>
      </c>
      <c r="T768" s="14" t="s">
        <v>17</v>
      </c>
      <c r="U768" s="14" t="s">
        <v>17</v>
      </c>
      <c r="V768" s="14" t="s">
        <v>17</v>
      </c>
      <c r="W768" s="14" t="s">
        <v>17</v>
      </c>
      <c r="X768" s="14" t="s">
        <v>17</v>
      </c>
      <c r="Y768" s="14" t="s">
        <v>17</v>
      </c>
      <c r="Z768" s="14" t="s">
        <v>17</v>
      </c>
      <c r="AA768" s="14" t="s">
        <v>17</v>
      </c>
      <c r="AB768" s="14" t="s">
        <v>17</v>
      </c>
      <c r="AC768" s="14" t="s">
        <v>17</v>
      </c>
      <c r="AD768" s="14" t="s">
        <v>17</v>
      </c>
      <c r="AE768" s="14" t="s">
        <v>17</v>
      </c>
    </row>
    <row r="769" spans="1:31">
      <c r="A769" t="s">
        <v>143</v>
      </c>
      <c r="B769" t="s">
        <v>168</v>
      </c>
      <c r="C769" s="234" t="s">
        <v>264</v>
      </c>
      <c r="D769" s="234" t="s">
        <v>264</v>
      </c>
      <c r="E769">
        <v>1985</v>
      </c>
      <c r="F769">
        <v>3</v>
      </c>
      <c r="G769">
        <v>9</v>
      </c>
      <c r="H769">
        <v>35.090000000000003</v>
      </c>
      <c r="I769">
        <v>2.21</v>
      </c>
      <c r="J769" s="14">
        <v>5100</v>
      </c>
      <c r="K769" s="14">
        <v>4900</v>
      </c>
      <c r="L769" s="14" t="s">
        <v>17</v>
      </c>
      <c r="M769" s="14" t="s">
        <v>17</v>
      </c>
      <c r="N769" s="14" t="s">
        <v>17</v>
      </c>
      <c r="O769" s="14" t="s">
        <v>17</v>
      </c>
      <c r="P769" s="14" t="s">
        <v>17</v>
      </c>
      <c r="Q769" s="14" t="s">
        <v>17</v>
      </c>
      <c r="R769" s="14" t="s">
        <v>17</v>
      </c>
      <c r="S769" s="14" t="s">
        <v>17</v>
      </c>
      <c r="T769" s="14" t="s">
        <v>17</v>
      </c>
      <c r="U769" s="14" t="s">
        <v>17</v>
      </c>
      <c r="V769" s="14" t="s">
        <v>17</v>
      </c>
      <c r="W769" s="14" t="s">
        <v>17</v>
      </c>
      <c r="X769" s="14" t="s">
        <v>17</v>
      </c>
      <c r="Y769" s="14" t="s">
        <v>17</v>
      </c>
      <c r="Z769" s="14" t="s">
        <v>17</v>
      </c>
      <c r="AA769" s="14" t="s">
        <v>17</v>
      </c>
      <c r="AB769" s="14" t="s">
        <v>17</v>
      </c>
      <c r="AC769" s="14" t="s">
        <v>17</v>
      </c>
      <c r="AD769" s="14" t="s">
        <v>17</v>
      </c>
      <c r="AE769" s="14" t="s">
        <v>17</v>
      </c>
    </row>
    <row r="770" spans="1:31">
      <c r="A770" t="s">
        <v>143</v>
      </c>
      <c r="B770" t="s">
        <v>168</v>
      </c>
      <c r="C770" s="234" t="s">
        <v>264</v>
      </c>
      <c r="D770" s="234" t="s">
        <v>264</v>
      </c>
      <c r="E770">
        <v>1985</v>
      </c>
      <c r="F770">
        <v>3</v>
      </c>
      <c r="G770">
        <v>10</v>
      </c>
      <c r="H770">
        <v>35.450000000000003</v>
      </c>
      <c r="I770">
        <v>2.23</v>
      </c>
      <c r="J770" s="14">
        <v>4700</v>
      </c>
      <c r="K770" s="14">
        <v>4400</v>
      </c>
      <c r="L770" s="14" t="s">
        <v>17</v>
      </c>
      <c r="M770" s="14" t="s">
        <v>17</v>
      </c>
      <c r="N770" s="14" t="s">
        <v>17</v>
      </c>
      <c r="O770" s="14" t="s">
        <v>17</v>
      </c>
      <c r="P770" s="14" t="s">
        <v>17</v>
      </c>
      <c r="Q770" s="14" t="s">
        <v>17</v>
      </c>
      <c r="R770" s="14" t="s">
        <v>17</v>
      </c>
      <c r="S770" s="14" t="s">
        <v>17</v>
      </c>
      <c r="T770" s="14" t="s">
        <v>17</v>
      </c>
      <c r="U770" s="14" t="s">
        <v>17</v>
      </c>
      <c r="V770" s="14" t="s">
        <v>17</v>
      </c>
      <c r="W770" s="14" t="s">
        <v>17</v>
      </c>
      <c r="X770" s="14" t="s">
        <v>17</v>
      </c>
      <c r="Y770" s="14" t="s">
        <v>17</v>
      </c>
      <c r="Z770" s="14" t="s">
        <v>17</v>
      </c>
      <c r="AA770" s="14" t="s">
        <v>17</v>
      </c>
      <c r="AB770" s="14" t="s">
        <v>17</v>
      </c>
      <c r="AC770" s="14" t="s">
        <v>17</v>
      </c>
      <c r="AD770" s="14" t="s">
        <v>17</v>
      </c>
      <c r="AE770" s="14" t="s">
        <v>17</v>
      </c>
    </row>
    <row r="771" spans="1:31">
      <c r="A771" t="s">
        <v>143</v>
      </c>
      <c r="B771" t="s">
        <v>168</v>
      </c>
      <c r="C771" s="234" t="s">
        <v>264</v>
      </c>
      <c r="D771" s="234" t="s">
        <v>264</v>
      </c>
      <c r="E771">
        <v>1985</v>
      </c>
      <c r="F771">
        <v>3</v>
      </c>
      <c r="G771">
        <v>11</v>
      </c>
      <c r="H771">
        <v>31.82</v>
      </c>
      <c r="I771">
        <v>2.56</v>
      </c>
      <c r="J771" s="14">
        <v>4300</v>
      </c>
      <c r="K771" s="14">
        <v>4800</v>
      </c>
      <c r="L771" s="14" t="s">
        <v>17</v>
      </c>
      <c r="M771" s="14" t="s">
        <v>17</v>
      </c>
      <c r="N771" s="14" t="s">
        <v>17</v>
      </c>
      <c r="O771" s="14" t="s">
        <v>17</v>
      </c>
      <c r="P771" s="14" t="s">
        <v>17</v>
      </c>
      <c r="Q771" s="14" t="s">
        <v>17</v>
      </c>
      <c r="R771" s="14" t="s">
        <v>17</v>
      </c>
      <c r="S771" s="14" t="s">
        <v>17</v>
      </c>
      <c r="T771" s="14" t="s">
        <v>17</v>
      </c>
      <c r="U771" s="14" t="s">
        <v>17</v>
      </c>
      <c r="V771" s="14" t="s">
        <v>17</v>
      </c>
      <c r="W771" s="14" t="s">
        <v>17</v>
      </c>
      <c r="X771" s="14" t="s">
        <v>17</v>
      </c>
      <c r="Y771" s="14" t="s">
        <v>17</v>
      </c>
      <c r="Z771" s="14" t="s">
        <v>17</v>
      </c>
      <c r="AA771" s="14" t="s">
        <v>17</v>
      </c>
      <c r="AB771" s="14" t="s">
        <v>17</v>
      </c>
      <c r="AC771" s="14" t="s">
        <v>17</v>
      </c>
      <c r="AD771" s="14" t="s">
        <v>17</v>
      </c>
      <c r="AE771" s="14" t="s">
        <v>17</v>
      </c>
    </row>
    <row r="772" spans="1:31">
      <c r="A772" t="s">
        <v>143</v>
      </c>
      <c r="B772" t="s">
        <v>168</v>
      </c>
      <c r="C772" s="234" t="s">
        <v>264</v>
      </c>
      <c r="D772" s="234" t="s">
        <v>264</v>
      </c>
      <c r="E772">
        <v>1985</v>
      </c>
      <c r="F772">
        <v>3</v>
      </c>
      <c r="G772">
        <v>12</v>
      </c>
      <c r="H772">
        <v>36.54</v>
      </c>
      <c r="I772">
        <v>2.3199999999999998</v>
      </c>
      <c r="J772" s="14">
        <v>3900</v>
      </c>
      <c r="K772" s="14">
        <v>4600</v>
      </c>
      <c r="L772" s="14" t="s">
        <v>17</v>
      </c>
      <c r="M772" s="14" t="s">
        <v>17</v>
      </c>
      <c r="N772" s="14" t="s">
        <v>17</v>
      </c>
      <c r="O772" s="14" t="s">
        <v>17</v>
      </c>
      <c r="P772" s="14" t="s">
        <v>17</v>
      </c>
      <c r="Q772" s="14" t="s">
        <v>17</v>
      </c>
      <c r="R772" s="14" t="s">
        <v>17</v>
      </c>
      <c r="S772" s="14" t="s">
        <v>17</v>
      </c>
      <c r="T772" s="14" t="s">
        <v>17</v>
      </c>
      <c r="U772" s="14" t="s">
        <v>17</v>
      </c>
      <c r="V772" s="14" t="s">
        <v>17</v>
      </c>
      <c r="W772" s="14" t="s">
        <v>17</v>
      </c>
      <c r="X772" s="14" t="s">
        <v>17</v>
      </c>
      <c r="Y772" s="14" t="s">
        <v>17</v>
      </c>
      <c r="Z772" s="14" t="s">
        <v>17</v>
      </c>
      <c r="AA772" s="14" t="s">
        <v>17</v>
      </c>
      <c r="AB772" s="14" t="s">
        <v>17</v>
      </c>
      <c r="AC772" s="14" t="s">
        <v>17</v>
      </c>
      <c r="AD772" s="14" t="s">
        <v>17</v>
      </c>
      <c r="AE772" s="14" t="s">
        <v>17</v>
      </c>
    </row>
    <row r="773" spans="1:31">
      <c r="A773" t="s">
        <v>143</v>
      </c>
      <c r="B773" t="s">
        <v>168</v>
      </c>
      <c r="C773" s="234" t="s">
        <v>264</v>
      </c>
      <c r="D773" s="234" t="s">
        <v>264</v>
      </c>
      <c r="E773">
        <v>1985</v>
      </c>
      <c r="F773">
        <v>3</v>
      </c>
      <c r="G773">
        <v>13</v>
      </c>
      <c r="H773">
        <v>27.83</v>
      </c>
      <c r="I773">
        <v>2.6</v>
      </c>
      <c r="J773" s="14">
        <v>4100</v>
      </c>
      <c r="K773" s="14">
        <v>4600</v>
      </c>
      <c r="L773" s="14" t="s">
        <v>17</v>
      </c>
      <c r="M773" s="14" t="s">
        <v>17</v>
      </c>
      <c r="N773" s="14" t="s">
        <v>17</v>
      </c>
      <c r="O773" s="14" t="s">
        <v>17</v>
      </c>
      <c r="P773" s="14" t="s">
        <v>17</v>
      </c>
      <c r="Q773" s="14" t="s">
        <v>17</v>
      </c>
      <c r="R773" s="14" t="s">
        <v>17</v>
      </c>
      <c r="S773" s="14" t="s">
        <v>17</v>
      </c>
      <c r="T773" s="14" t="s">
        <v>17</v>
      </c>
      <c r="U773" s="14" t="s">
        <v>17</v>
      </c>
      <c r="V773" s="14" t="s">
        <v>17</v>
      </c>
      <c r="W773" s="14" t="s">
        <v>17</v>
      </c>
      <c r="X773" s="14" t="s">
        <v>17</v>
      </c>
      <c r="Y773" s="14" t="s">
        <v>17</v>
      </c>
      <c r="Z773" s="14" t="s">
        <v>17</v>
      </c>
      <c r="AA773" s="14" t="s">
        <v>17</v>
      </c>
      <c r="AB773" s="14" t="s">
        <v>17</v>
      </c>
      <c r="AC773" s="14" t="s">
        <v>17</v>
      </c>
      <c r="AD773" s="14" t="s">
        <v>17</v>
      </c>
      <c r="AE773" s="14" t="s">
        <v>17</v>
      </c>
    </row>
    <row r="774" spans="1:31">
      <c r="A774" t="s">
        <v>143</v>
      </c>
      <c r="B774" t="s">
        <v>168</v>
      </c>
      <c r="C774" s="234" t="s">
        <v>264</v>
      </c>
      <c r="D774" s="234" t="s">
        <v>264</v>
      </c>
      <c r="E774">
        <v>1985</v>
      </c>
      <c r="F774">
        <v>3</v>
      </c>
      <c r="G774">
        <v>14</v>
      </c>
      <c r="H774">
        <v>37.15</v>
      </c>
      <c r="I774">
        <v>2.36</v>
      </c>
      <c r="J774" s="14">
        <v>4100</v>
      </c>
      <c r="K774" s="14">
        <v>4800</v>
      </c>
      <c r="L774" s="14" t="s">
        <v>17</v>
      </c>
      <c r="M774" s="14" t="s">
        <v>17</v>
      </c>
      <c r="N774" s="14" t="s">
        <v>17</v>
      </c>
      <c r="O774" s="14" t="s">
        <v>17</v>
      </c>
      <c r="P774" s="14" t="s">
        <v>17</v>
      </c>
      <c r="Q774" s="14" t="s">
        <v>17</v>
      </c>
      <c r="R774" s="14" t="s">
        <v>17</v>
      </c>
      <c r="S774" s="14" t="s">
        <v>17</v>
      </c>
      <c r="T774" s="14" t="s">
        <v>17</v>
      </c>
      <c r="U774" s="14" t="s">
        <v>17</v>
      </c>
      <c r="V774" s="14" t="s">
        <v>17</v>
      </c>
      <c r="W774" s="14" t="s">
        <v>17</v>
      </c>
      <c r="X774" s="14" t="s">
        <v>17</v>
      </c>
      <c r="Y774" s="14" t="s">
        <v>17</v>
      </c>
      <c r="Z774" s="14" t="s">
        <v>17</v>
      </c>
      <c r="AA774" s="14" t="s">
        <v>17</v>
      </c>
      <c r="AB774" s="14" t="s">
        <v>17</v>
      </c>
      <c r="AC774" s="14" t="s">
        <v>17</v>
      </c>
      <c r="AD774" s="14" t="s">
        <v>17</v>
      </c>
      <c r="AE774" s="14" t="s">
        <v>17</v>
      </c>
    </row>
    <row r="775" spans="1:31">
      <c r="A775" t="s">
        <v>143</v>
      </c>
      <c r="B775" t="s">
        <v>168</v>
      </c>
      <c r="C775" s="234" t="s">
        <v>264</v>
      </c>
      <c r="D775" s="234" t="s">
        <v>264</v>
      </c>
      <c r="E775">
        <v>1985</v>
      </c>
      <c r="F775">
        <v>4</v>
      </c>
      <c r="G775">
        <v>1</v>
      </c>
      <c r="H775">
        <v>24.56</v>
      </c>
      <c r="I775">
        <v>1.95</v>
      </c>
      <c r="J775" s="14">
        <v>4200</v>
      </c>
      <c r="K775" s="14">
        <v>5400</v>
      </c>
      <c r="L775" s="14" t="s">
        <v>17</v>
      </c>
      <c r="M775" s="14" t="s">
        <v>17</v>
      </c>
      <c r="N775" s="14" t="s">
        <v>17</v>
      </c>
      <c r="O775" s="14" t="s">
        <v>17</v>
      </c>
      <c r="P775" s="14" t="s">
        <v>17</v>
      </c>
      <c r="Q775" s="14" t="s">
        <v>17</v>
      </c>
      <c r="R775" s="14" t="s">
        <v>17</v>
      </c>
      <c r="S775" s="14" t="s">
        <v>17</v>
      </c>
      <c r="T775" s="14" t="s">
        <v>17</v>
      </c>
      <c r="U775" s="14" t="s">
        <v>17</v>
      </c>
      <c r="V775" s="14" t="s">
        <v>17</v>
      </c>
      <c r="W775" s="14" t="s">
        <v>17</v>
      </c>
      <c r="X775" s="14" t="s">
        <v>17</v>
      </c>
      <c r="Y775" s="14" t="s">
        <v>17</v>
      </c>
      <c r="Z775" s="14" t="s">
        <v>17</v>
      </c>
      <c r="AA775" s="14" t="s">
        <v>17</v>
      </c>
      <c r="AB775" s="14" t="s">
        <v>17</v>
      </c>
      <c r="AC775" s="14" t="s">
        <v>17</v>
      </c>
      <c r="AD775" s="14" t="s">
        <v>17</v>
      </c>
      <c r="AE775" s="14" t="s">
        <v>17</v>
      </c>
    </row>
    <row r="776" spans="1:31">
      <c r="A776" t="s">
        <v>143</v>
      </c>
      <c r="B776" t="s">
        <v>168</v>
      </c>
      <c r="C776" s="234" t="s">
        <v>264</v>
      </c>
      <c r="D776" s="234" t="s">
        <v>264</v>
      </c>
      <c r="E776">
        <v>1985</v>
      </c>
      <c r="F776">
        <v>4</v>
      </c>
      <c r="G776">
        <v>2</v>
      </c>
      <c r="H776">
        <v>19.36</v>
      </c>
      <c r="I776">
        <v>2.14</v>
      </c>
      <c r="J776" s="14">
        <v>4100</v>
      </c>
      <c r="K776" s="14">
        <v>4800</v>
      </c>
      <c r="L776" s="14" t="s">
        <v>17</v>
      </c>
      <c r="M776" s="14" t="s">
        <v>17</v>
      </c>
      <c r="N776" s="14" t="s">
        <v>17</v>
      </c>
      <c r="O776" s="14" t="s">
        <v>17</v>
      </c>
      <c r="P776" s="14" t="s">
        <v>17</v>
      </c>
      <c r="Q776" s="14" t="s">
        <v>17</v>
      </c>
      <c r="R776" s="14" t="s">
        <v>17</v>
      </c>
      <c r="S776" s="14" t="s">
        <v>17</v>
      </c>
      <c r="T776" s="14" t="s">
        <v>17</v>
      </c>
      <c r="U776" s="14" t="s">
        <v>17</v>
      </c>
      <c r="V776" s="14" t="s">
        <v>17</v>
      </c>
      <c r="W776" s="14" t="s">
        <v>17</v>
      </c>
      <c r="X776" s="14" t="s">
        <v>17</v>
      </c>
      <c r="Y776" s="14" t="s">
        <v>17</v>
      </c>
      <c r="Z776" s="14" t="s">
        <v>17</v>
      </c>
      <c r="AA776" s="14" t="s">
        <v>17</v>
      </c>
      <c r="AB776" s="14" t="s">
        <v>17</v>
      </c>
      <c r="AC776" s="14" t="s">
        <v>17</v>
      </c>
      <c r="AD776" s="14" t="s">
        <v>17</v>
      </c>
      <c r="AE776" s="14" t="s">
        <v>17</v>
      </c>
    </row>
    <row r="777" spans="1:31">
      <c r="A777" t="s">
        <v>143</v>
      </c>
      <c r="B777" t="s">
        <v>168</v>
      </c>
      <c r="C777" s="234" t="s">
        <v>264</v>
      </c>
      <c r="D777" s="234" t="s">
        <v>264</v>
      </c>
      <c r="E777">
        <v>1985</v>
      </c>
      <c r="F777">
        <v>4</v>
      </c>
      <c r="G777">
        <v>3</v>
      </c>
      <c r="H777">
        <v>33.4</v>
      </c>
      <c r="I777">
        <v>2.0099999999999998</v>
      </c>
      <c r="J777" s="14">
        <v>3700</v>
      </c>
      <c r="K777" s="14">
        <v>4200</v>
      </c>
      <c r="L777" s="14" t="s">
        <v>17</v>
      </c>
      <c r="M777" s="14" t="s">
        <v>17</v>
      </c>
      <c r="N777" s="14" t="s">
        <v>17</v>
      </c>
      <c r="O777" s="14" t="s">
        <v>17</v>
      </c>
      <c r="P777" s="14" t="s">
        <v>17</v>
      </c>
      <c r="Q777" s="14" t="s">
        <v>17</v>
      </c>
      <c r="R777" s="14" t="s">
        <v>17</v>
      </c>
      <c r="S777" s="14" t="s">
        <v>17</v>
      </c>
      <c r="T777" s="14" t="s">
        <v>17</v>
      </c>
      <c r="U777" s="14" t="s">
        <v>17</v>
      </c>
      <c r="V777" s="14" t="s">
        <v>17</v>
      </c>
      <c r="W777" s="14" t="s">
        <v>17</v>
      </c>
      <c r="X777" s="14" t="s">
        <v>17</v>
      </c>
      <c r="Y777" s="14" t="s">
        <v>17</v>
      </c>
      <c r="Z777" s="14" t="s">
        <v>17</v>
      </c>
      <c r="AA777" s="14" t="s">
        <v>17</v>
      </c>
      <c r="AB777" s="14" t="s">
        <v>17</v>
      </c>
      <c r="AC777" s="14" t="s">
        <v>17</v>
      </c>
      <c r="AD777" s="14" t="s">
        <v>17</v>
      </c>
      <c r="AE777" s="14" t="s">
        <v>17</v>
      </c>
    </row>
    <row r="778" spans="1:31">
      <c r="A778" t="s">
        <v>143</v>
      </c>
      <c r="B778" t="s">
        <v>168</v>
      </c>
      <c r="C778" s="234" t="s">
        <v>264</v>
      </c>
      <c r="D778" s="234" t="s">
        <v>264</v>
      </c>
      <c r="E778">
        <v>1985</v>
      </c>
      <c r="F778">
        <v>4</v>
      </c>
      <c r="G778">
        <v>4</v>
      </c>
      <c r="H778">
        <v>33.880000000000003</v>
      </c>
      <c r="I778">
        <v>2.57</v>
      </c>
      <c r="J778" s="14">
        <v>4900</v>
      </c>
      <c r="K778" s="14">
        <v>4600</v>
      </c>
      <c r="L778" s="14" t="s">
        <v>17</v>
      </c>
      <c r="M778" s="14" t="s">
        <v>17</v>
      </c>
      <c r="N778" s="14" t="s">
        <v>17</v>
      </c>
      <c r="O778" s="14" t="s">
        <v>17</v>
      </c>
      <c r="P778" s="14" t="s">
        <v>17</v>
      </c>
      <c r="Q778" s="14" t="s">
        <v>17</v>
      </c>
      <c r="R778" s="14" t="s">
        <v>17</v>
      </c>
      <c r="S778" s="14" t="s">
        <v>17</v>
      </c>
      <c r="T778" s="14" t="s">
        <v>17</v>
      </c>
      <c r="U778" s="14" t="s">
        <v>17</v>
      </c>
      <c r="V778" s="14" t="s">
        <v>17</v>
      </c>
      <c r="W778" s="14" t="s">
        <v>17</v>
      </c>
      <c r="X778" s="14" t="s">
        <v>17</v>
      </c>
      <c r="Y778" s="14" t="s">
        <v>17</v>
      </c>
      <c r="Z778" s="14" t="s">
        <v>17</v>
      </c>
      <c r="AA778" s="14" t="s">
        <v>17</v>
      </c>
      <c r="AB778" s="14" t="s">
        <v>17</v>
      </c>
      <c r="AC778" s="14" t="s">
        <v>17</v>
      </c>
      <c r="AD778" s="14" t="s">
        <v>17</v>
      </c>
      <c r="AE778" s="14" t="s">
        <v>17</v>
      </c>
    </row>
    <row r="779" spans="1:31">
      <c r="A779" t="s">
        <v>143</v>
      </c>
      <c r="B779" t="s">
        <v>168</v>
      </c>
      <c r="C779" s="234" t="s">
        <v>264</v>
      </c>
      <c r="D779" s="234" t="s">
        <v>264</v>
      </c>
      <c r="E779">
        <v>1985</v>
      </c>
      <c r="F779">
        <v>4</v>
      </c>
      <c r="G779">
        <v>5</v>
      </c>
      <c r="H779">
        <v>29.64</v>
      </c>
      <c r="I779">
        <v>2.8</v>
      </c>
      <c r="J779" s="14">
        <v>4300</v>
      </c>
      <c r="K779" s="14">
        <v>4400</v>
      </c>
      <c r="L779" s="14" t="s">
        <v>17</v>
      </c>
      <c r="M779" s="14" t="s">
        <v>17</v>
      </c>
      <c r="N779" s="14" t="s">
        <v>17</v>
      </c>
      <c r="O779" s="14" t="s">
        <v>17</v>
      </c>
      <c r="P779" s="14" t="s">
        <v>17</v>
      </c>
      <c r="Q779" s="14" t="s">
        <v>17</v>
      </c>
      <c r="R779" s="14" t="s">
        <v>17</v>
      </c>
      <c r="S779" s="14" t="s">
        <v>17</v>
      </c>
      <c r="T779" s="14" t="s">
        <v>17</v>
      </c>
      <c r="U779" s="14" t="s">
        <v>17</v>
      </c>
      <c r="V779" s="14" t="s">
        <v>17</v>
      </c>
      <c r="W779" s="14" t="s">
        <v>17</v>
      </c>
      <c r="X779" s="14" t="s">
        <v>17</v>
      </c>
      <c r="Y779" s="14" t="s">
        <v>17</v>
      </c>
      <c r="Z779" s="14" t="s">
        <v>17</v>
      </c>
      <c r="AA779" s="14" t="s">
        <v>17</v>
      </c>
      <c r="AB779" s="14" t="s">
        <v>17</v>
      </c>
      <c r="AC779" s="14" t="s">
        <v>17</v>
      </c>
      <c r="AD779" s="14" t="s">
        <v>17</v>
      </c>
      <c r="AE779" s="14" t="s">
        <v>17</v>
      </c>
    </row>
    <row r="780" spans="1:31">
      <c r="A780" t="s">
        <v>143</v>
      </c>
      <c r="B780" t="s">
        <v>168</v>
      </c>
      <c r="C780" s="234" t="s">
        <v>264</v>
      </c>
      <c r="D780" s="234" t="s">
        <v>264</v>
      </c>
      <c r="E780">
        <v>1985</v>
      </c>
      <c r="F780">
        <v>4</v>
      </c>
      <c r="G780">
        <v>6</v>
      </c>
      <c r="H780">
        <v>30.25</v>
      </c>
      <c r="I780">
        <v>2.58</v>
      </c>
      <c r="J780" s="14">
        <v>4700</v>
      </c>
      <c r="K780" s="14">
        <v>4600</v>
      </c>
      <c r="L780" s="14" t="s">
        <v>17</v>
      </c>
      <c r="M780" s="14" t="s">
        <v>17</v>
      </c>
      <c r="N780" s="14" t="s">
        <v>17</v>
      </c>
      <c r="O780" s="14" t="s">
        <v>17</v>
      </c>
      <c r="P780" s="14" t="s">
        <v>17</v>
      </c>
      <c r="Q780" s="14" t="s">
        <v>17</v>
      </c>
      <c r="R780" s="14" t="s">
        <v>17</v>
      </c>
      <c r="S780" s="14" t="s">
        <v>17</v>
      </c>
      <c r="T780" s="14" t="s">
        <v>17</v>
      </c>
      <c r="U780" s="14" t="s">
        <v>17</v>
      </c>
      <c r="V780" s="14" t="s">
        <v>17</v>
      </c>
      <c r="W780" s="14" t="s">
        <v>17</v>
      </c>
      <c r="X780" s="14" t="s">
        <v>17</v>
      </c>
      <c r="Y780" s="14" t="s">
        <v>17</v>
      </c>
      <c r="Z780" s="14" t="s">
        <v>17</v>
      </c>
      <c r="AA780" s="14" t="s">
        <v>17</v>
      </c>
      <c r="AB780" s="14" t="s">
        <v>17</v>
      </c>
      <c r="AC780" s="14" t="s">
        <v>17</v>
      </c>
      <c r="AD780" s="14" t="s">
        <v>17</v>
      </c>
      <c r="AE780" s="14" t="s">
        <v>17</v>
      </c>
    </row>
    <row r="781" spans="1:31">
      <c r="A781" t="s">
        <v>143</v>
      </c>
      <c r="B781" t="s">
        <v>168</v>
      </c>
      <c r="C781" s="234" t="s">
        <v>264</v>
      </c>
      <c r="D781" s="234" t="s">
        <v>264</v>
      </c>
      <c r="E781">
        <v>1985</v>
      </c>
      <c r="F781">
        <v>4</v>
      </c>
      <c r="G781">
        <v>7</v>
      </c>
      <c r="H781">
        <v>28.19</v>
      </c>
      <c r="I781">
        <v>2.65</v>
      </c>
      <c r="J781" s="14">
        <v>4700</v>
      </c>
      <c r="K781" s="14">
        <v>4700</v>
      </c>
      <c r="L781" s="14" t="s">
        <v>17</v>
      </c>
      <c r="M781" s="14" t="s">
        <v>17</v>
      </c>
      <c r="N781" s="14" t="s">
        <v>17</v>
      </c>
      <c r="O781" s="14" t="s">
        <v>17</v>
      </c>
      <c r="P781" s="14" t="s">
        <v>17</v>
      </c>
      <c r="Q781" s="14" t="s">
        <v>17</v>
      </c>
      <c r="R781" s="14" t="s">
        <v>17</v>
      </c>
      <c r="S781" s="14" t="s">
        <v>17</v>
      </c>
      <c r="T781" s="14" t="s">
        <v>17</v>
      </c>
      <c r="U781" s="14" t="s">
        <v>17</v>
      </c>
      <c r="V781" s="14" t="s">
        <v>17</v>
      </c>
      <c r="W781" s="14" t="s">
        <v>17</v>
      </c>
      <c r="X781" s="14" t="s">
        <v>17</v>
      </c>
      <c r="Y781" s="14" t="s">
        <v>17</v>
      </c>
      <c r="Z781" s="14" t="s">
        <v>17</v>
      </c>
      <c r="AA781" s="14" t="s">
        <v>17</v>
      </c>
      <c r="AB781" s="14" t="s">
        <v>17</v>
      </c>
      <c r="AC781" s="14" t="s">
        <v>17</v>
      </c>
      <c r="AD781" s="14" t="s">
        <v>17</v>
      </c>
      <c r="AE781" s="14" t="s">
        <v>17</v>
      </c>
    </row>
    <row r="782" spans="1:31">
      <c r="A782" t="s">
        <v>143</v>
      </c>
      <c r="B782" t="s">
        <v>168</v>
      </c>
      <c r="C782" s="234" t="s">
        <v>264</v>
      </c>
      <c r="D782" s="234" t="s">
        <v>264</v>
      </c>
      <c r="E782">
        <v>1985</v>
      </c>
      <c r="F782">
        <v>4</v>
      </c>
      <c r="G782">
        <v>8</v>
      </c>
      <c r="H782">
        <v>30.13</v>
      </c>
      <c r="I782">
        <v>2.58</v>
      </c>
      <c r="J782" s="14">
        <v>4800</v>
      </c>
      <c r="K782" s="14">
        <v>4900</v>
      </c>
      <c r="L782" s="14" t="s">
        <v>17</v>
      </c>
      <c r="M782" s="14" t="s">
        <v>17</v>
      </c>
      <c r="N782" s="14" t="s">
        <v>17</v>
      </c>
      <c r="O782" s="14" t="s">
        <v>17</v>
      </c>
      <c r="P782" s="14" t="s">
        <v>17</v>
      </c>
      <c r="Q782" s="14" t="s">
        <v>17</v>
      </c>
      <c r="R782" s="14" t="s">
        <v>17</v>
      </c>
      <c r="S782" s="14" t="s">
        <v>17</v>
      </c>
      <c r="T782" s="14" t="s">
        <v>17</v>
      </c>
      <c r="U782" s="14" t="s">
        <v>17</v>
      </c>
      <c r="V782" s="14" t="s">
        <v>17</v>
      </c>
      <c r="W782" s="14" t="s">
        <v>17</v>
      </c>
      <c r="X782" s="14" t="s">
        <v>17</v>
      </c>
      <c r="Y782" s="14" t="s">
        <v>17</v>
      </c>
      <c r="Z782" s="14" t="s">
        <v>17</v>
      </c>
      <c r="AA782" s="14" t="s">
        <v>17</v>
      </c>
      <c r="AB782" s="14" t="s">
        <v>17</v>
      </c>
      <c r="AC782" s="14" t="s">
        <v>17</v>
      </c>
      <c r="AD782" s="14" t="s">
        <v>17</v>
      </c>
      <c r="AE782" s="14" t="s">
        <v>17</v>
      </c>
    </row>
    <row r="783" spans="1:31">
      <c r="A783" t="s">
        <v>143</v>
      </c>
      <c r="B783" t="s">
        <v>168</v>
      </c>
      <c r="C783" s="234" t="s">
        <v>264</v>
      </c>
      <c r="D783" s="234" t="s">
        <v>264</v>
      </c>
      <c r="E783">
        <v>1985</v>
      </c>
      <c r="F783">
        <v>4</v>
      </c>
      <c r="G783">
        <v>9</v>
      </c>
      <c r="H783">
        <v>37.630000000000003</v>
      </c>
      <c r="I783">
        <v>2.13</v>
      </c>
      <c r="J783" s="14">
        <v>4800</v>
      </c>
      <c r="K783" s="14">
        <v>4600</v>
      </c>
      <c r="L783" s="14" t="s">
        <v>17</v>
      </c>
      <c r="M783" s="14" t="s">
        <v>17</v>
      </c>
      <c r="N783" s="14" t="s">
        <v>17</v>
      </c>
      <c r="O783" s="14" t="s">
        <v>17</v>
      </c>
      <c r="P783" s="14" t="s">
        <v>17</v>
      </c>
      <c r="Q783" s="14" t="s">
        <v>17</v>
      </c>
      <c r="R783" s="14" t="s">
        <v>17</v>
      </c>
      <c r="S783" s="14" t="s">
        <v>17</v>
      </c>
      <c r="T783" s="14" t="s">
        <v>17</v>
      </c>
      <c r="U783" s="14" t="s">
        <v>17</v>
      </c>
      <c r="V783" s="14" t="s">
        <v>17</v>
      </c>
      <c r="W783" s="14" t="s">
        <v>17</v>
      </c>
      <c r="X783" s="14" t="s">
        <v>17</v>
      </c>
      <c r="Y783" s="14" t="s">
        <v>17</v>
      </c>
      <c r="Z783" s="14" t="s">
        <v>17</v>
      </c>
      <c r="AA783" s="14" t="s">
        <v>17</v>
      </c>
      <c r="AB783" s="14" t="s">
        <v>17</v>
      </c>
      <c r="AC783" s="14" t="s">
        <v>17</v>
      </c>
      <c r="AD783" s="14" t="s">
        <v>17</v>
      </c>
      <c r="AE783" s="14" t="s">
        <v>17</v>
      </c>
    </row>
    <row r="784" spans="1:31">
      <c r="A784" t="s">
        <v>143</v>
      </c>
      <c r="B784" t="s">
        <v>168</v>
      </c>
      <c r="C784" s="234" t="s">
        <v>264</v>
      </c>
      <c r="D784" s="234" t="s">
        <v>264</v>
      </c>
      <c r="E784">
        <v>1985</v>
      </c>
      <c r="F784">
        <v>4</v>
      </c>
      <c r="G784">
        <v>10</v>
      </c>
      <c r="H784">
        <v>32.549999999999997</v>
      </c>
      <c r="I784">
        <v>2.4900000000000002</v>
      </c>
      <c r="J784" s="14">
        <v>5300</v>
      </c>
      <c r="K784" s="14">
        <v>4900</v>
      </c>
      <c r="L784" s="14" t="s">
        <v>17</v>
      </c>
      <c r="M784" s="14" t="s">
        <v>17</v>
      </c>
      <c r="N784" s="14" t="s">
        <v>17</v>
      </c>
      <c r="O784" s="14" t="s">
        <v>17</v>
      </c>
      <c r="P784" s="14" t="s">
        <v>17</v>
      </c>
      <c r="Q784" s="14" t="s">
        <v>17</v>
      </c>
      <c r="R784" s="14" t="s">
        <v>17</v>
      </c>
      <c r="S784" s="14" t="s">
        <v>17</v>
      </c>
      <c r="T784" s="14" t="s">
        <v>17</v>
      </c>
      <c r="U784" s="14" t="s">
        <v>17</v>
      </c>
      <c r="V784" s="14" t="s">
        <v>17</v>
      </c>
      <c r="W784" s="14" t="s">
        <v>17</v>
      </c>
      <c r="X784" s="14" t="s">
        <v>17</v>
      </c>
      <c r="Y784" s="14" t="s">
        <v>17</v>
      </c>
      <c r="Z784" s="14" t="s">
        <v>17</v>
      </c>
      <c r="AA784" s="14" t="s">
        <v>17</v>
      </c>
      <c r="AB784" s="14" t="s">
        <v>17</v>
      </c>
      <c r="AC784" s="14" t="s">
        <v>17</v>
      </c>
      <c r="AD784" s="14" t="s">
        <v>17</v>
      </c>
      <c r="AE784" s="14" t="s">
        <v>17</v>
      </c>
    </row>
    <row r="785" spans="1:31">
      <c r="A785" t="s">
        <v>143</v>
      </c>
      <c r="B785" t="s">
        <v>168</v>
      </c>
      <c r="C785" s="234" t="s">
        <v>264</v>
      </c>
      <c r="D785" s="234" t="s">
        <v>264</v>
      </c>
      <c r="E785">
        <v>1985</v>
      </c>
      <c r="F785">
        <v>4</v>
      </c>
      <c r="G785">
        <v>11</v>
      </c>
      <c r="H785">
        <v>32.79</v>
      </c>
      <c r="I785">
        <v>2.38</v>
      </c>
      <c r="J785" s="14">
        <v>5000</v>
      </c>
      <c r="K785" s="14">
        <v>4700</v>
      </c>
      <c r="L785" s="14" t="s">
        <v>17</v>
      </c>
      <c r="M785" s="14" t="s">
        <v>17</v>
      </c>
      <c r="N785" s="14" t="s">
        <v>17</v>
      </c>
      <c r="O785" s="14" t="s">
        <v>17</v>
      </c>
      <c r="P785" s="14" t="s">
        <v>17</v>
      </c>
      <c r="Q785" s="14" t="s">
        <v>17</v>
      </c>
      <c r="R785" s="14" t="s">
        <v>17</v>
      </c>
      <c r="S785" s="14" t="s">
        <v>17</v>
      </c>
      <c r="T785" s="14" t="s">
        <v>17</v>
      </c>
      <c r="U785" s="14" t="s">
        <v>17</v>
      </c>
      <c r="V785" s="14" t="s">
        <v>17</v>
      </c>
      <c r="W785" s="14" t="s">
        <v>17</v>
      </c>
      <c r="X785" s="14" t="s">
        <v>17</v>
      </c>
      <c r="Y785" s="14" t="s">
        <v>17</v>
      </c>
      <c r="Z785" s="14" t="s">
        <v>17</v>
      </c>
      <c r="AA785" s="14" t="s">
        <v>17</v>
      </c>
      <c r="AB785" s="14" t="s">
        <v>17</v>
      </c>
      <c r="AC785" s="14" t="s">
        <v>17</v>
      </c>
      <c r="AD785" s="14" t="s">
        <v>17</v>
      </c>
      <c r="AE785" s="14" t="s">
        <v>17</v>
      </c>
    </row>
    <row r="786" spans="1:31">
      <c r="A786" t="s">
        <v>143</v>
      </c>
      <c r="B786" t="s">
        <v>168</v>
      </c>
      <c r="C786" s="234" t="s">
        <v>264</v>
      </c>
      <c r="D786" s="234" t="s">
        <v>264</v>
      </c>
      <c r="E786">
        <v>1985</v>
      </c>
      <c r="F786">
        <v>4</v>
      </c>
      <c r="G786">
        <v>12</v>
      </c>
      <c r="H786">
        <v>35.21</v>
      </c>
      <c r="I786">
        <v>2.06</v>
      </c>
      <c r="J786" s="14">
        <v>5200</v>
      </c>
      <c r="K786" s="14">
        <v>5000</v>
      </c>
      <c r="L786" s="14" t="s">
        <v>17</v>
      </c>
      <c r="M786" s="14" t="s">
        <v>17</v>
      </c>
      <c r="N786" s="14" t="s">
        <v>17</v>
      </c>
      <c r="O786" s="14" t="s">
        <v>17</v>
      </c>
      <c r="P786" s="14" t="s">
        <v>17</v>
      </c>
      <c r="Q786" s="14" t="s">
        <v>17</v>
      </c>
      <c r="R786" s="14" t="s">
        <v>17</v>
      </c>
      <c r="S786" s="14" t="s">
        <v>17</v>
      </c>
      <c r="T786" s="14" t="s">
        <v>17</v>
      </c>
      <c r="U786" s="14" t="s">
        <v>17</v>
      </c>
      <c r="V786" s="14" t="s">
        <v>17</v>
      </c>
      <c r="W786" s="14" t="s">
        <v>17</v>
      </c>
      <c r="X786" s="14" t="s">
        <v>17</v>
      </c>
      <c r="Y786" s="14" t="s">
        <v>17</v>
      </c>
      <c r="Z786" s="14" t="s">
        <v>17</v>
      </c>
      <c r="AA786" s="14" t="s">
        <v>17</v>
      </c>
      <c r="AB786" s="14" t="s">
        <v>17</v>
      </c>
      <c r="AC786" s="14" t="s">
        <v>17</v>
      </c>
      <c r="AD786" s="14" t="s">
        <v>17</v>
      </c>
      <c r="AE786" s="14" t="s">
        <v>17</v>
      </c>
    </row>
    <row r="787" spans="1:31">
      <c r="A787" t="s">
        <v>143</v>
      </c>
      <c r="B787" t="s">
        <v>168</v>
      </c>
      <c r="C787" s="234" t="s">
        <v>264</v>
      </c>
      <c r="D787" s="234" t="s">
        <v>264</v>
      </c>
      <c r="E787">
        <v>1985</v>
      </c>
      <c r="F787">
        <v>4</v>
      </c>
      <c r="G787">
        <v>13</v>
      </c>
      <c r="H787">
        <v>23.47</v>
      </c>
      <c r="I787">
        <v>2.84</v>
      </c>
      <c r="J787" s="14">
        <v>5000</v>
      </c>
      <c r="K787" s="14">
        <v>4400</v>
      </c>
      <c r="L787" s="14" t="s">
        <v>17</v>
      </c>
      <c r="M787" s="14" t="s">
        <v>17</v>
      </c>
      <c r="N787" s="14" t="s">
        <v>17</v>
      </c>
      <c r="O787" s="14" t="s">
        <v>17</v>
      </c>
      <c r="P787" s="14" t="s">
        <v>17</v>
      </c>
      <c r="Q787" s="14" t="s">
        <v>17</v>
      </c>
      <c r="R787" s="14" t="s">
        <v>17</v>
      </c>
      <c r="S787" s="14" t="s">
        <v>17</v>
      </c>
      <c r="T787" s="14" t="s">
        <v>17</v>
      </c>
      <c r="U787" s="14" t="s">
        <v>17</v>
      </c>
      <c r="V787" s="14" t="s">
        <v>17</v>
      </c>
      <c r="W787" s="14" t="s">
        <v>17</v>
      </c>
      <c r="X787" s="14" t="s">
        <v>17</v>
      </c>
      <c r="Y787" s="14" t="s">
        <v>17</v>
      </c>
      <c r="Z787" s="14" t="s">
        <v>17</v>
      </c>
      <c r="AA787" s="14" t="s">
        <v>17</v>
      </c>
      <c r="AB787" s="14" t="s">
        <v>17</v>
      </c>
      <c r="AC787" s="14" t="s">
        <v>17</v>
      </c>
      <c r="AD787" s="14" t="s">
        <v>17</v>
      </c>
      <c r="AE787" s="14" t="s">
        <v>17</v>
      </c>
    </row>
    <row r="788" spans="1:31">
      <c r="A788" t="s">
        <v>143</v>
      </c>
      <c r="B788" t="s">
        <v>168</v>
      </c>
      <c r="C788" s="234" t="s">
        <v>264</v>
      </c>
      <c r="D788" s="234" t="s">
        <v>264</v>
      </c>
      <c r="E788">
        <v>1985</v>
      </c>
      <c r="F788">
        <v>4</v>
      </c>
      <c r="G788">
        <v>14</v>
      </c>
      <c r="H788">
        <v>33.270000000000003</v>
      </c>
      <c r="I788">
        <v>2.58</v>
      </c>
      <c r="J788" s="14">
        <v>5100</v>
      </c>
      <c r="K788" s="14">
        <v>5300</v>
      </c>
      <c r="L788" s="14" t="s">
        <v>17</v>
      </c>
      <c r="M788" s="14" t="s">
        <v>17</v>
      </c>
      <c r="N788" s="14" t="s">
        <v>17</v>
      </c>
      <c r="O788" s="14" t="s">
        <v>17</v>
      </c>
      <c r="P788" s="14" t="s">
        <v>17</v>
      </c>
      <c r="Q788" s="14" t="s">
        <v>17</v>
      </c>
      <c r="R788" s="14" t="s">
        <v>17</v>
      </c>
      <c r="S788" s="14" t="s">
        <v>17</v>
      </c>
      <c r="T788" s="14" t="s">
        <v>17</v>
      </c>
      <c r="U788" s="14" t="s">
        <v>17</v>
      </c>
      <c r="V788" s="14" t="s">
        <v>17</v>
      </c>
      <c r="W788" s="14" t="s">
        <v>17</v>
      </c>
      <c r="X788" s="14" t="s">
        <v>17</v>
      </c>
      <c r="Y788" s="14" t="s">
        <v>17</v>
      </c>
      <c r="Z788" s="14" t="s">
        <v>17</v>
      </c>
      <c r="AA788" s="14" t="s">
        <v>17</v>
      </c>
      <c r="AB788" s="14" t="s">
        <v>17</v>
      </c>
      <c r="AC788" s="14" t="s">
        <v>17</v>
      </c>
      <c r="AD788" s="14" t="s">
        <v>17</v>
      </c>
      <c r="AE788" s="14" t="s">
        <v>17</v>
      </c>
    </row>
    <row r="789" spans="1:31">
      <c r="A789" t="s">
        <v>143</v>
      </c>
      <c r="B789" t="s">
        <v>168</v>
      </c>
      <c r="C789" s="234" t="s">
        <v>264</v>
      </c>
      <c r="D789" s="234" t="s">
        <v>264</v>
      </c>
      <c r="E789">
        <v>1986</v>
      </c>
      <c r="F789">
        <v>1</v>
      </c>
      <c r="G789">
        <v>1</v>
      </c>
      <c r="H789">
        <v>38.11</v>
      </c>
      <c r="I789" t="s">
        <v>17</v>
      </c>
      <c r="J789" s="14" t="s">
        <v>17</v>
      </c>
      <c r="K789" s="14" t="s">
        <v>17</v>
      </c>
      <c r="L789" s="14">
        <v>5.6</v>
      </c>
      <c r="M789" s="14">
        <v>4</v>
      </c>
      <c r="N789" s="14">
        <v>91</v>
      </c>
      <c r="O789" s="14">
        <v>566</v>
      </c>
      <c r="P789" s="14" t="s">
        <v>17</v>
      </c>
      <c r="Q789" s="14" t="s">
        <v>17</v>
      </c>
      <c r="R789" s="14" t="s">
        <v>17</v>
      </c>
      <c r="S789" s="14">
        <v>6.7</v>
      </c>
      <c r="T789" s="14" t="s">
        <v>17</v>
      </c>
      <c r="U789" s="14" t="s">
        <v>17</v>
      </c>
      <c r="V789" s="14" t="s">
        <v>17</v>
      </c>
      <c r="W789" s="14" t="s">
        <v>17</v>
      </c>
      <c r="X789" s="14" t="s">
        <v>17</v>
      </c>
      <c r="Y789" s="14" t="s">
        <v>17</v>
      </c>
      <c r="Z789" s="14" t="s">
        <v>17</v>
      </c>
      <c r="AA789" s="14" t="s">
        <v>17</v>
      </c>
      <c r="AB789" s="14" t="s">
        <v>17</v>
      </c>
      <c r="AC789" s="14" t="s">
        <v>17</v>
      </c>
      <c r="AD789" s="14" t="s">
        <v>17</v>
      </c>
      <c r="AE789" s="14" t="s">
        <v>17</v>
      </c>
    </row>
    <row r="790" spans="1:31">
      <c r="A790" t="s">
        <v>143</v>
      </c>
      <c r="B790" t="s">
        <v>168</v>
      </c>
      <c r="C790" s="234" t="s">
        <v>264</v>
      </c>
      <c r="D790" s="234" t="s">
        <v>264</v>
      </c>
      <c r="E790">
        <v>1986</v>
      </c>
      <c r="F790">
        <v>1</v>
      </c>
      <c r="G790">
        <v>2</v>
      </c>
      <c r="H790">
        <v>38.6</v>
      </c>
      <c r="I790" t="s">
        <v>17</v>
      </c>
      <c r="J790" s="14" t="s">
        <v>17</v>
      </c>
      <c r="K790" s="14" t="s">
        <v>17</v>
      </c>
      <c r="L790" s="14">
        <v>5.8</v>
      </c>
      <c r="M790" s="14">
        <v>12</v>
      </c>
      <c r="N790" s="14">
        <v>63</v>
      </c>
      <c r="O790" s="14">
        <v>751</v>
      </c>
      <c r="P790" s="14" t="s">
        <v>17</v>
      </c>
      <c r="Q790" s="14" t="s">
        <v>17</v>
      </c>
      <c r="R790" s="14" t="s">
        <v>17</v>
      </c>
      <c r="S790" s="14">
        <v>6.8</v>
      </c>
      <c r="T790" s="14" t="s">
        <v>17</v>
      </c>
      <c r="U790" s="14" t="s">
        <v>17</v>
      </c>
      <c r="V790" s="14" t="s">
        <v>17</v>
      </c>
      <c r="W790" s="14" t="s">
        <v>17</v>
      </c>
      <c r="X790" s="14" t="s">
        <v>17</v>
      </c>
      <c r="Y790" s="14" t="s">
        <v>17</v>
      </c>
      <c r="Z790" s="14" t="s">
        <v>17</v>
      </c>
      <c r="AA790" s="14" t="s">
        <v>17</v>
      </c>
      <c r="AB790" s="14" t="s">
        <v>17</v>
      </c>
      <c r="AC790" s="14" t="s">
        <v>17</v>
      </c>
      <c r="AD790" s="14" t="s">
        <v>17</v>
      </c>
      <c r="AE790" s="14" t="s">
        <v>17</v>
      </c>
    </row>
    <row r="791" spans="1:31">
      <c r="A791" t="s">
        <v>143</v>
      </c>
      <c r="B791" t="s">
        <v>168</v>
      </c>
      <c r="C791" s="234" t="s">
        <v>264</v>
      </c>
      <c r="D791" s="234" t="s">
        <v>264</v>
      </c>
      <c r="E791">
        <v>1986</v>
      </c>
      <c r="F791">
        <v>1</v>
      </c>
      <c r="G791">
        <v>3</v>
      </c>
      <c r="H791">
        <v>44.41</v>
      </c>
      <c r="I791" t="s">
        <v>17</v>
      </c>
      <c r="J791" s="14" t="s">
        <v>17</v>
      </c>
      <c r="K791" s="14" t="s">
        <v>17</v>
      </c>
      <c r="L791" s="14">
        <v>6</v>
      </c>
      <c r="M791" s="14">
        <v>3</v>
      </c>
      <c r="N791" s="14">
        <v>65</v>
      </c>
      <c r="O791" s="14">
        <v>636</v>
      </c>
      <c r="P791" s="14" t="s">
        <v>17</v>
      </c>
      <c r="Q791" s="14" t="s">
        <v>17</v>
      </c>
      <c r="R791" s="14" t="s">
        <v>17</v>
      </c>
      <c r="S791" s="14">
        <v>6.8</v>
      </c>
      <c r="T791" s="14" t="s">
        <v>17</v>
      </c>
      <c r="U791" s="14" t="s">
        <v>17</v>
      </c>
      <c r="V791" s="14" t="s">
        <v>17</v>
      </c>
      <c r="W791" s="14" t="s">
        <v>17</v>
      </c>
      <c r="X791" s="14" t="s">
        <v>17</v>
      </c>
      <c r="Y791" s="14" t="s">
        <v>17</v>
      </c>
      <c r="Z791" s="14" t="s">
        <v>17</v>
      </c>
      <c r="AA791" s="14" t="s">
        <v>17</v>
      </c>
      <c r="AB791" s="14" t="s">
        <v>17</v>
      </c>
      <c r="AC791" s="14" t="s">
        <v>17</v>
      </c>
      <c r="AD791" s="14" t="s">
        <v>17</v>
      </c>
      <c r="AE791" s="14" t="s">
        <v>17</v>
      </c>
    </row>
    <row r="792" spans="1:31">
      <c r="A792" t="s">
        <v>143</v>
      </c>
      <c r="B792" t="s">
        <v>168</v>
      </c>
      <c r="C792" s="234" t="s">
        <v>264</v>
      </c>
      <c r="D792" s="234" t="s">
        <v>264</v>
      </c>
      <c r="E792">
        <v>1986</v>
      </c>
      <c r="F792">
        <v>1</v>
      </c>
      <c r="G792">
        <v>4</v>
      </c>
      <c r="H792">
        <v>39.81</v>
      </c>
      <c r="I792" t="s">
        <v>17</v>
      </c>
      <c r="J792" s="14" t="s">
        <v>17</v>
      </c>
      <c r="K792" s="14" t="s">
        <v>17</v>
      </c>
      <c r="L792" s="14">
        <v>5.9</v>
      </c>
      <c r="M792" s="14">
        <v>15</v>
      </c>
      <c r="N792" s="14">
        <v>148</v>
      </c>
      <c r="O792" s="14">
        <v>704</v>
      </c>
      <c r="P792" s="14" t="s">
        <v>17</v>
      </c>
      <c r="Q792" s="14" t="s">
        <v>17</v>
      </c>
      <c r="R792" s="14" t="s">
        <v>17</v>
      </c>
      <c r="S792" s="14">
        <v>6.9</v>
      </c>
      <c r="T792" s="14" t="s">
        <v>17</v>
      </c>
      <c r="U792" s="14" t="s">
        <v>17</v>
      </c>
      <c r="V792" s="14" t="s">
        <v>17</v>
      </c>
      <c r="W792" s="14" t="s">
        <v>17</v>
      </c>
      <c r="X792" s="14" t="s">
        <v>17</v>
      </c>
      <c r="Y792" s="14" t="s">
        <v>17</v>
      </c>
      <c r="Z792" s="14" t="s">
        <v>17</v>
      </c>
      <c r="AA792" s="14" t="s">
        <v>17</v>
      </c>
      <c r="AB792" s="14" t="s">
        <v>17</v>
      </c>
      <c r="AC792" s="14" t="s">
        <v>17</v>
      </c>
      <c r="AD792" s="14" t="s">
        <v>17</v>
      </c>
      <c r="AE792" s="14" t="s">
        <v>17</v>
      </c>
    </row>
    <row r="793" spans="1:31">
      <c r="A793" t="s">
        <v>143</v>
      </c>
      <c r="B793" t="s">
        <v>168</v>
      </c>
      <c r="C793" s="234" t="s">
        <v>264</v>
      </c>
      <c r="D793" s="234" t="s">
        <v>264</v>
      </c>
      <c r="E793">
        <v>1986</v>
      </c>
      <c r="F793">
        <v>1</v>
      </c>
      <c r="G793">
        <v>5</v>
      </c>
      <c r="H793">
        <v>47.07</v>
      </c>
      <c r="I793" t="s">
        <v>17</v>
      </c>
      <c r="J793" s="14" t="s">
        <v>17</v>
      </c>
      <c r="K793" s="14" t="s">
        <v>17</v>
      </c>
      <c r="L793" s="14">
        <v>5.6</v>
      </c>
      <c r="M793" s="14">
        <v>5</v>
      </c>
      <c r="N793" s="14">
        <v>106</v>
      </c>
      <c r="O793" s="14">
        <v>764</v>
      </c>
      <c r="P793" s="14" t="s">
        <v>17</v>
      </c>
      <c r="Q793" s="14" t="s">
        <v>17</v>
      </c>
      <c r="R793" s="14" t="s">
        <v>17</v>
      </c>
      <c r="S793" s="14">
        <v>6.8</v>
      </c>
      <c r="T793" s="14" t="s">
        <v>17</v>
      </c>
      <c r="U793" s="14" t="s">
        <v>17</v>
      </c>
      <c r="V793" s="14" t="s">
        <v>17</v>
      </c>
      <c r="W793" s="14" t="s">
        <v>17</v>
      </c>
      <c r="X793" s="14" t="s">
        <v>17</v>
      </c>
      <c r="Y793" s="14" t="s">
        <v>17</v>
      </c>
      <c r="Z793" s="14" t="s">
        <v>17</v>
      </c>
      <c r="AA793" s="14" t="s">
        <v>17</v>
      </c>
      <c r="AB793" s="14" t="s">
        <v>17</v>
      </c>
      <c r="AC793" s="14" t="s">
        <v>17</v>
      </c>
      <c r="AD793" s="14" t="s">
        <v>17</v>
      </c>
      <c r="AE793" s="14" t="s">
        <v>17</v>
      </c>
    </row>
    <row r="794" spans="1:31">
      <c r="A794" t="s">
        <v>143</v>
      </c>
      <c r="B794" t="s">
        <v>168</v>
      </c>
      <c r="C794" s="234" t="s">
        <v>264</v>
      </c>
      <c r="D794" s="234" t="s">
        <v>264</v>
      </c>
      <c r="E794">
        <v>1986</v>
      </c>
      <c r="F794">
        <v>1</v>
      </c>
      <c r="G794">
        <v>6</v>
      </c>
      <c r="H794">
        <v>43.8</v>
      </c>
      <c r="I794" t="s">
        <v>17</v>
      </c>
      <c r="J794" s="14" t="s">
        <v>17</v>
      </c>
      <c r="K794" s="14" t="s">
        <v>17</v>
      </c>
      <c r="L794" s="14">
        <v>5.5</v>
      </c>
      <c r="M794" s="14">
        <v>8</v>
      </c>
      <c r="N794" s="14">
        <v>79</v>
      </c>
      <c r="O794" s="14">
        <v>654</v>
      </c>
      <c r="P794" s="14" t="s">
        <v>17</v>
      </c>
      <c r="Q794" s="14" t="s">
        <v>17</v>
      </c>
      <c r="R794" s="14" t="s">
        <v>17</v>
      </c>
      <c r="S794" s="14">
        <v>6.8</v>
      </c>
      <c r="T794" s="14" t="s">
        <v>17</v>
      </c>
      <c r="U794" s="14" t="s">
        <v>17</v>
      </c>
      <c r="V794" s="14" t="s">
        <v>17</v>
      </c>
      <c r="W794" s="14" t="s">
        <v>17</v>
      </c>
      <c r="X794" s="14" t="s">
        <v>17</v>
      </c>
      <c r="Y794" s="14" t="s">
        <v>17</v>
      </c>
      <c r="Z794" s="14" t="s">
        <v>17</v>
      </c>
      <c r="AA794" s="14" t="s">
        <v>17</v>
      </c>
      <c r="AB794" s="14" t="s">
        <v>17</v>
      </c>
      <c r="AC794" s="14" t="s">
        <v>17</v>
      </c>
      <c r="AD794" s="14" t="s">
        <v>17</v>
      </c>
      <c r="AE794" s="14" t="s">
        <v>17</v>
      </c>
    </row>
    <row r="795" spans="1:31">
      <c r="A795" t="s">
        <v>143</v>
      </c>
      <c r="B795" t="s">
        <v>168</v>
      </c>
      <c r="C795" s="234" t="s">
        <v>264</v>
      </c>
      <c r="D795" s="234" t="s">
        <v>264</v>
      </c>
      <c r="E795">
        <v>1986</v>
      </c>
      <c r="F795">
        <v>1</v>
      </c>
      <c r="G795">
        <v>7</v>
      </c>
      <c r="H795">
        <v>48.16</v>
      </c>
      <c r="I795" t="s">
        <v>17</v>
      </c>
      <c r="J795" s="14" t="s">
        <v>17</v>
      </c>
      <c r="K795" s="14" t="s">
        <v>17</v>
      </c>
      <c r="L795" s="14">
        <v>5.2</v>
      </c>
      <c r="M795" s="14">
        <v>19</v>
      </c>
      <c r="N795" s="14">
        <v>108</v>
      </c>
      <c r="O795" s="14">
        <v>786</v>
      </c>
      <c r="P795" s="14" t="s">
        <v>17</v>
      </c>
      <c r="Q795" s="14" t="s">
        <v>17</v>
      </c>
      <c r="R795" s="14" t="s">
        <v>17</v>
      </c>
      <c r="S795" s="14">
        <v>6.7</v>
      </c>
      <c r="T795" s="14" t="s">
        <v>17</v>
      </c>
      <c r="U795" s="14" t="s">
        <v>17</v>
      </c>
      <c r="V795" s="14" t="s">
        <v>17</v>
      </c>
      <c r="W795" s="14" t="s">
        <v>17</v>
      </c>
      <c r="X795" s="14" t="s">
        <v>17</v>
      </c>
      <c r="Y795" s="14" t="s">
        <v>17</v>
      </c>
      <c r="Z795" s="14" t="s">
        <v>17</v>
      </c>
      <c r="AA795" s="14" t="s">
        <v>17</v>
      </c>
      <c r="AB795" s="14" t="s">
        <v>17</v>
      </c>
      <c r="AC795" s="14" t="s">
        <v>17</v>
      </c>
      <c r="AD795" s="14" t="s">
        <v>17</v>
      </c>
      <c r="AE795" s="14" t="s">
        <v>17</v>
      </c>
    </row>
    <row r="796" spans="1:31">
      <c r="A796" t="s">
        <v>143</v>
      </c>
      <c r="B796" t="s">
        <v>168</v>
      </c>
      <c r="C796" s="234" t="s">
        <v>264</v>
      </c>
      <c r="D796" s="234" t="s">
        <v>264</v>
      </c>
      <c r="E796">
        <v>1986</v>
      </c>
      <c r="F796">
        <v>1</v>
      </c>
      <c r="G796">
        <v>8</v>
      </c>
      <c r="H796">
        <v>38.840000000000003</v>
      </c>
      <c r="I796" t="s">
        <v>17</v>
      </c>
      <c r="J796" s="14" t="s">
        <v>17</v>
      </c>
      <c r="K796" s="14" t="s">
        <v>17</v>
      </c>
      <c r="L796" s="14">
        <v>5.0999999999999996</v>
      </c>
      <c r="M796" s="14">
        <v>25</v>
      </c>
      <c r="N796" s="14">
        <v>48</v>
      </c>
      <c r="O796" s="14">
        <v>744</v>
      </c>
      <c r="P796" s="14" t="s">
        <v>17</v>
      </c>
      <c r="Q796" s="14" t="s">
        <v>17</v>
      </c>
      <c r="R796" s="14" t="s">
        <v>17</v>
      </c>
      <c r="S796" s="14">
        <v>6.7</v>
      </c>
      <c r="T796" s="14" t="s">
        <v>17</v>
      </c>
      <c r="U796" s="14" t="s">
        <v>17</v>
      </c>
      <c r="V796" s="14" t="s">
        <v>17</v>
      </c>
      <c r="W796" s="14" t="s">
        <v>17</v>
      </c>
      <c r="X796" s="14" t="s">
        <v>17</v>
      </c>
      <c r="Y796" s="14" t="s">
        <v>17</v>
      </c>
      <c r="Z796" s="14" t="s">
        <v>17</v>
      </c>
      <c r="AA796" s="14" t="s">
        <v>17</v>
      </c>
      <c r="AB796" s="14" t="s">
        <v>17</v>
      </c>
      <c r="AC796" s="14" t="s">
        <v>17</v>
      </c>
      <c r="AD796" s="14" t="s">
        <v>17</v>
      </c>
      <c r="AE796" s="14" t="s">
        <v>17</v>
      </c>
    </row>
    <row r="797" spans="1:31">
      <c r="A797" t="s">
        <v>143</v>
      </c>
      <c r="B797" t="s">
        <v>168</v>
      </c>
      <c r="C797" s="234" t="s">
        <v>264</v>
      </c>
      <c r="D797" s="234" t="s">
        <v>264</v>
      </c>
      <c r="E797">
        <v>1986</v>
      </c>
      <c r="F797">
        <v>1</v>
      </c>
      <c r="G797">
        <v>9</v>
      </c>
      <c r="H797">
        <v>44.29</v>
      </c>
      <c r="I797" t="s">
        <v>17</v>
      </c>
      <c r="J797" s="14" t="s">
        <v>17</v>
      </c>
      <c r="K797" s="14" t="s">
        <v>17</v>
      </c>
      <c r="L797" s="14">
        <v>5.4</v>
      </c>
      <c r="M797" s="14">
        <v>17</v>
      </c>
      <c r="N797" s="14">
        <v>77</v>
      </c>
      <c r="O797" s="14">
        <v>777</v>
      </c>
      <c r="P797" s="14" t="s">
        <v>17</v>
      </c>
      <c r="Q797" s="14" t="s">
        <v>17</v>
      </c>
      <c r="R797" s="14" t="s">
        <v>17</v>
      </c>
      <c r="S797" s="14">
        <v>6.8</v>
      </c>
      <c r="T797" s="14" t="s">
        <v>17</v>
      </c>
      <c r="U797" s="14" t="s">
        <v>17</v>
      </c>
      <c r="V797" s="14" t="s">
        <v>17</v>
      </c>
      <c r="W797" s="14" t="s">
        <v>17</v>
      </c>
      <c r="X797" s="14" t="s">
        <v>17</v>
      </c>
      <c r="Y797" s="14" t="s">
        <v>17</v>
      </c>
      <c r="Z797" s="14" t="s">
        <v>17</v>
      </c>
      <c r="AA797" s="14" t="s">
        <v>17</v>
      </c>
      <c r="AB797" s="14" t="s">
        <v>17</v>
      </c>
      <c r="AC797" s="14" t="s">
        <v>17</v>
      </c>
      <c r="AD797" s="14" t="s">
        <v>17</v>
      </c>
      <c r="AE797" s="14" t="s">
        <v>17</v>
      </c>
    </row>
    <row r="798" spans="1:31">
      <c r="A798" t="s">
        <v>143</v>
      </c>
      <c r="B798" t="s">
        <v>168</v>
      </c>
      <c r="C798" s="234" t="s">
        <v>264</v>
      </c>
      <c r="D798" s="234" t="s">
        <v>264</v>
      </c>
      <c r="E798">
        <v>1986</v>
      </c>
      <c r="F798">
        <v>1</v>
      </c>
      <c r="G798">
        <v>10</v>
      </c>
      <c r="H798">
        <v>45.13</v>
      </c>
      <c r="I798" t="s">
        <v>17</v>
      </c>
      <c r="J798" s="14" t="s">
        <v>17</v>
      </c>
      <c r="K798" s="14" t="s">
        <v>17</v>
      </c>
      <c r="L798" s="14">
        <v>5.5</v>
      </c>
      <c r="M798" s="14">
        <v>8</v>
      </c>
      <c r="N798" s="14">
        <v>88</v>
      </c>
      <c r="O798" s="14">
        <v>767</v>
      </c>
      <c r="P798" s="14" t="s">
        <v>17</v>
      </c>
      <c r="Q798" s="14" t="s">
        <v>17</v>
      </c>
      <c r="R798" s="14" t="s">
        <v>17</v>
      </c>
      <c r="S798" s="14">
        <v>6.7</v>
      </c>
      <c r="T798" s="14" t="s">
        <v>17</v>
      </c>
      <c r="U798" s="14" t="s">
        <v>17</v>
      </c>
      <c r="V798" s="14" t="s">
        <v>17</v>
      </c>
      <c r="W798" s="14" t="s">
        <v>17</v>
      </c>
      <c r="X798" s="14" t="s">
        <v>17</v>
      </c>
      <c r="Y798" s="14" t="s">
        <v>17</v>
      </c>
      <c r="Z798" s="14" t="s">
        <v>17</v>
      </c>
      <c r="AA798" s="14" t="s">
        <v>17</v>
      </c>
      <c r="AB798" s="14" t="s">
        <v>17</v>
      </c>
      <c r="AC798" s="14" t="s">
        <v>17</v>
      </c>
      <c r="AD798" s="14" t="s">
        <v>17</v>
      </c>
      <c r="AE798" s="14" t="s">
        <v>17</v>
      </c>
    </row>
    <row r="799" spans="1:31">
      <c r="A799" t="s">
        <v>143</v>
      </c>
      <c r="B799" t="s">
        <v>168</v>
      </c>
      <c r="C799" s="234" t="s">
        <v>264</v>
      </c>
      <c r="D799" s="234" t="s">
        <v>264</v>
      </c>
      <c r="E799">
        <v>1986</v>
      </c>
      <c r="F799">
        <v>1</v>
      </c>
      <c r="G799">
        <v>11</v>
      </c>
      <c r="H799">
        <v>42.95</v>
      </c>
      <c r="I799" t="s">
        <v>17</v>
      </c>
      <c r="J799" s="14" t="s">
        <v>17</v>
      </c>
      <c r="K799" s="14" t="s">
        <v>17</v>
      </c>
      <c r="L799" s="14">
        <v>5.7</v>
      </c>
      <c r="M799" s="14">
        <v>16</v>
      </c>
      <c r="N799" s="14">
        <v>198</v>
      </c>
      <c r="O799" s="14">
        <v>819</v>
      </c>
      <c r="P799" s="14" t="s">
        <v>17</v>
      </c>
      <c r="Q799" s="14" t="s">
        <v>17</v>
      </c>
      <c r="R799" s="14" t="s">
        <v>17</v>
      </c>
      <c r="S799" s="14">
        <v>6.8</v>
      </c>
      <c r="T799" s="14" t="s">
        <v>17</v>
      </c>
      <c r="U799" s="14" t="s">
        <v>17</v>
      </c>
      <c r="V799" s="14" t="s">
        <v>17</v>
      </c>
      <c r="W799" s="14" t="s">
        <v>17</v>
      </c>
      <c r="X799" s="14" t="s">
        <v>17</v>
      </c>
      <c r="Y799" s="14" t="s">
        <v>17</v>
      </c>
      <c r="Z799" s="14" t="s">
        <v>17</v>
      </c>
      <c r="AA799" s="14" t="s">
        <v>17</v>
      </c>
      <c r="AB799" s="14" t="s">
        <v>17</v>
      </c>
      <c r="AC799" s="14" t="s">
        <v>17</v>
      </c>
      <c r="AD799" s="14" t="s">
        <v>17</v>
      </c>
      <c r="AE799" s="14" t="s">
        <v>17</v>
      </c>
    </row>
    <row r="800" spans="1:31">
      <c r="A800" t="s">
        <v>143</v>
      </c>
      <c r="B800" t="s">
        <v>168</v>
      </c>
      <c r="C800" s="234" t="s">
        <v>264</v>
      </c>
      <c r="D800" s="234" t="s">
        <v>264</v>
      </c>
      <c r="E800">
        <v>1986</v>
      </c>
      <c r="F800">
        <v>1</v>
      </c>
      <c r="G800">
        <v>12</v>
      </c>
      <c r="H800">
        <v>47.31</v>
      </c>
      <c r="I800" t="s">
        <v>17</v>
      </c>
      <c r="J800" s="14" t="s">
        <v>17</v>
      </c>
      <c r="K800" s="14" t="s">
        <v>17</v>
      </c>
      <c r="L800" s="14">
        <v>5.5</v>
      </c>
      <c r="M800" s="14">
        <v>19</v>
      </c>
      <c r="N800" s="14">
        <v>198</v>
      </c>
      <c r="O800" s="14">
        <v>697</v>
      </c>
      <c r="P800" s="14" t="s">
        <v>17</v>
      </c>
      <c r="Q800" s="14" t="s">
        <v>17</v>
      </c>
      <c r="R800" s="14" t="s">
        <v>17</v>
      </c>
      <c r="S800" s="14">
        <v>6.7</v>
      </c>
      <c r="T800" s="14" t="s">
        <v>17</v>
      </c>
      <c r="U800" s="14" t="s">
        <v>17</v>
      </c>
      <c r="V800" s="14" t="s">
        <v>17</v>
      </c>
      <c r="W800" s="14" t="s">
        <v>17</v>
      </c>
      <c r="X800" s="14" t="s">
        <v>17</v>
      </c>
      <c r="Y800" s="14" t="s">
        <v>17</v>
      </c>
      <c r="Z800" s="14" t="s">
        <v>17</v>
      </c>
      <c r="AA800" s="14" t="s">
        <v>17</v>
      </c>
      <c r="AB800" s="14" t="s">
        <v>17</v>
      </c>
      <c r="AC800" s="14" t="s">
        <v>17</v>
      </c>
      <c r="AD800" s="14" t="s">
        <v>17</v>
      </c>
      <c r="AE800" s="14" t="s">
        <v>17</v>
      </c>
    </row>
    <row r="801" spans="1:31">
      <c r="A801" t="s">
        <v>143</v>
      </c>
      <c r="B801" t="s">
        <v>168</v>
      </c>
      <c r="C801" s="234" t="s">
        <v>264</v>
      </c>
      <c r="D801" s="234" t="s">
        <v>264</v>
      </c>
      <c r="E801">
        <v>1986</v>
      </c>
      <c r="F801">
        <v>1</v>
      </c>
      <c r="G801">
        <v>13</v>
      </c>
      <c r="H801">
        <v>44.29</v>
      </c>
      <c r="I801" t="s">
        <v>17</v>
      </c>
      <c r="J801" s="14" t="s">
        <v>17</v>
      </c>
      <c r="K801" s="14" t="s">
        <v>17</v>
      </c>
      <c r="L801" s="14">
        <v>5.5</v>
      </c>
      <c r="M801" s="14">
        <v>4</v>
      </c>
      <c r="N801" s="14">
        <v>146</v>
      </c>
      <c r="O801" s="14">
        <v>724</v>
      </c>
      <c r="P801" s="14" t="s">
        <v>17</v>
      </c>
      <c r="Q801" s="14" t="s">
        <v>17</v>
      </c>
      <c r="R801" s="14" t="s">
        <v>17</v>
      </c>
      <c r="S801" s="14">
        <v>6.7</v>
      </c>
      <c r="T801" s="14" t="s">
        <v>17</v>
      </c>
      <c r="U801" s="14" t="s">
        <v>17</v>
      </c>
      <c r="V801" s="14" t="s">
        <v>17</v>
      </c>
      <c r="W801" s="14" t="s">
        <v>17</v>
      </c>
      <c r="X801" s="14" t="s">
        <v>17</v>
      </c>
      <c r="Y801" s="14" t="s">
        <v>17</v>
      </c>
      <c r="Z801" s="14" t="s">
        <v>17</v>
      </c>
      <c r="AA801" s="14" t="s">
        <v>17</v>
      </c>
      <c r="AB801" s="14" t="s">
        <v>17</v>
      </c>
      <c r="AC801" s="14" t="s">
        <v>17</v>
      </c>
      <c r="AD801" s="14" t="s">
        <v>17</v>
      </c>
      <c r="AE801" s="14" t="s">
        <v>17</v>
      </c>
    </row>
    <row r="802" spans="1:31">
      <c r="A802" t="s">
        <v>143</v>
      </c>
      <c r="B802" t="s">
        <v>168</v>
      </c>
      <c r="C802" s="234" t="s">
        <v>264</v>
      </c>
      <c r="D802" s="234" t="s">
        <v>264</v>
      </c>
      <c r="E802">
        <v>1986</v>
      </c>
      <c r="F802">
        <v>1</v>
      </c>
      <c r="G802">
        <v>14</v>
      </c>
      <c r="H802">
        <v>43.56</v>
      </c>
      <c r="I802" t="s">
        <v>17</v>
      </c>
      <c r="J802" s="14" t="s">
        <v>17</v>
      </c>
      <c r="K802" s="14" t="s">
        <v>17</v>
      </c>
      <c r="L802" s="14">
        <v>5.4</v>
      </c>
      <c r="M802" s="14">
        <v>10</v>
      </c>
      <c r="N802" s="14">
        <v>110</v>
      </c>
      <c r="O802" s="14">
        <v>692</v>
      </c>
      <c r="P802" s="14" t="s">
        <v>17</v>
      </c>
      <c r="Q802" s="14" t="s">
        <v>17</v>
      </c>
      <c r="R802" s="14" t="s">
        <v>17</v>
      </c>
      <c r="S802" s="14">
        <v>6.7</v>
      </c>
      <c r="T802" s="14" t="s">
        <v>17</v>
      </c>
      <c r="U802" s="14" t="s">
        <v>17</v>
      </c>
      <c r="V802" s="14" t="s">
        <v>17</v>
      </c>
      <c r="W802" s="14" t="s">
        <v>17</v>
      </c>
      <c r="X802" s="14" t="s">
        <v>17</v>
      </c>
      <c r="Y802" s="14" t="s">
        <v>17</v>
      </c>
      <c r="Z802" s="14" t="s">
        <v>17</v>
      </c>
      <c r="AA802" s="14" t="s">
        <v>17</v>
      </c>
      <c r="AB802" s="14" t="s">
        <v>17</v>
      </c>
      <c r="AC802" s="14" t="s">
        <v>17</v>
      </c>
      <c r="AD802" s="14" t="s">
        <v>17</v>
      </c>
      <c r="AE802" s="14" t="s">
        <v>17</v>
      </c>
    </row>
    <row r="803" spans="1:31">
      <c r="A803" t="s">
        <v>143</v>
      </c>
      <c r="B803" t="s">
        <v>168</v>
      </c>
      <c r="C803" s="234" t="s">
        <v>264</v>
      </c>
      <c r="D803" s="234" t="s">
        <v>264</v>
      </c>
      <c r="E803">
        <v>1986</v>
      </c>
      <c r="F803">
        <v>2</v>
      </c>
      <c r="G803">
        <v>1</v>
      </c>
      <c r="H803">
        <v>38.6</v>
      </c>
      <c r="I803" t="s">
        <v>17</v>
      </c>
      <c r="J803" s="14" t="s">
        <v>17</v>
      </c>
      <c r="K803" s="14" t="s">
        <v>17</v>
      </c>
      <c r="L803" s="14">
        <v>5.7</v>
      </c>
      <c r="M803" s="14">
        <v>6</v>
      </c>
      <c r="N803" s="14">
        <v>90</v>
      </c>
      <c r="O803" s="14">
        <v>597</v>
      </c>
      <c r="P803" s="14" t="s">
        <v>17</v>
      </c>
      <c r="Q803" s="14" t="s">
        <v>17</v>
      </c>
      <c r="R803" s="14" t="s">
        <v>17</v>
      </c>
      <c r="S803" s="14">
        <v>6.8</v>
      </c>
      <c r="T803" s="14" t="s">
        <v>17</v>
      </c>
      <c r="U803" s="14" t="s">
        <v>17</v>
      </c>
      <c r="V803" s="14" t="s">
        <v>17</v>
      </c>
      <c r="W803" s="14" t="s">
        <v>17</v>
      </c>
      <c r="X803" s="14" t="s">
        <v>17</v>
      </c>
      <c r="Y803" s="14" t="s">
        <v>17</v>
      </c>
      <c r="Z803" s="14" t="s">
        <v>17</v>
      </c>
      <c r="AA803" s="14" t="s">
        <v>17</v>
      </c>
      <c r="AB803" s="14" t="s">
        <v>17</v>
      </c>
      <c r="AC803" s="14" t="s">
        <v>17</v>
      </c>
      <c r="AD803" s="14" t="s">
        <v>17</v>
      </c>
      <c r="AE803" s="14" t="s">
        <v>17</v>
      </c>
    </row>
    <row r="804" spans="1:31">
      <c r="A804" t="s">
        <v>143</v>
      </c>
      <c r="B804" t="s">
        <v>168</v>
      </c>
      <c r="C804" s="234" t="s">
        <v>264</v>
      </c>
      <c r="D804" s="234" t="s">
        <v>264</v>
      </c>
      <c r="E804">
        <v>1986</v>
      </c>
      <c r="F804">
        <v>2</v>
      </c>
      <c r="G804">
        <v>2</v>
      </c>
      <c r="H804">
        <v>41.5</v>
      </c>
      <c r="I804" t="s">
        <v>17</v>
      </c>
      <c r="J804" s="14" t="s">
        <v>17</v>
      </c>
      <c r="K804" s="14" t="s">
        <v>17</v>
      </c>
      <c r="L804" s="14">
        <v>5.7</v>
      </c>
      <c r="M804" s="14">
        <v>11</v>
      </c>
      <c r="N804" s="14">
        <v>119</v>
      </c>
      <c r="O804" s="14">
        <v>774</v>
      </c>
      <c r="P804" s="14" t="s">
        <v>17</v>
      </c>
      <c r="Q804" s="14" t="s">
        <v>17</v>
      </c>
      <c r="R804" s="14" t="s">
        <v>17</v>
      </c>
      <c r="S804" s="14">
        <v>6.8</v>
      </c>
      <c r="T804" s="14" t="s">
        <v>17</v>
      </c>
      <c r="U804" s="14" t="s">
        <v>17</v>
      </c>
      <c r="V804" s="14" t="s">
        <v>17</v>
      </c>
      <c r="W804" s="14" t="s">
        <v>17</v>
      </c>
      <c r="X804" s="14" t="s">
        <v>17</v>
      </c>
      <c r="Y804" s="14" t="s">
        <v>17</v>
      </c>
      <c r="Z804" s="14" t="s">
        <v>17</v>
      </c>
      <c r="AA804" s="14" t="s">
        <v>17</v>
      </c>
      <c r="AB804" s="14" t="s">
        <v>17</v>
      </c>
      <c r="AC804" s="14" t="s">
        <v>17</v>
      </c>
      <c r="AD804" s="14" t="s">
        <v>17</v>
      </c>
      <c r="AE804" s="14" t="s">
        <v>17</v>
      </c>
    </row>
    <row r="805" spans="1:31">
      <c r="A805" t="s">
        <v>143</v>
      </c>
      <c r="B805" t="s">
        <v>168</v>
      </c>
      <c r="C805" s="234" t="s">
        <v>264</v>
      </c>
      <c r="D805" s="234" t="s">
        <v>264</v>
      </c>
      <c r="E805">
        <v>1986</v>
      </c>
      <c r="F805">
        <v>2</v>
      </c>
      <c r="G805">
        <v>3</v>
      </c>
      <c r="H805">
        <v>40.53</v>
      </c>
      <c r="I805" t="s">
        <v>17</v>
      </c>
      <c r="J805" s="14" t="s">
        <v>17</v>
      </c>
      <c r="K805" s="14" t="s">
        <v>17</v>
      </c>
      <c r="L805" s="14">
        <v>5.7</v>
      </c>
      <c r="M805" s="14">
        <v>18</v>
      </c>
      <c r="N805" s="14">
        <v>79</v>
      </c>
      <c r="O805" s="14">
        <v>672</v>
      </c>
      <c r="P805" s="14" t="s">
        <v>17</v>
      </c>
      <c r="Q805" s="14" t="s">
        <v>17</v>
      </c>
      <c r="R805" s="14" t="s">
        <v>17</v>
      </c>
      <c r="S805" s="14">
        <v>6.9</v>
      </c>
      <c r="T805" s="14" t="s">
        <v>17</v>
      </c>
      <c r="U805" s="14" t="s">
        <v>17</v>
      </c>
      <c r="V805" s="14" t="s">
        <v>17</v>
      </c>
      <c r="W805" s="14" t="s">
        <v>17</v>
      </c>
      <c r="X805" s="14" t="s">
        <v>17</v>
      </c>
      <c r="Y805" s="14" t="s">
        <v>17</v>
      </c>
      <c r="Z805" s="14" t="s">
        <v>17</v>
      </c>
      <c r="AA805" s="14" t="s">
        <v>17</v>
      </c>
      <c r="AB805" s="14" t="s">
        <v>17</v>
      </c>
      <c r="AC805" s="14" t="s">
        <v>17</v>
      </c>
      <c r="AD805" s="14" t="s">
        <v>17</v>
      </c>
      <c r="AE805" s="14" t="s">
        <v>17</v>
      </c>
    </row>
    <row r="806" spans="1:31">
      <c r="A806" t="s">
        <v>143</v>
      </c>
      <c r="B806" t="s">
        <v>168</v>
      </c>
      <c r="C806" s="234" t="s">
        <v>264</v>
      </c>
      <c r="D806" s="234" t="s">
        <v>264</v>
      </c>
      <c r="E806">
        <v>1986</v>
      </c>
      <c r="F806">
        <v>2</v>
      </c>
      <c r="G806">
        <v>4</v>
      </c>
      <c r="H806">
        <v>44.29</v>
      </c>
      <c r="I806" t="s">
        <v>17</v>
      </c>
      <c r="J806" s="14" t="s">
        <v>17</v>
      </c>
      <c r="K806" s="14" t="s">
        <v>17</v>
      </c>
      <c r="L806" s="14">
        <v>5.5</v>
      </c>
      <c r="M806" s="14">
        <v>12</v>
      </c>
      <c r="N806" s="14">
        <v>62</v>
      </c>
      <c r="O806" s="14">
        <v>765</v>
      </c>
      <c r="P806" s="14" t="s">
        <v>17</v>
      </c>
      <c r="Q806" s="14" t="s">
        <v>17</v>
      </c>
      <c r="R806" s="14" t="s">
        <v>17</v>
      </c>
      <c r="S806" s="14">
        <v>6.8</v>
      </c>
      <c r="T806" s="14" t="s">
        <v>17</v>
      </c>
      <c r="U806" s="14" t="s">
        <v>17</v>
      </c>
      <c r="V806" s="14" t="s">
        <v>17</v>
      </c>
      <c r="W806" s="14" t="s">
        <v>17</v>
      </c>
      <c r="X806" s="14" t="s">
        <v>17</v>
      </c>
      <c r="Y806" s="14" t="s">
        <v>17</v>
      </c>
      <c r="Z806" s="14" t="s">
        <v>17</v>
      </c>
      <c r="AA806" s="14" t="s">
        <v>17</v>
      </c>
      <c r="AB806" s="14" t="s">
        <v>17</v>
      </c>
      <c r="AC806" s="14" t="s">
        <v>17</v>
      </c>
      <c r="AD806" s="14" t="s">
        <v>17</v>
      </c>
      <c r="AE806" s="14" t="s">
        <v>17</v>
      </c>
    </row>
    <row r="807" spans="1:31">
      <c r="A807" t="s">
        <v>143</v>
      </c>
      <c r="B807" t="s">
        <v>168</v>
      </c>
      <c r="C807" s="234" t="s">
        <v>264</v>
      </c>
      <c r="D807" s="234" t="s">
        <v>264</v>
      </c>
      <c r="E807">
        <v>1986</v>
      </c>
      <c r="F807">
        <v>2</v>
      </c>
      <c r="G807">
        <v>5</v>
      </c>
      <c r="H807">
        <v>42.83</v>
      </c>
      <c r="I807" t="s">
        <v>17</v>
      </c>
      <c r="J807" s="14" t="s">
        <v>17</v>
      </c>
      <c r="K807" s="14" t="s">
        <v>17</v>
      </c>
      <c r="L807" s="14">
        <v>5.5</v>
      </c>
      <c r="M807" s="14">
        <v>6</v>
      </c>
      <c r="N807" s="14">
        <v>76</v>
      </c>
      <c r="O807" s="14">
        <v>691</v>
      </c>
      <c r="P807" s="14" t="s">
        <v>17</v>
      </c>
      <c r="Q807" s="14" t="s">
        <v>17</v>
      </c>
      <c r="R807" s="14" t="s">
        <v>17</v>
      </c>
      <c r="S807" s="14">
        <v>6.7</v>
      </c>
      <c r="T807" s="14" t="s">
        <v>17</v>
      </c>
      <c r="U807" s="14" t="s">
        <v>17</v>
      </c>
      <c r="V807" s="14" t="s">
        <v>17</v>
      </c>
      <c r="W807" s="14" t="s">
        <v>17</v>
      </c>
      <c r="X807" s="14" t="s">
        <v>17</v>
      </c>
      <c r="Y807" s="14" t="s">
        <v>17</v>
      </c>
      <c r="Z807" s="14" t="s">
        <v>17</v>
      </c>
      <c r="AA807" s="14" t="s">
        <v>17</v>
      </c>
      <c r="AB807" s="14" t="s">
        <v>17</v>
      </c>
      <c r="AC807" s="14" t="s">
        <v>17</v>
      </c>
      <c r="AD807" s="14" t="s">
        <v>17</v>
      </c>
      <c r="AE807" s="14" t="s">
        <v>17</v>
      </c>
    </row>
    <row r="808" spans="1:31">
      <c r="A808" t="s">
        <v>143</v>
      </c>
      <c r="B808" t="s">
        <v>168</v>
      </c>
      <c r="C808" s="234" t="s">
        <v>264</v>
      </c>
      <c r="D808" s="234" t="s">
        <v>264</v>
      </c>
      <c r="E808">
        <v>1986</v>
      </c>
      <c r="F808">
        <v>2</v>
      </c>
      <c r="G808">
        <v>6</v>
      </c>
      <c r="H808">
        <v>45.74</v>
      </c>
      <c r="I808" t="s">
        <v>17</v>
      </c>
      <c r="J808" s="14" t="s">
        <v>17</v>
      </c>
      <c r="K808" s="14" t="s">
        <v>17</v>
      </c>
      <c r="L808" s="14">
        <v>5.4</v>
      </c>
      <c r="M808" s="14">
        <v>28</v>
      </c>
      <c r="N808" s="14">
        <v>88</v>
      </c>
      <c r="O808" s="14">
        <v>758</v>
      </c>
      <c r="P808" s="14" t="s">
        <v>17</v>
      </c>
      <c r="Q808" s="14" t="s">
        <v>17</v>
      </c>
      <c r="R808" s="14" t="s">
        <v>17</v>
      </c>
      <c r="S808" s="14">
        <v>6.8</v>
      </c>
      <c r="T808" s="14" t="s">
        <v>17</v>
      </c>
      <c r="U808" s="14" t="s">
        <v>17</v>
      </c>
      <c r="V808" s="14" t="s">
        <v>17</v>
      </c>
      <c r="W808" s="14" t="s">
        <v>17</v>
      </c>
      <c r="X808" s="14" t="s">
        <v>17</v>
      </c>
      <c r="Y808" s="14" t="s">
        <v>17</v>
      </c>
      <c r="Z808" s="14" t="s">
        <v>17</v>
      </c>
      <c r="AA808" s="14" t="s">
        <v>17</v>
      </c>
      <c r="AB808" s="14" t="s">
        <v>17</v>
      </c>
      <c r="AC808" s="14" t="s">
        <v>17</v>
      </c>
      <c r="AD808" s="14" t="s">
        <v>17</v>
      </c>
      <c r="AE808" s="14" t="s">
        <v>17</v>
      </c>
    </row>
    <row r="809" spans="1:31">
      <c r="A809" t="s">
        <v>143</v>
      </c>
      <c r="B809" t="s">
        <v>168</v>
      </c>
      <c r="C809" s="234" t="s">
        <v>264</v>
      </c>
      <c r="D809" s="234" t="s">
        <v>264</v>
      </c>
      <c r="E809">
        <v>1986</v>
      </c>
      <c r="F809">
        <v>2</v>
      </c>
      <c r="G809">
        <v>7</v>
      </c>
      <c r="H809">
        <v>45.98</v>
      </c>
      <c r="I809" t="s">
        <v>17</v>
      </c>
      <c r="J809" s="14" t="s">
        <v>17</v>
      </c>
      <c r="K809" s="14" t="s">
        <v>17</v>
      </c>
      <c r="L809" s="14">
        <v>5.3</v>
      </c>
      <c r="M809" s="14">
        <v>12</v>
      </c>
      <c r="N809" s="14">
        <v>126</v>
      </c>
      <c r="O809" s="14">
        <v>773</v>
      </c>
      <c r="P809" s="14" t="s">
        <v>17</v>
      </c>
      <c r="Q809" s="14" t="s">
        <v>17</v>
      </c>
      <c r="R809" s="14" t="s">
        <v>17</v>
      </c>
      <c r="S809" s="14">
        <v>6.6</v>
      </c>
      <c r="T809" s="14" t="s">
        <v>17</v>
      </c>
      <c r="U809" s="14" t="s">
        <v>17</v>
      </c>
      <c r="V809" s="14" t="s">
        <v>17</v>
      </c>
      <c r="W809" s="14" t="s">
        <v>17</v>
      </c>
      <c r="X809" s="14" t="s">
        <v>17</v>
      </c>
      <c r="Y809" s="14" t="s">
        <v>17</v>
      </c>
      <c r="Z809" s="14" t="s">
        <v>17</v>
      </c>
      <c r="AA809" s="14" t="s">
        <v>17</v>
      </c>
      <c r="AB809" s="14" t="s">
        <v>17</v>
      </c>
      <c r="AC809" s="14" t="s">
        <v>17</v>
      </c>
      <c r="AD809" s="14" t="s">
        <v>17</v>
      </c>
      <c r="AE809" s="14" t="s">
        <v>17</v>
      </c>
    </row>
    <row r="810" spans="1:31">
      <c r="A810" t="s">
        <v>143</v>
      </c>
      <c r="B810" t="s">
        <v>168</v>
      </c>
      <c r="C810" s="234" t="s">
        <v>264</v>
      </c>
      <c r="D810" s="234" t="s">
        <v>264</v>
      </c>
      <c r="E810">
        <v>1986</v>
      </c>
      <c r="F810">
        <v>2</v>
      </c>
      <c r="G810">
        <v>8</v>
      </c>
      <c r="H810">
        <v>41.62</v>
      </c>
      <c r="I810" t="s">
        <v>17</v>
      </c>
      <c r="J810" s="14" t="s">
        <v>17</v>
      </c>
      <c r="K810" s="14" t="s">
        <v>17</v>
      </c>
      <c r="L810" s="14">
        <v>5.7</v>
      </c>
      <c r="M810" s="14">
        <v>10</v>
      </c>
      <c r="N810" s="14">
        <v>69</v>
      </c>
      <c r="O810" s="14">
        <v>801</v>
      </c>
      <c r="P810" s="14" t="s">
        <v>17</v>
      </c>
      <c r="Q810" s="14" t="s">
        <v>17</v>
      </c>
      <c r="R810" s="14" t="s">
        <v>17</v>
      </c>
      <c r="S810" s="14">
        <v>6.7</v>
      </c>
      <c r="T810" s="14" t="s">
        <v>17</v>
      </c>
      <c r="U810" s="14" t="s">
        <v>17</v>
      </c>
      <c r="V810" s="14" t="s">
        <v>17</v>
      </c>
      <c r="W810" s="14" t="s">
        <v>17</v>
      </c>
      <c r="X810" s="14" t="s">
        <v>17</v>
      </c>
      <c r="Y810" s="14" t="s">
        <v>17</v>
      </c>
      <c r="Z810" s="14" t="s">
        <v>17</v>
      </c>
      <c r="AA810" s="14" t="s">
        <v>17</v>
      </c>
      <c r="AB810" s="14" t="s">
        <v>17</v>
      </c>
      <c r="AC810" s="14" t="s">
        <v>17</v>
      </c>
      <c r="AD810" s="14" t="s">
        <v>17</v>
      </c>
      <c r="AE810" s="14" t="s">
        <v>17</v>
      </c>
    </row>
    <row r="811" spans="1:31">
      <c r="A811" t="s">
        <v>143</v>
      </c>
      <c r="B811" t="s">
        <v>168</v>
      </c>
      <c r="C811" s="234" t="s">
        <v>264</v>
      </c>
      <c r="D811" s="234" t="s">
        <v>264</v>
      </c>
      <c r="E811">
        <v>1986</v>
      </c>
      <c r="F811">
        <v>2</v>
      </c>
      <c r="G811">
        <v>9</v>
      </c>
      <c r="H811">
        <v>45.37</v>
      </c>
      <c r="I811" t="s">
        <v>17</v>
      </c>
      <c r="J811" s="14" t="s">
        <v>17</v>
      </c>
      <c r="K811" s="14" t="s">
        <v>17</v>
      </c>
      <c r="L811" s="14">
        <v>5.5</v>
      </c>
      <c r="M811" s="14">
        <v>1</v>
      </c>
      <c r="N811" s="14">
        <v>103</v>
      </c>
      <c r="O811" s="14">
        <v>795</v>
      </c>
      <c r="P811" s="14" t="s">
        <v>17</v>
      </c>
      <c r="Q811" s="14" t="s">
        <v>17</v>
      </c>
      <c r="R811" s="14" t="s">
        <v>17</v>
      </c>
      <c r="S811" s="14">
        <v>6.7</v>
      </c>
      <c r="T811" s="14" t="s">
        <v>17</v>
      </c>
      <c r="U811" s="14" t="s">
        <v>17</v>
      </c>
      <c r="V811" s="14" t="s">
        <v>17</v>
      </c>
      <c r="W811" s="14" t="s">
        <v>17</v>
      </c>
      <c r="X811" s="14" t="s">
        <v>17</v>
      </c>
      <c r="Y811" s="14" t="s">
        <v>17</v>
      </c>
      <c r="Z811" s="14" t="s">
        <v>17</v>
      </c>
      <c r="AA811" s="14" t="s">
        <v>17</v>
      </c>
      <c r="AB811" s="14" t="s">
        <v>17</v>
      </c>
      <c r="AC811" s="14" t="s">
        <v>17</v>
      </c>
      <c r="AD811" s="14" t="s">
        <v>17</v>
      </c>
      <c r="AE811" s="14" t="s">
        <v>17</v>
      </c>
    </row>
    <row r="812" spans="1:31">
      <c r="A812" t="s">
        <v>143</v>
      </c>
      <c r="B812" t="s">
        <v>168</v>
      </c>
      <c r="C812" s="234" t="s">
        <v>264</v>
      </c>
      <c r="D812" s="234" t="s">
        <v>264</v>
      </c>
      <c r="E812">
        <v>1986</v>
      </c>
      <c r="F812">
        <v>2</v>
      </c>
      <c r="G812">
        <v>10</v>
      </c>
      <c r="H812">
        <v>47.67</v>
      </c>
      <c r="I812" t="s">
        <v>17</v>
      </c>
      <c r="J812" s="14" t="s">
        <v>17</v>
      </c>
      <c r="K812" s="14" t="s">
        <v>17</v>
      </c>
      <c r="L812" s="14">
        <v>5.5</v>
      </c>
      <c r="M812" s="14">
        <v>3</v>
      </c>
      <c r="N812" s="14">
        <v>141</v>
      </c>
      <c r="O812" s="14">
        <v>754</v>
      </c>
      <c r="P812" s="14" t="s">
        <v>17</v>
      </c>
      <c r="Q812" s="14" t="s">
        <v>17</v>
      </c>
      <c r="R812" s="14" t="s">
        <v>17</v>
      </c>
      <c r="S812" s="14">
        <v>6.7</v>
      </c>
      <c r="T812" s="14" t="s">
        <v>17</v>
      </c>
      <c r="U812" s="14" t="s">
        <v>17</v>
      </c>
      <c r="V812" s="14" t="s">
        <v>17</v>
      </c>
      <c r="W812" s="14" t="s">
        <v>17</v>
      </c>
      <c r="X812" s="14" t="s">
        <v>17</v>
      </c>
      <c r="Y812" s="14" t="s">
        <v>17</v>
      </c>
      <c r="Z812" s="14" t="s">
        <v>17</v>
      </c>
      <c r="AA812" s="14" t="s">
        <v>17</v>
      </c>
      <c r="AB812" s="14" t="s">
        <v>17</v>
      </c>
      <c r="AC812" s="14" t="s">
        <v>17</v>
      </c>
      <c r="AD812" s="14" t="s">
        <v>17</v>
      </c>
      <c r="AE812" s="14" t="s">
        <v>17</v>
      </c>
    </row>
    <row r="813" spans="1:31">
      <c r="A813" t="s">
        <v>143</v>
      </c>
      <c r="B813" t="s">
        <v>168</v>
      </c>
      <c r="C813" s="234" t="s">
        <v>264</v>
      </c>
      <c r="D813" s="234" t="s">
        <v>264</v>
      </c>
      <c r="E813">
        <v>1986</v>
      </c>
      <c r="F813">
        <v>2</v>
      </c>
      <c r="G813">
        <v>11</v>
      </c>
      <c r="H813">
        <v>50.09</v>
      </c>
      <c r="I813" t="s">
        <v>17</v>
      </c>
      <c r="J813" s="14" t="s">
        <v>17</v>
      </c>
      <c r="K813" s="14" t="s">
        <v>17</v>
      </c>
      <c r="L813" s="14">
        <v>5.5</v>
      </c>
      <c r="M813" s="14">
        <v>22</v>
      </c>
      <c r="N813" s="14">
        <v>174</v>
      </c>
      <c r="O813" s="14">
        <v>710</v>
      </c>
      <c r="P813" s="14" t="s">
        <v>17</v>
      </c>
      <c r="Q813" s="14" t="s">
        <v>17</v>
      </c>
      <c r="R813" s="14" t="s">
        <v>17</v>
      </c>
      <c r="S813" s="14">
        <v>6.7</v>
      </c>
      <c r="T813" s="14" t="s">
        <v>17</v>
      </c>
      <c r="U813" s="14" t="s">
        <v>17</v>
      </c>
      <c r="V813" s="14" t="s">
        <v>17</v>
      </c>
      <c r="W813" s="14" t="s">
        <v>17</v>
      </c>
      <c r="X813" s="14" t="s">
        <v>17</v>
      </c>
      <c r="Y813" s="14" t="s">
        <v>17</v>
      </c>
      <c r="Z813" s="14" t="s">
        <v>17</v>
      </c>
      <c r="AA813" s="14" t="s">
        <v>17</v>
      </c>
      <c r="AB813" s="14" t="s">
        <v>17</v>
      </c>
      <c r="AC813" s="14" t="s">
        <v>17</v>
      </c>
      <c r="AD813" s="14" t="s">
        <v>17</v>
      </c>
      <c r="AE813" s="14" t="s">
        <v>17</v>
      </c>
    </row>
    <row r="814" spans="1:31">
      <c r="A814" t="s">
        <v>143</v>
      </c>
      <c r="B814" t="s">
        <v>168</v>
      </c>
      <c r="C814" s="234" t="s">
        <v>264</v>
      </c>
      <c r="D814" s="234" t="s">
        <v>264</v>
      </c>
      <c r="E814">
        <v>1986</v>
      </c>
      <c r="F814">
        <v>2</v>
      </c>
      <c r="G814">
        <v>12</v>
      </c>
      <c r="H814">
        <v>45.62</v>
      </c>
      <c r="I814" t="s">
        <v>17</v>
      </c>
      <c r="J814" s="14" t="s">
        <v>17</v>
      </c>
      <c r="K814" s="14" t="s">
        <v>17</v>
      </c>
      <c r="L814" s="14">
        <v>5.3</v>
      </c>
      <c r="M814" s="14">
        <v>21</v>
      </c>
      <c r="N814" s="14">
        <v>149</v>
      </c>
      <c r="O814" s="14">
        <v>722</v>
      </c>
      <c r="P814" s="14" t="s">
        <v>17</v>
      </c>
      <c r="Q814" s="14" t="s">
        <v>17</v>
      </c>
      <c r="R814" s="14" t="s">
        <v>17</v>
      </c>
      <c r="S814" s="14">
        <v>6.7</v>
      </c>
      <c r="T814" s="14" t="s">
        <v>17</v>
      </c>
      <c r="U814" s="14" t="s">
        <v>17</v>
      </c>
      <c r="V814" s="14" t="s">
        <v>17</v>
      </c>
      <c r="W814" s="14" t="s">
        <v>17</v>
      </c>
      <c r="X814" s="14" t="s">
        <v>17</v>
      </c>
      <c r="Y814" s="14" t="s">
        <v>17</v>
      </c>
      <c r="Z814" s="14" t="s">
        <v>17</v>
      </c>
      <c r="AA814" s="14" t="s">
        <v>17</v>
      </c>
      <c r="AB814" s="14" t="s">
        <v>17</v>
      </c>
      <c r="AC814" s="14" t="s">
        <v>17</v>
      </c>
      <c r="AD814" s="14" t="s">
        <v>17</v>
      </c>
      <c r="AE814" s="14" t="s">
        <v>17</v>
      </c>
    </row>
    <row r="815" spans="1:31">
      <c r="A815" t="s">
        <v>143</v>
      </c>
      <c r="B815" t="s">
        <v>168</v>
      </c>
      <c r="C815" s="234" t="s">
        <v>264</v>
      </c>
      <c r="D815" s="234" t="s">
        <v>264</v>
      </c>
      <c r="E815">
        <v>1986</v>
      </c>
      <c r="F815">
        <v>2</v>
      </c>
      <c r="G815">
        <v>13</v>
      </c>
      <c r="H815">
        <v>45.5</v>
      </c>
      <c r="I815" t="s">
        <v>17</v>
      </c>
      <c r="J815" s="14" t="s">
        <v>17</v>
      </c>
      <c r="K815" s="14" t="s">
        <v>17</v>
      </c>
      <c r="L815" s="14">
        <v>5.3</v>
      </c>
      <c r="M815" s="14">
        <v>8</v>
      </c>
      <c r="N815" s="14">
        <v>191</v>
      </c>
      <c r="O815" s="14">
        <v>714</v>
      </c>
      <c r="P815" s="14" t="s">
        <v>17</v>
      </c>
      <c r="Q815" s="14" t="s">
        <v>17</v>
      </c>
      <c r="R815" s="14" t="s">
        <v>17</v>
      </c>
      <c r="S815" s="14">
        <v>6.6</v>
      </c>
      <c r="T815" s="14" t="s">
        <v>17</v>
      </c>
      <c r="U815" s="14" t="s">
        <v>17</v>
      </c>
      <c r="V815" s="14" t="s">
        <v>17</v>
      </c>
      <c r="W815" s="14" t="s">
        <v>17</v>
      </c>
      <c r="X815" s="14" t="s">
        <v>17</v>
      </c>
      <c r="Y815" s="14" t="s">
        <v>17</v>
      </c>
      <c r="Z815" s="14" t="s">
        <v>17</v>
      </c>
      <c r="AA815" s="14" t="s">
        <v>17</v>
      </c>
      <c r="AB815" s="14" t="s">
        <v>17</v>
      </c>
      <c r="AC815" s="14" t="s">
        <v>17</v>
      </c>
      <c r="AD815" s="14" t="s">
        <v>17</v>
      </c>
      <c r="AE815" s="14" t="s">
        <v>17</v>
      </c>
    </row>
    <row r="816" spans="1:31">
      <c r="A816" t="s">
        <v>143</v>
      </c>
      <c r="B816" t="s">
        <v>168</v>
      </c>
      <c r="C816" s="234" t="s">
        <v>264</v>
      </c>
      <c r="D816" s="234" t="s">
        <v>264</v>
      </c>
      <c r="E816">
        <v>1986</v>
      </c>
      <c r="F816">
        <v>2</v>
      </c>
      <c r="G816">
        <v>14</v>
      </c>
      <c r="H816">
        <v>46.34</v>
      </c>
      <c r="I816" t="s">
        <v>17</v>
      </c>
      <c r="J816" s="14" t="s">
        <v>17</v>
      </c>
      <c r="K816" s="14" t="s">
        <v>17</v>
      </c>
      <c r="L816" s="14">
        <v>5.3</v>
      </c>
      <c r="M816" s="14">
        <v>3</v>
      </c>
      <c r="N816" s="14">
        <v>117</v>
      </c>
      <c r="O816" s="14">
        <v>802</v>
      </c>
      <c r="P816" s="14" t="s">
        <v>17</v>
      </c>
      <c r="Q816" s="14" t="s">
        <v>17</v>
      </c>
      <c r="R816" s="14" t="s">
        <v>17</v>
      </c>
      <c r="S816" s="14">
        <v>6.6</v>
      </c>
      <c r="T816" s="14" t="s">
        <v>17</v>
      </c>
      <c r="U816" s="14" t="s">
        <v>17</v>
      </c>
      <c r="V816" s="14" t="s">
        <v>17</v>
      </c>
      <c r="W816" s="14" t="s">
        <v>17</v>
      </c>
      <c r="X816" s="14" t="s">
        <v>17</v>
      </c>
      <c r="Y816" s="14" t="s">
        <v>17</v>
      </c>
      <c r="Z816" s="14" t="s">
        <v>17</v>
      </c>
      <c r="AA816" s="14" t="s">
        <v>17</v>
      </c>
      <c r="AB816" s="14" t="s">
        <v>17</v>
      </c>
      <c r="AC816" s="14" t="s">
        <v>17</v>
      </c>
      <c r="AD816" s="14" t="s">
        <v>17</v>
      </c>
      <c r="AE816" s="14" t="s">
        <v>17</v>
      </c>
    </row>
    <row r="817" spans="1:31">
      <c r="A817" t="s">
        <v>143</v>
      </c>
      <c r="B817" t="s">
        <v>168</v>
      </c>
      <c r="C817" s="234" t="s">
        <v>264</v>
      </c>
      <c r="D817" s="234" t="s">
        <v>264</v>
      </c>
      <c r="E817">
        <v>1986</v>
      </c>
      <c r="F817">
        <v>3</v>
      </c>
      <c r="G817">
        <v>1</v>
      </c>
      <c r="H817">
        <v>36.299999999999997</v>
      </c>
      <c r="I817" t="s">
        <v>17</v>
      </c>
      <c r="J817" s="14" t="s">
        <v>17</v>
      </c>
      <c r="K817" s="14" t="s">
        <v>17</v>
      </c>
      <c r="L817" s="14">
        <v>5.5</v>
      </c>
      <c r="M817" s="14">
        <v>6</v>
      </c>
      <c r="N817" s="14">
        <v>34</v>
      </c>
      <c r="O817" s="14">
        <v>624</v>
      </c>
      <c r="P817" s="14" t="s">
        <v>17</v>
      </c>
      <c r="Q817" s="14" t="s">
        <v>17</v>
      </c>
      <c r="R817" s="14" t="s">
        <v>17</v>
      </c>
      <c r="S817" s="14">
        <v>6.8</v>
      </c>
      <c r="T817" s="14" t="s">
        <v>17</v>
      </c>
      <c r="U817" s="14" t="s">
        <v>17</v>
      </c>
      <c r="V817" s="14" t="s">
        <v>17</v>
      </c>
      <c r="W817" s="14" t="s">
        <v>17</v>
      </c>
      <c r="X817" s="14" t="s">
        <v>17</v>
      </c>
      <c r="Y817" s="14" t="s">
        <v>17</v>
      </c>
      <c r="Z817" s="14" t="s">
        <v>17</v>
      </c>
      <c r="AA817" s="14" t="s">
        <v>17</v>
      </c>
      <c r="AB817" s="14" t="s">
        <v>17</v>
      </c>
      <c r="AC817" s="14" t="s">
        <v>17</v>
      </c>
      <c r="AD817" s="14" t="s">
        <v>17</v>
      </c>
      <c r="AE817" s="14" t="s">
        <v>17</v>
      </c>
    </row>
    <row r="818" spans="1:31">
      <c r="A818" t="s">
        <v>143</v>
      </c>
      <c r="B818" t="s">
        <v>168</v>
      </c>
      <c r="C818" s="234" t="s">
        <v>264</v>
      </c>
      <c r="D818" s="234" t="s">
        <v>264</v>
      </c>
      <c r="E818">
        <v>1986</v>
      </c>
      <c r="F818">
        <v>3</v>
      </c>
      <c r="G818">
        <v>2</v>
      </c>
      <c r="H818">
        <v>38.96</v>
      </c>
      <c r="I818" t="s">
        <v>17</v>
      </c>
      <c r="J818" s="14" t="s">
        <v>17</v>
      </c>
      <c r="K818" s="14" t="s">
        <v>17</v>
      </c>
      <c r="L818" s="14">
        <v>5.7</v>
      </c>
      <c r="M818" s="14">
        <v>15</v>
      </c>
      <c r="N818" s="14">
        <v>83</v>
      </c>
      <c r="O818" s="14">
        <v>706</v>
      </c>
      <c r="P818" s="14" t="s">
        <v>17</v>
      </c>
      <c r="Q818" s="14" t="s">
        <v>17</v>
      </c>
      <c r="R818" s="14" t="s">
        <v>17</v>
      </c>
      <c r="S818" s="14">
        <v>6.8</v>
      </c>
      <c r="T818" s="14" t="s">
        <v>17</v>
      </c>
      <c r="U818" s="14" t="s">
        <v>17</v>
      </c>
      <c r="V818" s="14" t="s">
        <v>17</v>
      </c>
      <c r="W818" s="14" t="s">
        <v>17</v>
      </c>
      <c r="X818" s="14" t="s">
        <v>17</v>
      </c>
      <c r="Y818" s="14" t="s">
        <v>17</v>
      </c>
      <c r="Z818" s="14" t="s">
        <v>17</v>
      </c>
      <c r="AA818" s="14" t="s">
        <v>17</v>
      </c>
      <c r="AB818" s="14" t="s">
        <v>17</v>
      </c>
      <c r="AC818" s="14" t="s">
        <v>17</v>
      </c>
      <c r="AD818" s="14" t="s">
        <v>17</v>
      </c>
      <c r="AE818" s="14" t="s">
        <v>17</v>
      </c>
    </row>
    <row r="819" spans="1:31">
      <c r="A819" t="s">
        <v>143</v>
      </c>
      <c r="B819" t="s">
        <v>168</v>
      </c>
      <c r="C819" s="234" t="s">
        <v>264</v>
      </c>
      <c r="D819" s="234" t="s">
        <v>264</v>
      </c>
      <c r="E819">
        <v>1986</v>
      </c>
      <c r="F819">
        <v>3</v>
      </c>
      <c r="G819">
        <v>3</v>
      </c>
      <c r="H819">
        <v>44.41</v>
      </c>
      <c r="I819" t="s">
        <v>17</v>
      </c>
      <c r="J819" s="14" t="s">
        <v>17</v>
      </c>
      <c r="K819" s="14" t="s">
        <v>17</v>
      </c>
      <c r="L819" s="14">
        <v>5.6</v>
      </c>
      <c r="M819" s="14">
        <v>1</v>
      </c>
      <c r="N819" s="14">
        <v>162</v>
      </c>
      <c r="O819" s="14">
        <v>849</v>
      </c>
      <c r="P819" s="14" t="s">
        <v>17</v>
      </c>
      <c r="Q819" s="14" t="s">
        <v>17</v>
      </c>
      <c r="R819" s="14" t="s">
        <v>17</v>
      </c>
      <c r="S819" s="14">
        <v>6.7</v>
      </c>
      <c r="T819" s="14" t="s">
        <v>17</v>
      </c>
      <c r="U819" s="14" t="s">
        <v>17</v>
      </c>
      <c r="V819" s="14" t="s">
        <v>17</v>
      </c>
      <c r="W819" s="14" t="s">
        <v>17</v>
      </c>
      <c r="X819" s="14" t="s">
        <v>17</v>
      </c>
      <c r="Y819" s="14" t="s">
        <v>17</v>
      </c>
      <c r="Z819" s="14" t="s">
        <v>17</v>
      </c>
      <c r="AA819" s="14" t="s">
        <v>17</v>
      </c>
      <c r="AB819" s="14" t="s">
        <v>17</v>
      </c>
      <c r="AC819" s="14" t="s">
        <v>17</v>
      </c>
      <c r="AD819" s="14" t="s">
        <v>17</v>
      </c>
      <c r="AE819" s="14" t="s">
        <v>17</v>
      </c>
    </row>
    <row r="820" spans="1:31">
      <c r="A820" t="s">
        <v>143</v>
      </c>
      <c r="B820" t="s">
        <v>168</v>
      </c>
      <c r="C820" s="234" t="s">
        <v>264</v>
      </c>
      <c r="D820" s="234" t="s">
        <v>264</v>
      </c>
      <c r="E820">
        <v>1986</v>
      </c>
      <c r="F820">
        <v>3</v>
      </c>
      <c r="G820">
        <v>4</v>
      </c>
      <c r="H820">
        <v>46.1</v>
      </c>
      <c r="I820" t="s">
        <v>17</v>
      </c>
      <c r="J820" s="14" t="s">
        <v>17</v>
      </c>
      <c r="K820" s="14" t="s">
        <v>17</v>
      </c>
      <c r="L820" s="14">
        <v>5.3</v>
      </c>
      <c r="M820" s="14">
        <v>18</v>
      </c>
      <c r="N820" s="14">
        <v>174</v>
      </c>
      <c r="O820" s="14">
        <v>913</v>
      </c>
      <c r="P820" s="14" t="s">
        <v>17</v>
      </c>
      <c r="Q820" s="14" t="s">
        <v>17</v>
      </c>
      <c r="R820" s="14" t="s">
        <v>17</v>
      </c>
      <c r="S820" s="14">
        <v>6.7</v>
      </c>
      <c r="T820" s="14" t="s">
        <v>17</v>
      </c>
      <c r="U820" s="14" t="s">
        <v>17</v>
      </c>
      <c r="V820" s="14" t="s">
        <v>17</v>
      </c>
      <c r="W820" s="14" t="s">
        <v>17</v>
      </c>
      <c r="X820" s="14" t="s">
        <v>17</v>
      </c>
      <c r="Y820" s="14" t="s">
        <v>17</v>
      </c>
      <c r="Z820" s="14" t="s">
        <v>17</v>
      </c>
      <c r="AA820" s="14" t="s">
        <v>17</v>
      </c>
      <c r="AB820" s="14" t="s">
        <v>17</v>
      </c>
      <c r="AC820" s="14" t="s">
        <v>17</v>
      </c>
      <c r="AD820" s="14" t="s">
        <v>17</v>
      </c>
      <c r="AE820" s="14" t="s">
        <v>17</v>
      </c>
    </row>
    <row r="821" spans="1:31">
      <c r="A821" t="s">
        <v>143</v>
      </c>
      <c r="B821" t="s">
        <v>168</v>
      </c>
      <c r="C821" s="234" t="s">
        <v>264</v>
      </c>
      <c r="D821" s="234" t="s">
        <v>264</v>
      </c>
      <c r="E821">
        <v>1986</v>
      </c>
      <c r="F821">
        <v>3</v>
      </c>
      <c r="G821">
        <v>5</v>
      </c>
      <c r="H821">
        <v>42.11</v>
      </c>
      <c r="I821" t="s">
        <v>17</v>
      </c>
      <c r="J821" s="14" t="s">
        <v>17</v>
      </c>
      <c r="K821" s="14" t="s">
        <v>17</v>
      </c>
      <c r="L821" s="14">
        <v>5.6</v>
      </c>
      <c r="M821" s="14">
        <v>19</v>
      </c>
      <c r="N821" s="14">
        <v>140</v>
      </c>
      <c r="O821" s="14">
        <v>728</v>
      </c>
      <c r="P821" s="14" t="s">
        <v>17</v>
      </c>
      <c r="Q821" s="14" t="s">
        <v>17</v>
      </c>
      <c r="R821" s="14" t="s">
        <v>17</v>
      </c>
      <c r="S821" s="14">
        <v>6.8</v>
      </c>
      <c r="T821" s="14" t="s">
        <v>17</v>
      </c>
      <c r="U821" s="14" t="s">
        <v>17</v>
      </c>
      <c r="V821" s="14" t="s">
        <v>17</v>
      </c>
      <c r="W821" s="14" t="s">
        <v>17</v>
      </c>
      <c r="X821" s="14" t="s">
        <v>17</v>
      </c>
      <c r="Y821" s="14" t="s">
        <v>17</v>
      </c>
      <c r="Z821" s="14" t="s">
        <v>17</v>
      </c>
      <c r="AA821" s="14" t="s">
        <v>17</v>
      </c>
      <c r="AB821" s="14" t="s">
        <v>17</v>
      </c>
      <c r="AC821" s="14" t="s">
        <v>17</v>
      </c>
      <c r="AD821" s="14" t="s">
        <v>17</v>
      </c>
      <c r="AE821" s="14" t="s">
        <v>17</v>
      </c>
    </row>
    <row r="822" spans="1:31">
      <c r="A822" t="s">
        <v>143</v>
      </c>
      <c r="B822" t="s">
        <v>168</v>
      </c>
      <c r="C822" s="234" t="s">
        <v>264</v>
      </c>
      <c r="D822" s="234" t="s">
        <v>264</v>
      </c>
      <c r="E822">
        <v>1986</v>
      </c>
      <c r="F822">
        <v>3</v>
      </c>
      <c r="G822">
        <v>6</v>
      </c>
      <c r="H822">
        <v>46.95</v>
      </c>
      <c r="I822" t="s">
        <v>17</v>
      </c>
      <c r="J822" s="14" t="s">
        <v>17</v>
      </c>
      <c r="K822" s="14" t="s">
        <v>17</v>
      </c>
      <c r="L822" s="14">
        <v>5.4</v>
      </c>
      <c r="M822" s="14">
        <v>3</v>
      </c>
      <c r="N822" s="14">
        <v>122</v>
      </c>
      <c r="O822" s="14">
        <v>838</v>
      </c>
      <c r="P822" s="14" t="s">
        <v>17</v>
      </c>
      <c r="Q822" s="14" t="s">
        <v>17</v>
      </c>
      <c r="R822" s="14" t="s">
        <v>17</v>
      </c>
      <c r="S822" s="14">
        <v>6.7</v>
      </c>
      <c r="T822" s="14" t="s">
        <v>17</v>
      </c>
      <c r="U822" s="14" t="s">
        <v>17</v>
      </c>
      <c r="V822" s="14" t="s">
        <v>17</v>
      </c>
      <c r="W822" s="14" t="s">
        <v>17</v>
      </c>
      <c r="X822" s="14" t="s">
        <v>17</v>
      </c>
      <c r="Y822" s="14" t="s">
        <v>17</v>
      </c>
      <c r="Z822" s="14" t="s">
        <v>17</v>
      </c>
      <c r="AA822" s="14" t="s">
        <v>17</v>
      </c>
      <c r="AB822" s="14" t="s">
        <v>17</v>
      </c>
      <c r="AC822" s="14" t="s">
        <v>17</v>
      </c>
      <c r="AD822" s="14" t="s">
        <v>17</v>
      </c>
      <c r="AE822" s="14" t="s">
        <v>17</v>
      </c>
    </row>
    <row r="823" spans="1:31">
      <c r="A823" t="s">
        <v>143</v>
      </c>
      <c r="B823" t="s">
        <v>168</v>
      </c>
      <c r="C823" s="234" t="s">
        <v>264</v>
      </c>
      <c r="D823" s="234" t="s">
        <v>264</v>
      </c>
      <c r="E823">
        <v>1986</v>
      </c>
      <c r="F823">
        <v>3</v>
      </c>
      <c r="G823">
        <v>7</v>
      </c>
      <c r="H823">
        <v>45.37</v>
      </c>
      <c r="I823" t="s">
        <v>17</v>
      </c>
      <c r="J823" s="14" t="s">
        <v>17</v>
      </c>
      <c r="K823" s="14" t="s">
        <v>17</v>
      </c>
      <c r="L823" s="14">
        <v>5.4</v>
      </c>
      <c r="M823" s="14">
        <v>1</v>
      </c>
      <c r="N823" s="14">
        <v>114</v>
      </c>
      <c r="O823" s="14">
        <v>720</v>
      </c>
      <c r="P823" s="14" t="s">
        <v>17</v>
      </c>
      <c r="Q823" s="14" t="s">
        <v>17</v>
      </c>
      <c r="R823" s="14" t="s">
        <v>17</v>
      </c>
      <c r="S823" s="14">
        <v>6.7</v>
      </c>
      <c r="T823" s="14" t="s">
        <v>17</v>
      </c>
      <c r="U823" s="14" t="s">
        <v>17</v>
      </c>
      <c r="V823" s="14" t="s">
        <v>17</v>
      </c>
      <c r="W823" s="14" t="s">
        <v>17</v>
      </c>
      <c r="X823" s="14" t="s">
        <v>17</v>
      </c>
      <c r="Y823" s="14" t="s">
        <v>17</v>
      </c>
      <c r="Z823" s="14" t="s">
        <v>17</v>
      </c>
      <c r="AA823" s="14" t="s">
        <v>17</v>
      </c>
      <c r="AB823" s="14" t="s">
        <v>17</v>
      </c>
      <c r="AC823" s="14" t="s">
        <v>17</v>
      </c>
      <c r="AD823" s="14" t="s">
        <v>17</v>
      </c>
      <c r="AE823" s="14" t="s">
        <v>17</v>
      </c>
    </row>
    <row r="824" spans="1:31">
      <c r="A824" t="s">
        <v>143</v>
      </c>
      <c r="B824" t="s">
        <v>168</v>
      </c>
      <c r="C824" s="234" t="s">
        <v>264</v>
      </c>
      <c r="D824" s="234" t="s">
        <v>264</v>
      </c>
      <c r="E824">
        <v>1986</v>
      </c>
      <c r="F824">
        <v>3</v>
      </c>
      <c r="G824">
        <v>8</v>
      </c>
      <c r="H824">
        <v>44.41</v>
      </c>
      <c r="I824" t="s">
        <v>17</v>
      </c>
      <c r="J824" s="14" t="s">
        <v>17</v>
      </c>
      <c r="K824" s="14" t="s">
        <v>17</v>
      </c>
      <c r="L824" s="14">
        <v>5.7</v>
      </c>
      <c r="M824" s="14">
        <v>2</v>
      </c>
      <c r="N824" s="14">
        <v>86</v>
      </c>
      <c r="O824" s="14">
        <v>827</v>
      </c>
      <c r="P824" s="14" t="s">
        <v>17</v>
      </c>
      <c r="Q824" s="14" t="s">
        <v>17</v>
      </c>
      <c r="R824" s="14" t="s">
        <v>17</v>
      </c>
      <c r="S824" s="14">
        <v>6.8</v>
      </c>
      <c r="T824" s="14" t="s">
        <v>17</v>
      </c>
      <c r="U824" s="14" t="s">
        <v>17</v>
      </c>
      <c r="V824" s="14" t="s">
        <v>17</v>
      </c>
      <c r="W824" s="14" t="s">
        <v>17</v>
      </c>
      <c r="X824" s="14" t="s">
        <v>17</v>
      </c>
      <c r="Y824" s="14" t="s">
        <v>17</v>
      </c>
      <c r="Z824" s="14" t="s">
        <v>17</v>
      </c>
      <c r="AA824" s="14" t="s">
        <v>17</v>
      </c>
      <c r="AB824" s="14" t="s">
        <v>17</v>
      </c>
      <c r="AC824" s="14" t="s">
        <v>17</v>
      </c>
      <c r="AD824" s="14" t="s">
        <v>17</v>
      </c>
      <c r="AE824" s="14" t="s">
        <v>17</v>
      </c>
    </row>
    <row r="825" spans="1:31">
      <c r="A825" t="s">
        <v>143</v>
      </c>
      <c r="B825" t="s">
        <v>168</v>
      </c>
      <c r="C825" s="234" t="s">
        <v>264</v>
      </c>
      <c r="D825" s="234" t="s">
        <v>264</v>
      </c>
      <c r="E825">
        <v>1986</v>
      </c>
      <c r="F825">
        <v>3</v>
      </c>
      <c r="G825">
        <v>9</v>
      </c>
      <c r="H825">
        <v>40.9</v>
      </c>
      <c r="I825" t="s">
        <v>17</v>
      </c>
      <c r="J825" s="14" t="s">
        <v>17</v>
      </c>
      <c r="K825" s="14" t="s">
        <v>17</v>
      </c>
      <c r="L825" s="14">
        <v>5.6</v>
      </c>
      <c r="M825" s="14">
        <v>1</v>
      </c>
      <c r="N825" s="14">
        <v>117</v>
      </c>
      <c r="O825" s="14">
        <v>765</v>
      </c>
      <c r="P825" s="14" t="s">
        <v>17</v>
      </c>
      <c r="Q825" s="14" t="s">
        <v>17</v>
      </c>
      <c r="R825" s="14" t="s">
        <v>17</v>
      </c>
      <c r="S825" s="14">
        <v>6.8</v>
      </c>
      <c r="T825" s="14" t="s">
        <v>17</v>
      </c>
      <c r="U825" s="14" t="s">
        <v>17</v>
      </c>
      <c r="V825" s="14" t="s">
        <v>17</v>
      </c>
      <c r="W825" s="14" t="s">
        <v>17</v>
      </c>
      <c r="X825" s="14" t="s">
        <v>17</v>
      </c>
      <c r="Y825" s="14" t="s">
        <v>17</v>
      </c>
      <c r="Z825" s="14" t="s">
        <v>17</v>
      </c>
      <c r="AA825" s="14" t="s">
        <v>17</v>
      </c>
      <c r="AB825" s="14" t="s">
        <v>17</v>
      </c>
      <c r="AC825" s="14" t="s">
        <v>17</v>
      </c>
      <c r="AD825" s="14" t="s">
        <v>17</v>
      </c>
      <c r="AE825" s="14" t="s">
        <v>17</v>
      </c>
    </row>
    <row r="826" spans="1:31">
      <c r="A826" t="s">
        <v>143</v>
      </c>
      <c r="B826" t="s">
        <v>168</v>
      </c>
      <c r="C826" s="234" t="s">
        <v>264</v>
      </c>
      <c r="D826" s="234" t="s">
        <v>264</v>
      </c>
      <c r="E826">
        <v>1986</v>
      </c>
      <c r="F826">
        <v>3</v>
      </c>
      <c r="G826">
        <v>10</v>
      </c>
      <c r="H826">
        <v>44.04</v>
      </c>
      <c r="I826" t="s">
        <v>17</v>
      </c>
      <c r="J826" s="14" t="s">
        <v>17</v>
      </c>
      <c r="K826" s="14" t="s">
        <v>17</v>
      </c>
      <c r="L826" s="14">
        <v>5.4</v>
      </c>
      <c r="M826" s="14">
        <v>1</v>
      </c>
      <c r="N826" s="14">
        <v>101</v>
      </c>
      <c r="O826" s="14">
        <v>815</v>
      </c>
      <c r="P826" s="14" t="s">
        <v>17</v>
      </c>
      <c r="Q826" s="14" t="s">
        <v>17</v>
      </c>
      <c r="R826" s="14" t="s">
        <v>17</v>
      </c>
      <c r="S826" s="14">
        <v>6.8</v>
      </c>
      <c r="T826" s="14" t="s">
        <v>17</v>
      </c>
      <c r="U826" s="14" t="s">
        <v>17</v>
      </c>
      <c r="V826" s="14" t="s">
        <v>17</v>
      </c>
      <c r="W826" s="14" t="s">
        <v>17</v>
      </c>
      <c r="X826" s="14" t="s">
        <v>17</v>
      </c>
      <c r="Y826" s="14" t="s">
        <v>17</v>
      </c>
      <c r="Z826" s="14" t="s">
        <v>17</v>
      </c>
      <c r="AA826" s="14" t="s">
        <v>17</v>
      </c>
      <c r="AB826" s="14" t="s">
        <v>17</v>
      </c>
      <c r="AC826" s="14" t="s">
        <v>17</v>
      </c>
      <c r="AD826" s="14" t="s">
        <v>17</v>
      </c>
      <c r="AE826" s="14" t="s">
        <v>17</v>
      </c>
    </row>
    <row r="827" spans="1:31">
      <c r="A827" t="s">
        <v>143</v>
      </c>
      <c r="B827" t="s">
        <v>168</v>
      </c>
      <c r="C827" s="234" t="s">
        <v>264</v>
      </c>
      <c r="D827" s="234" t="s">
        <v>264</v>
      </c>
      <c r="E827">
        <v>1986</v>
      </c>
      <c r="F827">
        <v>3</v>
      </c>
      <c r="G827">
        <v>11</v>
      </c>
      <c r="H827">
        <v>46.95</v>
      </c>
      <c r="I827" t="s">
        <v>17</v>
      </c>
      <c r="J827" s="14" t="s">
        <v>17</v>
      </c>
      <c r="K827" s="14" t="s">
        <v>17</v>
      </c>
      <c r="L827" s="14">
        <v>5.4</v>
      </c>
      <c r="M827" s="14">
        <v>1</v>
      </c>
      <c r="N827" s="14">
        <v>163</v>
      </c>
      <c r="O827" s="14">
        <v>765</v>
      </c>
      <c r="P827" s="14" t="s">
        <v>17</v>
      </c>
      <c r="Q827" s="14" t="s">
        <v>17</v>
      </c>
      <c r="R827" s="14" t="s">
        <v>17</v>
      </c>
      <c r="S827" s="14">
        <v>6.7</v>
      </c>
      <c r="T827" s="14" t="s">
        <v>17</v>
      </c>
      <c r="U827" s="14" t="s">
        <v>17</v>
      </c>
      <c r="V827" s="14" t="s">
        <v>17</v>
      </c>
      <c r="W827" s="14" t="s">
        <v>17</v>
      </c>
      <c r="X827" s="14" t="s">
        <v>17</v>
      </c>
      <c r="Y827" s="14" t="s">
        <v>17</v>
      </c>
      <c r="Z827" s="14" t="s">
        <v>17</v>
      </c>
      <c r="AA827" s="14" t="s">
        <v>17</v>
      </c>
      <c r="AB827" s="14" t="s">
        <v>17</v>
      </c>
      <c r="AC827" s="14" t="s">
        <v>17</v>
      </c>
      <c r="AD827" s="14" t="s">
        <v>17</v>
      </c>
      <c r="AE827" s="14" t="s">
        <v>17</v>
      </c>
    </row>
    <row r="828" spans="1:31">
      <c r="A828" t="s">
        <v>143</v>
      </c>
      <c r="B828" t="s">
        <v>168</v>
      </c>
      <c r="C828" s="234" t="s">
        <v>264</v>
      </c>
      <c r="D828" s="234" t="s">
        <v>264</v>
      </c>
      <c r="E828">
        <v>1986</v>
      </c>
      <c r="F828">
        <v>3</v>
      </c>
      <c r="G828">
        <v>12</v>
      </c>
      <c r="H828">
        <v>41.5</v>
      </c>
      <c r="I828" t="s">
        <v>17</v>
      </c>
      <c r="J828" s="14" t="s">
        <v>17</v>
      </c>
      <c r="K828" s="14" t="s">
        <v>17</v>
      </c>
      <c r="L828" s="14">
        <v>5.6</v>
      </c>
      <c r="M828" s="14">
        <v>1</v>
      </c>
      <c r="N828" s="14">
        <v>107</v>
      </c>
      <c r="O828" s="14">
        <v>632</v>
      </c>
      <c r="P828" s="14" t="s">
        <v>17</v>
      </c>
      <c r="Q828" s="14" t="s">
        <v>17</v>
      </c>
      <c r="R828" s="14" t="s">
        <v>17</v>
      </c>
      <c r="S828" s="14">
        <v>6.7</v>
      </c>
      <c r="T828" s="14" t="s">
        <v>17</v>
      </c>
      <c r="U828" s="14" t="s">
        <v>17</v>
      </c>
      <c r="V828" s="14" t="s">
        <v>17</v>
      </c>
      <c r="W828" s="14" t="s">
        <v>17</v>
      </c>
      <c r="X828" s="14" t="s">
        <v>17</v>
      </c>
      <c r="Y828" s="14" t="s">
        <v>17</v>
      </c>
      <c r="Z828" s="14" t="s">
        <v>17</v>
      </c>
      <c r="AA828" s="14" t="s">
        <v>17</v>
      </c>
      <c r="AB828" s="14" t="s">
        <v>17</v>
      </c>
      <c r="AC828" s="14" t="s">
        <v>17</v>
      </c>
      <c r="AD828" s="14" t="s">
        <v>17</v>
      </c>
      <c r="AE828" s="14" t="s">
        <v>17</v>
      </c>
    </row>
    <row r="829" spans="1:31">
      <c r="A829" t="s">
        <v>143</v>
      </c>
      <c r="B829" t="s">
        <v>168</v>
      </c>
      <c r="C829" s="234" t="s">
        <v>264</v>
      </c>
      <c r="D829" s="234" t="s">
        <v>264</v>
      </c>
      <c r="E829">
        <v>1986</v>
      </c>
      <c r="F829">
        <v>3</v>
      </c>
      <c r="G829">
        <v>13</v>
      </c>
      <c r="H829">
        <v>41.87</v>
      </c>
      <c r="I829" t="s">
        <v>17</v>
      </c>
      <c r="J829" s="14" t="s">
        <v>17</v>
      </c>
      <c r="K829" s="14" t="s">
        <v>17</v>
      </c>
      <c r="L829" s="14">
        <v>5.5</v>
      </c>
      <c r="M829" s="14">
        <v>1</v>
      </c>
      <c r="N829" s="14">
        <v>172</v>
      </c>
      <c r="O829" s="14">
        <v>825</v>
      </c>
      <c r="P829" s="14" t="s">
        <v>17</v>
      </c>
      <c r="Q829" s="14" t="s">
        <v>17</v>
      </c>
      <c r="R829" s="14" t="s">
        <v>17</v>
      </c>
      <c r="S829" s="14">
        <v>6.7</v>
      </c>
      <c r="T829" s="14" t="s">
        <v>17</v>
      </c>
      <c r="U829" s="14" t="s">
        <v>17</v>
      </c>
      <c r="V829" s="14" t="s">
        <v>17</v>
      </c>
      <c r="W829" s="14" t="s">
        <v>17</v>
      </c>
      <c r="X829" s="14" t="s">
        <v>17</v>
      </c>
      <c r="Y829" s="14" t="s">
        <v>17</v>
      </c>
      <c r="Z829" s="14" t="s">
        <v>17</v>
      </c>
      <c r="AA829" s="14" t="s">
        <v>17</v>
      </c>
      <c r="AB829" s="14" t="s">
        <v>17</v>
      </c>
      <c r="AC829" s="14" t="s">
        <v>17</v>
      </c>
      <c r="AD829" s="14" t="s">
        <v>17</v>
      </c>
      <c r="AE829" s="14" t="s">
        <v>17</v>
      </c>
    </row>
    <row r="830" spans="1:31">
      <c r="A830" t="s">
        <v>143</v>
      </c>
      <c r="B830" t="s">
        <v>168</v>
      </c>
      <c r="C830" s="234" t="s">
        <v>264</v>
      </c>
      <c r="D830" s="234" t="s">
        <v>264</v>
      </c>
      <c r="E830">
        <v>1986</v>
      </c>
      <c r="F830">
        <v>3</v>
      </c>
      <c r="G830">
        <v>14</v>
      </c>
      <c r="H830">
        <v>45.13</v>
      </c>
      <c r="I830" t="s">
        <v>17</v>
      </c>
      <c r="J830" s="14" t="s">
        <v>17</v>
      </c>
      <c r="K830" s="14" t="s">
        <v>17</v>
      </c>
      <c r="L830" s="14">
        <v>5.6</v>
      </c>
      <c r="M830" s="14">
        <v>1</v>
      </c>
      <c r="N830" s="14">
        <v>57</v>
      </c>
      <c r="O830" s="14">
        <v>646</v>
      </c>
      <c r="P830" s="14" t="s">
        <v>17</v>
      </c>
      <c r="Q830" s="14" t="s">
        <v>17</v>
      </c>
      <c r="R830" s="14" t="s">
        <v>17</v>
      </c>
      <c r="S830" s="14">
        <v>6.7</v>
      </c>
      <c r="T830" s="14" t="s">
        <v>17</v>
      </c>
      <c r="U830" s="14" t="s">
        <v>17</v>
      </c>
      <c r="V830" s="14" t="s">
        <v>17</v>
      </c>
      <c r="W830" s="14" t="s">
        <v>17</v>
      </c>
      <c r="X830" s="14" t="s">
        <v>17</v>
      </c>
      <c r="Y830" s="14" t="s">
        <v>17</v>
      </c>
      <c r="Z830" s="14" t="s">
        <v>17</v>
      </c>
      <c r="AA830" s="14" t="s">
        <v>17</v>
      </c>
      <c r="AB830" s="14" t="s">
        <v>17</v>
      </c>
      <c r="AC830" s="14" t="s">
        <v>17</v>
      </c>
      <c r="AD830" s="14" t="s">
        <v>17</v>
      </c>
      <c r="AE830" s="14" t="s">
        <v>17</v>
      </c>
    </row>
    <row r="831" spans="1:31">
      <c r="A831" t="s">
        <v>143</v>
      </c>
      <c r="B831" t="s">
        <v>168</v>
      </c>
      <c r="C831" s="234" t="s">
        <v>264</v>
      </c>
      <c r="D831" s="234" t="s">
        <v>264</v>
      </c>
      <c r="E831">
        <v>1986</v>
      </c>
      <c r="F831">
        <v>4</v>
      </c>
      <c r="G831">
        <v>1</v>
      </c>
      <c r="H831">
        <v>37.99</v>
      </c>
      <c r="I831" t="s">
        <v>17</v>
      </c>
      <c r="J831" s="14" t="s">
        <v>17</v>
      </c>
      <c r="K831" s="14" t="s">
        <v>17</v>
      </c>
      <c r="L831" s="14">
        <v>5.5</v>
      </c>
      <c r="M831" s="14">
        <v>45</v>
      </c>
      <c r="N831" s="14">
        <v>36</v>
      </c>
      <c r="O831" s="14">
        <v>632</v>
      </c>
      <c r="P831" s="14" t="s">
        <v>17</v>
      </c>
      <c r="Q831" s="14" t="s">
        <v>17</v>
      </c>
      <c r="R831" s="14" t="s">
        <v>17</v>
      </c>
      <c r="S831" s="14">
        <v>6.8</v>
      </c>
      <c r="T831" s="14" t="s">
        <v>17</v>
      </c>
      <c r="U831" s="14" t="s">
        <v>17</v>
      </c>
      <c r="V831" s="14" t="s">
        <v>17</v>
      </c>
      <c r="W831" s="14" t="s">
        <v>17</v>
      </c>
      <c r="X831" s="14" t="s">
        <v>17</v>
      </c>
      <c r="Y831" s="14" t="s">
        <v>17</v>
      </c>
      <c r="Z831" s="14" t="s">
        <v>17</v>
      </c>
      <c r="AA831" s="14" t="s">
        <v>17</v>
      </c>
      <c r="AB831" s="14" t="s">
        <v>17</v>
      </c>
      <c r="AC831" s="14" t="s">
        <v>17</v>
      </c>
      <c r="AD831" s="14" t="s">
        <v>17</v>
      </c>
      <c r="AE831" s="14" t="s">
        <v>17</v>
      </c>
    </row>
    <row r="832" spans="1:31">
      <c r="A832" t="s">
        <v>143</v>
      </c>
      <c r="B832" t="s">
        <v>168</v>
      </c>
      <c r="C832" s="234" t="s">
        <v>264</v>
      </c>
      <c r="D832" s="234" t="s">
        <v>264</v>
      </c>
      <c r="E832">
        <v>1986</v>
      </c>
      <c r="F832">
        <v>4</v>
      </c>
      <c r="G832">
        <v>2</v>
      </c>
      <c r="H832">
        <v>42.47</v>
      </c>
      <c r="I832" t="s">
        <v>17</v>
      </c>
      <c r="J832" s="14" t="s">
        <v>17</v>
      </c>
      <c r="K832" s="14" t="s">
        <v>17</v>
      </c>
      <c r="L832" s="14">
        <v>5.7</v>
      </c>
      <c r="M832" s="14">
        <v>17</v>
      </c>
      <c r="N832" s="14">
        <v>107</v>
      </c>
      <c r="O832" s="14">
        <v>850</v>
      </c>
      <c r="P832" s="14" t="s">
        <v>17</v>
      </c>
      <c r="Q832" s="14" t="s">
        <v>17</v>
      </c>
      <c r="R832" s="14" t="s">
        <v>17</v>
      </c>
      <c r="S832" s="14">
        <v>6.9</v>
      </c>
      <c r="T832" s="14" t="s">
        <v>17</v>
      </c>
      <c r="U832" s="14" t="s">
        <v>17</v>
      </c>
      <c r="V832" s="14" t="s">
        <v>17</v>
      </c>
      <c r="W832" s="14" t="s">
        <v>17</v>
      </c>
      <c r="X832" s="14" t="s">
        <v>17</v>
      </c>
      <c r="Y832" s="14" t="s">
        <v>17</v>
      </c>
      <c r="Z832" s="14" t="s">
        <v>17</v>
      </c>
      <c r="AA832" s="14" t="s">
        <v>17</v>
      </c>
      <c r="AB832" s="14" t="s">
        <v>17</v>
      </c>
      <c r="AC832" s="14" t="s">
        <v>17</v>
      </c>
      <c r="AD832" s="14" t="s">
        <v>17</v>
      </c>
      <c r="AE832" s="14" t="s">
        <v>17</v>
      </c>
    </row>
    <row r="833" spans="1:31">
      <c r="A833" t="s">
        <v>143</v>
      </c>
      <c r="B833" t="s">
        <v>168</v>
      </c>
      <c r="C833" s="234" t="s">
        <v>264</v>
      </c>
      <c r="D833" s="234" t="s">
        <v>264</v>
      </c>
      <c r="E833">
        <v>1986</v>
      </c>
      <c r="F833">
        <v>4</v>
      </c>
      <c r="G833">
        <v>3</v>
      </c>
      <c r="H833">
        <v>40.409999999999997</v>
      </c>
      <c r="I833" t="s">
        <v>17</v>
      </c>
      <c r="J833" s="14" t="s">
        <v>17</v>
      </c>
      <c r="K833" s="14" t="s">
        <v>17</v>
      </c>
      <c r="L833" s="14">
        <v>5.8</v>
      </c>
      <c r="M833" s="14">
        <v>12</v>
      </c>
      <c r="N833" s="14">
        <v>109</v>
      </c>
      <c r="O833" s="14">
        <v>839</v>
      </c>
      <c r="P833" s="14" t="s">
        <v>17</v>
      </c>
      <c r="Q833" s="14" t="s">
        <v>17</v>
      </c>
      <c r="R833" s="14" t="s">
        <v>17</v>
      </c>
      <c r="S833" s="14">
        <v>6.8</v>
      </c>
      <c r="T833" s="14" t="s">
        <v>17</v>
      </c>
      <c r="U833" s="14" t="s">
        <v>17</v>
      </c>
      <c r="V833" s="14" t="s">
        <v>17</v>
      </c>
      <c r="W833" s="14" t="s">
        <v>17</v>
      </c>
      <c r="X833" s="14" t="s">
        <v>17</v>
      </c>
      <c r="Y833" s="14" t="s">
        <v>17</v>
      </c>
      <c r="Z833" s="14" t="s">
        <v>17</v>
      </c>
      <c r="AA833" s="14" t="s">
        <v>17</v>
      </c>
      <c r="AB833" s="14" t="s">
        <v>17</v>
      </c>
      <c r="AC833" s="14" t="s">
        <v>17</v>
      </c>
      <c r="AD833" s="14" t="s">
        <v>17</v>
      </c>
      <c r="AE833" s="14" t="s">
        <v>17</v>
      </c>
    </row>
    <row r="834" spans="1:31">
      <c r="A834" t="s">
        <v>143</v>
      </c>
      <c r="B834" t="s">
        <v>168</v>
      </c>
      <c r="C834" s="234" t="s">
        <v>264</v>
      </c>
      <c r="D834" s="234" t="s">
        <v>264</v>
      </c>
      <c r="E834">
        <v>1986</v>
      </c>
      <c r="F834">
        <v>4</v>
      </c>
      <c r="G834">
        <v>4</v>
      </c>
      <c r="H834">
        <v>42.11</v>
      </c>
      <c r="I834" t="s">
        <v>17</v>
      </c>
      <c r="J834" s="14" t="s">
        <v>17</v>
      </c>
      <c r="K834" s="14" t="s">
        <v>17</v>
      </c>
      <c r="L834" s="14">
        <v>5.6</v>
      </c>
      <c r="M834" s="14">
        <v>1</v>
      </c>
      <c r="N834" s="14">
        <v>105</v>
      </c>
      <c r="O834" s="14">
        <v>840</v>
      </c>
      <c r="P834" s="14" t="s">
        <v>17</v>
      </c>
      <c r="Q834" s="14" t="s">
        <v>17</v>
      </c>
      <c r="R834" s="14" t="s">
        <v>17</v>
      </c>
      <c r="S834" s="14">
        <v>6.8</v>
      </c>
      <c r="T834" s="14" t="s">
        <v>17</v>
      </c>
      <c r="U834" s="14" t="s">
        <v>17</v>
      </c>
      <c r="V834" s="14" t="s">
        <v>17</v>
      </c>
      <c r="W834" s="14" t="s">
        <v>17</v>
      </c>
      <c r="X834" s="14" t="s">
        <v>17</v>
      </c>
      <c r="Y834" s="14" t="s">
        <v>17</v>
      </c>
      <c r="Z834" s="14" t="s">
        <v>17</v>
      </c>
      <c r="AA834" s="14" t="s">
        <v>17</v>
      </c>
      <c r="AB834" s="14" t="s">
        <v>17</v>
      </c>
      <c r="AC834" s="14" t="s">
        <v>17</v>
      </c>
      <c r="AD834" s="14" t="s">
        <v>17</v>
      </c>
      <c r="AE834" s="14" t="s">
        <v>17</v>
      </c>
    </row>
    <row r="835" spans="1:31">
      <c r="A835" t="s">
        <v>143</v>
      </c>
      <c r="B835" t="s">
        <v>168</v>
      </c>
      <c r="C835" s="234" t="s">
        <v>264</v>
      </c>
      <c r="D835" s="234" t="s">
        <v>264</v>
      </c>
      <c r="E835">
        <v>1986</v>
      </c>
      <c r="F835">
        <v>4</v>
      </c>
      <c r="G835">
        <v>5</v>
      </c>
      <c r="H835">
        <v>45.86</v>
      </c>
      <c r="I835" t="s">
        <v>17</v>
      </c>
      <c r="J835" s="14" t="s">
        <v>17</v>
      </c>
      <c r="K835" s="14" t="s">
        <v>17</v>
      </c>
      <c r="L835" s="14">
        <v>5.3</v>
      </c>
      <c r="M835" s="14">
        <v>1</v>
      </c>
      <c r="N835" s="14">
        <v>145</v>
      </c>
      <c r="O835" s="14">
        <v>1000</v>
      </c>
      <c r="P835" s="14" t="s">
        <v>17</v>
      </c>
      <c r="Q835" s="14" t="s">
        <v>17</v>
      </c>
      <c r="R835" s="14" t="s">
        <v>17</v>
      </c>
      <c r="S835" s="14">
        <v>6.7</v>
      </c>
      <c r="T835" s="14" t="s">
        <v>17</v>
      </c>
      <c r="U835" s="14" t="s">
        <v>17</v>
      </c>
      <c r="V835" s="14" t="s">
        <v>17</v>
      </c>
      <c r="W835" s="14" t="s">
        <v>17</v>
      </c>
      <c r="X835" s="14" t="s">
        <v>17</v>
      </c>
      <c r="Y835" s="14" t="s">
        <v>17</v>
      </c>
      <c r="Z835" s="14" t="s">
        <v>17</v>
      </c>
      <c r="AA835" s="14" t="s">
        <v>17</v>
      </c>
      <c r="AB835" s="14" t="s">
        <v>17</v>
      </c>
      <c r="AC835" s="14" t="s">
        <v>17</v>
      </c>
      <c r="AD835" s="14" t="s">
        <v>17</v>
      </c>
      <c r="AE835" s="14" t="s">
        <v>17</v>
      </c>
    </row>
    <row r="836" spans="1:31">
      <c r="A836" t="s">
        <v>143</v>
      </c>
      <c r="B836" t="s">
        <v>168</v>
      </c>
      <c r="C836" s="234" t="s">
        <v>264</v>
      </c>
      <c r="D836" s="234" t="s">
        <v>264</v>
      </c>
      <c r="E836">
        <v>1986</v>
      </c>
      <c r="F836">
        <v>4</v>
      </c>
      <c r="G836">
        <v>6</v>
      </c>
      <c r="H836">
        <v>45.01</v>
      </c>
      <c r="I836" t="s">
        <v>17</v>
      </c>
      <c r="J836" s="14" t="s">
        <v>17</v>
      </c>
      <c r="K836" s="14" t="s">
        <v>17</v>
      </c>
      <c r="L836" s="14">
        <v>5.5</v>
      </c>
      <c r="M836" s="14">
        <v>1</v>
      </c>
      <c r="N836" s="14">
        <v>141</v>
      </c>
      <c r="O836" s="14">
        <v>1000</v>
      </c>
      <c r="P836" s="14" t="s">
        <v>17</v>
      </c>
      <c r="Q836" s="14" t="s">
        <v>17</v>
      </c>
      <c r="R836" s="14" t="s">
        <v>17</v>
      </c>
      <c r="S836" s="14">
        <v>6.7</v>
      </c>
      <c r="T836" s="14" t="s">
        <v>17</v>
      </c>
      <c r="U836" s="14" t="s">
        <v>17</v>
      </c>
      <c r="V836" s="14" t="s">
        <v>17</v>
      </c>
      <c r="W836" s="14" t="s">
        <v>17</v>
      </c>
      <c r="X836" s="14" t="s">
        <v>17</v>
      </c>
      <c r="Y836" s="14" t="s">
        <v>17</v>
      </c>
      <c r="Z836" s="14" t="s">
        <v>17</v>
      </c>
      <c r="AA836" s="14" t="s">
        <v>17</v>
      </c>
      <c r="AB836" s="14" t="s">
        <v>17</v>
      </c>
      <c r="AC836" s="14" t="s">
        <v>17</v>
      </c>
      <c r="AD836" s="14" t="s">
        <v>17</v>
      </c>
      <c r="AE836" s="14" t="s">
        <v>17</v>
      </c>
    </row>
    <row r="837" spans="1:31">
      <c r="A837" t="s">
        <v>143</v>
      </c>
      <c r="B837" t="s">
        <v>168</v>
      </c>
      <c r="C837" s="234" t="s">
        <v>264</v>
      </c>
      <c r="D837" s="234" t="s">
        <v>264</v>
      </c>
      <c r="E837">
        <v>1986</v>
      </c>
      <c r="F837">
        <v>4</v>
      </c>
      <c r="G837">
        <v>7</v>
      </c>
      <c r="H837">
        <v>44.53</v>
      </c>
      <c r="I837" t="s">
        <v>17</v>
      </c>
      <c r="J837" s="14" t="s">
        <v>17</v>
      </c>
      <c r="K837" s="14" t="s">
        <v>17</v>
      </c>
      <c r="L837" s="14">
        <v>5.5</v>
      </c>
      <c r="M837" s="14">
        <v>45</v>
      </c>
      <c r="N837" s="14">
        <v>124</v>
      </c>
      <c r="O837" s="14">
        <v>795</v>
      </c>
      <c r="P837" s="14" t="s">
        <v>17</v>
      </c>
      <c r="Q837" s="14" t="s">
        <v>17</v>
      </c>
      <c r="R837" s="14" t="s">
        <v>17</v>
      </c>
      <c r="S837" s="14">
        <v>6.8</v>
      </c>
      <c r="T837" s="14" t="s">
        <v>17</v>
      </c>
      <c r="U837" s="14" t="s">
        <v>17</v>
      </c>
      <c r="V837" s="14" t="s">
        <v>17</v>
      </c>
      <c r="W837" s="14" t="s">
        <v>17</v>
      </c>
      <c r="X837" s="14" t="s">
        <v>17</v>
      </c>
      <c r="Y837" s="14" t="s">
        <v>17</v>
      </c>
      <c r="Z837" s="14" t="s">
        <v>17</v>
      </c>
      <c r="AA837" s="14" t="s">
        <v>17</v>
      </c>
      <c r="AB837" s="14" t="s">
        <v>17</v>
      </c>
      <c r="AC837" s="14" t="s">
        <v>17</v>
      </c>
      <c r="AD837" s="14" t="s">
        <v>17</v>
      </c>
      <c r="AE837" s="14" t="s">
        <v>17</v>
      </c>
    </row>
    <row r="838" spans="1:31">
      <c r="A838" t="s">
        <v>143</v>
      </c>
      <c r="B838" t="s">
        <v>168</v>
      </c>
      <c r="C838" s="234" t="s">
        <v>264</v>
      </c>
      <c r="D838" s="234" t="s">
        <v>264</v>
      </c>
      <c r="E838">
        <v>1986</v>
      </c>
      <c r="F838">
        <v>4</v>
      </c>
      <c r="G838">
        <v>8</v>
      </c>
      <c r="H838">
        <v>38.6</v>
      </c>
      <c r="I838" t="s">
        <v>17</v>
      </c>
      <c r="J838" s="14" t="s">
        <v>17</v>
      </c>
      <c r="K838" s="14" t="s">
        <v>17</v>
      </c>
      <c r="L838" s="14">
        <v>5.5</v>
      </c>
      <c r="M838" s="14">
        <v>1</v>
      </c>
      <c r="N838" s="14">
        <v>61</v>
      </c>
      <c r="O838" s="14">
        <v>766</v>
      </c>
      <c r="P838" s="14" t="s">
        <v>17</v>
      </c>
      <c r="Q838" s="14" t="s">
        <v>17</v>
      </c>
      <c r="R838" s="14" t="s">
        <v>17</v>
      </c>
      <c r="S838" s="14">
        <v>6.6</v>
      </c>
      <c r="T838" s="14" t="s">
        <v>17</v>
      </c>
      <c r="U838" s="14" t="s">
        <v>17</v>
      </c>
      <c r="V838" s="14" t="s">
        <v>17</v>
      </c>
      <c r="W838" s="14" t="s">
        <v>17</v>
      </c>
      <c r="X838" s="14" t="s">
        <v>17</v>
      </c>
      <c r="Y838" s="14" t="s">
        <v>17</v>
      </c>
      <c r="Z838" s="14" t="s">
        <v>17</v>
      </c>
      <c r="AA838" s="14" t="s">
        <v>17</v>
      </c>
      <c r="AB838" s="14" t="s">
        <v>17</v>
      </c>
      <c r="AC838" s="14" t="s">
        <v>17</v>
      </c>
      <c r="AD838" s="14" t="s">
        <v>17</v>
      </c>
      <c r="AE838" s="14" t="s">
        <v>17</v>
      </c>
    </row>
    <row r="839" spans="1:31">
      <c r="A839" t="s">
        <v>143</v>
      </c>
      <c r="B839" t="s">
        <v>168</v>
      </c>
      <c r="C839" s="234" t="s">
        <v>264</v>
      </c>
      <c r="D839" s="234" t="s">
        <v>264</v>
      </c>
      <c r="E839">
        <v>1986</v>
      </c>
      <c r="F839">
        <v>4</v>
      </c>
      <c r="G839">
        <v>9</v>
      </c>
      <c r="H839">
        <v>44.04</v>
      </c>
      <c r="I839" t="s">
        <v>17</v>
      </c>
      <c r="J839" s="14" t="s">
        <v>17</v>
      </c>
      <c r="K839" s="14" t="s">
        <v>17</v>
      </c>
      <c r="L839" s="14">
        <v>5.4</v>
      </c>
      <c r="M839" s="14">
        <v>1</v>
      </c>
      <c r="N839" s="14">
        <v>115</v>
      </c>
      <c r="O839" s="14">
        <v>744</v>
      </c>
      <c r="P839" s="14" t="s">
        <v>17</v>
      </c>
      <c r="Q839" s="14" t="s">
        <v>17</v>
      </c>
      <c r="R839" s="14" t="s">
        <v>17</v>
      </c>
      <c r="S839" s="14">
        <v>6.6</v>
      </c>
      <c r="T839" s="14" t="s">
        <v>17</v>
      </c>
      <c r="U839" s="14" t="s">
        <v>17</v>
      </c>
      <c r="V839" s="14" t="s">
        <v>17</v>
      </c>
      <c r="W839" s="14" t="s">
        <v>17</v>
      </c>
      <c r="X839" s="14" t="s">
        <v>17</v>
      </c>
      <c r="Y839" s="14" t="s">
        <v>17</v>
      </c>
      <c r="Z839" s="14" t="s">
        <v>17</v>
      </c>
      <c r="AA839" s="14" t="s">
        <v>17</v>
      </c>
      <c r="AB839" s="14" t="s">
        <v>17</v>
      </c>
      <c r="AC839" s="14" t="s">
        <v>17</v>
      </c>
      <c r="AD839" s="14" t="s">
        <v>17</v>
      </c>
      <c r="AE839" s="14" t="s">
        <v>17</v>
      </c>
    </row>
    <row r="840" spans="1:31">
      <c r="A840" t="s">
        <v>143</v>
      </c>
      <c r="B840" t="s">
        <v>168</v>
      </c>
      <c r="C840" s="234" t="s">
        <v>264</v>
      </c>
      <c r="D840" s="234" t="s">
        <v>264</v>
      </c>
      <c r="E840">
        <v>1986</v>
      </c>
      <c r="F840">
        <v>4</v>
      </c>
      <c r="G840">
        <v>10</v>
      </c>
      <c r="H840">
        <v>39.93</v>
      </c>
      <c r="I840" t="s">
        <v>17</v>
      </c>
      <c r="J840" s="14" t="s">
        <v>17</v>
      </c>
      <c r="K840" s="14" t="s">
        <v>17</v>
      </c>
      <c r="L840" s="14">
        <v>5.6</v>
      </c>
      <c r="M840" s="14">
        <v>1</v>
      </c>
      <c r="N840" s="14">
        <v>154</v>
      </c>
      <c r="O840" s="14">
        <v>934</v>
      </c>
      <c r="P840" s="14" t="s">
        <v>17</v>
      </c>
      <c r="Q840" s="14" t="s">
        <v>17</v>
      </c>
      <c r="R840" s="14" t="s">
        <v>17</v>
      </c>
      <c r="S840" s="14">
        <v>6.7</v>
      </c>
      <c r="T840" s="14" t="s">
        <v>17</v>
      </c>
      <c r="U840" s="14" t="s">
        <v>17</v>
      </c>
      <c r="V840" s="14" t="s">
        <v>17</v>
      </c>
      <c r="W840" s="14" t="s">
        <v>17</v>
      </c>
      <c r="X840" s="14" t="s">
        <v>17</v>
      </c>
      <c r="Y840" s="14" t="s">
        <v>17</v>
      </c>
      <c r="Z840" s="14" t="s">
        <v>17</v>
      </c>
      <c r="AA840" s="14" t="s">
        <v>17</v>
      </c>
      <c r="AB840" s="14" t="s">
        <v>17</v>
      </c>
      <c r="AC840" s="14" t="s">
        <v>17</v>
      </c>
      <c r="AD840" s="14" t="s">
        <v>17</v>
      </c>
      <c r="AE840" s="14" t="s">
        <v>17</v>
      </c>
    </row>
    <row r="841" spans="1:31">
      <c r="A841" t="s">
        <v>143</v>
      </c>
      <c r="B841" t="s">
        <v>168</v>
      </c>
      <c r="C841" s="234" t="s">
        <v>264</v>
      </c>
      <c r="D841" s="234" t="s">
        <v>264</v>
      </c>
      <c r="E841">
        <v>1986</v>
      </c>
      <c r="F841">
        <v>4</v>
      </c>
      <c r="G841">
        <v>11</v>
      </c>
      <c r="H841">
        <v>45.62</v>
      </c>
      <c r="I841" t="s">
        <v>17</v>
      </c>
      <c r="J841" s="14" t="s">
        <v>17</v>
      </c>
      <c r="K841" s="14" t="s">
        <v>17</v>
      </c>
      <c r="L841" s="14">
        <v>5.6</v>
      </c>
      <c r="M841" s="14">
        <v>1</v>
      </c>
      <c r="N841" s="14">
        <v>141</v>
      </c>
      <c r="O841" s="14">
        <v>658</v>
      </c>
      <c r="P841" s="14" t="s">
        <v>17</v>
      </c>
      <c r="Q841" s="14" t="s">
        <v>17</v>
      </c>
      <c r="R841" s="14" t="s">
        <v>17</v>
      </c>
      <c r="S841" s="14">
        <v>6.7</v>
      </c>
      <c r="T841" s="14" t="s">
        <v>17</v>
      </c>
      <c r="U841" s="14" t="s">
        <v>17</v>
      </c>
      <c r="V841" s="14" t="s">
        <v>17</v>
      </c>
      <c r="W841" s="14" t="s">
        <v>17</v>
      </c>
      <c r="X841" s="14" t="s">
        <v>17</v>
      </c>
      <c r="Y841" s="14" t="s">
        <v>17</v>
      </c>
      <c r="Z841" s="14" t="s">
        <v>17</v>
      </c>
      <c r="AA841" s="14" t="s">
        <v>17</v>
      </c>
      <c r="AB841" s="14" t="s">
        <v>17</v>
      </c>
      <c r="AC841" s="14" t="s">
        <v>17</v>
      </c>
      <c r="AD841" s="14" t="s">
        <v>17</v>
      </c>
      <c r="AE841" s="14" t="s">
        <v>17</v>
      </c>
    </row>
    <row r="842" spans="1:31">
      <c r="A842" t="s">
        <v>143</v>
      </c>
      <c r="B842" t="s">
        <v>168</v>
      </c>
      <c r="C842" s="234" t="s">
        <v>264</v>
      </c>
      <c r="D842" s="234" t="s">
        <v>264</v>
      </c>
      <c r="E842">
        <v>1986</v>
      </c>
      <c r="F842">
        <v>4</v>
      </c>
      <c r="G842">
        <v>12</v>
      </c>
      <c r="H842">
        <v>38.840000000000003</v>
      </c>
      <c r="I842" t="s">
        <v>17</v>
      </c>
      <c r="J842" s="14" t="s">
        <v>17</v>
      </c>
      <c r="K842" s="14" t="s">
        <v>17</v>
      </c>
      <c r="L842" s="14">
        <v>5.6</v>
      </c>
      <c r="M842" s="14">
        <v>1</v>
      </c>
      <c r="N842" s="14">
        <v>88</v>
      </c>
      <c r="O842" s="14">
        <v>526</v>
      </c>
      <c r="P842" s="14" t="s">
        <v>17</v>
      </c>
      <c r="Q842" s="14" t="s">
        <v>17</v>
      </c>
      <c r="R842" s="14" t="s">
        <v>17</v>
      </c>
      <c r="S842" s="14">
        <v>6.8</v>
      </c>
      <c r="T842" s="14" t="s">
        <v>17</v>
      </c>
      <c r="U842" s="14" t="s">
        <v>17</v>
      </c>
      <c r="V842" s="14" t="s">
        <v>17</v>
      </c>
      <c r="W842" s="14" t="s">
        <v>17</v>
      </c>
      <c r="X842" s="14" t="s">
        <v>17</v>
      </c>
      <c r="Y842" s="14" t="s">
        <v>17</v>
      </c>
      <c r="Z842" s="14" t="s">
        <v>17</v>
      </c>
      <c r="AA842" s="14" t="s">
        <v>17</v>
      </c>
      <c r="AB842" s="14" t="s">
        <v>17</v>
      </c>
      <c r="AC842" s="14" t="s">
        <v>17</v>
      </c>
      <c r="AD842" s="14" t="s">
        <v>17</v>
      </c>
      <c r="AE842" s="14" t="s">
        <v>17</v>
      </c>
    </row>
    <row r="843" spans="1:31">
      <c r="A843" t="s">
        <v>143</v>
      </c>
      <c r="B843" t="s">
        <v>168</v>
      </c>
      <c r="C843" s="234" t="s">
        <v>264</v>
      </c>
      <c r="D843" s="234" t="s">
        <v>264</v>
      </c>
      <c r="E843">
        <v>1986</v>
      </c>
      <c r="F843">
        <v>4</v>
      </c>
      <c r="G843">
        <v>13</v>
      </c>
      <c r="H843">
        <v>41.62</v>
      </c>
      <c r="I843" t="s">
        <v>17</v>
      </c>
      <c r="J843" s="14" t="s">
        <v>17</v>
      </c>
      <c r="K843" s="14" t="s">
        <v>17</v>
      </c>
      <c r="L843" s="14">
        <v>5.4</v>
      </c>
      <c r="M843" s="14">
        <v>1</v>
      </c>
      <c r="N843" s="14">
        <v>224</v>
      </c>
      <c r="O843" s="14">
        <v>1000</v>
      </c>
      <c r="P843" s="14" t="s">
        <v>17</v>
      </c>
      <c r="Q843" s="14" t="s">
        <v>17</v>
      </c>
      <c r="R843" s="14" t="s">
        <v>17</v>
      </c>
      <c r="S843" s="14">
        <v>6.6</v>
      </c>
      <c r="T843" s="14" t="s">
        <v>17</v>
      </c>
      <c r="U843" s="14" t="s">
        <v>17</v>
      </c>
      <c r="V843" s="14" t="s">
        <v>17</v>
      </c>
      <c r="W843" s="14" t="s">
        <v>17</v>
      </c>
      <c r="X843" s="14" t="s">
        <v>17</v>
      </c>
      <c r="Y843" s="14" t="s">
        <v>17</v>
      </c>
      <c r="Z843" s="14" t="s">
        <v>17</v>
      </c>
      <c r="AA843" s="14" t="s">
        <v>17</v>
      </c>
      <c r="AB843" s="14" t="s">
        <v>17</v>
      </c>
      <c r="AC843" s="14" t="s">
        <v>17</v>
      </c>
      <c r="AD843" s="14" t="s">
        <v>17</v>
      </c>
      <c r="AE843" s="14" t="s">
        <v>17</v>
      </c>
    </row>
    <row r="844" spans="1:31">
      <c r="A844" t="s">
        <v>143</v>
      </c>
      <c r="B844" t="s">
        <v>168</v>
      </c>
      <c r="C844" s="234" t="s">
        <v>264</v>
      </c>
      <c r="D844" s="234" t="s">
        <v>264</v>
      </c>
      <c r="E844">
        <v>1986</v>
      </c>
      <c r="F844">
        <v>4</v>
      </c>
      <c r="G844">
        <v>14</v>
      </c>
      <c r="H844">
        <v>46.46</v>
      </c>
      <c r="I844" t="s">
        <v>17</v>
      </c>
      <c r="J844" s="14" t="s">
        <v>17</v>
      </c>
      <c r="K844" s="14" t="s">
        <v>17</v>
      </c>
      <c r="L844" s="14">
        <v>5.3</v>
      </c>
      <c r="M844" s="14">
        <v>1</v>
      </c>
      <c r="N844" s="14">
        <v>103</v>
      </c>
      <c r="O844" s="14">
        <v>786</v>
      </c>
      <c r="P844" s="14" t="s">
        <v>17</v>
      </c>
      <c r="Q844" s="14" t="s">
        <v>17</v>
      </c>
      <c r="R844" s="14" t="s">
        <v>17</v>
      </c>
      <c r="S844" s="14">
        <v>6.6</v>
      </c>
      <c r="T844" s="14" t="s">
        <v>17</v>
      </c>
      <c r="U844" s="14" t="s">
        <v>17</v>
      </c>
      <c r="V844" s="14" t="s">
        <v>17</v>
      </c>
      <c r="W844" s="14" t="s">
        <v>17</v>
      </c>
      <c r="X844" s="14" t="s">
        <v>17</v>
      </c>
      <c r="Y844" s="14" t="s">
        <v>17</v>
      </c>
      <c r="Z844" s="14" t="s">
        <v>17</v>
      </c>
      <c r="AA844" s="14" t="s">
        <v>17</v>
      </c>
      <c r="AB844" s="14" t="s">
        <v>17</v>
      </c>
      <c r="AC844" s="14" t="s">
        <v>17</v>
      </c>
      <c r="AD844" s="14" t="s">
        <v>17</v>
      </c>
      <c r="AE844" s="14" t="s">
        <v>17</v>
      </c>
    </row>
    <row r="845" spans="1:31">
      <c r="A845" t="s">
        <v>143</v>
      </c>
      <c r="B845" t="s">
        <v>168</v>
      </c>
      <c r="C845" s="234" t="s">
        <v>264</v>
      </c>
      <c r="D845" s="234" t="s">
        <v>264</v>
      </c>
      <c r="E845">
        <v>1987</v>
      </c>
      <c r="F845">
        <v>1</v>
      </c>
      <c r="G845">
        <v>1</v>
      </c>
      <c r="H845">
        <v>31.46</v>
      </c>
      <c r="I845" t="s">
        <v>17</v>
      </c>
      <c r="J845" s="14" t="s">
        <v>17</v>
      </c>
      <c r="K845" s="14" t="s">
        <v>17</v>
      </c>
      <c r="L845" s="14">
        <v>5.6</v>
      </c>
      <c r="M845" s="14">
        <v>4</v>
      </c>
      <c r="N845" s="14">
        <v>91</v>
      </c>
      <c r="O845" s="14">
        <v>566</v>
      </c>
      <c r="P845" s="14" t="s">
        <v>17</v>
      </c>
      <c r="Q845" s="14" t="s">
        <v>17</v>
      </c>
      <c r="R845" s="14" t="s">
        <v>17</v>
      </c>
      <c r="S845" s="14">
        <v>6.7</v>
      </c>
      <c r="T845" s="14" t="s">
        <v>17</v>
      </c>
      <c r="U845" s="14" t="s">
        <v>17</v>
      </c>
      <c r="V845" s="14" t="s">
        <v>17</v>
      </c>
      <c r="W845" s="14" t="s">
        <v>17</v>
      </c>
      <c r="X845" s="14" t="s">
        <v>17</v>
      </c>
      <c r="Y845" s="14" t="s">
        <v>17</v>
      </c>
      <c r="Z845" s="14" t="s">
        <v>17</v>
      </c>
      <c r="AA845" s="14" t="s">
        <v>17</v>
      </c>
      <c r="AB845" s="14" t="s">
        <v>17</v>
      </c>
      <c r="AC845" s="14" t="s">
        <v>17</v>
      </c>
      <c r="AD845" s="14" t="s">
        <v>17</v>
      </c>
      <c r="AE845" s="14" t="s">
        <v>17</v>
      </c>
    </row>
    <row r="846" spans="1:31">
      <c r="A846" t="s">
        <v>143</v>
      </c>
      <c r="B846" t="s">
        <v>168</v>
      </c>
      <c r="C846" s="234" t="s">
        <v>264</v>
      </c>
      <c r="D846" s="234" t="s">
        <v>264</v>
      </c>
      <c r="E846">
        <v>1987</v>
      </c>
      <c r="F846">
        <v>1</v>
      </c>
      <c r="G846">
        <v>2</v>
      </c>
      <c r="H846">
        <v>28.68</v>
      </c>
      <c r="I846" t="s">
        <v>17</v>
      </c>
      <c r="J846" s="14" t="s">
        <v>17</v>
      </c>
      <c r="K846" s="14" t="s">
        <v>17</v>
      </c>
      <c r="L846" s="14">
        <v>5.8</v>
      </c>
      <c r="M846" s="14">
        <v>12</v>
      </c>
      <c r="N846" s="14">
        <v>63</v>
      </c>
      <c r="O846" s="14">
        <v>751</v>
      </c>
      <c r="P846" s="14" t="s">
        <v>17</v>
      </c>
      <c r="Q846" s="14" t="s">
        <v>17</v>
      </c>
      <c r="R846" s="14" t="s">
        <v>17</v>
      </c>
      <c r="S846" s="14">
        <v>6.8</v>
      </c>
      <c r="T846" s="14" t="s">
        <v>17</v>
      </c>
      <c r="U846" s="14" t="s">
        <v>17</v>
      </c>
      <c r="V846" s="14" t="s">
        <v>17</v>
      </c>
      <c r="W846" s="14" t="s">
        <v>17</v>
      </c>
      <c r="X846" s="14" t="s">
        <v>17</v>
      </c>
      <c r="Y846" s="14" t="s">
        <v>17</v>
      </c>
      <c r="Z846" s="14" t="s">
        <v>17</v>
      </c>
      <c r="AA846" s="14" t="s">
        <v>17</v>
      </c>
      <c r="AB846" s="14" t="s">
        <v>17</v>
      </c>
      <c r="AC846" s="14" t="s">
        <v>17</v>
      </c>
      <c r="AD846" s="14" t="s">
        <v>17</v>
      </c>
      <c r="AE846" s="14" t="s">
        <v>17</v>
      </c>
    </row>
    <row r="847" spans="1:31">
      <c r="A847" t="s">
        <v>143</v>
      </c>
      <c r="B847" t="s">
        <v>168</v>
      </c>
      <c r="C847" s="234" t="s">
        <v>264</v>
      </c>
      <c r="D847" s="234" t="s">
        <v>264</v>
      </c>
      <c r="E847">
        <v>1987</v>
      </c>
      <c r="F847">
        <v>1</v>
      </c>
      <c r="G847">
        <v>3</v>
      </c>
      <c r="H847">
        <v>33.03</v>
      </c>
      <c r="I847" t="s">
        <v>17</v>
      </c>
      <c r="J847" s="14" t="s">
        <v>17</v>
      </c>
      <c r="K847" s="14" t="s">
        <v>17</v>
      </c>
      <c r="L847" s="14">
        <v>6</v>
      </c>
      <c r="M847" s="14">
        <v>3</v>
      </c>
      <c r="N847" s="14">
        <v>65</v>
      </c>
      <c r="O847" s="14">
        <v>636</v>
      </c>
      <c r="P847" s="14" t="s">
        <v>17</v>
      </c>
      <c r="Q847" s="14" t="s">
        <v>17</v>
      </c>
      <c r="R847" s="14" t="s">
        <v>17</v>
      </c>
      <c r="S847" s="14">
        <v>6.8</v>
      </c>
      <c r="T847" s="14" t="s">
        <v>17</v>
      </c>
      <c r="U847" s="14" t="s">
        <v>17</v>
      </c>
      <c r="V847" s="14" t="s">
        <v>17</v>
      </c>
      <c r="W847" s="14" t="s">
        <v>17</v>
      </c>
      <c r="X847" s="14" t="s">
        <v>17</v>
      </c>
      <c r="Y847" s="14" t="s">
        <v>17</v>
      </c>
      <c r="Z847" s="14" t="s">
        <v>17</v>
      </c>
      <c r="AA847" s="14" t="s">
        <v>17</v>
      </c>
      <c r="AB847" s="14" t="s">
        <v>17</v>
      </c>
      <c r="AC847" s="14" t="s">
        <v>17</v>
      </c>
      <c r="AD847" s="14" t="s">
        <v>17</v>
      </c>
      <c r="AE847" s="14" t="s">
        <v>17</v>
      </c>
    </row>
    <row r="848" spans="1:31">
      <c r="A848" t="s">
        <v>143</v>
      </c>
      <c r="B848" t="s">
        <v>168</v>
      </c>
      <c r="C848" s="234" t="s">
        <v>264</v>
      </c>
      <c r="D848" s="234" t="s">
        <v>264</v>
      </c>
      <c r="E848">
        <v>1987</v>
      </c>
      <c r="F848">
        <v>1</v>
      </c>
      <c r="G848">
        <v>4</v>
      </c>
      <c r="H848">
        <v>35.94</v>
      </c>
      <c r="I848" t="s">
        <v>17</v>
      </c>
      <c r="J848" s="14" t="s">
        <v>17</v>
      </c>
      <c r="K848" s="14" t="s">
        <v>17</v>
      </c>
      <c r="L848" s="14">
        <v>5.9</v>
      </c>
      <c r="M848" s="14">
        <v>15</v>
      </c>
      <c r="N848" s="14">
        <v>148</v>
      </c>
      <c r="O848" s="14">
        <v>704</v>
      </c>
      <c r="P848" s="14" t="s">
        <v>17</v>
      </c>
      <c r="Q848" s="14" t="s">
        <v>17</v>
      </c>
      <c r="R848" s="14" t="s">
        <v>17</v>
      </c>
      <c r="S848" s="14">
        <v>6.9</v>
      </c>
      <c r="T848" s="14" t="s">
        <v>17</v>
      </c>
      <c r="U848" s="14" t="s">
        <v>17</v>
      </c>
      <c r="V848" s="14" t="s">
        <v>17</v>
      </c>
      <c r="W848" s="14" t="s">
        <v>17</v>
      </c>
      <c r="X848" s="14" t="s">
        <v>17</v>
      </c>
      <c r="Y848" s="14" t="s">
        <v>17</v>
      </c>
      <c r="Z848" s="14" t="s">
        <v>17</v>
      </c>
      <c r="AA848" s="14" t="s">
        <v>17</v>
      </c>
      <c r="AB848" s="14" t="s">
        <v>17</v>
      </c>
      <c r="AC848" s="14" t="s">
        <v>17</v>
      </c>
      <c r="AD848" s="14" t="s">
        <v>17</v>
      </c>
      <c r="AE848" s="14" t="s">
        <v>17</v>
      </c>
    </row>
    <row r="849" spans="1:31">
      <c r="A849" t="s">
        <v>143</v>
      </c>
      <c r="B849" t="s">
        <v>168</v>
      </c>
      <c r="C849" s="234" t="s">
        <v>264</v>
      </c>
      <c r="D849" s="234" t="s">
        <v>264</v>
      </c>
      <c r="E849">
        <v>1987</v>
      </c>
      <c r="F849">
        <v>1</v>
      </c>
      <c r="G849">
        <v>5</v>
      </c>
      <c r="H849">
        <v>43.92</v>
      </c>
      <c r="I849" t="s">
        <v>17</v>
      </c>
      <c r="J849" s="14" t="s">
        <v>17</v>
      </c>
      <c r="K849" s="14" t="s">
        <v>17</v>
      </c>
      <c r="L849" s="14">
        <v>5.6</v>
      </c>
      <c r="M849" s="14">
        <v>5</v>
      </c>
      <c r="N849" s="14">
        <v>106</v>
      </c>
      <c r="O849" s="14">
        <v>764</v>
      </c>
      <c r="P849" s="14" t="s">
        <v>17</v>
      </c>
      <c r="Q849" s="14" t="s">
        <v>17</v>
      </c>
      <c r="R849" s="14" t="s">
        <v>17</v>
      </c>
      <c r="S849" s="14">
        <v>6.8</v>
      </c>
      <c r="T849" s="14" t="s">
        <v>17</v>
      </c>
      <c r="U849" s="14" t="s">
        <v>17</v>
      </c>
      <c r="V849" s="14" t="s">
        <v>17</v>
      </c>
      <c r="W849" s="14" t="s">
        <v>17</v>
      </c>
      <c r="X849" s="14" t="s">
        <v>17</v>
      </c>
      <c r="Y849" s="14" t="s">
        <v>17</v>
      </c>
      <c r="Z849" s="14" t="s">
        <v>17</v>
      </c>
      <c r="AA849" s="14" t="s">
        <v>17</v>
      </c>
      <c r="AB849" s="14" t="s">
        <v>17</v>
      </c>
      <c r="AC849" s="14" t="s">
        <v>17</v>
      </c>
      <c r="AD849" s="14" t="s">
        <v>17</v>
      </c>
      <c r="AE849" s="14" t="s">
        <v>17</v>
      </c>
    </row>
    <row r="850" spans="1:31">
      <c r="A850" t="s">
        <v>143</v>
      </c>
      <c r="B850" t="s">
        <v>168</v>
      </c>
      <c r="C850" s="234" t="s">
        <v>264</v>
      </c>
      <c r="D850" s="234" t="s">
        <v>264</v>
      </c>
      <c r="E850">
        <v>1987</v>
      </c>
      <c r="F850">
        <v>1</v>
      </c>
      <c r="G850">
        <v>6</v>
      </c>
      <c r="H850">
        <v>42.95</v>
      </c>
      <c r="I850" t="s">
        <v>17</v>
      </c>
      <c r="J850" s="14" t="s">
        <v>17</v>
      </c>
      <c r="K850" s="14" t="s">
        <v>17</v>
      </c>
      <c r="L850" s="14">
        <v>5.5</v>
      </c>
      <c r="M850" s="14">
        <v>8</v>
      </c>
      <c r="N850" s="14">
        <v>79</v>
      </c>
      <c r="O850" s="14">
        <v>654</v>
      </c>
      <c r="P850" s="14" t="s">
        <v>17</v>
      </c>
      <c r="Q850" s="14" t="s">
        <v>17</v>
      </c>
      <c r="R850" s="14" t="s">
        <v>17</v>
      </c>
      <c r="S850" s="14">
        <v>6.8</v>
      </c>
      <c r="T850" s="14" t="s">
        <v>17</v>
      </c>
      <c r="U850" s="14" t="s">
        <v>17</v>
      </c>
      <c r="V850" s="14" t="s">
        <v>17</v>
      </c>
      <c r="W850" s="14" t="s">
        <v>17</v>
      </c>
      <c r="X850" s="14" t="s">
        <v>17</v>
      </c>
      <c r="Y850" s="14" t="s">
        <v>17</v>
      </c>
      <c r="Z850" s="14" t="s">
        <v>17</v>
      </c>
      <c r="AA850" s="14" t="s">
        <v>17</v>
      </c>
      <c r="AB850" s="14" t="s">
        <v>17</v>
      </c>
      <c r="AC850" s="14" t="s">
        <v>17</v>
      </c>
      <c r="AD850" s="14" t="s">
        <v>17</v>
      </c>
      <c r="AE850" s="14" t="s">
        <v>17</v>
      </c>
    </row>
    <row r="851" spans="1:31">
      <c r="A851" t="s">
        <v>143</v>
      </c>
      <c r="B851" t="s">
        <v>168</v>
      </c>
      <c r="C851" s="234" t="s">
        <v>264</v>
      </c>
      <c r="D851" s="234" t="s">
        <v>264</v>
      </c>
      <c r="E851">
        <v>1987</v>
      </c>
      <c r="F851">
        <v>1</v>
      </c>
      <c r="G851">
        <v>7</v>
      </c>
      <c r="H851">
        <v>41.5</v>
      </c>
      <c r="I851" t="s">
        <v>17</v>
      </c>
      <c r="J851" s="14" t="s">
        <v>17</v>
      </c>
      <c r="K851" s="14" t="s">
        <v>17</v>
      </c>
      <c r="L851" s="14">
        <v>5.2</v>
      </c>
      <c r="M851" s="14">
        <v>19</v>
      </c>
      <c r="N851" s="14">
        <v>108</v>
      </c>
      <c r="O851" s="14">
        <v>786</v>
      </c>
      <c r="P851" s="14" t="s">
        <v>17</v>
      </c>
      <c r="Q851" s="14" t="s">
        <v>17</v>
      </c>
      <c r="R851" s="14" t="s">
        <v>17</v>
      </c>
      <c r="S851" s="14">
        <v>6.7</v>
      </c>
      <c r="T851" s="14" t="s">
        <v>17</v>
      </c>
      <c r="U851" s="14" t="s">
        <v>17</v>
      </c>
      <c r="V851" s="14" t="s">
        <v>17</v>
      </c>
      <c r="W851" s="14" t="s">
        <v>17</v>
      </c>
      <c r="X851" s="14" t="s">
        <v>17</v>
      </c>
      <c r="Y851" s="14" t="s">
        <v>17</v>
      </c>
      <c r="Z851" s="14" t="s">
        <v>17</v>
      </c>
      <c r="AA851" s="14" t="s">
        <v>17</v>
      </c>
      <c r="AB851" s="14" t="s">
        <v>17</v>
      </c>
      <c r="AC851" s="14" t="s">
        <v>17</v>
      </c>
      <c r="AD851" s="14" t="s">
        <v>17</v>
      </c>
      <c r="AE851" s="14" t="s">
        <v>17</v>
      </c>
    </row>
    <row r="852" spans="1:31">
      <c r="A852" t="s">
        <v>143</v>
      </c>
      <c r="B852" t="s">
        <v>168</v>
      </c>
      <c r="C852" s="234" t="s">
        <v>264</v>
      </c>
      <c r="D852" s="234" t="s">
        <v>264</v>
      </c>
      <c r="E852">
        <v>1987</v>
      </c>
      <c r="F852">
        <v>1</v>
      </c>
      <c r="G852">
        <v>8</v>
      </c>
      <c r="H852">
        <v>37.15</v>
      </c>
      <c r="I852" t="s">
        <v>17</v>
      </c>
      <c r="J852" s="14" t="s">
        <v>17</v>
      </c>
      <c r="K852" s="14" t="s">
        <v>17</v>
      </c>
      <c r="L852" s="14">
        <v>5.0999999999999996</v>
      </c>
      <c r="M852" s="14">
        <v>25</v>
      </c>
      <c r="N852" s="14">
        <v>48</v>
      </c>
      <c r="O852" s="14">
        <v>744</v>
      </c>
      <c r="P852" s="14" t="s">
        <v>17</v>
      </c>
      <c r="Q852" s="14" t="s">
        <v>17</v>
      </c>
      <c r="R852" s="14" t="s">
        <v>17</v>
      </c>
      <c r="S852" s="14">
        <v>6.7</v>
      </c>
      <c r="T852" s="14" t="s">
        <v>17</v>
      </c>
      <c r="U852" s="14" t="s">
        <v>17</v>
      </c>
      <c r="V852" s="14" t="s">
        <v>17</v>
      </c>
      <c r="W852" s="14" t="s">
        <v>17</v>
      </c>
      <c r="X852" s="14" t="s">
        <v>17</v>
      </c>
      <c r="Y852" s="14" t="s">
        <v>17</v>
      </c>
      <c r="Z852" s="14" t="s">
        <v>17</v>
      </c>
      <c r="AA852" s="14" t="s">
        <v>17</v>
      </c>
      <c r="AB852" s="14" t="s">
        <v>17</v>
      </c>
      <c r="AC852" s="14" t="s">
        <v>17</v>
      </c>
      <c r="AD852" s="14" t="s">
        <v>17</v>
      </c>
      <c r="AE852" s="14" t="s">
        <v>17</v>
      </c>
    </row>
    <row r="853" spans="1:31">
      <c r="A853" t="s">
        <v>143</v>
      </c>
      <c r="B853" t="s">
        <v>168</v>
      </c>
      <c r="C853" s="234" t="s">
        <v>264</v>
      </c>
      <c r="D853" s="234" t="s">
        <v>264</v>
      </c>
      <c r="E853">
        <v>1987</v>
      </c>
      <c r="F853">
        <v>1</v>
      </c>
      <c r="G853">
        <v>9</v>
      </c>
      <c r="H853">
        <v>43.92</v>
      </c>
      <c r="I853" t="s">
        <v>17</v>
      </c>
      <c r="J853" s="14" t="s">
        <v>17</v>
      </c>
      <c r="K853" s="14" t="s">
        <v>17</v>
      </c>
      <c r="L853" s="14">
        <v>5.4</v>
      </c>
      <c r="M853" s="14">
        <v>17</v>
      </c>
      <c r="N853" s="14">
        <v>77</v>
      </c>
      <c r="O853" s="14">
        <v>777</v>
      </c>
      <c r="P853" s="14" t="s">
        <v>17</v>
      </c>
      <c r="Q853" s="14" t="s">
        <v>17</v>
      </c>
      <c r="R853" s="14" t="s">
        <v>17</v>
      </c>
      <c r="S853" s="14">
        <v>6.8</v>
      </c>
      <c r="T853" s="14" t="s">
        <v>17</v>
      </c>
      <c r="U853" s="14" t="s">
        <v>17</v>
      </c>
      <c r="V853" s="14" t="s">
        <v>17</v>
      </c>
      <c r="W853" s="14" t="s">
        <v>17</v>
      </c>
      <c r="X853" s="14" t="s">
        <v>17</v>
      </c>
      <c r="Y853" s="14" t="s">
        <v>17</v>
      </c>
      <c r="Z853" s="14" t="s">
        <v>17</v>
      </c>
      <c r="AA853" s="14" t="s">
        <v>17</v>
      </c>
      <c r="AB853" s="14" t="s">
        <v>17</v>
      </c>
      <c r="AC853" s="14" t="s">
        <v>17</v>
      </c>
      <c r="AD853" s="14" t="s">
        <v>17</v>
      </c>
      <c r="AE853" s="14" t="s">
        <v>17</v>
      </c>
    </row>
    <row r="854" spans="1:31">
      <c r="A854" t="s">
        <v>143</v>
      </c>
      <c r="B854" t="s">
        <v>168</v>
      </c>
      <c r="C854" s="234" t="s">
        <v>264</v>
      </c>
      <c r="D854" s="234" t="s">
        <v>264</v>
      </c>
      <c r="E854">
        <v>1987</v>
      </c>
      <c r="F854">
        <v>1</v>
      </c>
      <c r="G854">
        <v>10</v>
      </c>
      <c r="H854">
        <v>30.98</v>
      </c>
      <c r="I854" t="s">
        <v>17</v>
      </c>
      <c r="J854" s="14" t="s">
        <v>17</v>
      </c>
      <c r="K854" s="14" t="s">
        <v>17</v>
      </c>
      <c r="L854" s="14">
        <v>5.5</v>
      </c>
      <c r="M854" s="14">
        <v>8</v>
      </c>
      <c r="N854" s="14">
        <v>88</v>
      </c>
      <c r="O854" s="14">
        <v>767</v>
      </c>
      <c r="P854" s="14" t="s">
        <v>17</v>
      </c>
      <c r="Q854" s="14" t="s">
        <v>17</v>
      </c>
      <c r="R854" s="14" t="s">
        <v>17</v>
      </c>
      <c r="S854" s="14">
        <v>6.7</v>
      </c>
      <c r="T854" s="14" t="s">
        <v>17</v>
      </c>
      <c r="U854" s="14" t="s">
        <v>17</v>
      </c>
      <c r="V854" s="14" t="s">
        <v>17</v>
      </c>
      <c r="W854" s="14" t="s">
        <v>17</v>
      </c>
      <c r="X854" s="14" t="s">
        <v>17</v>
      </c>
      <c r="Y854" s="14" t="s">
        <v>17</v>
      </c>
      <c r="Z854" s="14" t="s">
        <v>17</v>
      </c>
      <c r="AA854" s="14" t="s">
        <v>17</v>
      </c>
      <c r="AB854" s="14" t="s">
        <v>17</v>
      </c>
      <c r="AC854" s="14" t="s">
        <v>17</v>
      </c>
      <c r="AD854" s="14" t="s">
        <v>17</v>
      </c>
      <c r="AE854" s="14" t="s">
        <v>17</v>
      </c>
    </row>
    <row r="855" spans="1:31">
      <c r="A855" t="s">
        <v>143</v>
      </c>
      <c r="B855" t="s">
        <v>168</v>
      </c>
      <c r="C855" s="234" t="s">
        <v>264</v>
      </c>
      <c r="D855" s="234" t="s">
        <v>264</v>
      </c>
      <c r="E855">
        <v>1987</v>
      </c>
      <c r="F855">
        <v>1</v>
      </c>
      <c r="G855">
        <v>11</v>
      </c>
      <c r="H855">
        <v>34.85</v>
      </c>
      <c r="I855" t="s">
        <v>17</v>
      </c>
      <c r="J855" s="14" t="s">
        <v>17</v>
      </c>
      <c r="K855" s="14" t="s">
        <v>17</v>
      </c>
      <c r="L855" s="14">
        <v>5.7</v>
      </c>
      <c r="M855" s="14">
        <v>16</v>
      </c>
      <c r="N855" s="14">
        <v>198</v>
      </c>
      <c r="O855" s="14">
        <v>819</v>
      </c>
      <c r="P855" s="14" t="s">
        <v>17</v>
      </c>
      <c r="Q855" s="14" t="s">
        <v>17</v>
      </c>
      <c r="R855" s="14" t="s">
        <v>17</v>
      </c>
      <c r="S855" s="14">
        <v>6.8</v>
      </c>
      <c r="T855" s="14" t="s">
        <v>17</v>
      </c>
      <c r="U855" s="14" t="s">
        <v>17</v>
      </c>
      <c r="V855" s="14" t="s">
        <v>17</v>
      </c>
      <c r="W855" s="14" t="s">
        <v>17</v>
      </c>
      <c r="X855" s="14" t="s">
        <v>17</v>
      </c>
      <c r="Y855" s="14" t="s">
        <v>17</v>
      </c>
      <c r="Z855" s="14" t="s">
        <v>17</v>
      </c>
      <c r="AA855" s="14" t="s">
        <v>17</v>
      </c>
      <c r="AB855" s="14" t="s">
        <v>17</v>
      </c>
      <c r="AC855" s="14" t="s">
        <v>17</v>
      </c>
      <c r="AD855" s="14" t="s">
        <v>17</v>
      </c>
      <c r="AE855" s="14" t="s">
        <v>17</v>
      </c>
    </row>
    <row r="856" spans="1:31">
      <c r="A856" t="s">
        <v>143</v>
      </c>
      <c r="B856" t="s">
        <v>168</v>
      </c>
      <c r="C856" s="234" t="s">
        <v>264</v>
      </c>
      <c r="D856" s="234" t="s">
        <v>264</v>
      </c>
      <c r="E856">
        <v>1987</v>
      </c>
      <c r="F856">
        <v>1</v>
      </c>
      <c r="G856">
        <v>12</v>
      </c>
      <c r="H856">
        <v>44.04</v>
      </c>
      <c r="I856" t="s">
        <v>17</v>
      </c>
      <c r="J856" s="14" t="s">
        <v>17</v>
      </c>
      <c r="K856" s="14" t="s">
        <v>17</v>
      </c>
      <c r="L856" s="14">
        <v>5.5</v>
      </c>
      <c r="M856" s="14">
        <v>19</v>
      </c>
      <c r="N856" s="14">
        <v>198</v>
      </c>
      <c r="O856" s="14">
        <v>697</v>
      </c>
      <c r="P856" s="14" t="s">
        <v>17</v>
      </c>
      <c r="Q856" s="14" t="s">
        <v>17</v>
      </c>
      <c r="R856" s="14" t="s">
        <v>17</v>
      </c>
      <c r="S856" s="14">
        <v>6.7</v>
      </c>
      <c r="T856" s="14" t="s">
        <v>17</v>
      </c>
      <c r="U856" s="14" t="s">
        <v>17</v>
      </c>
      <c r="V856" s="14" t="s">
        <v>17</v>
      </c>
      <c r="W856" s="14" t="s">
        <v>17</v>
      </c>
      <c r="X856" s="14" t="s">
        <v>17</v>
      </c>
      <c r="Y856" s="14" t="s">
        <v>17</v>
      </c>
      <c r="Z856" s="14" t="s">
        <v>17</v>
      </c>
      <c r="AA856" s="14" t="s">
        <v>17</v>
      </c>
      <c r="AB856" s="14" t="s">
        <v>17</v>
      </c>
      <c r="AC856" s="14" t="s">
        <v>17</v>
      </c>
      <c r="AD856" s="14" t="s">
        <v>17</v>
      </c>
      <c r="AE856" s="14" t="s">
        <v>17</v>
      </c>
    </row>
    <row r="857" spans="1:31">
      <c r="A857" t="s">
        <v>143</v>
      </c>
      <c r="B857" t="s">
        <v>168</v>
      </c>
      <c r="C857" s="234" t="s">
        <v>264</v>
      </c>
      <c r="D857" s="234" t="s">
        <v>264</v>
      </c>
      <c r="E857">
        <v>1987</v>
      </c>
      <c r="F857">
        <v>1</v>
      </c>
      <c r="G857">
        <v>13</v>
      </c>
      <c r="H857">
        <v>27.95</v>
      </c>
      <c r="I857" t="s">
        <v>17</v>
      </c>
      <c r="J857" s="14" t="s">
        <v>17</v>
      </c>
      <c r="K857" s="14" t="s">
        <v>17</v>
      </c>
      <c r="L857" s="14">
        <v>5.5</v>
      </c>
      <c r="M857" s="14">
        <v>4</v>
      </c>
      <c r="N857" s="14">
        <v>146</v>
      </c>
      <c r="O857" s="14">
        <v>724</v>
      </c>
      <c r="P857" s="14" t="s">
        <v>17</v>
      </c>
      <c r="Q857" s="14" t="s">
        <v>17</v>
      </c>
      <c r="R857" s="14" t="s">
        <v>17</v>
      </c>
      <c r="S857" s="14">
        <v>6.7</v>
      </c>
      <c r="T857" s="14" t="s">
        <v>17</v>
      </c>
      <c r="U857" s="14" t="s">
        <v>17</v>
      </c>
      <c r="V857" s="14" t="s">
        <v>17</v>
      </c>
      <c r="W857" s="14" t="s">
        <v>17</v>
      </c>
      <c r="X857" s="14" t="s">
        <v>17</v>
      </c>
      <c r="Y857" s="14" t="s">
        <v>17</v>
      </c>
      <c r="Z857" s="14" t="s">
        <v>17</v>
      </c>
      <c r="AA857" s="14" t="s">
        <v>17</v>
      </c>
      <c r="AB857" s="14" t="s">
        <v>17</v>
      </c>
      <c r="AC857" s="14" t="s">
        <v>17</v>
      </c>
      <c r="AD857" s="14" t="s">
        <v>17</v>
      </c>
      <c r="AE857" s="14" t="s">
        <v>17</v>
      </c>
    </row>
    <row r="858" spans="1:31">
      <c r="A858" t="s">
        <v>143</v>
      </c>
      <c r="B858" t="s">
        <v>168</v>
      </c>
      <c r="C858" s="234" t="s">
        <v>264</v>
      </c>
      <c r="D858" s="234" t="s">
        <v>264</v>
      </c>
      <c r="E858">
        <v>1987</v>
      </c>
      <c r="F858">
        <v>1</v>
      </c>
      <c r="G858">
        <v>14</v>
      </c>
      <c r="H858">
        <v>43.44</v>
      </c>
      <c r="I858" t="s">
        <v>17</v>
      </c>
      <c r="J858" s="14" t="s">
        <v>17</v>
      </c>
      <c r="K858" s="14" t="s">
        <v>17</v>
      </c>
      <c r="L858" s="14">
        <v>5.4</v>
      </c>
      <c r="M858" s="14">
        <v>10</v>
      </c>
      <c r="N858" s="14">
        <v>110</v>
      </c>
      <c r="O858" s="14">
        <v>692</v>
      </c>
      <c r="P858" s="14" t="s">
        <v>17</v>
      </c>
      <c r="Q858" s="14" t="s">
        <v>17</v>
      </c>
      <c r="R858" s="14" t="s">
        <v>17</v>
      </c>
      <c r="S858" s="14">
        <v>6.7</v>
      </c>
      <c r="T858" s="14" t="s">
        <v>17</v>
      </c>
      <c r="U858" s="14" t="s">
        <v>17</v>
      </c>
      <c r="V858" s="14" t="s">
        <v>17</v>
      </c>
      <c r="W858" s="14" t="s">
        <v>17</v>
      </c>
      <c r="X858" s="14" t="s">
        <v>17</v>
      </c>
      <c r="Y858" s="14" t="s">
        <v>17</v>
      </c>
      <c r="Z858" s="14" t="s">
        <v>17</v>
      </c>
      <c r="AA858" s="14" t="s">
        <v>17</v>
      </c>
      <c r="AB858" s="14" t="s">
        <v>17</v>
      </c>
      <c r="AC858" s="14" t="s">
        <v>17</v>
      </c>
      <c r="AD858" s="14" t="s">
        <v>17</v>
      </c>
      <c r="AE858" s="14" t="s">
        <v>17</v>
      </c>
    </row>
    <row r="859" spans="1:31">
      <c r="A859" t="s">
        <v>143</v>
      </c>
      <c r="B859" t="s">
        <v>168</v>
      </c>
      <c r="C859" s="234" t="s">
        <v>264</v>
      </c>
      <c r="D859" s="234" t="s">
        <v>264</v>
      </c>
      <c r="E859">
        <v>1987</v>
      </c>
      <c r="F859">
        <v>2</v>
      </c>
      <c r="G859">
        <v>1</v>
      </c>
      <c r="H859">
        <v>26.74</v>
      </c>
      <c r="I859" t="s">
        <v>17</v>
      </c>
      <c r="J859" s="14" t="s">
        <v>17</v>
      </c>
      <c r="K859" s="14" t="s">
        <v>17</v>
      </c>
      <c r="L859" s="14">
        <v>5.7</v>
      </c>
      <c r="M859" s="14">
        <v>6</v>
      </c>
      <c r="N859" s="14">
        <v>90</v>
      </c>
      <c r="O859" s="14">
        <v>597</v>
      </c>
      <c r="P859" s="14" t="s">
        <v>17</v>
      </c>
      <c r="Q859" s="14" t="s">
        <v>17</v>
      </c>
      <c r="R859" s="14" t="s">
        <v>17</v>
      </c>
      <c r="S859" s="14">
        <v>6.8</v>
      </c>
      <c r="T859" s="14" t="s">
        <v>17</v>
      </c>
      <c r="U859" s="14" t="s">
        <v>17</v>
      </c>
      <c r="V859" s="14" t="s">
        <v>17</v>
      </c>
      <c r="W859" s="14" t="s">
        <v>17</v>
      </c>
      <c r="X859" s="14" t="s">
        <v>17</v>
      </c>
      <c r="Y859" s="14" t="s">
        <v>17</v>
      </c>
      <c r="Z859" s="14" t="s">
        <v>17</v>
      </c>
      <c r="AA859" s="14" t="s">
        <v>17</v>
      </c>
      <c r="AB859" s="14" t="s">
        <v>17</v>
      </c>
      <c r="AC859" s="14" t="s">
        <v>17</v>
      </c>
      <c r="AD859" s="14" t="s">
        <v>17</v>
      </c>
      <c r="AE859" s="14" t="s">
        <v>17</v>
      </c>
    </row>
    <row r="860" spans="1:31">
      <c r="A860" t="s">
        <v>143</v>
      </c>
      <c r="B860" t="s">
        <v>168</v>
      </c>
      <c r="C860" s="234" t="s">
        <v>264</v>
      </c>
      <c r="D860" s="234" t="s">
        <v>264</v>
      </c>
      <c r="E860">
        <v>1987</v>
      </c>
      <c r="F860">
        <v>2</v>
      </c>
      <c r="G860">
        <v>2</v>
      </c>
      <c r="H860">
        <v>33.03</v>
      </c>
      <c r="I860" t="s">
        <v>17</v>
      </c>
      <c r="J860" s="14" t="s">
        <v>17</v>
      </c>
      <c r="K860" s="14" t="s">
        <v>17</v>
      </c>
      <c r="L860" s="14">
        <v>5.7</v>
      </c>
      <c r="M860" s="14">
        <v>11</v>
      </c>
      <c r="N860" s="14">
        <v>119</v>
      </c>
      <c r="O860" s="14">
        <v>774</v>
      </c>
      <c r="P860" s="14" t="s">
        <v>17</v>
      </c>
      <c r="Q860" s="14" t="s">
        <v>17</v>
      </c>
      <c r="R860" s="14" t="s">
        <v>17</v>
      </c>
      <c r="S860" s="14">
        <v>6.8</v>
      </c>
      <c r="T860" s="14" t="s">
        <v>17</v>
      </c>
      <c r="U860" s="14" t="s">
        <v>17</v>
      </c>
      <c r="V860" s="14" t="s">
        <v>17</v>
      </c>
      <c r="W860" s="14" t="s">
        <v>17</v>
      </c>
      <c r="X860" s="14" t="s">
        <v>17</v>
      </c>
      <c r="Y860" s="14" t="s">
        <v>17</v>
      </c>
      <c r="Z860" s="14" t="s">
        <v>17</v>
      </c>
      <c r="AA860" s="14" t="s">
        <v>17</v>
      </c>
      <c r="AB860" s="14" t="s">
        <v>17</v>
      </c>
      <c r="AC860" s="14" t="s">
        <v>17</v>
      </c>
      <c r="AD860" s="14" t="s">
        <v>17</v>
      </c>
      <c r="AE860" s="14" t="s">
        <v>17</v>
      </c>
    </row>
    <row r="861" spans="1:31">
      <c r="A861" t="s">
        <v>143</v>
      </c>
      <c r="B861" t="s">
        <v>168</v>
      </c>
      <c r="C861" s="234" t="s">
        <v>264</v>
      </c>
      <c r="D861" s="234" t="s">
        <v>264</v>
      </c>
      <c r="E861">
        <v>1987</v>
      </c>
      <c r="F861">
        <v>2</v>
      </c>
      <c r="G861">
        <v>3</v>
      </c>
      <c r="H861">
        <v>32.67</v>
      </c>
      <c r="I861" t="s">
        <v>17</v>
      </c>
      <c r="J861" s="14" t="s">
        <v>17</v>
      </c>
      <c r="K861" s="14" t="s">
        <v>17</v>
      </c>
      <c r="L861" s="14">
        <v>5.7</v>
      </c>
      <c r="M861" s="14">
        <v>18</v>
      </c>
      <c r="N861" s="14">
        <v>79</v>
      </c>
      <c r="O861" s="14">
        <v>672</v>
      </c>
      <c r="P861" s="14" t="s">
        <v>17</v>
      </c>
      <c r="Q861" s="14" t="s">
        <v>17</v>
      </c>
      <c r="R861" s="14" t="s">
        <v>17</v>
      </c>
      <c r="S861" s="14">
        <v>6.9</v>
      </c>
      <c r="T861" s="14" t="s">
        <v>17</v>
      </c>
      <c r="U861" s="14" t="s">
        <v>17</v>
      </c>
      <c r="V861" s="14" t="s">
        <v>17</v>
      </c>
      <c r="W861" s="14" t="s">
        <v>17</v>
      </c>
      <c r="X861" s="14" t="s">
        <v>17</v>
      </c>
      <c r="Y861" s="14" t="s">
        <v>17</v>
      </c>
      <c r="Z861" s="14" t="s">
        <v>17</v>
      </c>
      <c r="AA861" s="14" t="s">
        <v>17</v>
      </c>
      <c r="AB861" s="14" t="s">
        <v>17</v>
      </c>
      <c r="AC861" s="14" t="s">
        <v>17</v>
      </c>
      <c r="AD861" s="14" t="s">
        <v>17</v>
      </c>
      <c r="AE861" s="14" t="s">
        <v>17</v>
      </c>
    </row>
    <row r="862" spans="1:31">
      <c r="A862" t="s">
        <v>143</v>
      </c>
      <c r="B862" t="s">
        <v>168</v>
      </c>
      <c r="C862" s="234" t="s">
        <v>264</v>
      </c>
      <c r="D862" s="234" t="s">
        <v>264</v>
      </c>
      <c r="E862">
        <v>1987</v>
      </c>
      <c r="F862">
        <v>2</v>
      </c>
      <c r="G862">
        <v>4</v>
      </c>
      <c r="H862">
        <v>41.02</v>
      </c>
      <c r="I862" t="s">
        <v>17</v>
      </c>
      <c r="J862" s="14" t="s">
        <v>17</v>
      </c>
      <c r="K862" s="14" t="s">
        <v>17</v>
      </c>
      <c r="L862" s="14">
        <v>5.5</v>
      </c>
      <c r="M862" s="14">
        <v>12</v>
      </c>
      <c r="N862" s="14">
        <v>62</v>
      </c>
      <c r="O862" s="14">
        <v>765</v>
      </c>
      <c r="P862" s="14" t="s">
        <v>17</v>
      </c>
      <c r="Q862" s="14" t="s">
        <v>17</v>
      </c>
      <c r="R862" s="14" t="s">
        <v>17</v>
      </c>
      <c r="S862" s="14">
        <v>6.8</v>
      </c>
      <c r="T862" s="14" t="s">
        <v>17</v>
      </c>
      <c r="U862" s="14" t="s">
        <v>17</v>
      </c>
      <c r="V862" s="14" t="s">
        <v>17</v>
      </c>
      <c r="W862" s="14" t="s">
        <v>17</v>
      </c>
      <c r="X862" s="14" t="s">
        <v>17</v>
      </c>
      <c r="Y862" s="14" t="s">
        <v>17</v>
      </c>
      <c r="Z862" s="14" t="s">
        <v>17</v>
      </c>
      <c r="AA862" s="14" t="s">
        <v>17</v>
      </c>
      <c r="AB862" s="14" t="s">
        <v>17</v>
      </c>
      <c r="AC862" s="14" t="s">
        <v>17</v>
      </c>
      <c r="AD862" s="14" t="s">
        <v>17</v>
      </c>
      <c r="AE862" s="14" t="s">
        <v>17</v>
      </c>
    </row>
    <row r="863" spans="1:31">
      <c r="A863" t="s">
        <v>143</v>
      </c>
      <c r="B863" t="s">
        <v>168</v>
      </c>
      <c r="C863" s="234" t="s">
        <v>264</v>
      </c>
      <c r="D863" s="234" t="s">
        <v>264</v>
      </c>
      <c r="E863">
        <v>1987</v>
      </c>
      <c r="F863">
        <v>2</v>
      </c>
      <c r="G863">
        <v>5</v>
      </c>
      <c r="H863">
        <v>42.47</v>
      </c>
      <c r="I863" t="s">
        <v>17</v>
      </c>
      <c r="J863" s="14" t="s">
        <v>17</v>
      </c>
      <c r="K863" s="14" t="s">
        <v>17</v>
      </c>
      <c r="L863" s="14">
        <v>5.5</v>
      </c>
      <c r="M863" s="14">
        <v>6</v>
      </c>
      <c r="N863" s="14">
        <v>76</v>
      </c>
      <c r="O863" s="14">
        <v>691</v>
      </c>
      <c r="P863" s="14" t="s">
        <v>17</v>
      </c>
      <c r="Q863" s="14" t="s">
        <v>17</v>
      </c>
      <c r="R863" s="14" t="s">
        <v>17</v>
      </c>
      <c r="S863" s="14">
        <v>6.7</v>
      </c>
      <c r="T863" s="14" t="s">
        <v>17</v>
      </c>
      <c r="U863" s="14" t="s">
        <v>17</v>
      </c>
      <c r="V863" s="14" t="s">
        <v>17</v>
      </c>
      <c r="W863" s="14" t="s">
        <v>17</v>
      </c>
      <c r="X863" s="14" t="s">
        <v>17</v>
      </c>
      <c r="Y863" s="14" t="s">
        <v>17</v>
      </c>
      <c r="Z863" s="14" t="s">
        <v>17</v>
      </c>
      <c r="AA863" s="14" t="s">
        <v>17</v>
      </c>
      <c r="AB863" s="14" t="s">
        <v>17</v>
      </c>
      <c r="AC863" s="14" t="s">
        <v>17</v>
      </c>
      <c r="AD863" s="14" t="s">
        <v>17</v>
      </c>
      <c r="AE863" s="14" t="s">
        <v>17</v>
      </c>
    </row>
    <row r="864" spans="1:31">
      <c r="A864" t="s">
        <v>143</v>
      </c>
      <c r="B864" t="s">
        <v>168</v>
      </c>
      <c r="C864" s="234" t="s">
        <v>264</v>
      </c>
      <c r="D864" s="234" t="s">
        <v>264</v>
      </c>
      <c r="E864">
        <v>1987</v>
      </c>
      <c r="F864">
        <v>2</v>
      </c>
      <c r="G864">
        <v>6</v>
      </c>
      <c r="H864">
        <v>44.04</v>
      </c>
      <c r="I864" t="s">
        <v>17</v>
      </c>
      <c r="J864" s="14" t="s">
        <v>17</v>
      </c>
      <c r="K864" s="14" t="s">
        <v>17</v>
      </c>
      <c r="L864" s="14">
        <v>5.4</v>
      </c>
      <c r="M864" s="14">
        <v>28</v>
      </c>
      <c r="N864" s="14">
        <v>88</v>
      </c>
      <c r="O864" s="14">
        <v>758</v>
      </c>
      <c r="P864" s="14" t="s">
        <v>17</v>
      </c>
      <c r="Q864" s="14" t="s">
        <v>17</v>
      </c>
      <c r="R864" s="14" t="s">
        <v>17</v>
      </c>
      <c r="S864" s="14">
        <v>6.8</v>
      </c>
      <c r="T864" s="14" t="s">
        <v>17</v>
      </c>
      <c r="U864" s="14" t="s">
        <v>17</v>
      </c>
      <c r="V864" s="14" t="s">
        <v>17</v>
      </c>
      <c r="W864" s="14" t="s">
        <v>17</v>
      </c>
      <c r="X864" s="14" t="s">
        <v>17</v>
      </c>
      <c r="Y864" s="14" t="s">
        <v>17</v>
      </c>
      <c r="Z864" s="14" t="s">
        <v>17</v>
      </c>
      <c r="AA864" s="14" t="s">
        <v>17</v>
      </c>
      <c r="AB864" s="14" t="s">
        <v>17</v>
      </c>
      <c r="AC864" s="14" t="s">
        <v>17</v>
      </c>
      <c r="AD864" s="14" t="s">
        <v>17</v>
      </c>
      <c r="AE864" s="14" t="s">
        <v>17</v>
      </c>
    </row>
    <row r="865" spans="1:31">
      <c r="A865" t="s">
        <v>143</v>
      </c>
      <c r="B865" t="s">
        <v>168</v>
      </c>
      <c r="C865" s="234" t="s">
        <v>264</v>
      </c>
      <c r="D865" s="234" t="s">
        <v>264</v>
      </c>
      <c r="E865">
        <v>1987</v>
      </c>
      <c r="F865">
        <v>2</v>
      </c>
      <c r="G865">
        <v>7</v>
      </c>
      <c r="H865">
        <v>41.38</v>
      </c>
      <c r="I865" t="s">
        <v>17</v>
      </c>
      <c r="J865" s="14" t="s">
        <v>17</v>
      </c>
      <c r="K865" s="14" t="s">
        <v>17</v>
      </c>
      <c r="L865" s="14">
        <v>5.3</v>
      </c>
      <c r="M865" s="14">
        <v>12</v>
      </c>
      <c r="N865" s="14">
        <v>126</v>
      </c>
      <c r="O865" s="14">
        <v>773</v>
      </c>
      <c r="P865" s="14" t="s">
        <v>17</v>
      </c>
      <c r="Q865" s="14" t="s">
        <v>17</v>
      </c>
      <c r="R865" s="14" t="s">
        <v>17</v>
      </c>
      <c r="S865" s="14">
        <v>6.6</v>
      </c>
      <c r="T865" s="14" t="s">
        <v>17</v>
      </c>
      <c r="U865" s="14" t="s">
        <v>17</v>
      </c>
      <c r="V865" s="14" t="s">
        <v>17</v>
      </c>
      <c r="W865" s="14" t="s">
        <v>17</v>
      </c>
      <c r="X865" s="14" t="s">
        <v>17</v>
      </c>
      <c r="Y865" s="14" t="s">
        <v>17</v>
      </c>
      <c r="Z865" s="14" t="s">
        <v>17</v>
      </c>
      <c r="AA865" s="14" t="s">
        <v>17</v>
      </c>
      <c r="AB865" s="14" t="s">
        <v>17</v>
      </c>
      <c r="AC865" s="14" t="s">
        <v>17</v>
      </c>
      <c r="AD865" s="14" t="s">
        <v>17</v>
      </c>
      <c r="AE865" s="14" t="s">
        <v>17</v>
      </c>
    </row>
    <row r="866" spans="1:31">
      <c r="A866" t="s">
        <v>143</v>
      </c>
      <c r="B866" t="s">
        <v>168</v>
      </c>
      <c r="C866" s="234" t="s">
        <v>264</v>
      </c>
      <c r="D866" s="234" t="s">
        <v>264</v>
      </c>
      <c r="E866">
        <v>1987</v>
      </c>
      <c r="F866">
        <v>2</v>
      </c>
      <c r="G866">
        <v>8</v>
      </c>
      <c r="H866">
        <v>40.049999999999997</v>
      </c>
      <c r="I866" t="s">
        <v>17</v>
      </c>
      <c r="J866" s="14" t="s">
        <v>17</v>
      </c>
      <c r="K866" s="14" t="s">
        <v>17</v>
      </c>
      <c r="L866" s="14">
        <v>5.7</v>
      </c>
      <c r="M866" s="14">
        <v>10</v>
      </c>
      <c r="N866" s="14">
        <v>69</v>
      </c>
      <c r="O866" s="14">
        <v>801</v>
      </c>
      <c r="P866" s="14" t="s">
        <v>17</v>
      </c>
      <c r="Q866" s="14" t="s">
        <v>17</v>
      </c>
      <c r="R866" s="14" t="s">
        <v>17</v>
      </c>
      <c r="S866" s="14">
        <v>6.7</v>
      </c>
      <c r="T866" s="14" t="s">
        <v>17</v>
      </c>
      <c r="U866" s="14" t="s">
        <v>17</v>
      </c>
      <c r="V866" s="14" t="s">
        <v>17</v>
      </c>
      <c r="W866" s="14" t="s">
        <v>17</v>
      </c>
      <c r="X866" s="14" t="s">
        <v>17</v>
      </c>
      <c r="Y866" s="14" t="s">
        <v>17</v>
      </c>
      <c r="Z866" s="14" t="s">
        <v>17</v>
      </c>
      <c r="AA866" s="14" t="s">
        <v>17</v>
      </c>
      <c r="AB866" s="14" t="s">
        <v>17</v>
      </c>
      <c r="AC866" s="14" t="s">
        <v>17</v>
      </c>
      <c r="AD866" s="14" t="s">
        <v>17</v>
      </c>
      <c r="AE866" s="14" t="s">
        <v>17</v>
      </c>
    </row>
    <row r="867" spans="1:31">
      <c r="A867" t="s">
        <v>143</v>
      </c>
      <c r="B867" t="s">
        <v>168</v>
      </c>
      <c r="C867" s="234" t="s">
        <v>264</v>
      </c>
      <c r="D867" s="234" t="s">
        <v>264</v>
      </c>
      <c r="E867">
        <v>1987</v>
      </c>
      <c r="F867">
        <v>2</v>
      </c>
      <c r="G867">
        <v>9</v>
      </c>
      <c r="H867">
        <v>43.2</v>
      </c>
      <c r="I867" t="s">
        <v>17</v>
      </c>
      <c r="J867" s="14" t="s">
        <v>17</v>
      </c>
      <c r="K867" s="14" t="s">
        <v>17</v>
      </c>
      <c r="L867" s="14">
        <v>5.5</v>
      </c>
      <c r="M867" s="14">
        <v>1</v>
      </c>
      <c r="N867" s="14">
        <v>103</v>
      </c>
      <c r="O867" s="14">
        <v>795</v>
      </c>
      <c r="P867" s="14" t="s">
        <v>17</v>
      </c>
      <c r="Q867" s="14" t="s">
        <v>17</v>
      </c>
      <c r="R867" s="14" t="s">
        <v>17</v>
      </c>
      <c r="S867" s="14">
        <v>6.7</v>
      </c>
      <c r="T867" s="14" t="s">
        <v>17</v>
      </c>
      <c r="U867" s="14" t="s">
        <v>17</v>
      </c>
      <c r="V867" s="14" t="s">
        <v>17</v>
      </c>
      <c r="W867" s="14" t="s">
        <v>17</v>
      </c>
      <c r="X867" s="14" t="s">
        <v>17</v>
      </c>
      <c r="Y867" s="14" t="s">
        <v>17</v>
      </c>
      <c r="Z867" s="14" t="s">
        <v>17</v>
      </c>
      <c r="AA867" s="14" t="s">
        <v>17</v>
      </c>
      <c r="AB867" s="14" t="s">
        <v>17</v>
      </c>
      <c r="AC867" s="14" t="s">
        <v>17</v>
      </c>
      <c r="AD867" s="14" t="s">
        <v>17</v>
      </c>
      <c r="AE867" s="14" t="s">
        <v>17</v>
      </c>
    </row>
    <row r="868" spans="1:31">
      <c r="A868" t="s">
        <v>143</v>
      </c>
      <c r="B868" t="s">
        <v>168</v>
      </c>
      <c r="C868" s="234" t="s">
        <v>264</v>
      </c>
      <c r="D868" s="234" t="s">
        <v>264</v>
      </c>
      <c r="E868">
        <v>1987</v>
      </c>
      <c r="F868">
        <v>2</v>
      </c>
      <c r="G868">
        <v>10</v>
      </c>
      <c r="H868">
        <v>45.62</v>
      </c>
      <c r="I868" t="s">
        <v>17</v>
      </c>
      <c r="J868" s="14" t="s">
        <v>17</v>
      </c>
      <c r="K868" s="14" t="s">
        <v>17</v>
      </c>
      <c r="L868" s="14">
        <v>5.5</v>
      </c>
      <c r="M868" s="14">
        <v>3</v>
      </c>
      <c r="N868" s="14">
        <v>141</v>
      </c>
      <c r="O868" s="14">
        <v>754</v>
      </c>
      <c r="P868" s="14" t="s">
        <v>17</v>
      </c>
      <c r="Q868" s="14" t="s">
        <v>17</v>
      </c>
      <c r="R868" s="14" t="s">
        <v>17</v>
      </c>
      <c r="S868" s="14">
        <v>6.7</v>
      </c>
      <c r="T868" s="14" t="s">
        <v>17</v>
      </c>
      <c r="U868" s="14" t="s">
        <v>17</v>
      </c>
      <c r="V868" s="14" t="s">
        <v>17</v>
      </c>
      <c r="W868" s="14" t="s">
        <v>17</v>
      </c>
      <c r="X868" s="14" t="s">
        <v>17</v>
      </c>
      <c r="Y868" s="14" t="s">
        <v>17</v>
      </c>
      <c r="Z868" s="14" t="s">
        <v>17</v>
      </c>
      <c r="AA868" s="14" t="s">
        <v>17</v>
      </c>
      <c r="AB868" s="14" t="s">
        <v>17</v>
      </c>
      <c r="AC868" s="14" t="s">
        <v>17</v>
      </c>
      <c r="AD868" s="14" t="s">
        <v>17</v>
      </c>
      <c r="AE868" s="14" t="s">
        <v>17</v>
      </c>
    </row>
    <row r="869" spans="1:31">
      <c r="A869" t="s">
        <v>143</v>
      </c>
      <c r="B869" t="s">
        <v>168</v>
      </c>
      <c r="C869" s="234" t="s">
        <v>264</v>
      </c>
      <c r="D869" s="234" t="s">
        <v>264</v>
      </c>
      <c r="E869">
        <v>1987</v>
      </c>
      <c r="F869">
        <v>2</v>
      </c>
      <c r="G869">
        <v>11</v>
      </c>
      <c r="H869">
        <v>34</v>
      </c>
      <c r="I869" t="s">
        <v>17</v>
      </c>
      <c r="J869" s="14" t="s">
        <v>17</v>
      </c>
      <c r="K869" s="14" t="s">
        <v>17</v>
      </c>
      <c r="L869" s="14">
        <v>5.5</v>
      </c>
      <c r="M869" s="14">
        <v>22</v>
      </c>
      <c r="N869" s="14">
        <v>174</v>
      </c>
      <c r="O869" s="14">
        <v>710</v>
      </c>
      <c r="P869" s="14" t="s">
        <v>17</v>
      </c>
      <c r="Q869" s="14" t="s">
        <v>17</v>
      </c>
      <c r="R869" s="14" t="s">
        <v>17</v>
      </c>
      <c r="S869" s="14">
        <v>6.7</v>
      </c>
      <c r="T869" s="14" t="s">
        <v>17</v>
      </c>
      <c r="U869" s="14" t="s">
        <v>17</v>
      </c>
      <c r="V869" s="14" t="s">
        <v>17</v>
      </c>
      <c r="W869" s="14" t="s">
        <v>17</v>
      </c>
      <c r="X869" s="14" t="s">
        <v>17</v>
      </c>
      <c r="Y869" s="14" t="s">
        <v>17</v>
      </c>
      <c r="Z869" s="14" t="s">
        <v>17</v>
      </c>
      <c r="AA869" s="14" t="s">
        <v>17</v>
      </c>
      <c r="AB869" s="14" t="s">
        <v>17</v>
      </c>
      <c r="AC869" s="14" t="s">
        <v>17</v>
      </c>
      <c r="AD869" s="14" t="s">
        <v>17</v>
      </c>
      <c r="AE869" s="14" t="s">
        <v>17</v>
      </c>
    </row>
    <row r="870" spans="1:31">
      <c r="A870" t="s">
        <v>143</v>
      </c>
      <c r="B870" t="s">
        <v>168</v>
      </c>
      <c r="C870" s="234" t="s">
        <v>264</v>
      </c>
      <c r="D870" s="234" t="s">
        <v>264</v>
      </c>
      <c r="E870">
        <v>1987</v>
      </c>
      <c r="F870">
        <v>2</v>
      </c>
      <c r="G870">
        <v>12</v>
      </c>
      <c r="H870">
        <v>44.89</v>
      </c>
      <c r="I870" t="s">
        <v>17</v>
      </c>
      <c r="J870" s="14" t="s">
        <v>17</v>
      </c>
      <c r="K870" s="14" t="s">
        <v>17</v>
      </c>
      <c r="L870" s="14">
        <v>5.3</v>
      </c>
      <c r="M870" s="14">
        <v>21</v>
      </c>
      <c r="N870" s="14">
        <v>149</v>
      </c>
      <c r="O870" s="14">
        <v>722</v>
      </c>
      <c r="P870" s="14" t="s">
        <v>17</v>
      </c>
      <c r="Q870" s="14" t="s">
        <v>17</v>
      </c>
      <c r="R870" s="14" t="s">
        <v>17</v>
      </c>
      <c r="S870" s="14">
        <v>6.7</v>
      </c>
      <c r="T870" s="14" t="s">
        <v>17</v>
      </c>
      <c r="U870" s="14" t="s">
        <v>17</v>
      </c>
      <c r="V870" s="14" t="s">
        <v>17</v>
      </c>
      <c r="W870" s="14" t="s">
        <v>17</v>
      </c>
      <c r="X870" s="14" t="s">
        <v>17</v>
      </c>
      <c r="Y870" s="14" t="s">
        <v>17</v>
      </c>
      <c r="Z870" s="14" t="s">
        <v>17</v>
      </c>
      <c r="AA870" s="14" t="s">
        <v>17</v>
      </c>
      <c r="AB870" s="14" t="s">
        <v>17</v>
      </c>
      <c r="AC870" s="14" t="s">
        <v>17</v>
      </c>
      <c r="AD870" s="14" t="s">
        <v>17</v>
      </c>
      <c r="AE870" s="14" t="s">
        <v>17</v>
      </c>
    </row>
    <row r="871" spans="1:31">
      <c r="A871" t="s">
        <v>143</v>
      </c>
      <c r="B871" t="s">
        <v>168</v>
      </c>
      <c r="C871" s="234" t="s">
        <v>264</v>
      </c>
      <c r="D871" s="234" t="s">
        <v>264</v>
      </c>
      <c r="E871">
        <v>1987</v>
      </c>
      <c r="F871">
        <v>2</v>
      </c>
      <c r="G871">
        <v>13</v>
      </c>
      <c r="H871">
        <v>30.25</v>
      </c>
      <c r="I871" t="s">
        <v>17</v>
      </c>
      <c r="J871" s="14" t="s">
        <v>17</v>
      </c>
      <c r="K871" s="14" t="s">
        <v>17</v>
      </c>
      <c r="L871" s="14">
        <v>5.3</v>
      </c>
      <c r="M871" s="14">
        <v>8</v>
      </c>
      <c r="N871" s="14">
        <v>191</v>
      </c>
      <c r="O871" s="14">
        <v>714</v>
      </c>
      <c r="P871" s="14" t="s">
        <v>17</v>
      </c>
      <c r="Q871" s="14" t="s">
        <v>17</v>
      </c>
      <c r="R871" s="14" t="s">
        <v>17</v>
      </c>
      <c r="S871" s="14">
        <v>6.6</v>
      </c>
      <c r="T871" s="14" t="s">
        <v>17</v>
      </c>
      <c r="U871" s="14" t="s">
        <v>17</v>
      </c>
      <c r="V871" s="14" t="s">
        <v>17</v>
      </c>
      <c r="W871" s="14" t="s">
        <v>17</v>
      </c>
      <c r="X871" s="14" t="s">
        <v>17</v>
      </c>
      <c r="Y871" s="14" t="s">
        <v>17</v>
      </c>
      <c r="Z871" s="14" t="s">
        <v>17</v>
      </c>
      <c r="AA871" s="14" t="s">
        <v>17</v>
      </c>
      <c r="AB871" s="14" t="s">
        <v>17</v>
      </c>
      <c r="AC871" s="14" t="s">
        <v>17</v>
      </c>
      <c r="AD871" s="14" t="s">
        <v>17</v>
      </c>
      <c r="AE871" s="14" t="s">
        <v>17</v>
      </c>
    </row>
    <row r="872" spans="1:31">
      <c r="A872" t="s">
        <v>143</v>
      </c>
      <c r="B872" t="s">
        <v>168</v>
      </c>
      <c r="C872" s="234" t="s">
        <v>264</v>
      </c>
      <c r="D872" s="234" t="s">
        <v>264</v>
      </c>
      <c r="E872">
        <v>1987</v>
      </c>
      <c r="F872">
        <v>2</v>
      </c>
      <c r="G872">
        <v>14</v>
      </c>
      <c r="H872">
        <v>44.89</v>
      </c>
      <c r="I872" t="s">
        <v>17</v>
      </c>
      <c r="J872" s="14" t="s">
        <v>17</v>
      </c>
      <c r="K872" s="14" t="s">
        <v>17</v>
      </c>
      <c r="L872" s="14">
        <v>5.3</v>
      </c>
      <c r="M872" s="14">
        <v>3</v>
      </c>
      <c r="N872" s="14">
        <v>117</v>
      </c>
      <c r="O872" s="14">
        <v>802</v>
      </c>
      <c r="P872" s="14" t="s">
        <v>17</v>
      </c>
      <c r="Q872" s="14" t="s">
        <v>17</v>
      </c>
      <c r="R872" s="14" t="s">
        <v>17</v>
      </c>
      <c r="S872" s="14">
        <v>6.6</v>
      </c>
      <c r="T872" s="14" t="s">
        <v>17</v>
      </c>
      <c r="U872" s="14" t="s">
        <v>17</v>
      </c>
      <c r="V872" s="14" t="s">
        <v>17</v>
      </c>
      <c r="W872" s="14" t="s">
        <v>17</v>
      </c>
      <c r="X872" s="14" t="s">
        <v>17</v>
      </c>
      <c r="Y872" s="14" t="s">
        <v>17</v>
      </c>
      <c r="Z872" s="14" t="s">
        <v>17</v>
      </c>
      <c r="AA872" s="14" t="s">
        <v>17</v>
      </c>
      <c r="AB872" s="14" t="s">
        <v>17</v>
      </c>
      <c r="AC872" s="14" t="s">
        <v>17</v>
      </c>
      <c r="AD872" s="14" t="s">
        <v>17</v>
      </c>
      <c r="AE872" s="14" t="s">
        <v>17</v>
      </c>
    </row>
    <row r="873" spans="1:31">
      <c r="A873" t="s">
        <v>143</v>
      </c>
      <c r="B873" t="s">
        <v>168</v>
      </c>
      <c r="C873" s="234" t="s">
        <v>264</v>
      </c>
      <c r="D873" s="234" t="s">
        <v>264</v>
      </c>
      <c r="E873">
        <v>1987</v>
      </c>
      <c r="F873">
        <v>3</v>
      </c>
      <c r="G873">
        <v>1</v>
      </c>
      <c r="H873">
        <v>35.450000000000003</v>
      </c>
      <c r="I873" t="s">
        <v>17</v>
      </c>
      <c r="J873" s="14" t="s">
        <v>17</v>
      </c>
      <c r="K873" s="14" t="s">
        <v>17</v>
      </c>
      <c r="L873" s="14">
        <v>5.5</v>
      </c>
      <c r="M873" s="14">
        <v>6</v>
      </c>
      <c r="N873" s="14">
        <v>34</v>
      </c>
      <c r="O873" s="14">
        <v>624</v>
      </c>
      <c r="P873" s="14" t="s">
        <v>17</v>
      </c>
      <c r="Q873" s="14" t="s">
        <v>17</v>
      </c>
      <c r="R873" s="14" t="s">
        <v>17</v>
      </c>
      <c r="S873" s="14">
        <v>6.8</v>
      </c>
      <c r="T873" s="14" t="s">
        <v>17</v>
      </c>
      <c r="U873" s="14" t="s">
        <v>17</v>
      </c>
      <c r="V873" s="14" t="s">
        <v>17</v>
      </c>
      <c r="W873" s="14" t="s">
        <v>17</v>
      </c>
      <c r="X873" s="14" t="s">
        <v>17</v>
      </c>
      <c r="Y873" s="14" t="s">
        <v>17</v>
      </c>
      <c r="Z873" s="14" t="s">
        <v>17</v>
      </c>
      <c r="AA873" s="14" t="s">
        <v>17</v>
      </c>
      <c r="AB873" s="14" t="s">
        <v>17</v>
      </c>
      <c r="AC873" s="14" t="s">
        <v>17</v>
      </c>
      <c r="AD873" s="14" t="s">
        <v>17</v>
      </c>
      <c r="AE873" s="14" t="s">
        <v>17</v>
      </c>
    </row>
    <row r="874" spans="1:31">
      <c r="A874" t="s">
        <v>143</v>
      </c>
      <c r="B874" t="s">
        <v>168</v>
      </c>
      <c r="C874" s="234" t="s">
        <v>264</v>
      </c>
      <c r="D874" s="234" t="s">
        <v>264</v>
      </c>
      <c r="E874">
        <v>1987</v>
      </c>
      <c r="F874">
        <v>3</v>
      </c>
      <c r="G874">
        <v>2</v>
      </c>
      <c r="H874">
        <v>30.98</v>
      </c>
      <c r="I874" t="s">
        <v>17</v>
      </c>
      <c r="J874" s="14" t="s">
        <v>17</v>
      </c>
      <c r="K874" s="14" t="s">
        <v>17</v>
      </c>
      <c r="L874" s="14">
        <v>5.7</v>
      </c>
      <c r="M874" s="14">
        <v>15</v>
      </c>
      <c r="N874" s="14">
        <v>83</v>
      </c>
      <c r="O874" s="14">
        <v>706</v>
      </c>
      <c r="P874" s="14" t="s">
        <v>17</v>
      </c>
      <c r="Q874" s="14" t="s">
        <v>17</v>
      </c>
      <c r="R874" s="14" t="s">
        <v>17</v>
      </c>
      <c r="S874" s="14">
        <v>6.8</v>
      </c>
      <c r="T874" s="14" t="s">
        <v>17</v>
      </c>
      <c r="U874" s="14" t="s">
        <v>17</v>
      </c>
      <c r="V874" s="14" t="s">
        <v>17</v>
      </c>
      <c r="W874" s="14" t="s">
        <v>17</v>
      </c>
      <c r="X874" s="14" t="s">
        <v>17</v>
      </c>
      <c r="Y874" s="14" t="s">
        <v>17</v>
      </c>
      <c r="Z874" s="14" t="s">
        <v>17</v>
      </c>
      <c r="AA874" s="14" t="s">
        <v>17</v>
      </c>
      <c r="AB874" s="14" t="s">
        <v>17</v>
      </c>
      <c r="AC874" s="14" t="s">
        <v>17</v>
      </c>
      <c r="AD874" s="14" t="s">
        <v>17</v>
      </c>
      <c r="AE874" s="14" t="s">
        <v>17</v>
      </c>
    </row>
    <row r="875" spans="1:31">
      <c r="A875" t="s">
        <v>143</v>
      </c>
      <c r="B875" t="s">
        <v>168</v>
      </c>
      <c r="C875" s="234" t="s">
        <v>264</v>
      </c>
      <c r="D875" s="234" t="s">
        <v>264</v>
      </c>
      <c r="E875">
        <v>1987</v>
      </c>
      <c r="F875">
        <v>3</v>
      </c>
      <c r="G875">
        <v>3</v>
      </c>
      <c r="H875">
        <v>42.47</v>
      </c>
      <c r="I875" t="s">
        <v>17</v>
      </c>
      <c r="J875" s="14" t="s">
        <v>17</v>
      </c>
      <c r="K875" s="14" t="s">
        <v>17</v>
      </c>
      <c r="L875" s="14">
        <v>5.6</v>
      </c>
      <c r="M875" s="14">
        <v>1</v>
      </c>
      <c r="N875" s="14">
        <v>162</v>
      </c>
      <c r="O875" s="14">
        <v>849</v>
      </c>
      <c r="P875" s="14" t="s">
        <v>17</v>
      </c>
      <c r="Q875" s="14" t="s">
        <v>17</v>
      </c>
      <c r="R875" s="14" t="s">
        <v>17</v>
      </c>
      <c r="S875" s="14">
        <v>6.7</v>
      </c>
      <c r="T875" s="14" t="s">
        <v>17</v>
      </c>
      <c r="U875" s="14" t="s">
        <v>17</v>
      </c>
      <c r="V875" s="14" t="s">
        <v>17</v>
      </c>
      <c r="W875" s="14" t="s">
        <v>17</v>
      </c>
      <c r="X875" s="14" t="s">
        <v>17</v>
      </c>
      <c r="Y875" s="14" t="s">
        <v>17</v>
      </c>
      <c r="Z875" s="14" t="s">
        <v>17</v>
      </c>
      <c r="AA875" s="14" t="s">
        <v>17</v>
      </c>
      <c r="AB875" s="14" t="s">
        <v>17</v>
      </c>
      <c r="AC875" s="14" t="s">
        <v>17</v>
      </c>
      <c r="AD875" s="14" t="s">
        <v>17</v>
      </c>
      <c r="AE875" s="14" t="s">
        <v>17</v>
      </c>
    </row>
    <row r="876" spans="1:31">
      <c r="A876" t="s">
        <v>143</v>
      </c>
      <c r="B876" t="s">
        <v>168</v>
      </c>
      <c r="C876" s="234" t="s">
        <v>264</v>
      </c>
      <c r="D876" s="234" t="s">
        <v>264</v>
      </c>
      <c r="E876">
        <v>1987</v>
      </c>
      <c r="F876">
        <v>3</v>
      </c>
      <c r="G876">
        <v>4</v>
      </c>
      <c r="H876">
        <v>46.83</v>
      </c>
      <c r="I876" t="s">
        <v>17</v>
      </c>
      <c r="J876" s="14" t="s">
        <v>17</v>
      </c>
      <c r="K876" s="14" t="s">
        <v>17</v>
      </c>
      <c r="L876" s="14">
        <v>5.3</v>
      </c>
      <c r="M876" s="14">
        <v>18</v>
      </c>
      <c r="N876" s="14">
        <v>174</v>
      </c>
      <c r="O876" s="14">
        <v>913</v>
      </c>
      <c r="P876" s="14" t="s">
        <v>17</v>
      </c>
      <c r="Q876" s="14" t="s">
        <v>17</v>
      </c>
      <c r="R876" s="14" t="s">
        <v>17</v>
      </c>
      <c r="S876" s="14">
        <v>6.7</v>
      </c>
      <c r="T876" s="14" t="s">
        <v>17</v>
      </c>
      <c r="U876" s="14" t="s">
        <v>17</v>
      </c>
      <c r="V876" s="14" t="s">
        <v>17</v>
      </c>
      <c r="W876" s="14" t="s">
        <v>17</v>
      </c>
      <c r="X876" s="14" t="s">
        <v>17</v>
      </c>
      <c r="Y876" s="14" t="s">
        <v>17</v>
      </c>
      <c r="Z876" s="14" t="s">
        <v>17</v>
      </c>
      <c r="AA876" s="14" t="s">
        <v>17</v>
      </c>
      <c r="AB876" s="14" t="s">
        <v>17</v>
      </c>
      <c r="AC876" s="14" t="s">
        <v>17</v>
      </c>
      <c r="AD876" s="14" t="s">
        <v>17</v>
      </c>
      <c r="AE876" s="14" t="s">
        <v>17</v>
      </c>
    </row>
    <row r="877" spans="1:31">
      <c r="A877" t="s">
        <v>143</v>
      </c>
      <c r="B877" t="s">
        <v>168</v>
      </c>
      <c r="C877" s="234" t="s">
        <v>264</v>
      </c>
      <c r="D877" s="234" t="s">
        <v>264</v>
      </c>
      <c r="E877">
        <v>1987</v>
      </c>
      <c r="F877">
        <v>3</v>
      </c>
      <c r="G877">
        <v>5</v>
      </c>
      <c r="H877">
        <v>42.11</v>
      </c>
      <c r="I877" t="s">
        <v>17</v>
      </c>
      <c r="J877" s="14" t="s">
        <v>17</v>
      </c>
      <c r="K877" s="14" t="s">
        <v>17</v>
      </c>
      <c r="L877" s="14">
        <v>5.6</v>
      </c>
      <c r="M877" s="14">
        <v>19</v>
      </c>
      <c r="N877" s="14">
        <v>140</v>
      </c>
      <c r="O877" s="14">
        <v>728</v>
      </c>
      <c r="P877" s="14" t="s">
        <v>17</v>
      </c>
      <c r="Q877" s="14" t="s">
        <v>17</v>
      </c>
      <c r="R877" s="14" t="s">
        <v>17</v>
      </c>
      <c r="S877" s="14">
        <v>6.8</v>
      </c>
      <c r="T877" s="14" t="s">
        <v>17</v>
      </c>
      <c r="U877" s="14" t="s">
        <v>17</v>
      </c>
      <c r="V877" s="14" t="s">
        <v>17</v>
      </c>
      <c r="W877" s="14" t="s">
        <v>17</v>
      </c>
      <c r="X877" s="14" t="s">
        <v>17</v>
      </c>
      <c r="Y877" s="14" t="s">
        <v>17</v>
      </c>
      <c r="Z877" s="14" t="s">
        <v>17</v>
      </c>
      <c r="AA877" s="14" t="s">
        <v>17</v>
      </c>
      <c r="AB877" s="14" t="s">
        <v>17</v>
      </c>
      <c r="AC877" s="14" t="s">
        <v>17</v>
      </c>
      <c r="AD877" s="14" t="s">
        <v>17</v>
      </c>
      <c r="AE877" s="14" t="s">
        <v>17</v>
      </c>
    </row>
    <row r="878" spans="1:31">
      <c r="A878" t="s">
        <v>143</v>
      </c>
      <c r="B878" t="s">
        <v>168</v>
      </c>
      <c r="C878" s="234" t="s">
        <v>264</v>
      </c>
      <c r="D878" s="234" t="s">
        <v>264</v>
      </c>
      <c r="E878">
        <v>1987</v>
      </c>
      <c r="F878">
        <v>3</v>
      </c>
      <c r="G878">
        <v>6</v>
      </c>
      <c r="H878">
        <v>44.04</v>
      </c>
      <c r="I878" t="s">
        <v>17</v>
      </c>
      <c r="J878" s="14" t="s">
        <v>17</v>
      </c>
      <c r="K878" s="14" t="s">
        <v>17</v>
      </c>
      <c r="L878" s="14">
        <v>5.4</v>
      </c>
      <c r="M878" s="14">
        <v>3</v>
      </c>
      <c r="N878" s="14">
        <v>122</v>
      </c>
      <c r="O878" s="14">
        <v>838</v>
      </c>
      <c r="P878" s="14" t="s">
        <v>17</v>
      </c>
      <c r="Q878" s="14" t="s">
        <v>17</v>
      </c>
      <c r="R878" s="14" t="s">
        <v>17</v>
      </c>
      <c r="S878" s="14">
        <v>6.7</v>
      </c>
      <c r="T878" s="14" t="s">
        <v>17</v>
      </c>
      <c r="U878" s="14" t="s">
        <v>17</v>
      </c>
      <c r="V878" s="14" t="s">
        <v>17</v>
      </c>
      <c r="W878" s="14" t="s">
        <v>17</v>
      </c>
      <c r="X878" s="14" t="s">
        <v>17</v>
      </c>
      <c r="Y878" s="14" t="s">
        <v>17</v>
      </c>
      <c r="Z878" s="14" t="s">
        <v>17</v>
      </c>
      <c r="AA878" s="14" t="s">
        <v>17</v>
      </c>
      <c r="AB878" s="14" t="s">
        <v>17</v>
      </c>
      <c r="AC878" s="14" t="s">
        <v>17</v>
      </c>
      <c r="AD878" s="14" t="s">
        <v>17</v>
      </c>
      <c r="AE878" s="14" t="s">
        <v>17</v>
      </c>
    </row>
    <row r="879" spans="1:31">
      <c r="A879" t="s">
        <v>143</v>
      </c>
      <c r="B879" t="s">
        <v>168</v>
      </c>
      <c r="C879" s="234" t="s">
        <v>264</v>
      </c>
      <c r="D879" s="234" t="s">
        <v>264</v>
      </c>
      <c r="E879">
        <v>1987</v>
      </c>
      <c r="F879">
        <v>3</v>
      </c>
      <c r="G879">
        <v>7</v>
      </c>
      <c r="H879">
        <v>43.56</v>
      </c>
      <c r="I879" t="s">
        <v>17</v>
      </c>
      <c r="J879" s="14" t="s">
        <v>17</v>
      </c>
      <c r="K879" s="14" t="s">
        <v>17</v>
      </c>
      <c r="L879" s="14">
        <v>5.4</v>
      </c>
      <c r="M879" s="14">
        <v>1</v>
      </c>
      <c r="N879" s="14">
        <v>114</v>
      </c>
      <c r="O879" s="14">
        <v>720</v>
      </c>
      <c r="P879" s="14" t="s">
        <v>17</v>
      </c>
      <c r="Q879" s="14" t="s">
        <v>17</v>
      </c>
      <c r="R879" s="14" t="s">
        <v>17</v>
      </c>
      <c r="S879" s="14">
        <v>6.7</v>
      </c>
      <c r="T879" s="14" t="s">
        <v>17</v>
      </c>
      <c r="U879" s="14" t="s">
        <v>17</v>
      </c>
      <c r="V879" s="14" t="s">
        <v>17</v>
      </c>
      <c r="W879" s="14" t="s">
        <v>17</v>
      </c>
      <c r="X879" s="14" t="s">
        <v>17</v>
      </c>
      <c r="Y879" s="14" t="s">
        <v>17</v>
      </c>
      <c r="Z879" s="14" t="s">
        <v>17</v>
      </c>
      <c r="AA879" s="14" t="s">
        <v>17</v>
      </c>
      <c r="AB879" s="14" t="s">
        <v>17</v>
      </c>
      <c r="AC879" s="14" t="s">
        <v>17</v>
      </c>
      <c r="AD879" s="14" t="s">
        <v>17</v>
      </c>
      <c r="AE879" s="14" t="s">
        <v>17</v>
      </c>
    </row>
    <row r="880" spans="1:31">
      <c r="A880" t="s">
        <v>143</v>
      </c>
      <c r="B880" t="s">
        <v>168</v>
      </c>
      <c r="C880" s="234" t="s">
        <v>264</v>
      </c>
      <c r="D880" s="234" t="s">
        <v>264</v>
      </c>
      <c r="E880">
        <v>1987</v>
      </c>
      <c r="F880">
        <v>3</v>
      </c>
      <c r="G880">
        <v>8</v>
      </c>
      <c r="H880">
        <v>43.8</v>
      </c>
      <c r="I880" t="s">
        <v>17</v>
      </c>
      <c r="J880" s="14" t="s">
        <v>17</v>
      </c>
      <c r="K880" s="14" t="s">
        <v>17</v>
      </c>
      <c r="L880" s="14">
        <v>5.7</v>
      </c>
      <c r="M880" s="14">
        <v>2</v>
      </c>
      <c r="N880" s="14">
        <v>86</v>
      </c>
      <c r="O880" s="14">
        <v>827</v>
      </c>
      <c r="P880" s="14" t="s">
        <v>17</v>
      </c>
      <c r="Q880" s="14" t="s">
        <v>17</v>
      </c>
      <c r="R880" s="14" t="s">
        <v>17</v>
      </c>
      <c r="S880" s="14">
        <v>6.8</v>
      </c>
      <c r="T880" s="14" t="s">
        <v>17</v>
      </c>
      <c r="U880" s="14" t="s">
        <v>17</v>
      </c>
      <c r="V880" s="14" t="s">
        <v>17</v>
      </c>
      <c r="W880" s="14" t="s">
        <v>17</v>
      </c>
      <c r="X880" s="14" t="s">
        <v>17</v>
      </c>
      <c r="Y880" s="14" t="s">
        <v>17</v>
      </c>
      <c r="Z880" s="14" t="s">
        <v>17</v>
      </c>
      <c r="AA880" s="14" t="s">
        <v>17</v>
      </c>
      <c r="AB880" s="14" t="s">
        <v>17</v>
      </c>
      <c r="AC880" s="14" t="s">
        <v>17</v>
      </c>
      <c r="AD880" s="14" t="s">
        <v>17</v>
      </c>
      <c r="AE880" s="14" t="s">
        <v>17</v>
      </c>
    </row>
    <row r="881" spans="1:31">
      <c r="A881" t="s">
        <v>143</v>
      </c>
      <c r="B881" t="s">
        <v>168</v>
      </c>
      <c r="C881" s="234" t="s">
        <v>264</v>
      </c>
      <c r="D881" s="234" t="s">
        <v>264</v>
      </c>
      <c r="E881">
        <v>1987</v>
      </c>
      <c r="F881">
        <v>3</v>
      </c>
      <c r="G881">
        <v>9</v>
      </c>
      <c r="H881">
        <v>30.01</v>
      </c>
      <c r="I881" t="s">
        <v>17</v>
      </c>
      <c r="J881" s="14" t="s">
        <v>17</v>
      </c>
      <c r="K881" s="14" t="s">
        <v>17</v>
      </c>
      <c r="L881" s="14">
        <v>5.6</v>
      </c>
      <c r="M881" s="14">
        <v>1</v>
      </c>
      <c r="N881" s="14">
        <v>117</v>
      </c>
      <c r="O881" s="14">
        <v>765</v>
      </c>
      <c r="P881" s="14" t="s">
        <v>17</v>
      </c>
      <c r="Q881" s="14" t="s">
        <v>17</v>
      </c>
      <c r="R881" s="14" t="s">
        <v>17</v>
      </c>
      <c r="S881" s="14">
        <v>6.8</v>
      </c>
      <c r="T881" s="14" t="s">
        <v>17</v>
      </c>
      <c r="U881" s="14" t="s">
        <v>17</v>
      </c>
      <c r="V881" s="14" t="s">
        <v>17</v>
      </c>
      <c r="W881" s="14" t="s">
        <v>17</v>
      </c>
      <c r="X881" s="14" t="s">
        <v>17</v>
      </c>
      <c r="Y881" s="14" t="s">
        <v>17</v>
      </c>
      <c r="Z881" s="14" t="s">
        <v>17</v>
      </c>
      <c r="AA881" s="14" t="s">
        <v>17</v>
      </c>
      <c r="AB881" s="14" t="s">
        <v>17</v>
      </c>
      <c r="AC881" s="14" t="s">
        <v>17</v>
      </c>
      <c r="AD881" s="14" t="s">
        <v>17</v>
      </c>
      <c r="AE881" s="14" t="s">
        <v>17</v>
      </c>
    </row>
    <row r="882" spans="1:31">
      <c r="A882" t="s">
        <v>143</v>
      </c>
      <c r="B882" t="s">
        <v>168</v>
      </c>
      <c r="C882" s="234" t="s">
        <v>264</v>
      </c>
      <c r="D882" s="234" t="s">
        <v>264</v>
      </c>
      <c r="E882">
        <v>1987</v>
      </c>
      <c r="F882">
        <v>3</v>
      </c>
      <c r="G882">
        <v>10</v>
      </c>
      <c r="H882">
        <v>43.8</v>
      </c>
      <c r="I882" t="s">
        <v>17</v>
      </c>
      <c r="J882" s="14" t="s">
        <v>17</v>
      </c>
      <c r="K882" s="14" t="s">
        <v>17</v>
      </c>
      <c r="L882" s="14">
        <v>5.4</v>
      </c>
      <c r="M882" s="14">
        <v>1</v>
      </c>
      <c r="N882" s="14">
        <v>101</v>
      </c>
      <c r="O882" s="14">
        <v>815</v>
      </c>
      <c r="P882" s="14" t="s">
        <v>17</v>
      </c>
      <c r="Q882" s="14" t="s">
        <v>17</v>
      </c>
      <c r="R882" s="14" t="s">
        <v>17</v>
      </c>
      <c r="S882" s="14">
        <v>6.8</v>
      </c>
      <c r="T882" s="14" t="s">
        <v>17</v>
      </c>
      <c r="U882" s="14" t="s">
        <v>17</v>
      </c>
      <c r="V882" s="14" t="s">
        <v>17</v>
      </c>
      <c r="W882" s="14" t="s">
        <v>17</v>
      </c>
      <c r="X882" s="14" t="s">
        <v>17</v>
      </c>
      <c r="Y882" s="14" t="s">
        <v>17</v>
      </c>
      <c r="Z882" s="14" t="s">
        <v>17</v>
      </c>
      <c r="AA882" s="14" t="s">
        <v>17</v>
      </c>
      <c r="AB882" s="14" t="s">
        <v>17</v>
      </c>
      <c r="AC882" s="14" t="s">
        <v>17</v>
      </c>
      <c r="AD882" s="14" t="s">
        <v>17</v>
      </c>
      <c r="AE882" s="14" t="s">
        <v>17</v>
      </c>
    </row>
    <row r="883" spans="1:31">
      <c r="A883" t="s">
        <v>143</v>
      </c>
      <c r="B883" t="s">
        <v>168</v>
      </c>
      <c r="C883" s="234" t="s">
        <v>264</v>
      </c>
      <c r="D883" s="234" t="s">
        <v>264</v>
      </c>
      <c r="E883">
        <v>1987</v>
      </c>
      <c r="F883">
        <v>3</v>
      </c>
      <c r="G883">
        <v>11</v>
      </c>
      <c r="H883">
        <v>35.57</v>
      </c>
      <c r="I883" t="s">
        <v>17</v>
      </c>
      <c r="J883" s="14" t="s">
        <v>17</v>
      </c>
      <c r="K883" s="14" t="s">
        <v>17</v>
      </c>
      <c r="L883" s="14">
        <v>5.4</v>
      </c>
      <c r="M883" s="14">
        <v>1</v>
      </c>
      <c r="N883" s="14">
        <v>163</v>
      </c>
      <c r="O883" s="14">
        <v>765</v>
      </c>
      <c r="P883" s="14" t="s">
        <v>17</v>
      </c>
      <c r="Q883" s="14" t="s">
        <v>17</v>
      </c>
      <c r="R883" s="14" t="s">
        <v>17</v>
      </c>
      <c r="S883" s="14">
        <v>6.7</v>
      </c>
      <c r="T883" s="14" t="s">
        <v>17</v>
      </c>
      <c r="U883" s="14" t="s">
        <v>17</v>
      </c>
      <c r="V883" s="14" t="s">
        <v>17</v>
      </c>
      <c r="W883" s="14" t="s">
        <v>17</v>
      </c>
      <c r="X883" s="14" t="s">
        <v>17</v>
      </c>
      <c r="Y883" s="14" t="s">
        <v>17</v>
      </c>
      <c r="Z883" s="14" t="s">
        <v>17</v>
      </c>
      <c r="AA883" s="14" t="s">
        <v>17</v>
      </c>
      <c r="AB883" s="14" t="s">
        <v>17</v>
      </c>
      <c r="AC883" s="14" t="s">
        <v>17</v>
      </c>
      <c r="AD883" s="14" t="s">
        <v>17</v>
      </c>
      <c r="AE883" s="14" t="s">
        <v>17</v>
      </c>
    </row>
    <row r="884" spans="1:31">
      <c r="A884" t="s">
        <v>143</v>
      </c>
      <c r="B884" t="s">
        <v>168</v>
      </c>
      <c r="C884" s="234" t="s">
        <v>264</v>
      </c>
      <c r="D884" s="234" t="s">
        <v>264</v>
      </c>
      <c r="E884">
        <v>1987</v>
      </c>
      <c r="F884">
        <v>3</v>
      </c>
      <c r="G884">
        <v>12</v>
      </c>
      <c r="H884">
        <v>43.44</v>
      </c>
      <c r="I884" t="s">
        <v>17</v>
      </c>
      <c r="J884" s="14" t="s">
        <v>17</v>
      </c>
      <c r="K884" s="14" t="s">
        <v>17</v>
      </c>
      <c r="L884" s="14">
        <v>5.6</v>
      </c>
      <c r="M884" s="14">
        <v>1</v>
      </c>
      <c r="N884" s="14">
        <v>107</v>
      </c>
      <c r="O884" s="14">
        <v>632</v>
      </c>
      <c r="P884" s="14" t="s">
        <v>17</v>
      </c>
      <c r="Q884" s="14" t="s">
        <v>17</v>
      </c>
      <c r="R884" s="14" t="s">
        <v>17</v>
      </c>
      <c r="S884" s="14">
        <v>6.7</v>
      </c>
      <c r="T884" s="14" t="s">
        <v>17</v>
      </c>
      <c r="U884" s="14" t="s">
        <v>17</v>
      </c>
      <c r="V884" s="14" t="s">
        <v>17</v>
      </c>
      <c r="W884" s="14" t="s">
        <v>17</v>
      </c>
      <c r="X884" s="14" t="s">
        <v>17</v>
      </c>
      <c r="Y884" s="14" t="s">
        <v>17</v>
      </c>
      <c r="Z884" s="14" t="s">
        <v>17</v>
      </c>
      <c r="AA884" s="14" t="s">
        <v>17</v>
      </c>
      <c r="AB884" s="14" t="s">
        <v>17</v>
      </c>
      <c r="AC884" s="14" t="s">
        <v>17</v>
      </c>
      <c r="AD884" s="14" t="s">
        <v>17</v>
      </c>
      <c r="AE884" s="14" t="s">
        <v>17</v>
      </c>
    </row>
    <row r="885" spans="1:31">
      <c r="A885" t="s">
        <v>143</v>
      </c>
      <c r="B885" t="s">
        <v>168</v>
      </c>
      <c r="C885" s="234" t="s">
        <v>264</v>
      </c>
      <c r="D885" s="234" t="s">
        <v>264</v>
      </c>
      <c r="E885">
        <v>1987</v>
      </c>
      <c r="F885">
        <v>3</v>
      </c>
      <c r="G885">
        <v>13</v>
      </c>
      <c r="H885">
        <v>39.200000000000003</v>
      </c>
      <c r="I885" t="s">
        <v>17</v>
      </c>
      <c r="J885" s="14" t="s">
        <v>17</v>
      </c>
      <c r="K885" s="14" t="s">
        <v>17</v>
      </c>
      <c r="L885" s="14">
        <v>5.5</v>
      </c>
      <c r="M885" s="14">
        <v>1</v>
      </c>
      <c r="N885" s="14">
        <v>172</v>
      </c>
      <c r="O885" s="14">
        <v>825</v>
      </c>
      <c r="P885" s="14" t="s">
        <v>17</v>
      </c>
      <c r="Q885" s="14" t="s">
        <v>17</v>
      </c>
      <c r="R885" s="14" t="s">
        <v>17</v>
      </c>
      <c r="S885" s="14">
        <v>6.7</v>
      </c>
      <c r="T885" s="14" t="s">
        <v>17</v>
      </c>
      <c r="U885" s="14" t="s">
        <v>17</v>
      </c>
      <c r="V885" s="14" t="s">
        <v>17</v>
      </c>
      <c r="W885" s="14" t="s">
        <v>17</v>
      </c>
      <c r="X885" s="14" t="s">
        <v>17</v>
      </c>
      <c r="Y885" s="14" t="s">
        <v>17</v>
      </c>
      <c r="Z885" s="14" t="s">
        <v>17</v>
      </c>
      <c r="AA885" s="14" t="s">
        <v>17</v>
      </c>
      <c r="AB885" s="14" t="s">
        <v>17</v>
      </c>
      <c r="AC885" s="14" t="s">
        <v>17</v>
      </c>
      <c r="AD885" s="14" t="s">
        <v>17</v>
      </c>
      <c r="AE885" s="14" t="s">
        <v>17</v>
      </c>
    </row>
    <row r="886" spans="1:31">
      <c r="A886" t="s">
        <v>143</v>
      </c>
      <c r="B886" t="s">
        <v>168</v>
      </c>
      <c r="C886" s="234" t="s">
        <v>264</v>
      </c>
      <c r="D886" s="234" t="s">
        <v>264</v>
      </c>
      <c r="E886">
        <v>1987</v>
      </c>
      <c r="F886">
        <v>3</v>
      </c>
      <c r="G886">
        <v>14</v>
      </c>
      <c r="H886">
        <v>42.23</v>
      </c>
      <c r="I886" t="s">
        <v>17</v>
      </c>
      <c r="J886" s="14" t="s">
        <v>17</v>
      </c>
      <c r="K886" s="14" t="s">
        <v>17</v>
      </c>
      <c r="L886" s="14">
        <v>5.6</v>
      </c>
      <c r="M886" s="14">
        <v>1</v>
      </c>
      <c r="N886" s="14">
        <v>57</v>
      </c>
      <c r="O886" s="14">
        <v>646</v>
      </c>
      <c r="P886" s="14" t="s">
        <v>17</v>
      </c>
      <c r="Q886" s="14" t="s">
        <v>17</v>
      </c>
      <c r="R886" s="14" t="s">
        <v>17</v>
      </c>
      <c r="S886" s="14">
        <v>6.7</v>
      </c>
      <c r="T886" s="14" t="s">
        <v>17</v>
      </c>
      <c r="U886" s="14" t="s">
        <v>17</v>
      </c>
      <c r="V886" s="14" t="s">
        <v>17</v>
      </c>
      <c r="W886" s="14" t="s">
        <v>17</v>
      </c>
      <c r="X886" s="14" t="s">
        <v>17</v>
      </c>
      <c r="Y886" s="14" t="s">
        <v>17</v>
      </c>
      <c r="Z886" s="14" t="s">
        <v>17</v>
      </c>
      <c r="AA886" s="14" t="s">
        <v>17</v>
      </c>
      <c r="AB886" s="14" t="s">
        <v>17</v>
      </c>
      <c r="AC886" s="14" t="s">
        <v>17</v>
      </c>
      <c r="AD886" s="14" t="s">
        <v>17</v>
      </c>
      <c r="AE886" s="14" t="s">
        <v>17</v>
      </c>
    </row>
    <row r="887" spans="1:31">
      <c r="A887" t="s">
        <v>143</v>
      </c>
      <c r="B887" t="s">
        <v>168</v>
      </c>
      <c r="C887" s="234" t="s">
        <v>264</v>
      </c>
      <c r="D887" s="234" t="s">
        <v>264</v>
      </c>
      <c r="E887">
        <v>1987</v>
      </c>
      <c r="F887">
        <v>4</v>
      </c>
      <c r="G887">
        <v>1</v>
      </c>
      <c r="H887">
        <v>29.89</v>
      </c>
      <c r="I887" t="s">
        <v>17</v>
      </c>
      <c r="J887" s="14" t="s">
        <v>17</v>
      </c>
      <c r="K887" s="14" t="s">
        <v>17</v>
      </c>
      <c r="L887" s="14">
        <v>5.5</v>
      </c>
      <c r="M887" s="14">
        <v>45</v>
      </c>
      <c r="N887" s="14">
        <v>36</v>
      </c>
      <c r="O887" s="14">
        <v>632</v>
      </c>
      <c r="P887" s="14" t="s">
        <v>17</v>
      </c>
      <c r="Q887" s="14" t="s">
        <v>17</v>
      </c>
      <c r="R887" s="14" t="s">
        <v>17</v>
      </c>
      <c r="S887" s="14">
        <v>6.8</v>
      </c>
      <c r="T887" s="14" t="s">
        <v>17</v>
      </c>
      <c r="U887" s="14" t="s">
        <v>17</v>
      </c>
      <c r="V887" s="14" t="s">
        <v>17</v>
      </c>
      <c r="W887" s="14" t="s">
        <v>17</v>
      </c>
      <c r="X887" s="14" t="s">
        <v>17</v>
      </c>
      <c r="Y887" s="14" t="s">
        <v>17</v>
      </c>
      <c r="Z887" s="14" t="s">
        <v>17</v>
      </c>
      <c r="AA887" s="14" t="s">
        <v>17</v>
      </c>
      <c r="AB887" s="14" t="s">
        <v>17</v>
      </c>
      <c r="AC887" s="14" t="s">
        <v>17</v>
      </c>
      <c r="AD887" s="14" t="s">
        <v>17</v>
      </c>
      <c r="AE887" s="14" t="s">
        <v>17</v>
      </c>
    </row>
    <row r="888" spans="1:31">
      <c r="A888" t="s">
        <v>143</v>
      </c>
      <c r="B888" t="s">
        <v>168</v>
      </c>
      <c r="C888" s="234" t="s">
        <v>264</v>
      </c>
      <c r="D888" s="234" t="s">
        <v>264</v>
      </c>
      <c r="E888">
        <v>1987</v>
      </c>
      <c r="F888">
        <v>4</v>
      </c>
      <c r="G888">
        <v>2</v>
      </c>
      <c r="H888">
        <v>29.28</v>
      </c>
      <c r="I888" t="s">
        <v>17</v>
      </c>
      <c r="J888" s="14" t="s">
        <v>17</v>
      </c>
      <c r="K888" s="14" t="s">
        <v>17</v>
      </c>
      <c r="L888" s="14">
        <v>5.7</v>
      </c>
      <c r="M888" s="14">
        <v>17</v>
      </c>
      <c r="N888" s="14">
        <v>107</v>
      </c>
      <c r="O888" s="14">
        <v>850</v>
      </c>
      <c r="P888" s="14" t="s">
        <v>17</v>
      </c>
      <c r="Q888" s="14" t="s">
        <v>17</v>
      </c>
      <c r="R888" s="14" t="s">
        <v>17</v>
      </c>
      <c r="S888" s="14">
        <v>6.9</v>
      </c>
      <c r="T888" s="14" t="s">
        <v>17</v>
      </c>
      <c r="U888" s="14" t="s">
        <v>17</v>
      </c>
      <c r="V888" s="14" t="s">
        <v>17</v>
      </c>
      <c r="W888" s="14" t="s">
        <v>17</v>
      </c>
      <c r="X888" s="14" t="s">
        <v>17</v>
      </c>
      <c r="Y888" s="14" t="s">
        <v>17</v>
      </c>
      <c r="Z888" s="14" t="s">
        <v>17</v>
      </c>
      <c r="AA888" s="14" t="s">
        <v>17</v>
      </c>
      <c r="AB888" s="14" t="s">
        <v>17</v>
      </c>
      <c r="AC888" s="14" t="s">
        <v>17</v>
      </c>
      <c r="AD888" s="14" t="s">
        <v>17</v>
      </c>
      <c r="AE888" s="14" t="s">
        <v>17</v>
      </c>
    </row>
    <row r="889" spans="1:31">
      <c r="A889" t="s">
        <v>143</v>
      </c>
      <c r="B889" t="s">
        <v>168</v>
      </c>
      <c r="C889" s="234" t="s">
        <v>264</v>
      </c>
      <c r="D889" s="234" t="s">
        <v>264</v>
      </c>
      <c r="E889">
        <v>1987</v>
      </c>
      <c r="F889">
        <v>4</v>
      </c>
      <c r="G889">
        <v>3</v>
      </c>
      <c r="H889">
        <v>40.049999999999997</v>
      </c>
      <c r="I889" t="s">
        <v>17</v>
      </c>
      <c r="J889" s="14" t="s">
        <v>17</v>
      </c>
      <c r="K889" s="14" t="s">
        <v>17</v>
      </c>
      <c r="L889" s="14">
        <v>5.8</v>
      </c>
      <c r="M889" s="14">
        <v>12</v>
      </c>
      <c r="N889" s="14">
        <v>109</v>
      </c>
      <c r="O889" s="14">
        <v>839</v>
      </c>
      <c r="P889" s="14" t="s">
        <v>17</v>
      </c>
      <c r="Q889" s="14" t="s">
        <v>17</v>
      </c>
      <c r="R889" s="14" t="s">
        <v>17</v>
      </c>
      <c r="S889" s="14">
        <v>6.8</v>
      </c>
      <c r="T889" s="14" t="s">
        <v>17</v>
      </c>
      <c r="U889" s="14" t="s">
        <v>17</v>
      </c>
      <c r="V889" s="14" t="s">
        <v>17</v>
      </c>
      <c r="W889" s="14" t="s">
        <v>17</v>
      </c>
      <c r="X889" s="14" t="s">
        <v>17</v>
      </c>
      <c r="Y889" s="14" t="s">
        <v>17</v>
      </c>
      <c r="Z889" s="14" t="s">
        <v>17</v>
      </c>
      <c r="AA889" s="14" t="s">
        <v>17</v>
      </c>
      <c r="AB889" s="14" t="s">
        <v>17</v>
      </c>
      <c r="AC889" s="14" t="s">
        <v>17</v>
      </c>
      <c r="AD889" s="14" t="s">
        <v>17</v>
      </c>
      <c r="AE889" s="14" t="s">
        <v>17</v>
      </c>
    </row>
    <row r="890" spans="1:31">
      <c r="A890" t="s">
        <v>143</v>
      </c>
      <c r="B890" t="s">
        <v>168</v>
      </c>
      <c r="C890" s="234" t="s">
        <v>264</v>
      </c>
      <c r="D890" s="234" t="s">
        <v>264</v>
      </c>
      <c r="E890">
        <v>1987</v>
      </c>
      <c r="F890">
        <v>4</v>
      </c>
      <c r="G890">
        <v>4</v>
      </c>
      <c r="H890">
        <v>40.659999999999997</v>
      </c>
      <c r="I890" t="s">
        <v>17</v>
      </c>
      <c r="J890" s="14" t="s">
        <v>17</v>
      </c>
      <c r="K890" s="14" t="s">
        <v>17</v>
      </c>
      <c r="L890" s="14">
        <v>5.6</v>
      </c>
      <c r="M890" s="14">
        <v>1</v>
      </c>
      <c r="N890" s="14">
        <v>105</v>
      </c>
      <c r="O890" s="14">
        <v>840</v>
      </c>
      <c r="P890" s="14" t="s">
        <v>17</v>
      </c>
      <c r="Q890" s="14" t="s">
        <v>17</v>
      </c>
      <c r="R890" s="14" t="s">
        <v>17</v>
      </c>
      <c r="S890" s="14">
        <v>6.8</v>
      </c>
      <c r="T890" s="14" t="s">
        <v>17</v>
      </c>
      <c r="U890" s="14" t="s">
        <v>17</v>
      </c>
      <c r="V890" s="14" t="s">
        <v>17</v>
      </c>
      <c r="W890" s="14" t="s">
        <v>17</v>
      </c>
      <c r="X890" s="14" t="s">
        <v>17</v>
      </c>
      <c r="Y890" s="14" t="s">
        <v>17</v>
      </c>
      <c r="Z890" s="14" t="s">
        <v>17</v>
      </c>
      <c r="AA890" s="14" t="s">
        <v>17</v>
      </c>
      <c r="AB890" s="14" t="s">
        <v>17</v>
      </c>
      <c r="AC890" s="14" t="s">
        <v>17</v>
      </c>
      <c r="AD890" s="14" t="s">
        <v>17</v>
      </c>
      <c r="AE890" s="14" t="s">
        <v>17</v>
      </c>
    </row>
    <row r="891" spans="1:31">
      <c r="A891" t="s">
        <v>143</v>
      </c>
      <c r="B891" t="s">
        <v>168</v>
      </c>
      <c r="C891" s="234" t="s">
        <v>264</v>
      </c>
      <c r="D891" s="234" t="s">
        <v>264</v>
      </c>
      <c r="E891">
        <v>1987</v>
      </c>
      <c r="F891">
        <v>4</v>
      </c>
      <c r="G891">
        <v>5</v>
      </c>
      <c r="H891">
        <v>42.11</v>
      </c>
      <c r="I891" t="s">
        <v>17</v>
      </c>
      <c r="J891" s="14" t="s">
        <v>17</v>
      </c>
      <c r="K891" s="14" t="s">
        <v>17</v>
      </c>
      <c r="L891" s="14">
        <v>5.3</v>
      </c>
      <c r="M891" s="14">
        <v>1</v>
      </c>
      <c r="N891" s="14">
        <v>145</v>
      </c>
      <c r="O891" s="14">
        <v>1000</v>
      </c>
      <c r="P891" s="14" t="s">
        <v>17</v>
      </c>
      <c r="Q891" s="14" t="s">
        <v>17</v>
      </c>
      <c r="R891" s="14" t="s">
        <v>17</v>
      </c>
      <c r="S891" s="14">
        <v>6.7</v>
      </c>
      <c r="T891" s="14" t="s">
        <v>17</v>
      </c>
      <c r="U891" s="14" t="s">
        <v>17</v>
      </c>
      <c r="V891" s="14" t="s">
        <v>17</v>
      </c>
      <c r="W891" s="14" t="s">
        <v>17</v>
      </c>
      <c r="X891" s="14" t="s">
        <v>17</v>
      </c>
      <c r="Y891" s="14" t="s">
        <v>17</v>
      </c>
      <c r="Z891" s="14" t="s">
        <v>17</v>
      </c>
      <c r="AA891" s="14" t="s">
        <v>17</v>
      </c>
      <c r="AB891" s="14" t="s">
        <v>17</v>
      </c>
      <c r="AC891" s="14" t="s">
        <v>17</v>
      </c>
      <c r="AD891" s="14" t="s">
        <v>17</v>
      </c>
      <c r="AE891" s="14" t="s">
        <v>17</v>
      </c>
    </row>
    <row r="892" spans="1:31">
      <c r="A892" t="s">
        <v>143</v>
      </c>
      <c r="B892" t="s">
        <v>168</v>
      </c>
      <c r="C892" s="234" t="s">
        <v>264</v>
      </c>
      <c r="D892" s="234" t="s">
        <v>264</v>
      </c>
      <c r="E892">
        <v>1987</v>
      </c>
      <c r="F892">
        <v>4</v>
      </c>
      <c r="G892">
        <v>6</v>
      </c>
      <c r="H892">
        <v>40.9</v>
      </c>
      <c r="I892" t="s">
        <v>17</v>
      </c>
      <c r="J892" s="14" t="s">
        <v>17</v>
      </c>
      <c r="K892" s="14" t="s">
        <v>17</v>
      </c>
      <c r="L892" s="14">
        <v>5.5</v>
      </c>
      <c r="M892" s="14">
        <v>1</v>
      </c>
      <c r="N892" s="14">
        <v>141</v>
      </c>
      <c r="O892" s="14">
        <v>1000</v>
      </c>
      <c r="P892" s="14" t="s">
        <v>17</v>
      </c>
      <c r="Q892" s="14" t="s">
        <v>17</v>
      </c>
      <c r="R892" s="14" t="s">
        <v>17</v>
      </c>
      <c r="S892" s="14">
        <v>6.7</v>
      </c>
      <c r="T892" s="14" t="s">
        <v>17</v>
      </c>
      <c r="U892" s="14" t="s">
        <v>17</v>
      </c>
      <c r="V892" s="14" t="s">
        <v>17</v>
      </c>
      <c r="W892" s="14" t="s">
        <v>17</v>
      </c>
      <c r="X892" s="14" t="s">
        <v>17</v>
      </c>
      <c r="Y892" s="14" t="s">
        <v>17</v>
      </c>
      <c r="Z892" s="14" t="s">
        <v>17</v>
      </c>
      <c r="AA892" s="14" t="s">
        <v>17</v>
      </c>
      <c r="AB892" s="14" t="s">
        <v>17</v>
      </c>
      <c r="AC892" s="14" t="s">
        <v>17</v>
      </c>
      <c r="AD892" s="14" t="s">
        <v>17</v>
      </c>
      <c r="AE892" s="14" t="s">
        <v>17</v>
      </c>
    </row>
    <row r="893" spans="1:31">
      <c r="A893" t="s">
        <v>143</v>
      </c>
      <c r="B893" t="s">
        <v>168</v>
      </c>
      <c r="C893" s="234" t="s">
        <v>264</v>
      </c>
      <c r="D893" s="234" t="s">
        <v>264</v>
      </c>
      <c r="E893">
        <v>1987</v>
      </c>
      <c r="F893">
        <v>4</v>
      </c>
      <c r="G893">
        <v>7</v>
      </c>
      <c r="H893">
        <v>39.57</v>
      </c>
      <c r="I893" t="s">
        <v>17</v>
      </c>
      <c r="J893" s="14" t="s">
        <v>17</v>
      </c>
      <c r="K893" s="14" t="s">
        <v>17</v>
      </c>
      <c r="L893" s="14">
        <v>5.5</v>
      </c>
      <c r="M893" s="14">
        <v>45</v>
      </c>
      <c r="N893" s="14">
        <v>124</v>
      </c>
      <c r="O893" s="14">
        <v>795</v>
      </c>
      <c r="P893" s="14" t="s">
        <v>17</v>
      </c>
      <c r="Q893" s="14" t="s">
        <v>17</v>
      </c>
      <c r="R893" s="14" t="s">
        <v>17</v>
      </c>
      <c r="S893" s="14">
        <v>6.8</v>
      </c>
      <c r="T893" s="14" t="s">
        <v>17</v>
      </c>
      <c r="U893" s="14" t="s">
        <v>17</v>
      </c>
      <c r="V893" s="14" t="s">
        <v>17</v>
      </c>
      <c r="W893" s="14" t="s">
        <v>17</v>
      </c>
      <c r="X893" s="14" t="s">
        <v>17</v>
      </c>
      <c r="Y893" s="14" t="s">
        <v>17</v>
      </c>
      <c r="Z893" s="14" t="s">
        <v>17</v>
      </c>
      <c r="AA893" s="14" t="s">
        <v>17</v>
      </c>
      <c r="AB893" s="14" t="s">
        <v>17</v>
      </c>
      <c r="AC893" s="14" t="s">
        <v>17</v>
      </c>
      <c r="AD893" s="14" t="s">
        <v>17</v>
      </c>
      <c r="AE893" s="14" t="s">
        <v>17</v>
      </c>
    </row>
    <row r="894" spans="1:31">
      <c r="A894" t="s">
        <v>143</v>
      </c>
      <c r="B894" t="s">
        <v>168</v>
      </c>
      <c r="C894" s="234" t="s">
        <v>264</v>
      </c>
      <c r="D894" s="234" t="s">
        <v>264</v>
      </c>
      <c r="E894">
        <v>1987</v>
      </c>
      <c r="F894">
        <v>4</v>
      </c>
      <c r="G894">
        <v>8</v>
      </c>
      <c r="H894">
        <v>27.95</v>
      </c>
      <c r="I894" t="s">
        <v>17</v>
      </c>
      <c r="J894" s="14" t="s">
        <v>17</v>
      </c>
      <c r="K894" s="14" t="s">
        <v>17</v>
      </c>
      <c r="L894" s="14">
        <v>5.5</v>
      </c>
      <c r="M894" s="14">
        <v>1</v>
      </c>
      <c r="N894" s="14">
        <v>61</v>
      </c>
      <c r="O894" s="14">
        <v>766</v>
      </c>
      <c r="P894" s="14" t="s">
        <v>17</v>
      </c>
      <c r="Q894" s="14" t="s">
        <v>17</v>
      </c>
      <c r="R894" s="14" t="s">
        <v>17</v>
      </c>
      <c r="S894" s="14">
        <v>6.6</v>
      </c>
      <c r="T894" s="14" t="s">
        <v>17</v>
      </c>
      <c r="U894" s="14" t="s">
        <v>17</v>
      </c>
      <c r="V894" s="14" t="s">
        <v>17</v>
      </c>
      <c r="W894" s="14" t="s">
        <v>17</v>
      </c>
      <c r="X894" s="14" t="s">
        <v>17</v>
      </c>
      <c r="Y894" s="14" t="s">
        <v>17</v>
      </c>
      <c r="Z894" s="14" t="s">
        <v>17</v>
      </c>
      <c r="AA894" s="14" t="s">
        <v>17</v>
      </c>
      <c r="AB894" s="14" t="s">
        <v>17</v>
      </c>
      <c r="AC894" s="14" t="s">
        <v>17</v>
      </c>
      <c r="AD894" s="14" t="s">
        <v>17</v>
      </c>
      <c r="AE894" s="14" t="s">
        <v>17</v>
      </c>
    </row>
    <row r="895" spans="1:31">
      <c r="A895" t="s">
        <v>143</v>
      </c>
      <c r="B895" t="s">
        <v>168</v>
      </c>
      <c r="C895" s="234" t="s">
        <v>264</v>
      </c>
      <c r="D895" s="234" t="s">
        <v>264</v>
      </c>
      <c r="E895">
        <v>1987</v>
      </c>
      <c r="F895">
        <v>4</v>
      </c>
      <c r="G895">
        <v>9</v>
      </c>
      <c r="H895">
        <v>41.14</v>
      </c>
      <c r="I895" t="s">
        <v>17</v>
      </c>
      <c r="J895" s="14" t="s">
        <v>17</v>
      </c>
      <c r="K895" s="14" t="s">
        <v>17</v>
      </c>
      <c r="L895" s="14">
        <v>5.4</v>
      </c>
      <c r="M895" s="14">
        <v>1</v>
      </c>
      <c r="N895" s="14">
        <v>115</v>
      </c>
      <c r="O895" s="14">
        <v>744</v>
      </c>
      <c r="P895" s="14" t="s">
        <v>17</v>
      </c>
      <c r="Q895" s="14" t="s">
        <v>17</v>
      </c>
      <c r="R895" s="14" t="s">
        <v>17</v>
      </c>
      <c r="S895" s="14">
        <v>6.6</v>
      </c>
      <c r="T895" s="14" t="s">
        <v>17</v>
      </c>
      <c r="U895" s="14" t="s">
        <v>17</v>
      </c>
      <c r="V895" s="14" t="s">
        <v>17</v>
      </c>
      <c r="W895" s="14" t="s">
        <v>17</v>
      </c>
      <c r="X895" s="14" t="s">
        <v>17</v>
      </c>
      <c r="Y895" s="14" t="s">
        <v>17</v>
      </c>
      <c r="Z895" s="14" t="s">
        <v>17</v>
      </c>
      <c r="AA895" s="14" t="s">
        <v>17</v>
      </c>
      <c r="AB895" s="14" t="s">
        <v>17</v>
      </c>
      <c r="AC895" s="14" t="s">
        <v>17</v>
      </c>
      <c r="AD895" s="14" t="s">
        <v>17</v>
      </c>
      <c r="AE895" s="14" t="s">
        <v>17</v>
      </c>
    </row>
    <row r="896" spans="1:31">
      <c r="A896" t="s">
        <v>143</v>
      </c>
      <c r="B896" t="s">
        <v>168</v>
      </c>
      <c r="C896" s="234" t="s">
        <v>264</v>
      </c>
      <c r="D896" s="234" t="s">
        <v>264</v>
      </c>
      <c r="E896">
        <v>1987</v>
      </c>
      <c r="F896">
        <v>4</v>
      </c>
      <c r="G896">
        <v>10</v>
      </c>
      <c r="H896">
        <v>43.32</v>
      </c>
      <c r="I896" t="s">
        <v>17</v>
      </c>
      <c r="J896" s="14" t="s">
        <v>17</v>
      </c>
      <c r="K896" s="14" t="s">
        <v>17</v>
      </c>
      <c r="L896" s="14">
        <v>5.6</v>
      </c>
      <c r="M896" s="14">
        <v>1</v>
      </c>
      <c r="N896" s="14">
        <v>154</v>
      </c>
      <c r="O896" s="14">
        <v>934</v>
      </c>
      <c r="P896" s="14" t="s">
        <v>17</v>
      </c>
      <c r="Q896" s="14" t="s">
        <v>17</v>
      </c>
      <c r="R896" s="14" t="s">
        <v>17</v>
      </c>
      <c r="S896" s="14">
        <v>6.7</v>
      </c>
      <c r="T896" s="14" t="s">
        <v>17</v>
      </c>
      <c r="U896" s="14" t="s">
        <v>17</v>
      </c>
      <c r="V896" s="14" t="s">
        <v>17</v>
      </c>
      <c r="W896" s="14" t="s">
        <v>17</v>
      </c>
      <c r="X896" s="14" t="s">
        <v>17</v>
      </c>
      <c r="Y896" s="14" t="s">
        <v>17</v>
      </c>
      <c r="Z896" s="14" t="s">
        <v>17</v>
      </c>
      <c r="AA896" s="14" t="s">
        <v>17</v>
      </c>
      <c r="AB896" s="14" t="s">
        <v>17</v>
      </c>
      <c r="AC896" s="14" t="s">
        <v>17</v>
      </c>
      <c r="AD896" s="14" t="s">
        <v>17</v>
      </c>
      <c r="AE896" s="14" t="s">
        <v>17</v>
      </c>
    </row>
    <row r="897" spans="1:31">
      <c r="A897" t="s">
        <v>143</v>
      </c>
      <c r="B897" t="s">
        <v>168</v>
      </c>
      <c r="C897" s="234" t="s">
        <v>264</v>
      </c>
      <c r="D897" s="234" t="s">
        <v>264</v>
      </c>
      <c r="E897">
        <v>1987</v>
      </c>
      <c r="F897">
        <v>4</v>
      </c>
      <c r="G897">
        <v>11</v>
      </c>
      <c r="H897">
        <v>42.95</v>
      </c>
      <c r="I897" t="s">
        <v>17</v>
      </c>
      <c r="J897" s="14" t="s">
        <v>17</v>
      </c>
      <c r="K897" s="14" t="s">
        <v>17</v>
      </c>
      <c r="L897" s="14">
        <v>5.6</v>
      </c>
      <c r="M897" s="14">
        <v>1</v>
      </c>
      <c r="N897" s="14">
        <v>141</v>
      </c>
      <c r="O897" s="14">
        <v>658</v>
      </c>
      <c r="P897" s="14" t="s">
        <v>17</v>
      </c>
      <c r="Q897" s="14" t="s">
        <v>17</v>
      </c>
      <c r="R897" s="14" t="s">
        <v>17</v>
      </c>
      <c r="S897" s="14">
        <v>6.7</v>
      </c>
      <c r="T897" s="14" t="s">
        <v>17</v>
      </c>
      <c r="U897" s="14" t="s">
        <v>17</v>
      </c>
      <c r="V897" s="14" t="s">
        <v>17</v>
      </c>
      <c r="W897" s="14" t="s">
        <v>17</v>
      </c>
      <c r="X897" s="14" t="s">
        <v>17</v>
      </c>
      <c r="Y897" s="14" t="s">
        <v>17</v>
      </c>
      <c r="Z897" s="14" t="s">
        <v>17</v>
      </c>
      <c r="AA897" s="14" t="s">
        <v>17</v>
      </c>
      <c r="AB897" s="14" t="s">
        <v>17</v>
      </c>
      <c r="AC897" s="14" t="s">
        <v>17</v>
      </c>
      <c r="AD897" s="14" t="s">
        <v>17</v>
      </c>
      <c r="AE897" s="14" t="s">
        <v>17</v>
      </c>
    </row>
    <row r="898" spans="1:31">
      <c r="A898" t="s">
        <v>143</v>
      </c>
      <c r="B898" t="s">
        <v>168</v>
      </c>
      <c r="C898" s="234" t="s">
        <v>264</v>
      </c>
      <c r="D898" s="234" t="s">
        <v>264</v>
      </c>
      <c r="E898">
        <v>1987</v>
      </c>
      <c r="F898">
        <v>4</v>
      </c>
      <c r="G898">
        <v>12</v>
      </c>
      <c r="H898">
        <v>41.26</v>
      </c>
      <c r="I898" t="s">
        <v>17</v>
      </c>
      <c r="J898" s="14" t="s">
        <v>17</v>
      </c>
      <c r="K898" s="14" t="s">
        <v>17</v>
      </c>
      <c r="L898" s="14">
        <v>5.6</v>
      </c>
      <c r="M898" s="14">
        <v>1</v>
      </c>
      <c r="N898" s="14">
        <v>88</v>
      </c>
      <c r="O898" s="14">
        <v>526</v>
      </c>
      <c r="P898" s="14" t="s">
        <v>17</v>
      </c>
      <c r="Q898" s="14" t="s">
        <v>17</v>
      </c>
      <c r="R898" s="14" t="s">
        <v>17</v>
      </c>
      <c r="S898" s="14">
        <v>6.8</v>
      </c>
      <c r="T898" s="14" t="s">
        <v>17</v>
      </c>
      <c r="U898" s="14" t="s">
        <v>17</v>
      </c>
      <c r="V898" s="14" t="s">
        <v>17</v>
      </c>
      <c r="W898" s="14" t="s">
        <v>17</v>
      </c>
      <c r="X898" s="14" t="s">
        <v>17</v>
      </c>
      <c r="Y898" s="14" t="s">
        <v>17</v>
      </c>
      <c r="Z898" s="14" t="s">
        <v>17</v>
      </c>
      <c r="AA898" s="14" t="s">
        <v>17</v>
      </c>
      <c r="AB898" s="14" t="s">
        <v>17</v>
      </c>
      <c r="AC898" s="14" t="s">
        <v>17</v>
      </c>
      <c r="AD898" s="14" t="s">
        <v>17</v>
      </c>
      <c r="AE898" s="14" t="s">
        <v>17</v>
      </c>
    </row>
    <row r="899" spans="1:31">
      <c r="A899" t="s">
        <v>143</v>
      </c>
      <c r="B899" t="s">
        <v>168</v>
      </c>
      <c r="C899" s="234" t="s">
        <v>264</v>
      </c>
      <c r="D899" s="234" t="s">
        <v>264</v>
      </c>
      <c r="E899">
        <v>1987</v>
      </c>
      <c r="F899">
        <v>4</v>
      </c>
      <c r="G899">
        <v>13</v>
      </c>
      <c r="H899">
        <v>27.47</v>
      </c>
      <c r="I899" t="s">
        <v>17</v>
      </c>
      <c r="J899" s="14" t="s">
        <v>17</v>
      </c>
      <c r="K899" s="14" t="s">
        <v>17</v>
      </c>
      <c r="L899" s="14">
        <v>5.4</v>
      </c>
      <c r="M899" s="14">
        <v>1</v>
      </c>
      <c r="N899" s="14">
        <v>224</v>
      </c>
      <c r="O899" s="14">
        <v>1000</v>
      </c>
      <c r="P899" s="14" t="s">
        <v>17</v>
      </c>
      <c r="Q899" s="14" t="s">
        <v>17</v>
      </c>
      <c r="R899" s="14" t="s">
        <v>17</v>
      </c>
      <c r="S899" s="14">
        <v>6.6</v>
      </c>
      <c r="T899" s="14" t="s">
        <v>17</v>
      </c>
      <c r="U899" s="14" t="s">
        <v>17</v>
      </c>
      <c r="V899" s="14" t="s">
        <v>17</v>
      </c>
      <c r="W899" s="14" t="s">
        <v>17</v>
      </c>
      <c r="X899" s="14" t="s">
        <v>17</v>
      </c>
      <c r="Y899" s="14" t="s">
        <v>17</v>
      </c>
      <c r="Z899" s="14" t="s">
        <v>17</v>
      </c>
      <c r="AA899" s="14" t="s">
        <v>17</v>
      </c>
      <c r="AB899" s="14" t="s">
        <v>17</v>
      </c>
      <c r="AC899" s="14" t="s">
        <v>17</v>
      </c>
      <c r="AD899" s="14" t="s">
        <v>17</v>
      </c>
      <c r="AE899" s="14" t="s">
        <v>17</v>
      </c>
    </row>
    <row r="900" spans="1:31">
      <c r="A900" t="s">
        <v>143</v>
      </c>
      <c r="B900" t="s">
        <v>168</v>
      </c>
      <c r="C900" s="234" t="s">
        <v>264</v>
      </c>
      <c r="D900" s="234" t="s">
        <v>264</v>
      </c>
      <c r="E900">
        <v>1987</v>
      </c>
      <c r="F900">
        <v>4</v>
      </c>
      <c r="G900">
        <v>14</v>
      </c>
      <c r="H900">
        <v>44.04</v>
      </c>
      <c r="I900" t="s">
        <v>17</v>
      </c>
      <c r="J900" s="14" t="s">
        <v>17</v>
      </c>
      <c r="K900" s="14" t="s">
        <v>17</v>
      </c>
      <c r="L900" s="14">
        <v>5.3</v>
      </c>
      <c r="M900" s="14">
        <v>1</v>
      </c>
      <c r="N900" s="14">
        <v>103</v>
      </c>
      <c r="O900" s="14">
        <v>786</v>
      </c>
      <c r="P900" s="14" t="s">
        <v>17</v>
      </c>
      <c r="Q900" s="14" t="s">
        <v>17</v>
      </c>
      <c r="R900" s="14" t="s">
        <v>17</v>
      </c>
      <c r="S900" s="14">
        <v>6.6</v>
      </c>
      <c r="T900" s="14" t="s">
        <v>17</v>
      </c>
      <c r="U900" s="14" t="s">
        <v>17</v>
      </c>
      <c r="V900" s="14" t="s">
        <v>17</v>
      </c>
      <c r="W900" s="14" t="s">
        <v>17</v>
      </c>
      <c r="X900" s="14" t="s">
        <v>17</v>
      </c>
      <c r="Y900" s="14" t="s">
        <v>17</v>
      </c>
      <c r="Z900" s="14" t="s">
        <v>17</v>
      </c>
      <c r="AA900" s="14" t="s">
        <v>17</v>
      </c>
      <c r="AB900" s="14" t="s">
        <v>17</v>
      </c>
      <c r="AC900" s="14" t="s">
        <v>17</v>
      </c>
      <c r="AD900" s="14" t="s">
        <v>17</v>
      </c>
      <c r="AE900" s="14" t="s">
        <v>17</v>
      </c>
    </row>
    <row r="901" spans="1:31">
      <c r="A901" t="s">
        <v>143</v>
      </c>
      <c r="B901" t="s">
        <v>168</v>
      </c>
      <c r="C901" s="234" t="s">
        <v>264</v>
      </c>
      <c r="D901" s="234" t="s">
        <v>264</v>
      </c>
      <c r="E901">
        <v>1988</v>
      </c>
      <c r="F901">
        <v>1</v>
      </c>
      <c r="G901">
        <v>1</v>
      </c>
      <c r="H901">
        <v>25.89</v>
      </c>
      <c r="I901" t="s">
        <v>17</v>
      </c>
      <c r="J901" s="14" t="s">
        <v>17</v>
      </c>
      <c r="K901" s="14" t="s">
        <v>17</v>
      </c>
      <c r="L901" s="14">
        <v>5</v>
      </c>
      <c r="M901" s="14">
        <v>8</v>
      </c>
      <c r="N901" s="14">
        <v>112</v>
      </c>
      <c r="O901" s="14">
        <v>586</v>
      </c>
      <c r="P901" s="14" t="s">
        <v>17</v>
      </c>
      <c r="Q901" s="14" t="s">
        <v>17</v>
      </c>
      <c r="R901" s="14" t="s">
        <v>17</v>
      </c>
      <c r="S901" s="14">
        <v>6.9</v>
      </c>
      <c r="T901" s="14" t="s">
        <v>17</v>
      </c>
      <c r="U901" s="14" t="s">
        <v>17</v>
      </c>
      <c r="V901" s="14" t="s">
        <v>17</v>
      </c>
      <c r="W901" s="14" t="s">
        <v>17</v>
      </c>
      <c r="X901" s="14" t="s">
        <v>17</v>
      </c>
      <c r="Y901" s="14" t="s">
        <v>17</v>
      </c>
      <c r="Z901" s="14" t="s">
        <v>17</v>
      </c>
      <c r="AA901" s="14" t="s">
        <v>17</v>
      </c>
      <c r="AB901" s="14" t="s">
        <v>17</v>
      </c>
      <c r="AC901" s="14" t="s">
        <v>17</v>
      </c>
      <c r="AD901" s="14" t="s">
        <v>17</v>
      </c>
      <c r="AE901" s="14" t="s">
        <v>17</v>
      </c>
    </row>
    <row r="902" spans="1:31">
      <c r="A902" t="s">
        <v>143</v>
      </c>
      <c r="B902" t="s">
        <v>168</v>
      </c>
      <c r="C902" s="234" t="s">
        <v>264</v>
      </c>
      <c r="D902" s="234" t="s">
        <v>264</v>
      </c>
      <c r="E902">
        <v>1988</v>
      </c>
      <c r="F902">
        <v>1</v>
      </c>
      <c r="G902">
        <v>2</v>
      </c>
      <c r="H902">
        <v>24.93</v>
      </c>
      <c r="I902" t="s">
        <v>17</v>
      </c>
      <c r="J902" s="14" t="s">
        <v>17</v>
      </c>
      <c r="K902" s="14" t="s">
        <v>17</v>
      </c>
      <c r="L902" s="14">
        <v>5.2</v>
      </c>
      <c r="M902" s="14">
        <v>8</v>
      </c>
      <c r="N902" s="14">
        <v>100</v>
      </c>
      <c r="O902" s="14">
        <v>740</v>
      </c>
      <c r="P902" s="14" t="s">
        <v>17</v>
      </c>
      <c r="Q902" s="14" t="s">
        <v>17</v>
      </c>
      <c r="R902" s="14" t="s">
        <v>17</v>
      </c>
      <c r="S902" s="14">
        <v>7</v>
      </c>
      <c r="T902" s="14" t="s">
        <v>17</v>
      </c>
      <c r="U902" s="14" t="s">
        <v>17</v>
      </c>
      <c r="V902" s="14" t="s">
        <v>17</v>
      </c>
      <c r="W902" s="14" t="s">
        <v>17</v>
      </c>
      <c r="X902" s="14" t="s">
        <v>17</v>
      </c>
      <c r="Y902" s="14" t="s">
        <v>17</v>
      </c>
      <c r="Z902" s="14" t="s">
        <v>17</v>
      </c>
      <c r="AA902" s="14" t="s">
        <v>17</v>
      </c>
      <c r="AB902" s="14" t="s">
        <v>17</v>
      </c>
      <c r="AC902" s="14" t="s">
        <v>17</v>
      </c>
      <c r="AD902" s="14" t="s">
        <v>17</v>
      </c>
      <c r="AE902" s="14" t="s">
        <v>17</v>
      </c>
    </row>
    <row r="903" spans="1:31">
      <c r="A903" t="s">
        <v>143</v>
      </c>
      <c r="B903" t="s">
        <v>168</v>
      </c>
      <c r="C903" s="234" t="s">
        <v>264</v>
      </c>
      <c r="D903" s="234" t="s">
        <v>264</v>
      </c>
      <c r="E903">
        <v>1988</v>
      </c>
      <c r="F903">
        <v>1</v>
      </c>
      <c r="G903">
        <v>3</v>
      </c>
      <c r="H903">
        <v>38.840000000000003</v>
      </c>
      <c r="I903" t="s">
        <v>17</v>
      </c>
      <c r="J903" s="14" t="s">
        <v>17</v>
      </c>
      <c r="K903" s="14" t="s">
        <v>17</v>
      </c>
      <c r="L903" s="14">
        <v>5.0999999999999996</v>
      </c>
      <c r="M903" s="14">
        <v>6</v>
      </c>
      <c r="N903" s="14">
        <v>126</v>
      </c>
      <c r="O903" s="14">
        <v>682</v>
      </c>
      <c r="P903" s="14" t="s">
        <v>17</v>
      </c>
      <c r="Q903" s="14" t="s">
        <v>17</v>
      </c>
      <c r="R903" s="14" t="s">
        <v>17</v>
      </c>
      <c r="S903" s="14">
        <v>6.9</v>
      </c>
      <c r="T903" s="14" t="s">
        <v>17</v>
      </c>
      <c r="U903" s="14" t="s">
        <v>17</v>
      </c>
      <c r="V903" s="14" t="s">
        <v>17</v>
      </c>
      <c r="W903" s="14" t="s">
        <v>17</v>
      </c>
      <c r="X903" s="14" t="s">
        <v>17</v>
      </c>
      <c r="Y903" s="14" t="s">
        <v>17</v>
      </c>
      <c r="Z903" s="14" t="s">
        <v>17</v>
      </c>
      <c r="AA903" s="14" t="s">
        <v>17</v>
      </c>
      <c r="AB903" s="14" t="s">
        <v>17</v>
      </c>
      <c r="AC903" s="14" t="s">
        <v>17</v>
      </c>
      <c r="AD903" s="14" t="s">
        <v>17</v>
      </c>
      <c r="AE903" s="14" t="s">
        <v>17</v>
      </c>
    </row>
    <row r="904" spans="1:31">
      <c r="A904" t="s">
        <v>143</v>
      </c>
      <c r="B904" t="s">
        <v>168</v>
      </c>
      <c r="C904" s="234" t="s">
        <v>264</v>
      </c>
      <c r="D904" s="234" t="s">
        <v>264</v>
      </c>
      <c r="E904">
        <v>1988</v>
      </c>
      <c r="F904">
        <v>1</v>
      </c>
      <c r="G904">
        <v>4</v>
      </c>
      <c r="H904">
        <v>36.9</v>
      </c>
      <c r="I904" t="s">
        <v>17</v>
      </c>
      <c r="J904" s="14" t="s">
        <v>17</v>
      </c>
      <c r="K904" s="14" t="s">
        <v>17</v>
      </c>
      <c r="L904" s="14">
        <v>5</v>
      </c>
      <c r="M904" s="14">
        <v>5</v>
      </c>
      <c r="N904" s="14">
        <v>118</v>
      </c>
      <c r="O904" s="14">
        <v>766</v>
      </c>
      <c r="P904" s="14" t="s">
        <v>17</v>
      </c>
      <c r="Q904" s="14" t="s">
        <v>17</v>
      </c>
      <c r="R904" s="14" t="s">
        <v>17</v>
      </c>
      <c r="S904" s="14">
        <v>7</v>
      </c>
      <c r="T904" s="14" t="s">
        <v>17</v>
      </c>
      <c r="U904" s="14" t="s">
        <v>17</v>
      </c>
      <c r="V904" s="14" t="s">
        <v>17</v>
      </c>
      <c r="W904" s="14" t="s">
        <v>17</v>
      </c>
      <c r="X904" s="14" t="s">
        <v>17</v>
      </c>
      <c r="Y904" s="14" t="s">
        <v>17</v>
      </c>
      <c r="Z904" s="14" t="s">
        <v>17</v>
      </c>
      <c r="AA904" s="14" t="s">
        <v>17</v>
      </c>
      <c r="AB904" s="14" t="s">
        <v>17</v>
      </c>
      <c r="AC904" s="14" t="s">
        <v>17</v>
      </c>
      <c r="AD904" s="14" t="s">
        <v>17</v>
      </c>
      <c r="AE904" s="14" t="s">
        <v>17</v>
      </c>
    </row>
    <row r="905" spans="1:31">
      <c r="A905" t="s">
        <v>143</v>
      </c>
      <c r="B905" t="s">
        <v>168</v>
      </c>
      <c r="C905" s="234" t="s">
        <v>264</v>
      </c>
      <c r="D905" s="234" t="s">
        <v>264</v>
      </c>
      <c r="E905">
        <v>1988</v>
      </c>
      <c r="F905">
        <v>1</v>
      </c>
      <c r="G905">
        <v>5</v>
      </c>
      <c r="H905">
        <v>57.11</v>
      </c>
      <c r="I905" t="s">
        <v>17</v>
      </c>
      <c r="J905" s="14" t="s">
        <v>17</v>
      </c>
      <c r="K905" s="14" t="s">
        <v>17</v>
      </c>
      <c r="L905" s="14">
        <v>4.8</v>
      </c>
      <c r="M905" s="14">
        <v>9</v>
      </c>
      <c r="N905" s="14">
        <v>139</v>
      </c>
      <c r="O905" s="14">
        <v>809</v>
      </c>
      <c r="P905" s="14" t="s">
        <v>17</v>
      </c>
      <c r="Q905" s="14" t="s">
        <v>17</v>
      </c>
      <c r="R905" s="14" t="s">
        <v>17</v>
      </c>
      <c r="S905" s="14">
        <v>6.8</v>
      </c>
      <c r="T905" s="14" t="s">
        <v>17</v>
      </c>
      <c r="U905" s="14" t="s">
        <v>17</v>
      </c>
      <c r="V905" s="14" t="s">
        <v>17</v>
      </c>
      <c r="W905" s="14" t="s">
        <v>17</v>
      </c>
      <c r="X905" s="14" t="s">
        <v>17</v>
      </c>
      <c r="Y905" s="14" t="s">
        <v>17</v>
      </c>
      <c r="Z905" s="14" t="s">
        <v>17</v>
      </c>
      <c r="AA905" s="14" t="s">
        <v>17</v>
      </c>
      <c r="AB905" s="14" t="s">
        <v>17</v>
      </c>
      <c r="AC905" s="14" t="s">
        <v>17</v>
      </c>
      <c r="AD905" s="14" t="s">
        <v>17</v>
      </c>
      <c r="AE905" s="14" t="s">
        <v>17</v>
      </c>
    </row>
    <row r="906" spans="1:31">
      <c r="A906" t="s">
        <v>143</v>
      </c>
      <c r="B906" t="s">
        <v>168</v>
      </c>
      <c r="C906" s="234" t="s">
        <v>264</v>
      </c>
      <c r="D906" s="234" t="s">
        <v>264</v>
      </c>
      <c r="E906">
        <v>1988</v>
      </c>
      <c r="F906">
        <v>1</v>
      </c>
      <c r="G906">
        <v>6</v>
      </c>
      <c r="H906">
        <v>57.47</v>
      </c>
      <c r="I906" t="s">
        <v>17</v>
      </c>
      <c r="J906" s="14" t="s">
        <v>17</v>
      </c>
      <c r="K906" s="14" t="s">
        <v>17</v>
      </c>
      <c r="L906" s="14">
        <v>4.9000000000000004</v>
      </c>
      <c r="M906" s="14">
        <v>10</v>
      </c>
      <c r="N906" s="14">
        <v>123</v>
      </c>
      <c r="O906" s="14">
        <v>742</v>
      </c>
      <c r="P906" s="14" t="s">
        <v>17</v>
      </c>
      <c r="Q906" s="14" t="s">
        <v>17</v>
      </c>
      <c r="R906" s="14" t="s">
        <v>17</v>
      </c>
      <c r="S906" s="14">
        <v>6.9</v>
      </c>
      <c r="T906" s="14" t="s">
        <v>17</v>
      </c>
      <c r="U906" s="14" t="s">
        <v>17</v>
      </c>
      <c r="V906" s="14" t="s">
        <v>17</v>
      </c>
      <c r="W906" s="14" t="s">
        <v>17</v>
      </c>
      <c r="X906" s="14" t="s">
        <v>17</v>
      </c>
      <c r="Y906" s="14" t="s">
        <v>17</v>
      </c>
      <c r="Z906" s="14" t="s">
        <v>17</v>
      </c>
      <c r="AA906" s="14" t="s">
        <v>17</v>
      </c>
      <c r="AB906" s="14" t="s">
        <v>17</v>
      </c>
      <c r="AC906" s="14" t="s">
        <v>17</v>
      </c>
      <c r="AD906" s="14" t="s">
        <v>17</v>
      </c>
      <c r="AE906" s="14" t="s">
        <v>17</v>
      </c>
    </row>
    <row r="907" spans="1:31">
      <c r="A907" t="s">
        <v>143</v>
      </c>
      <c r="B907" t="s">
        <v>168</v>
      </c>
      <c r="C907" s="234" t="s">
        <v>264</v>
      </c>
      <c r="D907" s="234" t="s">
        <v>264</v>
      </c>
      <c r="E907">
        <v>1988</v>
      </c>
      <c r="F907">
        <v>1</v>
      </c>
      <c r="G907">
        <v>7</v>
      </c>
      <c r="H907">
        <v>69.209999999999994</v>
      </c>
      <c r="I907" t="s">
        <v>17</v>
      </c>
      <c r="J907" s="14" t="s">
        <v>17</v>
      </c>
      <c r="K907" s="14" t="s">
        <v>17</v>
      </c>
      <c r="L907" s="14">
        <v>4.5999999999999996</v>
      </c>
      <c r="M907" s="14">
        <v>16</v>
      </c>
      <c r="N907" s="14">
        <v>139</v>
      </c>
      <c r="O907" s="14">
        <v>812</v>
      </c>
      <c r="P907" s="14" t="s">
        <v>17</v>
      </c>
      <c r="Q907" s="14" t="s">
        <v>17</v>
      </c>
      <c r="R907" s="14" t="s">
        <v>17</v>
      </c>
      <c r="S907" s="14">
        <v>6.7</v>
      </c>
      <c r="T907" s="14" t="s">
        <v>17</v>
      </c>
      <c r="U907" s="14" t="s">
        <v>17</v>
      </c>
      <c r="V907" s="14" t="s">
        <v>17</v>
      </c>
      <c r="W907" s="14" t="s">
        <v>17</v>
      </c>
      <c r="X907" s="14" t="s">
        <v>17</v>
      </c>
      <c r="Y907" s="14" t="s">
        <v>17</v>
      </c>
      <c r="Z907" s="14" t="s">
        <v>17</v>
      </c>
      <c r="AA907" s="14" t="s">
        <v>17</v>
      </c>
      <c r="AB907" s="14" t="s">
        <v>17</v>
      </c>
      <c r="AC907" s="14" t="s">
        <v>17</v>
      </c>
      <c r="AD907" s="14" t="s">
        <v>17</v>
      </c>
      <c r="AE907" s="14" t="s">
        <v>17</v>
      </c>
    </row>
    <row r="908" spans="1:31">
      <c r="A908" t="s">
        <v>143</v>
      </c>
      <c r="B908" t="s">
        <v>168</v>
      </c>
      <c r="C908" s="234" t="s">
        <v>264</v>
      </c>
      <c r="D908" s="234" t="s">
        <v>264</v>
      </c>
      <c r="E908">
        <v>1988</v>
      </c>
      <c r="F908">
        <v>1</v>
      </c>
      <c r="G908">
        <v>8</v>
      </c>
      <c r="H908">
        <v>60.86</v>
      </c>
      <c r="I908" t="s">
        <v>17</v>
      </c>
      <c r="J908" s="14" t="s">
        <v>17</v>
      </c>
      <c r="K908" s="14" t="s">
        <v>17</v>
      </c>
      <c r="L908" s="14">
        <v>4.7</v>
      </c>
      <c r="M908" s="14">
        <v>15</v>
      </c>
      <c r="N908" s="14">
        <v>72</v>
      </c>
      <c r="O908" s="14">
        <v>724</v>
      </c>
      <c r="P908" s="14" t="s">
        <v>17</v>
      </c>
      <c r="Q908" s="14" t="s">
        <v>17</v>
      </c>
      <c r="R908" s="14" t="s">
        <v>17</v>
      </c>
      <c r="S908" s="14">
        <v>6.7</v>
      </c>
      <c r="T908" s="14" t="s">
        <v>17</v>
      </c>
      <c r="U908" s="14" t="s">
        <v>17</v>
      </c>
      <c r="V908" s="14" t="s">
        <v>17</v>
      </c>
      <c r="W908" s="14" t="s">
        <v>17</v>
      </c>
      <c r="X908" s="14" t="s">
        <v>17</v>
      </c>
      <c r="Y908" s="14" t="s">
        <v>17</v>
      </c>
      <c r="Z908" s="14" t="s">
        <v>17</v>
      </c>
      <c r="AA908" s="14" t="s">
        <v>17</v>
      </c>
      <c r="AB908" s="14" t="s">
        <v>17</v>
      </c>
      <c r="AC908" s="14" t="s">
        <v>17</v>
      </c>
      <c r="AD908" s="14" t="s">
        <v>17</v>
      </c>
      <c r="AE908" s="14" t="s">
        <v>17</v>
      </c>
    </row>
    <row r="909" spans="1:31">
      <c r="A909" t="s">
        <v>143</v>
      </c>
      <c r="B909" t="s">
        <v>168</v>
      </c>
      <c r="C909" s="234" t="s">
        <v>264</v>
      </c>
      <c r="D909" s="234" t="s">
        <v>264</v>
      </c>
      <c r="E909">
        <v>1988</v>
      </c>
      <c r="F909">
        <v>1</v>
      </c>
      <c r="G909">
        <v>9</v>
      </c>
      <c r="H909">
        <v>62.68</v>
      </c>
      <c r="I909" t="s">
        <v>17</v>
      </c>
      <c r="J909" s="14" t="s">
        <v>17</v>
      </c>
      <c r="K909" s="14" t="s">
        <v>17</v>
      </c>
      <c r="L909" s="14">
        <v>4.9000000000000004</v>
      </c>
      <c r="M909" s="14">
        <v>7</v>
      </c>
      <c r="N909" s="14">
        <v>119</v>
      </c>
      <c r="O909" s="14">
        <v>787</v>
      </c>
      <c r="P909" s="14" t="s">
        <v>17</v>
      </c>
      <c r="Q909" s="14" t="s">
        <v>17</v>
      </c>
      <c r="R909" s="14" t="s">
        <v>17</v>
      </c>
      <c r="S909" s="14">
        <v>6.7</v>
      </c>
      <c r="T909" s="14" t="s">
        <v>17</v>
      </c>
      <c r="U909" s="14" t="s">
        <v>17</v>
      </c>
      <c r="V909" s="14" t="s">
        <v>17</v>
      </c>
      <c r="W909" s="14" t="s">
        <v>17</v>
      </c>
      <c r="X909" s="14" t="s">
        <v>17</v>
      </c>
      <c r="Y909" s="14" t="s">
        <v>17</v>
      </c>
      <c r="Z909" s="14" t="s">
        <v>17</v>
      </c>
      <c r="AA909" s="14" t="s">
        <v>17</v>
      </c>
      <c r="AB909" s="14" t="s">
        <v>17</v>
      </c>
      <c r="AC909" s="14" t="s">
        <v>17</v>
      </c>
      <c r="AD909" s="14" t="s">
        <v>17</v>
      </c>
      <c r="AE909" s="14" t="s">
        <v>17</v>
      </c>
    </row>
    <row r="910" spans="1:31">
      <c r="A910" t="s">
        <v>143</v>
      </c>
      <c r="B910" t="s">
        <v>168</v>
      </c>
      <c r="C910" s="234" t="s">
        <v>264</v>
      </c>
      <c r="D910" s="234" t="s">
        <v>264</v>
      </c>
      <c r="E910">
        <v>1988</v>
      </c>
      <c r="F910">
        <v>1</v>
      </c>
      <c r="G910">
        <v>10</v>
      </c>
      <c r="H910">
        <v>59.29</v>
      </c>
      <c r="I910" t="s">
        <v>17</v>
      </c>
      <c r="J910" s="14" t="s">
        <v>17</v>
      </c>
      <c r="K910" s="14" t="s">
        <v>17</v>
      </c>
      <c r="L910" s="14">
        <v>4.9000000000000004</v>
      </c>
      <c r="M910" s="14">
        <v>5</v>
      </c>
      <c r="N910" s="14">
        <v>142</v>
      </c>
      <c r="O910" s="14">
        <v>801</v>
      </c>
      <c r="P910" s="14" t="s">
        <v>17</v>
      </c>
      <c r="Q910" s="14" t="s">
        <v>17</v>
      </c>
      <c r="R910" s="14" t="s">
        <v>17</v>
      </c>
      <c r="S910" s="14">
        <v>6.8</v>
      </c>
      <c r="T910" s="14" t="s">
        <v>17</v>
      </c>
      <c r="U910" s="14" t="s">
        <v>17</v>
      </c>
      <c r="V910" s="14" t="s">
        <v>17</v>
      </c>
      <c r="W910" s="14" t="s">
        <v>17</v>
      </c>
      <c r="X910" s="14" t="s">
        <v>17</v>
      </c>
      <c r="Y910" s="14" t="s">
        <v>17</v>
      </c>
      <c r="Z910" s="14" t="s">
        <v>17</v>
      </c>
      <c r="AA910" s="14" t="s">
        <v>17</v>
      </c>
      <c r="AB910" s="14" t="s">
        <v>17</v>
      </c>
      <c r="AC910" s="14" t="s">
        <v>17</v>
      </c>
      <c r="AD910" s="14" t="s">
        <v>17</v>
      </c>
      <c r="AE910" s="14" t="s">
        <v>17</v>
      </c>
    </row>
    <row r="911" spans="1:31">
      <c r="A911" t="s">
        <v>143</v>
      </c>
      <c r="B911" t="s">
        <v>168</v>
      </c>
      <c r="C911" s="234" t="s">
        <v>264</v>
      </c>
      <c r="D911" s="234" t="s">
        <v>264</v>
      </c>
      <c r="E911">
        <v>1988</v>
      </c>
      <c r="F911">
        <v>1</v>
      </c>
      <c r="G911">
        <v>11</v>
      </c>
      <c r="H911">
        <v>65.22</v>
      </c>
      <c r="I911" t="s">
        <v>17</v>
      </c>
      <c r="J911" s="14" t="s">
        <v>17</v>
      </c>
      <c r="K911" s="14" t="s">
        <v>17</v>
      </c>
      <c r="L911" s="14">
        <v>4.9000000000000004</v>
      </c>
      <c r="M911" s="14">
        <v>10</v>
      </c>
      <c r="N911" s="14">
        <v>242</v>
      </c>
      <c r="O911" s="14">
        <v>857</v>
      </c>
      <c r="P911" s="14" t="s">
        <v>17</v>
      </c>
      <c r="Q911" s="14" t="s">
        <v>17</v>
      </c>
      <c r="R911" s="14" t="s">
        <v>17</v>
      </c>
      <c r="S911" s="14">
        <v>6.7</v>
      </c>
      <c r="T911" s="14" t="s">
        <v>17</v>
      </c>
      <c r="U911" s="14" t="s">
        <v>17</v>
      </c>
      <c r="V911" s="14" t="s">
        <v>17</v>
      </c>
      <c r="W911" s="14" t="s">
        <v>17</v>
      </c>
      <c r="X911" s="14" t="s">
        <v>17</v>
      </c>
      <c r="Y911" s="14" t="s">
        <v>17</v>
      </c>
      <c r="Z911" s="14" t="s">
        <v>17</v>
      </c>
      <c r="AA911" s="14" t="s">
        <v>17</v>
      </c>
      <c r="AB911" s="14" t="s">
        <v>17</v>
      </c>
      <c r="AC911" s="14" t="s">
        <v>17</v>
      </c>
      <c r="AD911" s="14" t="s">
        <v>17</v>
      </c>
      <c r="AE911" s="14" t="s">
        <v>17</v>
      </c>
    </row>
    <row r="912" spans="1:31">
      <c r="A912" t="s">
        <v>143</v>
      </c>
      <c r="B912" t="s">
        <v>168</v>
      </c>
      <c r="C912" s="234" t="s">
        <v>264</v>
      </c>
      <c r="D912" s="234" t="s">
        <v>264</v>
      </c>
      <c r="E912">
        <v>1988</v>
      </c>
      <c r="F912">
        <v>1</v>
      </c>
      <c r="G912">
        <v>12</v>
      </c>
      <c r="H912">
        <v>65.94</v>
      </c>
      <c r="I912" t="s">
        <v>17</v>
      </c>
      <c r="J912" s="14" t="s">
        <v>17</v>
      </c>
      <c r="K912" s="14" t="s">
        <v>17</v>
      </c>
      <c r="L912" s="14">
        <v>4.7</v>
      </c>
      <c r="M912" s="14">
        <v>8</v>
      </c>
      <c r="N912" s="14">
        <v>152</v>
      </c>
      <c r="O912" s="14">
        <v>683</v>
      </c>
      <c r="P912" s="14" t="s">
        <v>17</v>
      </c>
      <c r="Q912" s="14" t="s">
        <v>17</v>
      </c>
      <c r="R912" s="14" t="s">
        <v>17</v>
      </c>
      <c r="S912" s="14">
        <v>6.8</v>
      </c>
      <c r="T912" s="14" t="s">
        <v>17</v>
      </c>
      <c r="U912" s="14" t="s">
        <v>17</v>
      </c>
      <c r="V912" s="14" t="s">
        <v>17</v>
      </c>
      <c r="W912" s="14" t="s">
        <v>17</v>
      </c>
      <c r="X912" s="14" t="s">
        <v>17</v>
      </c>
      <c r="Y912" s="14" t="s">
        <v>17</v>
      </c>
      <c r="Z912" s="14" t="s">
        <v>17</v>
      </c>
      <c r="AA912" s="14" t="s">
        <v>17</v>
      </c>
      <c r="AB912" s="14" t="s">
        <v>17</v>
      </c>
      <c r="AC912" s="14" t="s">
        <v>17</v>
      </c>
      <c r="AD912" s="14" t="s">
        <v>17</v>
      </c>
      <c r="AE912" s="14" t="s">
        <v>17</v>
      </c>
    </row>
    <row r="913" spans="1:31">
      <c r="A913" t="s">
        <v>143</v>
      </c>
      <c r="B913" t="s">
        <v>168</v>
      </c>
      <c r="C913" s="234" t="s">
        <v>264</v>
      </c>
      <c r="D913" s="234" t="s">
        <v>264</v>
      </c>
      <c r="E913">
        <v>1988</v>
      </c>
      <c r="F913">
        <v>1</v>
      </c>
      <c r="G913">
        <v>13</v>
      </c>
      <c r="H913">
        <v>71.39</v>
      </c>
      <c r="I913" t="s">
        <v>17</v>
      </c>
      <c r="J913" s="14" t="s">
        <v>17</v>
      </c>
      <c r="K913" s="14" t="s">
        <v>17</v>
      </c>
      <c r="L913" s="14">
        <v>4.9000000000000004</v>
      </c>
      <c r="M913" s="14">
        <v>8</v>
      </c>
      <c r="N913" s="14">
        <v>228</v>
      </c>
      <c r="O913" s="14">
        <v>880</v>
      </c>
      <c r="P913" s="14" t="s">
        <v>17</v>
      </c>
      <c r="Q913" s="14" t="s">
        <v>17</v>
      </c>
      <c r="R913" s="14" t="s">
        <v>17</v>
      </c>
      <c r="S913" s="14">
        <v>6.8</v>
      </c>
      <c r="T913" s="14" t="s">
        <v>17</v>
      </c>
      <c r="U913" s="14" t="s">
        <v>17</v>
      </c>
      <c r="V913" s="14" t="s">
        <v>17</v>
      </c>
      <c r="W913" s="14" t="s">
        <v>17</v>
      </c>
      <c r="X913" s="14" t="s">
        <v>17</v>
      </c>
      <c r="Y913" s="14" t="s">
        <v>17</v>
      </c>
      <c r="Z913" s="14" t="s">
        <v>17</v>
      </c>
      <c r="AA913" s="14" t="s">
        <v>17</v>
      </c>
      <c r="AB913" s="14" t="s">
        <v>17</v>
      </c>
      <c r="AC913" s="14" t="s">
        <v>17</v>
      </c>
      <c r="AD913" s="14" t="s">
        <v>17</v>
      </c>
      <c r="AE913" s="14" t="s">
        <v>17</v>
      </c>
    </row>
    <row r="914" spans="1:31">
      <c r="A914" t="s">
        <v>143</v>
      </c>
      <c r="B914" t="s">
        <v>168</v>
      </c>
      <c r="C914" s="234" t="s">
        <v>264</v>
      </c>
      <c r="D914" s="234" t="s">
        <v>264</v>
      </c>
      <c r="E914">
        <v>1988</v>
      </c>
      <c r="F914">
        <v>1</v>
      </c>
      <c r="G914">
        <v>14</v>
      </c>
      <c r="H914">
        <v>63.4</v>
      </c>
      <c r="I914" t="s">
        <v>17</v>
      </c>
      <c r="J914" s="14" t="s">
        <v>17</v>
      </c>
      <c r="K914" s="14" t="s">
        <v>17</v>
      </c>
      <c r="L914" s="14">
        <v>4.9000000000000004</v>
      </c>
      <c r="M914" s="14">
        <v>8</v>
      </c>
      <c r="N914" s="14">
        <v>131</v>
      </c>
      <c r="O914" s="14">
        <v>754</v>
      </c>
      <c r="P914" s="14" t="s">
        <v>17</v>
      </c>
      <c r="Q914" s="14" t="s">
        <v>17</v>
      </c>
      <c r="R914" s="14" t="s">
        <v>17</v>
      </c>
      <c r="S914" s="14">
        <v>6.8</v>
      </c>
      <c r="T914" s="14" t="s">
        <v>17</v>
      </c>
      <c r="U914" s="14" t="s">
        <v>17</v>
      </c>
      <c r="V914" s="14" t="s">
        <v>17</v>
      </c>
      <c r="W914" s="14" t="s">
        <v>17</v>
      </c>
      <c r="X914" s="14" t="s">
        <v>17</v>
      </c>
      <c r="Y914" s="14" t="s">
        <v>17</v>
      </c>
      <c r="Z914" s="14" t="s">
        <v>17</v>
      </c>
      <c r="AA914" s="14" t="s">
        <v>17</v>
      </c>
      <c r="AB914" s="14" t="s">
        <v>17</v>
      </c>
      <c r="AC914" s="14" t="s">
        <v>17</v>
      </c>
      <c r="AD914" s="14" t="s">
        <v>17</v>
      </c>
      <c r="AE914" s="14" t="s">
        <v>17</v>
      </c>
    </row>
    <row r="915" spans="1:31">
      <c r="A915" t="s">
        <v>143</v>
      </c>
      <c r="B915" t="s">
        <v>168</v>
      </c>
      <c r="C915" s="234" t="s">
        <v>264</v>
      </c>
      <c r="D915" s="234" t="s">
        <v>264</v>
      </c>
      <c r="E915">
        <v>1988</v>
      </c>
      <c r="F915">
        <v>2</v>
      </c>
      <c r="G915">
        <v>1</v>
      </c>
      <c r="H915">
        <v>24.08</v>
      </c>
      <c r="I915" t="s">
        <v>17</v>
      </c>
      <c r="J915" s="14" t="s">
        <v>17</v>
      </c>
      <c r="K915" s="14" t="s">
        <v>17</v>
      </c>
      <c r="L915" s="14">
        <v>5</v>
      </c>
      <c r="M915" s="14">
        <v>9</v>
      </c>
      <c r="N915" s="14">
        <v>90</v>
      </c>
      <c r="O915" s="14">
        <v>581</v>
      </c>
      <c r="P915" s="14" t="s">
        <v>17</v>
      </c>
      <c r="Q915" s="14" t="s">
        <v>17</v>
      </c>
      <c r="R915" s="14" t="s">
        <v>17</v>
      </c>
      <c r="S915" s="14">
        <v>7</v>
      </c>
      <c r="T915" s="14" t="s">
        <v>17</v>
      </c>
      <c r="U915" s="14" t="s">
        <v>17</v>
      </c>
      <c r="V915" s="14" t="s">
        <v>17</v>
      </c>
      <c r="W915" s="14" t="s">
        <v>17</v>
      </c>
      <c r="X915" s="14" t="s">
        <v>17</v>
      </c>
      <c r="Y915" s="14" t="s">
        <v>17</v>
      </c>
      <c r="Z915" s="14" t="s">
        <v>17</v>
      </c>
      <c r="AA915" s="14" t="s">
        <v>17</v>
      </c>
      <c r="AB915" s="14" t="s">
        <v>17</v>
      </c>
      <c r="AC915" s="14" t="s">
        <v>17</v>
      </c>
      <c r="AD915" s="14" t="s">
        <v>17</v>
      </c>
      <c r="AE915" s="14" t="s">
        <v>17</v>
      </c>
    </row>
    <row r="916" spans="1:31">
      <c r="A916" t="s">
        <v>143</v>
      </c>
      <c r="B916" t="s">
        <v>168</v>
      </c>
      <c r="C916" s="234" t="s">
        <v>264</v>
      </c>
      <c r="D916" s="234" t="s">
        <v>264</v>
      </c>
      <c r="E916">
        <v>1988</v>
      </c>
      <c r="F916">
        <v>2</v>
      </c>
      <c r="G916">
        <v>2</v>
      </c>
      <c r="H916">
        <v>26.01</v>
      </c>
      <c r="I916" t="s">
        <v>17</v>
      </c>
      <c r="J916" s="14" t="s">
        <v>17</v>
      </c>
      <c r="K916" s="14" t="s">
        <v>17</v>
      </c>
      <c r="L916" s="14">
        <v>5</v>
      </c>
      <c r="M916" s="14">
        <v>7</v>
      </c>
      <c r="N916" s="14">
        <v>152</v>
      </c>
      <c r="O916" s="14">
        <v>772</v>
      </c>
      <c r="P916" s="14" t="s">
        <v>17</v>
      </c>
      <c r="Q916" s="14" t="s">
        <v>17</v>
      </c>
      <c r="R916" s="14" t="s">
        <v>17</v>
      </c>
      <c r="S916" s="14">
        <v>6.9</v>
      </c>
      <c r="T916" s="14" t="s">
        <v>17</v>
      </c>
      <c r="U916" s="14" t="s">
        <v>17</v>
      </c>
      <c r="V916" s="14" t="s">
        <v>17</v>
      </c>
      <c r="W916" s="14" t="s">
        <v>17</v>
      </c>
      <c r="X916" s="14" t="s">
        <v>17</v>
      </c>
      <c r="Y916" s="14" t="s">
        <v>17</v>
      </c>
      <c r="Z916" s="14" t="s">
        <v>17</v>
      </c>
      <c r="AA916" s="14" t="s">
        <v>17</v>
      </c>
      <c r="AB916" s="14" t="s">
        <v>17</v>
      </c>
      <c r="AC916" s="14" t="s">
        <v>17</v>
      </c>
      <c r="AD916" s="14" t="s">
        <v>17</v>
      </c>
      <c r="AE916" s="14" t="s">
        <v>17</v>
      </c>
    </row>
    <row r="917" spans="1:31">
      <c r="A917" t="s">
        <v>143</v>
      </c>
      <c r="B917" t="s">
        <v>168</v>
      </c>
      <c r="C917" s="234" t="s">
        <v>264</v>
      </c>
      <c r="D917" s="234" t="s">
        <v>264</v>
      </c>
      <c r="E917">
        <v>1988</v>
      </c>
      <c r="F917">
        <v>2</v>
      </c>
      <c r="G917">
        <v>3</v>
      </c>
      <c r="H917">
        <v>33.76</v>
      </c>
      <c r="I917" t="s">
        <v>17</v>
      </c>
      <c r="J917" s="14" t="s">
        <v>17</v>
      </c>
      <c r="K917" s="14" t="s">
        <v>17</v>
      </c>
      <c r="L917" s="14">
        <v>5.0999999999999996</v>
      </c>
      <c r="M917" s="14">
        <v>8</v>
      </c>
      <c r="N917" s="14">
        <v>115</v>
      </c>
      <c r="O917" s="14">
        <v>676</v>
      </c>
      <c r="P917" s="14" t="s">
        <v>17</v>
      </c>
      <c r="Q917" s="14" t="s">
        <v>17</v>
      </c>
      <c r="R917" s="14" t="s">
        <v>17</v>
      </c>
      <c r="S917" s="14">
        <v>6.9</v>
      </c>
      <c r="T917" s="14" t="s">
        <v>17</v>
      </c>
      <c r="U917" s="14" t="s">
        <v>17</v>
      </c>
      <c r="V917" s="14" t="s">
        <v>17</v>
      </c>
      <c r="W917" s="14" t="s">
        <v>17</v>
      </c>
      <c r="X917" s="14" t="s">
        <v>17</v>
      </c>
      <c r="Y917" s="14" t="s">
        <v>17</v>
      </c>
      <c r="Z917" s="14" t="s">
        <v>17</v>
      </c>
      <c r="AA917" s="14" t="s">
        <v>17</v>
      </c>
      <c r="AB917" s="14" t="s">
        <v>17</v>
      </c>
      <c r="AC917" s="14" t="s">
        <v>17</v>
      </c>
      <c r="AD917" s="14" t="s">
        <v>17</v>
      </c>
      <c r="AE917" s="14" t="s">
        <v>17</v>
      </c>
    </row>
    <row r="918" spans="1:31">
      <c r="A918" t="s">
        <v>143</v>
      </c>
      <c r="B918" t="s">
        <v>168</v>
      </c>
      <c r="C918" s="234" t="s">
        <v>264</v>
      </c>
      <c r="D918" s="234" t="s">
        <v>264</v>
      </c>
      <c r="E918">
        <v>1988</v>
      </c>
      <c r="F918">
        <v>2</v>
      </c>
      <c r="G918">
        <v>4</v>
      </c>
      <c r="H918">
        <v>44.29</v>
      </c>
      <c r="I918" t="s">
        <v>17</v>
      </c>
      <c r="J918" s="14" t="s">
        <v>17</v>
      </c>
      <c r="K918" s="14" t="s">
        <v>17</v>
      </c>
      <c r="L918" s="14">
        <v>4.9000000000000004</v>
      </c>
      <c r="M918" s="14">
        <v>8</v>
      </c>
      <c r="N918" s="14">
        <v>91</v>
      </c>
      <c r="O918" s="14">
        <v>694</v>
      </c>
      <c r="P918" s="14" t="s">
        <v>17</v>
      </c>
      <c r="Q918" s="14" t="s">
        <v>17</v>
      </c>
      <c r="R918" s="14" t="s">
        <v>17</v>
      </c>
      <c r="S918" s="14">
        <v>6.9</v>
      </c>
      <c r="T918" s="14" t="s">
        <v>17</v>
      </c>
      <c r="U918" s="14" t="s">
        <v>17</v>
      </c>
      <c r="V918" s="14" t="s">
        <v>17</v>
      </c>
      <c r="W918" s="14" t="s">
        <v>17</v>
      </c>
      <c r="X918" s="14" t="s">
        <v>17</v>
      </c>
      <c r="Y918" s="14" t="s">
        <v>17</v>
      </c>
      <c r="Z918" s="14" t="s">
        <v>17</v>
      </c>
      <c r="AA918" s="14" t="s">
        <v>17</v>
      </c>
      <c r="AB918" s="14" t="s">
        <v>17</v>
      </c>
      <c r="AC918" s="14" t="s">
        <v>17</v>
      </c>
      <c r="AD918" s="14" t="s">
        <v>17</v>
      </c>
      <c r="AE918" s="14" t="s">
        <v>17</v>
      </c>
    </row>
    <row r="919" spans="1:31">
      <c r="A919" t="s">
        <v>143</v>
      </c>
      <c r="B919" t="s">
        <v>168</v>
      </c>
      <c r="C919" s="234" t="s">
        <v>264</v>
      </c>
      <c r="D919" s="234" t="s">
        <v>264</v>
      </c>
      <c r="E919">
        <v>1988</v>
      </c>
      <c r="F919">
        <v>2</v>
      </c>
      <c r="G919">
        <v>5</v>
      </c>
      <c r="H919">
        <v>47.43</v>
      </c>
      <c r="I919" t="s">
        <v>17</v>
      </c>
      <c r="J919" s="14" t="s">
        <v>17</v>
      </c>
      <c r="K919" s="14" t="s">
        <v>17</v>
      </c>
      <c r="L919" s="14">
        <v>4.8</v>
      </c>
      <c r="M919" s="14">
        <v>11</v>
      </c>
      <c r="N919" s="14">
        <v>115</v>
      </c>
      <c r="O919" s="14">
        <v>669</v>
      </c>
      <c r="P919" s="14" t="s">
        <v>17</v>
      </c>
      <c r="Q919" s="14" t="s">
        <v>17</v>
      </c>
      <c r="R919" s="14" t="s">
        <v>17</v>
      </c>
      <c r="S919" s="14">
        <v>6.9</v>
      </c>
      <c r="T919" s="14" t="s">
        <v>17</v>
      </c>
      <c r="U919" s="14" t="s">
        <v>17</v>
      </c>
      <c r="V919" s="14" t="s">
        <v>17</v>
      </c>
      <c r="W919" s="14" t="s">
        <v>17</v>
      </c>
      <c r="X919" s="14" t="s">
        <v>17</v>
      </c>
      <c r="Y919" s="14" t="s">
        <v>17</v>
      </c>
      <c r="Z919" s="14" t="s">
        <v>17</v>
      </c>
      <c r="AA919" s="14" t="s">
        <v>17</v>
      </c>
      <c r="AB919" s="14" t="s">
        <v>17</v>
      </c>
      <c r="AC919" s="14" t="s">
        <v>17</v>
      </c>
      <c r="AD919" s="14" t="s">
        <v>17</v>
      </c>
      <c r="AE919" s="14" t="s">
        <v>17</v>
      </c>
    </row>
    <row r="920" spans="1:31">
      <c r="A920" t="s">
        <v>143</v>
      </c>
      <c r="B920" t="s">
        <v>168</v>
      </c>
      <c r="C920" s="234" t="s">
        <v>264</v>
      </c>
      <c r="D920" s="234" t="s">
        <v>264</v>
      </c>
      <c r="E920">
        <v>1988</v>
      </c>
      <c r="F920">
        <v>2</v>
      </c>
      <c r="G920">
        <v>6</v>
      </c>
      <c r="H920">
        <v>70.180000000000007</v>
      </c>
      <c r="I920" t="s">
        <v>17</v>
      </c>
      <c r="J920" s="14" t="s">
        <v>17</v>
      </c>
      <c r="K920" s="14" t="s">
        <v>17</v>
      </c>
      <c r="L920" s="14">
        <v>4.7</v>
      </c>
      <c r="M920" s="14">
        <v>6</v>
      </c>
      <c r="N920" s="14">
        <v>130</v>
      </c>
      <c r="O920" s="14">
        <v>845</v>
      </c>
      <c r="P920" s="14" t="s">
        <v>17</v>
      </c>
      <c r="Q920" s="14" t="s">
        <v>17</v>
      </c>
      <c r="R920" s="14" t="s">
        <v>17</v>
      </c>
      <c r="S920" s="14">
        <v>6.7</v>
      </c>
      <c r="T920" s="14" t="s">
        <v>17</v>
      </c>
      <c r="U920" s="14" t="s">
        <v>17</v>
      </c>
      <c r="V920" s="14" t="s">
        <v>17</v>
      </c>
      <c r="W920" s="14" t="s">
        <v>17</v>
      </c>
      <c r="X920" s="14" t="s">
        <v>17</v>
      </c>
      <c r="Y920" s="14" t="s">
        <v>17</v>
      </c>
      <c r="Z920" s="14" t="s">
        <v>17</v>
      </c>
      <c r="AA920" s="14" t="s">
        <v>17</v>
      </c>
      <c r="AB920" s="14" t="s">
        <v>17</v>
      </c>
      <c r="AC920" s="14" t="s">
        <v>17</v>
      </c>
      <c r="AD920" s="14" t="s">
        <v>17</v>
      </c>
      <c r="AE920" s="14" t="s">
        <v>17</v>
      </c>
    </row>
    <row r="921" spans="1:31">
      <c r="A921" t="s">
        <v>143</v>
      </c>
      <c r="B921" t="s">
        <v>168</v>
      </c>
      <c r="C921" s="234" t="s">
        <v>264</v>
      </c>
      <c r="D921" s="234" t="s">
        <v>264</v>
      </c>
      <c r="E921">
        <v>1988</v>
      </c>
      <c r="F921">
        <v>2</v>
      </c>
      <c r="G921">
        <v>7</v>
      </c>
      <c r="H921">
        <v>60.98</v>
      </c>
      <c r="I921" t="s">
        <v>17</v>
      </c>
      <c r="J921" s="14" t="s">
        <v>17</v>
      </c>
      <c r="K921" s="14" t="s">
        <v>17</v>
      </c>
      <c r="L921" s="14">
        <v>4.5999999999999996</v>
      </c>
      <c r="M921" s="14">
        <v>18</v>
      </c>
      <c r="N921" s="14">
        <v>153</v>
      </c>
      <c r="O921" s="14">
        <v>810</v>
      </c>
      <c r="P921" s="14" t="s">
        <v>17</v>
      </c>
      <c r="Q921" s="14" t="s">
        <v>17</v>
      </c>
      <c r="R921" s="14" t="s">
        <v>17</v>
      </c>
      <c r="S921" s="14">
        <v>6.6</v>
      </c>
      <c r="T921" s="14" t="s">
        <v>17</v>
      </c>
      <c r="U921" s="14" t="s">
        <v>17</v>
      </c>
      <c r="V921" s="14" t="s">
        <v>17</v>
      </c>
      <c r="W921" s="14" t="s">
        <v>17</v>
      </c>
      <c r="X921" s="14" t="s">
        <v>17</v>
      </c>
      <c r="Y921" s="14" t="s">
        <v>17</v>
      </c>
      <c r="Z921" s="14" t="s">
        <v>17</v>
      </c>
      <c r="AA921" s="14" t="s">
        <v>17</v>
      </c>
      <c r="AB921" s="14" t="s">
        <v>17</v>
      </c>
      <c r="AC921" s="14" t="s">
        <v>17</v>
      </c>
      <c r="AD921" s="14" t="s">
        <v>17</v>
      </c>
      <c r="AE921" s="14" t="s">
        <v>17</v>
      </c>
    </row>
    <row r="922" spans="1:31">
      <c r="A922" t="s">
        <v>143</v>
      </c>
      <c r="B922" t="s">
        <v>168</v>
      </c>
      <c r="C922" s="234" t="s">
        <v>264</v>
      </c>
      <c r="D922" s="234" t="s">
        <v>264</v>
      </c>
      <c r="E922">
        <v>1988</v>
      </c>
      <c r="F922">
        <v>2</v>
      </c>
      <c r="G922">
        <v>8</v>
      </c>
      <c r="H922">
        <v>62.92</v>
      </c>
      <c r="I922" t="s">
        <v>17</v>
      </c>
      <c r="J922" s="14" t="s">
        <v>17</v>
      </c>
      <c r="K922" s="14" t="s">
        <v>17</v>
      </c>
      <c r="L922" s="14">
        <v>4.9000000000000004</v>
      </c>
      <c r="M922" s="14">
        <v>5</v>
      </c>
      <c r="N922" s="14">
        <v>66</v>
      </c>
      <c r="O922" s="14">
        <v>783</v>
      </c>
      <c r="P922" s="14" t="s">
        <v>17</v>
      </c>
      <c r="Q922" s="14" t="s">
        <v>17</v>
      </c>
      <c r="R922" s="14" t="s">
        <v>17</v>
      </c>
      <c r="S922" s="14">
        <v>6.8</v>
      </c>
      <c r="T922" s="14" t="s">
        <v>17</v>
      </c>
      <c r="U922" s="14" t="s">
        <v>17</v>
      </c>
      <c r="V922" s="14" t="s">
        <v>17</v>
      </c>
      <c r="W922" s="14" t="s">
        <v>17</v>
      </c>
      <c r="X922" s="14" t="s">
        <v>17</v>
      </c>
      <c r="Y922" s="14" t="s">
        <v>17</v>
      </c>
      <c r="Z922" s="14" t="s">
        <v>17</v>
      </c>
      <c r="AA922" s="14" t="s">
        <v>17</v>
      </c>
      <c r="AB922" s="14" t="s">
        <v>17</v>
      </c>
      <c r="AC922" s="14" t="s">
        <v>17</v>
      </c>
      <c r="AD922" s="14" t="s">
        <v>17</v>
      </c>
      <c r="AE922" s="14" t="s">
        <v>17</v>
      </c>
    </row>
    <row r="923" spans="1:31">
      <c r="A923" t="s">
        <v>143</v>
      </c>
      <c r="B923" t="s">
        <v>168</v>
      </c>
      <c r="C923" s="234" t="s">
        <v>264</v>
      </c>
      <c r="D923" s="234" t="s">
        <v>264</v>
      </c>
      <c r="E923">
        <v>1988</v>
      </c>
      <c r="F923">
        <v>2</v>
      </c>
      <c r="G923">
        <v>9</v>
      </c>
      <c r="H923">
        <v>65.34</v>
      </c>
      <c r="I923" t="s">
        <v>17</v>
      </c>
      <c r="J923" s="14" t="s">
        <v>17</v>
      </c>
      <c r="K923" s="14" t="s">
        <v>17</v>
      </c>
      <c r="L923" s="14">
        <v>4.7</v>
      </c>
      <c r="M923" s="14">
        <v>9</v>
      </c>
      <c r="N923" s="14">
        <v>130</v>
      </c>
      <c r="O923" s="14">
        <v>814</v>
      </c>
      <c r="P923" s="14" t="s">
        <v>17</v>
      </c>
      <c r="Q923" s="14" t="s">
        <v>17</v>
      </c>
      <c r="R923" s="14" t="s">
        <v>17</v>
      </c>
      <c r="S923" s="14">
        <v>6.8</v>
      </c>
      <c r="T923" s="14" t="s">
        <v>17</v>
      </c>
      <c r="U923" s="14" t="s">
        <v>17</v>
      </c>
      <c r="V923" s="14" t="s">
        <v>17</v>
      </c>
      <c r="W923" s="14" t="s">
        <v>17</v>
      </c>
      <c r="X923" s="14" t="s">
        <v>17</v>
      </c>
      <c r="Y923" s="14" t="s">
        <v>17</v>
      </c>
      <c r="Z923" s="14" t="s">
        <v>17</v>
      </c>
      <c r="AA923" s="14" t="s">
        <v>17</v>
      </c>
      <c r="AB923" s="14" t="s">
        <v>17</v>
      </c>
      <c r="AC923" s="14" t="s">
        <v>17</v>
      </c>
      <c r="AD923" s="14" t="s">
        <v>17</v>
      </c>
      <c r="AE923" s="14" t="s">
        <v>17</v>
      </c>
    </row>
    <row r="924" spans="1:31">
      <c r="A924" t="s">
        <v>143</v>
      </c>
      <c r="B924" t="s">
        <v>168</v>
      </c>
      <c r="C924" s="234" t="s">
        <v>264</v>
      </c>
      <c r="D924" s="234" t="s">
        <v>264</v>
      </c>
      <c r="E924">
        <v>1988</v>
      </c>
      <c r="F924">
        <v>2</v>
      </c>
      <c r="G924">
        <v>10</v>
      </c>
      <c r="H924">
        <v>56.75</v>
      </c>
      <c r="I924" t="s">
        <v>17</v>
      </c>
      <c r="J924" s="14" t="s">
        <v>17</v>
      </c>
      <c r="K924" s="14" t="s">
        <v>17</v>
      </c>
      <c r="L924" s="14">
        <v>4.8</v>
      </c>
      <c r="M924" s="14">
        <v>6</v>
      </c>
      <c r="N924" s="14">
        <v>160</v>
      </c>
      <c r="O924" s="14">
        <v>709</v>
      </c>
      <c r="P924" s="14" t="s">
        <v>17</v>
      </c>
      <c r="Q924" s="14" t="s">
        <v>17</v>
      </c>
      <c r="R924" s="14" t="s">
        <v>17</v>
      </c>
      <c r="S924" s="14">
        <v>6.8</v>
      </c>
      <c r="T924" s="14" t="s">
        <v>17</v>
      </c>
      <c r="U924" s="14" t="s">
        <v>17</v>
      </c>
      <c r="V924" s="14" t="s">
        <v>17</v>
      </c>
      <c r="W924" s="14" t="s">
        <v>17</v>
      </c>
      <c r="X924" s="14" t="s">
        <v>17</v>
      </c>
      <c r="Y924" s="14" t="s">
        <v>17</v>
      </c>
      <c r="Z924" s="14" t="s">
        <v>17</v>
      </c>
      <c r="AA924" s="14" t="s">
        <v>17</v>
      </c>
      <c r="AB924" s="14" t="s">
        <v>17</v>
      </c>
      <c r="AC924" s="14" t="s">
        <v>17</v>
      </c>
      <c r="AD924" s="14" t="s">
        <v>17</v>
      </c>
      <c r="AE924" s="14" t="s">
        <v>17</v>
      </c>
    </row>
    <row r="925" spans="1:31">
      <c r="A925" t="s">
        <v>143</v>
      </c>
      <c r="B925" t="s">
        <v>168</v>
      </c>
      <c r="C925" s="234" t="s">
        <v>264</v>
      </c>
      <c r="D925" s="234" t="s">
        <v>264</v>
      </c>
      <c r="E925">
        <v>1988</v>
      </c>
      <c r="F925">
        <v>2</v>
      </c>
      <c r="G925">
        <v>11</v>
      </c>
      <c r="H925">
        <v>57.11</v>
      </c>
      <c r="I925" t="s">
        <v>17</v>
      </c>
      <c r="J925" s="14" t="s">
        <v>17</v>
      </c>
      <c r="K925" s="14" t="s">
        <v>17</v>
      </c>
      <c r="L925" s="14">
        <v>4.9000000000000004</v>
      </c>
      <c r="M925" s="14">
        <v>7</v>
      </c>
      <c r="N925" s="14">
        <v>115</v>
      </c>
      <c r="O925" s="14">
        <v>713</v>
      </c>
      <c r="P925" s="14" t="s">
        <v>17</v>
      </c>
      <c r="Q925" s="14" t="s">
        <v>17</v>
      </c>
      <c r="R925" s="14" t="s">
        <v>17</v>
      </c>
      <c r="S925" s="14">
        <v>6.8</v>
      </c>
      <c r="T925" s="14" t="s">
        <v>17</v>
      </c>
      <c r="U925" s="14" t="s">
        <v>17</v>
      </c>
      <c r="V925" s="14" t="s">
        <v>17</v>
      </c>
      <c r="W925" s="14" t="s">
        <v>17</v>
      </c>
      <c r="X925" s="14" t="s">
        <v>17</v>
      </c>
      <c r="Y925" s="14" t="s">
        <v>17</v>
      </c>
      <c r="Z925" s="14" t="s">
        <v>17</v>
      </c>
      <c r="AA925" s="14" t="s">
        <v>17</v>
      </c>
      <c r="AB925" s="14" t="s">
        <v>17</v>
      </c>
      <c r="AC925" s="14" t="s">
        <v>17</v>
      </c>
      <c r="AD925" s="14" t="s">
        <v>17</v>
      </c>
      <c r="AE925" s="14" t="s">
        <v>17</v>
      </c>
    </row>
    <row r="926" spans="1:31">
      <c r="A926" t="s">
        <v>143</v>
      </c>
      <c r="B926" t="s">
        <v>168</v>
      </c>
      <c r="C926" s="234" t="s">
        <v>264</v>
      </c>
      <c r="D926" s="234" t="s">
        <v>264</v>
      </c>
      <c r="E926">
        <v>1988</v>
      </c>
      <c r="F926">
        <v>2</v>
      </c>
      <c r="G926">
        <v>12</v>
      </c>
      <c r="H926">
        <v>70.66</v>
      </c>
      <c r="I926" t="s">
        <v>17</v>
      </c>
      <c r="J926" s="14" t="s">
        <v>17</v>
      </c>
      <c r="K926" s="14" t="s">
        <v>17</v>
      </c>
      <c r="L926" s="14">
        <v>4.7</v>
      </c>
      <c r="M926" s="14">
        <v>9</v>
      </c>
      <c r="N926" s="14">
        <v>211</v>
      </c>
      <c r="O926" s="14">
        <v>702</v>
      </c>
      <c r="P926" s="14" t="s">
        <v>17</v>
      </c>
      <c r="Q926" s="14" t="s">
        <v>17</v>
      </c>
      <c r="R926" s="14" t="s">
        <v>17</v>
      </c>
      <c r="S926" s="14">
        <v>6.7</v>
      </c>
      <c r="T926" s="14" t="s">
        <v>17</v>
      </c>
      <c r="U926" s="14" t="s">
        <v>17</v>
      </c>
      <c r="V926" s="14" t="s">
        <v>17</v>
      </c>
      <c r="W926" s="14" t="s">
        <v>17</v>
      </c>
      <c r="X926" s="14" t="s">
        <v>17</v>
      </c>
      <c r="Y926" s="14" t="s">
        <v>17</v>
      </c>
      <c r="Z926" s="14" t="s">
        <v>17</v>
      </c>
      <c r="AA926" s="14" t="s">
        <v>17</v>
      </c>
      <c r="AB926" s="14" t="s">
        <v>17</v>
      </c>
      <c r="AC926" s="14" t="s">
        <v>17</v>
      </c>
      <c r="AD926" s="14" t="s">
        <v>17</v>
      </c>
      <c r="AE926" s="14" t="s">
        <v>17</v>
      </c>
    </row>
    <row r="927" spans="1:31">
      <c r="A927" t="s">
        <v>143</v>
      </c>
      <c r="B927" t="s">
        <v>168</v>
      </c>
      <c r="C927" s="234" t="s">
        <v>264</v>
      </c>
      <c r="D927" s="234" t="s">
        <v>264</v>
      </c>
      <c r="E927">
        <v>1988</v>
      </c>
      <c r="F927">
        <v>2</v>
      </c>
      <c r="G927">
        <v>13</v>
      </c>
      <c r="H927">
        <v>68.489999999999995</v>
      </c>
      <c r="I927" t="s">
        <v>17</v>
      </c>
      <c r="J927" s="14" t="s">
        <v>17</v>
      </c>
      <c r="K927" s="14" t="s">
        <v>17</v>
      </c>
      <c r="L927" s="14">
        <v>4.5999999999999996</v>
      </c>
      <c r="M927" s="14">
        <v>30</v>
      </c>
      <c r="N927" s="14">
        <v>236</v>
      </c>
      <c r="O927" s="14">
        <v>768</v>
      </c>
      <c r="P927" s="14" t="s">
        <v>17</v>
      </c>
      <c r="Q927" s="14" t="s">
        <v>17</v>
      </c>
      <c r="R927" s="14" t="s">
        <v>17</v>
      </c>
      <c r="S927" s="14">
        <v>6.6</v>
      </c>
      <c r="T927" s="14" t="s">
        <v>17</v>
      </c>
      <c r="U927" s="14" t="s">
        <v>17</v>
      </c>
      <c r="V927" s="14" t="s">
        <v>17</v>
      </c>
      <c r="W927" s="14" t="s">
        <v>17</v>
      </c>
      <c r="X927" s="14" t="s">
        <v>17</v>
      </c>
      <c r="Y927" s="14" t="s">
        <v>17</v>
      </c>
      <c r="Z927" s="14" t="s">
        <v>17</v>
      </c>
      <c r="AA927" s="14" t="s">
        <v>17</v>
      </c>
      <c r="AB927" s="14" t="s">
        <v>17</v>
      </c>
      <c r="AC927" s="14" t="s">
        <v>17</v>
      </c>
      <c r="AD927" s="14" t="s">
        <v>17</v>
      </c>
      <c r="AE927" s="14" t="s">
        <v>17</v>
      </c>
    </row>
    <row r="928" spans="1:31">
      <c r="A928" t="s">
        <v>143</v>
      </c>
      <c r="B928" t="s">
        <v>168</v>
      </c>
      <c r="C928" s="234" t="s">
        <v>264</v>
      </c>
      <c r="D928" s="234" t="s">
        <v>264</v>
      </c>
      <c r="E928">
        <v>1988</v>
      </c>
      <c r="F928">
        <v>2</v>
      </c>
      <c r="G928">
        <v>14</v>
      </c>
      <c r="H928">
        <v>69.819999999999993</v>
      </c>
      <c r="I928" t="s">
        <v>17</v>
      </c>
      <c r="J928" s="14" t="s">
        <v>17</v>
      </c>
      <c r="K928" s="14" t="s">
        <v>17</v>
      </c>
      <c r="L928" s="14">
        <v>4.7</v>
      </c>
      <c r="M928" s="14">
        <v>11</v>
      </c>
      <c r="N928" s="14">
        <v>151</v>
      </c>
      <c r="O928" s="14">
        <v>806</v>
      </c>
      <c r="P928" s="14" t="s">
        <v>17</v>
      </c>
      <c r="Q928" s="14" t="s">
        <v>17</v>
      </c>
      <c r="R928" s="14" t="s">
        <v>17</v>
      </c>
      <c r="S928" s="14">
        <v>6.8</v>
      </c>
      <c r="T928" s="14" t="s">
        <v>17</v>
      </c>
      <c r="U928" s="14" t="s">
        <v>17</v>
      </c>
      <c r="V928" s="14" t="s">
        <v>17</v>
      </c>
      <c r="W928" s="14" t="s">
        <v>17</v>
      </c>
      <c r="X928" s="14" t="s">
        <v>17</v>
      </c>
      <c r="Y928" s="14" t="s">
        <v>17</v>
      </c>
      <c r="Z928" s="14" t="s">
        <v>17</v>
      </c>
      <c r="AA928" s="14" t="s">
        <v>17</v>
      </c>
      <c r="AB928" s="14" t="s">
        <v>17</v>
      </c>
      <c r="AC928" s="14" t="s">
        <v>17</v>
      </c>
      <c r="AD928" s="14" t="s">
        <v>17</v>
      </c>
      <c r="AE928" s="14" t="s">
        <v>17</v>
      </c>
    </row>
    <row r="929" spans="1:31">
      <c r="A929" t="s">
        <v>143</v>
      </c>
      <c r="B929" t="s">
        <v>168</v>
      </c>
      <c r="C929" s="234" t="s">
        <v>264</v>
      </c>
      <c r="D929" s="234" t="s">
        <v>264</v>
      </c>
      <c r="E929">
        <v>1988</v>
      </c>
      <c r="F929">
        <v>3</v>
      </c>
      <c r="G929">
        <v>1</v>
      </c>
      <c r="H929">
        <v>29.64</v>
      </c>
      <c r="I929" t="s">
        <v>17</v>
      </c>
      <c r="J929" s="14" t="s">
        <v>17</v>
      </c>
      <c r="K929" s="14" t="s">
        <v>17</v>
      </c>
      <c r="L929" s="14">
        <v>5</v>
      </c>
      <c r="M929" s="14">
        <v>10</v>
      </c>
      <c r="N929" s="14">
        <v>70</v>
      </c>
      <c r="O929" s="14">
        <v>660</v>
      </c>
      <c r="P929" s="14" t="s">
        <v>17</v>
      </c>
      <c r="Q929" s="14" t="s">
        <v>17</v>
      </c>
      <c r="R929" s="14" t="s">
        <v>17</v>
      </c>
      <c r="S929" s="14">
        <v>6.9</v>
      </c>
      <c r="T929" s="14" t="s">
        <v>17</v>
      </c>
      <c r="U929" s="14" t="s">
        <v>17</v>
      </c>
      <c r="V929" s="14" t="s">
        <v>17</v>
      </c>
      <c r="W929" s="14" t="s">
        <v>17</v>
      </c>
      <c r="X929" s="14" t="s">
        <v>17</v>
      </c>
      <c r="Y929" s="14" t="s">
        <v>17</v>
      </c>
      <c r="Z929" s="14" t="s">
        <v>17</v>
      </c>
      <c r="AA929" s="14" t="s">
        <v>17</v>
      </c>
      <c r="AB929" s="14" t="s">
        <v>17</v>
      </c>
      <c r="AC929" s="14" t="s">
        <v>17</v>
      </c>
      <c r="AD929" s="14" t="s">
        <v>17</v>
      </c>
      <c r="AE929" s="14" t="s">
        <v>17</v>
      </c>
    </row>
    <row r="930" spans="1:31">
      <c r="A930" t="s">
        <v>143</v>
      </c>
      <c r="B930" t="s">
        <v>168</v>
      </c>
      <c r="C930" s="234" t="s">
        <v>264</v>
      </c>
      <c r="D930" s="234" t="s">
        <v>264</v>
      </c>
      <c r="E930">
        <v>1988</v>
      </c>
      <c r="F930">
        <v>3</v>
      </c>
      <c r="G930">
        <v>2</v>
      </c>
      <c r="H930">
        <v>27.1</v>
      </c>
      <c r="I930" t="s">
        <v>17</v>
      </c>
      <c r="J930" s="14" t="s">
        <v>17</v>
      </c>
      <c r="K930" s="14" t="s">
        <v>17</v>
      </c>
      <c r="L930" s="14">
        <v>5</v>
      </c>
      <c r="M930" s="14">
        <v>4</v>
      </c>
      <c r="N930" s="14">
        <v>110</v>
      </c>
      <c r="O930" s="14">
        <v>705</v>
      </c>
      <c r="P930" s="14" t="s">
        <v>17</v>
      </c>
      <c r="Q930" s="14" t="s">
        <v>17</v>
      </c>
      <c r="R930" s="14" t="s">
        <v>17</v>
      </c>
      <c r="S930" s="14">
        <v>6.8</v>
      </c>
      <c r="T930" s="14" t="s">
        <v>17</v>
      </c>
      <c r="U930" s="14" t="s">
        <v>17</v>
      </c>
      <c r="V930" s="14" t="s">
        <v>17</v>
      </c>
      <c r="W930" s="14" t="s">
        <v>17</v>
      </c>
      <c r="X930" s="14" t="s">
        <v>17</v>
      </c>
      <c r="Y930" s="14" t="s">
        <v>17</v>
      </c>
      <c r="Z930" s="14" t="s">
        <v>17</v>
      </c>
      <c r="AA930" s="14" t="s">
        <v>17</v>
      </c>
      <c r="AB930" s="14" t="s">
        <v>17</v>
      </c>
      <c r="AC930" s="14" t="s">
        <v>17</v>
      </c>
      <c r="AD930" s="14" t="s">
        <v>17</v>
      </c>
      <c r="AE930" s="14" t="s">
        <v>17</v>
      </c>
    </row>
    <row r="931" spans="1:31">
      <c r="A931" t="s">
        <v>143</v>
      </c>
      <c r="B931" t="s">
        <v>168</v>
      </c>
      <c r="C931" s="234" t="s">
        <v>264</v>
      </c>
      <c r="D931" s="234" t="s">
        <v>264</v>
      </c>
      <c r="E931">
        <v>1988</v>
      </c>
      <c r="F931">
        <v>3</v>
      </c>
      <c r="G931">
        <v>3</v>
      </c>
      <c r="H931">
        <v>45.37</v>
      </c>
      <c r="I931" t="s">
        <v>17</v>
      </c>
      <c r="J931" s="14" t="s">
        <v>17</v>
      </c>
      <c r="K931" s="14" t="s">
        <v>17</v>
      </c>
      <c r="L931" s="14">
        <v>4.9000000000000004</v>
      </c>
      <c r="M931" s="14">
        <v>8</v>
      </c>
      <c r="N931" s="14">
        <v>207</v>
      </c>
      <c r="O931" s="14">
        <v>853</v>
      </c>
      <c r="P931" s="14" t="s">
        <v>17</v>
      </c>
      <c r="Q931" s="14" t="s">
        <v>17</v>
      </c>
      <c r="R931" s="14" t="s">
        <v>17</v>
      </c>
      <c r="S931" s="14">
        <v>6.7</v>
      </c>
      <c r="T931" s="14" t="s">
        <v>17</v>
      </c>
      <c r="U931" s="14" t="s">
        <v>17</v>
      </c>
      <c r="V931" s="14" t="s">
        <v>17</v>
      </c>
      <c r="W931" s="14" t="s">
        <v>17</v>
      </c>
      <c r="X931" s="14" t="s">
        <v>17</v>
      </c>
      <c r="Y931" s="14" t="s">
        <v>17</v>
      </c>
      <c r="Z931" s="14" t="s">
        <v>17</v>
      </c>
      <c r="AA931" s="14" t="s">
        <v>17</v>
      </c>
      <c r="AB931" s="14" t="s">
        <v>17</v>
      </c>
      <c r="AC931" s="14" t="s">
        <v>17</v>
      </c>
      <c r="AD931" s="14" t="s">
        <v>17</v>
      </c>
      <c r="AE931" s="14" t="s">
        <v>17</v>
      </c>
    </row>
    <row r="932" spans="1:31">
      <c r="A932" t="s">
        <v>143</v>
      </c>
      <c r="B932" t="s">
        <v>168</v>
      </c>
      <c r="C932" s="234" t="s">
        <v>264</v>
      </c>
      <c r="D932" s="234" t="s">
        <v>264</v>
      </c>
      <c r="E932">
        <v>1988</v>
      </c>
      <c r="F932">
        <v>3</v>
      </c>
      <c r="G932">
        <v>4</v>
      </c>
      <c r="H932">
        <v>65.7</v>
      </c>
      <c r="I932" t="s">
        <v>17</v>
      </c>
      <c r="J932" s="14" t="s">
        <v>17</v>
      </c>
      <c r="K932" s="14" t="s">
        <v>17</v>
      </c>
      <c r="L932" s="14">
        <v>4.9000000000000004</v>
      </c>
      <c r="M932" s="14">
        <v>7</v>
      </c>
      <c r="N932" s="14">
        <v>130</v>
      </c>
      <c r="O932" s="14">
        <v>790</v>
      </c>
      <c r="P932" s="14" t="s">
        <v>17</v>
      </c>
      <c r="Q932" s="14" t="s">
        <v>17</v>
      </c>
      <c r="R932" s="14" t="s">
        <v>17</v>
      </c>
      <c r="S932" s="14">
        <v>6.9</v>
      </c>
      <c r="T932" s="14" t="s">
        <v>17</v>
      </c>
      <c r="U932" s="14" t="s">
        <v>17</v>
      </c>
      <c r="V932" s="14" t="s">
        <v>17</v>
      </c>
      <c r="W932" s="14" t="s">
        <v>17</v>
      </c>
      <c r="X932" s="14" t="s">
        <v>17</v>
      </c>
      <c r="Y932" s="14" t="s">
        <v>17</v>
      </c>
      <c r="Z932" s="14" t="s">
        <v>17</v>
      </c>
      <c r="AA932" s="14" t="s">
        <v>17</v>
      </c>
      <c r="AB932" s="14" t="s">
        <v>17</v>
      </c>
      <c r="AC932" s="14" t="s">
        <v>17</v>
      </c>
      <c r="AD932" s="14" t="s">
        <v>17</v>
      </c>
      <c r="AE932" s="14" t="s">
        <v>17</v>
      </c>
    </row>
    <row r="933" spans="1:31">
      <c r="A933" t="s">
        <v>143</v>
      </c>
      <c r="B933" t="s">
        <v>168</v>
      </c>
      <c r="C933" s="234" t="s">
        <v>264</v>
      </c>
      <c r="D933" s="234" t="s">
        <v>264</v>
      </c>
      <c r="E933">
        <v>1988</v>
      </c>
      <c r="F933">
        <v>3</v>
      </c>
      <c r="G933">
        <v>5</v>
      </c>
      <c r="H933">
        <v>61.23</v>
      </c>
      <c r="I933" t="s">
        <v>17</v>
      </c>
      <c r="J933" s="14" t="s">
        <v>17</v>
      </c>
      <c r="K933" s="14" t="s">
        <v>17</v>
      </c>
      <c r="L933" s="14">
        <v>5</v>
      </c>
      <c r="M933" s="14">
        <v>6</v>
      </c>
      <c r="N933" s="14">
        <v>179</v>
      </c>
      <c r="O933" s="14">
        <v>770</v>
      </c>
      <c r="P933" s="14" t="s">
        <v>17</v>
      </c>
      <c r="Q933" s="14" t="s">
        <v>17</v>
      </c>
      <c r="R933" s="14" t="s">
        <v>17</v>
      </c>
      <c r="S933" s="14">
        <v>6.7</v>
      </c>
      <c r="T933" s="14" t="s">
        <v>17</v>
      </c>
      <c r="U933" s="14" t="s">
        <v>17</v>
      </c>
      <c r="V933" s="14" t="s">
        <v>17</v>
      </c>
      <c r="W933" s="14" t="s">
        <v>17</v>
      </c>
      <c r="X933" s="14" t="s">
        <v>17</v>
      </c>
      <c r="Y933" s="14" t="s">
        <v>17</v>
      </c>
      <c r="Z933" s="14" t="s">
        <v>17</v>
      </c>
      <c r="AA933" s="14" t="s">
        <v>17</v>
      </c>
      <c r="AB933" s="14" t="s">
        <v>17</v>
      </c>
      <c r="AC933" s="14" t="s">
        <v>17</v>
      </c>
      <c r="AD933" s="14" t="s">
        <v>17</v>
      </c>
      <c r="AE933" s="14" t="s">
        <v>17</v>
      </c>
    </row>
    <row r="934" spans="1:31">
      <c r="A934" t="s">
        <v>143</v>
      </c>
      <c r="B934" t="s">
        <v>168</v>
      </c>
      <c r="C934" s="234" t="s">
        <v>264</v>
      </c>
      <c r="D934" s="234" t="s">
        <v>264</v>
      </c>
      <c r="E934">
        <v>1988</v>
      </c>
      <c r="F934">
        <v>3</v>
      </c>
      <c r="G934">
        <v>6</v>
      </c>
      <c r="H934">
        <v>67.760000000000005</v>
      </c>
      <c r="I934" t="s">
        <v>17</v>
      </c>
      <c r="J934" s="14" t="s">
        <v>17</v>
      </c>
      <c r="K934" s="14" t="s">
        <v>17</v>
      </c>
      <c r="L934" s="14">
        <v>4.8</v>
      </c>
      <c r="M934" s="14">
        <v>8</v>
      </c>
      <c r="N934" s="14">
        <v>144</v>
      </c>
      <c r="O934" s="14">
        <v>832</v>
      </c>
      <c r="P934" s="14" t="s">
        <v>17</v>
      </c>
      <c r="Q934" s="14" t="s">
        <v>17</v>
      </c>
      <c r="R934" s="14" t="s">
        <v>17</v>
      </c>
      <c r="S934" s="14">
        <v>6.8</v>
      </c>
      <c r="T934" s="14" t="s">
        <v>17</v>
      </c>
      <c r="U934" s="14" t="s">
        <v>17</v>
      </c>
      <c r="V934" s="14" t="s">
        <v>17</v>
      </c>
      <c r="W934" s="14" t="s">
        <v>17</v>
      </c>
      <c r="X934" s="14" t="s">
        <v>17</v>
      </c>
      <c r="Y934" s="14" t="s">
        <v>17</v>
      </c>
      <c r="Z934" s="14" t="s">
        <v>17</v>
      </c>
      <c r="AA934" s="14" t="s">
        <v>17</v>
      </c>
      <c r="AB934" s="14" t="s">
        <v>17</v>
      </c>
      <c r="AC934" s="14" t="s">
        <v>17</v>
      </c>
      <c r="AD934" s="14" t="s">
        <v>17</v>
      </c>
      <c r="AE934" s="14" t="s">
        <v>17</v>
      </c>
    </row>
    <row r="935" spans="1:31">
      <c r="A935" t="s">
        <v>143</v>
      </c>
      <c r="B935" t="s">
        <v>168</v>
      </c>
      <c r="C935" s="234" t="s">
        <v>264</v>
      </c>
      <c r="D935" s="234" t="s">
        <v>264</v>
      </c>
      <c r="E935">
        <v>1988</v>
      </c>
      <c r="F935">
        <v>3</v>
      </c>
      <c r="G935">
        <v>7</v>
      </c>
      <c r="H935">
        <v>60.38</v>
      </c>
      <c r="I935" t="s">
        <v>17</v>
      </c>
      <c r="J935" s="14" t="s">
        <v>17</v>
      </c>
      <c r="K935" s="14" t="s">
        <v>17</v>
      </c>
      <c r="L935" s="14">
        <v>4.7</v>
      </c>
      <c r="M935" s="14">
        <v>14</v>
      </c>
      <c r="N935" s="14">
        <v>130</v>
      </c>
      <c r="O935" s="14">
        <v>696</v>
      </c>
      <c r="P935" s="14" t="s">
        <v>17</v>
      </c>
      <c r="Q935" s="14" t="s">
        <v>17</v>
      </c>
      <c r="R935" s="14" t="s">
        <v>17</v>
      </c>
      <c r="S935" s="14">
        <v>6.8</v>
      </c>
      <c r="T935" s="14" t="s">
        <v>17</v>
      </c>
      <c r="U935" s="14" t="s">
        <v>17</v>
      </c>
      <c r="V935" s="14" t="s">
        <v>17</v>
      </c>
      <c r="W935" s="14" t="s">
        <v>17</v>
      </c>
      <c r="X935" s="14" t="s">
        <v>17</v>
      </c>
      <c r="Y935" s="14" t="s">
        <v>17</v>
      </c>
      <c r="Z935" s="14" t="s">
        <v>17</v>
      </c>
      <c r="AA935" s="14" t="s">
        <v>17</v>
      </c>
      <c r="AB935" s="14" t="s">
        <v>17</v>
      </c>
      <c r="AC935" s="14" t="s">
        <v>17</v>
      </c>
      <c r="AD935" s="14" t="s">
        <v>17</v>
      </c>
      <c r="AE935" s="14" t="s">
        <v>17</v>
      </c>
    </row>
    <row r="936" spans="1:31">
      <c r="A936" t="s">
        <v>143</v>
      </c>
      <c r="B936" t="s">
        <v>168</v>
      </c>
      <c r="C936" s="234" t="s">
        <v>264</v>
      </c>
      <c r="D936" s="234" t="s">
        <v>264</v>
      </c>
      <c r="E936">
        <v>1988</v>
      </c>
      <c r="F936">
        <v>3</v>
      </c>
      <c r="G936">
        <v>8</v>
      </c>
      <c r="H936">
        <v>66.430000000000007</v>
      </c>
      <c r="I936" t="s">
        <v>17</v>
      </c>
      <c r="J936" s="14" t="s">
        <v>17</v>
      </c>
      <c r="K936" s="14" t="s">
        <v>17</v>
      </c>
      <c r="L936" s="14">
        <v>4.8</v>
      </c>
      <c r="M936" s="14">
        <v>5</v>
      </c>
      <c r="N936" s="14">
        <v>128</v>
      </c>
      <c r="O936" s="14">
        <v>901</v>
      </c>
      <c r="P936" s="14" t="s">
        <v>17</v>
      </c>
      <c r="Q936" s="14" t="s">
        <v>17</v>
      </c>
      <c r="R936" s="14" t="s">
        <v>17</v>
      </c>
      <c r="S936" s="14">
        <v>6.8</v>
      </c>
      <c r="T936" s="14" t="s">
        <v>17</v>
      </c>
      <c r="U936" s="14" t="s">
        <v>17</v>
      </c>
      <c r="V936" s="14" t="s">
        <v>17</v>
      </c>
      <c r="W936" s="14" t="s">
        <v>17</v>
      </c>
      <c r="X936" s="14" t="s">
        <v>17</v>
      </c>
      <c r="Y936" s="14" t="s">
        <v>17</v>
      </c>
      <c r="Z936" s="14" t="s">
        <v>17</v>
      </c>
      <c r="AA936" s="14" t="s">
        <v>17</v>
      </c>
      <c r="AB936" s="14" t="s">
        <v>17</v>
      </c>
      <c r="AC936" s="14" t="s">
        <v>17</v>
      </c>
      <c r="AD936" s="14" t="s">
        <v>17</v>
      </c>
      <c r="AE936" s="14" t="s">
        <v>17</v>
      </c>
    </row>
    <row r="937" spans="1:31">
      <c r="A937" t="s">
        <v>143</v>
      </c>
      <c r="B937" t="s">
        <v>168</v>
      </c>
      <c r="C937" s="234" t="s">
        <v>264</v>
      </c>
      <c r="D937" s="234" t="s">
        <v>264</v>
      </c>
      <c r="E937">
        <v>1988</v>
      </c>
      <c r="F937">
        <v>3</v>
      </c>
      <c r="G937">
        <v>9</v>
      </c>
      <c r="H937">
        <v>50.34</v>
      </c>
      <c r="I937" t="s">
        <v>17</v>
      </c>
      <c r="J937" s="14" t="s">
        <v>17</v>
      </c>
      <c r="K937" s="14" t="s">
        <v>17</v>
      </c>
      <c r="L937" s="14">
        <v>4.8</v>
      </c>
      <c r="M937" s="14">
        <v>8</v>
      </c>
      <c r="N937" s="14">
        <v>174</v>
      </c>
      <c r="O937" s="14">
        <v>818</v>
      </c>
      <c r="P937" s="14" t="s">
        <v>17</v>
      </c>
      <c r="Q937" s="14" t="s">
        <v>17</v>
      </c>
      <c r="R937" s="14" t="s">
        <v>17</v>
      </c>
      <c r="S937" s="14">
        <v>6.8</v>
      </c>
      <c r="T937" s="14" t="s">
        <v>17</v>
      </c>
      <c r="U937" s="14" t="s">
        <v>17</v>
      </c>
      <c r="V937" s="14" t="s">
        <v>17</v>
      </c>
      <c r="W937" s="14" t="s">
        <v>17</v>
      </c>
      <c r="X937" s="14" t="s">
        <v>17</v>
      </c>
      <c r="Y937" s="14" t="s">
        <v>17</v>
      </c>
      <c r="Z937" s="14" t="s">
        <v>17</v>
      </c>
      <c r="AA937" s="14" t="s">
        <v>17</v>
      </c>
      <c r="AB937" s="14" t="s">
        <v>17</v>
      </c>
      <c r="AC937" s="14" t="s">
        <v>17</v>
      </c>
      <c r="AD937" s="14" t="s">
        <v>17</v>
      </c>
      <c r="AE937" s="14" t="s">
        <v>17</v>
      </c>
    </row>
    <row r="938" spans="1:31">
      <c r="A938" t="s">
        <v>143</v>
      </c>
      <c r="B938" t="s">
        <v>168</v>
      </c>
      <c r="C938" s="234" t="s">
        <v>264</v>
      </c>
      <c r="D938" s="234" t="s">
        <v>264</v>
      </c>
      <c r="E938">
        <v>1988</v>
      </c>
      <c r="F938">
        <v>3</v>
      </c>
      <c r="G938">
        <v>10</v>
      </c>
      <c r="H938">
        <v>65.58</v>
      </c>
      <c r="I938" t="s">
        <v>17</v>
      </c>
      <c r="J938" s="14" t="s">
        <v>17</v>
      </c>
      <c r="K938" s="14" t="s">
        <v>17</v>
      </c>
      <c r="L938" s="14">
        <v>4.7</v>
      </c>
      <c r="M938" s="14">
        <v>6</v>
      </c>
      <c r="N938" s="14">
        <v>132</v>
      </c>
      <c r="O938" s="14">
        <v>886</v>
      </c>
      <c r="P938" s="14" t="s">
        <v>17</v>
      </c>
      <c r="Q938" s="14" t="s">
        <v>17</v>
      </c>
      <c r="R938" s="14" t="s">
        <v>17</v>
      </c>
      <c r="S938" s="14">
        <v>6.7</v>
      </c>
      <c r="T938" s="14" t="s">
        <v>17</v>
      </c>
      <c r="U938" s="14" t="s">
        <v>17</v>
      </c>
      <c r="V938" s="14" t="s">
        <v>17</v>
      </c>
      <c r="W938" s="14" t="s">
        <v>17</v>
      </c>
      <c r="X938" s="14" t="s">
        <v>17</v>
      </c>
      <c r="Y938" s="14" t="s">
        <v>17</v>
      </c>
      <c r="Z938" s="14" t="s">
        <v>17</v>
      </c>
      <c r="AA938" s="14" t="s">
        <v>17</v>
      </c>
      <c r="AB938" s="14" t="s">
        <v>17</v>
      </c>
      <c r="AC938" s="14" t="s">
        <v>17</v>
      </c>
      <c r="AD938" s="14" t="s">
        <v>17</v>
      </c>
      <c r="AE938" s="14" t="s">
        <v>17</v>
      </c>
    </row>
    <row r="939" spans="1:31">
      <c r="A939" t="s">
        <v>143</v>
      </c>
      <c r="B939" t="s">
        <v>168</v>
      </c>
      <c r="C939" s="234" t="s">
        <v>264</v>
      </c>
      <c r="D939" s="234" t="s">
        <v>264</v>
      </c>
      <c r="E939">
        <v>1988</v>
      </c>
      <c r="F939">
        <v>3</v>
      </c>
      <c r="G939">
        <v>11</v>
      </c>
      <c r="H939">
        <v>67.03</v>
      </c>
      <c r="I939" t="s">
        <v>17</v>
      </c>
      <c r="J939" s="14" t="s">
        <v>17</v>
      </c>
      <c r="K939" s="14" t="s">
        <v>17</v>
      </c>
      <c r="L939" s="14">
        <v>4.5999999999999996</v>
      </c>
      <c r="M939" s="14">
        <v>14</v>
      </c>
      <c r="N939" s="14">
        <v>217</v>
      </c>
      <c r="O939" s="14">
        <v>812</v>
      </c>
      <c r="P939" s="14" t="s">
        <v>17</v>
      </c>
      <c r="Q939" s="14" t="s">
        <v>17</v>
      </c>
      <c r="R939" s="14" t="s">
        <v>17</v>
      </c>
      <c r="S939" s="14">
        <v>6.7</v>
      </c>
      <c r="T939" s="14" t="s">
        <v>17</v>
      </c>
      <c r="U939" s="14" t="s">
        <v>17</v>
      </c>
      <c r="V939" s="14" t="s">
        <v>17</v>
      </c>
      <c r="W939" s="14" t="s">
        <v>17</v>
      </c>
      <c r="X939" s="14" t="s">
        <v>17</v>
      </c>
      <c r="Y939" s="14" t="s">
        <v>17</v>
      </c>
      <c r="Z939" s="14" t="s">
        <v>17</v>
      </c>
      <c r="AA939" s="14" t="s">
        <v>17</v>
      </c>
      <c r="AB939" s="14" t="s">
        <v>17</v>
      </c>
      <c r="AC939" s="14" t="s">
        <v>17</v>
      </c>
      <c r="AD939" s="14" t="s">
        <v>17</v>
      </c>
      <c r="AE939" s="14" t="s">
        <v>17</v>
      </c>
    </row>
    <row r="940" spans="1:31">
      <c r="A940" t="s">
        <v>143</v>
      </c>
      <c r="B940" t="s">
        <v>168</v>
      </c>
      <c r="C940" s="234" t="s">
        <v>264</v>
      </c>
      <c r="D940" s="234" t="s">
        <v>264</v>
      </c>
      <c r="E940">
        <v>1988</v>
      </c>
      <c r="F940">
        <v>3</v>
      </c>
      <c r="G940">
        <v>12</v>
      </c>
      <c r="H940">
        <v>56.26</v>
      </c>
      <c r="I940" t="s">
        <v>17</v>
      </c>
      <c r="J940" s="14" t="s">
        <v>17</v>
      </c>
      <c r="K940" s="14" t="s">
        <v>17</v>
      </c>
      <c r="L940" s="14">
        <v>4.8</v>
      </c>
      <c r="M940" s="14">
        <v>9</v>
      </c>
      <c r="N940" s="14">
        <v>174</v>
      </c>
      <c r="O940" s="14">
        <v>705</v>
      </c>
      <c r="P940" s="14" t="s">
        <v>17</v>
      </c>
      <c r="Q940" s="14" t="s">
        <v>17</v>
      </c>
      <c r="R940" s="14" t="s">
        <v>17</v>
      </c>
      <c r="S940" s="14">
        <v>6.8</v>
      </c>
      <c r="T940" s="14" t="s">
        <v>17</v>
      </c>
      <c r="U940" s="14" t="s">
        <v>17</v>
      </c>
      <c r="V940" s="14" t="s">
        <v>17</v>
      </c>
      <c r="W940" s="14" t="s">
        <v>17</v>
      </c>
      <c r="X940" s="14" t="s">
        <v>17</v>
      </c>
      <c r="Y940" s="14" t="s">
        <v>17</v>
      </c>
      <c r="Z940" s="14" t="s">
        <v>17</v>
      </c>
      <c r="AA940" s="14" t="s">
        <v>17</v>
      </c>
      <c r="AB940" s="14" t="s">
        <v>17</v>
      </c>
      <c r="AC940" s="14" t="s">
        <v>17</v>
      </c>
      <c r="AD940" s="14" t="s">
        <v>17</v>
      </c>
      <c r="AE940" s="14" t="s">
        <v>17</v>
      </c>
    </row>
    <row r="941" spans="1:31">
      <c r="A941" t="s">
        <v>143</v>
      </c>
      <c r="B941" t="s">
        <v>168</v>
      </c>
      <c r="C941" s="234" t="s">
        <v>264</v>
      </c>
      <c r="D941" s="234" t="s">
        <v>264</v>
      </c>
      <c r="E941">
        <v>1988</v>
      </c>
      <c r="F941">
        <v>3</v>
      </c>
      <c r="G941">
        <v>13</v>
      </c>
      <c r="H941">
        <v>67.52</v>
      </c>
      <c r="I941" t="s">
        <v>17</v>
      </c>
      <c r="J941" s="14" t="s">
        <v>17</v>
      </c>
      <c r="K941" s="14" t="s">
        <v>17</v>
      </c>
      <c r="L941" s="14">
        <v>4.7</v>
      </c>
      <c r="M941" s="14">
        <v>8</v>
      </c>
      <c r="N941" s="14">
        <v>224</v>
      </c>
      <c r="O941" s="14">
        <v>942</v>
      </c>
      <c r="P941" s="14" t="s">
        <v>17</v>
      </c>
      <c r="Q941" s="14" t="s">
        <v>17</v>
      </c>
      <c r="R941" s="14" t="s">
        <v>17</v>
      </c>
      <c r="S941" s="14">
        <v>6.8</v>
      </c>
      <c r="T941" s="14" t="s">
        <v>17</v>
      </c>
      <c r="U941" s="14" t="s">
        <v>17</v>
      </c>
      <c r="V941" s="14" t="s">
        <v>17</v>
      </c>
      <c r="W941" s="14" t="s">
        <v>17</v>
      </c>
      <c r="X941" s="14" t="s">
        <v>17</v>
      </c>
      <c r="Y941" s="14" t="s">
        <v>17</v>
      </c>
      <c r="Z941" s="14" t="s">
        <v>17</v>
      </c>
      <c r="AA941" s="14" t="s">
        <v>17</v>
      </c>
      <c r="AB941" s="14" t="s">
        <v>17</v>
      </c>
      <c r="AC941" s="14" t="s">
        <v>17</v>
      </c>
      <c r="AD941" s="14" t="s">
        <v>17</v>
      </c>
      <c r="AE941" s="14" t="s">
        <v>17</v>
      </c>
    </row>
    <row r="942" spans="1:31">
      <c r="A942" t="s">
        <v>143</v>
      </c>
      <c r="B942" t="s">
        <v>168</v>
      </c>
      <c r="C942" s="234" t="s">
        <v>264</v>
      </c>
      <c r="D942" s="234" t="s">
        <v>264</v>
      </c>
      <c r="E942">
        <v>1988</v>
      </c>
      <c r="F942">
        <v>3</v>
      </c>
      <c r="G942">
        <v>14</v>
      </c>
      <c r="H942">
        <v>54.81</v>
      </c>
      <c r="I942" t="s">
        <v>17</v>
      </c>
      <c r="J942" s="14" t="s">
        <v>17</v>
      </c>
      <c r="K942" s="14" t="s">
        <v>17</v>
      </c>
      <c r="L942" s="14">
        <v>4.8</v>
      </c>
      <c r="M942" s="14">
        <v>7</v>
      </c>
      <c r="N942" s="14">
        <v>91</v>
      </c>
      <c r="O942" s="14">
        <v>654</v>
      </c>
      <c r="P942" s="14" t="s">
        <v>17</v>
      </c>
      <c r="Q942" s="14" t="s">
        <v>17</v>
      </c>
      <c r="R942" s="14" t="s">
        <v>17</v>
      </c>
      <c r="S942" s="14">
        <v>6.9</v>
      </c>
      <c r="T942" s="14" t="s">
        <v>17</v>
      </c>
      <c r="U942" s="14" t="s">
        <v>17</v>
      </c>
      <c r="V942" s="14" t="s">
        <v>17</v>
      </c>
      <c r="W942" s="14" t="s">
        <v>17</v>
      </c>
      <c r="X942" s="14" t="s">
        <v>17</v>
      </c>
      <c r="Y942" s="14" t="s">
        <v>17</v>
      </c>
      <c r="Z942" s="14" t="s">
        <v>17</v>
      </c>
      <c r="AA942" s="14" t="s">
        <v>17</v>
      </c>
      <c r="AB942" s="14" t="s">
        <v>17</v>
      </c>
      <c r="AC942" s="14" t="s">
        <v>17</v>
      </c>
      <c r="AD942" s="14" t="s">
        <v>17</v>
      </c>
      <c r="AE942" s="14" t="s">
        <v>17</v>
      </c>
    </row>
    <row r="943" spans="1:31">
      <c r="A943" t="s">
        <v>143</v>
      </c>
      <c r="B943" t="s">
        <v>168</v>
      </c>
      <c r="C943" s="234" t="s">
        <v>264</v>
      </c>
      <c r="D943" s="234" t="s">
        <v>264</v>
      </c>
      <c r="E943">
        <v>1988</v>
      </c>
      <c r="F943">
        <v>4</v>
      </c>
      <c r="G943">
        <v>1</v>
      </c>
      <c r="H943">
        <v>32.31</v>
      </c>
      <c r="I943" t="s">
        <v>17</v>
      </c>
      <c r="J943" s="14" t="s">
        <v>17</v>
      </c>
      <c r="K943" s="14" t="s">
        <v>17</v>
      </c>
      <c r="L943" s="14">
        <v>4.8</v>
      </c>
      <c r="M943" s="14">
        <v>8</v>
      </c>
      <c r="N943" s="14">
        <v>85</v>
      </c>
      <c r="O943" s="14">
        <v>732</v>
      </c>
      <c r="P943" s="14" t="s">
        <v>17</v>
      </c>
      <c r="Q943" s="14" t="s">
        <v>17</v>
      </c>
      <c r="R943" s="14" t="s">
        <v>17</v>
      </c>
      <c r="S943" s="14">
        <v>6.9</v>
      </c>
      <c r="T943" s="14" t="s">
        <v>17</v>
      </c>
      <c r="U943" s="14" t="s">
        <v>17</v>
      </c>
      <c r="V943" s="14" t="s">
        <v>17</v>
      </c>
      <c r="W943" s="14" t="s">
        <v>17</v>
      </c>
      <c r="X943" s="14" t="s">
        <v>17</v>
      </c>
      <c r="Y943" s="14" t="s">
        <v>17</v>
      </c>
      <c r="Z943" s="14" t="s">
        <v>17</v>
      </c>
      <c r="AA943" s="14" t="s">
        <v>17</v>
      </c>
      <c r="AB943" s="14" t="s">
        <v>17</v>
      </c>
      <c r="AC943" s="14" t="s">
        <v>17</v>
      </c>
      <c r="AD943" s="14" t="s">
        <v>17</v>
      </c>
      <c r="AE943" s="14" t="s">
        <v>17</v>
      </c>
    </row>
    <row r="944" spans="1:31">
      <c r="A944" t="s">
        <v>143</v>
      </c>
      <c r="B944" t="s">
        <v>168</v>
      </c>
      <c r="C944" s="234" t="s">
        <v>264</v>
      </c>
      <c r="D944" s="234" t="s">
        <v>264</v>
      </c>
      <c r="E944">
        <v>1988</v>
      </c>
      <c r="F944">
        <v>4</v>
      </c>
      <c r="G944">
        <v>2</v>
      </c>
      <c r="H944">
        <v>30.25</v>
      </c>
      <c r="I944" t="s">
        <v>17</v>
      </c>
      <c r="J944" s="14" t="s">
        <v>17</v>
      </c>
      <c r="K944" s="14" t="s">
        <v>17</v>
      </c>
      <c r="L944" s="14">
        <v>5</v>
      </c>
      <c r="M944" s="14">
        <v>6</v>
      </c>
      <c r="N944" s="14">
        <v>160</v>
      </c>
      <c r="O944" s="14">
        <v>881</v>
      </c>
      <c r="P944" s="14" t="s">
        <v>17</v>
      </c>
      <c r="Q944" s="14" t="s">
        <v>17</v>
      </c>
      <c r="R944" s="14" t="s">
        <v>17</v>
      </c>
      <c r="S944" s="14">
        <v>6.8</v>
      </c>
      <c r="T944" s="14" t="s">
        <v>17</v>
      </c>
      <c r="U944" s="14" t="s">
        <v>17</v>
      </c>
      <c r="V944" s="14" t="s">
        <v>17</v>
      </c>
      <c r="W944" s="14" t="s">
        <v>17</v>
      </c>
      <c r="X944" s="14" t="s">
        <v>17</v>
      </c>
      <c r="Y944" s="14" t="s">
        <v>17</v>
      </c>
      <c r="Z944" s="14" t="s">
        <v>17</v>
      </c>
      <c r="AA944" s="14" t="s">
        <v>17</v>
      </c>
      <c r="AB944" s="14" t="s">
        <v>17</v>
      </c>
      <c r="AC944" s="14" t="s">
        <v>17</v>
      </c>
      <c r="AD944" s="14" t="s">
        <v>17</v>
      </c>
      <c r="AE944" s="14" t="s">
        <v>17</v>
      </c>
    </row>
    <row r="945" spans="1:31">
      <c r="A945" t="s">
        <v>143</v>
      </c>
      <c r="B945" t="s">
        <v>168</v>
      </c>
      <c r="C945" s="234" t="s">
        <v>264</v>
      </c>
      <c r="D945" s="234" t="s">
        <v>264</v>
      </c>
      <c r="E945">
        <v>1988</v>
      </c>
      <c r="F945">
        <v>4</v>
      </c>
      <c r="G945">
        <v>3</v>
      </c>
      <c r="H945">
        <v>45.86</v>
      </c>
      <c r="I945" t="s">
        <v>17</v>
      </c>
      <c r="J945" s="14" t="s">
        <v>17</v>
      </c>
      <c r="K945" s="14" t="s">
        <v>17</v>
      </c>
      <c r="L945" s="14">
        <v>4.7</v>
      </c>
      <c r="M945" s="14">
        <v>9</v>
      </c>
      <c r="N945" s="14">
        <v>201</v>
      </c>
      <c r="O945" s="14">
        <v>996</v>
      </c>
      <c r="P945" s="14" t="s">
        <v>17</v>
      </c>
      <c r="Q945" s="14" t="s">
        <v>17</v>
      </c>
      <c r="R945" s="14" t="s">
        <v>17</v>
      </c>
      <c r="S945" s="14">
        <v>6.8</v>
      </c>
      <c r="T945" s="14" t="s">
        <v>17</v>
      </c>
      <c r="U945" s="14" t="s">
        <v>17</v>
      </c>
      <c r="V945" s="14" t="s">
        <v>17</v>
      </c>
      <c r="W945" s="14" t="s">
        <v>17</v>
      </c>
      <c r="X945" s="14" t="s">
        <v>17</v>
      </c>
      <c r="Y945" s="14" t="s">
        <v>17</v>
      </c>
      <c r="Z945" s="14" t="s">
        <v>17</v>
      </c>
      <c r="AA945" s="14" t="s">
        <v>17</v>
      </c>
      <c r="AB945" s="14" t="s">
        <v>17</v>
      </c>
      <c r="AC945" s="14" t="s">
        <v>17</v>
      </c>
      <c r="AD945" s="14" t="s">
        <v>17</v>
      </c>
      <c r="AE945" s="14" t="s">
        <v>17</v>
      </c>
    </row>
    <row r="946" spans="1:31">
      <c r="A946" t="s">
        <v>143</v>
      </c>
      <c r="B946" t="s">
        <v>168</v>
      </c>
      <c r="C946" s="234" t="s">
        <v>264</v>
      </c>
      <c r="D946" s="234" t="s">
        <v>264</v>
      </c>
      <c r="E946">
        <v>1988</v>
      </c>
      <c r="F946">
        <v>4</v>
      </c>
      <c r="G946">
        <v>4</v>
      </c>
      <c r="H946">
        <v>45.01</v>
      </c>
      <c r="I946" t="s">
        <v>17</v>
      </c>
      <c r="J946" s="14" t="s">
        <v>17</v>
      </c>
      <c r="K946" s="14" t="s">
        <v>17</v>
      </c>
      <c r="L946" s="14">
        <v>4.7</v>
      </c>
      <c r="M946" s="14">
        <v>6</v>
      </c>
      <c r="N946" s="14">
        <v>178</v>
      </c>
      <c r="O946" s="14">
        <v>896</v>
      </c>
      <c r="P946" s="14" t="s">
        <v>17</v>
      </c>
      <c r="Q946" s="14" t="s">
        <v>17</v>
      </c>
      <c r="R946" s="14" t="s">
        <v>17</v>
      </c>
      <c r="S946" s="14">
        <v>6.8</v>
      </c>
      <c r="T946" s="14" t="s">
        <v>17</v>
      </c>
      <c r="U946" s="14" t="s">
        <v>17</v>
      </c>
      <c r="V946" s="14" t="s">
        <v>17</v>
      </c>
      <c r="W946" s="14" t="s">
        <v>17</v>
      </c>
      <c r="X946" s="14" t="s">
        <v>17</v>
      </c>
      <c r="Y946" s="14" t="s">
        <v>17</v>
      </c>
      <c r="Z946" s="14" t="s">
        <v>17</v>
      </c>
      <c r="AA946" s="14" t="s">
        <v>17</v>
      </c>
      <c r="AB946" s="14" t="s">
        <v>17</v>
      </c>
      <c r="AC946" s="14" t="s">
        <v>17</v>
      </c>
      <c r="AD946" s="14" t="s">
        <v>17</v>
      </c>
      <c r="AE946" s="14" t="s">
        <v>17</v>
      </c>
    </row>
    <row r="947" spans="1:31">
      <c r="A947" t="s">
        <v>143</v>
      </c>
      <c r="B947" t="s">
        <v>168</v>
      </c>
      <c r="C947" s="234" t="s">
        <v>264</v>
      </c>
      <c r="D947" s="234" t="s">
        <v>264</v>
      </c>
      <c r="E947">
        <v>1988</v>
      </c>
      <c r="F947">
        <v>4</v>
      </c>
      <c r="G947">
        <v>5</v>
      </c>
      <c r="H947">
        <v>63.4</v>
      </c>
      <c r="I947" t="s">
        <v>17</v>
      </c>
      <c r="J947" s="14" t="s">
        <v>17</v>
      </c>
      <c r="K947" s="14" t="s">
        <v>17</v>
      </c>
      <c r="L947" s="14">
        <v>4.7</v>
      </c>
      <c r="M947" s="14">
        <v>9</v>
      </c>
      <c r="N947" s="14">
        <v>229</v>
      </c>
      <c r="O947" s="14">
        <v>1000</v>
      </c>
      <c r="P947" s="14" t="s">
        <v>17</v>
      </c>
      <c r="Q947" s="14" t="s">
        <v>17</v>
      </c>
      <c r="R947" s="14" t="s">
        <v>17</v>
      </c>
      <c r="S947" s="14">
        <v>6.8</v>
      </c>
      <c r="T947" s="14" t="s">
        <v>17</v>
      </c>
      <c r="U947" s="14" t="s">
        <v>17</v>
      </c>
      <c r="V947" s="14" t="s">
        <v>17</v>
      </c>
      <c r="W947" s="14" t="s">
        <v>17</v>
      </c>
      <c r="X947" s="14" t="s">
        <v>17</v>
      </c>
      <c r="Y947" s="14" t="s">
        <v>17</v>
      </c>
      <c r="Z947" s="14" t="s">
        <v>17</v>
      </c>
      <c r="AA947" s="14" t="s">
        <v>17</v>
      </c>
      <c r="AB947" s="14" t="s">
        <v>17</v>
      </c>
      <c r="AC947" s="14" t="s">
        <v>17</v>
      </c>
      <c r="AD947" s="14" t="s">
        <v>17</v>
      </c>
      <c r="AE947" s="14" t="s">
        <v>17</v>
      </c>
    </row>
    <row r="948" spans="1:31">
      <c r="A948" t="s">
        <v>143</v>
      </c>
      <c r="B948" t="s">
        <v>168</v>
      </c>
      <c r="C948" s="234" t="s">
        <v>264</v>
      </c>
      <c r="D948" s="234" t="s">
        <v>264</v>
      </c>
      <c r="E948">
        <v>1988</v>
      </c>
      <c r="F948">
        <v>4</v>
      </c>
      <c r="G948">
        <v>6</v>
      </c>
      <c r="H948">
        <v>64.86</v>
      </c>
      <c r="I948" t="s">
        <v>17</v>
      </c>
      <c r="J948" s="14" t="s">
        <v>17</v>
      </c>
      <c r="K948" s="14" t="s">
        <v>17</v>
      </c>
      <c r="L948" s="14">
        <v>4.8</v>
      </c>
      <c r="M948" s="14">
        <v>9</v>
      </c>
      <c r="N948" s="14">
        <v>212</v>
      </c>
      <c r="O948" s="14">
        <v>1000</v>
      </c>
      <c r="P948" s="14" t="s">
        <v>17</v>
      </c>
      <c r="Q948" s="14" t="s">
        <v>17</v>
      </c>
      <c r="R948" s="14" t="s">
        <v>17</v>
      </c>
      <c r="S948" s="14">
        <v>6.9</v>
      </c>
      <c r="T948" s="14" t="s">
        <v>17</v>
      </c>
      <c r="U948" s="14" t="s">
        <v>17</v>
      </c>
      <c r="V948" s="14" t="s">
        <v>17</v>
      </c>
      <c r="W948" s="14" t="s">
        <v>17</v>
      </c>
      <c r="X948" s="14" t="s">
        <v>17</v>
      </c>
      <c r="Y948" s="14" t="s">
        <v>17</v>
      </c>
      <c r="Z948" s="14" t="s">
        <v>17</v>
      </c>
      <c r="AA948" s="14" t="s">
        <v>17</v>
      </c>
      <c r="AB948" s="14" t="s">
        <v>17</v>
      </c>
      <c r="AC948" s="14" t="s">
        <v>17</v>
      </c>
      <c r="AD948" s="14" t="s">
        <v>17</v>
      </c>
      <c r="AE948" s="14" t="s">
        <v>17</v>
      </c>
    </row>
    <row r="949" spans="1:31">
      <c r="A949" t="s">
        <v>143</v>
      </c>
      <c r="B949" t="s">
        <v>168</v>
      </c>
      <c r="C949" s="234" t="s">
        <v>264</v>
      </c>
      <c r="D949" s="234" t="s">
        <v>264</v>
      </c>
      <c r="E949">
        <v>1988</v>
      </c>
      <c r="F949">
        <v>4</v>
      </c>
      <c r="G949">
        <v>7</v>
      </c>
      <c r="H949">
        <v>62.07</v>
      </c>
      <c r="I949" t="s">
        <v>17</v>
      </c>
      <c r="J949" s="14" t="s">
        <v>17</v>
      </c>
      <c r="K949" s="14" t="s">
        <v>17</v>
      </c>
      <c r="L949" s="14">
        <v>4.5999999999999996</v>
      </c>
      <c r="M949" s="14">
        <v>12</v>
      </c>
      <c r="N949" s="14">
        <v>161</v>
      </c>
      <c r="O949" s="14">
        <v>812</v>
      </c>
      <c r="P949" s="14" t="s">
        <v>17</v>
      </c>
      <c r="Q949" s="14" t="s">
        <v>17</v>
      </c>
      <c r="R949" s="14" t="s">
        <v>17</v>
      </c>
      <c r="S949" s="14">
        <v>6.8</v>
      </c>
      <c r="T949" s="14" t="s">
        <v>17</v>
      </c>
      <c r="U949" s="14" t="s">
        <v>17</v>
      </c>
      <c r="V949" s="14" t="s">
        <v>17</v>
      </c>
      <c r="W949" s="14" t="s">
        <v>17</v>
      </c>
      <c r="X949" s="14" t="s">
        <v>17</v>
      </c>
      <c r="Y949" s="14" t="s">
        <v>17</v>
      </c>
      <c r="Z949" s="14" t="s">
        <v>17</v>
      </c>
      <c r="AA949" s="14" t="s">
        <v>17</v>
      </c>
      <c r="AB949" s="14" t="s">
        <v>17</v>
      </c>
      <c r="AC949" s="14" t="s">
        <v>17</v>
      </c>
      <c r="AD949" s="14" t="s">
        <v>17</v>
      </c>
      <c r="AE949" s="14" t="s">
        <v>17</v>
      </c>
    </row>
    <row r="950" spans="1:31">
      <c r="A950" t="s">
        <v>143</v>
      </c>
      <c r="B950" t="s">
        <v>168</v>
      </c>
      <c r="C950" s="234" t="s">
        <v>264</v>
      </c>
      <c r="D950" s="234" t="s">
        <v>264</v>
      </c>
      <c r="E950">
        <v>1988</v>
      </c>
      <c r="F950">
        <v>4</v>
      </c>
      <c r="G950">
        <v>8</v>
      </c>
      <c r="H950">
        <v>61.47</v>
      </c>
      <c r="I950" t="s">
        <v>17</v>
      </c>
      <c r="J950" s="14" t="s">
        <v>17</v>
      </c>
      <c r="K950" s="14" t="s">
        <v>17</v>
      </c>
      <c r="L950" s="14">
        <v>4.7</v>
      </c>
      <c r="M950" s="14">
        <v>8</v>
      </c>
      <c r="N950" s="14">
        <v>117</v>
      </c>
      <c r="O950" s="14">
        <v>846</v>
      </c>
      <c r="P950" s="14" t="s">
        <v>17</v>
      </c>
      <c r="Q950" s="14" t="s">
        <v>17</v>
      </c>
      <c r="R950" s="14" t="s">
        <v>17</v>
      </c>
      <c r="S950" s="14">
        <v>6.8</v>
      </c>
      <c r="T950" s="14" t="s">
        <v>17</v>
      </c>
      <c r="U950" s="14" t="s">
        <v>17</v>
      </c>
      <c r="V950" s="14" t="s">
        <v>17</v>
      </c>
      <c r="W950" s="14" t="s">
        <v>17</v>
      </c>
      <c r="X950" s="14" t="s">
        <v>17</v>
      </c>
      <c r="Y950" s="14" t="s">
        <v>17</v>
      </c>
      <c r="Z950" s="14" t="s">
        <v>17</v>
      </c>
      <c r="AA950" s="14" t="s">
        <v>17</v>
      </c>
      <c r="AB950" s="14" t="s">
        <v>17</v>
      </c>
      <c r="AC950" s="14" t="s">
        <v>17</v>
      </c>
      <c r="AD950" s="14" t="s">
        <v>17</v>
      </c>
      <c r="AE950" s="14" t="s">
        <v>17</v>
      </c>
    </row>
    <row r="951" spans="1:31">
      <c r="A951" t="s">
        <v>143</v>
      </c>
      <c r="B951" t="s">
        <v>168</v>
      </c>
      <c r="C951" s="234" t="s">
        <v>264</v>
      </c>
      <c r="D951" s="234" t="s">
        <v>264</v>
      </c>
      <c r="E951">
        <v>1988</v>
      </c>
      <c r="F951">
        <v>4</v>
      </c>
      <c r="G951">
        <v>9</v>
      </c>
      <c r="H951">
        <v>63.28</v>
      </c>
      <c r="I951" t="s">
        <v>17</v>
      </c>
      <c r="J951" s="14" t="s">
        <v>17</v>
      </c>
      <c r="K951" s="14" t="s">
        <v>17</v>
      </c>
      <c r="L951" s="14">
        <v>4.5999999999999996</v>
      </c>
      <c r="M951" s="14">
        <v>7</v>
      </c>
      <c r="N951" s="14">
        <v>146</v>
      </c>
      <c r="O951" s="14">
        <v>714</v>
      </c>
      <c r="P951" s="14" t="s">
        <v>17</v>
      </c>
      <c r="Q951" s="14" t="s">
        <v>17</v>
      </c>
      <c r="R951" s="14" t="s">
        <v>17</v>
      </c>
      <c r="S951" s="14">
        <v>6.7</v>
      </c>
      <c r="T951" s="14" t="s">
        <v>17</v>
      </c>
      <c r="U951" s="14" t="s">
        <v>17</v>
      </c>
      <c r="V951" s="14" t="s">
        <v>17</v>
      </c>
      <c r="W951" s="14" t="s">
        <v>17</v>
      </c>
      <c r="X951" s="14" t="s">
        <v>17</v>
      </c>
      <c r="Y951" s="14" t="s">
        <v>17</v>
      </c>
      <c r="Z951" s="14" t="s">
        <v>17</v>
      </c>
      <c r="AA951" s="14" t="s">
        <v>17</v>
      </c>
      <c r="AB951" s="14" t="s">
        <v>17</v>
      </c>
      <c r="AC951" s="14" t="s">
        <v>17</v>
      </c>
      <c r="AD951" s="14" t="s">
        <v>17</v>
      </c>
      <c r="AE951" s="14" t="s">
        <v>17</v>
      </c>
    </row>
    <row r="952" spans="1:31">
      <c r="A952" t="s">
        <v>143</v>
      </c>
      <c r="B952" t="s">
        <v>168</v>
      </c>
      <c r="C952" s="234" t="s">
        <v>264</v>
      </c>
      <c r="D952" s="234" t="s">
        <v>264</v>
      </c>
      <c r="E952">
        <v>1988</v>
      </c>
      <c r="F952">
        <v>4</v>
      </c>
      <c r="G952">
        <v>10</v>
      </c>
      <c r="H952">
        <v>55.78</v>
      </c>
      <c r="I952" t="s">
        <v>17</v>
      </c>
      <c r="J952" s="14" t="s">
        <v>17</v>
      </c>
      <c r="K952" s="14" t="s">
        <v>17</v>
      </c>
      <c r="L952" s="14">
        <v>5</v>
      </c>
      <c r="M952" s="14">
        <v>8</v>
      </c>
      <c r="N952" s="14">
        <v>196</v>
      </c>
      <c r="O952" s="14">
        <v>931</v>
      </c>
      <c r="P952" s="14" t="s">
        <v>17</v>
      </c>
      <c r="Q952" s="14" t="s">
        <v>17</v>
      </c>
      <c r="R952" s="14" t="s">
        <v>17</v>
      </c>
      <c r="S952" s="14">
        <v>6.9</v>
      </c>
      <c r="T952" s="14" t="s">
        <v>17</v>
      </c>
      <c r="U952" s="14" t="s">
        <v>17</v>
      </c>
      <c r="V952" s="14" t="s">
        <v>17</v>
      </c>
      <c r="W952" s="14" t="s">
        <v>17</v>
      </c>
      <c r="X952" s="14" t="s">
        <v>17</v>
      </c>
      <c r="Y952" s="14" t="s">
        <v>17</v>
      </c>
      <c r="Z952" s="14" t="s">
        <v>17</v>
      </c>
      <c r="AA952" s="14" t="s">
        <v>17</v>
      </c>
      <c r="AB952" s="14" t="s">
        <v>17</v>
      </c>
      <c r="AC952" s="14" t="s">
        <v>17</v>
      </c>
      <c r="AD952" s="14" t="s">
        <v>17</v>
      </c>
      <c r="AE952" s="14" t="s">
        <v>17</v>
      </c>
    </row>
    <row r="953" spans="1:31">
      <c r="A953" t="s">
        <v>143</v>
      </c>
      <c r="B953" t="s">
        <v>168</v>
      </c>
      <c r="C953" s="234" t="s">
        <v>264</v>
      </c>
      <c r="D953" s="234" t="s">
        <v>264</v>
      </c>
      <c r="E953">
        <v>1988</v>
      </c>
      <c r="F953">
        <v>4</v>
      </c>
      <c r="G953">
        <v>11</v>
      </c>
      <c r="H953">
        <v>54.69</v>
      </c>
      <c r="I953" t="s">
        <v>17</v>
      </c>
      <c r="J953" s="14" t="s">
        <v>17</v>
      </c>
      <c r="K953" s="14" t="s">
        <v>17</v>
      </c>
      <c r="L953" s="14">
        <v>4.8</v>
      </c>
      <c r="M953" s="14">
        <v>9</v>
      </c>
      <c r="N953" s="14">
        <v>132</v>
      </c>
      <c r="O953" s="14">
        <v>612</v>
      </c>
      <c r="P953" s="14" t="s">
        <v>17</v>
      </c>
      <c r="Q953" s="14" t="s">
        <v>17</v>
      </c>
      <c r="R953" s="14" t="s">
        <v>17</v>
      </c>
      <c r="S953" s="14">
        <v>6.8</v>
      </c>
      <c r="T953" s="14" t="s">
        <v>17</v>
      </c>
      <c r="U953" s="14" t="s">
        <v>17</v>
      </c>
      <c r="V953" s="14" t="s">
        <v>17</v>
      </c>
      <c r="W953" s="14" t="s">
        <v>17</v>
      </c>
      <c r="X953" s="14" t="s">
        <v>17</v>
      </c>
      <c r="Y953" s="14" t="s">
        <v>17</v>
      </c>
      <c r="Z953" s="14" t="s">
        <v>17</v>
      </c>
      <c r="AA953" s="14" t="s">
        <v>17</v>
      </c>
      <c r="AB953" s="14" t="s">
        <v>17</v>
      </c>
      <c r="AC953" s="14" t="s">
        <v>17</v>
      </c>
      <c r="AD953" s="14" t="s">
        <v>17</v>
      </c>
      <c r="AE953" s="14" t="s">
        <v>17</v>
      </c>
    </row>
    <row r="954" spans="1:31">
      <c r="A954" t="s">
        <v>143</v>
      </c>
      <c r="B954" t="s">
        <v>168</v>
      </c>
      <c r="C954" s="234" t="s">
        <v>264</v>
      </c>
      <c r="D954" s="234" t="s">
        <v>264</v>
      </c>
      <c r="E954">
        <v>1988</v>
      </c>
      <c r="F954">
        <v>4</v>
      </c>
      <c r="G954">
        <v>12</v>
      </c>
      <c r="H954">
        <v>58.93</v>
      </c>
      <c r="I954" t="s">
        <v>17</v>
      </c>
      <c r="J954" s="14" t="s">
        <v>17</v>
      </c>
      <c r="K954" s="14" t="s">
        <v>17</v>
      </c>
      <c r="L954" s="14">
        <v>4.8</v>
      </c>
      <c r="M954" s="14">
        <v>6</v>
      </c>
      <c r="N954" s="14">
        <v>105</v>
      </c>
      <c r="O954" s="14">
        <v>623</v>
      </c>
      <c r="P954" s="14" t="s">
        <v>17</v>
      </c>
      <c r="Q954" s="14" t="s">
        <v>17</v>
      </c>
      <c r="R954" s="14" t="s">
        <v>17</v>
      </c>
      <c r="S954" s="14">
        <v>6.9</v>
      </c>
      <c r="T954" s="14" t="s">
        <v>17</v>
      </c>
      <c r="U954" s="14" t="s">
        <v>17</v>
      </c>
      <c r="V954" s="14" t="s">
        <v>17</v>
      </c>
      <c r="W954" s="14" t="s">
        <v>17</v>
      </c>
      <c r="X954" s="14" t="s">
        <v>17</v>
      </c>
      <c r="Y954" s="14" t="s">
        <v>17</v>
      </c>
      <c r="Z954" s="14" t="s">
        <v>17</v>
      </c>
      <c r="AA954" s="14" t="s">
        <v>17</v>
      </c>
      <c r="AB954" s="14" t="s">
        <v>17</v>
      </c>
      <c r="AC954" s="14" t="s">
        <v>17</v>
      </c>
      <c r="AD954" s="14" t="s">
        <v>17</v>
      </c>
      <c r="AE954" s="14" t="s">
        <v>17</v>
      </c>
    </row>
    <row r="955" spans="1:31">
      <c r="A955" t="s">
        <v>143</v>
      </c>
      <c r="B955" t="s">
        <v>168</v>
      </c>
      <c r="C955" s="234" t="s">
        <v>264</v>
      </c>
      <c r="D955" s="234" t="s">
        <v>264</v>
      </c>
      <c r="E955">
        <v>1988</v>
      </c>
      <c r="F955">
        <v>4</v>
      </c>
      <c r="G955">
        <v>13</v>
      </c>
      <c r="H955">
        <v>64.61</v>
      </c>
      <c r="I955" t="s">
        <v>17</v>
      </c>
      <c r="J955" s="14" t="s">
        <v>17</v>
      </c>
      <c r="K955" s="14" t="s">
        <v>17</v>
      </c>
      <c r="L955" s="14">
        <v>4.7</v>
      </c>
      <c r="M955" s="14">
        <v>7</v>
      </c>
      <c r="N955" s="14">
        <v>213</v>
      </c>
      <c r="O955" s="14">
        <v>1000</v>
      </c>
      <c r="P955" s="14" t="s">
        <v>17</v>
      </c>
      <c r="Q955" s="14" t="s">
        <v>17</v>
      </c>
      <c r="R955" s="14" t="s">
        <v>17</v>
      </c>
      <c r="S955" s="14">
        <v>6.7</v>
      </c>
      <c r="T955" s="14" t="s">
        <v>17</v>
      </c>
      <c r="U955" s="14" t="s">
        <v>17</v>
      </c>
      <c r="V955" s="14" t="s">
        <v>17</v>
      </c>
      <c r="W955" s="14" t="s">
        <v>17</v>
      </c>
      <c r="X955" s="14" t="s">
        <v>17</v>
      </c>
      <c r="Y955" s="14" t="s">
        <v>17</v>
      </c>
      <c r="Z955" s="14" t="s">
        <v>17</v>
      </c>
      <c r="AA955" s="14" t="s">
        <v>17</v>
      </c>
      <c r="AB955" s="14" t="s">
        <v>17</v>
      </c>
      <c r="AC955" s="14" t="s">
        <v>17</v>
      </c>
      <c r="AD955" s="14" t="s">
        <v>17</v>
      </c>
      <c r="AE955" s="14" t="s">
        <v>17</v>
      </c>
    </row>
    <row r="956" spans="1:31">
      <c r="A956" t="s">
        <v>143</v>
      </c>
      <c r="B956" t="s">
        <v>168</v>
      </c>
      <c r="C956" s="234" t="s">
        <v>264</v>
      </c>
      <c r="D956" s="234" t="s">
        <v>264</v>
      </c>
      <c r="E956">
        <v>1988</v>
      </c>
      <c r="F956">
        <v>4</v>
      </c>
      <c r="G956">
        <v>14</v>
      </c>
      <c r="H956">
        <v>68</v>
      </c>
      <c r="I956" t="s">
        <v>17</v>
      </c>
      <c r="J956" s="14" t="s">
        <v>17</v>
      </c>
      <c r="K956" s="14" t="s">
        <v>17</v>
      </c>
      <c r="L956" s="14">
        <v>4.7</v>
      </c>
      <c r="M956" s="14">
        <v>6</v>
      </c>
      <c r="N956" s="14">
        <v>131</v>
      </c>
      <c r="O956" s="14">
        <v>768</v>
      </c>
      <c r="P956" s="14" t="s">
        <v>17</v>
      </c>
      <c r="Q956" s="14" t="s">
        <v>17</v>
      </c>
      <c r="R956" s="14" t="s">
        <v>17</v>
      </c>
      <c r="S956" s="14">
        <v>6.7</v>
      </c>
      <c r="T956" s="14" t="s">
        <v>17</v>
      </c>
      <c r="U956" s="14" t="s">
        <v>17</v>
      </c>
      <c r="V956" s="14" t="s">
        <v>17</v>
      </c>
      <c r="W956" s="14" t="s">
        <v>17</v>
      </c>
      <c r="X956" s="14" t="s">
        <v>17</v>
      </c>
      <c r="Y956" s="14" t="s">
        <v>17</v>
      </c>
      <c r="Z956" s="14" t="s">
        <v>17</v>
      </c>
      <c r="AA956" s="14" t="s">
        <v>17</v>
      </c>
      <c r="AB956" s="14" t="s">
        <v>17</v>
      </c>
      <c r="AC956" s="14" t="s">
        <v>17</v>
      </c>
      <c r="AD956" s="14" t="s">
        <v>17</v>
      </c>
      <c r="AE956" s="14" t="s">
        <v>17</v>
      </c>
    </row>
    <row r="957" spans="1:31">
      <c r="A957" t="s">
        <v>143</v>
      </c>
      <c r="B957" t="s">
        <v>168</v>
      </c>
      <c r="C957" s="234" t="s">
        <v>264</v>
      </c>
      <c r="D957" s="234" t="s">
        <v>264</v>
      </c>
      <c r="E957">
        <v>1989</v>
      </c>
      <c r="F957">
        <v>1</v>
      </c>
      <c r="G957">
        <v>1</v>
      </c>
      <c r="H957">
        <v>14.28</v>
      </c>
      <c r="I957" t="s">
        <v>17</v>
      </c>
      <c r="J957" s="14" t="s">
        <v>17</v>
      </c>
      <c r="K957" s="14" t="s">
        <v>17</v>
      </c>
      <c r="L957" s="14" t="s">
        <v>17</v>
      </c>
      <c r="M957" s="14" t="s">
        <v>17</v>
      </c>
      <c r="N957" s="14" t="s">
        <v>17</v>
      </c>
      <c r="O957" s="14" t="s">
        <v>17</v>
      </c>
      <c r="P957" s="14" t="s">
        <v>17</v>
      </c>
      <c r="Q957" s="14" t="s">
        <v>17</v>
      </c>
      <c r="R957" s="14" t="s">
        <v>17</v>
      </c>
      <c r="S957" s="14" t="s">
        <v>17</v>
      </c>
      <c r="T957" s="14" t="s">
        <v>17</v>
      </c>
      <c r="U957" s="14" t="s">
        <v>17</v>
      </c>
      <c r="V957" s="14" t="s">
        <v>17</v>
      </c>
      <c r="W957" s="14" t="s">
        <v>17</v>
      </c>
      <c r="X957" s="14" t="s">
        <v>17</v>
      </c>
      <c r="Y957" s="14" t="s">
        <v>17</v>
      </c>
      <c r="Z957" s="14" t="s">
        <v>17</v>
      </c>
      <c r="AA957" s="14" t="s">
        <v>17</v>
      </c>
      <c r="AB957" s="14" t="s">
        <v>17</v>
      </c>
      <c r="AC957" s="14" t="s">
        <v>17</v>
      </c>
      <c r="AD957" s="14" t="s">
        <v>17</v>
      </c>
      <c r="AE957" s="14" t="s">
        <v>17</v>
      </c>
    </row>
    <row r="958" spans="1:31">
      <c r="A958" t="s">
        <v>143</v>
      </c>
      <c r="B958" t="s">
        <v>168</v>
      </c>
      <c r="C958" s="234" t="s">
        <v>264</v>
      </c>
      <c r="D958" s="234" t="s">
        <v>264</v>
      </c>
      <c r="E958">
        <v>1989</v>
      </c>
      <c r="F958">
        <v>1</v>
      </c>
      <c r="G958">
        <v>2</v>
      </c>
      <c r="H958">
        <v>20.329999999999998</v>
      </c>
      <c r="I958" t="s">
        <v>17</v>
      </c>
      <c r="J958" s="14" t="s">
        <v>17</v>
      </c>
      <c r="K958" s="14" t="s">
        <v>17</v>
      </c>
      <c r="L958" s="14" t="s">
        <v>17</v>
      </c>
      <c r="M958" s="14" t="s">
        <v>17</v>
      </c>
      <c r="N958" s="14" t="s">
        <v>17</v>
      </c>
      <c r="O958" s="14" t="s">
        <v>17</v>
      </c>
      <c r="P958" s="14" t="s">
        <v>17</v>
      </c>
      <c r="Q958" s="14" t="s">
        <v>17</v>
      </c>
      <c r="R958" s="14" t="s">
        <v>17</v>
      </c>
      <c r="S958" s="14" t="s">
        <v>17</v>
      </c>
      <c r="T958" s="14" t="s">
        <v>17</v>
      </c>
      <c r="U958" s="14" t="s">
        <v>17</v>
      </c>
      <c r="V958" s="14" t="s">
        <v>17</v>
      </c>
      <c r="W958" s="14" t="s">
        <v>17</v>
      </c>
      <c r="X958" s="14" t="s">
        <v>17</v>
      </c>
      <c r="Y958" s="14" t="s">
        <v>17</v>
      </c>
      <c r="Z958" s="14" t="s">
        <v>17</v>
      </c>
      <c r="AA958" s="14" t="s">
        <v>17</v>
      </c>
      <c r="AB958" s="14" t="s">
        <v>17</v>
      </c>
      <c r="AC958" s="14" t="s">
        <v>17</v>
      </c>
      <c r="AD958" s="14" t="s">
        <v>17</v>
      </c>
      <c r="AE958" s="14" t="s">
        <v>17</v>
      </c>
    </row>
    <row r="959" spans="1:31">
      <c r="A959" t="s">
        <v>143</v>
      </c>
      <c r="B959" t="s">
        <v>168</v>
      </c>
      <c r="C959" s="234" t="s">
        <v>264</v>
      </c>
      <c r="D959" s="234" t="s">
        <v>264</v>
      </c>
      <c r="E959">
        <v>1989</v>
      </c>
      <c r="F959">
        <v>1</v>
      </c>
      <c r="G959">
        <v>3</v>
      </c>
      <c r="H959">
        <v>28.92</v>
      </c>
      <c r="I959" t="s">
        <v>17</v>
      </c>
      <c r="J959" s="14" t="s">
        <v>17</v>
      </c>
      <c r="K959" s="14" t="s">
        <v>17</v>
      </c>
      <c r="L959" s="14" t="s">
        <v>17</v>
      </c>
      <c r="M959" s="14" t="s">
        <v>17</v>
      </c>
      <c r="N959" s="14" t="s">
        <v>17</v>
      </c>
      <c r="O959" s="14" t="s">
        <v>17</v>
      </c>
      <c r="P959" s="14" t="s">
        <v>17</v>
      </c>
      <c r="Q959" s="14" t="s">
        <v>17</v>
      </c>
      <c r="R959" s="14" t="s">
        <v>17</v>
      </c>
      <c r="S959" s="14" t="s">
        <v>17</v>
      </c>
      <c r="T959" s="14" t="s">
        <v>17</v>
      </c>
      <c r="U959" s="14" t="s">
        <v>17</v>
      </c>
      <c r="V959" s="14" t="s">
        <v>17</v>
      </c>
      <c r="W959" s="14" t="s">
        <v>17</v>
      </c>
      <c r="X959" s="14" t="s">
        <v>17</v>
      </c>
      <c r="Y959" s="14" t="s">
        <v>17</v>
      </c>
      <c r="Z959" s="14" t="s">
        <v>17</v>
      </c>
      <c r="AA959" s="14" t="s">
        <v>17</v>
      </c>
      <c r="AB959" s="14" t="s">
        <v>17</v>
      </c>
      <c r="AC959" s="14" t="s">
        <v>17</v>
      </c>
      <c r="AD959" s="14" t="s">
        <v>17</v>
      </c>
      <c r="AE959" s="14" t="s">
        <v>17</v>
      </c>
    </row>
    <row r="960" spans="1:31">
      <c r="A960" t="s">
        <v>143</v>
      </c>
      <c r="B960" t="s">
        <v>168</v>
      </c>
      <c r="C960" s="234" t="s">
        <v>264</v>
      </c>
      <c r="D960" s="234" t="s">
        <v>264</v>
      </c>
      <c r="E960">
        <v>1989</v>
      </c>
      <c r="F960">
        <v>1</v>
      </c>
      <c r="G960">
        <v>4</v>
      </c>
      <c r="H960">
        <v>34.85</v>
      </c>
      <c r="I960" t="s">
        <v>17</v>
      </c>
      <c r="J960" s="14" t="s">
        <v>17</v>
      </c>
      <c r="K960" s="14" t="s">
        <v>17</v>
      </c>
      <c r="L960" s="14" t="s">
        <v>17</v>
      </c>
      <c r="M960" s="14" t="s">
        <v>17</v>
      </c>
      <c r="N960" s="14" t="s">
        <v>17</v>
      </c>
      <c r="O960" s="14" t="s">
        <v>17</v>
      </c>
      <c r="P960" s="14" t="s">
        <v>17</v>
      </c>
      <c r="Q960" s="14" t="s">
        <v>17</v>
      </c>
      <c r="R960" s="14" t="s">
        <v>17</v>
      </c>
      <c r="S960" s="14" t="s">
        <v>17</v>
      </c>
      <c r="T960" s="14" t="s">
        <v>17</v>
      </c>
      <c r="U960" s="14" t="s">
        <v>17</v>
      </c>
      <c r="V960" s="14" t="s">
        <v>17</v>
      </c>
      <c r="W960" s="14" t="s">
        <v>17</v>
      </c>
      <c r="X960" s="14" t="s">
        <v>17</v>
      </c>
      <c r="Y960" s="14" t="s">
        <v>17</v>
      </c>
      <c r="Z960" s="14" t="s">
        <v>17</v>
      </c>
      <c r="AA960" s="14" t="s">
        <v>17</v>
      </c>
      <c r="AB960" s="14" t="s">
        <v>17</v>
      </c>
      <c r="AC960" s="14" t="s">
        <v>17</v>
      </c>
      <c r="AD960" s="14" t="s">
        <v>17</v>
      </c>
      <c r="AE960" s="14" t="s">
        <v>17</v>
      </c>
    </row>
    <row r="961" spans="1:31">
      <c r="A961" t="s">
        <v>143</v>
      </c>
      <c r="B961" t="s">
        <v>168</v>
      </c>
      <c r="C961" s="234" t="s">
        <v>264</v>
      </c>
      <c r="D961" s="234" t="s">
        <v>264</v>
      </c>
      <c r="E961">
        <v>1989</v>
      </c>
      <c r="F961">
        <v>1</v>
      </c>
      <c r="G961">
        <v>5</v>
      </c>
      <c r="H961">
        <v>39.32</v>
      </c>
      <c r="I961" t="s">
        <v>17</v>
      </c>
      <c r="J961" s="14" t="s">
        <v>17</v>
      </c>
      <c r="K961" s="14" t="s">
        <v>17</v>
      </c>
      <c r="L961" s="14" t="s">
        <v>17</v>
      </c>
      <c r="M961" s="14" t="s">
        <v>17</v>
      </c>
      <c r="N961" s="14" t="s">
        <v>17</v>
      </c>
      <c r="O961" s="14" t="s">
        <v>17</v>
      </c>
      <c r="P961" s="14" t="s">
        <v>17</v>
      </c>
      <c r="Q961" s="14" t="s">
        <v>17</v>
      </c>
      <c r="R961" s="14" t="s">
        <v>17</v>
      </c>
      <c r="S961" s="14" t="s">
        <v>17</v>
      </c>
      <c r="T961" s="14" t="s">
        <v>17</v>
      </c>
      <c r="U961" s="14" t="s">
        <v>17</v>
      </c>
      <c r="V961" s="14" t="s">
        <v>17</v>
      </c>
      <c r="W961" s="14" t="s">
        <v>17</v>
      </c>
      <c r="X961" s="14" t="s">
        <v>17</v>
      </c>
      <c r="Y961" s="14" t="s">
        <v>17</v>
      </c>
      <c r="Z961" s="14" t="s">
        <v>17</v>
      </c>
      <c r="AA961" s="14" t="s">
        <v>17</v>
      </c>
      <c r="AB961" s="14" t="s">
        <v>17</v>
      </c>
      <c r="AC961" s="14" t="s">
        <v>17</v>
      </c>
      <c r="AD961" s="14" t="s">
        <v>17</v>
      </c>
      <c r="AE961" s="14" t="s">
        <v>17</v>
      </c>
    </row>
    <row r="962" spans="1:31">
      <c r="A962" t="s">
        <v>143</v>
      </c>
      <c r="B962" t="s">
        <v>168</v>
      </c>
      <c r="C962" s="234" t="s">
        <v>264</v>
      </c>
      <c r="D962" s="234" t="s">
        <v>264</v>
      </c>
      <c r="E962">
        <v>1989</v>
      </c>
      <c r="F962">
        <v>1</v>
      </c>
      <c r="G962">
        <v>6</v>
      </c>
      <c r="H962">
        <v>41.62</v>
      </c>
      <c r="I962" t="s">
        <v>17</v>
      </c>
      <c r="J962" s="14" t="s">
        <v>17</v>
      </c>
      <c r="K962" s="14" t="s">
        <v>17</v>
      </c>
      <c r="L962" s="14" t="s">
        <v>17</v>
      </c>
      <c r="M962" s="14" t="s">
        <v>17</v>
      </c>
      <c r="N962" s="14" t="s">
        <v>17</v>
      </c>
      <c r="O962" s="14" t="s">
        <v>17</v>
      </c>
      <c r="P962" s="14" t="s">
        <v>17</v>
      </c>
      <c r="Q962" s="14" t="s">
        <v>17</v>
      </c>
      <c r="R962" s="14" t="s">
        <v>17</v>
      </c>
      <c r="S962" s="14" t="s">
        <v>17</v>
      </c>
      <c r="T962" s="14" t="s">
        <v>17</v>
      </c>
      <c r="U962" s="14" t="s">
        <v>17</v>
      </c>
      <c r="V962" s="14" t="s">
        <v>17</v>
      </c>
      <c r="W962" s="14" t="s">
        <v>17</v>
      </c>
      <c r="X962" s="14" t="s">
        <v>17</v>
      </c>
      <c r="Y962" s="14" t="s">
        <v>17</v>
      </c>
      <c r="Z962" s="14" t="s">
        <v>17</v>
      </c>
      <c r="AA962" s="14" t="s">
        <v>17</v>
      </c>
      <c r="AB962" s="14" t="s">
        <v>17</v>
      </c>
      <c r="AC962" s="14" t="s">
        <v>17</v>
      </c>
      <c r="AD962" s="14" t="s">
        <v>17</v>
      </c>
      <c r="AE962" s="14" t="s">
        <v>17</v>
      </c>
    </row>
    <row r="963" spans="1:31">
      <c r="A963" t="s">
        <v>143</v>
      </c>
      <c r="B963" t="s">
        <v>168</v>
      </c>
      <c r="C963" s="234" t="s">
        <v>264</v>
      </c>
      <c r="D963" s="234" t="s">
        <v>264</v>
      </c>
      <c r="E963">
        <v>1989</v>
      </c>
      <c r="F963">
        <v>1</v>
      </c>
      <c r="G963">
        <v>7</v>
      </c>
      <c r="H963">
        <v>40.049999999999997</v>
      </c>
      <c r="I963" t="s">
        <v>17</v>
      </c>
      <c r="J963" s="14" t="s">
        <v>17</v>
      </c>
      <c r="K963" s="14" t="s">
        <v>17</v>
      </c>
      <c r="L963" s="14" t="s">
        <v>17</v>
      </c>
      <c r="M963" s="14" t="s">
        <v>17</v>
      </c>
      <c r="N963" s="14" t="s">
        <v>17</v>
      </c>
      <c r="O963" s="14" t="s">
        <v>17</v>
      </c>
      <c r="P963" s="14" t="s">
        <v>17</v>
      </c>
      <c r="Q963" s="14" t="s">
        <v>17</v>
      </c>
      <c r="R963" s="14" t="s">
        <v>17</v>
      </c>
      <c r="S963" s="14" t="s">
        <v>17</v>
      </c>
      <c r="T963" s="14" t="s">
        <v>17</v>
      </c>
      <c r="U963" s="14" t="s">
        <v>17</v>
      </c>
      <c r="V963" s="14" t="s">
        <v>17</v>
      </c>
      <c r="W963" s="14" t="s">
        <v>17</v>
      </c>
      <c r="X963" s="14" t="s">
        <v>17</v>
      </c>
      <c r="Y963" s="14" t="s">
        <v>17</v>
      </c>
      <c r="Z963" s="14" t="s">
        <v>17</v>
      </c>
      <c r="AA963" s="14" t="s">
        <v>17</v>
      </c>
      <c r="AB963" s="14" t="s">
        <v>17</v>
      </c>
      <c r="AC963" s="14" t="s">
        <v>17</v>
      </c>
      <c r="AD963" s="14" t="s">
        <v>17</v>
      </c>
      <c r="AE963" s="14" t="s">
        <v>17</v>
      </c>
    </row>
    <row r="964" spans="1:31">
      <c r="A964" t="s">
        <v>143</v>
      </c>
      <c r="B964" t="s">
        <v>168</v>
      </c>
      <c r="C964" s="234" t="s">
        <v>264</v>
      </c>
      <c r="D964" s="234" t="s">
        <v>264</v>
      </c>
      <c r="E964">
        <v>1989</v>
      </c>
      <c r="F964">
        <v>1</v>
      </c>
      <c r="G964">
        <v>8</v>
      </c>
      <c r="H964">
        <v>44.89</v>
      </c>
      <c r="I964" t="s">
        <v>17</v>
      </c>
      <c r="J964" s="14" t="s">
        <v>17</v>
      </c>
      <c r="K964" s="14" t="s">
        <v>17</v>
      </c>
      <c r="L964" s="14" t="s">
        <v>17</v>
      </c>
      <c r="M964" s="14" t="s">
        <v>17</v>
      </c>
      <c r="N964" s="14" t="s">
        <v>17</v>
      </c>
      <c r="O964" s="14" t="s">
        <v>17</v>
      </c>
      <c r="P964" s="14" t="s">
        <v>17</v>
      </c>
      <c r="Q964" s="14" t="s">
        <v>17</v>
      </c>
      <c r="R964" s="14" t="s">
        <v>17</v>
      </c>
      <c r="S964" s="14" t="s">
        <v>17</v>
      </c>
      <c r="T964" s="14" t="s">
        <v>17</v>
      </c>
      <c r="U964" s="14" t="s">
        <v>17</v>
      </c>
      <c r="V964" s="14" t="s">
        <v>17</v>
      </c>
      <c r="W964" s="14" t="s">
        <v>17</v>
      </c>
      <c r="X964" s="14" t="s">
        <v>17</v>
      </c>
      <c r="Y964" s="14" t="s">
        <v>17</v>
      </c>
      <c r="Z964" s="14" t="s">
        <v>17</v>
      </c>
      <c r="AA964" s="14" t="s">
        <v>17</v>
      </c>
      <c r="AB964" s="14" t="s">
        <v>17</v>
      </c>
      <c r="AC964" s="14" t="s">
        <v>17</v>
      </c>
      <c r="AD964" s="14" t="s">
        <v>17</v>
      </c>
      <c r="AE964" s="14" t="s">
        <v>17</v>
      </c>
    </row>
    <row r="965" spans="1:31">
      <c r="A965" t="s">
        <v>143</v>
      </c>
      <c r="B965" t="s">
        <v>168</v>
      </c>
      <c r="C965" s="234" t="s">
        <v>264</v>
      </c>
      <c r="D965" s="234" t="s">
        <v>264</v>
      </c>
      <c r="E965">
        <v>1989</v>
      </c>
      <c r="F965">
        <v>1</v>
      </c>
      <c r="G965">
        <v>9</v>
      </c>
      <c r="H965">
        <v>41.87</v>
      </c>
      <c r="I965" t="s">
        <v>17</v>
      </c>
      <c r="J965" s="14" t="s">
        <v>17</v>
      </c>
      <c r="K965" s="14" t="s">
        <v>17</v>
      </c>
      <c r="L965" s="14" t="s">
        <v>17</v>
      </c>
      <c r="M965" s="14" t="s">
        <v>17</v>
      </c>
      <c r="N965" s="14" t="s">
        <v>17</v>
      </c>
      <c r="O965" s="14" t="s">
        <v>17</v>
      </c>
      <c r="P965" s="14" t="s">
        <v>17</v>
      </c>
      <c r="Q965" s="14" t="s">
        <v>17</v>
      </c>
      <c r="R965" s="14" t="s">
        <v>17</v>
      </c>
      <c r="S965" s="14" t="s">
        <v>17</v>
      </c>
      <c r="T965" s="14" t="s">
        <v>17</v>
      </c>
      <c r="U965" s="14" t="s">
        <v>17</v>
      </c>
      <c r="V965" s="14" t="s">
        <v>17</v>
      </c>
      <c r="W965" s="14" t="s">
        <v>17</v>
      </c>
      <c r="X965" s="14" t="s">
        <v>17</v>
      </c>
      <c r="Y965" s="14" t="s">
        <v>17</v>
      </c>
      <c r="Z965" s="14" t="s">
        <v>17</v>
      </c>
      <c r="AA965" s="14" t="s">
        <v>17</v>
      </c>
      <c r="AB965" s="14" t="s">
        <v>17</v>
      </c>
      <c r="AC965" s="14" t="s">
        <v>17</v>
      </c>
      <c r="AD965" s="14" t="s">
        <v>17</v>
      </c>
      <c r="AE965" s="14" t="s">
        <v>17</v>
      </c>
    </row>
    <row r="966" spans="1:31">
      <c r="A966" t="s">
        <v>143</v>
      </c>
      <c r="B966" t="s">
        <v>168</v>
      </c>
      <c r="C966" s="234" t="s">
        <v>264</v>
      </c>
      <c r="D966" s="234" t="s">
        <v>264</v>
      </c>
      <c r="E966">
        <v>1989</v>
      </c>
      <c r="F966">
        <v>1</v>
      </c>
      <c r="G966">
        <v>10</v>
      </c>
      <c r="H966">
        <v>37.630000000000003</v>
      </c>
      <c r="I966" t="s">
        <v>17</v>
      </c>
      <c r="J966" s="14" t="s">
        <v>17</v>
      </c>
      <c r="K966" s="14" t="s">
        <v>17</v>
      </c>
      <c r="L966" s="14" t="s">
        <v>17</v>
      </c>
      <c r="M966" s="14" t="s">
        <v>17</v>
      </c>
      <c r="N966" s="14" t="s">
        <v>17</v>
      </c>
      <c r="O966" s="14" t="s">
        <v>17</v>
      </c>
      <c r="P966" s="14" t="s">
        <v>17</v>
      </c>
      <c r="Q966" s="14" t="s">
        <v>17</v>
      </c>
      <c r="R966" s="14" t="s">
        <v>17</v>
      </c>
      <c r="S966" s="14" t="s">
        <v>17</v>
      </c>
      <c r="T966" s="14" t="s">
        <v>17</v>
      </c>
      <c r="U966" s="14" t="s">
        <v>17</v>
      </c>
      <c r="V966" s="14" t="s">
        <v>17</v>
      </c>
      <c r="W966" s="14" t="s">
        <v>17</v>
      </c>
      <c r="X966" s="14" t="s">
        <v>17</v>
      </c>
      <c r="Y966" s="14" t="s">
        <v>17</v>
      </c>
      <c r="Z966" s="14" t="s">
        <v>17</v>
      </c>
      <c r="AA966" s="14" t="s">
        <v>17</v>
      </c>
      <c r="AB966" s="14" t="s">
        <v>17</v>
      </c>
      <c r="AC966" s="14" t="s">
        <v>17</v>
      </c>
      <c r="AD966" s="14" t="s">
        <v>17</v>
      </c>
      <c r="AE966" s="14" t="s">
        <v>17</v>
      </c>
    </row>
    <row r="967" spans="1:31">
      <c r="A967" t="s">
        <v>143</v>
      </c>
      <c r="B967" t="s">
        <v>168</v>
      </c>
      <c r="C967" s="234" t="s">
        <v>264</v>
      </c>
      <c r="D967" s="234" t="s">
        <v>264</v>
      </c>
      <c r="E967">
        <v>1989</v>
      </c>
      <c r="F967">
        <v>1</v>
      </c>
      <c r="G967">
        <v>11</v>
      </c>
      <c r="H967">
        <v>39.450000000000003</v>
      </c>
      <c r="I967" t="s">
        <v>17</v>
      </c>
      <c r="J967" s="14" t="s">
        <v>17</v>
      </c>
      <c r="K967" s="14" t="s">
        <v>17</v>
      </c>
      <c r="L967" s="14" t="s">
        <v>17</v>
      </c>
      <c r="M967" s="14" t="s">
        <v>17</v>
      </c>
      <c r="N967" s="14" t="s">
        <v>17</v>
      </c>
      <c r="O967" s="14" t="s">
        <v>17</v>
      </c>
      <c r="P967" s="14" t="s">
        <v>17</v>
      </c>
      <c r="Q967" s="14" t="s">
        <v>17</v>
      </c>
      <c r="R967" s="14" t="s">
        <v>17</v>
      </c>
      <c r="S967" s="14" t="s">
        <v>17</v>
      </c>
      <c r="T967" s="14" t="s">
        <v>17</v>
      </c>
      <c r="U967" s="14" t="s">
        <v>17</v>
      </c>
      <c r="V967" s="14" t="s">
        <v>17</v>
      </c>
      <c r="W967" s="14" t="s">
        <v>17</v>
      </c>
      <c r="X967" s="14" t="s">
        <v>17</v>
      </c>
      <c r="Y967" s="14" t="s">
        <v>17</v>
      </c>
      <c r="Z967" s="14" t="s">
        <v>17</v>
      </c>
      <c r="AA967" s="14" t="s">
        <v>17</v>
      </c>
      <c r="AB967" s="14" t="s">
        <v>17</v>
      </c>
      <c r="AC967" s="14" t="s">
        <v>17</v>
      </c>
      <c r="AD967" s="14" t="s">
        <v>17</v>
      </c>
      <c r="AE967" s="14" t="s">
        <v>17</v>
      </c>
    </row>
    <row r="968" spans="1:31">
      <c r="A968" t="s">
        <v>143</v>
      </c>
      <c r="B968" t="s">
        <v>168</v>
      </c>
      <c r="C968" s="234" t="s">
        <v>264</v>
      </c>
      <c r="D968" s="234" t="s">
        <v>264</v>
      </c>
      <c r="E968">
        <v>1989</v>
      </c>
      <c r="F968">
        <v>1</v>
      </c>
      <c r="G968">
        <v>12</v>
      </c>
      <c r="H968">
        <v>37.51</v>
      </c>
      <c r="I968" t="s">
        <v>17</v>
      </c>
      <c r="J968" s="14" t="s">
        <v>17</v>
      </c>
      <c r="K968" s="14" t="s">
        <v>17</v>
      </c>
      <c r="L968" s="14" t="s">
        <v>17</v>
      </c>
      <c r="M968" s="14" t="s">
        <v>17</v>
      </c>
      <c r="N968" s="14" t="s">
        <v>17</v>
      </c>
      <c r="O968" s="14" t="s">
        <v>17</v>
      </c>
      <c r="P968" s="14" t="s">
        <v>17</v>
      </c>
      <c r="Q968" s="14" t="s">
        <v>17</v>
      </c>
      <c r="R968" s="14" t="s">
        <v>17</v>
      </c>
      <c r="S968" s="14" t="s">
        <v>17</v>
      </c>
      <c r="T968" s="14" t="s">
        <v>17</v>
      </c>
      <c r="U968" s="14" t="s">
        <v>17</v>
      </c>
      <c r="V968" s="14" t="s">
        <v>17</v>
      </c>
      <c r="W968" s="14" t="s">
        <v>17</v>
      </c>
      <c r="X968" s="14" t="s">
        <v>17</v>
      </c>
      <c r="Y968" s="14" t="s">
        <v>17</v>
      </c>
      <c r="Z968" s="14" t="s">
        <v>17</v>
      </c>
      <c r="AA968" s="14" t="s">
        <v>17</v>
      </c>
      <c r="AB968" s="14" t="s">
        <v>17</v>
      </c>
      <c r="AC968" s="14" t="s">
        <v>17</v>
      </c>
      <c r="AD968" s="14" t="s">
        <v>17</v>
      </c>
      <c r="AE968" s="14" t="s">
        <v>17</v>
      </c>
    </row>
    <row r="969" spans="1:31">
      <c r="A969" t="s">
        <v>143</v>
      </c>
      <c r="B969" t="s">
        <v>168</v>
      </c>
      <c r="C969" s="234" t="s">
        <v>264</v>
      </c>
      <c r="D969" s="234" t="s">
        <v>264</v>
      </c>
      <c r="E969">
        <v>1989</v>
      </c>
      <c r="F969">
        <v>1</v>
      </c>
      <c r="G969">
        <v>13</v>
      </c>
      <c r="H969">
        <v>36.06</v>
      </c>
      <c r="I969" t="s">
        <v>17</v>
      </c>
      <c r="J969" s="14" t="s">
        <v>17</v>
      </c>
      <c r="K969" s="14" t="s">
        <v>17</v>
      </c>
      <c r="L969" s="14" t="s">
        <v>17</v>
      </c>
      <c r="M969" s="14" t="s">
        <v>17</v>
      </c>
      <c r="N969" s="14" t="s">
        <v>17</v>
      </c>
      <c r="O969" s="14" t="s">
        <v>17</v>
      </c>
      <c r="P969" s="14" t="s">
        <v>17</v>
      </c>
      <c r="Q969" s="14" t="s">
        <v>17</v>
      </c>
      <c r="R969" s="14" t="s">
        <v>17</v>
      </c>
      <c r="S969" s="14" t="s">
        <v>17</v>
      </c>
      <c r="T969" s="14" t="s">
        <v>17</v>
      </c>
      <c r="U969" s="14" t="s">
        <v>17</v>
      </c>
      <c r="V969" s="14" t="s">
        <v>17</v>
      </c>
      <c r="W969" s="14" t="s">
        <v>17</v>
      </c>
      <c r="X969" s="14" t="s">
        <v>17</v>
      </c>
      <c r="Y969" s="14" t="s">
        <v>17</v>
      </c>
      <c r="Z969" s="14" t="s">
        <v>17</v>
      </c>
      <c r="AA969" s="14" t="s">
        <v>17</v>
      </c>
      <c r="AB969" s="14" t="s">
        <v>17</v>
      </c>
      <c r="AC969" s="14" t="s">
        <v>17</v>
      </c>
      <c r="AD969" s="14" t="s">
        <v>17</v>
      </c>
      <c r="AE969" s="14" t="s">
        <v>17</v>
      </c>
    </row>
    <row r="970" spans="1:31">
      <c r="A970" t="s">
        <v>143</v>
      </c>
      <c r="B970" t="s">
        <v>168</v>
      </c>
      <c r="C970" s="234" t="s">
        <v>264</v>
      </c>
      <c r="D970" s="234" t="s">
        <v>264</v>
      </c>
      <c r="E970">
        <v>1989</v>
      </c>
      <c r="F970">
        <v>1</v>
      </c>
      <c r="G970">
        <v>14</v>
      </c>
      <c r="H970">
        <v>42.83</v>
      </c>
      <c r="I970" t="s">
        <v>17</v>
      </c>
      <c r="J970" s="14" t="s">
        <v>17</v>
      </c>
      <c r="K970" s="14" t="s">
        <v>17</v>
      </c>
      <c r="L970" s="14" t="s">
        <v>17</v>
      </c>
      <c r="M970" s="14" t="s">
        <v>17</v>
      </c>
      <c r="N970" s="14" t="s">
        <v>17</v>
      </c>
      <c r="O970" s="14" t="s">
        <v>17</v>
      </c>
      <c r="P970" s="14" t="s">
        <v>17</v>
      </c>
      <c r="Q970" s="14" t="s">
        <v>17</v>
      </c>
      <c r="R970" s="14" t="s">
        <v>17</v>
      </c>
      <c r="S970" s="14" t="s">
        <v>17</v>
      </c>
      <c r="T970" s="14" t="s">
        <v>17</v>
      </c>
      <c r="U970" s="14" t="s">
        <v>17</v>
      </c>
      <c r="V970" s="14" t="s">
        <v>17</v>
      </c>
      <c r="W970" s="14" t="s">
        <v>17</v>
      </c>
      <c r="X970" s="14" t="s">
        <v>17</v>
      </c>
      <c r="Y970" s="14" t="s">
        <v>17</v>
      </c>
      <c r="Z970" s="14" t="s">
        <v>17</v>
      </c>
      <c r="AA970" s="14" t="s">
        <v>17</v>
      </c>
      <c r="AB970" s="14" t="s">
        <v>17</v>
      </c>
      <c r="AC970" s="14" t="s">
        <v>17</v>
      </c>
      <c r="AD970" s="14" t="s">
        <v>17</v>
      </c>
      <c r="AE970" s="14" t="s">
        <v>17</v>
      </c>
    </row>
    <row r="971" spans="1:31">
      <c r="A971" t="s">
        <v>143</v>
      </c>
      <c r="B971" t="s">
        <v>168</v>
      </c>
      <c r="C971" s="234" t="s">
        <v>264</v>
      </c>
      <c r="D971" s="234" t="s">
        <v>264</v>
      </c>
      <c r="E971">
        <v>1989</v>
      </c>
      <c r="F971">
        <v>2</v>
      </c>
      <c r="G971">
        <v>1</v>
      </c>
      <c r="H971">
        <v>15.37</v>
      </c>
      <c r="I971" t="s">
        <v>17</v>
      </c>
      <c r="J971" s="14" t="s">
        <v>17</v>
      </c>
      <c r="K971" s="14" t="s">
        <v>17</v>
      </c>
      <c r="L971" s="14" t="s">
        <v>17</v>
      </c>
      <c r="M971" s="14" t="s">
        <v>17</v>
      </c>
      <c r="N971" s="14" t="s">
        <v>17</v>
      </c>
      <c r="O971" s="14" t="s">
        <v>17</v>
      </c>
      <c r="P971" s="14" t="s">
        <v>17</v>
      </c>
      <c r="Q971" s="14" t="s">
        <v>17</v>
      </c>
      <c r="R971" s="14" t="s">
        <v>17</v>
      </c>
      <c r="S971" s="14" t="s">
        <v>17</v>
      </c>
      <c r="T971" s="14" t="s">
        <v>17</v>
      </c>
      <c r="U971" s="14" t="s">
        <v>17</v>
      </c>
      <c r="V971" s="14" t="s">
        <v>17</v>
      </c>
      <c r="W971" s="14" t="s">
        <v>17</v>
      </c>
      <c r="X971" s="14" t="s">
        <v>17</v>
      </c>
      <c r="Y971" s="14" t="s">
        <v>17</v>
      </c>
      <c r="Z971" s="14" t="s">
        <v>17</v>
      </c>
      <c r="AA971" s="14" t="s">
        <v>17</v>
      </c>
      <c r="AB971" s="14" t="s">
        <v>17</v>
      </c>
      <c r="AC971" s="14" t="s">
        <v>17</v>
      </c>
      <c r="AD971" s="14" t="s">
        <v>17</v>
      </c>
      <c r="AE971" s="14" t="s">
        <v>17</v>
      </c>
    </row>
    <row r="972" spans="1:31">
      <c r="A972" t="s">
        <v>143</v>
      </c>
      <c r="B972" t="s">
        <v>168</v>
      </c>
      <c r="C972" s="234" t="s">
        <v>264</v>
      </c>
      <c r="D972" s="234" t="s">
        <v>264</v>
      </c>
      <c r="E972">
        <v>1989</v>
      </c>
      <c r="F972">
        <v>2</v>
      </c>
      <c r="G972">
        <v>2</v>
      </c>
      <c r="H972">
        <v>15.85</v>
      </c>
      <c r="I972" t="s">
        <v>17</v>
      </c>
      <c r="J972" s="14" t="s">
        <v>17</v>
      </c>
      <c r="K972" s="14" t="s">
        <v>17</v>
      </c>
      <c r="L972" s="14" t="s">
        <v>17</v>
      </c>
      <c r="M972" s="14" t="s">
        <v>17</v>
      </c>
      <c r="N972" s="14" t="s">
        <v>17</v>
      </c>
      <c r="O972" s="14" t="s">
        <v>17</v>
      </c>
      <c r="P972" s="14" t="s">
        <v>17</v>
      </c>
      <c r="Q972" s="14" t="s">
        <v>17</v>
      </c>
      <c r="R972" s="14" t="s">
        <v>17</v>
      </c>
      <c r="S972" s="14" t="s">
        <v>17</v>
      </c>
      <c r="T972" s="14" t="s">
        <v>17</v>
      </c>
      <c r="U972" s="14" t="s">
        <v>17</v>
      </c>
      <c r="V972" s="14" t="s">
        <v>17</v>
      </c>
      <c r="W972" s="14" t="s">
        <v>17</v>
      </c>
      <c r="X972" s="14" t="s">
        <v>17</v>
      </c>
      <c r="Y972" s="14" t="s">
        <v>17</v>
      </c>
      <c r="Z972" s="14" t="s">
        <v>17</v>
      </c>
      <c r="AA972" s="14" t="s">
        <v>17</v>
      </c>
      <c r="AB972" s="14" t="s">
        <v>17</v>
      </c>
      <c r="AC972" s="14" t="s">
        <v>17</v>
      </c>
      <c r="AD972" s="14" t="s">
        <v>17</v>
      </c>
      <c r="AE972" s="14" t="s">
        <v>17</v>
      </c>
    </row>
    <row r="973" spans="1:31">
      <c r="A973" t="s">
        <v>143</v>
      </c>
      <c r="B973" t="s">
        <v>168</v>
      </c>
      <c r="C973" s="234" t="s">
        <v>264</v>
      </c>
      <c r="D973" s="234" t="s">
        <v>264</v>
      </c>
      <c r="E973">
        <v>1989</v>
      </c>
      <c r="F973">
        <v>2</v>
      </c>
      <c r="G973">
        <v>3</v>
      </c>
      <c r="H973">
        <v>30.98</v>
      </c>
      <c r="I973" t="s">
        <v>17</v>
      </c>
      <c r="J973" s="14" t="s">
        <v>17</v>
      </c>
      <c r="K973" s="14" t="s">
        <v>17</v>
      </c>
      <c r="L973" s="14" t="s">
        <v>17</v>
      </c>
      <c r="M973" s="14" t="s">
        <v>17</v>
      </c>
      <c r="N973" s="14" t="s">
        <v>17</v>
      </c>
      <c r="O973" s="14" t="s">
        <v>17</v>
      </c>
      <c r="P973" s="14" t="s">
        <v>17</v>
      </c>
      <c r="Q973" s="14" t="s">
        <v>17</v>
      </c>
      <c r="R973" s="14" t="s">
        <v>17</v>
      </c>
      <c r="S973" s="14" t="s">
        <v>17</v>
      </c>
      <c r="T973" s="14" t="s">
        <v>17</v>
      </c>
      <c r="U973" s="14" t="s">
        <v>17</v>
      </c>
      <c r="V973" s="14" t="s">
        <v>17</v>
      </c>
      <c r="W973" s="14" t="s">
        <v>17</v>
      </c>
      <c r="X973" s="14" t="s">
        <v>17</v>
      </c>
      <c r="Y973" s="14" t="s">
        <v>17</v>
      </c>
      <c r="Z973" s="14" t="s">
        <v>17</v>
      </c>
      <c r="AA973" s="14" t="s">
        <v>17</v>
      </c>
      <c r="AB973" s="14" t="s">
        <v>17</v>
      </c>
      <c r="AC973" s="14" t="s">
        <v>17</v>
      </c>
      <c r="AD973" s="14" t="s">
        <v>17</v>
      </c>
      <c r="AE973" s="14" t="s">
        <v>17</v>
      </c>
    </row>
    <row r="974" spans="1:31">
      <c r="A974" t="s">
        <v>143</v>
      </c>
      <c r="B974" t="s">
        <v>168</v>
      </c>
      <c r="C974" s="234" t="s">
        <v>264</v>
      </c>
      <c r="D974" s="234" t="s">
        <v>264</v>
      </c>
      <c r="E974">
        <v>1989</v>
      </c>
      <c r="F974">
        <v>2</v>
      </c>
      <c r="G974">
        <v>4</v>
      </c>
      <c r="H974">
        <v>37.99</v>
      </c>
      <c r="I974" t="s">
        <v>17</v>
      </c>
      <c r="J974" s="14" t="s">
        <v>17</v>
      </c>
      <c r="K974" s="14" t="s">
        <v>17</v>
      </c>
      <c r="L974" s="14" t="s">
        <v>17</v>
      </c>
      <c r="M974" s="14" t="s">
        <v>17</v>
      </c>
      <c r="N974" s="14" t="s">
        <v>17</v>
      </c>
      <c r="O974" s="14" t="s">
        <v>17</v>
      </c>
      <c r="P974" s="14" t="s">
        <v>17</v>
      </c>
      <c r="Q974" s="14" t="s">
        <v>17</v>
      </c>
      <c r="R974" s="14" t="s">
        <v>17</v>
      </c>
      <c r="S974" s="14" t="s">
        <v>17</v>
      </c>
      <c r="T974" s="14" t="s">
        <v>17</v>
      </c>
      <c r="U974" s="14" t="s">
        <v>17</v>
      </c>
      <c r="V974" s="14" t="s">
        <v>17</v>
      </c>
      <c r="W974" s="14" t="s">
        <v>17</v>
      </c>
      <c r="X974" s="14" t="s">
        <v>17</v>
      </c>
      <c r="Y974" s="14" t="s">
        <v>17</v>
      </c>
      <c r="Z974" s="14" t="s">
        <v>17</v>
      </c>
      <c r="AA974" s="14" t="s">
        <v>17</v>
      </c>
      <c r="AB974" s="14" t="s">
        <v>17</v>
      </c>
      <c r="AC974" s="14" t="s">
        <v>17</v>
      </c>
      <c r="AD974" s="14" t="s">
        <v>17</v>
      </c>
      <c r="AE974" s="14" t="s">
        <v>17</v>
      </c>
    </row>
    <row r="975" spans="1:31">
      <c r="A975" t="s">
        <v>143</v>
      </c>
      <c r="B975" t="s">
        <v>168</v>
      </c>
      <c r="C975" s="234" t="s">
        <v>264</v>
      </c>
      <c r="D975" s="234" t="s">
        <v>264</v>
      </c>
      <c r="E975">
        <v>1989</v>
      </c>
      <c r="F975">
        <v>2</v>
      </c>
      <c r="G975">
        <v>5</v>
      </c>
      <c r="H975">
        <v>38.72</v>
      </c>
      <c r="I975" t="s">
        <v>17</v>
      </c>
      <c r="J975" s="14" t="s">
        <v>17</v>
      </c>
      <c r="K975" s="14" t="s">
        <v>17</v>
      </c>
      <c r="L975" s="14" t="s">
        <v>17</v>
      </c>
      <c r="M975" s="14" t="s">
        <v>17</v>
      </c>
      <c r="N975" s="14" t="s">
        <v>17</v>
      </c>
      <c r="O975" s="14" t="s">
        <v>17</v>
      </c>
      <c r="P975" s="14" t="s">
        <v>17</v>
      </c>
      <c r="Q975" s="14" t="s">
        <v>17</v>
      </c>
      <c r="R975" s="14" t="s">
        <v>17</v>
      </c>
      <c r="S975" s="14" t="s">
        <v>17</v>
      </c>
      <c r="T975" s="14" t="s">
        <v>17</v>
      </c>
      <c r="U975" s="14" t="s">
        <v>17</v>
      </c>
      <c r="V975" s="14" t="s">
        <v>17</v>
      </c>
      <c r="W975" s="14" t="s">
        <v>17</v>
      </c>
      <c r="X975" s="14" t="s">
        <v>17</v>
      </c>
      <c r="Y975" s="14" t="s">
        <v>17</v>
      </c>
      <c r="Z975" s="14" t="s">
        <v>17</v>
      </c>
      <c r="AA975" s="14" t="s">
        <v>17</v>
      </c>
      <c r="AB975" s="14" t="s">
        <v>17</v>
      </c>
      <c r="AC975" s="14" t="s">
        <v>17</v>
      </c>
      <c r="AD975" s="14" t="s">
        <v>17</v>
      </c>
      <c r="AE975" s="14" t="s">
        <v>17</v>
      </c>
    </row>
    <row r="976" spans="1:31">
      <c r="A976" t="s">
        <v>143</v>
      </c>
      <c r="B976" t="s">
        <v>168</v>
      </c>
      <c r="C976" s="234" t="s">
        <v>264</v>
      </c>
      <c r="D976" s="234" t="s">
        <v>264</v>
      </c>
      <c r="E976">
        <v>1989</v>
      </c>
      <c r="F976">
        <v>2</v>
      </c>
      <c r="G976">
        <v>6</v>
      </c>
      <c r="H976">
        <v>47.55</v>
      </c>
      <c r="I976" t="s">
        <v>17</v>
      </c>
      <c r="J976" s="14" t="s">
        <v>17</v>
      </c>
      <c r="K976" s="14" t="s">
        <v>17</v>
      </c>
      <c r="L976" s="14" t="s">
        <v>17</v>
      </c>
      <c r="M976" s="14" t="s">
        <v>17</v>
      </c>
      <c r="N976" s="14" t="s">
        <v>17</v>
      </c>
      <c r="O976" s="14" t="s">
        <v>17</v>
      </c>
      <c r="P976" s="14" t="s">
        <v>17</v>
      </c>
      <c r="Q976" s="14" t="s">
        <v>17</v>
      </c>
      <c r="R976" s="14" t="s">
        <v>17</v>
      </c>
      <c r="S976" s="14" t="s">
        <v>17</v>
      </c>
      <c r="T976" s="14" t="s">
        <v>17</v>
      </c>
      <c r="U976" s="14" t="s">
        <v>17</v>
      </c>
      <c r="V976" s="14" t="s">
        <v>17</v>
      </c>
      <c r="W976" s="14" t="s">
        <v>17</v>
      </c>
      <c r="X976" s="14" t="s">
        <v>17</v>
      </c>
      <c r="Y976" s="14" t="s">
        <v>17</v>
      </c>
      <c r="Z976" s="14" t="s">
        <v>17</v>
      </c>
      <c r="AA976" s="14" t="s">
        <v>17</v>
      </c>
      <c r="AB976" s="14" t="s">
        <v>17</v>
      </c>
      <c r="AC976" s="14" t="s">
        <v>17</v>
      </c>
      <c r="AD976" s="14" t="s">
        <v>17</v>
      </c>
      <c r="AE976" s="14" t="s">
        <v>17</v>
      </c>
    </row>
    <row r="977" spans="1:31">
      <c r="A977" t="s">
        <v>143</v>
      </c>
      <c r="B977" t="s">
        <v>168</v>
      </c>
      <c r="C977" s="234" t="s">
        <v>264</v>
      </c>
      <c r="D977" s="234" t="s">
        <v>264</v>
      </c>
      <c r="E977">
        <v>1989</v>
      </c>
      <c r="F977">
        <v>2</v>
      </c>
      <c r="G977">
        <v>7</v>
      </c>
      <c r="H977">
        <v>45.62</v>
      </c>
      <c r="I977" t="s">
        <v>17</v>
      </c>
      <c r="J977" s="14" t="s">
        <v>17</v>
      </c>
      <c r="K977" s="14" t="s">
        <v>17</v>
      </c>
      <c r="L977" s="14" t="s">
        <v>17</v>
      </c>
      <c r="M977" s="14" t="s">
        <v>17</v>
      </c>
      <c r="N977" s="14" t="s">
        <v>17</v>
      </c>
      <c r="O977" s="14" t="s">
        <v>17</v>
      </c>
      <c r="P977" s="14" t="s">
        <v>17</v>
      </c>
      <c r="Q977" s="14" t="s">
        <v>17</v>
      </c>
      <c r="R977" s="14" t="s">
        <v>17</v>
      </c>
      <c r="S977" s="14" t="s">
        <v>17</v>
      </c>
      <c r="T977" s="14" t="s">
        <v>17</v>
      </c>
      <c r="U977" s="14" t="s">
        <v>17</v>
      </c>
      <c r="V977" s="14" t="s">
        <v>17</v>
      </c>
      <c r="W977" s="14" t="s">
        <v>17</v>
      </c>
      <c r="X977" s="14" t="s">
        <v>17</v>
      </c>
      <c r="Y977" s="14" t="s">
        <v>17</v>
      </c>
      <c r="Z977" s="14" t="s">
        <v>17</v>
      </c>
      <c r="AA977" s="14" t="s">
        <v>17</v>
      </c>
      <c r="AB977" s="14" t="s">
        <v>17</v>
      </c>
      <c r="AC977" s="14" t="s">
        <v>17</v>
      </c>
      <c r="AD977" s="14" t="s">
        <v>17</v>
      </c>
      <c r="AE977" s="14" t="s">
        <v>17</v>
      </c>
    </row>
    <row r="978" spans="1:31">
      <c r="A978" t="s">
        <v>143</v>
      </c>
      <c r="B978" t="s">
        <v>168</v>
      </c>
      <c r="C978" s="234" t="s">
        <v>264</v>
      </c>
      <c r="D978" s="234" t="s">
        <v>264</v>
      </c>
      <c r="E978">
        <v>1989</v>
      </c>
      <c r="F978">
        <v>2</v>
      </c>
      <c r="G978">
        <v>8</v>
      </c>
      <c r="H978">
        <v>37.630000000000003</v>
      </c>
      <c r="I978" t="s">
        <v>17</v>
      </c>
      <c r="J978" s="14" t="s">
        <v>17</v>
      </c>
      <c r="K978" s="14" t="s">
        <v>17</v>
      </c>
      <c r="L978" s="14" t="s">
        <v>17</v>
      </c>
      <c r="M978" s="14" t="s">
        <v>17</v>
      </c>
      <c r="N978" s="14" t="s">
        <v>17</v>
      </c>
      <c r="O978" s="14" t="s">
        <v>17</v>
      </c>
      <c r="P978" s="14" t="s">
        <v>17</v>
      </c>
      <c r="Q978" s="14" t="s">
        <v>17</v>
      </c>
      <c r="R978" s="14" t="s">
        <v>17</v>
      </c>
      <c r="S978" s="14" t="s">
        <v>17</v>
      </c>
      <c r="T978" s="14" t="s">
        <v>17</v>
      </c>
      <c r="U978" s="14" t="s">
        <v>17</v>
      </c>
      <c r="V978" s="14" t="s">
        <v>17</v>
      </c>
      <c r="W978" s="14" t="s">
        <v>17</v>
      </c>
      <c r="X978" s="14" t="s">
        <v>17</v>
      </c>
      <c r="Y978" s="14" t="s">
        <v>17</v>
      </c>
      <c r="Z978" s="14" t="s">
        <v>17</v>
      </c>
      <c r="AA978" s="14" t="s">
        <v>17</v>
      </c>
      <c r="AB978" s="14" t="s">
        <v>17</v>
      </c>
      <c r="AC978" s="14" t="s">
        <v>17</v>
      </c>
      <c r="AD978" s="14" t="s">
        <v>17</v>
      </c>
      <c r="AE978" s="14" t="s">
        <v>17</v>
      </c>
    </row>
    <row r="979" spans="1:31">
      <c r="A979" t="s">
        <v>143</v>
      </c>
      <c r="B979" t="s">
        <v>168</v>
      </c>
      <c r="C979" s="234" t="s">
        <v>264</v>
      </c>
      <c r="D979" s="234" t="s">
        <v>264</v>
      </c>
      <c r="E979">
        <v>1989</v>
      </c>
      <c r="F979">
        <v>2</v>
      </c>
      <c r="G979">
        <v>9</v>
      </c>
      <c r="H979">
        <v>44.41</v>
      </c>
      <c r="I979" t="s">
        <v>17</v>
      </c>
      <c r="J979" s="14" t="s">
        <v>17</v>
      </c>
      <c r="K979" s="14" t="s">
        <v>17</v>
      </c>
      <c r="L979" s="14" t="s">
        <v>17</v>
      </c>
      <c r="M979" s="14" t="s">
        <v>17</v>
      </c>
      <c r="N979" s="14" t="s">
        <v>17</v>
      </c>
      <c r="O979" s="14" t="s">
        <v>17</v>
      </c>
      <c r="P979" s="14" t="s">
        <v>17</v>
      </c>
      <c r="Q979" s="14" t="s">
        <v>17</v>
      </c>
      <c r="R979" s="14" t="s">
        <v>17</v>
      </c>
      <c r="S979" s="14" t="s">
        <v>17</v>
      </c>
      <c r="T979" s="14" t="s">
        <v>17</v>
      </c>
      <c r="U979" s="14" t="s">
        <v>17</v>
      </c>
      <c r="V979" s="14" t="s">
        <v>17</v>
      </c>
      <c r="W979" s="14" t="s">
        <v>17</v>
      </c>
      <c r="X979" s="14" t="s">
        <v>17</v>
      </c>
      <c r="Y979" s="14" t="s">
        <v>17</v>
      </c>
      <c r="Z979" s="14" t="s">
        <v>17</v>
      </c>
      <c r="AA979" s="14" t="s">
        <v>17</v>
      </c>
      <c r="AB979" s="14" t="s">
        <v>17</v>
      </c>
      <c r="AC979" s="14" t="s">
        <v>17</v>
      </c>
      <c r="AD979" s="14" t="s">
        <v>17</v>
      </c>
      <c r="AE979" s="14" t="s">
        <v>17</v>
      </c>
    </row>
    <row r="980" spans="1:31">
      <c r="A980" t="s">
        <v>143</v>
      </c>
      <c r="B980" t="s">
        <v>168</v>
      </c>
      <c r="C980" s="234" t="s">
        <v>264</v>
      </c>
      <c r="D980" s="234" t="s">
        <v>264</v>
      </c>
      <c r="E980">
        <v>1989</v>
      </c>
      <c r="F980">
        <v>2</v>
      </c>
      <c r="G980">
        <v>10</v>
      </c>
      <c r="H980">
        <v>43.2</v>
      </c>
      <c r="I980" t="s">
        <v>17</v>
      </c>
      <c r="J980" s="14" t="s">
        <v>17</v>
      </c>
      <c r="K980" s="14" t="s">
        <v>17</v>
      </c>
      <c r="L980" s="14" t="s">
        <v>17</v>
      </c>
      <c r="M980" s="14" t="s">
        <v>17</v>
      </c>
      <c r="N980" s="14" t="s">
        <v>17</v>
      </c>
      <c r="O980" s="14" t="s">
        <v>17</v>
      </c>
      <c r="P980" s="14" t="s">
        <v>17</v>
      </c>
      <c r="Q980" s="14" t="s">
        <v>17</v>
      </c>
      <c r="R980" s="14" t="s">
        <v>17</v>
      </c>
      <c r="S980" s="14" t="s">
        <v>17</v>
      </c>
      <c r="T980" s="14" t="s">
        <v>17</v>
      </c>
      <c r="U980" s="14" t="s">
        <v>17</v>
      </c>
      <c r="V980" s="14" t="s">
        <v>17</v>
      </c>
      <c r="W980" s="14" t="s">
        <v>17</v>
      </c>
      <c r="X980" s="14" t="s">
        <v>17</v>
      </c>
      <c r="Y980" s="14" t="s">
        <v>17</v>
      </c>
      <c r="Z980" s="14" t="s">
        <v>17</v>
      </c>
      <c r="AA980" s="14" t="s">
        <v>17</v>
      </c>
      <c r="AB980" s="14" t="s">
        <v>17</v>
      </c>
      <c r="AC980" s="14" t="s">
        <v>17</v>
      </c>
      <c r="AD980" s="14" t="s">
        <v>17</v>
      </c>
      <c r="AE980" s="14" t="s">
        <v>17</v>
      </c>
    </row>
    <row r="981" spans="1:31">
      <c r="A981" t="s">
        <v>143</v>
      </c>
      <c r="B981" t="s">
        <v>168</v>
      </c>
      <c r="C981" s="234" t="s">
        <v>264</v>
      </c>
      <c r="D981" s="234" t="s">
        <v>264</v>
      </c>
      <c r="E981">
        <v>1989</v>
      </c>
      <c r="F981">
        <v>2</v>
      </c>
      <c r="G981">
        <v>11</v>
      </c>
      <c r="H981">
        <v>32.19</v>
      </c>
      <c r="I981" t="s">
        <v>17</v>
      </c>
      <c r="J981" s="14" t="s">
        <v>17</v>
      </c>
      <c r="K981" s="14" t="s">
        <v>17</v>
      </c>
      <c r="L981" s="14" t="s">
        <v>17</v>
      </c>
      <c r="M981" s="14" t="s">
        <v>17</v>
      </c>
      <c r="N981" s="14" t="s">
        <v>17</v>
      </c>
      <c r="O981" s="14" t="s">
        <v>17</v>
      </c>
      <c r="P981" s="14" t="s">
        <v>17</v>
      </c>
      <c r="Q981" s="14" t="s">
        <v>17</v>
      </c>
      <c r="R981" s="14" t="s">
        <v>17</v>
      </c>
      <c r="S981" s="14" t="s">
        <v>17</v>
      </c>
      <c r="T981" s="14" t="s">
        <v>17</v>
      </c>
      <c r="U981" s="14" t="s">
        <v>17</v>
      </c>
      <c r="V981" s="14" t="s">
        <v>17</v>
      </c>
      <c r="W981" s="14" t="s">
        <v>17</v>
      </c>
      <c r="X981" s="14" t="s">
        <v>17</v>
      </c>
      <c r="Y981" s="14" t="s">
        <v>17</v>
      </c>
      <c r="Z981" s="14" t="s">
        <v>17</v>
      </c>
      <c r="AA981" s="14" t="s">
        <v>17</v>
      </c>
      <c r="AB981" s="14" t="s">
        <v>17</v>
      </c>
      <c r="AC981" s="14" t="s">
        <v>17</v>
      </c>
      <c r="AD981" s="14" t="s">
        <v>17</v>
      </c>
      <c r="AE981" s="14" t="s">
        <v>17</v>
      </c>
    </row>
    <row r="982" spans="1:31">
      <c r="A982" t="s">
        <v>143</v>
      </c>
      <c r="B982" t="s">
        <v>168</v>
      </c>
      <c r="C982" s="234" t="s">
        <v>264</v>
      </c>
      <c r="D982" s="234" t="s">
        <v>264</v>
      </c>
      <c r="E982">
        <v>1989</v>
      </c>
      <c r="F982">
        <v>2</v>
      </c>
      <c r="G982">
        <v>12</v>
      </c>
      <c r="H982">
        <v>41.87</v>
      </c>
      <c r="I982" t="s">
        <v>17</v>
      </c>
      <c r="J982" s="14" t="s">
        <v>17</v>
      </c>
      <c r="K982" s="14" t="s">
        <v>17</v>
      </c>
      <c r="L982" s="14" t="s">
        <v>17</v>
      </c>
      <c r="M982" s="14" t="s">
        <v>17</v>
      </c>
      <c r="N982" s="14" t="s">
        <v>17</v>
      </c>
      <c r="O982" s="14" t="s">
        <v>17</v>
      </c>
      <c r="P982" s="14" t="s">
        <v>17</v>
      </c>
      <c r="Q982" s="14" t="s">
        <v>17</v>
      </c>
      <c r="R982" s="14" t="s">
        <v>17</v>
      </c>
      <c r="S982" s="14" t="s">
        <v>17</v>
      </c>
      <c r="T982" s="14" t="s">
        <v>17</v>
      </c>
      <c r="U982" s="14" t="s">
        <v>17</v>
      </c>
      <c r="V982" s="14" t="s">
        <v>17</v>
      </c>
      <c r="W982" s="14" t="s">
        <v>17</v>
      </c>
      <c r="X982" s="14" t="s">
        <v>17</v>
      </c>
      <c r="Y982" s="14" t="s">
        <v>17</v>
      </c>
      <c r="Z982" s="14" t="s">
        <v>17</v>
      </c>
      <c r="AA982" s="14" t="s">
        <v>17</v>
      </c>
      <c r="AB982" s="14" t="s">
        <v>17</v>
      </c>
      <c r="AC982" s="14" t="s">
        <v>17</v>
      </c>
      <c r="AD982" s="14" t="s">
        <v>17</v>
      </c>
      <c r="AE982" s="14" t="s">
        <v>17</v>
      </c>
    </row>
    <row r="983" spans="1:31">
      <c r="A983" t="s">
        <v>143</v>
      </c>
      <c r="B983" t="s">
        <v>168</v>
      </c>
      <c r="C983" s="234" t="s">
        <v>264</v>
      </c>
      <c r="D983" s="234" t="s">
        <v>264</v>
      </c>
      <c r="E983">
        <v>1989</v>
      </c>
      <c r="F983">
        <v>2</v>
      </c>
      <c r="G983">
        <v>13</v>
      </c>
      <c r="H983">
        <v>42.35</v>
      </c>
      <c r="I983" t="s">
        <v>17</v>
      </c>
      <c r="J983" s="14" t="s">
        <v>17</v>
      </c>
      <c r="K983" s="14" t="s">
        <v>17</v>
      </c>
      <c r="L983" s="14" t="s">
        <v>17</v>
      </c>
      <c r="M983" s="14" t="s">
        <v>17</v>
      </c>
      <c r="N983" s="14" t="s">
        <v>17</v>
      </c>
      <c r="O983" s="14" t="s">
        <v>17</v>
      </c>
      <c r="P983" s="14" t="s">
        <v>17</v>
      </c>
      <c r="Q983" s="14" t="s">
        <v>17</v>
      </c>
      <c r="R983" s="14" t="s">
        <v>17</v>
      </c>
      <c r="S983" s="14" t="s">
        <v>17</v>
      </c>
      <c r="T983" s="14" t="s">
        <v>17</v>
      </c>
      <c r="U983" s="14" t="s">
        <v>17</v>
      </c>
      <c r="V983" s="14" t="s">
        <v>17</v>
      </c>
      <c r="W983" s="14" t="s">
        <v>17</v>
      </c>
      <c r="X983" s="14" t="s">
        <v>17</v>
      </c>
      <c r="Y983" s="14" t="s">
        <v>17</v>
      </c>
      <c r="Z983" s="14" t="s">
        <v>17</v>
      </c>
      <c r="AA983" s="14" t="s">
        <v>17</v>
      </c>
      <c r="AB983" s="14" t="s">
        <v>17</v>
      </c>
      <c r="AC983" s="14" t="s">
        <v>17</v>
      </c>
      <c r="AD983" s="14" t="s">
        <v>17</v>
      </c>
      <c r="AE983" s="14" t="s">
        <v>17</v>
      </c>
    </row>
    <row r="984" spans="1:31">
      <c r="A984" t="s">
        <v>143</v>
      </c>
      <c r="B984" t="s">
        <v>168</v>
      </c>
      <c r="C984" s="234" t="s">
        <v>264</v>
      </c>
      <c r="D984" s="234" t="s">
        <v>264</v>
      </c>
      <c r="E984">
        <v>1989</v>
      </c>
      <c r="F984">
        <v>2</v>
      </c>
      <c r="G984">
        <v>14</v>
      </c>
      <c r="H984">
        <v>49</v>
      </c>
      <c r="I984" t="s">
        <v>17</v>
      </c>
      <c r="J984" s="14" t="s">
        <v>17</v>
      </c>
      <c r="K984" s="14" t="s">
        <v>17</v>
      </c>
      <c r="L984" s="14" t="s">
        <v>17</v>
      </c>
      <c r="M984" s="14" t="s">
        <v>17</v>
      </c>
      <c r="N984" s="14" t="s">
        <v>17</v>
      </c>
      <c r="O984" s="14" t="s">
        <v>17</v>
      </c>
      <c r="P984" s="14" t="s">
        <v>17</v>
      </c>
      <c r="Q984" s="14" t="s">
        <v>17</v>
      </c>
      <c r="R984" s="14" t="s">
        <v>17</v>
      </c>
      <c r="S984" s="14" t="s">
        <v>17</v>
      </c>
      <c r="T984" s="14" t="s">
        <v>17</v>
      </c>
      <c r="U984" s="14" t="s">
        <v>17</v>
      </c>
      <c r="V984" s="14" t="s">
        <v>17</v>
      </c>
      <c r="W984" s="14" t="s">
        <v>17</v>
      </c>
      <c r="X984" s="14" t="s">
        <v>17</v>
      </c>
      <c r="Y984" s="14" t="s">
        <v>17</v>
      </c>
      <c r="Z984" s="14" t="s">
        <v>17</v>
      </c>
      <c r="AA984" s="14" t="s">
        <v>17</v>
      </c>
      <c r="AB984" s="14" t="s">
        <v>17</v>
      </c>
      <c r="AC984" s="14" t="s">
        <v>17</v>
      </c>
      <c r="AD984" s="14" t="s">
        <v>17</v>
      </c>
      <c r="AE984" s="14" t="s">
        <v>17</v>
      </c>
    </row>
    <row r="985" spans="1:31">
      <c r="A985" t="s">
        <v>143</v>
      </c>
      <c r="B985" t="s">
        <v>168</v>
      </c>
      <c r="C985" s="234" t="s">
        <v>264</v>
      </c>
      <c r="D985" s="234" t="s">
        <v>264</v>
      </c>
      <c r="E985">
        <v>1989</v>
      </c>
      <c r="F985">
        <v>3</v>
      </c>
      <c r="G985">
        <v>1</v>
      </c>
      <c r="H985">
        <v>18.39</v>
      </c>
      <c r="I985" t="s">
        <v>17</v>
      </c>
      <c r="J985" s="14" t="s">
        <v>17</v>
      </c>
      <c r="K985" s="14" t="s">
        <v>17</v>
      </c>
      <c r="L985" s="14" t="s">
        <v>17</v>
      </c>
      <c r="M985" s="14" t="s">
        <v>17</v>
      </c>
      <c r="N985" s="14" t="s">
        <v>17</v>
      </c>
      <c r="O985" s="14" t="s">
        <v>17</v>
      </c>
      <c r="P985" s="14" t="s">
        <v>17</v>
      </c>
      <c r="Q985" s="14" t="s">
        <v>17</v>
      </c>
      <c r="R985" s="14" t="s">
        <v>17</v>
      </c>
      <c r="S985" s="14" t="s">
        <v>17</v>
      </c>
      <c r="T985" s="14" t="s">
        <v>17</v>
      </c>
      <c r="U985" s="14" t="s">
        <v>17</v>
      </c>
      <c r="V985" s="14" t="s">
        <v>17</v>
      </c>
      <c r="W985" s="14" t="s">
        <v>17</v>
      </c>
      <c r="X985" s="14" t="s">
        <v>17</v>
      </c>
      <c r="Y985" s="14" t="s">
        <v>17</v>
      </c>
      <c r="Z985" s="14" t="s">
        <v>17</v>
      </c>
      <c r="AA985" s="14" t="s">
        <v>17</v>
      </c>
      <c r="AB985" s="14" t="s">
        <v>17</v>
      </c>
      <c r="AC985" s="14" t="s">
        <v>17</v>
      </c>
      <c r="AD985" s="14" t="s">
        <v>17</v>
      </c>
      <c r="AE985" s="14" t="s">
        <v>17</v>
      </c>
    </row>
    <row r="986" spans="1:31">
      <c r="A986" t="s">
        <v>143</v>
      </c>
      <c r="B986" t="s">
        <v>168</v>
      </c>
      <c r="C986" s="234" t="s">
        <v>264</v>
      </c>
      <c r="D986" s="234" t="s">
        <v>264</v>
      </c>
      <c r="E986">
        <v>1989</v>
      </c>
      <c r="F986">
        <v>3</v>
      </c>
      <c r="G986">
        <v>2</v>
      </c>
      <c r="H986">
        <v>16.09</v>
      </c>
      <c r="I986" t="s">
        <v>17</v>
      </c>
      <c r="J986" s="14" t="s">
        <v>17</v>
      </c>
      <c r="K986" s="14" t="s">
        <v>17</v>
      </c>
      <c r="L986" s="14" t="s">
        <v>17</v>
      </c>
      <c r="M986" s="14" t="s">
        <v>17</v>
      </c>
      <c r="N986" s="14" t="s">
        <v>17</v>
      </c>
      <c r="O986" s="14" t="s">
        <v>17</v>
      </c>
      <c r="P986" s="14" t="s">
        <v>17</v>
      </c>
      <c r="Q986" s="14" t="s">
        <v>17</v>
      </c>
      <c r="R986" s="14" t="s">
        <v>17</v>
      </c>
      <c r="S986" s="14" t="s">
        <v>17</v>
      </c>
      <c r="T986" s="14" t="s">
        <v>17</v>
      </c>
      <c r="U986" s="14" t="s">
        <v>17</v>
      </c>
      <c r="V986" s="14" t="s">
        <v>17</v>
      </c>
      <c r="W986" s="14" t="s">
        <v>17</v>
      </c>
      <c r="X986" s="14" t="s">
        <v>17</v>
      </c>
      <c r="Y986" s="14" t="s">
        <v>17</v>
      </c>
      <c r="Z986" s="14" t="s">
        <v>17</v>
      </c>
      <c r="AA986" s="14" t="s">
        <v>17</v>
      </c>
      <c r="AB986" s="14" t="s">
        <v>17</v>
      </c>
      <c r="AC986" s="14" t="s">
        <v>17</v>
      </c>
      <c r="AD986" s="14" t="s">
        <v>17</v>
      </c>
      <c r="AE986" s="14" t="s">
        <v>17</v>
      </c>
    </row>
    <row r="987" spans="1:31">
      <c r="A987" t="s">
        <v>143</v>
      </c>
      <c r="B987" t="s">
        <v>168</v>
      </c>
      <c r="C987" s="234" t="s">
        <v>264</v>
      </c>
      <c r="D987" s="234" t="s">
        <v>264</v>
      </c>
      <c r="E987">
        <v>1989</v>
      </c>
      <c r="F987">
        <v>3</v>
      </c>
      <c r="G987">
        <v>3</v>
      </c>
      <c r="H987">
        <v>37.75</v>
      </c>
      <c r="I987" t="s">
        <v>17</v>
      </c>
      <c r="J987" s="14" t="s">
        <v>17</v>
      </c>
      <c r="K987" s="14" t="s">
        <v>17</v>
      </c>
      <c r="L987" s="14" t="s">
        <v>17</v>
      </c>
      <c r="M987" s="14" t="s">
        <v>17</v>
      </c>
      <c r="N987" s="14" t="s">
        <v>17</v>
      </c>
      <c r="O987" s="14" t="s">
        <v>17</v>
      </c>
      <c r="P987" s="14" t="s">
        <v>17</v>
      </c>
      <c r="Q987" s="14" t="s">
        <v>17</v>
      </c>
      <c r="R987" s="14" t="s">
        <v>17</v>
      </c>
      <c r="S987" s="14" t="s">
        <v>17</v>
      </c>
      <c r="T987" s="14" t="s">
        <v>17</v>
      </c>
      <c r="U987" s="14" t="s">
        <v>17</v>
      </c>
      <c r="V987" s="14" t="s">
        <v>17</v>
      </c>
      <c r="W987" s="14" t="s">
        <v>17</v>
      </c>
      <c r="X987" s="14" t="s">
        <v>17</v>
      </c>
      <c r="Y987" s="14" t="s">
        <v>17</v>
      </c>
      <c r="Z987" s="14" t="s">
        <v>17</v>
      </c>
      <c r="AA987" s="14" t="s">
        <v>17</v>
      </c>
      <c r="AB987" s="14" t="s">
        <v>17</v>
      </c>
      <c r="AC987" s="14" t="s">
        <v>17</v>
      </c>
      <c r="AD987" s="14" t="s">
        <v>17</v>
      </c>
      <c r="AE987" s="14" t="s">
        <v>17</v>
      </c>
    </row>
    <row r="988" spans="1:31">
      <c r="A988" t="s">
        <v>143</v>
      </c>
      <c r="B988" t="s">
        <v>168</v>
      </c>
      <c r="C988" s="234" t="s">
        <v>264</v>
      </c>
      <c r="D988" s="234" t="s">
        <v>264</v>
      </c>
      <c r="E988">
        <v>1989</v>
      </c>
      <c r="F988">
        <v>3</v>
      </c>
      <c r="G988">
        <v>4</v>
      </c>
      <c r="H988">
        <v>42.11</v>
      </c>
      <c r="I988" t="s">
        <v>17</v>
      </c>
      <c r="J988" s="14" t="s">
        <v>17</v>
      </c>
      <c r="K988" s="14" t="s">
        <v>17</v>
      </c>
      <c r="L988" s="14" t="s">
        <v>17</v>
      </c>
      <c r="M988" s="14" t="s">
        <v>17</v>
      </c>
      <c r="N988" s="14" t="s">
        <v>17</v>
      </c>
      <c r="O988" s="14" t="s">
        <v>17</v>
      </c>
      <c r="P988" s="14" t="s">
        <v>17</v>
      </c>
      <c r="Q988" s="14" t="s">
        <v>17</v>
      </c>
      <c r="R988" s="14" t="s">
        <v>17</v>
      </c>
      <c r="S988" s="14" t="s">
        <v>17</v>
      </c>
      <c r="T988" s="14" t="s">
        <v>17</v>
      </c>
      <c r="U988" s="14" t="s">
        <v>17</v>
      </c>
      <c r="V988" s="14" t="s">
        <v>17</v>
      </c>
      <c r="W988" s="14" t="s">
        <v>17</v>
      </c>
      <c r="X988" s="14" t="s">
        <v>17</v>
      </c>
      <c r="Y988" s="14" t="s">
        <v>17</v>
      </c>
      <c r="Z988" s="14" t="s">
        <v>17</v>
      </c>
      <c r="AA988" s="14" t="s">
        <v>17</v>
      </c>
      <c r="AB988" s="14" t="s">
        <v>17</v>
      </c>
      <c r="AC988" s="14" t="s">
        <v>17</v>
      </c>
      <c r="AD988" s="14" t="s">
        <v>17</v>
      </c>
      <c r="AE988" s="14" t="s">
        <v>17</v>
      </c>
    </row>
    <row r="989" spans="1:31">
      <c r="A989" t="s">
        <v>143</v>
      </c>
      <c r="B989" t="s">
        <v>168</v>
      </c>
      <c r="C989" s="234" t="s">
        <v>264</v>
      </c>
      <c r="D989" s="234" t="s">
        <v>264</v>
      </c>
      <c r="E989">
        <v>1989</v>
      </c>
      <c r="F989">
        <v>3</v>
      </c>
      <c r="G989">
        <v>5</v>
      </c>
      <c r="H989">
        <v>37.270000000000003</v>
      </c>
      <c r="I989" t="s">
        <v>17</v>
      </c>
      <c r="J989" s="14" t="s">
        <v>17</v>
      </c>
      <c r="K989" s="14" t="s">
        <v>17</v>
      </c>
      <c r="L989" s="14" t="s">
        <v>17</v>
      </c>
      <c r="M989" s="14" t="s">
        <v>17</v>
      </c>
      <c r="N989" s="14" t="s">
        <v>17</v>
      </c>
      <c r="O989" s="14" t="s">
        <v>17</v>
      </c>
      <c r="P989" s="14" t="s">
        <v>17</v>
      </c>
      <c r="Q989" s="14" t="s">
        <v>17</v>
      </c>
      <c r="R989" s="14" t="s">
        <v>17</v>
      </c>
      <c r="S989" s="14" t="s">
        <v>17</v>
      </c>
      <c r="T989" s="14" t="s">
        <v>17</v>
      </c>
      <c r="U989" s="14" t="s">
        <v>17</v>
      </c>
      <c r="V989" s="14" t="s">
        <v>17</v>
      </c>
      <c r="W989" s="14" t="s">
        <v>17</v>
      </c>
      <c r="X989" s="14" t="s">
        <v>17</v>
      </c>
      <c r="Y989" s="14" t="s">
        <v>17</v>
      </c>
      <c r="Z989" s="14" t="s">
        <v>17</v>
      </c>
      <c r="AA989" s="14" t="s">
        <v>17</v>
      </c>
      <c r="AB989" s="14" t="s">
        <v>17</v>
      </c>
      <c r="AC989" s="14" t="s">
        <v>17</v>
      </c>
      <c r="AD989" s="14" t="s">
        <v>17</v>
      </c>
      <c r="AE989" s="14" t="s">
        <v>17</v>
      </c>
    </row>
    <row r="990" spans="1:31">
      <c r="A990" t="s">
        <v>143</v>
      </c>
      <c r="B990" t="s">
        <v>168</v>
      </c>
      <c r="C990" s="234" t="s">
        <v>264</v>
      </c>
      <c r="D990" s="234" t="s">
        <v>264</v>
      </c>
      <c r="E990">
        <v>1989</v>
      </c>
      <c r="F990">
        <v>3</v>
      </c>
      <c r="G990">
        <v>6</v>
      </c>
      <c r="H990">
        <v>43.8</v>
      </c>
      <c r="I990" t="s">
        <v>17</v>
      </c>
      <c r="J990" s="14" t="s">
        <v>17</v>
      </c>
      <c r="K990" s="14" t="s">
        <v>17</v>
      </c>
      <c r="L990" s="14" t="s">
        <v>17</v>
      </c>
      <c r="M990" s="14" t="s">
        <v>17</v>
      </c>
      <c r="N990" s="14" t="s">
        <v>17</v>
      </c>
      <c r="O990" s="14" t="s">
        <v>17</v>
      </c>
      <c r="P990" s="14" t="s">
        <v>17</v>
      </c>
      <c r="Q990" s="14" t="s">
        <v>17</v>
      </c>
      <c r="R990" s="14" t="s">
        <v>17</v>
      </c>
      <c r="S990" s="14" t="s">
        <v>17</v>
      </c>
      <c r="T990" s="14" t="s">
        <v>17</v>
      </c>
      <c r="U990" s="14" t="s">
        <v>17</v>
      </c>
      <c r="V990" s="14" t="s">
        <v>17</v>
      </c>
      <c r="W990" s="14" t="s">
        <v>17</v>
      </c>
      <c r="X990" s="14" t="s">
        <v>17</v>
      </c>
      <c r="Y990" s="14" t="s">
        <v>17</v>
      </c>
      <c r="Z990" s="14" t="s">
        <v>17</v>
      </c>
      <c r="AA990" s="14" t="s">
        <v>17</v>
      </c>
      <c r="AB990" s="14" t="s">
        <v>17</v>
      </c>
      <c r="AC990" s="14" t="s">
        <v>17</v>
      </c>
      <c r="AD990" s="14" t="s">
        <v>17</v>
      </c>
      <c r="AE990" s="14" t="s">
        <v>17</v>
      </c>
    </row>
    <row r="991" spans="1:31">
      <c r="A991" t="s">
        <v>143</v>
      </c>
      <c r="B991" t="s">
        <v>168</v>
      </c>
      <c r="C991" s="234" t="s">
        <v>264</v>
      </c>
      <c r="D991" s="234" t="s">
        <v>264</v>
      </c>
      <c r="E991">
        <v>1989</v>
      </c>
      <c r="F991">
        <v>3</v>
      </c>
      <c r="G991">
        <v>7</v>
      </c>
      <c r="H991">
        <v>37.99</v>
      </c>
      <c r="I991" t="s">
        <v>17</v>
      </c>
      <c r="J991" s="14" t="s">
        <v>17</v>
      </c>
      <c r="K991" s="14" t="s">
        <v>17</v>
      </c>
      <c r="L991" s="14" t="s">
        <v>17</v>
      </c>
      <c r="M991" s="14" t="s">
        <v>17</v>
      </c>
      <c r="N991" s="14" t="s">
        <v>17</v>
      </c>
      <c r="O991" s="14" t="s">
        <v>17</v>
      </c>
      <c r="P991" s="14" t="s">
        <v>17</v>
      </c>
      <c r="Q991" s="14" t="s">
        <v>17</v>
      </c>
      <c r="R991" s="14" t="s">
        <v>17</v>
      </c>
      <c r="S991" s="14" t="s">
        <v>17</v>
      </c>
      <c r="T991" s="14" t="s">
        <v>17</v>
      </c>
      <c r="U991" s="14" t="s">
        <v>17</v>
      </c>
      <c r="V991" s="14" t="s">
        <v>17</v>
      </c>
      <c r="W991" s="14" t="s">
        <v>17</v>
      </c>
      <c r="X991" s="14" t="s">
        <v>17</v>
      </c>
      <c r="Y991" s="14" t="s">
        <v>17</v>
      </c>
      <c r="Z991" s="14" t="s">
        <v>17</v>
      </c>
      <c r="AA991" s="14" t="s">
        <v>17</v>
      </c>
      <c r="AB991" s="14" t="s">
        <v>17</v>
      </c>
      <c r="AC991" s="14" t="s">
        <v>17</v>
      </c>
      <c r="AD991" s="14" t="s">
        <v>17</v>
      </c>
      <c r="AE991" s="14" t="s">
        <v>17</v>
      </c>
    </row>
    <row r="992" spans="1:31">
      <c r="A992" t="s">
        <v>143</v>
      </c>
      <c r="B992" t="s">
        <v>168</v>
      </c>
      <c r="C992" s="234" t="s">
        <v>264</v>
      </c>
      <c r="D992" s="234" t="s">
        <v>264</v>
      </c>
      <c r="E992">
        <v>1989</v>
      </c>
      <c r="F992">
        <v>3</v>
      </c>
      <c r="G992">
        <v>8</v>
      </c>
      <c r="H992">
        <v>47.67</v>
      </c>
      <c r="I992" t="s">
        <v>17</v>
      </c>
      <c r="J992" s="14" t="s">
        <v>17</v>
      </c>
      <c r="K992" s="14" t="s">
        <v>17</v>
      </c>
      <c r="L992" s="14" t="s">
        <v>17</v>
      </c>
      <c r="M992" s="14" t="s">
        <v>17</v>
      </c>
      <c r="N992" s="14" t="s">
        <v>17</v>
      </c>
      <c r="O992" s="14" t="s">
        <v>17</v>
      </c>
      <c r="P992" s="14" t="s">
        <v>17</v>
      </c>
      <c r="Q992" s="14" t="s">
        <v>17</v>
      </c>
      <c r="R992" s="14" t="s">
        <v>17</v>
      </c>
      <c r="S992" s="14" t="s">
        <v>17</v>
      </c>
      <c r="T992" s="14" t="s">
        <v>17</v>
      </c>
      <c r="U992" s="14" t="s">
        <v>17</v>
      </c>
      <c r="V992" s="14" t="s">
        <v>17</v>
      </c>
      <c r="W992" s="14" t="s">
        <v>17</v>
      </c>
      <c r="X992" s="14" t="s">
        <v>17</v>
      </c>
      <c r="Y992" s="14" t="s">
        <v>17</v>
      </c>
      <c r="Z992" s="14" t="s">
        <v>17</v>
      </c>
      <c r="AA992" s="14" t="s">
        <v>17</v>
      </c>
      <c r="AB992" s="14" t="s">
        <v>17</v>
      </c>
      <c r="AC992" s="14" t="s">
        <v>17</v>
      </c>
      <c r="AD992" s="14" t="s">
        <v>17</v>
      </c>
      <c r="AE992" s="14" t="s">
        <v>17</v>
      </c>
    </row>
    <row r="993" spans="1:31">
      <c r="A993" t="s">
        <v>143</v>
      </c>
      <c r="B993" t="s">
        <v>168</v>
      </c>
      <c r="C993" s="234" t="s">
        <v>264</v>
      </c>
      <c r="D993" s="234" t="s">
        <v>264</v>
      </c>
      <c r="E993">
        <v>1989</v>
      </c>
      <c r="F993">
        <v>3</v>
      </c>
      <c r="G993">
        <v>9</v>
      </c>
      <c r="H993">
        <v>39.32</v>
      </c>
      <c r="I993" t="s">
        <v>17</v>
      </c>
      <c r="J993" s="14" t="s">
        <v>17</v>
      </c>
      <c r="K993" s="14" t="s">
        <v>17</v>
      </c>
      <c r="L993" s="14" t="s">
        <v>17</v>
      </c>
      <c r="M993" s="14" t="s">
        <v>17</v>
      </c>
      <c r="N993" s="14" t="s">
        <v>17</v>
      </c>
      <c r="O993" s="14" t="s">
        <v>17</v>
      </c>
      <c r="P993" s="14" t="s">
        <v>17</v>
      </c>
      <c r="Q993" s="14" t="s">
        <v>17</v>
      </c>
      <c r="R993" s="14" t="s">
        <v>17</v>
      </c>
      <c r="S993" s="14" t="s">
        <v>17</v>
      </c>
      <c r="T993" s="14" t="s">
        <v>17</v>
      </c>
      <c r="U993" s="14" t="s">
        <v>17</v>
      </c>
      <c r="V993" s="14" t="s">
        <v>17</v>
      </c>
      <c r="W993" s="14" t="s">
        <v>17</v>
      </c>
      <c r="X993" s="14" t="s">
        <v>17</v>
      </c>
      <c r="Y993" s="14" t="s">
        <v>17</v>
      </c>
      <c r="Z993" s="14" t="s">
        <v>17</v>
      </c>
      <c r="AA993" s="14" t="s">
        <v>17</v>
      </c>
      <c r="AB993" s="14" t="s">
        <v>17</v>
      </c>
      <c r="AC993" s="14" t="s">
        <v>17</v>
      </c>
      <c r="AD993" s="14" t="s">
        <v>17</v>
      </c>
      <c r="AE993" s="14" t="s">
        <v>17</v>
      </c>
    </row>
    <row r="994" spans="1:31">
      <c r="A994" t="s">
        <v>143</v>
      </c>
      <c r="B994" t="s">
        <v>168</v>
      </c>
      <c r="C994" s="234" t="s">
        <v>264</v>
      </c>
      <c r="D994" s="234" t="s">
        <v>264</v>
      </c>
      <c r="E994">
        <v>1989</v>
      </c>
      <c r="F994">
        <v>3</v>
      </c>
      <c r="G994">
        <v>10</v>
      </c>
      <c r="H994">
        <v>47.19</v>
      </c>
      <c r="I994" t="s">
        <v>17</v>
      </c>
      <c r="J994" s="14" t="s">
        <v>17</v>
      </c>
      <c r="K994" s="14" t="s">
        <v>17</v>
      </c>
      <c r="L994" s="14" t="s">
        <v>17</v>
      </c>
      <c r="M994" s="14" t="s">
        <v>17</v>
      </c>
      <c r="N994" s="14" t="s">
        <v>17</v>
      </c>
      <c r="O994" s="14" t="s">
        <v>17</v>
      </c>
      <c r="P994" s="14" t="s">
        <v>17</v>
      </c>
      <c r="Q994" s="14" t="s">
        <v>17</v>
      </c>
      <c r="R994" s="14" t="s">
        <v>17</v>
      </c>
      <c r="S994" s="14" t="s">
        <v>17</v>
      </c>
      <c r="T994" s="14" t="s">
        <v>17</v>
      </c>
      <c r="U994" s="14" t="s">
        <v>17</v>
      </c>
      <c r="V994" s="14" t="s">
        <v>17</v>
      </c>
      <c r="W994" s="14" t="s">
        <v>17</v>
      </c>
      <c r="X994" s="14" t="s">
        <v>17</v>
      </c>
      <c r="Y994" s="14" t="s">
        <v>17</v>
      </c>
      <c r="Z994" s="14" t="s">
        <v>17</v>
      </c>
      <c r="AA994" s="14" t="s">
        <v>17</v>
      </c>
      <c r="AB994" s="14" t="s">
        <v>17</v>
      </c>
      <c r="AC994" s="14" t="s">
        <v>17</v>
      </c>
      <c r="AD994" s="14" t="s">
        <v>17</v>
      </c>
      <c r="AE994" s="14" t="s">
        <v>17</v>
      </c>
    </row>
    <row r="995" spans="1:31">
      <c r="A995" t="s">
        <v>143</v>
      </c>
      <c r="B995" t="s">
        <v>168</v>
      </c>
      <c r="C995" s="234" t="s">
        <v>264</v>
      </c>
      <c r="D995" s="234" t="s">
        <v>264</v>
      </c>
      <c r="E995">
        <v>1989</v>
      </c>
      <c r="F995">
        <v>3</v>
      </c>
      <c r="G995">
        <v>11</v>
      </c>
      <c r="H995">
        <v>40.409999999999997</v>
      </c>
      <c r="I995" t="s">
        <v>17</v>
      </c>
      <c r="J995" s="14" t="s">
        <v>17</v>
      </c>
      <c r="K995" s="14" t="s">
        <v>17</v>
      </c>
      <c r="L995" s="14" t="s">
        <v>17</v>
      </c>
      <c r="M995" s="14" t="s">
        <v>17</v>
      </c>
      <c r="N995" s="14" t="s">
        <v>17</v>
      </c>
      <c r="O995" s="14" t="s">
        <v>17</v>
      </c>
      <c r="P995" s="14" t="s">
        <v>17</v>
      </c>
      <c r="Q995" s="14" t="s">
        <v>17</v>
      </c>
      <c r="R995" s="14" t="s">
        <v>17</v>
      </c>
      <c r="S995" s="14" t="s">
        <v>17</v>
      </c>
      <c r="T995" s="14" t="s">
        <v>17</v>
      </c>
      <c r="U995" s="14" t="s">
        <v>17</v>
      </c>
      <c r="V995" s="14" t="s">
        <v>17</v>
      </c>
      <c r="W995" s="14" t="s">
        <v>17</v>
      </c>
      <c r="X995" s="14" t="s">
        <v>17</v>
      </c>
      <c r="Y995" s="14" t="s">
        <v>17</v>
      </c>
      <c r="Z995" s="14" t="s">
        <v>17</v>
      </c>
      <c r="AA995" s="14" t="s">
        <v>17</v>
      </c>
      <c r="AB995" s="14" t="s">
        <v>17</v>
      </c>
      <c r="AC995" s="14" t="s">
        <v>17</v>
      </c>
      <c r="AD995" s="14" t="s">
        <v>17</v>
      </c>
      <c r="AE995" s="14" t="s">
        <v>17</v>
      </c>
    </row>
    <row r="996" spans="1:31">
      <c r="A996" t="s">
        <v>143</v>
      </c>
      <c r="B996" t="s">
        <v>168</v>
      </c>
      <c r="C996" s="234" t="s">
        <v>264</v>
      </c>
      <c r="D996" s="234" t="s">
        <v>264</v>
      </c>
      <c r="E996">
        <v>1989</v>
      </c>
      <c r="F996">
        <v>3</v>
      </c>
      <c r="G996">
        <v>12</v>
      </c>
      <c r="H996">
        <v>38.96</v>
      </c>
      <c r="I996" t="s">
        <v>17</v>
      </c>
      <c r="J996" s="14" t="s">
        <v>17</v>
      </c>
      <c r="K996" s="14" t="s">
        <v>17</v>
      </c>
      <c r="L996" s="14" t="s">
        <v>17</v>
      </c>
      <c r="M996" s="14" t="s">
        <v>17</v>
      </c>
      <c r="N996" s="14" t="s">
        <v>17</v>
      </c>
      <c r="O996" s="14" t="s">
        <v>17</v>
      </c>
      <c r="P996" s="14" t="s">
        <v>17</v>
      </c>
      <c r="Q996" s="14" t="s">
        <v>17</v>
      </c>
      <c r="R996" s="14" t="s">
        <v>17</v>
      </c>
      <c r="S996" s="14" t="s">
        <v>17</v>
      </c>
      <c r="T996" s="14" t="s">
        <v>17</v>
      </c>
      <c r="U996" s="14" t="s">
        <v>17</v>
      </c>
      <c r="V996" s="14" t="s">
        <v>17</v>
      </c>
      <c r="W996" s="14" t="s">
        <v>17</v>
      </c>
      <c r="X996" s="14" t="s">
        <v>17</v>
      </c>
      <c r="Y996" s="14" t="s">
        <v>17</v>
      </c>
      <c r="Z996" s="14" t="s">
        <v>17</v>
      </c>
      <c r="AA996" s="14" t="s">
        <v>17</v>
      </c>
      <c r="AB996" s="14" t="s">
        <v>17</v>
      </c>
      <c r="AC996" s="14" t="s">
        <v>17</v>
      </c>
      <c r="AD996" s="14" t="s">
        <v>17</v>
      </c>
      <c r="AE996" s="14" t="s">
        <v>17</v>
      </c>
    </row>
    <row r="997" spans="1:31">
      <c r="A997" t="s">
        <v>143</v>
      </c>
      <c r="B997" t="s">
        <v>168</v>
      </c>
      <c r="C997" s="234" t="s">
        <v>264</v>
      </c>
      <c r="D997" s="234" t="s">
        <v>264</v>
      </c>
      <c r="E997">
        <v>1989</v>
      </c>
      <c r="F997">
        <v>3</v>
      </c>
      <c r="G997">
        <v>13</v>
      </c>
      <c r="H997">
        <v>37.630000000000003</v>
      </c>
      <c r="I997" t="s">
        <v>17</v>
      </c>
      <c r="J997" s="14" t="s">
        <v>17</v>
      </c>
      <c r="K997" s="14" t="s">
        <v>17</v>
      </c>
      <c r="L997" s="14" t="s">
        <v>17</v>
      </c>
      <c r="M997" s="14" t="s">
        <v>17</v>
      </c>
      <c r="N997" s="14" t="s">
        <v>17</v>
      </c>
      <c r="O997" s="14" t="s">
        <v>17</v>
      </c>
      <c r="P997" s="14" t="s">
        <v>17</v>
      </c>
      <c r="Q997" s="14" t="s">
        <v>17</v>
      </c>
      <c r="R997" s="14" t="s">
        <v>17</v>
      </c>
      <c r="S997" s="14" t="s">
        <v>17</v>
      </c>
      <c r="T997" s="14" t="s">
        <v>17</v>
      </c>
      <c r="U997" s="14" t="s">
        <v>17</v>
      </c>
      <c r="V997" s="14" t="s">
        <v>17</v>
      </c>
      <c r="W997" s="14" t="s">
        <v>17</v>
      </c>
      <c r="X997" s="14" t="s">
        <v>17</v>
      </c>
      <c r="Y997" s="14" t="s">
        <v>17</v>
      </c>
      <c r="Z997" s="14" t="s">
        <v>17</v>
      </c>
      <c r="AA997" s="14" t="s">
        <v>17</v>
      </c>
      <c r="AB997" s="14" t="s">
        <v>17</v>
      </c>
      <c r="AC997" s="14" t="s">
        <v>17</v>
      </c>
      <c r="AD997" s="14" t="s">
        <v>17</v>
      </c>
      <c r="AE997" s="14" t="s">
        <v>17</v>
      </c>
    </row>
    <row r="998" spans="1:31">
      <c r="A998" t="s">
        <v>143</v>
      </c>
      <c r="B998" t="s">
        <v>168</v>
      </c>
      <c r="C998" s="234" t="s">
        <v>264</v>
      </c>
      <c r="D998" s="234" t="s">
        <v>264</v>
      </c>
      <c r="E998">
        <v>1989</v>
      </c>
      <c r="F998">
        <v>3</v>
      </c>
      <c r="G998">
        <v>14</v>
      </c>
      <c r="H998">
        <v>43.2</v>
      </c>
      <c r="I998" t="s">
        <v>17</v>
      </c>
      <c r="J998" s="14" t="s">
        <v>17</v>
      </c>
      <c r="K998" s="14" t="s">
        <v>17</v>
      </c>
      <c r="L998" s="14" t="s">
        <v>17</v>
      </c>
      <c r="M998" s="14" t="s">
        <v>17</v>
      </c>
      <c r="N998" s="14" t="s">
        <v>17</v>
      </c>
      <c r="O998" s="14" t="s">
        <v>17</v>
      </c>
      <c r="P998" s="14" t="s">
        <v>17</v>
      </c>
      <c r="Q998" s="14" t="s">
        <v>17</v>
      </c>
      <c r="R998" s="14" t="s">
        <v>17</v>
      </c>
      <c r="S998" s="14" t="s">
        <v>17</v>
      </c>
      <c r="T998" s="14" t="s">
        <v>17</v>
      </c>
      <c r="U998" s="14" t="s">
        <v>17</v>
      </c>
      <c r="V998" s="14" t="s">
        <v>17</v>
      </c>
      <c r="W998" s="14" t="s">
        <v>17</v>
      </c>
      <c r="X998" s="14" t="s">
        <v>17</v>
      </c>
      <c r="Y998" s="14" t="s">
        <v>17</v>
      </c>
      <c r="Z998" s="14" t="s">
        <v>17</v>
      </c>
      <c r="AA998" s="14" t="s">
        <v>17</v>
      </c>
      <c r="AB998" s="14" t="s">
        <v>17</v>
      </c>
      <c r="AC998" s="14" t="s">
        <v>17</v>
      </c>
      <c r="AD998" s="14" t="s">
        <v>17</v>
      </c>
      <c r="AE998" s="14" t="s">
        <v>17</v>
      </c>
    </row>
    <row r="999" spans="1:31">
      <c r="A999" t="s">
        <v>143</v>
      </c>
      <c r="B999" t="s">
        <v>168</v>
      </c>
      <c r="C999" s="234" t="s">
        <v>264</v>
      </c>
      <c r="D999" s="234" t="s">
        <v>264</v>
      </c>
      <c r="E999">
        <v>1989</v>
      </c>
      <c r="F999">
        <v>4</v>
      </c>
      <c r="G999">
        <v>1</v>
      </c>
      <c r="H999">
        <v>21.3</v>
      </c>
      <c r="I999" t="s">
        <v>17</v>
      </c>
      <c r="J999" s="14" t="s">
        <v>17</v>
      </c>
      <c r="K999" s="14" t="s">
        <v>17</v>
      </c>
      <c r="L999" s="14" t="s">
        <v>17</v>
      </c>
      <c r="M999" s="14" t="s">
        <v>17</v>
      </c>
      <c r="N999" s="14" t="s">
        <v>17</v>
      </c>
      <c r="O999" s="14" t="s">
        <v>17</v>
      </c>
      <c r="P999" s="14" t="s">
        <v>17</v>
      </c>
      <c r="Q999" s="14" t="s">
        <v>17</v>
      </c>
      <c r="R999" s="14" t="s">
        <v>17</v>
      </c>
      <c r="S999" s="14" t="s">
        <v>17</v>
      </c>
      <c r="T999" s="14" t="s">
        <v>17</v>
      </c>
      <c r="U999" s="14" t="s">
        <v>17</v>
      </c>
      <c r="V999" s="14" t="s">
        <v>17</v>
      </c>
      <c r="W999" s="14" t="s">
        <v>17</v>
      </c>
      <c r="X999" s="14" t="s">
        <v>17</v>
      </c>
      <c r="Y999" s="14" t="s">
        <v>17</v>
      </c>
      <c r="Z999" s="14" t="s">
        <v>17</v>
      </c>
      <c r="AA999" s="14" t="s">
        <v>17</v>
      </c>
      <c r="AB999" s="14" t="s">
        <v>17</v>
      </c>
      <c r="AC999" s="14" t="s">
        <v>17</v>
      </c>
      <c r="AD999" s="14" t="s">
        <v>17</v>
      </c>
      <c r="AE999" s="14" t="s">
        <v>17</v>
      </c>
    </row>
    <row r="1000" spans="1:31">
      <c r="A1000" t="s">
        <v>143</v>
      </c>
      <c r="B1000" t="s">
        <v>168</v>
      </c>
      <c r="C1000" s="234" t="s">
        <v>264</v>
      </c>
      <c r="D1000" s="234" t="s">
        <v>264</v>
      </c>
      <c r="E1000">
        <v>1989</v>
      </c>
      <c r="F1000">
        <v>4</v>
      </c>
      <c r="G1000">
        <v>2</v>
      </c>
      <c r="H1000">
        <v>20.09</v>
      </c>
      <c r="I1000" t="s">
        <v>17</v>
      </c>
      <c r="J1000" s="14" t="s">
        <v>17</v>
      </c>
      <c r="K1000" s="14" t="s">
        <v>17</v>
      </c>
      <c r="L1000" s="14" t="s">
        <v>17</v>
      </c>
      <c r="M1000" s="14" t="s">
        <v>17</v>
      </c>
      <c r="N1000" s="14" t="s">
        <v>17</v>
      </c>
      <c r="O1000" s="14" t="s">
        <v>17</v>
      </c>
      <c r="P1000" s="14" t="s">
        <v>17</v>
      </c>
      <c r="Q1000" s="14" t="s">
        <v>17</v>
      </c>
      <c r="R1000" s="14" t="s">
        <v>17</v>
      </c>
      <c r="S1000" s="14" t="s">
        <v>17</v>
      </c>
      <c r="T1000" s="14" t="s">
        <v>17</v>
      </c>
      <c r="U1000" s="14" t="s">
        <v>17</v>
      </c>
      <c r="V1000" s="14" t="s">
        <v>17</v>
      </c>
      <c r="W1000" s="14" t="s">
        <v>17</v>
      </c>
      <c r="X1000" s="14" t="s">
        <v>17</v>
      </c>
      <c r="Y1000" s="14" t="s">
        <v>17</v>
      </c>
      <c r="Z1000" s="14" t="s">
        <v>17</v>
      </c>
      <c r="AA1000" s="14" t="s">
        <v>17</v>
      </c>
      <c r="AB1000" s="14" t="s">
        <v>17</v>
      </c>
      <c r="AC1000" s="14" t="s">
        <v>17</v>
      </c>
      <c r="AD1000" s="14" t="s">
        <v>17</v>
      </c>
      <c r="AE1000" s="14" t="s">
        <v>17</v>
      </c>
    </row>
    <row r="1001" spans="1:31">
      <c r="A1001" t="s">
        <v>143</v>
      </c>
      <c r="B1001" t="s">
        <v>168</v>
      </c>
      <c r="C1001" s="234" t="s">
        <v>264</v>
      </c>
      <c r="D1001" s="234" t="s">
        <v>264</v>
      </c>
      <c r="E1001">
        <v>1989</v>
      </c>
      <c r="F1001">
        <v>4</v>
      </c>
      <c r="G1001">
        <v>3</v>
      </c>
      <c r="H1001">
        <v>41.26</v>
      </c>
      <c r="I1001" t="s">
        <v>17</v>
      </c>
      <c r="J1001" s="14" t="s">
        <v>17</v>
      </c>
      <c r="K1001" s="14" t="s">
        <v>17</v>
      </c>
      <c r="L1001" s="14" t="s">
        <v>17</v>
      </c>
      <c r="M1001" s="14" t="s">
        <v>17</v>
      </c>
      <c r="N1001" s="14" t="s">
        <v>17</v>
      </c>
      <c r="O1001" s="14" t="s">
        <v>17</v>
      </c>
      <c r="P1001" s="14" t="s">
        <v>17</v>
      </c>
      <c r="Q1001" s="14" t="s">
        <v>17</v>
      </c>
      <c r="R1001" s="14" t="s">
        <v>17</v>
      </c>
      <c r="S1001" s="14" t="s">
        <v>17</v>
      </c>
      <c r="T1001" s="14" t="s">
        <v>17</v>
      </c>
      <c r="U1001" s="14" t="s">
        <v>17</v>
      </c>
      <c r="V1001" s="14" t="s">
        <v>17</v>
      </c>
      <c r="W1001" s="14" t="s">
        <v>17</v>
      </c>
      <c r="X1001" s="14" t="s">
        <v>17</v>
      </c>
      <c r="Y1001" s="14" t="s">
        <v>17</v>
      </c>
      <c r="Z1001" s="14" t="s">
        <v>17</v>
      </c>
      <c r="AA1001" s="14" t="s">
        <v>17</v>
      </c>
      <c r="AB1001" s="14" t="s">
        <v>17</v>
      </c>
      <c r="AC1001" s="14" t="s">
        <v>17</v>
      </c>
      <c r="AD1001" s="14" t="s">
        <v>17</v>
      </c>
      <c r="AE1001" s="14" t="s">
        <v>17</v>
      </c>
    </row>
    <row r="1002" spans="1:31">
      <c r="A1002" t="s">
        <v>143</v>
      </c>
      <c r="B1002" t="s">
        <v>168</v>
      </c>
      <c r="C1002" s="234" t="s">
        <v>264</v>
      </c>
      <c r="D1002" s="234" t="s">
        <v>264</v>
      </c>
      <c r="E1002">
        <v>1989</v>
      </c>
      <c r="F1002">
        <v>4</v>
      </c>
      <c r="G1002">
        <v>4</v>
      </c>
      <c r="H1002">
        <v>35.090000000000003</v>
      </c>
      <c r="I1002" t="s">
        <v>17</v>
      </c>
      <c r="J1002" s="14" t="s">
        <v>17</v>
      </c>
      <c r="K1002" s="14" t="s">
        <v>17</v>
      </c>
      <c r="L1002" s="14" t="s">
        <v>17</v>
      </c>
      <c r="M1002" s="14" t="s">
        <v>17</v>
      </c>
      <c r="N1002" s="14" t="s">
        <v>17</v>
      </c>
      <c r="O1002" s="14" t="s">
        <v>17</v>
      </c>
      <c r="P1002" s="14" t="s">
        <v>17</v>
      </c>
      <c r="Q1002" s="14" t="s">
        <v>17</v>
      </c>
      <c r="R1002" s="14" t="s">
        <v>17</v>
      </c>
      <c r="S1002" s="14" t="s">
        <v>17</v>
      </c>
      <c r="T1002" s="14" t="s">
        <v>17</v>
      </c>
      <c r="U1002" s="14" t="s">
        <v>17</v>
      </c>
      <c r="V1002" s="14" t="s">
        <v>17</v>
      </c>
      <c r="W1002" s="14" t="s">
        <v>17</v>
      </c>
      <c r="X1002" s="14" t="s">
        <v>17</v>
      </c>
      <c r="Y1002" s="14" t="s">
        <v>17</v>
      </c>
      <c r="Z1002" s="14" t="s">
        <v>17</v>
      </c>
      <c r="AA1002" s="14" t="s">
        <v>17</v>
      </c>
      <c r="AB1002" s="14" t="s">
        <v>17</v>
      </c>
      <c r="AC1002" s="14" t="s">
        <v>17</v>
      </c>
      <c r="AD1002" s="14" t="s">
        <v>17</v>
      </c>
      <c r="AE1002" s="14" t="s">
        <v>17</v>
      </c>
    </row>
    <row r="1003" spans="1:31">
      <c r="A1003" t="s">
        <v>143</v>
      </c>
      <c r="B1003" t="s">
        <v>168</v>
      </c>
      <c r="C1003" s="234" t="s">
        <v>264</v>
      </c>
      <c r="D1003" s="234" t="s">
        <v>264</v>
      </c>
      <c r="E1003">
        <v>1989</v>
      </c>
      <c r="F1003">
        <v>4</v>
      </c>
      <c r="G1003">
        <v>5</v>
      </c>
      <c r="H1003">
        <v>42.83</v>
      </c>
      <c r="I1003" t="s">
        <v>17</v>
      </c>
      <c r="J1003" s="14" t="s">
        <v>17</v>
      </c>
      <c r="K1003" s="14" t="s">
        <v>17</v>
      </c>
      <c r="L1003" s="14" t="s">
        <v>17</v>
      </c>
      <c r="M1003" s="14" t="s">
        <v>17</v>
      </c>
      <c r="N1003" s="14" t="s">
        <v>17</v>
      </c>
      <c r="O1003" s="14" t="s">
        <v>17</v>
      </c>
      <c r="P1003" s="14" t="s">
        <v>17</v>
      </c>
      <c r="Q1003" s="14" t="s">
        <v>17</v>
      </c>
      <c r="R1003" s="14" t="s">
        <v>17</v>
      </c>
      <c r="S1003" s="14" t="s">
        <v>17</v>
      </c>
      <c r="T1003" s="14" t="s">
        <v>17</v>
      </c>
      <c r="U1003" s="14" t="s">
        <v>17</v>
      </c>
      <c r="V1003" s="14" t="s">
        <v>17</v>
      </c>
      <c r="W1003" s="14" t="s">
        <v>17</v>
      </c>
      <c r="X1003" s="14" t="s">
        <v>17</v>
      </c>
      <c r="Y1003" s="14" t="s">
        <v>17</v>
      </c>
      <c r="Z1003" s="14" t="s">
        <v>17</v>
      </c>
      <c r="AA1003" s="14" t="s">
        <v>17</v>
      </c>
      <c r="AB1003" s="14" t="s">
        <v>17</v>
      </c>
      <c r="AC1003" s="14" t="s">
        <v>17</v>
      </c>
      <c r="AD1003" s="14" t="s">
        <v>17</v>
      </c>
      <c r="AE1003" s="14" t="s">
        <v>17</v>
      </c>
    </row>
    <row r="1004" spans="1:31">
      <c r="A1004" t="s">
        <v>143</v>
      </c>
      <c r="B1004" t="s">
        <v>168</v>
      </c>
      <c r="C1004" s="234" t="s">
        <v>264</v>
      </c>
      <c r="D1004" s="234" t="s">
        <v>264</v>
      </c>
      <c r="E1004">
        <v>1989</v>
      </c>
      <c r="F1004">
        <v>4</v>
      </c>
      <c r="G1004">
        <v>6</v>
      </c>
      <c r="H1004">
        <v>36.78</v>
      </c>
      <c r="I1004" t="s">
        <v>17</v>
      </c>
      <c r="J1004" s="14" t="s">
        <v>17</v>
      </c>
      <c r="K1004" s="14" t="s">
        <v>17</v>
      </c>
      <c r="L1004" s="14" t="s">
        <v>17</v>
      </c>
      <c r="M1004" s="14" t="s">
        <v>17</v>
      </c>
      <c r="N1004" s="14" t="s">
        <v>17</v>
      </c>
      <c r="O1004" s="14" t="s">
        <v>17</v>
      </c>
      <c r="P1004" s="14" t="s">
        <v>17</v>
      </c>
      <c r="Q1004" s="14" t="s">
        <v>17</v>
      </c>
      <c r="R1004" s="14" t="s">
        <v>17</v>
      </c>
      <c r="S1004" s="14" t="s">
        <v>17</v>
      </c>
      <c r="T1004" s="14" t="s">
        <v>17</v>
      </c>
      <c r="U1004" s="14" t="s">
        <v>17</v>
      </c>
      <c r="V1004" s="14" t="s">
        <v>17</v>
      </c>
      <c r="W1004" s="14" t="s">
        <v>17</v>
      </c>
      <c r="X1004" s="14" t="s">
        <v>17</v>
      </c>
      <c r="Y1004" s="14" t="s">
        <v>17</v>
      </c>
      <c r="Z1004" s="14" t="s">
        <v>17</v>
      </c>
      <c r="AA1004" s="14" t="s">
        <v>17</v>
      </c>
      <c r="AB1004" s="14" t="s">
        <v>17</v>
      </c>
      <c r="AC1004" s="14" t="s">
        <v>17</v>
      </c>
      <c r="AD1004" s="14" t="s">
        <v>17</v>
      </c>
      <c r="AE1004" s="14" t="s">
        <v>17</v>
      </c>
    </row>
    <row r="1005" spans="1:31">
      <c r="A1005" t="s">
        <v>143</v>
      </c>
      <c r="B1005" t="s">
        <v>168</v>
      </c>
      <c r="C1005" s="234" t="s">
        <v>264</v>
      </c>
      <c r="D1005" s="234" t="s">
        <v>264</v>
      </c>
      <c r="E1005">
        <v>1989</v>
      </c>
      <c r="F1005">
        <v>4</v>
      </c>
      <c r="G1005">
        <v>7</v>
      </c>
      <c r="H1005">
        <v>37.630000000000003</v>
      </c>
      <c r="I1005" t="s">
        <v>17</v>
      </c>
      <c r="J1005" s="14" t="s">
        <v>17</v>
      </c>
      <c r="K1005" s="14" t="s">
        <v>17</v>
      </c>
      <c r="L1005" s="14" t="s">
        <v>17</v>
      </c>
      <c r="M1005" s="14" t="s">
        <v>17</v>
      </c>
      <c r="N1005" s="14" t="s">
        <v>17</v>
      </c>
      <c r="O1005" s="14" t="s">
        <v>17</v>
      </c>
      <c r="P1005" s="14" t="s">
        <v>17</v>
      </c>
      <c r="Q1005" s="14" t="s">
        <v>17</v>
      </c>
      <c r="R1005" s="14" t="s">
        <v>17</v>
      </c>
      <c r="S1005" s="14" t="s">
        <v>17</v>
      </c>
      <c r="T1005" s="14" t="s">
        <v>17</v>
      </c>
      <c r="U1005" s="14" t="s">
        <v>17</v>
      </c>
      <c r="V1005" s="14" t="s">
        <v>17</v>
      </c>
      <c r="W1005" s="14" t="s">
        <v>17</v>
      </c>
      <c r="X1005" s="14" t="s">
        <v>17</v>
      </c>
      <c r="Y1005" s="14" t="s">
        <v>17</v>
      </c>
      <c r="Z1005" s="14" t="s">
        <v>17</v>
      </c>
      <c r="AA1005" s="14" t="s">
        <v>17</v>
      </c>
      <c r="AB1005" s="14" t="s">
        <v>17</v>
      </c>
      <c r="AC1005" s="14" t="s">
        <v>17</v>
      </c>
      <c r="AD1005" s="14" t="s">
        <v>17</v>
      </c>
      <c r="AE1005" s="14" t="s">
        <v>17</v>
      </c>
    </row>
    <row r="1006" spans="1:31">
      <c r="A1006" t="s">
        <v>143</v>
      </c>
      <c r="B1006" t="s">
        <v>168</v>
      </c>
      <c r="C1006" s="234" t="s">
        <v>264</v>
      </c>
      <c r="D1006" s="234" t="s">
        <v>264</v>
      </c>
      <c r="E1006">
        <v>1989</v>
      </c>
      <c r="F1006">
        <v>4</v>
      </c>
      <c r="G1006">
        <v>8</v>
      </c>
      <c r="H1006">
        <v>39.81</v>
      </c>
      <c r="I1006" t="s">
        <v>17</v>
      </c>
      <c r="J1006" s="14" t="s">
        <v>17</v>
      </c>
      <c r="K1006" s="14" t="s">
        <v>17</v>
      </c>
      <c r="L1006" s="14" t="s">
        <v>17</v>
      </c>
      <c r="M1006" s="14" t="s">
        <v>17</v>
      </c>
      <c r="N1006" s="14" t="s">
        <v>17</v>
      </c>
      <c r="O1006" s="14" t="s">
        <v>17</v>
      </c>
      <c r="P1006" s="14" t="s">
        <v>17</v>
      </c>
      <c r="Q1006" s="14" t="s">
        <v>17</v>
      </c>
      <c r="R1006" s="14" t="s">
        <v>17</v>
      </c>
      <c r="S1006" s="14" t="s">
        <v>17</v>
      </c>
      <c r="T1006" s="14" t="s">
        <v>17</v>
      </c>
      <c r="U1006" s="14" t="s">
        <v>17</v>
      </c>
      <c r="V1006" s="14" t="s">
        <v>17</v>
      </c>
      <c r="W1006" s="14" t="s">
        <v>17</v>
      </c>
      <c r="X1006" s="14" t="s">
        <v>17</v>
      </c>
      <c r="Y1006" s="14" t="s">
        <v>17</v>
      </c>
      <c r="Z1006" s="14" t="s">
        <v>17</v>
      </c>
      <c r="AA1006" s="14" t="s">
        <v>17</v>
      </c>
      <c r="AB1006" s="14" t="s">
        <v>17</v>
      </c>
      <c r="AC1006" s="14" t="s">
        <v>17</v>
      </c>
      <c r="AD1006" s="14" t="s">
        <v>17</v>
      </c>
      <c r="AE1006" s="14" t="s">
        <v>17</v>
      </c>
    </row>
    <row r="1007" spans="1:31">
      <c r="A1007" t="s">
        <v>143</v>
      </c>
      <c r="B1007" t="s">
        <v>168</v>
      </c>
      <c r="C1007" s="234" t="s">
        <v>264</v>
      </c>
      <c r="D1007" s="234" t="s">
        <v>264</v>
      </c>
      <c r="E1007">
        <v>1989</v>
      </c>
      <c r="F1007">
        <v>4</v>
      </c>
      <c r="G1007">
        <v>9</v>
      </c>
      <c r="H1007">
        <v>39.32</v>
      </c>
      <c r="I1007" t="s">
        <v>17</v>
      </c>
      <c r="J1007" s="14" t="s">
        <v>17</v>
      </c>
      <c r="K1007" s="14" t="s">
        <v>17</v>
      </c>
      <c r="L1007" s="14" t="s">
        <v>17</v>
      </c>
      <c r="M1007" s="14" t="s">
        <v>17</v>
      </c>
      <c r="N1007" s="14" t="s">
        <v>17</v>
      </c>
      <c r="O1007" s="14" t="s">
        <v>17</v>
      </c>
      <c r="P1007" s="14" t="s">
        <v>17</v>
      </c>
      <c r="Q1007" s="14" t="s">
        <v>17</v>
      </c>
      <c r="R1007" s="14" t="s">
        <v>17</v>
      </c>
      <c r="S1007" s="14" t="s">
        <v>17</v>
      </c>
      <c r="T1007" s="14" t="s">
        <v>17</v>
      </c>
      <c r="U1007" s="14" t="s">
        <v>17</v>
      </c>
      <c r="V1007" s="14" t="s">
        <v>17</v>
      </c>
      <c r="W1007" s="14" t="s">
        <v>17</v>
      </c>
      <c r="X1007" s="14" t="s">
        <v>17</v>
      </c>
      <c r="Y1007" s="14" t="s">
        <v>17</v>
      </c>
      <c r="Z1007" s="14" t="s">
        <v>17</v>
      </c>
      <c r="AA1007" s="14" t="s">
        <v>17</v>
      </c>
      <c r="AB1007" s="14" t="s">
        <v>17</v>
      </c>
      <c r="AC1007" s="14" t="s">
        <v>17</v>
      </c>
      <c r="AD1007" s="14" t="s">
        <v>17</v>
      </c>
      <c r="AE1007" s="14" t="s">
        <v>17</v>
      </c>
    </row>
    <row r="1008" spans="1:31">
      <c r="A1008" t="s">
        <v>143</v>
      </c>
      <c r="B1008" t="s">
        <v>168</v>
      </c>
      <c r="C1008" s="234" t="s">
        <v>264</v>
      </c>
      <c r="D1008" s="234" t="s">
        <v>264</v>
      </c>
      <c r="E1008">
        <v>1989</v>
      </c>
      <c r="F1008">
        <v>4</v>
      </c>
      <c r="G1008">
        <v>10</v>
      </c>
      <c r="H1008">
        <v>34.85</v>
      </c>
      <c r="I1008" t="s">
        <v>17</v>
      </c>
      <c r="J1008" s="14" t="s">
        <v>17</v>
      </c>
      <c r="K1008" s="14" t="s">
        <v>17</v>
      </c>
      <c r="L1008" s="14" t="s">
        <v>17</v>
      </c>
      <c r="M1008" s="14" t="s">
        <v>17</v>
      </c>
      <c r="N1008" s="14" t="s">
        <v>17</v>
      </c>
      <c r="O1008" s="14" t="s">
        <v>17</v>
      </c>
      <c r="P1008" s="14" t="s">
        <v>17</v>
      </c>
      <c r="Q1008" s="14" t="s">
        <v>17</v>
      </c>
      <c r="R1008" s="14" t="s">
        <v>17</v>
      </c>
      <c r="S1008" s="14" t="s">
        <v>17</v>
      </c>
      <c r="T1008" s="14" t="s">
        <v>17</v>
      </c>
      <c r="U1008" s="14" t="s">
        <v>17</v>
      </c>
      <c r="V1008" s="14" t="s">
        <v>17</v>
      </c>
      <c r="W1008" s="14" t="s">
        <v>17</v>
      </c>
      <c r="X1008" s="14" t="s">
        <v>17</v>
      </c>
      <c r="Y1008" s="14" t="s">
        <v>17</v>
      </c>
      <c r="Z1008" s="14" t="s">
        <v>17</v>
      </c>
      <c r="AA1008" s="14" t="s">
        <v>17</v>
      </c>
      <c r="AB1008" s="14" t="s">
        <v>17</v>
      </c>
      <c r="AC1008" s="14" t="s">
        <v>17</v>
      </c>
      <c r="AD1008" s="14" t="s">
        <v>17</v>
      </c>
      <c r="AE1008" s="14" t="s">
        <v>17</v>
      </c>
    </row>
    <row r="1009" spans="1:31">
      <c r="A1009" t="s">
        <v>143</v>
      </c>
      <c r="B1009" t="s">
        <v>168</v>
      </c>
      <c r="C1009" s="234" t="s">
        <v>264</v>
      </c>
      <c r="D1009" s="234" t="s">
        <v>264</v>
      </c>
      <c r="E1009">
        <v>1989</v>
      </c>
      <c r="F1009">
        <v>4</v>
      </c>
      <c r="G1009">
        <v>11</v>
      </c>
      <c r="H1009">
        <v>39.32</v>
      </c>
      <c r="I1009" t="s">
        <v>17</v>
      </c>
      <c r="J1009" s="14" t="s">
        <v>17</v>
      </c>
      <c r="K1009" s="14" t="s">
        <v>17</v>
      </c>
      <c r="L1009" s="14" t="s">
        <v>17</v>
      </c>
      <c r="M1009" s="14" t="s">
        <v>17</v>
      </c>
      <c r="N1009" s="14" t="s">
        <v>17</v>
      </c>
      <c r="O1009" s="14" t="s">
        <v>17</v>
      </c>
      <c r="P1009" s="14" t="s">
        <v>17</v>
      </c>
      <c r="Q1009" s="14" t="s">
        <v>17</v>
      </c>
      <c r="R1009" s="14" t="s">
        <v>17</v>
      </c>
      <c r="S1009" s="14" t="s">
        <v>17</v>
      </c>
      <c r="T1009" s="14" t="s">
        <v>17</v>
      </c>
      <c r="U1009" s="14" t="s">
        <v>17</v>
      </c>
      <c r="V1009" s="14" t="s">
        <v>17</v>
      </c>
      <c r="W1009" s="14" t="s">
        <v>17</v>
      </c>
      <c r="X1009" s="14" t="s">
        <v>17</v>
      </c>
      <c r="Y1009" s="14" t="s">
        <v>17</v>
      </c>
      <c r="Z1009" s="14" t="s">
        <v>17</v>
      </c>
      <c r="AA1009" s="14" t="s">
        <v>17</v>
      </c>
      <c r="AB1009" s="14" t="s">
        <v>17</v>
      </c>
      <c r="AC1009" s="14" t="s">
        <v>17</v>
      </c>
      <c r="AD1009" s="14" t="s">
        <v>17</v>
      </c>
      <c r="AE1009" s="14" t="s">
        <v>17</v>
      </c>
    </row>
    <row r="1010" spans="1:31">
      <c r="A1010" t="s">
        <v>143</v>
      </c>
      <c r="B1010" t="s">
        <v>168</v>
      </c>
      <c r="C1010" s="234" t="s">
        <v>264</v>
      </c>
      <c r="D1010" s="234" t="s">
        <v>264</v>
      </c>
      <c r="E1010">
        <v>1989</v>
      </c>
      <c r="F1010">
        <v>4</v>
      </c>
      <c r="G1010">
        <v>12</v>
      </c>
      <c r="H1010">
        <v>36.42</v>
      </c>
      <c r="I1010" t="s">
        <v>17</v>
      </c>
      <c r="J1010" s="14" t="s">
        <v>17</v>
      </c>
      <c r="K1010" s="14" t="s">
        <v>17</v>
      </c>
      <c r="L1010" s="14" t="s">
        <v>17</v>
      </c>
      <c r="M1010" s="14" t="s">
        <v>17</v>
      </c>
      <c r="N1010" s="14" t="s">
        <v>17</v>
      </c>
      <c r="O1010" s="14" t="s">
        <v>17</v>
      </c>
      <c r="P1010" s="14" t="s">
        <v>17</v>
      </c>
      <c r="Q1010" s="14" t="s">
        <v>17</v>
      </c>
      <c r="R1010" s="14" t="s">
        <v>17</v>
      </c>
      <c r="S1010" s="14" t="s">
        <v>17</v>
      </c>
      <c r="T1010" s="14" t="s">
        <v>17</v>
      </c>
      <c r="U1010" s="14" t="s">
        <v>17</v>
      </c>
      <c r="V1010" s="14" t="s">
        <v>17</v>
      </c>
      <c r="W1010" s="14" t="s">
        <v>17</v>
      </c>
      <c r="X1010" s="14" t="s">
        <v>17</v>
      </c>
      <c r="Y1010" s="14" t="s">
        <v>17</v>
      </c>
      <c r="Z1010" s="14" t="s">
        <v>17</v>
      </c>
      <c r="AA1010" s="14" t="s">
        <v>17</v>
      </c>
      <c r="AB1010" s="14" t="s">
        <v>17</v>
      </c>
      <c r="AC1010" s="14" t="s">
        <v>17</v>
      </c>
      <c r="AD1010" s="14" t="s">
        <v>17</v>
      </c>
      <c r="AE1010" s="14" t="s">
        <v>17</v>
      </c>
    </row>
    <row r="1011" spans="1:31">
      <c r="A1011" t="s">
        <v>143</v>
      </c>
      <c r="B1011" t="s">
        <v>168</v>
      </c>
      <c r="C1011" s="234" t="s">
        <v>264</v>
      </c>
      <c r="D1011" s="234" t="s">
        <v>264</v>
      </c>
      <c r="E1011">
        <v>1989</v>
      </c>
      <c r="F1011">
        <v>4</v>
      </c>
      <c r="G1011">
        <v>13</v>
      </c>
      <c r="H1011">
        <v>33.64</v>
      </c>
      <c r="I1011" t="s">
        <v>17</v>
      </c>
      <c r="J1011" s="14" t="s">
        <v>17</v>
      </c>
      <c r="K1011" s="14" t="s">
        <v>17</v>
      </c>
      <c r="L1011" s="14" t="s">
        <v>17</v>
      </c>
      <c r="M1011" s="14" t="s">
        <v>17</v>
      </c>
      <c r="N1011" s="14" t="s">
        <v>17</v>
      </c>
      <c r="O1011" s="14" t="s">
        <v>17</v>
      </c>
      <c r="P1011" s="14" t="s">
        <v>17</v>
      </c>
      <c r="Q1011" s="14" t="s">
        <v>17</v>
      </c>
      <c r="R1011" s="14" t="s">
        <v>17</v>
      </c>
      <c r="S1011" s="14" t="s">
        <v>17</v>
      </c>
      <c r="T1011" s="14" t="s">
        <v>17</v>
      </c>
      <c r="U1011" s="14" t="s">
        <v>17</v>
      </c>
      <c r="V1011" s="14" t="s">
        <v>17</v>
      </c>
      <c r="W1011" s="14" t="s">
        <v>17</v>
      </c>
      <c r="X1011" s="14" t="s">
        <v>17</v>
      </c>
      <c r="Y1011" s="14" t="s">
        <v>17</v>
      </c>
      <c r="Z1011" s="14" t="s">
        <v>17</v>
      </c>
      <c r="AA1011" s="14" t="s">
        <v>17</v>
      </c>
      <c r="AB1011" s="14" t="s">
        <v>17</v>
      </c>
      <c r="AC1011" s="14" t="s">
        <v>17</v>
      </c>
      <c r="AD1011" s="14" t="s">
        <v>17</v>
      </c>
      <c r="AE1011" s="14" t="s">
        <v>17</v>
      </c>
    </row>
    <row r="1012" spans="1:31">
      <c r="A1012" t="s">
        <v>143</v>
      </c>
      <c r="B1012" t="s">
        <v>168</v>
      </c>
      <c r="C1012" s="234" t="s">
        <v>264</v>
      </c>
      <c r="D1012" s="234" t="s">
        <v>264</v>
      </c>
      <c r="E1012">
        <v>1989</v>
      </c>
      <c r="F1012">
        <v>4</v>
      </c>
      <c r="G1012">
        <v>14</v>
      </c>
      <c r="H1012">
        <v>48.4</v>
      </c>
      <c r="I1012" t="s">
        <v>17</v>
      </c>
      <c r="J1012" s="14" t="s">
        <v>17</v>
      </c>
      <c r="K1012" s="14" t="s">
        <v>17</v>
      </c>
      <c r="L1012" s="14" t="s">
        <v>17</v>
      </c>
      <c r="M1012" s="14" t="s">
        <v>17</v>
      </c>
      <c r="N1012" s="14" t="s">
        <v>17</v>
      </c>
      <c r="O1012" s="14" t="s">
        <v>17</v>
      </c>
      <c r="P1012" s="14" t="s">
        <v>17</v>
      </c>
      <c r="Q1012" s="14" t="s">
        <v>17</v>
      </c>
      <c r="R1012" s="14" t="s">
        <v>17</v>
      </c>
      <c r="S1012" s="14" t="s">
        <v>17</v>
      </c>
      <c r="T1012" s="14" t="s">
        <v>17</v>
      </c>
      <c r="U1012" s="14" t="s">
        <v>17</v>
      </c>
      <c r="V1012" s="14" t="s">
        <v>17</v>
      </c>
      <c r="W1012" s="14" t="s">
        <v>17</v>
      </c>
      <c r="X1012" s="14" t="s">
        <v>17</v>
      </c>
      <c r="Y1012" s="14" t="s">
        <v>17</v>
      </c>
      <c r="Z1012" s="14" t="s">
        <v>17</v>
      </c>
      <c r="AA1012" s="14" t="s">
        <v>17</v>
      </c>
      <c r="AB1012" s="14" t="s">
        <v>17</v>
      </c>
      <c r="AC1012" s="14" t="s">
        <v>17</v>
      </c>
      <c r="AD1012" s="14" t="s">
        <v>17</v>
      </c>
      <c r="AE1012" s="14" t="s">
        <v>17</v>
      </c>
    </row>
    <row r="1013" spans="1:31">
      <c r="A1013" t="s">
        <v>143</v>
      </c>
      <c r="B1013" t="s">
        <v>168</v>
      </c>
      <c r="C1013" s="234">
        <v>32794</v>
      </c>
      <c r="D1013" s="234">
        <v>33036</v>
      </c>
      <c r="E1013">
        <v>1990</v>
      </c>
      <c r="F1013">
        <v>1</v>
      </c>
      <c r="G1013">
        <v>1</v>
      </c>
      <c r="H1013">
        <v>25.05</v>
      </c>
      <c r="I1013" t="s">
        <v>17</v>
      </c>
      <c r="J1013" s="14" t="s">
        <v>17</v>
      </c>
      <c r="K1013" s="14" t="s">
        <v>17</v>
      </c>
      <c r="L1013" s="14" t="s">
        <v>17</v>
      </c>
      <c r="M1013" s="14" t="s">
        <v>17</v>
      </c>
      <c r="N1013" s="14" t="s">
        <v>17</v>
      </c>
      <c r="O1013" s="14" t="s">
        <v>17</v>
      </c>
      <c r="P1013" s="14" t="s">
        <v>17</v>
      </c>
      <c r="Q1013" s="14" t="s">
        <v>17</v>
      </c>
      <c r="R1013" s="14" t="s">
        <v>17</v>
      </c>
      <c r="S1013" s="14" t="s">
        <v>17</v>
      </c>
      <c r="T1013" s="14" t="s">
        <v>17</v>
      </c>
      <c r="U1013" s="14" t="s">
        <v>17</v>
      </c>
      <c r="V1013" s="14" t="s">
        <v>17</v>
      </c>
      <c r="W1013" s="14" t="s">
        <v>17</v>
      </c>
      <c r="X1013" s="14" t="s">
        <v>17</v>
      </c>
      <c r="Y1013" s="14" t="s">
        <v>17</v>
      </c>
      <c r="Z1013" s="14" t="s">
        <v>17</v>
      </c>
      <c r="AA1013" s="14" t="s">
        <v>17</v>
      </c>
      <c r="AB1013" s="14" t="s">
        <v>17</v>
      </c>
      <c r="AC1013" s="14" t="s">
        <v>17</v>
      </c>
      <c r="AD1013" s="14" t="s">
        <v>17</v>
      </c>
      <c r="AE1013" s="14" t="s">
        <v>17</v>
      </c>
    </row>
    <row r="1014" spans="1:31">
      <c r="A1014" t="s">
        <v>143</v>
      </c>
      <c r="B1014" t="s">
        <v>168</v>
      </c>
      <c r="C1014" s="234">
        <v>32794</v>
      </c>
      <c r="D1014" s="234">
        <v>33036</v>
      </c>
      <c r="E1014">
        <v>1990</v>
      </c>
      <c r="F1014">
        <v>1</v>
      </c>
      <c r="G1014">
        <v>2</v>
      </c>
      <c r="H1014">
        <v>23.11</v>
      </c>
      <c r="I1014" t="s">
        <v>17</v>
      </c>
      <c r="J1014" s="14" t="s">
        <v>17</v>
      </c>
      <c r="K1014" s="14" t="s">
        <v>17</v>
      </c>
      <c r="L1014" s="14" t="s">
        <v>17</v>
      </c>
      <c r="M1014" s="14" t="s">
        <v>17</v>
      </c>
      <c r="N1014" s="14" t="s">
        <v>17</v>
      </c>
      <c r="O1014" s="14" t="s">
        <v>17</v>
      </c>
      <c r="P1014" s="14" t="s">
        <v>17</v>
      </c>
      <c r="Q1014" s="14" t="s">
        <v>17</v>
      </c>
      <c r="R1014" s="14" t="s">
        <v>17</v>
      </c>
      <c r="S1014" s="14" t="s">
        <v>17</v>
      </c>
      <c r="T1014" s="14" t="s">
        <v>17</v>
      </c>
      <c r="U1014" s="14" t="s">
        <v>17</v>
      </c>
      <c r="V1014" s="14" t="s">
        <v>17</v>
      </c>
      <c r="W1014" s="14" t="s">
        <v>17</v>
      </c>
      <c r="X1014" s="14" t="s">
        <v>17</v>
      </c>
      <c r="Y1014" s="14" t="s">
        <v>17</v>
      </c>
      <c r="Z1014" s="14" t="s">
        <v>17</v>
      </c>
      <c r="AA1014" s="14" t="s">
        <v>17</v>
      </c>
      <c r="AB1014" s="14" t="s">
        <v>17</v>
      </c>
      <c r="AC1014" s="14" t="s">
        <v>17</v>
      </c>
      <c r="AD1014" s="14" t="s">
        <v>17</v>
      </c>
      <c r="AE1014" s="14" t="s">
        <v>17</v>
      </c>
    </row>
    <row r="1015" spans="1:31">
      <c r="A1015" t="s">
        <v>143</v>
      </c>
      <c r="B1015" t="s">
        <v>168</v>
      </c>
      <c r="C1015" s="234">
        <v>32794</v>
      </c>
      <c r="D1015" s="234">
        <v>33036</v>
      </c>
      <c r="E1015">
        <v>1990</v>
      </c>
      <c r="F1015">
        <v>1</v>
      </c>
      <c r="G1015">
        <v>3</v>
      </c>
      <c r="H1015">
        <v>36.299999999999997</v>
      </c>
      <c r="I1015" t="s">
        <v>17</v>
      </c>
      <c r="J1015" s="14" t="s">
        <v>17</v>
      </c>
      <c r="K1015" s="14" t="s">
        <v>17</v>
      </c>
      <c r="L1015" s="14" t="s">
        <v>17</v>
      </c>
      <c r="M1015" s="14" t="s">
        <v>17</v>
      </c>
      <c r="N1015" s="14" t="s">
        <v>17</v>
      </c>
      <c r="O1015" s="14" t="s">
        <v>17</v>
      </c>
      <c r="P1015" s="14" t="s">
        <v>17</v>
      </c>
      <c r="Q1015" s="14" t="s">
        <v>17</v>
      </c>
      <c r="R1015" s="14" t="s">
        <v>17</v>
      </c>
      <c r="S1015" s="14" t="s">
        <v>17</v>
      </c>
      <c r="T1015" s="14" t="s">
        <v>17</v>
      </c>
      <c r="U1015" s="14" t="s">
        <v>17</v>
      </c>
      <c r="V1015" s="14" t="s">
        <v>17</v>
      </c>
      <c r="W1015" s="14" t="s">
        <v>17</v>
      </c>
      <c r="X1015" s="14" t="s">
        <v>17</v>
      </c>
      <c r="Y1015" s="14" t="s">
        <v>17</v>
      </c>
      <c r="Z1015" s="14" t="s">
        <v>17</v>
      </c>
      <c r="AA1015" s="14" t="s">
        <v>17</v>
      </c>
      <c r="AB1015" s="14" t="s">
        <v>17</v>
      </c>
      <c r="AC1015" s="14" t="s">
        <v>17</v>
      </c>
      <c r="AD1015" s="14" t="s">
        <v>17</v>
      </c>
      <c r="AE1015" s="14" t="s">
        <v>17</v>
      </c>
    </row>
    <row r="1016" spans="1:31">
      <c r="A1016" t="s">
        <v>143</v>
      </c>
      <c r="B1016" t="s">
        <v>168</v>
      </c>
      <c r="C1016" s="234">
        <v>32794</v>
      </c>
      <c r="D1016" s="234">
        <v>33036</v>
      </c>
      <c r="E1016">
        <v>1990</v>
      </c>
      <c r="F1016">
        <v>1</v>
      </c>
      <c r="G1016">
        <v>4</v>
      </c>
      <c r="H1016">
        <v>38.96</v>
      </c>
      <c r="I1016" t="s">
        <v>17</v>
      </c>
      <c r="J1016" s="14" t="s">
        <v>17</v>
      </c>
      <c r="K1016" s="14" t="s">
        <v>17</v>
      </c>
      <c r="L1016" s="14" t="s">
        <v>17</v>
      </c>
      <c r="M1016" s="14" t="s">
        <v>17</v>
      </c>
      <c r="N1016" s="14" t="s">
        <v>17</v>
      </c>
      <c r="O1016" s="14" t="s">
        <v>17</v>
      </c>
      <c r="P1016" s="14" t="s">
        <v>17</v>
      </c>
      <c r="Q1016" s="14" t="s">
        <v>17</v>
      </c>
      <c r="R1016" s="14" t="s">
        <v>17</v>
      </c>
      <c r="S1016" s="14" t="s">
        <v>17</v>
      </c>
      <c r="T1016" s="14" t="s">
        <v>17</v>
      </c>
      <c r="U1016" s="14" t="s">
        <v>17</v>
      </c>
      <c r="V1016" s="14" t="s">
        <v>17</v>
      </c>
      <c r="W1016" s="14" t="s">
        <v>17</v>
      </c>
      <c r="X1016" s="14" t="s">
        <v>17</v>
      </c>
      <c r="Y1016" s="14" t="s">
        <v>17</v>
      </c>
      <c r="Z1016" s="14" t="s">
        <v>17</v>
      </c>
      <c r="AA1016" s="14" t="s">
        <v>17</v>
      </c>
      <c r="AB1016" s="14" t="s">
        <v>17</v>
      </c>
      <c r="AC1016" s="14" t="s">
        <v>17</v>
      </c>
      <c r="AD1016" s="14" t="s">
        <v>17</v>
      </c>
      <c r="AE1016" s="14" t="s">
        <v>17</v>
      </c>
    </row>
    <row r="1017" spans="1:31">
      <c r="A1017" t="s">
        <v>143</v>
      </c>
      <c r="B1017" t="s">
        <v>168</v>
      </c>
      <c r="C1017" s="234">
        <v>32794</v>
      </c>
      <c r="D1017" s="234">
        <v>33036</v>
      </c>
      <c r="E1017">
        <v>1990</v>
      </c>
      <c r="F1017">
        <v>1</v>
      </c>
      <c r="G1017">
        <v>5</v>
      </c>
      <c r="H1017">
        <v>45.13</v>
      </c>
      <c r="I1017" t="s">
        <v>17</v>
      </c>
      <c r="J1017" s="14" t="s">
        <v>17</v>
      </c>
      <c r="K1017" s="14" t="s">
        <v>17</v>
      </c>
      <c r="L1017" s="14" t="s">
        <v>17</v>
      </c>
      <c r="M1017" s="14" t="s">
        <v>17</v>
      </c>
      <c r="N1017" s="14" t="s">
        <v>17</v>
      </c>
      <c r="O1017" s="14" t="s">
        <v>17</v>
      </c>
      <c r="P1017" s="14" t="s">
        <v>17</v>
      </c>
      <c r="Q1017" s="14" t="s">
        <v>17</v>
      </c>
      <c r="R1017" s="14" t="s">
        <v>17</v>
      </c>
      <c r="S1017" s="14" t="s">
        <v>17</v>
      </c>
      <c r="T1017" s="14" t="s">
        <v>17</v>
      </c>
      <c r="U1017" s="14" t="s">
        <v>17</v>
      </c>
      <c r="V1017" s="14" t="s">
        <v>17</v>
      </c>
      <c r="W1017" s="14" t="s">
        <v>17</v>
      </c>
      <c r="X1017" s="14" t="s">
        <v>17</v>
      </c>
      <c r="Y1017" s="14" t="s">
        <v>17</v>
      </c>
      <c r="Z1017" s="14" t="s">
        <v>17</v>
      </c>
      <c r="AA1017" s="14" t="s">
        <v>17</v>
      </c>
      <c r="AB1017" s="14" t="s">
        <v>17</v>
      </c>
      <c r="AC1017" s="14" t="s">
        <v>17</v>
      </c>
      <c r="AD1017" s="14" t="s">
        <v>17</v>
      </c>
      <c r="AE1017" s="14" t="s">
        <v>17</v>
      </c>
    </row>
    <row r="1018" spans="1:31">
      <c r="A1018" t="s">
        <v>143</v>
      </c>
      <c r="B1018" t="s">
        <v>168</v>
      </c>
      <c r="C1018" s="234">
        <v>32794</v>
      </c>
      <c r="D1018" s="234">
        <v>33036</v>
      </c>
      <c r="E1018">
        <v>1990</v>
      </c>
      <c r="F1018">
        <v>1</v>
      </c>
      <c r="G1018">
        <v>6</v>
      </c>
      <c r="H1018">
        <v>46.83</v>
      </c>
      <c r="I1018" t="s">
        <v>17</v>
      </c>
      <c r="J1018" s="14" t="s">
        <v>17</v>
      </c>
      <c r="K1018" s="14" t="s">
        <v>17</v>
      </c>
      <c r="L1018" s="14" t="s">
        <v>17</v>
      </c>
      <c r="M1018" s="14" t="s">
        <v>17</v>
      </c>
      <c r="N1018" s="14" t="s">
        <v>17</v>
      </c>
      <c r="O1018" s="14" t="s">
        <v>17</v>
      </c>
      <c r="P1018" s="14" t="s">
        <v>17</v>
      </c>
      <c r="Q1018" s="14" t="s">
        <v>17</v>
      </c>
      <c r="R1018" s="14" t="s">
        <v>17</v>
      </c>
      <c r="S1018" s="14" t="s">
        <v>17</v>
      </c>
      <c r="T1018" s="14" t="s">
        <v>17</v>
      </c>
      <c r="U1018" s="14" t="s">
        <v>17</v>
      </c>
      <c r="V1018" s="14" t="s">
        <v>17</v>
      </c>
      <c r="W1018" s="14" t="s">
        <v>17</v>
      </c>
      <c r="X1018" s="14" t="s">
        <v>17</v>
      </c>
      <c r="Y1018" s="14" t="s">
        <v>17</v>
      </c>
      <c r="Z1018" s="14" t="s">
        <v>17</v>
      </c>
      <c r="AA1018" s="14" t="s">
        <v>17</v>
      </c>
      <c r="AB1018" s="14" t="s">
        <v>17</v>
      </c>
      <c r="AC1018" s="14" t="s">
        <v>17</v>
      </c>
      <c r="AD1018" s="14" t="s">
        <v>17</v>
      </c>
      <c r="AE1018" s="14" t="s">
        <v>17</v>
      </c>
    </row>
    <row r="1019" spans="1:31">
      <c r="A1019" t="s">
        <v>143</v>
      </c>
      <c r="B1019" t="s">
        <v>168</v>
      </c>
      <c r="C1019" s="234">
        <v>32794</v>
      </c>
      <c r="D1019" s="234">
        <v>33036</v>
      </c>
      <c r="E1019">
        <v>1990</v>
      </c>
      <c r="F1019">
        <v>1</v>
      </c>
      <c r="G1019">
        <v>7</v>
      </c>
      <c r="H1019">
        <v>38.96</v>
      </c>
      <c r="I1019" t="s">
        <v>17</v>
      </c>
      <c r="J1019" s="14" t="s">
        <v>17</v>
      </c>
      <c r="K1019" s="14" t="s">
        <v>17</v>
      </c>
      <c r="L1019" s="14" t="s">
        <v>17</v>
      </c>
      <c r="M1019" s="14" t="s">
        <v>17</v>
      </c>
      <c r="N1019" s="14" t="s">
        <v>17</v>
      </c>
      <c r="O1019" s="14" t="s">
        <v>17</v>
      </c>
      <c r="P1019" s="14" t="s">
        <v>17</v>
      </c>
      <c r="Q1019" s="14" t="s">
        <v>17</v>
      </c>
      <c r="R1019" s="14" t="s">
        <v>17</v>
      </c>
      <c r="S1019" s="14" t="s">
        <v>17</v>
      </c>
      <c r="T1019" s="14" t="s">
        <v>17</v>
      </c>
      <c r="U1019" s="14" t="s">
        <v>17</v>
      </c>
      <c r="V1019" s="14" t="s">
        <v>17</v>
      </c>
      <c r="W1019" s="14" t="s">
        <v>17</v>
      </c>
      <c r="X1019" s="14" t="s">
        <v>17</v>
      </c>
      <c r="Y1019" s="14" t="s">
        <v>17</v>
      </c>
      <c r="Z1019" s="14" t="s">
        <v>17</v>
      </c>
      <c r="AA1019" s="14" t="s">
        <v>17</v>
      </c>
      <c r="AB1019" s="14" t="s">
        <v>17</v>
      </c>
      <c r="AC1019" s="14" t="s">
        <v>17</v>
      </c>
      <c r="AD1019" s="14" t="s">
        <v>17</v>
      </c>
      <c r="AE1019" s="14" t="s">
        <v>17</v>
      </c>
    </row>
    <row r="1020" spans="1:31">
      <c r="A1020" t="s">
        <v>143</v>
      </c>
      <c r="B1020" t="s">
        <v>168</v>
      </c>
      <c r="C1020" s="234">
        <v>32794</v>
      </c>
      <c r="D1020" s="234">
        <v>33036</v>
      </c>
      <c r="E1020">
        <v>1990</v>
      </c>
      <c r="F1020">
        <v>1</v>
      </c>
      <c r="G1020">
        <v>8</v>
      </c>
      <c r="H1020">
        <v>48.76</v>
      </c>
      <c r="I1020" t="s">
        <v>17</v>
      </c>
      <c r="J1020" s="14" t="s">
        <v>17</v>
      </c>
      <c r="K1020" s="14" t="s">
        <v>17</v>
      </c>
      <c r="L1020" s="14" t="s">
        <v>17</v>
      </c>
      <c r="M1020" s="14" t="s">
        <v>17</v>
      </c>
      <c r="N1020" s="14" t="s">
        <v>17</v>
      </c>
      <c r="O1020" s="14" t="s">
        <v>17</v>
      </c>
      <c r="P1020" s="14" t="s">
        <v>17</v>
      </c>
      <c r="Q1020" s="14" t="s">
        <v>17</v>
      </c>
      <c r="R1020" s="14" t="s">
        <v>17</v>
      </c>
      <c r="S1020" s="14" t="s">
        <v>17</v>
      </c>
      <c r="T1020" s="14" t="s">
        <v>17</v>
      </c>
      <c r="U1020" s="14" t="s">
        <v>17</v>
      </c>
      <c r="V1020" s="14" t="s">
        <v>17</v>
      </c>
      <c r="W1020" s="14" t="s">
        <v>17</v>
      </c>
      <c r="X1020" s="14" t="s">
        <v>17</v>
      </c>
      <c r="Y1020" s="14" t="s">
        <v>17</v>
      </c>
      <c r="Z1020" s="14" t="s">
        <v>17</v>
      </c>
      <c r="AA1020" s="14" t="s">
        <v>17</v>
      </c>
      <c r="AB1020" s="14" t="s">
        <v>17</v>
      </c>
      <c r="AC1020" s="14" t="s">
        <v>17</v>
      </c>
      <c r="AD1020" s="14" t="s">
        <v>17</v>
      </c>
      <c r="AE1020" s="14" t="s">
        <v>17</v>
      </c>
    </row>
    <row r="1021" spans="1:31">
      <c r="A1021" t="s">
        <v>143</v>
      </c>
      <c r="B1021" t="s">
        <v>168</v>
      </c>
      <c r="C1021" s="234">
        <v>32794</v>
      </c>
      <c r="D1021" s="234">
        <v>33036</v>
      </c>
      <c r="E1021">
        <v>1990</v>
      </c>
      <c r="F1021">
        <v>1</v>
      </c>
      <c r="G1021">
        <v>9</v>
      </c>
      <c r="H1021">
        <v>52.51</v>
      </c>
      <c r="I1021" t="s">
        <v>17</v>
      </c>
      <c r="J1021" s="14" t="s">
        <v>17</v>
      </c>
      <c r="K1021" s="14" t="s">
        <v>17</v>
      </c>
      <c r="L1021" s="14" t="s">
        <v>17</v>
      </c>
      <c r="M1021" s="14" t="s">
        <v>17</v>
      </c>
      <c r="N1021" s="14" t="s">
        <v>17</v>
      </c>
      <c r="O1021" s="14" t="s">
        <v>17</v>
      </c>
      <c r="P1021" s="14" t="s">
        <v>17</v>
      </c>
      <c r="Q1021" s="14" t="s">
        <v>17</v>
      </c>
      <c r="R1021" s="14" t="s">
        <v>17</v>
      </c>
      <c r="S1021" s="14" t="s">
        <v>17</v>
      </c>
      <c r="T1021" s="14" t="s">
        <v>17</v>
      </c>
      <c r="U1021" s="14" t="s">
        <v>17</v>
      </c>
      <c r="V1021" s="14" t="s">
        <v>17</v>
      </c>
      <c r="W1021" s="14" t="s">
        <v>17</v>
      </c>
      <c r="X1021" s="14" t="s">
        <v>17</v>
      </c>
      <c r="Y1021" s="14" t="s">
        <v>17</v>
      </c>
      <c r="Z1021" s="14" t="s">
        <v>17</v>
      </c>
      <c r="AA1021" s="14" t="s">
        <v>17</v>
      </c>
      <c r="AB1021" s="14" t="s">
        <v>17</v>
      </c>
      <c r="AC1021" s="14" t="s">
        <v>17</v>
      </c>
      <c r="AD1021" s="14" t="s">
        <v>17</v>
      </c>
      <c r="AE1021" s="14" t="s">
        <v>17</v>
      </c>
    </row>
    <row r="1022" spans="1:31">
      <c r="A1022" t="s">
        <v>143</v>
      </c>
      <c r="B1022" t="s">
        <v>168</v>
      </c>
      <c r="C1022" s="234">
        <v>32794</v>
      </c>
      <c r="D1022" s="234">
        <v>33036</v>
      </c>
      <c r="E1022">
        <v>1990</v>
      </c>
      <c r="F1022">
        <v>1</v>
      </c>
      <c r="G1022">
        <v>10</v>
      </c>
      <c r="H1022">
        <v>50.82</v>
      </c>
      <c r="I1022" t="s">
        <v>17</v>
      </c>
      <c r="J1022" s="14" t="s">
        <v>17</v>
      </c>
      <c r="K1022" s="14" t="s">
        <v>17</v>
      </c>
      <c r="L1022" s="14" t="s">
        <v>17</v>
      </c>
      <c r="M1022" s="14" t="s">
        <v>17</v>
      </c>
      <c r="N1022" s="14" t="s">
        <v>17</v>
      </c>
      <c r="O1022" s="14" t="s">
        <v>17</v>
      </c>
      <c r="P1022" s="14" t="s">
        <v>17</v>
      </c>
      <c r="Q1022" s="14" t="s">
        <v>17</v>
      </c>
      <c r="R1022" s="14" t="s">
        <v>17</v>
      </c>
      <c r="S1022" s="14" t="s">
        <v>17</v>
      </c>
      <c r="T1022" s="14" t="s">
        <v>17</v>
      </c>
      <c r="U1022" s="14" t="s">
        <v>17</v>
      </c>
      <c r="V1022" s="14" t="s">
        <v>17</v>
      </c>
      <c r="W1022" s="14" t="s">
        <v>17</v>
      </c>
      <c r="X1022" s="14" t="s">
        <v>17</v>
      </c>
      <c r="Y1022" s="14" t="s">
        <v>17</v>
      </c>
      <c r="Z1022" s="14" t="s">
        <v>17</v>
      </c>
      <c r="AA1022" s="14" t="s">
        <v>17</v>
      </c>
      <c r="AB1022" s="14" t="s">
        <v>17</v>
      </c>
      <c r="AC1022" s="14" t="s">
        <v>17</v>
      </c>
      <c r="AD1022" s="14" t="s">
        <v>17</v>
      </c>
      <c r="AE1022" s="14" t="s">
        <v>17</v>
      </c>
    </row>
    <row r="1023" spans="1:31">
      <c r="A1023" t="s">
        <v>143</v>
      </c>
      <c r="B1023" t="s">
        <v>168</v>
      </c>
      <c r="C1023" s="234">
        <v>32794</v>
      </c>
      <c r="D1023" s="234">
        <v>33036</v>
      </c>
      <c r="E1023">
        <v>1990</v>
      </c>
      <c r="F1023">
        <v>1</v>
      </c>
      <c r="G1023">
        <v>11</v>
      </c>
      <c r="H1023">
        <v>45.01</v>
      </c>
      <c r="I1023" t="s">
        <v>17</v>
      </c>
      <c r="J1023" s="14" t="s">
        <v>17</v>
      </c>
      <c r="K1023" s="14" t="s">
        <v>17</v>
      </c>
      <c r="L1023" s="14" t="s">
        <v>17</v>
      </c>
      <c r="M1023" s="14" t="s">
        <v>17</v>
      </c>
      <c r="N1023" s="14" t="s">
        <v>17</v>
      </c>
      <c r="O1023" s="14" t="s">
        <v>17</v>
      </c>
      <c r="P1023" s="14" t="s">
        <v>17</v>
      </c>
      <c r="Q1023" s="14" t="s">
        <v>17</v>
      </c>
      <c r="R1023" s="14" t="s">
        <v>17</v>
      </c>
      <c r="S1023" s="14" t="s">
        <v>17</v>
      </c>
      <c r="T1023" s="14" t="s">
        <v>17</v>
      </c>
      <c r="U1023" s="14" t="s">
        <v>17</v>
      </c>
      <c r="V1023" s="14" t="s">
        <v>17</v>
      </c>
      <c r="W1023" s="14" t="s">
        <v>17</v>
      </c>
      <c r="X1023" s="14" t="s">
        <v>17</v>
      </c>
      <c r="Y1023" s="14" t="s">
        <v>17</v>
      </c>
      <c r="Z1023" s="14" t="s">
        <v>17</v>
      </c>
      <c r="AA1023" s="14" t="s">
        <v>17</v>
      </c>
      <c r="AB1023" s="14" t="s">
        <v>17</v>
      </c>
      <c r="AC1023" s="14" t="s">
        <v>17</v>
      </c>
      <c r="AD1023" s="14" t="s">
        <v>17</v>
      </c>
      <c r="AE1023" s="14" t="s">
        <v>17</v>
      </c>
    </row>
    <row r="1024" spans="1:31">
      <c r="A1024" t="s">
        <v>143</v>
      </c>
      <c r="B1024" t="s">
        <v>168</v>
      </c>
      <c r="C1024" s="234">
        <v>32794</v>
      </c>
      <c r="D1024" s="234">
        <v>33036</v>
      </c>
      <c r="E1024">
        <v>1990</v>
      </c>
      <c r="F1024">
        <v>1</v>
      </c>
      <c r="G1024">
        <v>12</v>
      </c>
      <c r="H1024">
        <v>51.18</v>
      </c>
      <c r="I1024" t="s">
        <v>17</v>
      </c>
      <c r="J1024" s="14" t="s">
        <v>17</v>
      </c>
      <c r="K1024" s="14" t="s">
        <v>17</v>
      </c>
      <c r="L1024" s="14" t="s">
        <v>17</v>
      </c>
      <c r="M1024" s="14" t="s">
        <v>17</v>
      </c>
      <c r="N1024" s="14" t="s">
        <v>17</v>
      </c>
      <c r="O1024" s="14" t="s">
        <v>17</v>
      </c>
      <c r="P1024" s="14" t="s">
        <v>17</v>
      </c>
      <c r="Q1024" s="14" t="s">
        <v>17</v>
      </c>
      <c r="R1024" s="14" t="s">
        <v>17</v>
      </c>
      <c r="S1024" s="14" t="s">
        <v>17</v>
      </c>
      <c r="T1024" s="14" t="s">
        <v>17</v>
      </c>
      <c r="U1024" s="14" t="s">
        <v>17</v>
      </c>
      <c r="V1024" s="14" t="s">
        <v>17</v>
      </c>
      <c r="W1024" s="14" t="s">
        <v>17</v>
      </c>
      <c r="X1024" s="14" t="s">
        <v>17</v>
      </c>
      <c r="Y1024" s="14" t="s">
        <v>17</v>
      </c>
      <c r="Z1024" s="14" t="s">
        <v>17</v>
      </c>
      <c r="AA1024" s="14" t="s">
        <v>17</v>
      </c>
      <c r="AB1024" s="14" t="s">
        <v>17</v>
      </c>
      <c r="AC1024" s="14" t="s">
        <v>17</v>
      </c>
      <c r="AD1024" s="14" t="s">
        <v>17</v>
      </c>
      <c r="AE1024" s="14" t="s">
        <v>17</v>
      </c>
    </row>
    <row r="1025" spans="1:31">
      <c r="A1025" t="s">
        <v>143</v>
      </c>
      <c r="B1025" t="s">
        <v>168</v>
      </c>
      <c r="C1025" s="234">
        <v>32794</v>
      </c>
      <c r="D1025" s="234">
        <v>33036</v>
      </c>
      <c r="E1025">
        <v>1990</v>
      </c>
      <c r="F1025">
        <v>1</v>
      </c>
      <c r="G1025">
        <v>13</v>
      </c>
      <c r="H1025">
        <v>28.19</v>
      </c>
      <c r="I1025" t="s">
        <v>17</v>
      </c>
      <c r="J1025" s="14" t="s">
        <v>17</v>
      </c>
      <c r="K1025" s="14" t="s">
        <v>17</v>
      </c>
      <c r="L1025" s="14" t="s">
        <v>17</v>
      </c>
      <c r="M1025" s="14" t="s">
        <v>17</v>
      </c>
      <c r="N1025" s="14" t="s">
        <v>17</v>
      </c>
      <c r="O1025" s="14" t="s">
        <v>17</v>
      </c>
      <c r="P1025" s="14" t="s">
        <v>17</v>
      </c>
      <c r="Q1025" s="14" t="s">
        <v>17</v>
      </c>
      <c r="R1025" s="14" t="s">
        <v>17</v>
      </c>
      <c r="S1025" s="14" t="s">
        <v>17</v>
      </c>
      <c r="T1025" s="14" t="s">
        <v>17</v>
      </c>
      <c r="U1025" s="14" t="s">
        <v>17</v>
      </c>
      <c r="V1025" s="14" t="s">
        <v>17</v>
      </c>
      <c r="W1025" s="14" t="s">
        <v>17</v>
      </c>
      <c r="X1025" s="14" t="s">
        <v>17</v>
      </c>
      <c r="Y1025" s="14" t="s">
        <v>17</v>
      </c>
      <c r="Z1025" s="14" t="s">
        <v>17</v>
      </c>
      <c r="AA1025" s="14" t="s">
        <v>17</v>
      </c>
      <c r="AB1025" s="14" t="s">
        <v>17</v>
      </c>
      <c r="AC1025" s="14" t="s">
        <v>17</v>
      </c>
      <c r="AD1025" s="14" t="s">
        <v>17</v>
      </c>
      <c r="AE1025" s="14" t="s">
        <v>17</v>
      </c>
    </row>
    <row r="1026" spans="1:31">
      <c r="A1026" t="s">
        <v>143</v>
      </c>
      <c r="B1026" t="s">
        <v>168</v>
      </c>
      <c r="C1026" s="234">
        <v>32794</v>
      </c>
      <c r="D1026" s="234">
        <v>33036</v>
      </c>
      <c r="E1026">
        <v>1990</v>
      </c>
      <c r="F1026">
        <v>1</v>
      </c>
      <c r="G1026">
        <v>14</v>
      </c>
      <c r="H1026">
        <v>52.27</v>
      </c>
      <c r="I1026" t="s">
        <v>17</v>
      </c>
      <c r="J1026" s="14" t="s">
        <v>17</v>
      </c>
      <c r="K1026" s="14" t="s">
        <v>17</v>
      </c>
      <c r="L1026" s="14" t="s">
        <v>17</v>
      </c>
      <c r="M1026" s="14" t="s">
        <v>17</v>
      </c>
      <c r="N1026" s="14" t="s">
        <v>17</v>
      </c>
      <c r="O1026" s="14" t="s">
        <v>17</v>
      </c>
      <c r="P1026" s="14" t="s">
        <v>17</v>
      </c>
      <c r="Q1026" s="14" t="s">
        <v>17</v>
      </c>
      <c r="R1026" s="14" t="s">
        <v>17</v>
      </c>
      <c r="S1026" s="14" t="s">
        <v>17</v>
      </c>
      <c r="T1026" s="14" t="s">
        <v>17</v>
      </c>
      <c r="U1026" s="14" t="s">
        <v>17</v>
      </c>
      <c r="V1026" s="14" t="s">
        <v>17</v>
      </c>
      <c r="W1026" s="14" t="s">
        <v>17</v>
      </c>
      <c r="X1026" s="14" t="s">
        <v>17</v>
      </c>
      <c r="Y1026" s="14" t="s">
        <v>17</v>
      </c>
      <c r="Z1026" s="14" t="s">
        <v>17</v>
      </c>
      <c r="AA1026" s="14" t="s">
        <v>17</v>
      </c>
      <c r="AB1026" s="14" t="s">
        <v>17</v>
      </c>
      <c r="AC1026" s="14" t="s">
        <v>17</v>
      </c>
      <c r="AD1026" s="14" t="s">
        <v>17</v>
      </c>
      <c r="AE1026" s="14" t="s">
        <v>17</v>
      </c>
    </row>
    <row r="1027" spans="1:31">
      <c r="A1027" t="s">
        <v>143</v>
      </c>
      <c r="B1027" t="s">
        <v>168</v>
      </c>
      <c r="C1027" s="234">
        <v>32794</v>
      </c>
      <c r="D1027" s="234">
        <v>33036</v>
      </c>
      <c r="E1027">
        <v>1990</v>
      </c>
      <c r="F1027">
        <v>2</v>
      </c>
      <c r="G1027">
        <v>1</v>
      </c>
      <c r="H1027">
        <v>22.75</v>
      </c>
      <c r="I1027" t="s">
        <v>17</v>
      </c>
      <c r="J1027" s="14" t="s">
        <v>17</v>
      </c>
      <c r="K1027" s="14" t="s">
        <v>17</v>
      </c>
      <c r="L1027" s="14" t="s">
        <v>17</v>
      </c>
      <c r="M1027" s="14" t="s">
        <v>17</v>
      </c>
      <c r="N1027" s="14" t="s">
        <v>17</v>
      </c>
      <c r="O1027" s="14" t="s">
        <v>17</v>
      </c>
      <c r="P1027" s="14" t="s">
        <v>17</v>
      </c>
      <c r="Q1027" s="14" t="s">
        <v>17</v>
      </c>
      <c r="R1027" s="14" t="s">
        <v>17</v>
      </c>
      <c r="S1027" s="14" t="s">
        <v>17</v>
      </c>
      <c r="T1027" s="14" t="s">
        <v>17</v>
      </c>
      <c r="U1027" s="14" t="s">
        <v>17</v>
      </c>
      <c r="V1027" s="14" t="s">
        <v>17</v>
      </c>
      <c r="W1027" s="14" t="s">
        <v>17</v>
      </c>
      <c r="X1027" s="14" t="s">
        <v>17</v>
      </c>
      <c r="Y1027" s="14" t="s">
        <v>17</v>
      </c>
      <c r="Z1027" s="14" t="s">
        <v>17</v>
      </c>
      <c r="AA1027" s="14" t="s">
        <v>17</v>
      </c>
      <c r="AB1027" s="14" t="s">
        <v>17</v>
      </c>
      <c r="AC1027" s="14" t="s">
        <v>17</v>
      </c>
      <c r="AD1027" s="14" t="s">
        <v>17</v>
      </c>
      <c r="AE1027" s="14" t="s">
        <v>17</v>
      </c>
    </row>
    <row r="1028" spans="1:31">
      <c r="A1028" t="s">
        <v>143</v>
      </c>
      <c r="B1028" t="s">
        <v>168</v>
      </c>
      <c r="C1028" s="234">
        <v>32794</v>
      </c>
      <c r="D1028" s="234">
        <v>33036</v>
      </c>
      <c r="E1028">
        <v>1990</v>
      </c>
      <c r="F1028">
        <v>2</v>
      </c>
      <c r="G1028">
        <v>2</v>
      </c>
      <c r="H1028">
        <v>25.89</v>
      </c>
      <c r="I1028" t="s">
        <v>17</v>
      </c>
      <c r="J1028" s="14" t="s">
        <v>17</v>
      </c>
      <c r="K1028" s="14" t="s">
        <v>17</v>
      </c>
      <c r="L1028" s="14" t="s">
        <v>17</v>
      </c>
      <c r="M1028" s="14" t="s">
        <v>17</v>
      </c>
      <c r="N1028" s="14" t="s">
        <v>17</v>
      </c>
      <c r="O1028" s="14" t="s">
        <v>17</v>
      </c>
      <c r="P1028" s="14" t="s">
        <v>17</v>
      </c>
      <c r="Q1028" s="14" t="s">
        <v>17</v>
      </c>
      <c r="R1028" s="14" t="s">
        <v>17</v>
      </c>
      <c r="S1028" s="14" t="s">
        <v>17</v>
      </c>
      <c r="T1028" s="14" t="s">
        <v>17</v>
      </c>
      <c r="U1028" s="14" t="s">
        <v>17</v>
      </c>
      <c r="V1028" s="14" t="s">
        <v>17</v>
      </c>
      <c r="W1028" s="14" t="s">
        <v>17</v>
      </c>
      <c r="X1028" s="14" t="s">
        <v>17</v>
      </c>
      <c r="Y1028" s="14" t="s">
        <v>17</v>
      </c>
      <c r="Z1028" s="14" t="s">
        <v>17</v>
      </c>
      <c r="AA1028" s="14" t="s">
        <v>17</v>
      </c>
      <c r="AB1028" s="14" t="s">
        <v>17</v>
      </c>
      <c r="AC1028" s="14" t="s">
        <v>17</v>
      </c>
      <c r="AD1028" s="14" t="s">
        <v>17</v>
      </c>
      <c r="AE1028" s="14" t="s">
        <v>17</v>
      </c>
    </row>
    <row r="1029" spans="1:31">
      <c r="A1029" t="s">
        <v>143</v>
      </c>
      <c r="B1029" t="s">
        <v>168</v>
      </c>
      <c r="C1029" s="234">
        <v>32794</v>
      </c>
      <c r="D1029" s="234">
        <v>33036</v>
      </c>
      <c r="E1029">
        <v>1990</v>
      </c>
      <c r="F1029">
        <v>2</v>
      </c>
      <c r="G1029">
        <v>3</v>
      </c>
      <c r="H1029">
        <v>35.450000000000003</v>
      </c>
      <c r="I1029" t="s">
        <v>17</v>
      </c>
      <c r="J1029" s="14" t="s">
        <v>17</v>
      </c>
      <c r="K1029" s="14" t="s">
        <v>17</v>
      </c>
      <c r="L1029" s="14" t="s">
        <v>17</v>
      </c>
      <c r="M1029" s="14" t="s">
        <v>17</v>
      </c>
      <c r="N1029" s="14" t="s">
        <v>17</v>
      </c>
      <c r="O1029" s="14" t="s">
        <v>17</v>
      </c>
      <c r="P1029" s="14" t="s">
        <v>17</v>
      </c>
      <c r="Q1029" s="14" t="s">
        <v>17</v>
      </c>
      <c r="R1029" s="14" t="s">
        <v>17</v>
      </c>
      <c r="S1029" s="14" t="s">
        <v>17</v>
      </c>
      <c r="T1029" s="14" t="s">
        <v>17</v>
      </c>
      <c r="U1029" s="14" t="s">
        <v>17</v>
      </c>
      <c r="V1029" s="14" t="s">
        <v>17</v>
      </c>
      <c r="W1029" s="14" t="s">
        <v>17</v>
      </c>
      <c r="X1029" s="14" t="s">
        <v>17</v>
      </c>
      <c r="Y1029" s="14" t="s">
        <v>17</v>
      </c>
      <c r="Z1029" s="14" t="s">
        <v>17</v>
      </c>
      <c r="AA1029" s="14" t="s">
        <v>17</v>
      </c>
      <c r="AB1029" s="14" t="s">
        <v>17</v>
      </c>
      <c r="AC1029" s="14" t="s">
        <v>17</v>
      </c>
      <c r="AD1029" s="14" t="s">
        <v>17</v>
      </c>
      <c r="AE1029" s="14" t="s">
        <v>17</v>
      </c>
    </row>
    <row r="1030" spans="1:31">
      <c r="A1030" t="s">
        <v>143</v>
      </c>
      <c r="B1030" t="s">
        <v>168</v>
      </c>
      <c r="C1030" s="234">
        <v>32794</v>
      </c>
      <c r="D1030" s="234">
        <v>33036</v>
      </c>
      <c r="E1030">
        <v>1990</v>
      </c>
      <c r="F1030">
        <v>2</v>
      </c>
      <c r="G1030">
        <v>4</v>
      </c>
      <c r="H1030">
        <v>47.43</v>
      </c>
      <c r="I1030" t="s">
        <v>17</v>
      </c>
      <c r="J1030" s="14" t="s">
        <v>17</v>
      </c>
      <c r="K1030" s="14" t="s">
        <v>17</v>
      </c>
      <c r="L1030" s="14" t="s">
        <v>17</v>
      </c>
      <c r="M1030" s="14" t="s">
        <v>17</v>
      </c>
      <c r="N1030" s="14" t="s">
        <v>17</v>
      </c>
      <c r="O1030" s="14" t="s">
        <v>17</v>
      </c>
      <c r="P1030" s="14" t="s">
        <v>17</v>
      </c>
      <c r="Q1030" s="14" t="s">
        <v>17</v>
      </c>
      <c r="R1030" s="14" t="s">
        <v>17</v>
      </c>
      <c r="S1030" s="14" t="s">
        <v>17</v>
      </c>
      <c r="T1030" s="14" t="s">
        <v>17</v>
      </c>
      <c r="U1030" s="14" t="s">
        <v>17</v>
      </c>
      <c r="V1030" s="14" t="s">
        <v>17</v>
      </c>
      <c r="W1030" s="14" t="s">
        <v>17</v>
      </c>
      <c r="X1030" s="14" t="s">
        <v>17</v>
      </c>
      <c r="Y1030" s="14" t="s">
        <v>17</v>
      </c>
      <c r="Z1030" s="14" t="s">
        <v>17</v>
      </c>
      <c r="AA1030" s="14" t="s">
        <v>17</v>
      </c>
      <c r="AB1030" s="14" t="s">
        <v>17</v>
      </c>
      <c r="AC1030" s="14" t="s">
        <v>17</v>
      </c>
      <c r="AD1030" s="14" t="s">
        <v>17</v>
      </c>
      <c r="AE1030" s="14" t="s">
        <v>17</v>
      </c>
    </row>
    <row r="1031" spans="1:31">
      <c r="A1031" t="s">
        <v>143</v>
      </c>
      <c r="B1031" t="s">
        <v>168</v>
      </c>
      <c r="C1031" s="234">
        <v>32794</v>
      </c>
      <c r="D1031" s="234">
        <v>33036</v>
      </c>
      <c r="E1031">
        <v>1990</v>
      </c>
      <c r="F1031">
        <v>2</v>
      </c>
      <c r="G1031">
        <v>5</v>
      </c>
      <c r="H1031">
        <v>51.42</v>
      </c>
      <c r="I1031" t="s">
        <v>17</v>
      </c>
      <c r="J1031" s="14" t="s">
        <v>17</v>
      </c>
      <c r="K1031" s="14" t="s">
        <v>17</v>
      </c>
      <c r="L1031" s="14" t="s">
        <v>17</v>
      </c>
      <c r="M1031" s="14" t="s">
        <v>17</v>
      </c>
      <c r="N1031" s="14" t="s">
        <v>17</v>
      </c>
      <c r="O1031" s="14" t="s">
        <v>17</v>
      </c>
      <c r="P1031" s="14" t="s">
        <v>17</v>
      </c>
      <c r="Q1031" s="14" t="s">
        <v>17</v>
      </c>
      <c r="R1031" s="14" t="s">
        <v>17</v>
      </c>
      <c r="S1031" s="14" t="s">
        <v>17</v>
      </c>
      <c r="T1031" s="14" t="s">
        <v>17</v>
      </c>
      <c r="U1031" s="14" t="s">
        <v>17</v>
      </c>
      <c r="V1031" s="14" t="s">
        <v>17</v>
      </c>
      <c r="W1031" s="14" t="s">
        <v>17</v>
      </c>
      <c r="X1031" s="14" t="s">
        <v>17</v>
      </c>
      <c r="Y1031" s="14" t="s">
        <v>17</v>
      </c>
      <c r="Z1031" s="14" t="s">
        <v>17</v>
      </c>
      <c r="AA1031" s="14" t="s">
        <v>17</v>
      </c>
      <c r="AB1031" s="14" t="s">
        <v>17</v>
      </c>
      <c r="AC1031" s="14" t="s">
        <v>17</v>
      </c>
      <c r="AD1031" s="14" t="s">
        <v>17</v>
      </c>
      <c r="AE1031" s="14" t="s">
        <v>17</v>
      </c>
    </row>
    <row r="1032" spans="1:31">
      <c r="A1032" t="s">
        <v>143</v>
      </c>
      <c r="B1032" t="s">
        <v>168</v>
      </c>
      <c r="C1032" s="234">
        <v>32794</v>
      </c>
      <c r="D1032" s="234">
        <v>33036</v>
      </c>
      <c r="E1032">
        <v>1990</v>
      </c>
      <c r="F1032">
        <v>2</v>
      </c>
      <c r="G1032">
        <v>6</v>
      </c>
      <c r="H1032">
        <v>49.97</v>
      </c>
      <c r="I1032" t="s">
        <v>17</v>
      </c>
      <c r="J1032" s="14" t="s">
        <v>17</v>
      </c>
      <c r="K1032" s="14" t="s">
        <v>17</v>
      </c>
      <c r="L1032" s="14" t="s">
        <v>17</v>
      </c>
      <c r="M1032" s="14" t="s">
        <v>17</v>
      </c>
      <c r="N1032" s="14" t="s">
        <v>17</v>
      </c>
      <c r="O1032" s="14" t="s">
        <v>17</v>
      </c>
      <c r="P1032" s="14" t="s">
        <v>17</v>
      </c>
      <c r="Q1032" s="14" t="s">
        <v>17</v>
      </c>
      <c r="R1032" s="14" t="s">
        <v>17</v>
      </c>
      <c r="S1032" s="14" t="s">
        <v>17</v>
      </c>
      <c r="T1032" s="14" t="s">
        <v>17</v>
      </c>
      <c r="U1032" s="14" t="s">
        <v>17</v>
      </c>
      <c r="V1032" s="14" t="s">
        <v>17</v>
      </c>
      <c r="W1032" s="14" t="s">
        <v>17</v>
      </c>
      <c r="X1032" s="14" t="s">
        <v>17</v>
      </c>
      <c r="Y1032" s="14" t="s">
        <v>17</v>
      </c>
      <c r="Z1032" s="14" t="s">
        <v>17</v>
      </c>
      <c r="AA1032" s="14" t="s">
        <v>17</v>
      </c>
      <c r="AB1032" s="14" t="s">
        <v>17</v>
      </c>
      <c r="AC1032" s="14" t="s">
        <v>17</v>
      </c>
      <c r="AD1032" s="14" t="s">
        <v>17</v>
      </c>
      <c r="AE1032" s="14" t="s">
        <v>17</v>
      </c>
    </row>
    <row r="1033" spans="1:31">
      <c r="A1033" t="s">
        <v>143</v>
      </c>
      <c r="B1033" t="s">
        <v>168</v>
      </c>
      <c r="C1033" s="234">
        <v>32794</v>
      </c>
      <c r="D1033" s="234">
        <v>33036</v>
      </c>
      <c r="E1033">
        <v>1990</v>
      </c>
      <c r="F1033">
        <v>2</v>
      </c>
      <c r="G1033">
        <v>7</v>
      </c>
      <c r="H1033">
        <v>43.32</v>
      </c>
      <c r="I1033" t="s">
        <v>17</v>
      </c>
      <c r="J1033" s="14" t="s">
        <v>17</v>
      </c>
      <c r="K1033" s="14" t="s">
        <v>17</v>
      </c>
      <c r="L1033" s="14" t="s">
        <v>17</v>
      </c>
      <c r="M1033" s="14" t="s">
        <v>17</v>
      </c>
      <c r="N1033" s="14" t="s">
        <v>17</v>
      </c>
      <c r="O1033" s="14" t="s">
        <v>17</v>
      </c>
      <c r="P1033" s="14" t="s">
        <v>17</v>
      </c>
      <c r="Q1033" s="14" t="s">
        <v>17</v>
      </c>
      <c r="R1033" s="14" t="s">
        <v>17</v>
      </c>
      <c r="S1033" s="14" t="s">
        <v>17</v>
      </c>
      <c r="T1033" s="14" t="s">
        <v>17</v>
      </c>
      <c r="U1033" s="14" t="s">
        <v>17</v>
      </c>
      <c r="V1033" s="14" t="s">
        <v>17</v>
      </c>
      <c r="W1033" s="14" t="s">
        <v>17</v>
      </c>
      <c r="X1033" s="14" t="s">
        <v>17</v>
      </c>
      <c r="Y1033" s="14" t="s">
        <v>17</v>
      </c>
      <c r="Z1033" s="14" t="s">
        <v>17</v>
      </c>
      <c r="AA1033" s="14" t="s">
        <v>17</v>
      </c>
      <c r="AB1033" s="14" t="s">
        <v>17</v>
      </c>
      <c r="AC1033" s="14" t="s">
        <v>17</v>
      </c>
      <c r="AD1033" s="14" t="s">
        <v>17</v>
      </c>
      <c r="AE1033" s="14" t="s">
        <v>17</v>
      </c>
    </row>
    <row r="1034" spans="1:31">
      <c r="A1034" t="s">
        <v>143</v>
      </c>
      <c r="B1034" t="s">
        <v>168</v>
      </c>
      <c r="C1034" s="234">
        <v>32794</v>
      </c>
      <c r="D1034" s="234">
        <v>33036</v>
      </c>
      <c r="E1034">
        <v>1990</v>
      </c>
      <c r="F1034">
        <v>2</v>
      </c>
      <c r="G1034">
        <v>8</v>
      </c>
      <c r="H1034">
        <v>48.28</v>
      </c>
      <c r="I1034" t="s">
        <v>17</v>
      </c>
      <c r="J1034" s="14" t="s">
        <v>17</v>
      </c>
      <c r="K1034" s="14" t="s">
        <v>17</v>
      </c>
      <c r="L1034" s="14" t="s">
        <v>17</v>
      </c>
      <c r="M1034" s="14" t="s">
        <v>17</v>
      </c>
      <c r="N1034" s="14" t="s">
        <v>17</v>
      </c>
      <c r="O1034" s="14" t="s">
        <v>17</v>
      </c>
      <c r="P1034" s="14" t="s">
        <v>17</v>
      </c>
      <c r="Q1034" s="14" t="s">
        <v>17</v>
      </c>
      <c r="R1034" s="14" t="s">
        <v>17</v>
      </c>
      <c r="S1034" s="14" t="s">
        <v>17</v>
      </c>
      <c r="T1034" s="14" t="s">
        <v>17</v>
      </c>
      <c r="U1034" s="14" t="s">
        <v>17</v>
      </c>
      <c r="V1034" s="14" t="s">
        <v>17</v>
      </c>
      <c r="W1034" s="14" t="s">
        <v>17</v>
      </c>
      <c r="X1034" s="14" t="s">
        <v>17</v>
      </c>
      <c r="Y1034" s="14" t="s">
        <v>17</v>
      </c>
      <c r="Z1034" s="14" t="s">
        <v>17</v>
      </c>
      <c r="AA1034" s="14" t="s">
        <v>17</v>
      </c>
      <c r="AB1034" s="14" t="s">
        <v>17</v>
      </c>
      <c r="AC1034" s="14" t="s">
        <v>17</v>
      </c>
      <c r="AD1034" s="14" t="s">
        <v>17</v>
      </c>
      <c r="AE1034" s="14" t="s">
        <v>17</v>
      </c>
    </row>
    <row r="1035" spans="1:31">
      <c r="A1035" t="s">
        <v>143</v>
      </c>
      <c r="B1035" t="s">
        <v>168</v>
      </c>
      <c r="C1035" s="234">
        <v>32794</v>
      </c>
      <c r="D1035" s="234">
        <v>33036</v>
      </c>
      <c r="E1035">
        <v>1990</v>
      </c>
      <c r="F1035">
        <v>2</v>
      </c>
      <c r="G1035">
        <v>9</v>
      </c>
      <c r="H1035">
        <v>49.73</v>
      </c>
      <c r="I1035" t="s">
        <v>17</v>
      </c>
      <c r="J1035" s="14" t="s">
        <v>17</v>
      </c>
      <c r="K1035" s="14" t="s">
        <v>17</v>
      </c>
      <c r="L1035" s="14" t="s">
        <v>17</v>
      </c>
      <c r="M1035" s="14" t="s">
        <v>17</v>
      </c>
      <c r="N1035" s="14" t="s">
        <v>17</v>
      </c>
      <c r="O1035" s="14" t="s">
        <v>17</v>
      </c>
      <c r="P1035" s="14" t="s">
        <v>17</v>
      </c>
      <c r="Q1035" s="14" t="s">
        <v>17</v>
      </c>
      <c r="R1035" s="14" t="s">
        <v>17</v>
      </c>
      <c r="S1035" s="14" t="s">
        <v>17</v>
      </c>
      <c r="T1035" s="14" t="s">
        <v>17</v>
      </c>
      <c r="U1035" s="14" t="s">
        <v>17</v>
      </c>
      <c r="V1035" s="14" t="s">
        <v>17</v>
      </c>
      <c r="W1035" s="14" t="s">
        <v>17</v>
      </c>
      <c r="X1035" s="14" t="s">
        <v>17</v>
      </c>
      <c r="Y1035" s="14" t="s">
        <v>17</v>
      </c>
      <c r="Z1035" s="14" t="s">
        <v>17</v>
      </c>
      <c r="AA1035" s="14" t="s">
        <v>17</v>
      </c>
      <c r="AB1035" s="14" t="s">
        <v>17</v>
      </c>
      <c r="AC1035" s="14" t="s">
        <v>17</v>
      </c>
      <c r="AD1035" s="14" t="s">
        <v>17</v>
      </c>
      <c r="AE1035" s="14" t="s">
        <v>17</v>
      </c>
    </row>
    <row r="1036" spans="1:31">
      <c r="A1036" t="s">
        <v>143</v>
      </c>
      <c r="B1036" t="s">
        <v>168</v>
      </c>
      <c r="C1036" s="234">
        <v>32794</v>
      </c>
      <c r="D1036" s="234">
        <v>33036</v>
      </c>
      <c r="E1036">
        <v>1990</v>
      </c>
      <c r="F1036">
        <v>2</v>
      </c>
      <c r="G1036">
        <v>10</v>
      </c>
      <c r="H1036">
        <v>54.33</v>
      </c>
      <c r="I1036" t="s">
        <v>17</v>
      </c>
      <c r="J1036" s="14" t="s">
        <v>17</v>
      </c>
      <c r="K1036" s="14" t="s">
        <v>17</v>
      </c>
      <c r="L1036" s="14" t="s">
        <v>17</v>
      </c>
      <c r="M1036" s="14" t="s">
        <v>17</v>
      </c>
      <c r="N1036" s="14" t="s">
        <v>17</v>
      </c>
      <c r="O1036" s="14" t="s">
        <v>17</v>
      </c>
      <c r="P1036" s="14" t="s">
        <v>17</v>
      </c>
      <c r="Q1036" s="14" t="s">
        <v>17</v>
      </c>
      <c r="R1036" s="14" t="s">
        <v>17</v>
      </c>
      <c r="S1036" s="14" t="s">
        <v>17</v>
      </c>
      <c r="T1036" s="14" t="s">
        <v>17</v>
      </c>
      <c r="U1036" s="14" t="s">
        <v>17</v>
      </c>
      <c r="V1036" s="14" t="s">
        <v>17</v>
      </c>
      <c r="W1036" s="14" t="s">
        <v>17</v>
      </c>
      <c r="X1036" s="14" t="s">
        <v>17</v>
      </c>
      <c r="Y1036" s="14" t="s">
        <v>17</v>
      </c>
      <c r="Z1036" s="14" t="s">
        <v>17</v>
      </c>
      <c r="AA1036" s="14" t="s">
        <v>17</v>
      </c>
      <c r="AB1036" s="14" t="s">
        <v>17</v>
      </c>
      <c r="AC1036" s="14" t="s">
        <v>17</v>
      </c>
      <c r="AD1036" s="14" t="s">
        <v>17</v>
      </c>
      <c r="AE1036" s="14" t="s">
        <v>17</v>
      </c>
    </row>
    <row r="1037" spans="1:31">
      <c r="A1037" t="s">
        <v>143</v>
      </c>
      <c r="B1037" t="s">
        <v>168</v>
      </c>
      <c r="C1037" s="234">
        <v>32794</v>
      </c>
      <c r="D1037" s="234">
        <v>33036</v>
      </c>
      <c r="E1037">
        <v>1990</v>
      </c>
      <c r="F1037">
        <v>2</v>
      </c>
      <c r="G1037">
        <v>11</v>
      </c>
      <c r="H1037">
        <v>45.5</v>
      </c>
      <c r="I1037" t="s">
        <v>17</v>
      </c>
      <c r="J1037" s="14" t="s">
        <v>17</v>
      </c>
      <c r="K1037" s="14" t="s">
        <v>17</v>
      </c>
      <c r="L1037" s="14" t="s">
        <v>17</v>
      </c>
      <c r="M1037" s="14" t="s">
        <v>17</v>
      </c>
      <c r="N1037" s="14" t="s">
        <v>17</v>
      </c>
      <c r="O1037" s="14" t="s">
        <v>17</v>
      </c>
      <c r="P1037" s="14" t="s">
        <v>17</v>
      </c>
      <c r="Q1037" s="14" t="s">
        <v>17</v>
      </c>
      <c r="R1037" s="14" t="s">
        <v>17</v>
      </c>
      <c r="S1037" s="14" t="s">
        <v>17</v>
      </c>
      <c r="T1037" s="14" t="s">
        <v>17</v>
      </c>
      <c r="U1037" s="14" t="s">
        <v>17</v>
      </c>
      <c r="V1037" s="14" t="s">
        <v>17</v>
      </c>
      <c r="W1037" s="14" t="s">
        <v>17</v>
      </c>
      <c r="X1037" s="14" t="s">
        <v>17</v>
      </c>
      <c r="Y1037" s="14" t="s">
        <v>17</v>
      </c>
      <c r="Z1037" s="14" t="s">
        <v>17</v>
      </c>
      <c r="AA1037" s="14" t="s">
        <v>17</v>
      </c>
      <c r="AB1037" s="14" t="s">
        <v>17</v>
      </c>
      <c r="AC1037" s="14" t="s">
        <v>17</v>
      </c>
      <c r="AD1037" s="14" t="s">
        <v>17</v>
      </c>
      <c r="AE1037" s="14" t="s">
        <v>17</v>
      </c>
    </row>
    <row r="1038" spans="1:31">
      <c r="A1038" t="s">
        <v>143</v>
      </c>
      <c r="B1038" t="s">
        <v>168</v>
      </c>
      <c r="C1038" s="234">
        <v>32794</v>
      </c>
      <c r="D1038" s="234">
        <v>33036</v>
      </c>
      <c r="E1038">
        <v>1990</v>
      </c>
      <c r="F1038">
        <v>2</v>
      </c>
      <c r="G1038">
        <v>12</v>
      </c>
      <c r="H1038">
        <v>44.89</v>
      </c>
      <c r="I1038" t="s">
        <v>17</v>
      </c>
      <c r="J1038" s="14" t="s">
        <v>17</v>
      </c>
      <c r="K1038" s="14" t="s">
        <v>17</v>
      </c>
      <c r="L1038" s="14" t="s">
        <v>17</v>
      </c>
      <c r="M1038" s="14" t="s">
        <v>17</v>
      </c>
      <c r="N1038" s="14" t="s">
        <v>17</v>
      </c>
      <c r="O1038" s="14" t="s">
        <v>17</v>
      </c>
      <c r="P1038" s="14" t="s">
        <v>17</v>
      </c>
      <c r="Q1038" s="14" t="s">
        <v>17</v>
      </c>
      <c r="R1038" s="14" t="s">
        <v>17</v>
      </c>
      <c r="S1038" s="14" t="s">
        <v>17</v>
      </c>
      <c r="T1038" s="14" t="s">
        <v>17</v>
      </c>
      <c r="U1038" s="14" t="s">
        <v>17</v>
      </c>
      <c r="V1038" s="14" t="s">
        <v>17</v>
      </c>
      <c r="W1038" s="14" t="s">
        <v>17</v>
      </c>
      <c r="X1038" s="14" t="s">
        <v>17</v>
      </c>
      <c r="Y1038" s="14" t="s">
        <v>17</v>
      </c>
      <c r="Z1038" s="14" t="s">
        <v>17</v>
      </c>
      <c r="AA1038" s="14" t="s">
        <v>17</v>
      </c>
      <c r="AB1038" s="14" t="s">
        <v>17</v>
      </c>
      <c r="AC1038" s="14" t="s">
        <v>17</v>
      </c>
      <c r="AD1038" s="14" t="s">
        <v>17</v>
      </c>
      <c r="AE1038" s="14" t="s">
        <v>17</v>
      </c>
    </row>
    <row r="1039" spans="1:31">
      <c r="A1039" t="s">
        <v>143</v>
      </c>
      <c r="B1039" t="s">
        <v>168</v>
      </c>
      <c r="C1039" s="234">
        <v>32794</v>
      </c>
      <c r="D1039" s="234">
        <v>33036</v>
      </c>
      <c r="E1039">
        <v>1990</v>
      </c>
      <c r="F1039">
        <v>2</v>
      </c>
      <c r="G1039">
        <v>13</v>
      </c>
      <c r="H1039">
        <v>34.97</v>
      </c>
      <c r="I1039" t="s">
        <v>17</v>
      </c>
      <c r="J1039" s="14" t="s">
        <v>17</v>
      </c>
      <c r="K1039" s="14" t="s">
        <v>17</v>
      </c>
      <c r="L1039" s="14" t="s">
        <v>17</v>
      </c>
      <c r="M1039" s="14" t="s">
        <v>17</v>
      </c>
      <c r="N1039" s="14" t="s">
        <v>17</v>
      </c>
      <c r="O1039" s="14" t="s">
        <v>17</v>
      </c>
      <c r="P1039" s="14" t="s">
        <v>17</v>
      </c>
      <c r="Q1039" s="14" t="s">
        <v>17</v>
      </c>
      <c r="R1039" s="14" t="s">
        <v>17</v>
      </c>
      <c r="S1039" s="14" t="s">
        <v>17</v>
      </c>
      <c r="T1039" s="14" t="s">
        <v>17</v>
      </c>
      <c r="U1039" s="14" t="s">
        <v>17</v>
      </c>
      <c r="V1039" s="14" t="s">
        <v>17</v>
      </c>
      <c r="W1039" s="14" t="s">
        <v>17</v>
      </c>
      <c r="X1039" s="14" t="s">
        <v>17</v>
      </c>
      <c r="Y1039" s="14" t="s">
        <v>17</v>
      </c>
      <c r="Z1039" s="14" t="s">
        <v>17</v>
      </c>
      <c r="AA1039" s="14" t="s">
        <v>17</v>
      </c>
      <c r="AB1039" s="14" t="s">
        <v>17</v>
      </c>
      <c r="AC1039" s="14" t="s">
        <v>17</v>
      </c>
      <c r="AD1039" s="14" t="s">
        <v>17</v>
      </c>
      <c r="AE1039" s="14" t="s">
        <v>17</v>
      </c>
    </row>
    <row r="1040" spans="1:31">
      <c r="A1040" t="s">
        <v>143</v>
      </c>
      <c r="B1040" t="s">
        <v>168</v>
      </c>
      <c r="C1040" s="234">
        <v>32794</v>
      </c>
      <c r="D1040" s="234">
        <v>33036</v>
      </c>
      <c r="E1040">
        <v>1990</v>
      </c>
      <c r="F1040">
        <v>2</v>
      </c>
      <c r="G1040">
        <v>14</v>
      </c>
      <c r="H1040">
        <v>51.18</v>
      </c>
      <c r="I1040" t="s">
        <v>17</v>
      </c>
      <c r="J1040" s="14" t="s">
        <v>17</v>
      </c>
      <c r="K1040" s="14" t="s">
        <v>17</v>
      </c>
      <c r="L1040" s="14" t="s">
        <v>17</v>
      </c>
      <c r="M1040" s="14" t="s">
        <v>17</v>
      </c>
      <c r="N1040" s="14" t="s">
        <v>17</v>
      </c>
      <c r="O1040" s="14" t="s">
        <v>17</v>
      </c>
      <c r="P1040" s="14" t="s">
        <v>17</v>
      </c>
      <c r="Q1040" s="14" t="s">
        <v>17</v>
      </c>
      <c r="R1040" s="14" t="s">
        <v>17</v>
      </c>
      <c r="S1040" s="14" t="s">
        <v>17</v>
      </c>
      <c r="T1040" s="14" t="s">
        <v>17</v>
      </c>
      <c r="U1040" s="14" t="s">
        <v>17</v>
      </c>
      <c r="V1040" s="14" t="s">
        <v>17</v>
      </c>
      <c r="W1040" s="14" t="s">
        <v>17</v>
      </c>
      <c r="X1040" s="14" t="s">
        <v>17</v>
      </c>
      <c r="Y1040" s="14" t="s">
        <v>17</v>
      </c>
      <c r="Z1040" s="14" t="s">
        <v>17</v>
      </c>
      <c r="AA1040" s="14" t="s">
        <v>17</v>
      </c>
      <c r="AB1040" s="14" t="s">
        <v>17</v>
      </c>
      <c r="AC1040" s="14" t="s">
        <v>17</v>
      </c>
      <c r="AD1040" s="14" t="s">
        <v>17</v>
      </c>
      <c r="AE1040" s="14" t="s">
        <v>17</v>
      </c>
    </row>
    <row r="1041" spans="1:31">
      <c r="A1041" t="s">
        <v>143</v>
      </c>
      <c r="B1041" t="s">
        <v>168</v>
      </c>
      <c r="C1041" s="234">
        <v>32794</v>
      </c>
      <c r="D1041" s="234">
        <v>33036</v>
      </c>
      <c r="E1041">
        <v>1990</v>
      </c>
      <c r="F1041">
        <v>3</v>
      </c>
      <c r="G1041">
        <v>1</v>
      </c>
      <c r="H1041">
        <v>31.1</v>
      </c>
      <c r="I1041" t="s">
        <v>17</v>
      </c>
      <c r="J1041" s="14" t="s">
        <v>17</v>
      </c>
      <c r="K1041" s="14" t="s">
        <v>17</v>
      </c>
      <c r="L1041" s="14" t="s">
        <v>17</v>
      </c>
      <c r="M1041" s="14" t="s">
        <v>17</v>
      </c>
      <c r="N1041" s="14" t="s">
        <v>17</v>
      </c>
      <c r="O1041" s="14" t="s">
        <v>17</v>
      </c>
      <c r="P1041" s="14" t="s">
        <v>17</v>
      </c>
      <c r="Q1041" s="14" t="s">
        <v>17</v>
      </c>
      <c r="R1041" s="14" t="s">
        <v>17</v>
      </c>
      <c r="S1041" s="14" t="s">
        <v>17</v>
      </c>
      <c r="T1041" s="14" t="s">
        <v>17</v>
      </c>
      <c r="U1041" s="14" t="s">
        <v>17</v>
      </c>
      <c r="V1041" s="14" t="s">
        <v>17</v>
      </c>
      <c r="W1041" s="14" t="s">
        <v>17</v>
      </c>
      <c r="X1041" s="14" t="s">
        <v>17</v>
      </c>
      <c r="Y1041" s="14" t="s">
        <v>17</v>
      </c>
      <c r="Z1041" s="14" t="s">
        <v>17</v>
      </c>
      <c r="AA1041" s="14" t="s">
        <v>17</v>
      </c>
      <c r="AB1041" s="14" t="s">
        <v>17</v>
      </c>
      <c r="AC1041" s="14" t="s">
        <v>17</v>
      </c>
      <c r="AD1041" s="14" t="s">
        <v>17</v>
      </c>
      <c r="AE1041" s="14" t="s">
        <v>17</v>
      </c>
    </row>
    <row r="1042" spans="1:31">
      <c r="A1042" t="s">
        <v>143</v>
      </c>
      <c r="B1042" t="s">
        <v>168</v>
      </c>
      <c r="C1042" s="234">
        <v>32794</v>
      </c>
      <c r="D1042" s="234">
        <v>33036</v>
      </c>
      <c r="E1042">
        <v>1990</v>
      </c>
      <c r="F1042">
        <v>3</v>
      </c>
      <c r="G1042">
        <v>2</v>
      </c>
      <c r="H1042">
        <v>26.38</v>
      </c>
      <c r="I1042" t="s">
        <v>17</v>
      </c>
      <c r="J1042" s="14" t="s">
        <v>17</v>
      </c>
      <c r="K1042" s="14" t="s">
        <v>17</v>
      </c>
      <c r="L1042" s="14" t="s">
        <v>17</v>
      </c>
      <c r="M1042" s="14" t="s">
        <v>17</v>
      </c>
      <c r="N1042" s="14" t="s">
        <v>17</v>
      </c>
      <c r="O1042" s="14" t="s">
        <v>17</v>
      </c>
      <c r="P1042" s="14" t="s">
        <v>17</v>
      </c>
      <c r="Q1042" s="14" t="s">
        <v>17</v>
      </c>
      <c r="R1042" s="14" t="s">
        <v>17</v>
      </c>
      <c r="S1042" s="14" t="s">
        <v>17</v>
      </c>
      <c r="T1042" s="14" t="s">
        <v>17</v>
      </c>
      <c r="U1042" s="14" t="s">
        <v>17</v>
      </c>
      <c r="V1042" s="14" t="s">
        <v>17</v>
      </c>
      <c r="W1042" s="14" t="s">
        <v>17</v>
      </c>
      <c r="X1042" s="14" t="s">
        <v>17</v>
      </c>
      <c r="Y1042" s="14" t="s">
        <v>17</v>
      </c>
      <c r="Z1042" s="14" t="s">
        <v>17</v>
      </c>
      <c r="AA1042" s="14" t="s">
        <v>17</v>
      </c>
      <c r="AB1042" s="14" t="s">
        <v>17</v>
      </c>
      <c r="AC1042" s="14" t="s">
        <v>17</v>
      </c>
      <c r="AD1042" s="14" t="s">
        <v>17</v>
      </c>
      <c r="AE1042" s="14" t="s">
        <v>17</v>
      </c>
    </row>
    <row r="1043" spans="1:31">
      <c r="A1043" t="s">
        <v>143</v>
      </c>
      <c r="B1043" t="s">
        <v>168</v>
      </c>
      <c r="C1043" s="234">
        <v>32794</v>
      </c>
      <c r="D1043" s="234">
        <v>33036</v>
      </c>
      <c r="E1043">
        <v>1990</v>
      </c>
      <c r="F1043">
        <v>3</v>
      </c>
      <c r="G1043">
        <v>3</v>
      </c>
      <c r="H1043">
        <v>47.79</v>
      </c>
      <c r="I1043" t="s">
        <v>17</v>
      </c>
      <c r="J1043" s="14" t="s">
        <v>17</v>
      </c>
      <c r="K1043" s="14" t="s">
        <v>17</v>
      </c>
      <c r="L1043" s="14" t="s">
        <v>17</v>
      </c>
      <c r="M1043" s="14" t="s">
        <v>17</v>
      </c>
      <c r="N1043" s="14" t="s">
        <v>17</v>
      </c>
      <c r="O1043" s="14" t="s">
        <v>17</v>
      </c>
      <c r="P1043" s="14" t="s">
        <v>17</v>
      </c>
      <c r="Q1043" s="14" t="s">
        <v>17</v>
      </c>
      <c r="R1043" s="14" t="s">
        <v>17</v>
      </c>
      <c r="S1043" s="14" t="s">
        <v>17</v>
      </c>
      <c r="T1043" s="14" t="s">
        <v>17</v>
      </c>
      <c r="U1043" s="14" t="s">
        <v>17</v>
      </c>
      <c r="V1043" s="14" t="s">
        <v>17</v>
      </c>
      <c r="W1043" s="14" t="s">
        <v>17</v>
      </c>
      <c r="X1043" s="14" t="s">
        <v>17</v>
      </c>
      <c r="Y1043" s="14" t="s">
        <v>17</v>
      </c>
      <c r="Z1043" s="14" t="s">
        <v>17</v>
      </c>
      <c r="AA1043" s="14" t="s">
        <v>17</v>
      </c>
      <c r="AB1043" s="14" t="s">
        <v>17</v>
      </c>
      <c r="AC1043" s="14" t="s">
        <v>17</v>
      </c>
      <c r="AD1043" s="14" t="s">
        <v>17</v>
      </c>
      <c r="AE1043" s="14" t="s">
        <v>17</v>
      </c>
    </row>
    <row r="1044" spans="1:31">
      <c r="A1044" t="s">
        <v>143</v>
      </c>
      <c r="B1044" t="s">
        <v>168</v>
      </c>
      <c r="C1044" s="234">
        <v>32794</v>
      </c>
      <c r="D1044" s="234">
        <v>33036</v>
      </c>
      <c r="E1044">
        <v>1990</v>
      </c>
      <c r="F1044">
        <v>3</v>
      </c>
      <c r="G1044">
        <v>4</v>
      </c>
      <c r="H1044">
        <v>53.97</v>
      </c>
      <c r="I1044" t="s">
        <v>17</v>
      </c>
      <c r="J1044" s="14" t="s">
        <v>17</v>
      </c>
      <c r="K1044" s="14" t="s">
        <v>17</v>
      </c>
      <c r="L1044" s="14" t="s">
        <v>17</v>
      </c>
      <c r="M1044" s="14" t="s">
        <v>17</v>
      </c>
      <c r="N1044" s="14" t="s">
        <v>17</v>
      </c>
      <c r="O1044" s="14" t="s">
        <v>17</v>
      </c>
      <c r="P1044" s="14" t="s">
        <v>17</v>
      </c>
      <c r="Q1044" s="14" t="s">
        <v>17</v>
      </c>
      <c r="R1044" s="14" t="s">
        <v>17</v>
      </c>
      <c r="S1044" s="14" t="s">
        <v>17</v>
      </c>
      <c r="T1044" s="14" t="s">
        <v>17</v>
      </c>
      <c r="U1044" s="14" t="s">
        <v>17</v>
      </c>
      <c r="V1044" s="14" t="s">
        <v>17</v>
      </c>
      <c r="W1044" s="14" t="s">
        <v>17</v>
      </c>
      <c r="X1044" s="14" t="s">
        <v>17</v>
      </c>
      <c r="Y1044" s="14" t="s">
        <v>17</v>
      </c>
      <c r="Z1044" s="14" t="s">
        <v>17</v>
      </c>
      <c r="AA1044" s="14" t="s">
        <v>17</v>
      </c>
      <c r="AB1044" s="14" t="s">
        <v>17</v>
      </c>
      <c r="AC1044" s="14" t="s">
        <v>17</v>
      </c>
      <c r="AD1044" s="14" t="s">
        <v>17</v>
      </c>
      <c r="AE1044" s="14" t="s">
        <v>17</v>
      </c>
    </row>
    <row r="1045" spans="1:31">
      <c r="A1045" t="s">
        <v>143</v>
      </c>
      <c r="B1045" t="s">
        <v>168</v>
      </c>
      <c r="C1045" s="234">
        <v>32794</v>
      </c>
      <c r="D1045" s="234">
        <v>33036</v>
      </c>
      <c r="E1045">
        <v>1990</v>
      </c>
      <c r="F1045">
        <v>3</v>
      </c>
      <c r="G1045">
        <v>5</v>
      </c>
      <c r="H1045">
        <v>52.88</v>
      </c>
      <c r="I1045" t="s">
        <v>17</v>
      </c>
      <c r="J1045" s="14" t="s">
        <v>17</v>
      </c>
      <c r="K1045" s="14" t="s">
        <v>17</v>
      </c>
      <c r="L1045" s="14" t="s">
        <v>17</v>
      </c>
      <c r="M1045" s="14" t="s">
        <v>17</v>
      </c>
      <c r="N1045" s="14" t="s">
        <v>17</v>
      </c>
      <c r="O1045" s="14" t="s">
        <v>17</v>
      </c>
      <c r="P1045" s="14" t="s">
        <v>17</v>
      </c>
      <c r="Q1045" s="14" t="s">
        <v>17</v>
      </c>
      <c r="R1045" s="14" t="s">
        <v>17</v>
      </c>
      <c r="S1045" s="14" t="s">
        <v>17</v>
      </c>
      <c r="T1045" s="14" t="s">
        <v>17</v>
      </c>
      <c r="U1045" s="14" t="s">
        <v>17</v>
      </c>
      <c r="V1045" s="14" t="s">
        <v>17</v>
      </c>
      <c r="W1045" s="14" t="s">
        <v>17</v>
      </c>
      <c r="X1045" s="14" t="s">
        <v>17</v>
      </c>
      <c r="Y1045" s="14" t="s">
        <v>17</v>
      </c>
      <c r="Z1045" s="14" t="s">
        <v>17</v>
      </c>
      <c r="AA1045" s="14" t="s">
        <v>17</v>
      </c>
      <c r="AB1045" s="14" t="s">
        <v>17</v>
      </c>
      <c r="AC1045" s="14" t="s">
        <v>17</v>
      </c>
      <c r="AD1045" s="14" t="s">
        <v>17</v>
      </c>
      <c r="AE1045" s="14" t="s">
        <v>17</v>
      </c>
    </row>
    <row r="1046" spans="1:31">
      <c r="A1046" t="s">
        <v>143</v>
      </c>
      <c r="B1046" t="s">
        <v>168</v>
      </c>
      <c r="C1046" s="234">
        <v>32794</v>
      </c>
      <c r="D1046" s="234">
        <v>33036</v>
      </c>
      <c r="E1046">
        <v>1990</v>
      </c>
      <c r="F1046">
        <v>3</v>
      </c>
      <c r="G1046">
        <v>6</v>
      </c>
      <c r="H1046">
        <v>49.13</v>
      </c>
      <c r="I1046" t="s">
        <v>17</v>
      </c>
      <c r="J1046" s="14" t="s">
        <v>17</v>
      </c>
      <c r="K1046" s="14" t="s">
        <v>17</v>
      </c>
      <c r="L1046" s="14" t="s">
        <v>17</v>
      </c>
      <c r="M1046" s="14" t="s">
        <v>17</v>
      </c>
      <c r="N1046" s="14" t="s">
        <v>17</v>
      </c>
      <c r="O1046" s="14" t="s">
        <v>17</v>
      </c>
      <c r="P1046" s="14" t="s">
        <v>17</v>
      </c>
      <c r="Q1046" s="14" t="s">
        <v>17</v>
      </c>
      <c r="R1046" s="14" t="s">
        <v>17</v>
      </c>
      <c r="S1046" s="14" t="s">
        <v>17</v>
      </c>
      <c r="T1046" s="14" t="s">
        <v>17</v>
      </c>
      <c r="U1046" s="14" t="s">
        <v>17</v>
      </c>
      <c r="V1046" s="14" t="s">
        <v>17</v>
      </c>
      <c r="W1046" s="14" t="s">
        <v>17</v>
      </c>
      <c r="X1046" s="14" t="s">
        <v>17</v>
      </c>
      <c r="Y1046" s="14" t="s">
        <v>17</v>
      </c>
      <c r="Z1046" s="14" t="s">
        <v>17</v>
      </c>
      <c r="AA1046" s="14" t="s">
        <v>17</v>
      </c>
      <c r="AB1046" s="14" t="s">
        <v>17</v>
      </c>
      <c r="AC1046" s="14" t="s">
        <v>17</v>
      </c>
      <c r="AD1046" s="14" t="s">
        <v>17</v>
      </c>
      <c r="AE1046" s="14" t="s">
        <v>17</v>
      </c>
    </row>
    <row r="1047" spans="1:31">
      <c r="A1047" t="s">
        <v>143</v>
      </c>
      <c r="B1047" t="s">
        <v>168</v>
      </c>
      <c r="C1047" s="234">
        <v>32794</v>
      </c>
      <c r="D1047" s="234">
        <v>33036</v>
      </c>
      <c r="E1047">
        <v>1990</v>
      </c>
      <c r="F1047">
        <v>3</v>
      </c>
      <c r="G1047">
        <v>7</v>
      </c>
      <c r="H1047">
        <v>47.19</v>
      </c>
      <c r="I1047" t="s">
        <v>17</v>
      </c>
      <c r="J1047" s="14" t="s">
        <v>17</v>
      </c>
      <c r="K1047" s="14" t="s">
        <v>17</v>
      </c>
      <c r="L1047" s="14" t="s">
        <v>17</v>
      </c>
      <c r="M1047" s="14" t="s">
        <v>17</v>
      </c>
      <c r="N1047" s="14" t="s">
        <v>17</v>
      </c>
      <c r="O1047" s="14" t="s">
        <v>17</v>
      </c>
      <c r="P1047" s="14" t="s">
        <v>17</v>
      </c>
      <c r="Q1047" s="14" t="s">
        <v>17</v>
      </c>
      <c r="R1047" s="14" t="s">
        <v>17</v>
      </c>
      <c r="S1047" s="14" t="s">
        <v>17</v>
      </c>
      <c r="T1047" s="14" t="s">
        <v>17</v>
      </c>
      <c r="U1047" s="14" t="s">
        <v>17</v>
      </c>
      <c r="V1047" s="14" t="s">
        <v>17</v>
      </c>
      <c r="W1047" s="14" t="s">
        <v>17</v>
      </c>
      <c r="X1047" s="14" t="s">
        <v>17</v>
      </c>
      <c r="Y1047" s="14" t="s">
        <v>17</v>
      </c>
      <c r="Z1047" s="14" t="s">
        <v>17</v>
      </c>
      <c r="AA1047" s="14" t="s">
        <v>17</v>
      </c>
      <c r="AB1047" s="14" t="s">
        <v>17</v>
      </c>
      <c r="AC1047" s="14" t="s">
        <v>17</v>
      </c>
      <c r="AD1047" s="14" t="s">
        <v>17</v>
      </c>
      <c r="AE1047" s="14" t="s">
        <v>17</v>
      </c>
    </row>
    <row r="1048" spans="1:31">
      <c r="A1048" t="s">
        <v>143</v>
      </c>
      <c r="B1048" t="s">
        <v>168</v>
      </c>
      <c r="C1048" s="234">
        <v>32794</v>
      </c>
      <c r="D1048" s="234">
        <v>33036</v>
      </c>
      <c r="E1048">
        <v>1990</v>
      </c>
      <c r="F1048">
        <v>3</v>
      </c>
      <c r="G1048">
        <v>8</v>
      </c>
      <c r="H1048">
        <v>55.9</v>
      </c>
      <c r="I1048" t="s">
        <v>17</v>
      </c>
      <c r="J1048" s="14" t="s">
        <v>17</v>
      </c>
      <c r="K1048" s="14" t="s">
        <v>17</v>
      </c>
      <c r="L1048" s="14" t="s">
        <v>17</v>
      </c>
      <c r="M1048" s="14" t="s">
        <v>17</v>
      </c>
      <c r="N1048" s="14" t="s">
        <v>17</v>
      </c>
      <c r="O1048" s="14" t="s">
        <v>17</v>
      </c>
      <c r="P1048" s="14" t="s">
        <v>17</v>
      </c>
      <c r="Q1048" s="14" t="s">
        <v>17</v>
      </c>
      <c r="R1048" s="14" t="s">
        <v>17</v>
      </c>
      <c r="S1048" s="14" t="s">
        <v>17</v>
      </c>
      <c r="T1048" s="14" t="s">
        <v>17</v>
      </c>
      <c r="U1048" s="14" t="s">
        <v>17</v>
      </c>
      <c r="V1048" s="14" t="s">
        <v>17</v>
      </c>
      <c r="W1048" s="14" t="s">
        <v>17</v>
      </c>
      <c r="X1048" s="14" t="s">
        <v>17</v>
      </c>
      <c r="Y1048" s="14" t="s">
        <v>17</v>
      </c>
      <c r="Z1048" s="14" t="s">
        <v>17</v>
      </c>
      <c r="AA1048" s="14" t="s">
        <v>17</v>
      </c>
      <c r="AB1048" s="14" t="s">
        <v>17</v>
      </c>
      <c r="AC1048" s="14" t="s">
        <v>17</v>
      </c>
      <c r="AD1048" s="14" t="s">
        <v>17</v>
      </c>
      <c r="AE1048" s="14" t="s">
        <v>17</v>
      </c>
    </row>
    <row r="1049" spans="1:31">
      <c r="A1049" t="s">
        <v>143</v>
      </c>
      <c r="B1049" t="s">
        <v>168</v>
      </c>
      <c r="C1049" s="234">
        <v>32794</v>
      </c>
      <c r="D1049" s="234">
        <v>33036</v>
      </c>
      <c r="E1049">
        <v>1990</v>
      </c>
      <c r="F1049">
        <v>3</v>
      </c>
      <c r="G1049">
        <v>9</v>
      </c>
      <c r="H1049">
        <v>55.66</v>
      </c>
      <c r="I1049" t="s">
        <v>17</v>
      </c>
      <c r="J1049" s="14" t="s">
        <v>17</v>
      </c>
      <c r="K1049" s="14" t="s">
        <v>17</v>
      </c>
      <c r="L1049" s="14" t="s">
        <v>17</v>
      </c>
      <c r="M1049" s="14" t="s">
        <v>17</v>
      </c>
      <c r="N1049" s="14" t="s">
        <v>17</v>
      </c>
      <c r="O1049" s="14" t="s">
        <v>17</v>
      </c>
      <c r="P1049" s="14" t="s">
        <v>17</v>
      </c>
      <c r="Q1049" s="14" t="s">
        <v>17</v>
      </c>
      <c r="R1049" s="14" t="s">
        <v>17</v>
      </c>
      <c r="S1049" s="14" t="s">
        <v>17</v>
      </c>
      <c r="T1049" s="14" t="s">
        <v>17</v>
      </c>
      <c r="U1049" s="14" t="s">
        <v>17</v>
      </c>
      <c r="V1049" s="14" t="s">
        <v>17</v>
      </c>
      <c r="W1049" s="14" t="s">
        <v>17</v>
      </c>
      <c r="X1049" s="14" t="s">
        <v>17</v>
      </c>
      <c r="Y1049" s="14" t="s">
        <v>17</v>
      </c>
      <c r="Z1049" s="14" t="s">
        <v>17</v>
      </c>
      <c r="AA1049" s="14" t="s">
        <v>17</v>
      </c>
      <c r="AB1049" s="14" t="s">
        <v>17</v>
      </c>
      <c r="AC1049" s="14" t="s">
        <v>17</v>
      </c>
      <c r="AD1049" s="14" t="s">
        <v>17</v>
      </c>
      <c r="AE1049" s="14" t="s">
        <v>17</v>
      </c>
    </row>
    <row r="1050" spans="1:31">
      <c r="A1050" t="s">
        <v>143</v>
      </c>
      <c r="B1050" t="s">
        <v>168</v>
      </c>
      <c r="C1050" s="234">
        <v>32794</v>
      </c>
      <c r="D1050" s="234">
        <v>33036</v>
      </c>
      <c r="E1050">
        <v>1990</v>
      </c>
      <c r="F1050">
        <v>3</v>
      </c>
      <c r="G1050">
        <v>10</v>
      </c>
      <c r="H1050">
        <v>54.45</v>
      </c>
      <c r="I1050" t="s">
        <v>17</v>
      </c>
      <c r="J1050" s="14" t="s">
        <v>17</v>
      </c>
      <c r="K1050" s="14" t="s">
        <v>17</v>
      </c>
      <c r="L1050" s="14" t="s">
        <v>17</v>
      </c>
      <c r="M1050" s="14" t="s">
        <v>17</v>
      </c>
      <c r="N1050" s="14" t="s">
        <v>17</v>
      </c>
      <c r="O1050" s="14" t="s">
        <v>17</v>
      </c>
      <c r="P1050" s="14" t="s">
        <v>17</v>
      </c>
      <c r="Q1050" s="14" t="s">
        <v>17</v>
      </c>
      <c r="R1050" s="14" t="s">
        <v>17</v>
      </c>
      <c r="S1050" s="14" t="s">
        <v>17</v>
      </c>
      <c r="T1050" s="14" t="s">
        <v>17</v>
      </c>
      <c r="U1050" s="14" t="s">
        <v>17</v>
      </c>
      <c r="V1050" s="14" t="s">
        <v>17</v>
      </c>
      <c r="W1050" s="14" t="s">
        <v>17</v>
      </c>
      <c r="X1050" s="14" t="s">
        <v>17</v>
      </c>
      <c r="Y1050" s="14" t="s">
        <v>17</v>
      </c>
      <c r="Z1050" s="14" t="s">
        <v>17</v>
      </c>
      <c r="AA1050" s="14" t="s">
        <v>17</v>
      </c>
      <c r="AB1050" s="14" t="s">
        <v>17</v>
      </c>
      <c r="AC1050" s="14" t="s">
        <v>17</v>
      </c>
      <c r="AD1050" s="14" t="s">
        <v>17</v>
      </c>
      <c r="AE1050" s="14" t="s">
        <v>17</v>
      </c>
    </row>
    <row r="1051" spans="1:31">
      <c r="A1051" t="s">
        <v>143</v>
      </c>
      <c r="B1051" t="s">
        <v>168</v>
      </c>
      <c r="C1051" s="234">
        <v>32794</v>
      </c>
      <c r="D1051" s="234">
        <v>33036</v>
      </c>
      <c r="E1051">
        <v>1990</v>
      </c>
      <c r="F1051">
        <v>3</v>
      </c>
      <c r="G1051">
        <v>11</v>
      </c>
      <c r="H1051">
        <v>54.33</v>
      </c>
      <c r="I1051" t="s">
        <v>17</v>
      </c>
      <c r="J1051" s="14" t="s">
        <v>17</v>
      </c>
      <c r="K1051" s="14" t="s">
        <v>17</v>
      </c>
      <c r="L1051" s="14" t="s">
        <v>17</v>
      </c>
      <c r="M1051" s="14" t="s">
        <v>17</v>
      </c>
      <c r="N1051" s="14" t="s">
        <v>17</v>
      </c>
      <c r="O1051" s="14" t="s">
        <v>17</v>
      </c>
      <c r="P1051" s="14" t="s">
        <v>17</v>
      </c>
      <c r="Q1051" s="14" t="s">
        <v>17</v>
      </c>
      <c r="R1051" s="14" t="s">
        <v>17</v>
      </c>
      <c r="S1051" s="14" t="s">
        <v>17</v>
      </c>
      <c r="T1051" s="14" t="s">
        <v>17</v>
      </c>
      <c r="U1051" s="14" t="s">
        <v>17</v>
      </c>
      <c r="V1051" s="14" t="s">
        <v>17</v>
      </c>
      <c r="W1051" s="14" t="s">
        <v>17</v>
      </c>
      <c r="X1051" s="14" t="s">
        <v>17</v>
      </c>
      <c r="Y1051" s="14" t="s">
        <v>17</v>
      </c>
      <c r="Z1051" s="14" t="s">
        <v>17</v>
      </c>
      <c r="AA1051" s="14" t="s">
        <v>17</v>
      </c>
      <c r="AB1051" s="14" t="s">
        <v>17</v>
      </c>
      <c r="AC1051" s="14" t="s">
        <v>17</v>
      </c>
      <c r="AD1051" s="14" t="s">
        <v>17</v>
      </c>
      <c r="AE1051" s="14" t="s">
        <v>17</v>
      </c>
    </row>
    <row r="1052" spans="1:31">
      <c r="A1052" t="s">
        <v>143</v>
      </c>
      <c r="B1052" t="s">
        <v>168</v>
      </c>
      <c r="C1052" s="234">
        <v>32794</v>
      </c>
      <c r="D1052" s="234">
        <v>33036</v>
      </c>
      <c r="E1052">
        <v>1990</v>
      </c>
      <c r="F1052">
        <v>3</v>
      </c>
      <c r="G1052">
        <v>12</v>
      </c>
      <c r="H1052">
        <v>57.84</v>
      </c>
      <c r="I1052" t="s">
        <v>17</v>
      </c>
      <c r="J1052" s="14" t="s">
        <v>17</v>
      </c>
      <c r="K1052" s="14" t="s">
        <v>17</v>
      </c>
      <c r="L1052" s="14" t="s">
        <v>17</v>
      </c>
      <c r="M1052" s="14" t="s">
        <v>17</v>
      </c>
      <c r="N1052" s="14" t="s">
        <v>17</v>
      </c>
      <c r="O1052" s="14" t="s">
        <v>17</v>
      </c>
      <c r="P1052" s="14" t="s">
        <v>17</v>
      </c>
      <c r="Q1052" s="14" t="s">
        <v>17</v>
      </c>
      <c r="R1052" s="14" t="s">
        <v>17</v>
      </c>
      <c r="S1052" s="14" t="s">
        <v>17</v>
      </c>
      <c r="T1052" s="14" t="s">
        <v>17</v>
      </c>
      <c r="U1052" s="14" t="s">
        <v>17</v>
      </c>
      <c r="V1052" s="14" t="s">
        <v>17</v>
      </c>
      <c r="W1052" s="14" t="s">
        <v>17</v>
      </c>
      <c r="X1052" s="14" t="s">
        <v>17</v>
      </c>
      <c r="Y1052" s="14" t="s">
        <v>17</v>
      </c>
      <c r="Z1052" s="14" t="s">
        <v>17</v>
      </c>
      <c r="AA1052" s="14" t="s">
        <v>17</v>
      </c>
      <c r="AB1052" s="14" t="s">
        <v>17</v>
      </c>
      <c r="AC1052" s="14" t="s">
        <v>17</v>
      </c>
      <c r="AD1052" s="14" t="s">
        <v>17</v>
      </c>
      <c r="AE1052" s="14" t="s">
        <v>17</v>
      </c>
    </row>
    <row r="1053" spans="1:31">
      <c r="A1053" t="s">
        <v>143</v>
      </c>
      <c r="B1053" t="s">
        <v>168</v>
      </c>
      <c r="C1053" s="234">
        <v>32794</v>
      </c>
      <c r="D1053" s="234">
        <v>33036</v>
      </c>
      <c r="E1053">
        <v>1990</v>
      </c>
      <c r="F1053">
        <v>3</v>
      </c>
      <c r="G1053">
        <v>13</v>
      </c>
      <c r="H1053">
        <v>35.94</v>
      </c>
      <c r="I1053" t="s">
        <v>17</v>
      </c>
      <c r="J1053" s="14" t="s">
        <v>17</v>
      </c>
      <c r="K1053" s="14" t="s">
        <v>17</v>
      </c>
      <c r="L1053" s="14" t="s">
        <v>17</v>
      </c>
      <c r="M1053" s="14" t="s">
        <v>17</v>
      </c>
      <c r="N1053" s="14" t="s">
        <v>17</v>
      </c>
      <c r="O1053" s="14" t="s">
        <v>17</v>
      </c>
      <c r="P1053" s="14" t="s">
        <v>17</v>
      </c>
      <c r="Q1053" s="14" t="s">
        <v>17</v>
      </c>
      <c r="R1053" s="14" t="s">
        <v>17</v>
      </c>
      <c r="S1053" s="14" t="s">
        <v>17</v>
      </c>
      <c r="T1053" s="14" t="s">
        <v>17</v>
      </c>
      <c r="U1053" s="14" t="s">
        <v>17</v>
      </c>
      <c r="V1053" s="14" t="s">
        <v>17</v>
      </c>
      <c r="W1053" s="14" t="s">
        <v>17</v>
      </c>
      <c r="X1053" s="14" t="s">
        <v>17</v>
      </c>
      <c r="Y1053" s="14" t="s">
        <v>17</v>
      </c>
      <c r="Z1053" s="14" t="s">
        <v>17</v>
      </c>
      <c r="AA1053" s="14" t="s">
        <v>17</v>
      </c>
      <c r="AB1053" s="14" t="s">
        <v>17</v>
      </c>
      <c r="AC1053" s="14" t="s">
        <v>17</v>
      </c>
      <c r="AD1053" s="14" t="s">
        <v>17</v>
      </c>
      <c r="AE1053" s="14" t="s">
        <v>17</v>
      </c>
    </row>
    <row r="1054" spans="1:31">
      <c r="A1054" t="s">
        <v>143</v>
      </c>
      <c r="B1054" t="s">
        <v>168</v>
      </c>
      <c r="C1054" s="234">
        <v>32794</v>
      </c>
      <c r="D1054" s="234">
        <v>33036</v>
      </c>
      <c r="E1054">
        <v>1990</v>
      </c>
      <c r="F1054">
        <v>3</v>
      </c>
      <c r="G1054">
        <v>14</v>
      </c>
      <c r="H1054">
        <v>56.02</v>
      </c>
      <c r="I1054" t="s">
        <v>17</v>
      </c>
      <c r="J1054" s="14" t="s">
        <v>17</v>
      </c>
      <c r="K1054" s="14" t="s">
        <v>17</v>
      </c>
      <c r="L1054" s="14" t="s">
        <v>17</v>
      </c>
      <c r="M1054" s="14" t="s">
        <v>17</v>
      </c>
      <c r="N1054" s="14" t="s">
        <v>17</v>
      </c>
      <c r="O1054" s="14" t="s">
        <v>17</v>
      </c>
      <c r="P1054" s="14" t="s">
        <v>17</v>
      </c>
      <c r="Q1054" s="14" t="s">
        <v>17</v>
      </c>
      <c r="R1054" s="14" t="s">
        <v>17</v>
      </c>
      <c r="S1054" s="14" t="s">
        <v>17</v>
      </c>
      <c r="T1054" s="14" t="s">
        <v>17</v>
      </c>
      <c r="U1054" s="14" t="s">
        <v>17</v>
      </c>
      <c r="V1054" s="14" t="s">
        <v>17</v>
      </c>
      <c r="W1054" s="14" t="s">
        <v>17</v>
      </c>
      <c r="X1054" s="14" t="s">
        <v>17</v>
      </c>
      <c r="Y1054" s="14" t="s">
        <v>17</v>
      </c>
      <c r="Z1054" s="14" t="s">
        <v>17</v>
      </c>
      <c r="AA1054" s="14" t="s">
        <v>17</v>
      </c>
      <c r="AB1054" s="14" t="s">
        <v>17</v>
      </c>
      <c r="AC1054" s="14" t="s">
        <v>17</v>
      </c>
      <c r="AD1054" s="14" t="s">
        <v>17</v>
      </c>
      <c r="AE1054" s="14" t="s">
        <v>17</v>
      </c>
    </row>
    <row r="1055" spans="1:31">
      <c r="A1055" t="s">
        <v>143</v>
      </c>
      <c r="B1055" t="s">
        <v>168</v>
      </c>
      <c r="C1055" s="234">
        <v>32794</v>
      </c>
      <c r="D1055" s="234">
        <v>33036</v>
      </c>
      <c r="E1055">
        <v>1990</v>
      </c>
      <c r="F1055">
        <v>4</v>
      </c>
      <c r="G1055">
        <v>1</v>
      </c>
      <c r="H1055">
        <v>30.61</v>
      </c>
      <c r="I1055" t="s">
        <v>17</v>
      </c>
      <c r="J1055" s="14" t="s">
        <v>17</v>
      </c>
      <c r="K1055" s="14" t="s">
        <v>17</v>
      </c>
      <c r="L1055" s="14" t="s">
        <v>17</v>
      </c>
      <c r="M1055" s="14" t="s">
        <v>17</v>
      </c>
      <c r="N1055" s="14" t="s">
        <v>17</v>
      </c>
      <c r="O1055" s="14" t="s">
        <v>17</v>
      </c>
      <c r="P1055" s="14" t="s">
        <v>17</v>
      </c>
      <c r="Q1055" s="14" t="s">
        <v>17</v>
      </c>
      <c r="R1055" s="14" t="s">
        <v>17</v>
      </c>
      <c r="S1055" s="14" t="s">
        <v>17</v>
      </c>
      <c r="T1055" s="14" t="s">
        <v>17</v>
      </c>
      <c r="U1055" s="14" t="s">
        <v>17</v>
      </c>
      <c r="V1055" s="14" t="s">
        <v>17</v>
      </c>
      <c r="W1055" s="14" t="s">
        <v>17</v>
      </c>
      <c r="X1055" s="14" t="s">
        <v>17</v>
      </c>
      <c r="Y1055" s="14" t="s">
        <v>17</v>
      </c>
      <c r="Z1055" s="14" t="s">
        <v>17</v>
      </c>
      <c r="AA1055" s="14" t="s">
        <v>17</v>
      </c>
      <c r="AB1055" s="14" t="s">
        <v>17</v>
      </c>
      <c r="AC1055" s="14" t="s">
        <v>17</v>
      </c>
      <c r="AD1055" s="14" t="s">
        <v>17</v>
      </c>
      <c r="AE1055" s="14" t="s">
        <v>17</v>
      </c>
    </row>
    <row r="1056" spans="1:31">
      <c r="A1056" t="s">
        <v>143</v>
      </c>
      <c r="B1056" t="s">
        <v>168</v>
      </c>
      <c r="C1056" s="234">
        <v>32794</v>
      </c>
      <c r="D1056" s="234">
        <v>33036</v>
      </c>
      <c r="E1056">
        <v>1990</v>
      </c>
      <c r="F1056">
        <v>4</v>
      </c>
      <c r="G1056">
        <v>2</v>
      </c>
      <c r="H1056">
        <v>30.37</v>
      </c>
      <c r="I1056" t="s">
        <v>17</v>
      </c>
      <c r="J1056" s="14" t="s">
        <v>17</v>
      </c>
      <c r="K1056" s="14" t="s">
        <v>17</v>
      </c>
      <c r="L1056" s="14" t="s">
        <v>17</v>
      </c>
      <c r="M1056" s="14" t="s">
        <v>17</v>
      </c>
      <c r="N1056" s="14" t="s">
        <v>17</v>
      </c>
      <c r="O1056" s="14" t="s">
        <v>17</v>
      </c>
      <c r="P1056" s="14" t="s">
        <v>17</v>
      </c>
      <c r="Q1056" s="14" t="s">
        <v>17</v>
      </c>
      <c r="R1056" s="14" t="s">
        <v>17</v>
      </c>
      <c r="S1056" s="14" t="s">
        <v>17</v>
      </c>
      <c r="T1056" s="14" t="s">
        <v>17</v>
      </c>
      <c r="U1056" s="14" t="s">
        <v>17</v>
      </c>
      <c r="V1056" s="14" t="s">
        <v>17</v>
      </c>
      <c r="W1056" s="14" t="s">
        <v>17</v>
      </c>
      <c r="X1056" s="14" t="s">
        <v>17</v>
      </c>
      <c r="Y1056" s="14" t="s">
        <v>17</v>
      </c>
      <c r="Z1056" s="14" t="s">
        <v>17</v>
      </c>
      <c r="AA1056" s="14" t="s">
        <v>17</v>
      </c>
      <c r="AB1056" s="14" t="s">
        <v>17</v>
      </c>
      <c r="AC1056" s="14" t="s">
        <v>17</v>
      </c>
      <c r="AD1056" s="14" t="s">
        <v>17</v>
      </c>
      <c r="AE1056" s="14" t="s">
        <v>17</v>
      </c>
    </row>
    <row r="1057" spans="1:31">
      <c r="A1057" t="s">
        <v>143</v>
      </c>
      <c r="B1057" t="s">
        <v>168</v>
      </c>
      <c r="C1057" s="234">
        <v>32794</v>
      </c>
      <c r="D1057" s="234">
        <v>33036</v>
      </c>
      <c r="E1057">
        <v>1990</v>
      </c>
      <c r="F1057">
        <v>4</v>
      </c>
      <c r="G1057">
        <v>3</v>
      </c>
      <c r="H1057">
        <v>47.79</v>
      </c>
      <c r="I1057" t="s">
        <v>17</v>
      </c>
      <c r="J1057" s="14" t="s">
        <v>17</v>
      </c>
      <c r="K1057" s="14" t="s">
        <v>17</v>
      </c>
      <c r="L1057" s="14" t="s">
        <v>17</v>
      </c>
      <c r="M1057" s="14" t="s">
        <v>17</v>
      </c>
      <c r="N1057" s="14" t="s">
        <v>17</v>
      </c>
      <c r="O1057" s="14" t="s">
        <v>17</v>
      </c>
      <c r="P1057" s="14" t="s">
        <v>17</v>
      </c>
      <c r="Q1057" s="14" t="s">
        <v>17</v>
      </c>
      <c r="R1057" s="14" t="s">
        <v>17</v>
      </c>
      <c r="S1057" s="14" t="s">
        <v>17</v>
      </c>
      <c r="T1057" s="14" t="s">
        <v>17</v>
      </c>
      <c r="U1057" s="14" t="s">
        <v>17</v>
      </c>
      <c r="V1057" s="14" t="s">
        <v>17</v>
      </c>
      <c r="W1057" s="14" t="s">
        <v>17</v>
      </c>
      <c r="X1057" s="14" t="s">
        <v>17</v>
      </c>
      <c r="Y1057" s="14" t="s">
        <v>17</v>
      </c>
      <c r="Z1057" s="14" t="s">
        <v>17</v>
      </c>
      <c r="AA1057" s="14" t="s">
        <v>17</v>
      </c>
      <c r="AB1057" s="14" t="s">
        <v>17</v>
      </c>
      <c r="AC1057" s="14" t="s">
        <v>17</v>
      </c>
      <c r="AD1057" s="14" t="s">
        <v>17</v>
      </c>
      <c r="AE1057" s="14" t="s">
        <v>17</v>
      </c>
    </row>
    <row r="1058" spans="1:31">
      <c r="A1058" t="s">
        <v>143</v>
      </c>
      <c r="B1058" t="s">
        <v>168</v>
      </c>
      <c r="C1058" s="234">
        <v>32794</v>
      </c>
      <c r="D1058" s="234">
        <v>33036</v>
      </c>
      <c r="E1058">
        <v>1990</v>
      </c>
      <c r="F1058">
        <v>4</v>
      </c>
      <c r="G1058">
        <v>4</v>
      </c>
      <c r="H1058">
        <v>53.48</v>
      </c>
      <c r="I1058" t="s">
        <v>17</v>
      </c>
      <c r="J1058" s="14" t="s">
        <v>17</v>
      </c>
      <c r="K1058" s="14" t="s">
        <v>17</v>
      </c>
      <c r="L1058" s="14" t="s">
        <v>17</v>
      </c>
      <c r="M1058" s="14" t="s">
        <v>17</v>
      </c>
      <c r="N1058" s="14" t="s">
        <v>17</v>
      </c>
      <c r="O1058" s="14" t="s">
        <v>17</v>
      </c>
      <c r="P1058" s="14" t="s">
        <v>17</v>
      </c>
      <c r="Q1058" s="14" t="s">
        <v>17</v>
      </c>
      <c r="R1058" s="14" t="s">
        <v>17</v>
      </c>
      <c r="S1058" s="14" t="s">
        <v>17</v>
      </c>
      <c r="T1058" s="14" t="s">
        <v>17</v>
      </c>
      <c r="U1058" s="14" t="s">
        <v>17</v>
      </c>
      <c r="V1058" s="14" t="s">
        <v>17</v>
      </c>
      <c r="W1058" s="14" t="s">
        <v>17</v>
      </c>
      <c r="X1058" s="14" t="s">
        <v>17</v>
      </c>
      <c r="Y1058" s="14" t="s">
        <v>17</v>
      </c>
      <c r="Z1058" s="14" t="s">
        <v>17</v>
      </c>
      <c r="AA1058" s="14" t="s">
        <v>17</v>
      </c>
      <c r="AB1058" s="14" t="s">
        <v>17</v>
      </c>
      <c r="AC1058" s="14" t="s">
        <v>17</v>
      </c>
      <c r="AD1058" s="14" t="s">
        <v>17</v>
      </c>
      <c r="AE1058" s="14" t="s">
        <v>17</v>
      </c>
    </row>
    <row r="1059" spans="1:31">
      <c r="A1059" t="s">
        <v>143</v>
      </c>
      <c r="B1059" t="s">
        <v>168</v>
      </c>
      <c r="C1059" s="234">
        <v>32794</v>
      </c>
      <c r="D1059" s="234">
        <v>33036</v>
      </c>
      <c r="E1059">
        <v>1990</v>
      </c>
      <c r="F1059">
        <v>4</v>
      </c>
      <c r="G1059">
        <v>5</v>
      </c>
      <c r="H1059">
        <v>47.67</v>
      </c>
      <c r="I1059" t="s">
        <v>17</v>
      </c>
      <c r="J1059" s="14" t="s">
        <v>17</v>
      </c>
      <c r="K1059" s="14" t="s">
        <v>17</v>
      </c>
      <c r="L1059" s="14" t="s">
        <v>17</v>
      </c>
      <c r="M1059" s="14" t="s">
        <v>17</v>
      </c>
      <c r="N1059" s="14" t="s">
        <v>17</v>
      </c>
      <c r="O1059" s="14" t="s">
        <v>17</v>
      </c>
      <c r="P1059" s="14" t="s">
        <v>17</v>
      </c>
      <c r="Q1059" s="14" t="s">
        <v>17</v>
      </c>
      <c r="R1059" s="14" t="s">
        <v>17</v>
      </c>
      <c r="S1059" s="14" t="s">
        <v>17</v>
      </c>
      <c r="T1059" s="14" t="s">
        <v>17</v>
      </c>
      <c r="U1059" s="14" t="s">
        <v>17</v>
      </c>
      <c r="V1059" s="14" t="s">
        <v>17</v>
      </c>
      <c r="W1059" s="14" t="s">
        <v>17</v>
      </c>
      <c r="X1059" s="14" t="s">
        <v>17</v>
      </c>
      <c r="Y1059" s="14" t="s">
        <v>17</v>
      </c>
      <c r="Z1059" s="14" t="s">
        <v>17</v>
      </c>
      <c r="AA1059" s="14" t="s">
        <v>17</v>
      </c>
      <c r="AB1059" s="14" t="s">
        <v>17</v>
      </c>
      <c r="AC1059" s="14" t="s">
        <v>17</v>
      </c>
      <c r="AD1059" s="14" t="s">
        <v>17</v>
      </c>
      <c r="AE1059" s="14" t="s">
        <v>17</v>
      </c>
    </row>
    <row r="1060" spans="1:31">
      <c r="A1060" t="s">
        <v>143</v>
      </c>
      <c r="B1060" t="s">
        <v>168</v>
      </c>
      <c r="C1060" s="234">
        <v>32794</v>
      </c>
      <c r="D1060" s="234">
        <v>33036</v>
      </c>
      <c r="E1060">
        <v>1990</v>
      </c>
      <c r="F1060">
        <v>4</v>
      </c>
      <c r="G1060">
        <v>6</v>
      </c>
      <c r="H1060">
        <v>47.19</v>
      </c>
      <c r="I1060" t="s">
        <v>17</v>
      </c>
      <c r="J1060" s="14" t="s">
        <v>17</v>
      </c>
      <c r="K1060" s="14" t="s">
        <v>17</v>
      </c>
      <c r="L1060" s="14" t="s">
        <v>17</v>
      </c>
      <c r="M1060" s="14" t="s">
        <v>17</v>
      </c>
      <c r="N1060" s="14" t="s">
        <v>17</v>
      </c>
      <c r="O1060" s="14" t="s">
        <v>17</v>
      </c>
      <c r="P1060" s="14" t="s">
        <v>17</v>
      </c>
      <c r="Q1060" s="14" t="s">
        <v>17</v>
      </c>
      <c r="R1060" s="14" t="s">
        <v>17</v>
      </c>
      <c r="S1060" s="14" t="s">
        <v>17</v>
      </c>
      <c r="T1060" s="14" t="s">
        <v>17</v>
      </c>
      <c r="U1060" s="14" t="s">
        <v>17</v>
      </c>
      <c r="V1060" s="14" t="s">
        <v>17</v>
      </c>
      <c r="W1060" s="14" t="s">
        <v>17</v>
      </c>
      <c r="X1060" s="14" t="s">
        <v>17</v>
      </c>
      <c r="Y1060" s="14" t="s">
        <v>17</v>
      </c>
      <c r="Z1060" s="14" t="s">
        <v>17</v>
      </c>
      <c r="AA1060" s="14" t="s">
        <v>17</v>
      </c>
      <c r="AB1060" s="14" t="s">
        <v>17</v>
      </c>
      <c r="AC1060" s="14" t="s">
        <v>17</v>
      </c>
      <c r="AD1060" s="14" t="s">
        <v>17</v>
      </c>
      <c r="AE1060" s="14" t="s">
        <v>17</v>
      </c>
    </row>
    <row r="1061" spans="1:31">
      <c r="A1061" t="s">
        <v>143</v>
      </c>
      <c r="B1061" t="s">
        <v>168</v>
      </c>
      <c r="C1061" s="234">
        <v>32794</v>
      </c>
      <c r="D1061" s="234">
        <v>33036</v>
      </c>
      <c r="E1061">
        <v>1990</v>
      </c>
      <c r="F1061">
        <v>4</v>
      </c>
      <c r="G1061">
        <v>7</v>
      </c>
      <c r="H1061">
        <v>45.98</v>
      </c>
      <c r="I1061" t="s">
        <v>17</v>
      </c>
      <c r="J1061" s="14" t="s">
        <v>17</v>
      </c>
      <c r="K1061" s="14" t="s">
        <v>17</v>
      </c>
      <c r="L1061" s="14" t="s">
        <v>17</v>
      </c>
      <c r="M1061" s="14" t="s">
        <v>17</v>
      </c>
      <c r="N1061" s="14" t="s">
        <v>17</v>
      </c>
      <c r="O1061" s="14" t="s">
        <v>17</v>
      </c>
      <c r="P1061" s="14" t="s">
        <v>17</v>
      </c>
      <c r="Q1061" s="14" t="s">
        <v>17</v>
      </c>
      <c r="R1061" s="14" t="s">
        <v>17</v>
      </c>
      <c r="S1061" s="14" t="s">
        <v>17</v>
      </c>
      <c r="T1061" s="14" t="s">
        <v>17</v>
      </c>
      <c r="U1061" s="14" t="s">
        <v>17</v>
      </c>
      <c r="V1061" s="14" t="s">
        <v>17</v>
      </c>
      <c r="W1061" s="14" t="s">
        <v>17</v>
      </c>
      <c r="X1061" s="14" t="s">
        <v>17</v>
      </c>
      <c r="Y1061" s="14" t="s">
        <v>17</v>
      </c>
      <c r="Z1061" s="14" t="s">
        <v>17</v>
      </c>
      <c r="AA1061" s="14" t="s">
        <v>17</v>
      </c>
      <c r="AB1061" s="14" t="s">
        <v>17</v>
      </c>
      <c r="AC1061" s="14" t="s">
        <v>17</v>
      </c>
      <c r="AD1061" s="14" t="s">
        <v>17</v>
      </c>
      <c r="AE1061" s="14" t="s">
        <v>17</v>
      </c>
    </row>
    <row r="1062" spans="1:31">
      <c r="A1062" t="s">
        <v>143</v>
      </c>
      <c r="B1062" t="s">
        <v>168</v>
      </c>
      <c r="C1062" s="234">
        <v>32794</v>
      </c>
      <c r="D1062" s="234">
        <v>33036</v>
      </c>
      <c r="E1062">
        <v>1990</v>
      </c>
      <c r="F1062">
        <v>4</v>
      </c>
      <c r="G1062">
        <v>8</v>
      </c>
      <c r="H1062">
        <v>50.7</v>
      </c>
      <c r="I1062" t="s">
        <v>17</v>
      </c>
      <c r="J1062" s="14" t="s">
        <v>17</v>
      </c>
      <c r="K1062" s="14" t="s">
        <v>17</v>
      </c>
      <c r="L1062" s="14" t="s">
        <v>17</v>
      </c>
      <c r="M1062" s="14" t="s">
        <v>17</v>
      </c>
      <c r="N1062" s="14" t="s">
        <v>17</v>
      </c>
      <c r="O1062" s="14" t="s">
        <v>17</v>
      </c>
      <c r="P1062" s="14" t="s">
        <v>17</v>
      </c>
      <c r="Q1062" s="14" t="s">
        <v>17</v>
      </c>
      <c r="R1062" s="14" t="s">
        <v>17</v>
      </c>
      <c r="S1062" s="14" t="s">
        <v>17</v>
      </c>
      <c r="T1062" s="14" t="s">
        <v>17</v>
      </c>
      <c r="U1062" s="14" t="s">
        <v>17</v>
      </c>
      <c r="V1062" s="14" t="s">
        <v>17</v>
      </c>
      <c r="W1062" s="14" t="s">
        <v>17</v>
      </c>
      <c r="X1062" s="14" t="s">
        <v>17</v>
      </c>
      <c r="Y1062" s="14" t="s">
        <v>17</v>
      </c>
      <c r="Z1062" s="14" t="s">
        <v>17</v>
      </c>
      <c r="AA1062" s="14" t="s">
        <v>17</v>
      </c>
      <c r="AB1062" s="14" t="s">
        <v>17</v>
      </c>
      <c r="AC1062" s="14" t="s">
        <v>17</v>
      </c>
      <c r="AD1062" s="14" t="s">
        <v>17</v>
      </c>
      <c r="AE1062" s="14" t="s">
        <v>17</v>
      </c>
    </row>
    <row r="1063" spans="1:31">
      <c r="A1063" t="s">
        <v>143</v>
      </c>
      <c r="B1063" t="s">
        <v>168</v>
      </c>
      <c r="C1063" s="234">
        <v>32794</v>
      </c>
      <c r="D1063" s="234">
        <v>33036</v>
      </c>
      <c r="E1063">
        <v>1990</v>
      </c>
      <c r="F1063">
        <v>4</v>
      </c>
      <c r="G1063">
        <v>9</v>
      </c>
      <c r="H1063">
        <v>45.5</v>
      </c>
      <c r="I1063" t="s">
        <v>17</v>
      </c>
      <c r="J1063" s="14" t="s">
        <v>17</v>
      </c>
      <c r="K1063" s="14" t="s">
        <v>17</v>
      </c>
      <c r="L1063" s="14" t="s">
        <v>17</v>
      </c>
      <c r="M1063" s="14" t="s">
        <v>17</v>
      </c>
      <c r="N1063" s="14" t="s">
        <v>17</v>
      </c>
      <c r="O1063" s="14" t="s">
        <v>17</v>
      </c>
      <c r="P1063" s="14" t="s">
        <v>17</v>
      </c>
      <c r="Q1063" s="14" t="s">
        <v>17</v>
      </c>
      <c r="R1063" s="14" t="s">
        <v>17</v>
      </c>
      <c r="S1063" s="14" t="s">
        <v>17</v>
      </c>
      <c r="T1063" s="14" t="s">
        <v>17</v>
      </c>
      <c r="U1063" s="14" t="s">
        <v>17</v>
      </c>
      <c r="V1063" s="14" t="s">
        <v>17</v>
      </c>
      <c r="W1063" s="14" t="s">
        <v>17</v>
      </c>
      <c r="X1063" s="14" t="s">
        <v>17</v>
      </c>
      <c r="Y1063" s="14" t="s">
        <v>17</v>
      </c>
      <c r="Z1063" s="14" t="s">
        <v>17</v>
      </c>
      <c r="AA1063" s="14" t="s">
        <v>17</v>
      </c>
      <c r="AB1063" s="14" t="s">
        <v>17</v>
      </c>
      <c r="AC1063" s="14" t="s">
        <v>17</v>
      </c>
      <c r="AD1063" s="14" t="s">
        <v>17</v>
      </c>
      <c r="AE1063" s="14" t="s">
        <v>17</v>
      </c>
    </row>
    <row r="1064" spans="1:31">
      <c r="A1064" t="s">
        <v>143</v>
      </c>
      <c r="B1064" t="s">
        <v>168</v>
      </c>
      <c r="C1064" s="234">
        <v>32794</v>
      </c>
      <c r="D1064" s="234">
        <v>33036</v>
      </c>
      <c r="E1064">
        <v>1990</v>
      </c>
      <c r="F1064">
        <v>4</v>
      </c>
      <c r="G1064">
        <v>10</v>
      </c>
      <c r="H1064">
        <v>55.9</v>
      </c>
      <c r="I1064" t="s">
        <v>17</v>
      </c>
      <c r="J1064" s="14" t="s">
        <v>17</v>
      </c>
      <c r="K1064" s="14" t="s">
        <v>17</v>
      </c>
      <c r="L1064" s="14" t="s">
        <v>17</v>
      </c>
      <c r="M1064" s="14" t="s">
        <v>17</v>
      </c>
      <c r="N1064" s="14" t="s">
        <v>17</v>
      </c>
      <c r="O1064" s="14" t="s">
        <v>17</v>
      </c>
      <c r="P1064" s="14" t="s">
        <v>17</v>
      </c>
      <c r="Q1064" s="14" t="s">
        <v>17</v>
      </c>
      <c r="R1064" s="14" t="s">
        <v>17</v>
      </c>
      <c r="S1064" s="14" t="s">
        <v>17</v>
      </c>
      <c r="T1064" s="14" t="s">
        <v>17</v>
      </c>
      <c r="U1064" s="14" t="s">
        <v>17</v>
      </c>
      <c r="V1064" s="14" t="s">
        <v>17</v>
      </c>
      <c r="W1064" s="14" t="s">
        <v>17</v>
      </c>
      <c r="X1064" s="14" t="s">
        <v>17</v>
      </c>
      <c r="Y1064" s="14" t="s">
        <v>17</v>
      </c>
      <c r="Z1064" s="14" t="s">
        <v>17</v>
      </c>
      <c r="AA1064" s="14" t="s">
        <v>17</v>
      </c>
      <c r="AB1064" s="14" t="s">
        <v>17</v>
      </c>
      <c r="AC1064" s="14" t="s">
        <v>17</v>
      </c>
      <c r="AD1064" s="14" t="s">
        <v>17</v>
      </c>
      <c r="AE1064" s="14" t="s">
        <v>17</v>
      </c>
    </row>
    <row r="1065" spans="1:31">
      <c r="A1065" t="s">
        <v>143</v>
      </c>
      <c r="B1065" t="s">
        <v>168</v>
      </c>
      <c r="C1065" s="234">
        <v>32794</v>
      </c>
      <c r="D1065" s="234">
        <v>33036</v>
      </c>
      <c r="E1065">
        <v>1990</v>
      </c>
      <c r="F1065">
        <v>4</v>
      </c>
      <c r="G1065">
        <v>11</v>
      </c>
      <c r="H1065">
        <v>49.85</v>
      </c>
      <c r="I1065" t="s">
        <v>17</v>
      </c>
      <c r="J1065" s="14" t="s">
        <v>17</v>
      </c>
      <c r="K1065" s="14" t="s">
        <v>17</v>
      </c>
      <c r="L1065" s="14" t="s">
        <v>17</v>
      </c>
      <c r="M1065" s="14" t="s">
        <v>17</v>
      </c>
      <c r="N1065" s="14" t="s">
        <v>17</v>
      </c>
      <c r="O1065" s="14" t="s">
        <v>17</v>
      </c>
      <c r="P1065" s="14" t="s">
        <v>17</v>
      </c>
      <c r="Q1065" s="14" t="s">
        <v>17</v>
      </c>
      <c r="R1065" s="14" t="s">
        <v>17</v>
      </c>
      <c r="S1065" s="14" t="s">
        <v>17</v>
      </c>
      <c r="T1065" s="14" t="s">
        <v>17</v>
      </c>
      <c r="U1065" s="14" t="s">
        <v>17</v>
      </c>
      <c r="V1065" s="14" t="s">
        <v>17</v>
      </c>
      <c r="W1065" s="14" t="s">
        <v>17</v>
      </c>
      <c r="X1065" s="14" t="s">
        <v>17</v>
      </c>
      <c r="Y1065" s="14" t="s">
        <v>17</v>
      </c>
      <c r="Z1065" s="14" t="s">
        <v>17</v>
      </c>
      <c r="AA1065" s="14" t="s">
        <v>17</v>
      </c>
      <c r="AB1065" s="14" t="s">
        <v>17</v>
      </c>
      <c r="AC1065" s="14" t="s">
        <v>17</v>
      </c>
      <c r="AD1065" s="14" t="s">
        <v>17</v>
      </c>
      <c r="AE1065" s="14" t="s">
        <v>17</v>
      </c>
    </row>
    <row r="1066" spans="1:31">
      <c r="A1066" t="s">
        <v>143</v>
      </c>
      <c r="B1066" t="s">
        <v>168</v>
      </c>
      <c r="C1066" s="234">
        <v>32794</v>
      </c>
      <c r="D1066" s="234">
        <v>33036</v>
      </c>
      <c r="E1066">
        <v>1990</v>
      </c>
      <c r="F1066">
        <v>4</v>
      </c>
      <c r="G1066">
        <v>12</v>
      </c>
      <c r="H1066">
        <v>54.81</v>
      </c>
      <c r="I1066" t="s">
        <v>17</v>
      </c>
      <c r="J1066" s="14" t="s">
        <v>17</v>
      </c>
      <c r="K1066" s="14" t="s">
        <v>17</v>
      </c>
      <c r="L1066" s="14" t="s">
        <v>17</v>
      </c>
      <c r="M1066" s="14" t="s">
        <v>17</v>
      </c>
      <c r="N1066" s="14" t="s">
        <v>17</v>
      </c>
      <c r="O1066" s="14" t="s">
        <v>17</v>
      </c>
      <c r="P1066" s="14" t="s">
        <v>17</v>
      </c>
      <c r="Q1066" s="14" t="s">
        <v>17</v>
      </c>
      <c r="R1066" s="14" t="s">
        <v>17</v>
      </c>
      <c r="S1066" s="14" t="s">
        <v>17</v>
      </c>
      <c r="T1066" s="14" t="s">
        <v>17</v>
      </c>
      <c r="U1066" s="14" t="s">
        <v>17</v>
      </c>
      <c r="V1066" s="14" t="s">
        <v>17</v>
      </c>
      <c r="W1066" s="14" t="s">
        <v>17</v>
      </c>
      <c r="X1066" s="14" t="s">
        <v>17</v>
      </c>
      <c r="Y1066" s="14" t="s">
        <v>17</v>
      </c>
      <c r="Z1066" s="14" t="s">
        <v>17</v>
      </c>
      <c r="AA1066" s="14" t="s">
        <v>17</v>
      </c>
      <c r="AB1066" s="14" t="s">
        <v>17</v>
      </c>
      <c r="AC1066" s="14" t="s">
        <v>17</v>
      </c>
      <c r="AD1066" s="14" t="s">
        <v>17</v>
      </c>
      <c r="AE1066" s="14" t="s">
        <v>17</v>
      </c>
    </row>
    <row r="1067" spans="1:31">
      <c r="A1067" t="s">
        <v>143</v>
      </c>
      <c r="B1067" t="s">
        <v>168</v>
      </c>
      <c r="C1067" s="234">
        <v>32794</v>
      </c>
      <c r="D1067" s="234">
        <v>33036</v>
      </c>
      <c r="E1067">
        <v>1990</v>
      </c>
      <c r="F1067">
        <v>4</v>
      </c>
      <c r="G1067">
        <v>13</v>
      </c>
      <c r="H1067">
        <v>34.85</v>
      </c>
      <c r="I1067" t="s">
        <v>17</v>
      </c>
      <c r="J1067" s="14" t="s">
        <v>17</v>
      </c>
      <c r="K1067" s="14" t="s">
        <v>17</v>
      </c>
      <c r="L1067" s="14" t="s">
        <v>17</v>
      </c>
      <c r="M1067" s="14" t="s">
        <v>17</v>
      </c>
      <c r="N1067" s="14" t="s">
        <v>17</v>
      </c>
      <c r="O1067" s="14" t="s">
        <v>17</v>
      </c>
      <c r="P1067" s="14" t="s">
        <v>17</v>
      </c>
      <c r="Q1067" s="14" t="s">
        <v>17</v>
      </c>
      <c r="R1067" s="14" t="s">
        <v>17</v>
      </c>
      <c r="S1067" s="14" t="s">
        <v>17</v>
      </c>
      <c r="T1067" s="14" t="s">
        <v>17</v>
      </c>
      <c r="U1067" s="14" t="s">
        <v>17</v>
      </c>
      <c r="V1067" s="14" t="s">
        <v>17</v>
      </c>
      <c r="W1067" s="14" t="s">
        <v>17</v>
      </c>
      <c r="X1067" s="14" t="s">
        <v>17</v>
      </c>
      <c r="Y1067" s="14" t="s">
        <v>17</v>
      </c>
      <c r="Z1067" s="14" t="s">
        <v>17</v>
      </c>
      <c r="AA1067" s="14" t="s">
        <v>17</v>
      </c>
      <c r="AB1067" s="14" t="s">
        <v>17</v>
      </c>
      <c r="AC1067" s="14" t="s">
        <v>17</v>
      </c>
      <c r="AD1067" s="14" t="s">
        <v>17</v>
      </c>
      <c r="AE1067" s="14" t="s">
        <v>17</v>
      </c>
    </row>
    <row r="1068" spans="1:31">
      <c r="A1068" t="s">
        <v>143</v>
      </c>
      <c r="B1068" t="s">
        <v>168</v>
      </c>
      <c r="C1068" s="234">
        <v>32794</v>
      </c>
      <c r="D1068" s="234">
        <v>33036</v>
      </c>
      <c r="E1068">
        <v>1990</v>
      </c>
      <c r="F1068">
        <v>4</v>
      </c>
      <c r="G1068">
        <v>14</v>
      </c>
      <c r="H1068">
        <v>53.84</v>
      </c>
      <c r="I1068" t="s">
        <v>17</v>
      </c>
      <c r="J1068" s="14" t="s">
        <v>17</v>
      </c>
      <c r="K1068" s="14" t="s">
        <v>17</v>
      </c>
      <c r="L1068" s="14" t="s">
        <v>17</v>
      </c>
      <c r="M1068" s="14" t="s">
        <v>17</v>
      </c>
      <c r="N1068" s="14" t="s">
        <v>17</v>
      </c>
      <c r="O1068" s="14" t="s">
        <v>17</v>
      </c>
      <c r="P1068" s="14" t="s">
        <v>17</v>
      </c>
      <c r="Q1068" s="14" t="s">
        <v>17</v>
      </c>
      <c r="R1068" s="14" t="s">
        <v>17</v>
      </c>
      <c r="S1068" s="14" t="s">
        <v>17</v>
      </c>
      <c r="T1068" s="14" t="s">
        <v>17</v>
      </c>
      <c r="U1068" s="14" t="s">
        <v>17</v>
      </c>
      <c r="V1068" s="14" t="s">
        <v>17</v>
      </c>
      <c r="W1068" s="14" t="s">
        <v>17</v>
      </c>
      <c r="X1068" s="14" t="s">
        <v>17</v>
      </c>
      <c r="Y1068" s="14" t="s">
        <v>17</v>
      </c>
      <c r="Z1068" s="14" t="s">
        <v>17</v>
      </c>
      <c r="AA1068" s="14" t="s">
        <v>17</v>
      </c>
      <c r="AB1068" s="14" t="s">
        <v>17</v>
      </c>
      <c r="AC1068" s="14" t="s">
        <v>17</v>
      </c>
      <c r="AD1068" s="14" t="s">
        <v>17</v>
      </c>
      <c r="AE1068" s="14" t="s">
        <v>17</v>
      </c>
    </row>
    <row r="1069" spans="1:31">
      <c r="A1069" t="s">
        <v>143</v>
      </c>
      <c r="B1069" t="s">
        <v>168</v>
      </c>
      <c r="C1069" s="234">
        <v>33161</v>
      </c>
      <c r="D1069" s="234">
        <v>33387</v>
      </c>
      <c r="E1069">
        <v>1991</v>
      </c>
      <c r="F1069">
        <v>1</v>
      </c>
      <c r="G1069">
        <v>1</v>
      </c>
      <c r="H1069">
        <v>17.670000000000002</v>
      </c>
      <c r="I1069">
        <v>2.2989860000000002</v>
      </c>
      <c r="J1069" s="14" t="s">
        <v>17</v>
      </c>
      <c r="K1069" s="14" t="s">
        <v>17</v>
      </c>
      <c r="L1069" s="14" t="s">
        <v>17</v>
      </c>
      <c r="M1069" s="14" t="s">
        <v>17</v>
      </c>
      <c r="N1069" s="14" t="s">
        <v>17</v>
      </c>
      <c r="O1069" s="14" t="s">
        <v>17</v>
      </c>
      <c r="P1069" s="14" t="s">
        <v>17</v>
      </c>
      <c r="Q1069" s="14" t="s">
        <v>17</v>
      </c>
      <c r="R1069" s="14" t="s">
        <v>17</v>
      </c>
      <c r="S1069" s="14" t="s">
        <v>17</v>
      </c>
      <c r="T1069" s="14" t="s">
        <v>17</v>
      </c>
      <c r="U1069" s="14" t="s">
        <v>17</v>
      </c>
      <c r="V1069" s="14" t="s">
        <v>17</v>
      </c>
      <c r="W1069" s="14" t="s">
        <v>17</v>
      </c>
      <c r="X1069" s="14" t="s">
        <v>17</v>
      </c>
      <c r="Y1069" s="14" t="s">
        <v>17</v>
      </c>
      <c r="Z1069" s="14" t="s">
        <v>17</v>
      </c>
      <c r="AA1069" s="14" t="s">
        <v>17</v>
      </c>
      <c r="AB1069" s="14" t="s">
        <v>17</v>
      </c>
      <c r="AC1069" s="14" t="s">
        <v>17</v>
      </c>
      <c r="AD1069" s="14" t="s">
        <v>17</v>
      </c>
      <c r="AE1069" s="14" t="s">
        <v>17</v>
      </c>
    </row>
    <row r="1070" spans="1:31">
      <c r="A1070" t="s">
        <v>143</v>
      </c>
      <c r="B1070" t="s">
        <v>168</v>
      </c>
      <c r="C1070" s="234">
        <v>33161</v>
      </c>
      <c r="D1070" s="234">
        <v>33387</v>
      </c>
      <c r="E1070">
        <v>1991</v>
      </c>
      <c r="F1070">
        <v>1</v>
      </c>
      <c r="G1070">
        <v>2</v>
      </c>
      <c r="H1070">
        <v>18.149999999999999</v>
      </c>
      <c r="I1070">
        <v>2.2820019999999999</v>
      </c>
      <c r="J1070" s="14" t="s">
        <v>17</v>
      </c>
      <c r="K1070" s="14" t="s">
        <v>17</v>
      </c>
      <c r="L1070" s="14" t="s">
        <v>17</v>
      </c>
      <c r="M1070" s="14" t="s">
        <v>17</v>
      </c>
      <c r="N1070" s="14" t="s">
        <v>17</v>
      </c>
      <c r="O1070" s="14" t="s">
        <v>17</v>
      </c>
      <c r="P1070" s="14" t="s">
        <v>17</v>
      </c>
      <c r="Q1070" s="14" t="s">
        <v>17</v>
      </c>
      <c r="R1070" s="14" t="s">
        <v>17</v>
      </c>
      <c r="S1070" s="14" t="s">
        <v>17</v>
      </c>
      <c r="T1070" s="14" t="s">
        <v>17</v>
      </c>
      <c r="U1070" s="14" t="s">
        <v>17</v>
      </c>
      <c r="V1070" s="14" t="s">
        <v>17</v>
      </c>
      <c r="W1070" s="14" t="s">
        <v>17</v>
      </c>
      <c r="X1070" s="14" t="s">
        <v>17</v>
      </c>
      <c r="Y1070" s="14" t="s">
        <v>17</v>
      </c>
      <c r="Z1070" s="14" t="s">
        <v>17</v>
      </c>
      <c r="AA1070" s="14" t="s">
        <v>17</v>
      </c>
      <c r="AB1070" s="14" t="s">
        <v>17</v>
      </c>
      <c r="AC1070" s="14" t="s">
        <v>17</v>
      </c>
      <c r="AD1070" s="14" t="s">
        <v>17</v>
      </c>
      <c r="AE1070" s="14" t="s">
        <v>17</v>
      </c>
    </row>
    <row r="1071" spans="1:31">
      <c r="A1071" t="s">
        <v>143</v>
      </c>
      <c r="B1071" t="s">
        <v>168</v>
      </c>
      <c r="C1071" s="234">
        <v>33161</v>
      </c>
      <c r="D1071" s="234">
        <v>33387</v>
      </c>
      <c r="E1071">
        <v>1991</v>
      </c>
      <c r="F1071">
        <v>1</v>
      </c>
      <c r="G1071">
        <v>3</v>
      </c>
      <c r="H1071">
        <v>22.51</v>
      </c>
      <c r="I1071">
        <v>2.1810100000000001</v>
      </c>
      <c r="J1071" s="14" t="s">
        <v>17</v>
      </c>
      <c r="K1071" s="14" t="s">
        <v>17</v>
      </c>
      <c r="L1071" s="14" t="s">
        <v>17</v>
      </c>
      <c r="M1071" s="14" t="s">
        <v>17</v>
      </c>
      <c r="N1071" s="14" t="s">
        <v>17</v>
      </c>
      <c r="O1071" s="14" t="s">
        <v>17</v>
      </c>
      <c r="P1071" s="14" t="s">
        <v>17</v>
      </c>
      <c r="Q1071" s="14" t="s">
        <v>17</v>
      </c>
      <c r="R1071" s="14" t="s">
        <v>17</v>
      </c>
      <c r="S1071" s="14" t="s">
        <v>17</v>
      </c>
      <c r="T1071" s="14" t="s">
        <v>17</v>
      </c>
      <c r="U1071" s="14" t="s">
        <v>17</v>
      </c>
      <c r="V1071" s="14" t="s">
        <v>17</v>
      </c>
      <c r="W1071" s="14" t="s">
        <v>17</v>
      </c>
      <c r="X1071" s="14" t="s">
        <v>17</v>
      </c>
      <c r="Y1071" s="14" t="s">
        <v>17</v>
      </c>
      <c r="Z1071" s="14" t="s">
        <v>17</v>
      </c>
      <c r="AA1071" s="14" t="s">
        <v>17</v>
      </c>
      <c r="AB1071" s="14" t="s">
        <v>17</v>
      </c>
      <c r="AC1071" s="14" t="s">
        <v>17</v>
      </c>
      <c r="AD1071" s="14" t="s">
        <v>17</v>
      </c>
      <c r="AE1071" s="14" t="s">
        <v>17</v>
      </c>
    </row>
    <row r="1072" spans="1:31">
      <c r="A1072" t="s">
        <v>143</v>
      </c>
      <c r="B1072" t="s">
        <v>168</v>
      </c>
      <c r="C1072" s="234">
        <v>33161</v>
      </c>
      <c r="D1072" s="234">
        <v>33387</v>
      </c>
      <c r="E1072">
        <v>1991</v>
      </c>
      <c r="F1072">
        <v>1</v>
      </c>
      <c r="G1072">
        <v>4</v>
      </c>
      <c r="H1072">
        <v>21.42</v>
      </c>
      <c r="I1072">
        <v>2.0982069999999999</v>
      </c>
      <c r="J1072" s="14" t="s">
        <v>17</v>
      </c>
      <c r="K1072" s="14" t="s">
        <v>17</v>
      </c>
      <c r="L1072" s="14" t="s">
        <v>17</v>
      </c>
      <c r="M1072" s="14" t="s">
        <v>17</v>
      </c>
      <c r="N1072" s="14" t="s">
        <v>17</v>
      </c>
      <c r="O1072" s="14" t="s">
        <v>17</v>
      </c>
      <c r="P1072" s="14" t="s">
        <v>17</v>
      </c>
      <c r="Q1072" s="14" t="s">
        <v>17</v>
      </c>
      <c r="R1072" s="14" t="s">
        <v>17</v>
      </c>
      <c r="S1072" s="14" t="s">
        <v>17</v>
      </c>
      <c r="T1072" s="14" t="s">
        <v>17</v>
      </c>
      <c r="U1072" s="14" t="s">
        <v>17</v>
      </c>
      <c r="V1072" s="14" t="s">
        <v>17</v>
      </c>
      <c r="W1072" s="14" t="s">
        <v>17</v>
      </c>
      <c r="X1072" s="14" t="s">
        <v>17</v>
      </c>
      <c r="Y1072" s="14" t="s">
        <v>17</v>
      </c>
      <c r="Z1072" s="14" t="s">
        <v>17</v>
      </c>
      <c r="AA1072" s="14" t="s">
        <v>17</v>
      </c>
      <c r="AB1072" s="14" t="s">
        <v>17</v>
      </c>
      <c r="AC1072" s="14" t="s">
        <v>17</v>
      </c>
      <c r="AD1072" s="14" t="s">
        <v>17</v>
      </c>
      <c r="AE1072" s="14" t="s">
        <v>17</v>
      </c>
    </row>
    <row r="1073" spans="1:31">
      <c r="A1073" t="s">
        <v>143</v>
      </c>
      <c r="B1073" t="s">
        <v>168</v>
      </c>
      <c r="C1073" s="234">
        <v>33161</v>
      </c>
      <c r="D1073" s="234">
        <v>33387</v>
      </c>
      <c r="E1073">
        <v>1991</v>
      </c>
      <c r="F1073">
        <v>1</v>
      </c>
      <c r="G1073">
        <v>5</v>
      </c>
      <c r="H1073">
        <v>24.2</v>
      </c>
      <c r="I1073">
        <v>2.7894549999999998</v>
      </c>
      <c r="J1073" s="14" t="s">
        <v>17</v>
      </c>
      <c r="K1073" s="14" t="s">
        <v>17</v>
      </c>
      <c r="L1073" s="14" t="s">
        <v>17</v>
      </c>
      <c r="M1073" s="14" t="s">
        <v>17</v>
      </c>
      <c r="N1073" s="14" t="s">
        <v>17</v>
      </c>
      <c r="O1073" s="14" t="s">
        <v>17</v>
      </c>
      <c r="P1073" s="14" t="s">
        <v>17</v>
      </c>
      <c r="Q1073" s="14" t="s">
        <v>17</v>
      </c>
      <c r="R1073" s="14" t="s">
        <v>17</v>
      </c>
      <c r="S1073" s="14" t="s">
        <v>17</v>
      </c>
      <c r="T1073" s="14" t="s">
        <v>17</v>
      </c>
      <c r="U1073" s="14" t="s">
        <v>17</v>
      </c>
      <c r="V1073" s="14" t="s">
        <v>17</v>
      </c>
      <c r="W1073" s="14" t="s">
        <v>17</v>
      </c>
      <c r="X1073" s="14" t="s">
        <v>17</v>
      </c>
      <c r="Y1073" s="14" t="s">
        <v>17</v>
      </c>
      <c r="Z1073" s="14" t="s">
        <v>17</v>
      </c>
      <c r="AA1073" s="14" t="s">
        <v>17</v>
      </c>
      <c r="AB1073" s="14" t="s">
        <v>17</v>
      </c>
      <c r="AC1073" s="14" t="s">
        <v>17</v>
      </c>
      <c r="AD1073" s="14" t="s">
        <v>17</v>
      </c>
      <c r="AE1073" s="14" t="s">
        <v>17</v>
      </c>
    </row>
    <row r="1074" spans="1:31">
      <c r="A1074" t="s">
        <v>143</v>
      </c>
      <c r="B1074" t="s">
        <v>168</v>
      </c>
      <c r="C1074" s="234">
        <v>33161</v>
      </c>
      <c r="D1074" s="234">
        <v>33387</v>
      </c>
      <c r="E1074">
        <v>1991</v>
      </c>
      <c r="F1074">
        <v>1</v>
      </c>
      <c r="G1074">
        <v>6</v>
      </c>
      <c r="H1074">
        <v>21.78</v>
      </c>
      <c r="I1074">
        <v>2.7412420000000002</v>
      </c>
      <c r="J1074" s="14" t="s">
        <v>17</v>
      </c>
      <c r="K1074" s="14" t="s">
        <v>17</v>
      </c>
      <c r="L1074" s="14" t="s">
        <v>17</v>
      </c>
      <c r="M1074" s="14" t="s">
        <v>17</v>
      </c>
      <c r="N1074" s="14" t="s">
        <v>17</v>
      </c>
      <c r="O1074" s="14" t="s">
        <v>17</v>
      </c>
      <c r="P1074" s="14" t="s">
        <v>17</v>
      </c>
      <c r="Q1074" s="14" t="s">
        <v>17</v>
      </c>
      <c r="R1074" s="14" t="s">
        <v>17</v>
      </c>
      <c r="S1074" s="14" t="s">
        <v>17</v>
      </c>
      <c r="T1074" s="14" t="s">
        <v>17</v>
      </c>
      <c r="U1074" s="14" t="s">
        <v>17</v>
      </c>
      <c r="V1074" s="14" t="s">
        <v>17</v>
      </c>
      <c r="W1074" s="14" t="s">
        <v>17</v>
      </c>
      <c r="X1074" s="14" t="s">
        <v>17</v>
      </c>
      <c r="Y1074" s="14" t="s">
        <v>17</v>
      </c>
      <c r="Z1074" s="14" t="s">
        <v>17</v>
      </c>
      <c r="AA1074" s="14" t="s">
        <v>17</v>
      </c>
      <c r="AB1074" s="14" t="s">
        <v>17</v>
      </c>
      <c r="AC1074" s="14" t="s">
        <v>17</v>
      </c>
      <c r="AD1074" s="14" t="s">
        <v>17</v>
      </c>
      <c r="AE1074" s="14" t="s">
        <v>17</v>
      </c>
    </row>
    <row r="1075" spans="1:31">
      <c r="A1075" t="s">
        <v>143</v>
      </c>
      <c r="B1075" t="s">
        <v>168</v>
      </c>
      <c r="C1075" s="234">
        <v>33161</v>
      </c>
      <c r="D1075" s="234">
        <v>33387</v>
      </c>
      <c r="E1075">
        <v>1991</v>
      </c>
      <c r="F1075">
        <v>1</v>
      </c>
      <c r="G1075">
        <v>7</v>
      </c>
      <c r="H1075">
        <v>23.59</v>
      </c>
      <c r="I1075">
        <v>2.9760110000000002</v>
      </c>
      <c r="J1075" s="14" t="s">
        <v>17</v>
      </c>
      <c r="K1075" s="14" t="s">
        <v>17</v>
      </c>
      <c r="L1075" s="14" t="s">
        <v>17</v>
      </c>
      <c r="M1075" s="14" t="s">
        <v>17</v>
      </c>
      <c r="N1075" s="14" t="s">
        <v>17</v>
      </c>
      <c r="O1075" s="14" t="s">
        <v>17</v>
      </c>
      <c r="P1075" s="14" t="s">
        <v>17</v>
      </c>
      <c r="Q1075" s="14" t="s">
        <v>17</v>
      </c>
      <c r="R1075" s="14" t="s">
        <v>17</v>
      </c>
      <c r="S1075" s="14" t="s">
        <v>17</v>
      </c>
      <c r="T1075" s="14" t="s">
        <v>17</v>
      </c>
      <c r="U1075" s="14" t="s">
        <v>17</v>
      </c>
      <c r="V1075" s="14" t="s">
        <v>17</v>
      </c>
      <c r="W1075" s="14" t="s">
        <v>17</v>
      </c>
      <c r="X1075" s="14" t="s">
        <v>17</v>
      </c>
      <c r="Y1075" s="14" t="s">
        <v>17</v>
      </c>
      <c r="Z1075" s="14" t="s">
        <v>17</v>
      </c>
      <c r="AA1075" s="14" t="s">
        <v>17</v>
      </c>
      <c r="AB1075" s="14" t="s">
        <v>17</v>
      </c>
      <c r="AC1075" s="14" t="s">
        <v>17</v>
      </c>
      <c r="AD1075" s="14" t="s">
        <v>17</v>
      </c>
      <c r="AE1075" s="14" t="s">
        <v>17</v>
      </c>
    </row>
    <row r="1076" spans="1:31">
      <c r="A1076" t="s">
        <v>143</v>
      </c>
      <c r="B1076" t="s">
        <v>168</v>
      </c>
      <c r="C1076" s="234">
        <v>33161</v>
      </c>
      <c r="D1076" s="234">
        <v>33387</v>
      </c>
      <c r="E1076">
        <v>1991</v>
      </c>
      <c r="F1076">
        <v>1</v>
      </c>
      <c r="G1076">
        <v>8</v>
      </c>
      <c r="H1076">
        <v>27.59</v>
      </c>
      <c r="I1076">
        <v>2.872757</v>
      </c>
      <c r="J1076" s="14" t="s">
        <v>17</v>
      </c>
      <c r="K1076" s="14" t="s">
        <v>17</v>
      </c>
      <c r="L1076" s="14" t="s">
        <v>17</v>
      </c>
      <c r="M1076" s="14" t="s">
        <v>17</v>
      </c>
      <c r="N1076" s="14" t="s">
        <v>17</v>
      </c>
      <c r="O1076" s="14" t="s">
        <v>17</v>
      </c>
      <c r="P1076" s="14" t="s">
        <v>17</v>
      </c>
      <c r="Q1076" s="14" t="s">
        <v>17</v>
      </c>
      <c r="R1076" s="14" t="s">
        <v>17</v>
      </c>
      <c r="S1076" s="14" t="s">
        <v>17</v>
      </c>
      <c r="T1076" s="14" t="s">
        <v>17</v>
      </c>
      <c r="U1076" s="14" t="s">
        <v>17</v>
      </c>
      <c r="V1076" s="14" t="s">
        <v>17</v>
      </c>
      <c r="W1076" s="14" t="s">
        <v>17</v>
      </c>
      <c r="X1076" s="14" t="s">
        <v>17</v>
      </c>
      <c r="Y1076" s="14" t="s">
        <v>17</v>
      </c>
      <c r="Z1076" s="14" t="s">
        <v>17</v>
      </c>
      <c r="AA1076" s="14" t="s">
        <v>17</v>
      </c>
      <c r="AB1076" s="14" t="s">
        <v>17</v>
      </c>
      <c r="AC1076" s="14" t="s">
        <v>17</v>
      </c>
      <c r="AD1076" s="14" t="s">
        <v>17</v>
      </c>
      <c r="AE1076" s="14" t="s">
        <v>17</v>
      </c>
    </row>
    <row r="1077" spans="1:31">
      <c r="A1077" t="s">
        <v>143</v>
      </c>
      <c r="B1077" t="s">
        <v>168</v>
      </c>
      <c r="C1077" s="234">
        <v>33161</v>
      </c>
      <c r="D1077" s="234">
        <v>33387</v>
      </c>
      <c r="E1077">
        <v>1991</v>
      </c>
      <c r="F1077">
        <v>1</v>
      </c>
      <c r="G1077">
        <v>9</v>
      </c>
      <c r="H1077">
        <v>23.11</v>
      </c>
      <c r="I1077">
        <v>2.7429739999999998</v>
      </c>
      <c r="J1077" s="14" t="s">
        <v>17</v>
      </c>
      <c r="K1077" s="14" t="s">
        <v>17</v>
      </c>
      <c r="L1077" s="14" t="s">
        <v>17</v>
      </c>
      <c r="M1077" s="14" t="s">
        <v>17</v>
      </c>
      <c r="N1077" s="14" t="s">
        <v>17</v>
      </c>
      <c r="O1077" s="14" t="s">
        <v>17</v>
      </c>
      <c r="P1077" s="14" t="s">
        <v>17</v>
      </c>
      <c r="Q1077" s="14" t="s">
        <v>17</v>
      </c>
      <c r="R1077" s="14" t="s">
        <v>17</v>
      </c>
      <c r="S1077" s="14" t="s">
        <v>17</v>
      </c>
      <c r="T1077" s="14" t="s">
        <v>17</v>
      </c>
      <c r="U1077" s="14" t="s">
        <v>17</v>
      </c>
      <c r="V1077" s="14" t="s">
        <v>17</v>
      </c>
      <c r="W1077" s="14" t="s">
        <v>17</v>
      </c>
      <c r="X1077" s="14" t="s">
        <v>17</v>
      </c>
      <c r="Y1077" s="14" t="s">
        <v>17</v>
      </c>
      <c r="Z1077" s="14" t="s">
        <v>17</v>
      </c>
      <c r="AA1077" s="14" t="s">
        <v>17</v>
      </c>
      <c r="AB1077" s="14" t="s">
        <v>17</v>
      </c>
      <c r="AC1077" s="14" t="s">
        <v>17</v>
      </c>
      <c r="AD1077" s="14" t="s">
        <v>17</v>
      </c>
      <c r="AE1077" s="14" t="s">
        <v>17</v>
      </c>
    </row>
    <row r="1078" spans="1:31">
      <c r="A1078" t="s">
        <v>143</v>
      </c>
      <c r="B1078" t="s">
        <v>168</v>
      </c>
      <c r="C1078" s="234">
        <v>33161</v>
      </c>
      <c r="D1078" s="234">
        <v>33387</v>
      </c>
      <c r="E1078">
        <v>1991</v>
      </c>
      <c r="F1078">
        <v>1</v>
      </c>
      <c r="G1078">
        <v>10</v>
      </c>
      <c r="H1078">
        <v>22.51</v>
      </c>
      <c r="I1078">
        <v>2.5905680000000002</v>
      </c>
      <c r="J1078" s="14" t="s">
        <v>17</v>
      </c>
      <c r="K1078" s="14" t="s">
        <v>17</v>
      </c>
      <c r="L1078" s="14" t="s">
        <v>17</v>
      </c>
      <c r="M1078" s="14" t="s">
        <v>17</v>
      </c>
      <c r="N1078" s="14" t="s">
        <v>17</v>
      </c>
      <c r="O1078" s="14" t="s">
        <v>17</v>
      </c>
      <c r="P1078" s="14" t="s">
        <v>17</v>
      </c>
      <c r="Q1078" s="14" t="s">
        <v>17</v>
      </c>
      <c r="R1078" s="14" t="s">
        <v>17</v>
      </c>
      <c r="S1078" s="14" t="s">
        <v>17</v>
      </c>
      <c r="T1078" s="14" t="s">
        <v>17</v>
      </c>
      <c r="U1078" s="14" t="s">
        <v>17</v>
      </c>
      <c r="V1078" s="14" t="s">
        <v>17</v>
      </c>
      <c r="W1078" s="14" t="s">
        <v>17</v>
      </c>
      <c r="X1078" s="14" t="s">
        <v>17</v>
      </c>
      <c r="Y1078" s="14" t="s">
        <v>17</v>
      </c>
      <c r="Z1078" s="14" t="s">
        <v>17</v>
      </c>
      <c r="AA1078" s="14" t="s">
        <v>17</v>
      </c>
      <c r="AB1078" s="14" t="s">
        <v>17</v>
      </c>
      <c r="AC1078" s="14" t="s">
        <v>17</v>
      </c>
      <c r="AD1078" s="14" t="s">
        <v>17</v>
      </c>
      <c r="AE1078" s="14" t="s">
        <v>17</v>
      </c>
    </row>
    <row r="1079" spans="1:31">
      <c r="A1079" t="s">
        <v>143</v>
      </c>
      <c r="B1079" t="s">
        <v>168</v>
      </c>
      <c r="C1079" s="234">
        <v>33161</v>
      </c>
      <c r="D1079" s="234">
        <v>33387</v>
      </c>
      <c r="E1079">
        <v>1991</v>
      </c>
      <c r="F1079">
        <v>1</v>
      </c>
      <c r="G1079">
        <v>11</v>
      </c>
      <c r="H1079">
        <v>27.59</v>
      </c>
      <c r="I1079">
        <v>2.7434789999999998</v>
      </c>
      <c r="J1079" s="14" t="s">
        <v>17</v>
      </c>
      <c r="K1079" s="14" t="s">
        <v>17</v>
      </c>
      <c r="L1079" s="14" t="s">
        <v>17</v>
      </c>
      <c r="M1079" s="14" t="s">
        <v>17</v>
      </c>
      <c r="N1079" s="14" t="s">
        <v>17</v>
      </c>
      <c r="O1079" s="14" t="s">
        <v>17</v>
      </c>
      <c r="P1079" s="14" t="s">
        <v>17</v>
      </c>
      <c r="Q1079" s="14" t="s">
        <v>17</v>
      </c>
      <c r="R1079" s="14" t="s">
        <v>17</v>
      </c>
      <c r="S1079" s="14" t="s">
        <v>17</v>
      </c>
      <c r="T1079" s="14" t="s">
        <v>17</v>
      </c>
      <c r="U1079" s="14" t="s">
        <v>17</v>
      </c>
      <c r="V1079" s="14" t="s">
        <v>17</v>
      </c>
      <c r="W1079" s="14" t="s">
        <v>17</v>
      </c>
      <c r="X1079" s="14" t="s">
        <v>17</v>
      </c>
      <c r="Y1079" s="14" t="s">
        <v>17</v>
      </c>
      <c r="Z1079" s="14" t="s">
        <v>17</v>
      </c>
      <c r="AA1079" s="14" t="s">
        <v>17</v>
      </c>
      <c r="AB1079" s="14" t="s">
        <v>17</v>
      </c>
      <c r="AC1079" s="14" t="s">
        <v>17</v>
      </c>
      <c r="AD1079" s="14" t="s">
        <v>17</v>
      </c>
      <c r="AE1079" s="14" t="s">
        <v>17</v>
      </c>
    </row>
    <row r="1080" spans="1:31">
      <c r="A1080" t="s">
        <v>143</v>
      </c>
      <c r="B1080" t="s">
        <v>168</v>
      </c>
      <c r="C1080" s="234">
        <v>33161</v>
      </c>
      <c r="D1080" s="234">
        <v>33387</v>
      </c>
      <c r="E1080">
        <v>1991</v>
      </c>
      <c r="F1080">
        <v>1</v>
      </c>
      <c r="G1080">
        <v>12</v>
      </c>
      <c r="H1080">
        <v>23.59</v>
      </c>
      <c r="I1080">
        <v>2.8027190000000002</v>
      </c>
      <c r="J1080" s="14" t="s">
        <v>17</v>
      </c>
      <c r="K1080" s="14" t="s">
        <v>17</v>
      </c>
      <c r="L1080" s="14" t="s">
        <v>17</v>
      </c>
      <c r="M1080" s="14" t="s">
        <v>17</v>
      </c>
      <c r="N1080" s="14" t="s">
        <v>17</v>
      </c>
      <c r="O1080" s="14" t="s">
        <v>17</v>
      </c>
      <c r="P1080" s="14" t="s">
        <v>17</v>
      </c>
      <c r="Q1080" s="14" t="s">
        <v>17</v>
      </c>
      <c r="R1080" s="14" t="s">
        <v>17</v>
      </c>
      <c r="S1080" s="14" t="s">
        <v>17</v>
      </c>
      <c r="T1080" s="14" t="s">
        <v>17</v>
      </c>
      <c r="U1080" s="14" t="s">
        <v>17</v>
      </c>
      <c r="V1080" s="14" t="s">
        <v>17</v>
      </c>
      <c r="W1080" s="14" t="s">
        <v>17</v>
      </c>
      <c r="X1080" s="14" t="s">
        <v>17</v>
      </c>
      <c r="Y1080" s="14" t="s">
        <v>17</v>
      </c>
      <c r="Z1080" s="14" t="s">
        <v>17</v>
      </c>
      <c r="AA1080" s="14" t="s">
        <v>17</v>
      </c>
      <c r="AB1080" s="14" t="s">
        <v>17</v>
      </c>
      <c r="AC1080" s="14" t="s">
        <v>17</v>
      </c>
      <c r="AD1080" s="14" t="s">
        <v>17</v>
      </c>
      <c r="AE1080" s="14" t="s">
        <v>17</v>
      </c>
    </row>
    <row r="1081" spans="1:31">
      <c r="A1081" t="s">
        <v>143</v>
      </c>
      <c r="B1081" t="s">
        <v>168</v>
      </c>
      <c r="C1081" s="234">
        <v>33161</v>
      </c>
      <c r="D1081" s="234">
        <v>33387</v>
      </c>
      <c r="E1081">
        <v>1991</v>
      </c>
      <c r="F1081">
        <v>1</v>
      </c>
      <c r="G1081">
        <v>13</v>
      </c>
      <c r="H1081">
        <v>22.38</v>
      </c>
      <c r="I1081">
        <v>3.0597829999999999</v>
      </c>
      <c r="J1081" s="14" t="s">
        <v>17</v>
      </c>
      <c r="K1081" s="14" t="s">
        <v>17</v>
      </c>
      <c r="L1081" s="14" t="s">
        <v>17</v>
      </c>
      <c r="M1081" s="14" t="s">
        <v>17</v>
      </c>
      <c r="N1081" s="14" t="s">
        <v>17</v>
      </c>
      <c r="O1081" s="14" t="s">
        <v>17</v>
      </c>
      <c r="P1081" s="14" t="s">
        <v>17</v>
      </c>
      <c r="Q1081" s="14" t="s">
        <v>17</v>
      </c>
      <c r="R1081" s="14" t="s">
        <v>17</v>
      </c>
      <c r="S1081" s="14" t="s">
        <v>17</v>
      </c>
      <c r="T1081" s="14" t="s">
        <v>17</v>
      </c>
      <c r="U1081" s="14" t="s">
        <v>17</v>
      </c>
      <c r="V1081" s="14" t="s">
        <v>17</v>
      </c>
      <c r="W1081" s="14" t="s">
        <v>17</v>
      </c>
      <c r="X1081" s="14" t="s">
        <v>17</v>
      </c>
      <c r="Y1081" s="14" t="s">
        <v>17</v>
      </c>
      <c r="Z1081" s="14" t="s">
        <v>17</v>
      </c>
      <c r="AA1081" s="14" t="s">
        <v>17</v>
      </c>
      <c r="AB1081" s="14" t="s">
        <v>17</v>
      </c>
      <c r="AC1081" s="14" t="s">
        <v>17</v>
      </c>
      <c r="AD1081" s="14" t="s">
        <v>17</v>
      </c>
      <c r="AE1081" s="14" t="s">
        <v>17</v>
      </c>
    </row>
    <row r="1082" spans="1:31">
      <c r="A1082" t="s">
        <v>143</v>
      </c>
      <c r="B1082" t="s">
        <v>168</v>
      </c>
      <c r="C1082" s="234">
        <v>33161</v>
      </c>
      <c r="D1082" s="234">
        <v>33387</v>
      </c>
      <c r="E1082">
        <v>1991</v>
      </c>
      <c r="F1082">
        <v>1</v>
      </c>
      <c r="G1082">
        <v>14</v>
      </c>
      <c r="H1082">
        <v>23.72</v>
      </c>
      <c r="I1082">
        <v>2.6192540000000002</v>
      </c>
      <c r="J1082" s="14" t="s">
        <v>17</v>
      </c>
      <c r="K1082" s="14" t="s">
        <v>17</v>
      </c>
      <c r="L1082" s="14" t="s">
        <v>17</v>
      </c>
      <c r="M1082" s="14" t="s">
        <v>17</v>
      </c>
      <c r="N1082" s="14" t="s">
        <v>17</v>
      </c>
      <c r="O1082" s="14" t="s">
        <v>17</v>
      </c>
      <c r="P1082" s="14" t="s">
        <v>17</v>
      </c>
      <c r="Q1082" s="14" t="s">
        <v>17</v>
      </c>
      <c r="R1082" s="14" t="s">
        <v>17</v>
      </c>
      <c r="S1082" s="14" t="s">
        <v>17</v>
      </c>
      <c r="T1082" s="14" t="s">
        <v>17</v>
      </c>
      <c r="U1082" s="14" t="s">
        <v>17</v>
      </c>
      <c r="V1082" s="14" t="s">
        <v>17</v>
      </c>
      <c r="W1082" s="14" t="s">
        <v>17</v>
      </c>
      <c r="X1082" s="14" t="s">
        <v>17</v>
      </c>
      <c r="Y1082" s="14" t="s">
        <v>17</v>
      </c>
      <c r="Z1082" s="14" t="s">
        <v>17</v>
      </c>
      <c r="AA1082" s="14" t="s">
        <v>17</v>
      </c>
      <c r="AB1082" s="14" t="s">
        <v>17</v>
      </c>
      <c r="AC1082" s="14" t="s">
        <v>17</v>
      </c>
      <c r="AD1082" s="14" t="s">
        <v>17</v>
      </c>
      <c r="AE1082" s="14" t="s">
        <v>17</v>
      </c>
    </row>
    <row r="1083" spans="1:31">
      <c r="A1083" t="s">
        <v>143</v>
      </c>
      <c r="B1083" t="s">
        <v>168</v>
      </c>
      <c r="C1083" s="234">
        <v>33161</v>
      </c>
      <c r="D1083" s="234">
        <v>33387</v>
      </c>
      <c r="E1083">
        <v>1991</v>
      </c>
      <c r="F1083">
        <v>2</v>
      </c>
      <c r="G1083">
        <v>1</v>
      </c>
      <c r="H1083">
        <v>18.75</v>
      </c>
      <c r="I1083">
        <v>2.3980589999999999</v>
      </c>
      <c r="J1083" s="14" t="s">
        <v>17</v>
      </c>
      <c r="K1083" s="14" t="s">
        <v>17</v>
      </c>
      <c r="L1083" s="14" t="s">
        <v>17</v>
      </c>
      <c r="M1083" s="14" t="s">
        <v>17</v>
      </c>
      <c r="N1083" s="14" t="s">
        <v>17</v>
      </c>
      <c r="O1083" s="14" t="s">
        <v>17</v>
      </c>
      <c r="P1083" s="14" t="s">
        <v>17</v>
      </c>
      <c r="Q1083" s="14" t="s">
        <v>17</v>
      </c>
      <c r="R1083" s="14" t="s">
        <v>17</v>
      </c>
      <c r="S1083" s="14" t="s">
        <v>17</v>
      </c>
      <c r="T1083" s="14" t="s">
        <v>17</v>
      </c>
      <c r="U1083" s="14" t="s">
        <v>17</v>
      </c>
      <c r="V1083" s="14" t="s">
        <v>17</v>
      </c>
      <c r="W1083" s="14" t="s">
        <v>17</v>
      </c>
      <c r="X1083" s="14" t="s">
        <v>17</v>
      </c>
      <c r="Y1083" s="14" t="s">
        <v>17</v>
      </c>
      <c r="Z1083" s="14" t="s">
        <v>17</v>
      </c>
      <c r="AA1083" s="14" t="s">
        <v>17</v>
      </c>
      <c r="AB1083" s="14" t="s">
        <v>17</v>
      </c>
      <c r="AC1083" s="14" t="s">
        <v>17</v>
      </c>
      <c r="AD1083" s="14" t="s">
        <v>17</v>
      </c>
      <c r="AE1083" s="14" t="s">
        <v>17</v>
      </c>
    </row>
    <row r="1084" spans="1:31">
      <c r="A1084" t="s">
        <v>143</v>
      </c>
      <c r="B1084" t="s">
        <v>168</v>
      </c>
      <c r="C1084" s="234">
        <v>33161</v>
      </c>
      <c r="D1084" s="234">
        <v>33387</v>
      </c>
      <c r="E1084">
        <v>1991</v>
      </c>
      <c r="F1084">
        <v>2</v>
      </c>
      <c r="G1084">
        <v>2</v>
      </c>
      <c r="H1084">
        <v>22.99</v>
      </c>
      <c r="I1084">
        <v>2.0276190000000001</v>
      </c>
      <c r="J1084" s="14" t="s">
        <v>17</v>
      </c>
      <c r="K1084" s="14" t="s">
        <v>17</v>
      </c>
      <c r="L1084" s="14" t="s">
        <v>17</v>
      </c>
      <c r="M1084" s="14" t="s">
        <v>17</v>
      </c>
      <c r="N1084" s="14" t="s">
        <v>17</v>
      </c>
      <c r="O1084" s="14" t="s">
        <v>17</v>
      </c>
      <c r="P1084" s="14" t="s">
        <v>17</v>
      </c>
      <c r="Q1084" s="14" t="s">
        <v>17</v>
      </c>
      <c r="R1084" s="14" t="s">
        <v>17</v>
      </c>
      <c r="S1084" s="14" t="s">
        <v>17</v>
      </c>
      <c r="T1084" s="14" t="s">
        <v>17</v>
      </c>
      <c r="U1084" s="14" t="s">
        <v>17</v>
      </c>
      <c r="V1084" s="14" t="s">
        <v>17</v>
      </c>
      <c r="W1084" s="14" t="s">
        <v>17</v>
      </c>
      <c r="X1084" s="14" t="s">
        <v>17</v>
      </c>
      <c r="Y1084" s="14" t="s">
        <v>17</v>
      </c>
      <c r="Z1084" s="14" t="s">
        <v>17</v>
      </c>
      <c r="AA1084" s="14" t="s">
        <v>17</v>
      </c>
      <c r="AB1084" s="14" t="s">
        <v>17</v>
      </c>
      <c r="AC1084" s="14" t="s">
        <v>17</v>
      </c>
      <c r="AD1084" s="14" t="s">
        <v>17</v>
      </c>
      <c r="AE1084" s="14" t="s">
        <v>17</v>
      </c>
    </row>
    <row r="1085" spans="1:31">
      <c r="A1085" t="s">
        <v>143</v>
      </c>
      <c r="B1085" t="s">
        <v>168</v>
      </c>
      <c r="C1085" s="234">
        <v>33161</v>
      </c>
      <c r="D1085" s="234">
        <v>33387</v>
      </c>
      <c r="E1085">
        <v>1991</v>
      </c>
      <c r="F1085">
        <v>2</v>
      </c>
      <c r="G1085">
        <v>3</v>
      </c>
      <c r="H1085">
        <v>22.02</v>
      </c>
      <c r="I1085">
        <v>2.115437</v>
      </c>
      <c r="J1085" s="14" t="s">
        <v>17</v>
      </c>
      <c r="K1085" s="14" t="s">
        <v>17</v>
      </c>
      <c r="L1085" s="14" t="s">
        <v>17</v>
      </c>
      <c r="M1085" s="14" t="s">
        <v>17</v>
      </c>
      <c r="N1085" s="14" t="s">
        <v>17</v>
      </c>
      <c r="O1085" s="14" t="s">
        <v>17</v>
      </c>
      <c r="P1085" s="14" t="s">
        <v>17</v>
      </c>
      <c r="Q1085" s="14" t="s">
        <v>17</v>
      </c>
      <c r="R1085" s="14" t="s">
        <v>17</v>
      </c>
      <c r="S1085" s="14" t="s">
        <v>17</v>
      </c>
      <c r="T1085" s="14" t="s">
        <v>17</v>
      </c>
      <c r="U1085" s="14" t="s">
        <v>17</v>
      </c>
      <c r="V1085" s="14" t="s">
        <v>17</v>
      </c>
      <c r="W1085" s="14" t="s">
        <v>17</v>
      </c>
      <c r="X1085" s="14" t="s">
        <v>17</v>
      </c>
      <c r="Y1085" s="14" t="s">
        <v>17</v>
      </c>
      <c r="Z1085" s="14" t="s">
        <v>17</v>
      </c>
      <c r="AA1085" s="14" t="s">
        <v>17</v>
      </c>
      <c r="AB1085" s="14" t="s">
        <v>17</v>
      </c>
      <c r="AC1085" s="14" t="s">
        <v>17</v>
      </c>
      <c r="AD1085" s="14" t="s">
        <v>17</v>
      </c>
      <c r="AE1085" s="14" t="s">
        <v>17</v>
      </c>
    </row>
    <row r="1086" spans="1:31">
      <c r="A1086" t="s">
        <v>143</v>
      </c>
      <c r="B1086" t="s">
        <v>168</v>
      </c>
      <c r="C1086" s="234">
        <v>33161</v>
      </c>
      <c r="D1086" s="234">
        <v>33387</v>
      </c>
      <c r="E1086">
        <v>1991</v>
      </c>
      <c r="F1086">
        <v>2</v>
      </c>
      <c r="G1086">
        <v>4</v>
      </c>
      <c r="H1086">
        <v>27.1</v>
      </c>
      <c r="I1086">
        <v>2.335947</v>
      </c>
      <c r="J1086" s="14" t="s">
        <v>17</v>
      </c>
      <c r="K1086" s="14" t="s">
        <v>17</v>
      </c>
      <c r="L1086" s="14" t="s">
        <v>17</v>
      </c>
      <c r="M1086" s="14" t="s">
        <v>17</v>
      </c>
      <c r="N1086" s="14" t="s">
        <v>17</v>
      </c>
      <c r="O1086" s="14" t="s">
        <v>17</v>
      </c>
      <c r="P1086" s="14" t="s">
        <v>17</v>
      </c>
      <c r="Q1086" s="14" t="s">
        <v>17</v>
      </c>
      <c r="R1086" s="14" t="s">
        <v>17</v>
      </c>
      <c r="S1086" s="14" t="s">
        <v>17</v>
      </c>
      <c r="T1086" s="14" t="s">
        <v>17</v>
      </c>
      <c r="U1086" s="14" t="s">
        <v>17</v>
      </c>
      <c r="V1086" s="14" t="s">
        <v>17</v>
      </c>
      <c r="W1086" s="14" t="s">
        <v>17</v>
      </c>
      <c r="X1086" s="14" t="s">
        <v>17</v>
      </c>
      <c r="Y1086" s="14" t="s">
        <v>17</v>
      </c>
      <c r="Z1086" s="14" t="s">
        <v>17</v>
      </c>
      <c r="AA1086" s="14" t="s">
        <v>17</v>
      </c>
      <c r="AB1086" s="14" t="s">
        <v>17</v>
      </c>
      <c r="AC1086" s="14" t="s">
        <v>17</v>
      </c>
      <c r="AD1086" s="14" t="s">
        <v>17</v>
      </c>
      <c r="AE1086" s="14" t="s">
        <v>17</v>
      </c>
    </row>
    <row r="1087" spans="1:31">
      <c r="A1087" t="s">
        <v>143</v>
      </c>
      <c r="B1087" t="s">
        <v>168</v>
      </c>
      <c r="C1087" s="234">
        <v>33161</v>
      </c>
      <c r="D1087" s="234">
        <v>33387</v>
      </c>
      <c r="E1087">
        <v>1991</v>
      </c>
      <c r="F1087">
        <v>2</v>
      </c>
      <c r="G1087">
        <v>5</v>
      </c>
      <c r="H1087">
        <v>31.7</v>
      </c>
      <c r="I1087">
        <v>2.5235729999999998</v>
      </c>
      <c r="J1087" s="14" t="s">
        <v>17</v>
      </c>
      <c r="K1087" s="14" t="s">
        <v>17</v>
      </c>
      <c r="L1087" s="14" t="s">
        <v>17</v>
      </c>
      <c r="M1087" s="14" t="s">
        <v>17</v>
      </c>
      <c r="N1087" s="14" t="s">
        <v>17</v>
      </c>
      <c r="O1087" s="14" t="s">
        <v>17</v>
      </c>
      <c r="P1087" s="14" t="s">
        <v>17</v>
      </c>
      <c r="Q1087" s="14" t="s">
        <v>17</v>
      </c>
      <c r="R1087" s="14" t="s">
        <v>17</v>
      </c>
      <c r="S1087" s="14" t="s">
        <v>17</v>
      </c>
      <c r="T1087" s="14" t="s">
        <v>17</v>
      </c>
      <c r="U1087" s="14" t="s">
        <v>17</v>
      </c>
      <c r="V1087" s="14" t="s">
        <v>17</v>
      </c>
      <c r="W1087" s="14" t="s">
        <v>17</v>
      </c>
      <c r="X1087" s="14" t="s">
        <v>17</v>
      </c>
      <c r="Y1087" s="14" t="s">
        <v>17</v>
      </c>
      <c r="Z1087" s="14" t="s">
        <v>17</v>
      </c>
      <c r="AA1087" s="14" t="s">
        <v>17</v>
      </c>
      <c r="AB1087" s="14" t="s">
        <v>17</v>
      </c>
      <c r="AC1087" s="14" t="s">
        <v>17</v>
      </c>
      <c r="AD1087" s="14" t="s">
        <v>17</v>
      </c>
      <c r="AE1087" s="14" t="s">
        <v>17</v>
      </c>
    </row>
    <row r="1088" spans="1:31">
      <c r="A1088" t="s">
        <v>143</v>
      </c>
      <c r="B1088" t="s">
        <v>168</v>
      </c>
      <c r="C1088" s="234">
        <v>33161</v>
      </c>
      <c r="D1088" s="234">
        <v>33387</v>
      </c>
      <c r="E1088">
        <v>1991</v>
      </c>
      <c r="F1088">
        <v>2</v>
      </c>
      <c r="G1088">
        <v>6</v>
      </c>
      <c r="H1088">
        <v>31.22</v>
      </c>
      <c r="I1088">
        <v>2.9933079999999999</v>
      </c>
      <c r="J1088" s="14" t="s">
        <v>17</v>
      </c>
      <c r="K1088" s="14" t="s">
        <v>17</v>
      </c>
      <c r="L1088" s="14" t="s">
        <v>17</v>
      </c>
      <c r="M1088" s="14" t="s">
        <v>17</v>
      </c>
      <c r="N1088" s="14" t="s">
        <v>17</v>
      </c>
      <c r="O1088" s="14" t="s">
        <v>17</v>
      </c>
      <c r="P1088" s="14" t="s">
        <v>17</v>
      </c>
      <c r="Q1088" s="14" t="s">
        <v>17</v>
      </c>
      <c r="R1088" s="14" t="s">
        <v>17</v>
      </c>
      <c r="S1088" s="14" t="s">
        <v>17</v>
      </c>
      <c r="T1088" s="14" t="s">
        <v>17</v>
      </c>
      <c r="U1088" s="14" t="s">
        <v>17</v>
      </c>
      <c r="V1088" s="14" t="s">
        <v>17</v>
      </c>
      <c r="W1088" s="14" t="s">
        <v>17</v>
      </c>
      <c r="X1088" s="14" t="s">
        <v>17</v>
      </c>
      <c r="Y1088" s="14" t="s">
        <v>17</v>
      </c>
      <c r="Z1088" s="14" t="s">
        <v>17</v>
      </c>
      <c r="AA1088" s="14" t="s">
        <v>17</v>
      </c>
      <c r="AB1088" s="14" t="s">
        <v>17</v>
      </c>
      <c r="AC1088" s="14" t="s">
        <v>17</v>
      </c>
      <c r="AD1088" s="14" t="s">
        <v>17</v>
      </c>
      <c r="AE1088" s="14" t="s">
        <v>17</v>
      </c>
    </row>
    <row r="1089" spans="1:31">
      <c r="A1089" t="s">
        <v>143</v>
      </c>
      <c r="B1089" t="s">
        <v>168</v>
      </c>
      <c r="C1089" s="234">
        <v>33161</v>
      </c>
      <c r="D1089" s="234">
        <v>33387</v>
      </c>
      <c r="E1089">
        <v>1991</v>
      </c>
      <c r="F1089">
        <v>2</v>
      </c>
      <c r="G1089">
        <v>7</v>
      </c>
      <c r="H1089">
        <v>33.03</v>
      </c>
      <c r="I1089">
        <v>2.8281350000000001</v>
      </c>
      <c r="J1089" s="14" t="s">
        <v>17</v>
      </c>
      <c r="K1089" s="14" t="s">
        <v>17</v>
      </c>
      <c r="L1089" s="14" t="s">
        <v>17</v>
      </c>
      <c r="M1089" s="14" t="s">
        <v>17</v>
      </c>
      <c r="N1089" s="14" t="s">
        <v>17</v>
      </c>
      <c r="O1089" s="14" t="s">
        <v>17</v>
      </c>
      <c r="P1089" s="14" t="s">
        <v>17</v>
      </c>
      <c r="Q1089" s="14" t="s">
        <v>17</v>
      </c>
      <c r="R1089" s="14" t="s">
        <v>17</v>
      </c>
      <c r="S1089" s="14" t="s">
        <v>17</v>
      </c>
      <c r="T1089" s="14" t="s">
        <v>17</v>
      </c>
      <c r="U1089" s="14" t="s">
        <v>17</v>
      </c>
      <c r="V1089" s="14" t="s">
        <v>17</v>
      </c>
      <c r="W1089" s="14" t="s">
        <v>17</v>
      </c>
      <c r="X1089" s="14" t="s">
        <v>17</v>
      </c>
      <c r="Y1089" s="14" t="s">
        <v>17</v>
      </c>
      <c r="Z1089" s="14" t="s">
        <v>17</v>
      </c>
      <c r="AA1089" s="14" t="s">
        <v>17</v>
      </c>
      <c r="AB1089" s="14" t="s">
        <v>17</v>
      </c>
      <c r="AC1089" s="14" t="s">
        <v>17</v>
      </c>
      <c r="AD1089" s="14" t="s">
        <v>17</v>
      </c>
      <c r="AE1089" s="14" t="s">
        <v>17</v>
      </c>
    </row>
    <row r="1090" spans="1:31">
      <c r="A1090" t="s">
        <v>143</v>
      </c>
      <c r="B1090" t="s">
        <v>168</v>
      </c>
      <c r="C1090" s="234">
        <v>33161</v>
      </c>
      <c r="D1090" s="234">
        <v>33387</v>
      </c>
      <c r="E1090">
        <v>1991</v>
      </c>
      <c r="F1090">
        <v>2</v>
      </c>
      <c r="G1090">
        <v>8</v>
      </c>
      <c r="H1090">
        <v>25.05</v>
      </c>
      <c r="I1090">
        <v>2.8305349999999998</v>
      </c>
      <c r="J1090" s="14" t="s">
        <v>17</v>
      </c>
      <c r="K1090" s="14" t="s">
        <v>17</v>
      </c>
      <c r="L1090" s="14" t="s">
        <v>17</v>
      </c>
      <c r="M1090" s="14" t="s">
        <v>17</v>
      </c>
      <c r="N1090" s="14" t="s">
        <v>17</v>
      </c>
      <c r="O1090" s="14" t="s">
        <v>17</v>
      </c>
      <c r="P1090" s="14" t="s">
        <v>17</v>
      </c>
      <c r="Q1090" s="14" t="s">
        <v>17</v>
      </c>
      <c r="R1090" s="14" t="s">
        <v>17</v>
      </c>
      <c r="S1090" s="14" t="s">
        <v>17</v>
      </c>
      <c r="T1090" s="14" t="s">
        <v>17</v>
      </c>
      <c r="U1090" s="14" t="s">
        <v>17</v>
      </c>
      <c r="V1090" s="14" t="s">
        <v>17</v>
      </c>
      <c r="W1090" s="14" t="s">
        <v>17</v>
      </c>
      <c r="X1090" s="14" t="s">
        <v>17</v>
      </c>
      <c r="Y1090" s="14" t="s">
        <v>17</v>
      </c>
      <c r="Z1090" s="14" t="s">
        <v>17</v>
      </c>
      <c r="AA1090" s="14" t="s">
        <v>17</v>
      </c>
      <c r="AB1090" s="14" t="s">
        <v>17</v>
      </c>
      <c r="AC1090" s="14" t="s">
        <v>17</v>
      </c>
      <c r="AD1090" s="14" t="s">
        <v>17</v>
      </c>
      <c r="AE1090" s="14" t="s">
        <v>17</v>
      </c>
    </row>
    <row r="1091" spans="1:31">
      <c r="A1091" t="s">
        <v>143</v>
      </c>
      <c r="B1091" t="s">
        <v>168</v>
      </c>
      <c r="C1091" s="234">
        <v>33161</v>
      </c>
      <c r="D1091" s="234">
        <v>33387</v>
      </c>
      <c r="E1091">
        <v>1991</v>
      </c>
      <c r="F1091">
        <v>2</v>
      </c>
      <c r="G1091">
        <v>9</v>
      </c>
      <c r="H1091">
        <v>30.49</v>
      </c>
      <c r="I1091">
        <v>2.6874180000000001</v>
      </c>
      <c r="J1091" s="14" t="s">
        <v>17</v>
      </c>
      <c r="K1091" s="14" t="s">
        <v>17</v>
      </c>
      <c r="L1091" s="14" t="s">
        <v>17</v>
      </c>
      <c r="M1091" s="14" t="s">
        <v>17</v>
      </c>
      <c r="N1091" s="14" t="s">
        <v>17</v>
      </c>
      <c r="O1091" s="14" t="s">
        <v>17</v>
      </c>
      <c r="P1091" s="14" t="s">
        <v>17</v>
      </c>
      <c r="Q1091" s="14" t="s">
        <v>17</v>
      </c>
      <c r="R1091" s="14" t="s">
        <v>17</v>
      </c>
      <c r="S1091" s="14" t="s">
        <v>17</v>
      </c>
      <c r="T1091" s="14" t="s">
        <v>17</v>
      </c>
      <c r="U1091" s="14" t="s">
        <v>17</v>
      </c>
      <c r="V1091" s="14" t="s">
        <v>17</v>
      </c>
      <c r="W1091" s="14" t="s">
        <v>17</v>
      </c>
      <c r="X1091" s="14" t="s">
        <v>17</v>
      </c>
      <c r="Y1091" s="14" t="s">
        <v>17</v>
      </c>
      <c r="Z1091" s="14" t="s">
        <v>17</v>
      </c>
      <c r="AA1091" s="14" t="s">
        <v>17</v>
      </c>
      <c r="AB1091" s="14" t="s">
        <v>17</v>
      </c>
      <c r="AC1091" s="14" t="s">
        <v>17</v>
      </c>
      <c r="AD1091" s="14" t="s">
        <v>17</v>
      </c>
      <c r="AE1091" s="14" t="s">
        <v>17</v>
      </c>
    </row>
    <row r="1092" spans="1:31">
      <c r="A1092" t="s">
        <v>143</v>
      </c>
      <c r="B1092" t="s">
        <v>168</v>
      </c>
      <c r="C1092" s="234">
        <v>33161</v>
      </c>
      <c r="D1092" s="234">
        <v>33387</v>
      </c>
      <c r="E1092">
        <v>1991</v>
      </c>
      <c r="F1092">
        <v>2</v>
      </c>
      <c r="G1092">
        <v>10</v>
      </c>
      <c r="H1092">
        <v>31.82</v>
      </c>
      <c r="I1092">
        <v>2.4440050000000002</v>
      </c>
      <c r="J1092" s="14" t="s">
        <v>17</v>
      </c>
      <c r="K1092" s="14" t="s">
        <v>17</v>
      </c>
      <c r="L1092" s="14" t="s">
        <v>17</v>
      </c>
      <c r="M1092" s="14" t="s">
        <v>17</v>
      </c>
      <c r="N1092" s="14" t="s">
        <v>17</v>
      </c>
      <c r="O1092" s="14" t="s">
        <v>17</v>
      </c>
      <c r="P1092" s="14" t="s">
        <v>17</v>
      </c>
      <c r="Q1092" s="14" t="s">
        <v>17</v>
      </c>
      <c r="R1092" s="14" t="s">
        <v>17</v>
      </c>
      <c r="S1092" s="14" t="s">
        <v>17</v>
      </c>
      <c r="T1092" s="14" t="s">
        <v>17</v>
      </c>
      <c r="U1092" s="14" t="s">
        <v>17</v>
      </c>
      <c r="V1092" s="14" t="s">
        <v>17</v>
      </c>
      <c r="W1092" s="14" t="s">
        <v>17</v>
      </c>
      <c r="X1092" s="14" t="s">
        <v>17</v>
      </c>
      <c r="Y1092" s="14" t="s">
        <v>17</v>
      </c>
      <c r="Z1092" s="14" t="s">
        <v>17</v>
      </c>
      <c r="AA1092" s="14" t="s">
        <v>17</v>
      </c>
      <c r="AB1092" s="14" t="s">
        <v>17</v>
      </c>
      <c r="AC1092" s="14" t="s">
        <v>17</v>
      </c>
      <c r="AD1092" s="14" t="s">
        <v>17</v>
      </c>
      <c r="AE1092" s="14" t="s">
        <v>17</v>
      </c>
    </row>
    <row r="1093" spans="1:31">
      <c r="A1093" t="s">
        <v>143</v>
      </c>
      <c r="B1093" t="s">
        <v>168</v>
      </c>
      <c r="C1093" s="234">
        <v>33161</v>
      </c>
      <c r="D1093" s="234">
        <v>33387</v>
      </c>
      <c r="E1093">
        <v>1991</v>
      </c>
      <c r="F1093">
        <v>2</v>
      </c>
      <c r="G1093">
        <v>11</v>
      </c>
      <c r="H1093">
        <v>28.19</v>
      </c>
      <c r="I1093">
        <v>2.583831</v>
      </c>
      <c r="J1093" s="14" t="s">
        <v>17</v>
      </c>
      <c r="K1093" s="14" t="s">
        <v>17</v>
      </c>
      <c r="L1093" s="14" t="s">
        <v>17</v>
      </c>
      <c r="M1093" s="14" t="s">
        <v>17</v>
      </c>
      <c r="N1093" s="14" t="s">
        <v>17</v>
      </c>
      <c r="O1093" s="14" t="s">
        <v>17</v>
      </c>
      <c r="P1093" s="14" t="s">
        <v>17</v>
      </c>
      <c r="Q1093" s="14" t="s">
        <v>17</v>
      </c>
      <c r="R1093" s="14" t="s">
        <v>17</v>
      </c>
      <c r="S1093" s="14" t="s">
        <v>17</v>
      </c>
      <c r="T1093" s="14" t="s">
        <v>17</v>
      </c>
      <c r="U1093" s="14" t="s">
        <v>17</v>
      </c>
      <c r="V1093" s="14" t="s">
        <v>17</v>
      </c>
      <c r="W1093" s="14" t="s">
        <v>17</v>
      </c>
      <c r="X1093" s="14" t="s">
        <v>17</v>
      </c>
      <c r="Y1093" s="14" t="s">
        <v>17</v>
      </c>
      <c r="Z1093" s="14" t="s">
        <v>17</v>
      </c>
      <c r="AA1093" s="14" t="s">
        <v>17</v>
      </c>
      <c r="AB1093" s="14" t="s">
        <v>17</v>
      </c>
      <c r="AC1093" s="14" t="s">
        <v>17</v>
      </c>
      <c r="AD1093" s="14" t="s">
        <v>17</v>
      </c>
      <c r="AE1093" s="14" t="s">
        <v>17</v>
      </c>
    </row>
    <row r="1094" spans="1:31">
      <c r="A1094" t="s">
        <v>143</v>
      </c>
      <c r="B1094" t="s">
        <v>168</v>
      </c>
      <c r="C1094" s="234">
        <v>33161</v>
      </c>
      <c r="D1094" s="234">
        <v>33387</v>
      </c>
      <c r="E1094">
        <v>1991</v>
      </c>
      <c r="F1094">
        <v>2</v>
      </c>
      <c r="G1094">
        <v>12</v>
      </c>
      <c r="H1094">
        <v>31.1</v>
      </c>
      <c r="I1094">
        <v>2.7909510000000002</v>
      </c>
      <c r="J1094" s="14" t="s">
        <v>17</v>
      </c>
      <c r="K1094" s="14" t="s">
        <v>17</v>
      </c>
      <c r="L1094" s="14" t="s">
        <v>17</v>
      </c>
      <c r="M1094" s="14" t="s">
        <v>17</v>
      </c>
      <c r="N1094" s="14" t="s">
        <v>17</v>
      </c>
      <c r="O1094" s="14" t="s">
        <v>17</v>
      </c>
      <c r="P1094" s="14" t="s">
        <v>17</v>
      </c>
      <c r="Q1094" s="14" t="s">
        <v>17</v>
      </c>
      <c r="R1094" s="14" t="s">
        <v>17</v>
      </c>
      <c r="S1094" s="14" t="s">
        <v>17</v>
      </c>
      <c r="T1094" s="14" t="s">
        <v>17</v>
      </c>
      <c r="U1094" s="14" t="s">
        <v>17</v>
      </c>
      <c r="V1094" s="14" t="s">
        <v>17</v>
      </c>
      <c r="W1094" s="14" t="s">
        <v>17</v>
      </c>
      <c r="X1094" s="14" t="s">
        <v>17</v>
      </c>
      <c r="Y1094" s="14" t="s">
        <v>17</v>
      </c>
      <c r="Z1094" s="14" t="s">
        <v>17</v>
      </c>
      <c r="AA1094" s="14" t="s">
        <v>17</v>
      </c>
      <c r="AB1094" s="14" t="s">
        <v>17</v>
      </c>
      <c r="AC1094" s="14" t="s">
        <v>17</v>
      </c>
      <c r="AD1094" s="14" t="s">
        <v>17</v>
      </c>
      <c r="AE1094" s="14" t="s">
        <v>17</v>
      </c>
    </row>
    <row r="1095" spans="1:31">
      <c r="A1095" t="s">
        <v>143</v>
      </c>
      <c r="B1095" t="s">
        <v>168</v>
      </c>
      <c r="C1095" s="234">
        <v>33161</v>
      </c>
      <c r="D1095" s="234">
        <v>33387</v>
      </c>
      <c r="E1095">
        <v>1991</v>
      </c>
      <c r="F1095">
        <v>2</v>
      </c>
      <c r="G1095">
        <v>13</v>
      </c>
      <c r="H1095">
        <v>30.25</v>
      </c>
      <c r="I1095">
        <v>2.9421339999999998</v>
      </c>
      <c r="J1095" s="14" t="s">
        <v>17</v>
      </c>
      <c r="K1095" s="14" t="s">
        <v>17</v>
      </c>
      <c r="L1095" s="14" t="s">
        <v>17</v>
      </c>
      <c r="M1095" s="14" t="s">
        <v>17</v>
      </c>
      <c r="N1095" s="14" t="s">
        <v>17</v>
      </c>
      <c r="O1095" s="14" t="s">
        <v>17</v>
      </c>
      <c r="P1095" s="14" t="s">
        <v>17</v>
      </c>
      <c r="Q1095" s="14" t="s">
        <v>17</v>
      </c>
      <c r="R1095" s="14" t="s">
        <v>17</v>
      </c>
      <c r="S1095" s="14" t="s">
        <v>17</v>
      </c>
      <c r="T1095" s="14" t="s">
        <v>17</v>
      </c>
      <c r="U1095" s="14" t="s">
        <v>17</v>
      </c>
      <c r="V1095" s="14" t="s">
        <v>17</v>
      </c>
      <c r="W1095" s="14" t="s">
        <v>17</v>
      </c>
      <c r="X1095" s="14" t="s">
        <v>17</v>
      </c>
      <c r="Y1095" s="14" t="s">
        <v>17</v>
      </c>
      <c r="Z1095" s="14" t="s">
        <v>17</v>
      </c>
      <c r="AA1095" s="14" t="s">
        <v>17</v>
      </c>
      <c r="AB1095" s="14" t="s">
        <v>17</v>
      </c>
      <c r="AC1095" s="14" t="s">
        <v>17</v>
      </c>
      <c r="AD1095" s="14" t="s">
        <v>17</v>
      </c>
      <c r="AE1095" s="14" t="s">
        <v>17</v>
      </c>
    </row>
    <row r="1096" spans="1:31">
      <c r="A1096" t="s">
        <v>143</v>
      </c>
      <c r="B1096" t="s">
        <v>168</v>
      </c>
      <c r="C1096" s="234">
        <v>33161</v>
      </c>
      <c r="D1096" s="234">
        <v>33387</v>
      </c>
      <c r="E1096">
        <v>1991</v>
      </c>
      <c r="F1096">
        <v>2</v>
      </c>
      <c r="G1096">
        <v>14</v>
      </c>
      <c r="H1096">
        <v>31.58</v>
      </c>
      <c r="I1096">
        <v>2.794333</v>
      </c>
      <c r="J1096" s="14" t="s">
        <v>17</v>
      </c>
      <c r="K1096" s="14" t="s">
        <v>17</v>
      </c>
      <c r="L1096" s="14" t="s">
        <v>17</v>
      </c>
      <c r="M1096" s="14" t="s">
        <v>17</v>
      </c>
      <c r="N1096" s="14" t="s">
        <v>17</v>
      </c>
      <c r="O1096" s="14" t="s">
        <v>17</v>
      </c>
      <c r="P1096" s="14" t="s">
        <v>17</v>
      </c>
      <c r="Q1096" s="14" t="s">
        <v>17</v>
      </c>
      <c r="R1096" s="14" t="s">
        <v>17</v>
      </c>
      <c r="S1096" s="14" t="s">
        <v>17</v>
      </c>
      <c r="T1096" s="14" t="s">
        <v>17</v>
      </c>
      <c r="U1096" s="14" t="s">
        <v>17</v>
      </c>
      <c r="V1096" s="14" t="s">
        <v>17</v>
      </c>
      <c r="W1096" s="14" t="s">
        <v>17</v>
      </c>
      <c r="X1096" s="14" t="s">
        <v>17</v>
      </c>
      <c r="Y1096" s="14" t="s">
        <v>17</v>
      </c>
      <c r="Z1096" s="14" t="s">
        <v>17</v>
      </c>
      <c r="AA1096" s="14" t="s">
        <v>17</v>
      </c>
      <c r="AB1096" s="14" t="s">
        <v>17</v>
      </c>
      <c r="AC1096" s="14" t="s">
        <v>17</v>
      </c>
      <c r="AD1096" s="14" t="s">
        <v>17</v>
      </c>
      <c r="AE1096" s="14" t="s">
        <v>17</v>
      </c>
    </row>
    <row r="1097" spans="1:31">
      <c r="A1097" t="s">
        <v>143</v>
      </c>
      <c r="B1097" t="s">
        <v>168</v>
      </c>
      <c r="C1097" s="234">
        <v>33161</v>
      </c>
      <c r="D1097" s="234">
        <v>33387</v>
      </c>
      <c r="E1097">
        <v>1991</v>
      </c>
      <c r="F1097">
        <v>3</v>
      </c>
      <c r="G1097">
        <v>1</v>
      </c>
      <c r="H1097">
        <v>28.8</v>
      </c>
      <c r="I1097">
        <v>2.1472899999999999</v>
      </c>
      <c r="J1097" s="14" t="s">
        <v>17</v>
      </c>
      <c r="K1097" s="14" t="s">
        <v>17</v>
      </c>
      <c r="L1097" s="14" t="s">
        <v>17</v>
      </c>
      <c r="M1097" s="14" t="s">
        <v>17</v>
      </c>
      <c r="N1097" s="14" t="s">
        <v>17</v>
      </c>
      <c r="O1097" s="14" t="s">
        <v>17</v>
      </c>
      <c r="P1097" s="14" t="s">
        <v>17</v>
      </c>
      <c r="Q1097" s="14" t="s">
        <v>17</v>
      </c>
      <c r="R1097" s="14" t="s">
        <v>17</v>
      </c>
      <c r="S1097" s="14" t="s">
        <v>17</v>
      </c>
      <c r="T1097" s="14" t="s">
        <v>17</v>
      </c>
      <c r="U1097" s="14" t="s">
        <v>17</v>
      </c>
      <c r="V1097" s="14" t="s">
        <v>17</v>
      </c>
      <c r="W1097" s="14" t="s">
        <v>17</v>
      </c>
      <c r="X1097" s="14" t="s">
        <v>17</v>
      </c>
      <c r="Y1097" s="14" t="s">
        <v>17</v>
      </c>
      <c r="Z1097" s="14" t="s">
        <v>17</v>
      </c>
      <c r="AA1097" s="14" t="s">
        <v>17</v>
      </c>
      <c r="AB1097" s="14" t="s">
        <v>17</v>
      </c>
      <c r="AC1097" s="14" t="s">
        <v>17</v>
      </c>
      <c r="AD1097" s="14" t="s">
        <v>17</v>
      </c>
      <c r="AE1097" s="14" t="s">
        <v>17</v>
      </c>
    </row>
    <row r="1098" spans="1:31">
      <c r="A1098" t="s">
        <v>143</v>
      </c>
      <c r="B1098" t="s">
        <v>168</v>
      </c>
      <c r="C1098" s="234">
        <v>33161</v>
      </c>
      <c r="D1098" s="234">
        <v>33387</v>
      </c>
      <c r="E1098">
        <v>1991</v>
      </c>
      <c r="F1098">
        <v>3</v>
      </c>
      <c r="G1098">
        <v>2</v>
      </c>
      <c r="H1098">
        <v>24.8</v>
      </c>
      <c r="I1098">
        <v>2.102074</v>
      </c>
      <c r="J1098" s="14" t="s">
        <v>17</v>
      </c>
      <c r="K1098" s="14" t="s">
        <v>17</v>
      </c>
      <c r="L1098" s="14" t="s">
        <v>17</v>
      </c>
      <c r="M1098" s="14" t="s">
        <v>17</v>
      </c>
      <c r="N1098" s="14" t="s">
        <v>17</v>
      </c>
      <c r="O1098" s="14" t="s">
        <v>17</v>
      </c>
      <c r="P1098" s="14" t="s">
        <v>17</v>
      </c>
      <c r="Q1098" s="14" t="s">
        <v>17</v>
      </c>
      <c r="R1098" s="14" t="s">
        <v>17</v>
      </c>
      <c r="S1098" s="14" t="s">
        <v>17</v>
      </c>
      <c r="T1098" s="14" t="s">
        <v>17</v>
      </c>
      <c r="U1098" s="14" t="s">
        <v>17</v>
      </c>
      <c r="V1098" s="14" t="s">
        <v>17</v>
      </c>
      <c r="W1098" s="14" t="s">
        <v>17</v>
      </c>
      <c r="X1098" s="14" t="s">
        <v>17</v>
      </c>
      <c r="Y1098" s="14" t="s">
        <v>17</v>
      </c>
      <c r="Z1098" s="14" t="s">
        <v>17</v>
      </c>
      <c r="AA1098" s="14" t="s">
        <v>17</v>
      </c>
      <c r="AB1098" s="14" t="s">
        <v>17</v>
      </c>
      <c r="AC1098" s="14" t="s">
        <v>17</v>
      </c>
      <c r="AD1098" s="14" t="s">
        <v>17</v>
      </c>
      <c r="AE1098" s="14" t="s">
        <v>17</v>
      </c>
    </row>
    <row r="1099" spans="1:31">
      <c r="A1099" t="s">
        <v>143</v>
      </c>
      <c r="B1099" t="s">
        <v>168</v>
      </c>
      <c r="C1099" s="234">
        <v>33161</v>
      </c>
      <c r="D1099" s="234">
        <v>33387</v>
      </c>
      <c r="E1099">
        <v>1991</v>
      </c>
      <c r="F1099">
        <v>3</v>
      </c>
      <c r="G1099">
        <v>3</v>
      </c>
      <c r="H1099">
        <v>31.1</v>
      </c>
      <c r="I1099">
        <v>2.1742520000000001</v>
      </c>
      <c r="J1099" s="14" t="s">
        <v>17</v>
      </c>
      <c r="K1099" s="14" t="s">
        <v>17</v>
      </c>
      <c r="L1099" s="14" t="s">
        <v>17</v>
      </c>
      <c r="M1099" s="14" t="s">
        <v>17</v>
      </c>
      <c r="N1099" s="14" t="s">
        <v>17</v>
      </c>
      <c r="O1099" s="14" t="s">
        <v>17</v>
      </c>
      <c r="P1099" s="14" t="s">
        <v>17</v>
      </c>
      <c r="Q1099" s="14" t="s">
        <v>17</v>
      </c>
      <c r="R1099" s="14" t="s">
        <v>17</v>
      </c>
      <c r="S1099" s="14" t="s">
        <v>17</v>
      </c>
      <c r="T1099" s="14" t="s">
        <v>17</v>
      </c>
      <c r="U1099" s="14" t="s">
        <v>17</v>
      </c>
      <c r="V1099" s="14" t="s">
        <v>17</v>
      </c>
      <c r="W1099" s="14" t="s">
        <v>17</v>
      </c>
      <c r="X1099" s="14" t="s">
        <v>17</v>
      </c>
      <c r="Y1099" s="14" t="s">
        <v>17</v>
      </c>
      <c r="Z1099" s="14" t="s">
        <v>17</v>
      </c>
      <c r="AA1099" s="14" t="s">
        <v>17</v>
      </c>
      <c r="AB1099" s="14" t="s">
        <v>17</v>
      </c>
      <c r="AC1099" s="14" t="s">
        <v>17</v>
      </c>
      <c r="AD1099" s="14" t="s">
        <v>17</v>
      </c>
      <c r="AE1099" s="14" t="s">
        <v>17</v>
      </c>
    </row>
    <row r="1100" spans="1:31">
      <c r="A1100" t="s">
        <v>143</v>
      </c>
      <c r="B1100" t="s">
        <v>168</v>
      </c>
      <c r="C1100" s="234">
        <v>33161</v>
      </c>
      <c r="D1100" s="234">
        <v>33387</v>
      </c>
      <c r="E1100">
        <v>1991</v>
      </c>
      <c r="F1100">
        <v>3</v>
      </c>
      <c r="G1100">
        <v>4</v>
      </c>
      <c r="H1100">
        <v>31.58</v>
      </c>
      <c r="I1100">
        <v>2.6216919999999999</v>
      </c>
      <c r="J1100" s="14" t="s">
        <v>17</v>
      </c>
      <c r="K1100" s="14" t="s">
        <v>17</v>
      </c>
      <c r="L1100" s="14" t="s">
        <v>17</v>
      </c>
      <c r="M1100" s="14" t="s">
        <v>17</v>
      </c>
      <c r="N1100" s="14" t="s">
        <v>17</v>
      </c>
      <c r="O1100" s="14" t="s">
        <v>17</v>
      </c>
      <c r="P1100" s="14" t="s">
        <v>17</v>
      </c>
      <c r="Q1100" s="14" t="s">
        <v>17</v>
      </c>
      <c r="R1100" s="14" t="s">
        <v>17</v>
      </c>
      <c r="S1100" s="14" t="s">
        <v>17</v>
      </c>
      <c r="T1100" s="14" t="s">
        <v>17</v>
      </c>
      <c r="U1100" s="14" t="s">
        <v>17</v>
      </c>
      <c r="V1100" s="14" t="s">
        <v>17</v>
      </c>
      <c r="W1100" s="14" t="s">
        <v>17</v>
      </c>
      <c r="X1100" s="14" t="s">
        <v>17</v>
      </c>
      <c r="Y1100" s="14" t="s">
        <v>17</v>
      </c>
      <c r="Z1100" s="14" t="s">
        <v>17</v>
      </c>
      <c r="AA1100" s="14" t="s">
        <v>17</v>
      </c>
      <c r="AB1100" s="14" t="s">
        <v>17</v>
      </c>
      <c r="AC1100" s="14" t="s">
        <v>17</v>
      </c>
      <c r="AD1100" s="14" t="s">
        <v>17</v>
      </c>
      <c r="AE1100" s="14" t="s">
        <v>17</v>
      </c>
    </row>
    <row r="1101" spans="1:31">
      <c r="A1101" t="s">
        <v>143</v>
      </c>
      <c r="B1101" t="s">
        <v>168</v>
      </c>
      <c r="C1101" s="234">
        <v>33161</v>
      </c>
      <c r="D1101" s="234">
        <v>33387</v>
      </c>
      <c r="E1101">
        <v>1991</v>
      </c>
      <c r="F1101">
        <v>3</v>
      </c>
      <c r="G1101">
        <v>5</v>
      </c>
      <c r="H1101">
        <v>30.01</v>
      </c>
      <c r="I1101">
        <v>2.6724519999999998</v>
      </c>
      <c r="J1101" s="14" t="s">
        <v>17</v>
      </c>
      <c r="K1101" s="14" t="s">
        <v>17</v>
      </c>
      <c r="L1101" s="14" t="s">
        <v>17</v>
      </c>
      <c r="M1101" s="14" t="s">
        <v>17</v>
      </c>
      <c r="N1101" s="14" t="s">
        <v>17</v>
      </c>
      <c r="O1101" s="14" t="s">
        <v>17</v>
      </c>
      <c r="P1101" s="14" t="s">
        <v>17</v>
      </c>
      <c r="Q1101" s="14" t="s">
        <v>17</v>
      </c>
      <c r="R1101" s="14" t="s">
        <v>17</v>
      </c>
      <c r="S1101" s="14" t="s">
        <v>17</v>
      </c>
      <c r="T1101" s="14" t="s">
        <v>17</v>
      </c>
      <c r="U1101" s="14" t="s">
        <v>17</v>
      </c>
      <c r="V1101" s="14" t="s">
        <v>17</v>
      </c>
      <c r="W1101" s="14" t="s">
        <v>17</v>
      </c>
      <c r="X1101" s="14" t="s">
        <v>17</v>
      </c>
      <c r="Y1101" s="14" t="s">
        <v>17</v>
      </c>
      <c r="Z1101" s="14" t="s">
        <v>17</v>
      </c>
      <c r="AA1101" s="14" t="s">
        <v>17</v>
      </c>
      <c r="AB1101" s="14" t="s">
        <v>17</v>
      </c>
      <c r="AC1101" s="14" t="s">
        <v>17</v>
      </c>
      <c r="AD1101" s="14" t="s">
        <v>17</v>
      </c>
      <c r="AE1101" s="14" t="s">
        <v>17</v>
      </c>
    </row>
    <row r="1102" spans="1:31">
      <c r="A1102" t="s">
        <v>143</v>
      </c>
      <c r="B1102" t="s">
        <v>168</v>
      </c>
      <c r="C1102" s="234">
        <v>33161</v>
      </c>
      <c r="D1102" s="234">
        <v>33387</v>
      </c>
      <c r="E1102">
        <v>1991</v>
      </c>
      <c r="F1102">
        <v>3</v>
      </c>
      <c r="G1102">
        <v>6</v>
      </c>
      <c r="H1102">
        <v>32.67</v>
      </c>
      <c r="I1102">
        <v>2.9781029999999999</v>
      </c>
      <c r="J1102" s="14" t="s">
        <v>17</v>
      </c>
      <c r="K1102" s="14" t="s">
        <v>17</v>
      </c>
      <c r="L1102" s="14" t="s">
        <v>17</v>
      </c>
      <c r="M1102" s="14" t="s">
        <v>17</v>
      </c>
      <c r="N1102" s="14" t="s">
        <v>17</v>
      </c>
      <c r="O1102" s="14" t="s">
        <v>17</v>
      </c>
      <c r="P1102" s="14" t="s">
        <v>17</v>
      </c>
      <c r="Q1102" s="14" t="s">
        <v>17</v>
      </c>
      <c r="R1102" s="14" t="s">
        <v>17</v>
      </c>
      <c r="S1102" s="14" t="s">
        <v>17</v>
      </c>
      <c r="T1102" s="14" t="s">
        <v>17</v>
      </c>
      <c r="U1102" s="14" t="s">
        <v>17</v>
      </c>
      <c r="V1102" s="14" t="s">
        <v>17</v>
      </c>
      <c r="W1102" s="14" t="s">
        <v>17</v>
      </c>
      <c r="X1102" s="14" t="s">
        <v>17</v>
      </c>
      <c r="Y1102" s="14" t="s">
        <v>17</v>
      </c>
      <c r="Z1102" s="14" t="s">
        <v>17</v>
      </c>
      <c r="AA1102" s="14" t="s">
        <v>17</v>
      </c>
      <c r="AB1102" s="14" t="s">
        <v>17</v>
      </c>
      <c r="AC1102" s="14" t="s">
        <v>17</v>
      </c>
      <c r="AD1102" s="14" t="s">
        <v>17</v>
      </c>
      <c r="AE1102" s="14" t="s">
        <v>17</v>
      </c>
    </row>
    <row r="1103" spans="1:31">
      <c r="A1103" t="s">
        <v>143</v>
      </c>
      <c r="B1103" t="s">
        <v>168</v>
      </c>
      <c r="C1103" s="234">
        <v>33161</v>
      </c>
      <c r="D1103" s="234">
        <v>33387</v>
      </c>
      <c r="E1103">
        <v>1991</v>
      </c>
      <c r="F1103">
        <v>3</v>
      </c>
      <c r="G1103">
        <v>7</v>
      </c>
      <c r="H1103">
        <v>29.52</v>
      </c>
      <c r="I1103">
        <v>2.8672770000000001</v>
      </c>
      <c r="J1103" s="14" t="s">
        <v>17</v>
      </c>
      <c r="K1103" s="14" t="s">
        <v>17</v>
      </c>
      <c r="L1103" s="14" t="s">
        <v>17</v>
      </c>
      <c r="M1103" s="14" t="s">
        <v>17</v>
      </c>
      <c r="N1103" s="14" t="s">
        <v>17</v>
      </c>
      <c r="O1103" s="14" t="s">
        <v>17</v>
      </c>
      <c r="P1103" s="14" t="s">
        <v>17</v>
      </c>
      <c r="Q1103" s="14" t="s">
        <v>17</v>
      </c>
      <c r="R1103" s="14" t="s">
        <v>17</v>
      </c>
      <c r="S1103" s="14" t="s">
        <v>17</v>
      </c>
      <c r="T1103" s="14" t="s">
        <v>17</v>
      </c>
      <c r="U1103" s="14" t="s">
        <v>17</v>
      </c>
      <c r="V1103" s="14" t="s">
        <v>17</v>
      </c>
      <c r="W1103" s="14" t="s">
        <v>17</v>
      </c>
      <c r="X1103" s="14" t="s">
        <v>17</v>
      </c>
      <c r="Y1103" s="14" t="s">
        <v>17</v>
      </c>
      <c r="Z1103" s="14" t="s">
        <v>17</v>
      </c>
      <c r="AA1103" s="14" t="s">
        <v>17</v>
      </c>
      <c r="AB1103" s="14" t="s">
        <v>17</v>
      </c>
      <c r="AC1103" s="14" t="s">
        <v>17</v>
      </c>
      <c r="AD1103" s="14" t="s">
        <v>17</v>
      </c>
      <c r="AE1103" s="14" t="s">
        <v>17</v>
      </c>
    </row>
    <row r="1104" spans="1:31">
      <c r="A1104" t="s">
        <v>143</v>
      </c>
      <c r="B1104" t="s">
        <v>168</v>
      </c>
      <c r="C1104" s="234">
        <v>33161</v>
      </c>
      <c r="D1104" s="234">
        <v>33387</v>
      </c>
      <c r="E1104">
        <v>1991</v>
      </c>
      <c r="F1104">
        <v>3</v>
      </c>
      <c r="G1104">
        <v>8</v>
      </c>
      <c r="H1104">
        <v>32.67</v>
      </c>
      <c r="I1104">
        <v>2.8409059999999999</v>
      </c>
      <c r="J1104" s="14" t="s">
        <v>17</v>
      </c>
      <c r="K1104" s="14" t="s">
        <v>17</v>
      </c>
      <c r="L1104" s="14" t="s">
        <v>17</v>
      </c>
      <c r="M1104" s="14" t="s">
        <v>17</v>
      </c>
      <c r="N1104" s="14" t="s">
        <v>17</v>
      </c>
      <c r="O1104" s="14" t="s">
        <v>17</v>
      </c>
      <c r="P1104" s="14" t="s">
        <v>17</v>
      </c>
      <c r="Q1104" s="14" t="s">
        <v>17</v>
      </c>
      <c r="R1104" s="14" t="s">
        <v>17</v>
      </c>
      <c r="S1104" s="14" t="s">
        <v>17</v>
      </c>
      <c r="T1104" s="14" t="s">
        <v>17</v>
      </c>
      <c r="U1104" s="14" t="s">
        <v>17</v>
      </c>
      <c r="V1104" s="14" t="s">
        <v>17</v>
      </c>
      <c r="W1104" s="14" t="s">
        <v>17</v>
      </c>
      <c r="X1104" s="14" t="s">
        <v>17</v>
      </c>
      <c r="Y1104" s="14" t="s">
        <v>17</v>
      </c>
      <c r="Z1104" s="14" t="s">
        <v>17</v>
      </c>
      <c r="AA1104" s="14" t="s">
        <v>17</v>
      </c>
      <c r="AB1104" s="14" t="s">
        <v>17</v>
      </c>
      <c r="AC1104" s="14" t="s">
        <v>17</v>
      </c>
      <c r="AD1104" s="14" t="s">
        <v>17</v>
      </c>
      <c r="AE1104" s="14" t="s">
        <v>17</v>
      </c>
    </row>
    <row r="1105" spans="1:31">
      <c r="A1105" t="s">
        <v>143</v>
      </c>
      <c r="B1105" t="s">
        <v>168</v>
      </c>
      <c r="C1105" s="234">
        <v>33161</v>
      </c>
      <c r="D1105" s="234">
        <v>33387</v>
      </c>
      <c r="E1105">
        <v>1991</v>
      </c>
      <c r="F1105">
        <v>3</v>
      </c>
      <c r="G1105">
        <v>9</v>
      </c>
      <c r="H1105">
        <v>28.92</v>
      </c>
      <c r="I1105">
        <v>2.5986790000000002</v>
      </c>
      <c r="J1105" s="14" t="s">
        <v>17</v>
      </c>
      <c r="K1105" s="14" t="s">
        <v>17</v>
      </c>
      <c r="L1105" s="14" t="s">
        <v>17</v>
      </c>
      <c r="M1105" s="14" t="s">
        <v>17</v>
      </c>
      <c r="N1105" s="14" t="s">
        <v>17</v>
      </c>
      <c r="O1105" s="14" t="s">
        <v>17</v>
      </c>
      <c r="P1105" s="14" t="s">
        <v>17</v>
      </c>
      <c r="Q1105" s="14" t="s">
        <v>17</v>
      </c>
      <c r="R1105" s="14" t="s">
        <v>17</v>
      </c>
      <c r="S1105" s="14" t="s">
        <v>17</v>
      </c>
      <c r="T1105" s="14" t="s">
        <v>17</v>
      </c>
      <c r="U1105" s="14" t="s">
        <v>17</v>
      </c>
      <c r="V1105" s="14" t="s">
        <v>17</v>
      </c>
      <c r="W1105" s="14" t="s">
        <v>17</v>
      </c>
      <c r="X1105" s="14" t="s">
        <v>17</v>
      </c>
      <c r="Y1105" s="14" t="s">
        <v>17</v>
      </c>
      <c r="Z1105" s="14" t="s">
        <v>17</v>
      </c>
      <c r="AA1105" s="14" t="s">
        <v>17</v>
      </c>
      <c r="AB1105" s="14" t="s">
        <v>17</v>
      </c>
      <c r="AC1105" s="14" t="s">
        <v>17</v>
      </c>
      <c r="AD1105" s="14" t="s">
        <v>17</v>
      </c>
      <c r="AE1105" s="14" t="s">
        <v>17</v>
      </c>
    </row>
    <row r="1106" spans="1:31">
      <c r="A1106" t="s">
        <v>143</v>
      </c>
      <c r="B1106" t="s">
        <v>168</v>
      </c>
      <c r="C1106" s="234">
        <v>33161</v>
      </c>
      <c r="D1106" s="234">
        <v>33387</v>
      </c>
      <c r="E1106">
        <v>1991</v>
      </c>
      <c r="F1106">
        <v>3</v>
      </c>
      <c r="G1106">
        <v>10</v>
      </c>
      <c r="H1106">
        <v>33.270000000000003</v>
      </c>
      <c r="I1106">
        <v>2.5803410000000002</v>
      </c>
      <c r="J1106" s="14" t="s">
        <v>17</v>
      </c>
      <c r="K1106" s="14" t="s">
        <v>17</v>
      </c>
      <c r="L1106" s="14" t="s">
        <v>17</v>
      </c>
      <c r="M1106" s="14" t="s">
        <v>17</v>
      </c>
      <c r="N1106" s="14" t="s">
        <v>17</v>
      </c>
      <c r="O1106" s="14" t="s">
        <v>17</v>
      </c>
      <c r="P1106" s="14" t="s">
        <v>17</v>
      </c>
      <c r="Q1106" s="14" t="s">
        <v>17</v>
      </c>
      <c r="R1106" s="14" t="s">
        <v>17</v>
      </c>
      <c r="S1106" s="14" t="s">
        <v>17</v>
      </c>
      <c r="T1106" s="14" t="s">
        <v>17</v>
      </c>
      <c r="U1106" s="14" t="s">
        <v>17</v>
      </c>
      <c r="V1106" s="14" t="s">
        <v>17</v>
      </c>
      <c r="W1106" s="14" t="s">
        <v>17</v>
      </c>
      <c r="X1106" s="14" t="s">
        <v>17</v>
      </c>
      <c r="Y1106" s="14" t="s">
        <v>17</v>
      </c>
      <c r="Z1106" s="14" t="s">
        <v>17</v>
      </c>
      <c r="AA1106" s="14" t="s">
        <v>17</v>
      </c>
      <c r="AB1106" s="14" t="s">
        <v>17</v>
      </c>
      <c r="AC1106" s="14" t="s">
        <v>17</v>
      </c>
      <c r="AD1106" s="14" t="s">
        <v>17</v>
      </c>
      <c r="AE1106" s="14" t="s">
        <v>17</v>
      </c>
    </row>
    <row r="1107" spans="1:31">
      <c r="A1107" t="s">
        <v>143</v>
      </c>
      <c r="B1107" t="s">
        <v>168</v>
      </c>
      <c r="C1107" s="234">
        <v>33161</v>
      </c>
      <c r="D1107" s="234">
        <v>33387</v>
      </c>
      <c r="E1107">
        <v>1991</v>
      </c>
      <c r="F1107">
        <v>3</v>
      </c>
      <c r="G1107">
        <v>11</v>
      </c>
      <c r="H1107">
        <v>32.31</v>
      </c>
      <c r="I1107">
        <v>2.9014000000000002</v>
      </c>
      <c r="J1107" s="14" t="s">
        <v>17</v>
      </c>
      <c r="K1107" s="14" t="s">
        <v>17</v>
      </c>
      <c r="L1107" s="14" t="s">
        <v>17</v>
      </c>
      <c r="M1107" s="14" t="s">
        <v>17</v>
      </c>
      <c r="N1107" s="14" t="s">
        <v>17</v>
      </c>
      <c r="O1107" s="14" t="s">
        <v>17</v>
      </c>
      <c r="P1107" s="14" t="s">
        <v>17</v>
      </c>
      <c r="Q1107" s="14" t="s">
        <v>17</v>
      </c>
      <c r="R1107" s="14" t="s">
        <v>17</v>
      </c>
      <c r="S1107" s="14" t="s">
        <v>17</v>
      </c>
      <c r="T1107" s="14" t="s">
        <v>17</v>
      </c>
      <c r="U1107" s="14" t="s">
        <v>17</v>
      </c>
      <c r="V1107" s="14" t="s">
        <v>17</v>
      </c>
      <c r="W1107" s="14" t="s">
        <v>17</v>
      </c>
      <c r="X1107" s="14" t="s">
        <v>17</v>
      </c>
      <c r="Y1107" s="14" t="s">
        <v>17</v>
      </c>
      <c r="Z1107" s="14" t="s">
        <v>17</v>
      </c>
      <c r="AA1107" s="14" t="s">
        <v>17</v>
      </c>
      <c r="AB1107" s="14" t="s">
        <v>17</v>
      </c>
      <c r="AC1107" s="14" t="s">
        <v>17</v>
      </c>
      <c r="AD1107" s="14" t="s">
        <v>17</v>
      </c>
      <c r="AE1107" s="14" t="s">
        <v>17</v>
      </c>
    </row>
    <row r="1108" spans="1:31">
      <c r="A1108" t="s">
        <v>143</v>
      </c>
      <c r="B1108" t="s">
        <v>168</v>
      </c>
      <c r="C1108" s="234">
        <v>33161</v>
      </c>
      <c r="D1108" s="234">
        <v>33387</v>
      </c>
      <c r="E1108">
        <v>1991</v>
      </c>
      <c r="F1108">
        <v>3</v>
      </c>
      <c r="G1108">
        <v>12</v>
      </c>
      <c r="H1108">
        <v>30.61</v>
      </c>
      <c r="I1108">
        <v>2.533423</v>
      </c>
      <c r="J1108" s="14" t="s">
        <v>17</v>
      </c>
      <c r="K1108" s="14" t="s">
        <v>17</v>
      </c>
      <c r="L1108" s="14" t="s">
        <v>17</v>
      </c>
      <c r="M1108" s="14" t="s">
        <v>17</v>
      </c>
      <c r="N1108" s="14" t="s">
        <v>17</v>
      </c>
      <c r="O1108" s="14" t="s">
        <v>17</v>
      </c>
      <c r="P1108" s="14" t="s">
        <v>17</v>
      </c>
      <c r="Q1108" s="14" t="s">
        <v>17</v>
      </c>
      <c r="R1108" s="14" t="s">
        <v>17</v>
      </c>
      <c r="S1108" s="14" t="s">
        <v>17</v>
      </c>
      <c r="T1108" s="14" t="s">
        <v>17</v>
      </c>
      <c r="U1108" s="14" t="s">
        <v>17</v>
      </c>
      <c r="V1108" s="14" t="s">
        <v>17</v>
      </c>
      <c r="W1108" s="14" t="s">
        <v>17</v>
      </c>
      <c r="X1108" s="14" t="s">
        <v>17</v>
      </c>
      <c r="Y1108" s="14" t="s">
        <v>17</v>
      </c>
      <c r="Z1108" s="14" t="s">
        <v>17</v>
      </c>
      <c r="AA1108" s="14" t="s">
        <v>17</v>
      </c>
      <c r="AB1108" s="14" t="s">
        <v>17</v>
      </c>
      <c r="AC1108" s="14" t="s">
        <v>17</v>
      </c>
      <c r="AD1108" s="14" t="s">
        <v>17</v>
      </c>
      <c r="AE1108" s="14" t="s">
        <v>17</v>
      </c>
    </row>
    <row r="1109" spans="1:31">
      <c r="A1109" t="s">
        <v>143</v>
      </c>
      <c r="B1109" t="s">
        <v>168</v>
      </c>
      <c r="C1109" s="234">
        <v>33161</v>
      </c>
      <c r="D1109" s="234">
        <v>33387</v>
      </c>
      <c r="E1109">
        <v>1991</v>
      </c>
      <c r="F1109">
        <v>3</v>
      </c>
      <c r="G1109">
        <v>13</v>
      </c>
      <c r="H1109">
        <v>26.26</v>
      </c>
      <c r="I1109">
        <v>3.3025000000000002</v>
      </c>
      <c r="J1109" s="14" t="s">
        <v>17</v>
      </c>
      <c r="K1109" s="14" t="s">
        <v>17</v>
      </c>
      <c r="L1109" s="14" t="s">
        <v>17</v>
      </c>
      <c r="M1109" s="14" t="s">
        <v>17</v>
      </c>
      <c r="N1109" s="14" t="s">
        <v>17</v>
      </c>
      <c r="O1109" s="14" t="s">
        <v>17</v>
      </c>
      <c r="P1109" s="14" t="s">
        <v>17</v>
      </c>
      <c r="Q1109" s="14" t="s">
        <v>17</v>
      </c>
      <c r="R1109" s="14" t="s">
        <v>17</v>
      </c>
      <c r="S1109" s="14" t="s">
        <v>17</v>
      </c>
      <c r="T1109" s="14" t="s">
        <v>17</v>
      </c>
      <c r="U1109" s="14" t="s">
        <v>17</v>
      </c>
      <c r="V1109" s="14" t="s">
        <v>17</v>
      </c>
      <c r="W1109" s="14" t="s">
        <v>17</v>
      </c>
      <c r="X1109" s="14" t="s">
        <v>17</v>
      </c>
      <c r="Y1109" s="14" t="s">
        <v>17</v>
      </c>
      <c r="Z1109" s="14" t="s">
        <v>17</v>
      </c>
      <c r="AA1109" s="14" t="s">
        <v>17</v>
      </c>
      <c r="AB1109" s="14" t="s">
        <v>17</v>
      </c>
      <c r="AC1109" s="14" t="s">
        <v>17</v>
      </c>
      <c r="AD1109" s="14" t="s">
        <v>17</v>
      </c>
      <c r="AE1109" s="14" t="s">
        <v>17</v>
      </c>
    </row>
    <row r="1110" spans="1:31">
      <c r="A1110" t="s">
        <v>143</v>
      </c>
      <c r="B1110" t="s">
        <v>168</v>
      </c>
      <c r="C1110" s="234">
        <v>33161</v>
      </c>
      <c r="D1110" s="234">
        <v>33387</v>
      </c>
      <c r="E1110">
        <v>1991</v>
      </c>
      <c r="F1110">
        <v>3</v>
      </c>
      <c r="G1110">
        <v>14</v>
      </c>
      <c r="H1110">
        <v>33.4</v>
      </c>
      <c r="I1110">
        <v>2.388522</v>
      </c>
      <c r="J1110" s="14" t="s">
        <v>17</v>
      </c>
      <c r="K1110" s="14" t="s">
        <v>17</v>
      </c>
      <c r="L1110" s="14" t="s">
        <v>17</v>
      </c>
      <c r="M1110" s="14" t="s">
        <v>17</v>
      </c>
      <c r="N1110" s="14" t="s">
        <v>17</v>
      </c>
      <c r="O1110" s="14" t="s">
        <v>17</v>
      </c>
      <c r="P1110" s="14" t="s">
        <v>17</v>
      </c>
      <c r="Q1110" s="14" t="s">
        <v>17</v>
      </c>
      <c r="R1110" s="14" t="s">
        <v>17</v>
      </c>
      <c r="S1110" s="14" t="s">
        <v>17</v>
      </c>
      <c r="T1110" s="14" t="s">
        <v>17</v>
      </c>
      <c r="U1110" s="14" t="s">
        <v>17</v>
      </c>
      <c r="V1110" s="14" t="s">
        <v>17</v>
      </c>
      <c r="W1110" s="14" t="s">
        <v>17</v>
      </c>
      <c r="X1110" s="14" t="s">
        <v>17</v>
      </c>
      <c r="Y1110" s="14" t="s">
        <v>17</v>
      </c>
      <c r="Z1110" s="14" t="s">
        <v>17</v>
      </c>
      <c r="AA1110" s="14" t="s">
        <v>17</v>
      </c>
      <c r="AB1110" s="14" t="s">
        <v>17</v>
      </c>
      <c r="AC1110" s="14" t="s">
        <v>17</v>
      </c>
      <c r="AD1110" s="14" t="s">
        <v>17</v>
      </c>
      <c r="AE1110" s="14" t="s">
        <v>17</v>
      </c>
    </row>
    <row r="1111" spans="1:31">
      <c r="A1111" t="s">
        <v>143</v>
      </c>
      <c r="B1111" t="s">
        <v>168</v>
      </c>
      <c r="C1111" s="234">
        <v>33161</v>
      </c>
      <c r="D1111" s="234">
        <v>33387</v>
      </c>
      <c r="E1111">
        <v>1991</v>
      </c>
      <c r="F1111">
        <v>4</v>
      </c>
      <c r="G1111">
        <v>1</v>
      </c>
      <c r="H1111">
        <v>28.43</v>
      </c>
      <c r="I1111">
        <v>2.1346750000000001</v>
      </c>
      <c r="J1111" s="14" t="s">
        <v>17</v>
      </c>
      <c r="K1111" s="14" t="s">
        <v>17</v>
      </c>
      <c r="L1111" s="14" t="s">
        <v>17</v>
      </c>
      <c r="M1111" s="14" t="s">
        <v>17</v>
      </c>
      <c r="N1111" s="14" t="s">
        <v>17</v>
      </c>
      <c r="O1111" s="14" t="s">
        <v>17</v>
      </c>
      <c r="P1111" s="14" t="s">
        <v>17</v>
      </c>
      <c r="Q1111" s="14" t="s">
        <v>17</v>
      </c>
      <c r="R1111" s="14" t="s">
        <v>17</v>
      </c>
      <c r="S1111" s="14" t="s">
        <v>17</v>
      </c>
      <c r="T1111" s="14" t="s">
        <v>17</v>
      </c>
      <c r="U1111" s="14" t="s">
        <v>17</v>
      </c>
      <c r="V1111" s="14" t="s">
        <v>17</v>
      </c>
      <c r="W1111" s="14" t="s">
        <v>17</v>
      </c>
      <c r="X1111" s="14" t="s">
        <v>17</v>
      </c>
      <c r="Y1111" s="14" t="s">
        <v>17</v>
      </c>
      <c r="Z1111" s="14" t="s">
        <v>17</v>
      </c>
      <c r="AA1111" s="14" t="s">
        <v>17</v>
      </c>
      <c r="AB1111" s="14" t="s">
        <v>17</v>
      </c>
      <c r="AC1111" s="14" t="s">
        <v>17</v>
      </c>
      <c r="AD1111" s="14" t="s">
        <v>17</v>
      </c>
      <c r="AE1111" s="14" t="s">
        <v>17</v>
      </c>
    </row>
    <row r="1112" spans="1:31">
      <c r="A1112" t="s">
        <v>143</v>
      </c>
      <c r="B1112" t="s">
        <v>168</v>
      </c>
      <c r="C1112" s="234">
        <v>33161</v>
      </c>
      <c r="D1112" s="234">
        <v>33387</v>
      </c>
      <c r="E1112">
        <v>1991</v>
      </c>
      <c r="F1112">
        <v>4</v>
      </c>
      <c r="G1112">
        <v>2</v>
      </c>
      <c r="H1112">
        <v>24.68</v>
      </c>
      <c r="I1112">
        <v>2.1778309999999999</v>
      </c>
      <c r="J1112" s="14" t="s">
        <v>17</v>
      </c>
      <c r="K1112" s="14" t="s">
        <v>17</v>
      </c>
      <c r="L1112" s="14" t="s">
        <v>17</v>
      </c>
      <c r="M1112" s="14" t="s">
        <v>17</v>
      </c>
      <c r="N1112" s="14" t="s">
        <v>17</v>
      </c>
      <c r="O1112" s="14" t="s">
        <v>17</v>
      </c>
      <c r="P1112" s="14" t="s">
        <v>17</v>
      </c>
      <c r="Q1112" s="14" t="s">
        <v>17</v>
      </c>
      <c r="R1112" s="14" t="s">
        <v>17</v>
      </c>
      <c r="S1112" s="14" t="s">
        <v>17</v>
      </c>
      <c r="T1112" s="14" t="s">
        <v>17</v>
      </c>
      <c r="U1112" s="14" t="s">
        <v>17</v>
      </c>
      <c r="V1112" s="14" t="s">
        <v>17</v>
      </c>
      <c r="W1112" s="14" t="s">
        <v>17</v>
      </c>
      <c r="X1112" s="14" t="s">
        <v>17</v>
      </c>
      <c r="Y1112" s="14" t="s">
        <v>17</v>
      </c>
      <c r="Z1112" s="14" t="s">
        <v>17</v>
      </c>
      <c r="AA1112" s="14" t="s">
        <v>17</v>
      </c>
      <c r="AB1112" s="14" t="s">
        <v>17</v>
      </c>
      <c r="AC1112" s="14" t="s">
        <v>17</v>
      </c>
      <c r="AD1112" s="14" t="s">
        <v>17</v>
      </c>
      <c r="AE1112" s="14" t="s">
        <v>17</v>
      </c>
    </row>
    <row r="1113" spans="1:31">
      <c r="A1113" t="s">
        <v>143</v>
      </c>
      <c r="B1113" t="s">
        <v>168</v>
      </c>
      <c r="C1113" s="234">
        <v>33161</v>
      </c>
      <c r="D1113" s="234">
        <v>33387</v>
      </c>
      <c r="E1113">
        <v>1991</v>
      </c>
      <c r="F1113">
        <v>4</v>
      </c>
      <c r="G1113">
        <v>3</v>
      </c>
      <c r="H1113">
        <v>33.15</v>
      </c>
      <c r="I1113">
        <v>2.2674089999999998</v>
      </c>
      <c r="J1113" s="14" t="s">
        <v>17</v>
      </c>
      <c r="K1113" s="14" t="s">
        <v>17</v>
      </c>
      <c r="L1113" s="14" t="s">
        <v>17</v>
      </c>
      <c r="M1113" s="14" t="s">
        <v>17</v>
      </c>
      <c r="N1113" s="14" t="s">
        <v>17</v>
      </c>
      <c r="O1113" s="14" t="s">
        <v>17</v>
      </c>
      <c r="P1113" s="14" t="s">
        <v>17</v>
      </c>
      <c r="Q1113" s="14" t="s">
        <v>17</v>
      </c>
      <c r="R1113" s="14" t="s">
        <v>17</v>
      </c>
      <c r="S1113" s="14" t="s">
        <v>17</v>
      </c>
      <c r="T1113" s="14" t="s">
        <v>17</v>
      </c>
      <c r="U1113" s="14" t="s">
        <v>17</v>
      </c>
      <c r="V1113" s="14" t="s">
        <v>17</v>
      </c>
      <c r="W1113" s="14" t="s">
        <v>17</v>
      </c>
      <c r="X1113" s="14" t="s">
        <v>17</v>
      </c>
      <c r="Y1113" s="14" t="s">
        <v>17</v>
      </c>
      <c r="Z1113" s="14" t="s">
        <v>17</v>
      </c>
      <c r="AA1113" s="14" t="s">
        <v>17</v>
      </c>
      <c r="AB1113" s="14" t="s">
        <v>17</v>
      </c>
      <c r="AC1113" s="14" t="s">
        <v>17</v>
      </c>
      <c r="AD1113" s="14" t="s">
        <v>17</v>
      </c>
      <c r="AE1113" s="14" t="s">
        <v>17</v>
      </c>
    </row>
    <row r="1114" spans="1:31">
      <c r="A1114" t="s">
        <v>143</v>
      </c>
      <c r="B1114" t="s">
        <v>168</v>
      </c>
      <c r="C1114" s="234">
        <v>33161</v>
      </c>
      <c r="D1114" s="234">
        <v>33387</v>
      </c>
      <c r="E1114">
        <v>1991</v>
      </c>
      <c r="F1114">
        <v>4</v>
      </c>
      <c r="G1114">
        <v>4</v>
      </c>
      <c r="H1114">
        <v>32.43</v>
      </c>
      <c r="I1114">
        <v>2.489169</v>
      </c>
      <c r="J1114" s="14" t="s">
        <v>17</v>
      </c>
      <c r="K1114" s="14" t="s">
        <v>17</v>
      </c>
      <c r="L1114" s="14" t="s">
        <v>17</v>
      </c>
      <c r="M1114" s="14" t="s">
        <v>17</v>
      </c>
      <c r="N1114" s="14" t="s">
        <v>17</v>
      </c>
      <c r="O1114" s="14" t="s">
        <v>17</v>
      </c>
      <c r="P1114" s="14" t="s">
        <v>17</v>
      </c>
      <c r="Q1114" s="14" t="s">
        <v>17</v>
      </c>
      <c r="R1114" s="14" t="s">
        <v>17</v>
      </c>
      <c r="S1114" s="14" t="s">
        <v>17</v>
      </c>
      <c r="T1114" s="14" t="s">
        <v>17</v>
      </c>
      <c r="U1114" s="14" t="s">
        <v>17</v>
      </c>
      <c r="V1114" s="14" t="s">
        <v>17</v>
      </c>
      <c r="W1114" s="14" t="s">
        <v>17</v>
      </c>
      <c r="X1114" s="14" t="s">
        <v>17</v>
      </c>
      <c r="Y1114" s="14" t="s">
        <v>17</v>
      </c>
      <c r="Z1114" s="14" t="s">
        <v>17</v>
      </c>
      <c r="AA1114" s="14" t="s">
        <v>17</v>
      </c>
      <c r="AB1114" s="14" t="s">
        <v>17</v>
      </c>
      <c r="AC1114" s="14" t="s">
        <v>17</v>
      </c>
      <c r="AD1114" s="14" t="s">
        <v>17</v>
      </c>
      <c r="AE1114" s="14" t="s">
        <v>17</v>
      </c>
    </row>
    <row r="1115" spans="1:31">
      <c r="A1115" t="s">
        <v>143</v>
      </c>
      <c r="B1115" t="s">
        <v>168</v>
      </c>
      <c r="C1115" s="234">
        <v>33161</v>
      </c>
      <c r="D1115" s="234">
        <v>33387</v>
      </c>
      <c r="E1115">
        <v>1991</v>
      </c>
      <c r="F1115">
        <v>4</v>
      </c>
      <c r="G1115">
        <v>5</v>
      </c>
      <c r="H1115">
        <v>30.01</v>
      </c>
      <c r="I1115">
        <v>2.9199099999999998</v>
      </c>
      <c r="J1115" s="14" t="s">
        <v>17</v>
      </c>
      <c r="K1115" s="14" t="s">
        <v>17</v>
      </c>
      <c r="L1115" s="14" t="s">
        <v>17</v>
      </c>
      <c r="M1115" s="14" t="s">
        <v>17</v>
      </c>
      <c r="N1115" s="14" t="s">
        <v>17</v>
      </c>
      <c r="O1115" s="14" t="s">
        <v>17</v>
      </c>
      <c r="P1115" s="14" t="s">
        <v>17</v>
      </c>
      <c r="Q1115" s="14" t="s">
        <v>17</v>
      </c>
      <c r="R1115" s="14" t="s">
        <v>17</v>
      </c>
      <c r="S1115" s="14" t="s">
        <v>17</v>
      </c>
      <c r="T1115" s="14" t="s">
        <v>17</v>
      </c>
      <c r="U1115" s="14" t="s">
        <v>17</v>
      </c>
      <c r="V1115" s="14" t="s">
        <v>17</v>
      </c>
      <c r="W1115" s="14" t="s">
        <v>17</v>
      </c>
      <c r="X1115" s="14" t="s">
        <v>17</v>
      </c>
      <c r="Y1115" s="14" t="s">
        <v>17</v>
      </c>
      <c r="Z1115" s="14" t="s">
        <v>17</v>
      </c>
      <c r="AA1115" s="14" t="s">
        <v>17</v>
      </c>
      <c r="AB1115" s="14" t="s">
        <v>17</v>
      </c>
      <c r="AC1115" s="14" t="s">
        <v>17</v>
      </c>
      <c r="AD1115" s="14" t="s">
        <v>17</v>
      </c>
      <c r="AE1115" s="14" t="s">
        <v>17</v>
      </c>
    </row>
    <row r="1116" spans="1:31">
      <c r="A1116" t="s">
        <v>143</v>
      </c>
      <c r="B1116" t="s">
        <v>168</v>
      </c>
      <c r="C1116" s="234">
        <v>33161</v>
      </c>
      <c r="D1116" s="234">
        <v>33387</v>
      </c>
      <c r="E1116">
        <v>1991</v>
      </c>
      <c r="F1116">
        <v>4</v>
      </c>
      <c r="G1116">
        <v>6</v>
      </c>
      <c r="H1116">
        <v>25.65</v>
      </c>
      <c r="I1116">
        <v>3.1612149999999999</v>
      </c>
      <c r="J1116" s="14" t="s">
        <v>17</v>
      </c>
      <c r="K1116" s="14" t="s">
        <v>17</v>
      </c>
      <c r="L1116" s="14" t="s">
        <v>17</v>
      </c>
      <c r="M1116" s="14" t="s">
        <v>17</v>
      </c>
      <c r="N1116" s="14" t="s">
        <v>17</v>
      </c>
      <c r="O1116" s="14" t="s">
        <v>17</v>
      </c>
      <c r="P1116" s="14" t="s">
        <v>17</v>
      </c>
      <c r="Q1116" s="14" t="s">
        <v>17</v>
      </c>
      <c r="R1116" s="14" t="s">
        <v>17</v>
      </c>
      <c r="S1116" s="14" t="s">
        <v>17</v>
      </c>
      <c r="T1116" s="14" t="s">
        <v>17</v>
      </c>
      <c r="U1116" s="14" t="s">
        <v>17</v>
      </c>
      <c r="V1116" s="14" t="s">
        <v>17</v>
      </c>
      <c r="W1116" s="14" t="s">
        <v>17</v>
      </c>
      <c r="X1116" s="14" t="s">
        <v>17</v>
      </c>
      <c r="Y1116" s="14" t="s">
        <v>17</v>
      </c>
      <c r="Z1116" s="14" t="s">
        <v>17</v>
      </c>
      <c r="AA1116" s="14" t="s">
        <v>17</v>
      </c>
      <c r="AB1116" s="14" t="s">
        <v>17</v>
      </c>
      <c r="AC1116" s="14" t="s">
        <v>17</v>
      </c>
      <c r="AD1116" s="14" t="s">
        <v>17</v>
      </c>
      <c r="AE1116" s="14" t="s">
        <v>17</v>
      </c>
    </row>
    <row r="1117" spans="1:31">
      <c r="A1117" t="s">
        <v>143</v>
      </c>
      <c r="B1117" t="s">
        <v>168</v>
      </c>
      <c r="C1117" s="234">
        <v>33161</v>
      </c>
      <c r="D1117" s="234">
        <v>33387</v>
      </c>
      <c r="E1117">
        <v>1991</v>
      </c>
      <c r="F1117">
        <v>4</v>
      </c>
      <c r="G1117">
        <v>7</v>
      </c>
      <c r="H1117">
        <v>31.82</v>
      </c>
      <c r="I1117">
        <v>3.084813</v>
      </c>
      <c r="J1117" s="14" t="s">
        <v>17</v>
      </c>
      <c r="K1117" s="14" t="s">
        <v>17</v>
      </c>
      <c r="L1117" s="14" t="s">
        <v>17</v>
      </c>
      <c r="M1117" s="14" t="s">
        <v>17</v>
      </c>
      <c r="N1117" s="14" t="s">
        <v>17</v>
      </c>
      <c r="O1117" s="14" t="s">
        <v>17</v>
      </c>
      <c r="P1117" s="14" t="s">
        <v>17</v>
      </c>
      <c r="Q1117" s="14" t="s">
        <v>17</v>
      </c>
      <c r="R1117" s="14" t="s">
        <v>17</v>
      </c>
      <c r="S1117" s="14" t="s">
        <v>17</v>
      </c>
      <c r="T1117" s="14" t="s">
        <v>17</v>
      </c>
      <c r="U1117" s="14" t="s">
        <v>17</v>
      </c>
      <c r="V1117" s="14" t="s">
        <v>17</v>
      </c>
      <c r="W1117" s="14" t="s">
        <v>17</v>
      </c>
      <c r="X1117" s="14" t="s">
        <v>17</v>
      </c>
      <c r="Y1117" s="14" t="s">
        <v>17</v>
      </c>
      <c r="Z1117" s="14" t="s">
        <v>17</v>
      </c>
      <c r="AA1117" s="14" t="s">
        <v>17</v>
      </c>
      <c r="AB1117" s="14" t="s">
        <v>17</v>
      </c>
      <c r="AC1117" s="14" t="s">
        <v>17</v>
      </c>
      <c r="AD1117" s="14" t="s">
        <v>17</v>
      </c>
      <c r="AE1117" s="14" t="s">
        <v>17</v>
      </c>
    </row>
    <row r="1118" spans="1:31">
      <c r="A1118" t="s">
        <v>143</v>
      </c>
      <c r="B1118" t="s">
        <v>168</v>
      </c>
      <c r="C1118" s="234">
        <v>33161</v>
      </c>
      <c r="D1118" s="234">
        <v>33387</v>
      </c>
      <c r="E1118">
        <v>1991</v>
      </c>
      <c r="F1118">
        <v>4</v>
      </c>
      <c r="G1118">
        <v>8</v>
      </c>
      <c r="H1118">
        <v>33.76</v>
      </c>
      <c r="I1118">
        <v>2.7630880000000002</v>
      </c>
      <c r="J1118" s="14" t="s">
        <v>17</v>
      </c>
      <c r="K1118" s="14" t="s">
        <v>17</v>
      </c>
      <c r="L1118" s="14" t="s">
        <v>17</v>
      </c>
      <c r="M1118" s="14" t="s">
        <v>17</v>
      </c>
      <c r="N1118" s="14" t="s">
        <v>17</v>
      </c>
      <c r="O1118" s="14" t="s">
        <v>17</v>
      </c>
      <c r="P1118" s="14" t="s">
        <v>17</v>
      </c>
      <c r="Q1118" s="14" t="s">
        <v>17</v>
      </c>
      <c r="R1118" s="14" t="s">
        <v>17</v>
      </c>
      <c r="S1118" s="14" t="s">
        <v>17</v>
      </c>
      <c r="T1118" s="14" t="s">
        <v>17</v>
      </c>
      <c r="U1118" s="14" t="s">
        <v>17</v>
      </c>
      <c r="V1118" s="14" t="s">
        <v>17</v>
      </c>
      <c r="W1118" s="14" t="s">
        <v>17</v>
      </c>
      <c r="X1118" s="14" t="s">
        <v>17</v>
      </c>
      <c r="Y1118" s="14" t="s">
        <v>17</v>
      </c>
      <c r="Z1118" s="14" t="s">
        <v>17</v>
      </c>
      <c r="AA1118" s="14" t="s">
        <v>17</v>
      </c>
      <c r="AB1118" s="14" t="s">
        <v>17</v>
      </c>
      <c r="AC1118" s="14" t="s">
        <v>17</v>
      </c>
      <c r="AD1118" s="14" t="s">
        <v>17</v>
      </c>
      <c r="AE1118" s="14" t="s">
        <v>17</v>
      </c>
    </row>
    <row r="1119" spans="1:31">
      <c r="A1119" t="s">
        <v>143</v>
      </c>
      <c r="B1119" t="s">
        <v>168</v>
      </c>
      <c r="C1119" s="234">
        <v>33161</v>
      </c>
      <c r="D1119" s="234">
        <v>33387</v>
      </c>
      <c r="E1119">
        <v>1991</v>
      </c>
      <c r="F1119">
        <v>4</v>
      </c>
      <c r="G1119">
        <v>9</v>
      </c>
      <c r="H1119">
        <v>33.880000000000003</v>
      </c>
      <c r="I1119">
        <v>2.6230790000000002</v>
      </c>
      <c r="J1119" s="14" t="s">
        <v>17</v>
      </c>
      <c r="K1119" s="14" t="s">
        <v>17</v>
      </c>
      <c r="L1119" s="14" t="s">
        <v>17</v>
      </c>
      <c r="M1119" s="14" t="s">
        <v>17</v>
      </c>
      <c r="N1119" s="14" t="s">
        <v>17</v>
      </c>
      <c r="O1119" s="14" t="s">
        <v>17</v>
      </c>
      <c r="P1119" s="14" t="s">
        <v>17</v>
      </c>
      <c r="Q1119" s="14" t="s">
        <v>17</v>
      </c>
      <c r="R1119" s="14" t="s">
        <v>17</v>
      </c>
      <c r="S1119" s="14" t="s">
        <v>17</v>
      </c>
      <c r="T1119" s="14" t="s">
        <v>17</v>
      </c>
      <c r="U1119" s="14" t="s">
        <v>17</v>
      </c>
      <c r="V1119" s="14" t="s">
        <v>17</v>
      </c>
      <c r="W1119" s="14" t="s">
        <v>17</v>
      </c>
      <c r="X1119" s="14" t="s">
        <v>17</v>
      </c>
      <c r="Y1119" s="14" t="s">
        <v>17</v>
      </c>
      <c r="Z1119" s="14" t="s">
        <v>17</v>
      </c>
      <c r="AA1119" s="14" t="s">
        <v>17</v>
      </c>
      <c r="AB1119" s="14" t="s">
        <v>17</v>
      </c>
      <c r="AC1119" s="14" t="s">
        <v>17</v>
      </c>
      <c r="AD1119" s="14" t="s">
        <v>17</v>
      </c>
      <c r="AE1119" s="14" t="s">
        <v>17</v>
      </c>
    </row>
    <row r="1120" spans="1:31">
      <c r="A1120" t="s">
        <v>143</v>
      </c>
      <c r="B1120" t="s">
        <v>168</v>
      </c>
      <c r="C1120" s="234">
        <v>33161</v>
      </c>
      <c r="D1120" s="234">
        <v>33387</v>
      </c>
      <c r="E1120">
        <v>1991</v>
      </c>
      <c r="F1120">
        <v>4</v>
      </c>
      <c r="G1120">
        <v>10</v>
      </c>
      <c r="H1120">
        <v>29.52</v>
      </c>
      <c r="I1120">
        <v>2.5599319999999999</v>
      </c>
      <c r="J1120" s="14" t="s">
        <v>17</v>
      </c>
      <c r="K1120" s="14" t="s">
        <v>17</v>
      </c>
      <c r="L1120" s="14" t="s">
        <v>17</v>
      </c>
      <c r="M1120" s="14" t="s">
        <v>17</v>
      </c>
      <c r="N1120" s="14" t="s">
        <v>17</v>
      </c>
      <c r="O1120" s="14" t="s">
        <v>17</v>
      </c>
      <c r="P1120" s="14" t="s">
        <v>17</v>
      </c>
      <c r="Q1120" s="14" t="s">
        <v>17</v>
      </c>
      <c r="R1120" s="14" t="s">
        <v>17</v>
      </c>
      <c r="S1120" s="14" t="s">
        <v>17</v>
      </c>
      <c r="T1120" s="14" t="s">
        <v>17</v>
      </c>
      <c r="U1120" s="14" t="s">
        <v>17</v>
      </c>
      <c r="V1120" s="14" t="s">
        <v>17</v>
      </c>
      <c r="W1120" s="14" t="s">
        <v>17</v>
      </c>
      <c r="X1120" s="14" t="s">
        <v>17</v>
      </c>
      <c r="Y1120" s="14" t="s">
        <v>17</v>
      </c>
      <c r="Z1120" s="14" t="s">
        <v>17</v>
      </c>
      <c r="AA1120" s="14" t="s">
        <v>17</v>
      </c>
      <c r="AB1120" s="14" t="s">
        <v>17</v>
      </c>
      <c r="AC1120" s="14" t="s">
        <v>17</v>
      </c>
      <c r="AD1120" s="14" t="s">
        <v>17</v>
      </c>
      <c r="AE1120" s="14" t="s">
        <v>17</v>
      </c>
    </row>
    <row r="1121" spans="1:31">
      <c r="A1121" t="s">
        <v>143</v>
      </c>
      <c r="B1121" t="s">
        <v>168</v>
      </c>
      <c r="C1121" s="234">
        <v>33161</v>
      </c>
      <c r="D1121" s="234">
        <v>33387</v>
      </c>
      <c r="E1121">
        <v>1991</v>
      </c>
      <c r="F1121">
        <v>4</v>
      </c>
      <c r="G1121">
        <v>11</v>
      </c>
      <c r="H1121">
        <v>33.270000000000003</v>
      </c>
      <c r="I1121">
        <v>2.3829530000000001</v>
      </c>
      <c r="J1121" s="14" t="s">
        <v>17</v>
      </c>
      <c r="K1121" s="14" t="s">
        <v>17</v>
      </c>
      <c r="L1121" s="14" t="s">
        <v>17</v>
      </c>
      <c r="M1121" s="14" t="s">
        <v>17</v>
      </c>
      <c r="N1121" s="14" t="s">
        <v>17</v>
      </c>
      <c r="O1121" s="14" t="s">
        <v>17</v>
      </c>
      <c r="P1121" s="14" t="s">
        <v>17</v>
      </c>
      <c r="Q1121" s="14" t="s">
        <v>17</v>
      </c>
      <c r="R1121" s="14" t="s">
        <v>17</v>
      </c>
      <c r="S1121" s="14" t="s">
        <v>17</v>
      </c>
      <c r="T1121" s="14" t="s">
        <v>17</v>
      </c>
      <c r="U1121" s="14" t="s">
        <v>17</v>
      </c>
      <c r="V1121" s="14" t="s">
        <v>17</v>
      </c>
      <c r="W1121" s="14" t="s">
        <v>17</v>
      </c>
      <c r="X1121" s="14" t="s">
        <v>17</v>
      </c>
      <c r="Y1121" s="14" t="s">
        <v>17</v>
      </c>
      <c r="Z1121" s="14" t="s">
        <v>17</v>
      </c>
      <c r="AA1121" s="14" t="s">
        <v>17</v>
      </c>
      <c r="AB1121" s="14" t="s">
        <v>17</v>
      </c>
      <c r="AC1121" s="14" t="s">
        <v>17</v>
      </c>
      <c r="AD1121" s="14" t="s">
        <v>17</v>
      </c>
      <c r="AE1121" s="14" t="s">
        <v>17</v>
      </c>
    </row>
    <row r="1122" spans="1:31">
      <c r="A1122" t="s">
        <v>143</v>
      </c>
      <c r="B1122" t="s">
        <v>168</v>
      </c>
      <c r="C1122" s="234">
        <v>33161</v>
      </c>
      <c r="D1122" s="234">
        <v>33387</v>
      </c>
      <c r="E1122">
        <v>1991</v>
      </c>
      <c r="F1122">
        <v>4</v>
      </c>
      <c r="G1122">
        <v>12</v>
      </c>
      <c r="H1122">
        <v>33.76</v>
      </c>
      <c r="I1122">
        <v>2.4241299999999999</v>
      </c>
      <c r="J1122" s="14" t="s">
        <v>17</v>
      </c>
      <c r="K1122" s="14" t="s">
        <v>17</v>
      </c>
      <c r="L1122" s="14" t="s">
        <v>17</v>
      </c>
      <c r="M1122" s="14" t="s">
        <v>17</v>
      </c>
      <c r="N1122" s="14" t="s">
        <v>17</v>
      </c>
      <c r="O1122" s="14" t="s">
        <v>17</v>
      </c>
      <c r="P1122" s="14" t="s">
        <v>17</v>
      </c>
      <c r="Q1122" s="14" t="s">
        <v>17</v>
      </c>
      <c r="R1122" s="14" t="s">
        <v>17</v>
      </c>
      <c r="S1122" s="14" t="s">
        <v>17</v>
      </c>
      <c r="T1122" s="14" t="s">
        <v>17</v>
      </c>
      <c r="U1122" s="14" t="s">
        <v>17</v>
      </c>
      <c r="V1122" s="14" t="s">
        <v>17</v>
      </c>
      <c r="W1122" s="14" t="s">
        <v>17</v>
      </c>
      <c r="X1122" s="14" t="s">
        <v>17</v>
      </c>
      <c r="Y1122" s="14" t="s">
        <v>17</v>
      </c>
      <c r="Z1122" s="14" t="s">
        <v>17</v>
      </c>
      <c r="AA1122" s="14" t="s">
        <v>17</v>
      </c>
      <c r="AB1122" s="14" t="s">
        <v>17</v>
      </c>
      <c r="AC1122" s="14" t="s">
        <v>17</v>
      </c>
      <c r="AD1122" s="14" t="s">
        <v>17</v>
      </c>
      <c r="AE1122" s="14" t="s">
        <v>17</v>
      </c>
    </row>
    <row r="1123" spans="1:31">
      <c r="A1123" t="s">
        <v>143</v>
      </c>
      <c r="B1123" t="s">
        <v>168</v>
      </c>
      <c r="C1123" s="234">
        <v>33161</v>
      </c>
      <c r="D1123" s="234">
        <v>33387</v>
      </c>
      <c r="E1123">
        <v>1991</v>
      </c>
      <c r="F1123">
        <v>4</v>
      </c>
      <c r="G1123">
        <v>13</v>
      </c>
      <c r="H1123">
        <v>26.86</v>
      </c>
      <c r="I1123">
        <v>2.9183569999999999</v>
      </c>
      <c r="J1123" s="14" t="s">
        <v>17</v>
      </c>
      <c r="K1123" s="14" t="s">
        <v>17</v>
      </c>
      <c r="L1123" s="14" t="s">
        <v>17</v>
      </c>
      <c r="M1123" s="14" t="s">
        <v>17</v>
      </c>
      <c r="N1123" s="14" t="s">
        <v>17</v>
      </c>
      <c r="O1123" s="14" t="s">
        <v>17</v>
      </c>
      <c r="P1123" s="14" t="s">
        <v>17</v>
      </c>
      <c r="Q1123" s="14" t="s">
        <v>17</v>
      </c>
      <c r="R1123" s="14" t="s">
        <v>17</v>
      </c>
      <c r="S1123" s="14" t="s">
        <v>17</v>
      </c>
      <c r="T1123" s="14" t="s">
        <v>17</v>
      </c>
      <c r="U1123" s="14" t="s">
        <v>17</v>
      </c>
      <c r="V1123" s="14" t="s">
        <v>17</v>
      </c>
      <c r="W1123" s="14" t="s">
        <v>17</v>
      </c>
      <c r="X1123" s="14" t="s">
        <v>17</v>
      </c>
      <c r="Y1123" s="14" t="s">
        <v>17</v>
      </c>
      <c r="Z1123" s="14" t="s">
        <v>17</v>
      </c>
      <c r="AA1123" s="14" t="s">
        <v>17</v>
      </c>
      <c r="AB1123" s="14" t="s">
        <v>17</v>
      </c>
      <c r="AC1123" s="14" t="s">
        <v>17</v>
      </c>
      <c r="AD1123" s="14" t="s">
        <v>17</v>
      </c>
      <c r="AE1123" s="14" t="s">
        <v>17</v>
      </c>
    </row>
    <row r="1124" spans="1:31">
      <c r="A1124" t="s">
        <v>143</v>
      </c>
      <c r="B1124" t="s">
        <v>168</v>
      </c>
      <c r="C1124" s="234">
        <v>33161</v>
      </c>
      <c r="D1124" s="234">
        <v>33387</v>
      </c>
      <c r="E1124">
        <v>1991</v>
      </c>
      <c r="F1124">
        <v>4</v>
      </c>
      <c r="G1124">
        <v>14</v>
      </c>
      <c r="H1124">
        <v>36.18</v>
      </c>
      <c r="I1124">
        <v>2.5844619999999998</v>
      </c>
      <c r="J1124" s="14" t="s">
        <v>17</v>
      </c>
      <c r="K1124" s="14" t="s">
        <v>17</v>
      </c>
      <c r="L1124" s="14" t="s">
        <v>17</v>
      </c>
      <c r="M1124" s="14" t="s">
        <v>17</v>
      </c>
      <c r="N1124" s="14" t="s">
        <v>17</v>
      </c>
      <c r="O1124" s="14" t="s">
        <v>17</v>
      </c>
      <c r="P1124" s="14" t="s">
        <v>17</v>
      </c>
      <c r="Q1124" s="14" t="s">
        <v>17</v>
      </c>
      <c r="R1124" s="14" t="s">
        <v>17</v>
      </c>
      <c r="S1124" s="14" t="s">
        <v>17</v>
      </c>
      <c r="T1124" s="14" t="s">
        <v>17</v>
      </c>
      <c r="U1124" s="14" t="s">
        <v>17</v>
      </c>
      <c r="V1124" s="14" t="s">
        <v>17</v>
      </c>
      <c r="W1124" s="14" t="s">
        <v>17</v>
      </c>
      <c r="X1124" s="14" t="s">
        <v>17</v>
      </c>
      <c r="Y1124" s="14" t="s">
        <v>17</v>
      </c>
      <c r="Z1124" s="14" t="s">
        <v>17</v>
      </c>
      <c r="AA1124" s="14" t="s">
        <v>17</v>
      </c>
      <c r="AB1124" s="14" t="s">
        <v>17</v>
      </c>
      <c r="AC1124" s="14" t="s">
        <v>17</v>
      </c>
      <c r="AD1124" s="14" t="s">
        <v>17</v>
      </c>
      <c r="AE1124" s="14" t="s">
        <v>17</v>
      </c>
    </row>
    <row r="1125" spans="1:31">
      <c r="A1125" t="s">
        <v>143</v>
      </c>
      <c r="B1125" t="s">
        <v>168</v>
      </c>
      <c r="C1125" s="234" t="s">
        <v>264</v>
      </c>
      <c r="D1125" s="234" t="s">
        <v>264</v>
      </c>
      <c r="E1125">
        <v>1992</v>
      </c>
      <c r="F1125">
        <v>1</v>
      </c>
      <c r="G1125">
        <v>1</v>
      </c>
      <c r="H1125">
        <v>17.169899999999998</v>
      </c>
      <c r="I1125" t="s">
        <v>17</v>
      </c>
      <c r="J1125" s="14" t="s">
        <v>17</v>
      </c>
      <c r="K1125" s="14" t="s">
        <v>17</v>
      </c>
      <c r="L1125" s="14" t="s">
        <v>17</v>
      </c>
      <c r="M1125" s="14" t="s">
        <v>17</v>
      </c>
      <c r="N1125" s="14" t="s">
        <v>17</v>
      </c>
      <c r="O1125" s="14" t="s">
        <v>17</v>
      </c>
      <c r="P1125" s="14" t="s">
        <v>17</v>
      </c>
      <c r="Q1125" s="14" t="s">
        <v>17</v>
      </c>
      <c r="R1125" s="14" t="s">
        <v>17</v>
      </c>
      <c r="S1125" s="14" t="s">
        <v>17</v>
      </c>
      <c r="T1125" s="14" t="s">
        <v>17</v>
      </c>
      <c r="U1125" s="14" t="s">
        <v>17</v>
      </c>
      <c r="V1125" s="14" t="s">
        <v>17</v>
      </c>
      <c r="W1125" s="14" t="s">
        <v>17</v>
      </c>
      <c r="X1125" s="14" t="s">
        <v>17</v>
      </c>
      <c r="Y1125" s="14" t="s">
        <v>17</v>
      </c>
      <c r="Z1125" s="14" t="s">
        <v>17</v>
      </c>
      <c r="AA1125" s="14" t="s">
        <v>17</v>
      </c>
      <c r="AB1125" s="14" t="s">
        <v>17</v>
      </c>
      <c r="AC1125" s="14" t="s">
        <v>17</v>
      </c>
      <c r="AD1125" s="14" t="s">
        <v>17</v>
      </c>
      <c r="AE1125" s="14" t="s">
        <v>17</v>
      </c>
    </row>
    <row r="1126" spans="1:31">
      <c r="A1126" t="s">
        <v>143</v>
      </c>
      <c r="B1126" t="s">
        <v>168</v>
      </c>
      <c r="C1126" s="234" t="s">
        <v>264</v>
      </c>
      <c r="D1126" s="234" t="s">
        <v>264</v>
      </c>
      <c r="E1126">
        <v>1992</v>
      </c>
      <c r="F1126">
        <v>1</v>
      </c>
      <c r="G1126">
        <v>2</v>
      </c>
      <c r="H1126">
        <v>22.8811</v>
      </c>
      <c r="I1126" t="s">
        <v>17</v>
      </c>
      <c r="J1126" s="14" t="s">
        <v>17</v>
      </c>
      <c r="K1126" s="14" t="s">
        <v>17</v>
      </c>
      <c r="L1126" s="14" t="s">
        <v>17</v>
      </c>
      <c r="M1126" s="14" t="s">
        <v>17</v>
      </c>
      <c r="N1126" s="14" t="s">
        <v>17</v>
      </c>
      <c r="O1126" s="14" t="s">
        <v>17</v>
      </c>
      <c r="P1126" s="14" t="s">
        <v>17</v>
      </c>
      <c r="Q1126" s="14" t="s">
        <v>17</v>
      </c>
      <c r="R1126" s="14" t="s">
        <v>17</v>
      </c>
      <c r="S1126" s="14" t="s">
        <v>17</v>
      </c>
      <c r="T1126" s="14" t="s">
        <v>17</v>
      </c>
      <c r="U1126" s="14" t="s">
        <v>17</v>
      </c>
      <c r="V1126" s="14" t="s">
        <v>17</v>
      </c>
      <c r="W1126" s="14" t="s">
        <v>17</v>
      </c>
      <c r="X1126" s="14" t="s">
        <v>17</v>
      </c>
      <c r="Y1126" s="14" t="s">
        <v>17</v>
      </c>
      <c r="Z1126" s="14" t="s">
        <v>17</v>
      </c>
      <c r="AA1126" s="14" t="s">
        <v>17</v>
      </c>
      <c r="AB1126" s="14" t="s">
        <v>17</v>
      </c>
      <c r="AC1126" s="14" t="s">
        <v>17</v>
      </c>
      <c r="AD1126" s="14" t="s">
        <v>17</v>
      </c>
      <c r="AE1126" s="14" t="s">
        <v>17</v>
      </c>
    </row>
    <row r="1127" spans="1:31">
      <c r="A1127" t="s">
        <v>143</v>
      </c>
      <c r="B1127" t="s">
        <v>168</v>
      </c>
      <c r="C1127" s="234" t="s">
        <v>264</v>
      </c>
      <c r="D1127" s="234" t="s">
        <v>264</v>
      </c>
      <c r="E1127">
        <v>1992</v>
      </c>
      <c r="F1127">
        <v>1</v>
      </c>
      <c r="G1127">
        <v>3</v>
      </c>
      <c r="H1127">
        <v>23.207799999999999</v>
      </c>
      <c r="I1127" t="s">
        <v>17</v>
      </c>
      <c r="J1127" s="14" t="s">
        <v>17</v>
      </c>
      <c r="K1127" s="14" t="s">
        <v>17</v>
      </c>
      <c r="L1127" s="14" t="s">
        <v>17</v>
      </c>
      <c r="M1127" s="14" t="s">
        <v>17</v>
      </c>
      <c r="N1127" s="14" t="s">
        <v>17</v>
      </c>
      <c r="O1127" s="14" t="s">
        <v>17</v>
      </c>
      <c r="P1127" s="14" t="s">
        <v>17</v>
      </c>
      <c r="Q1127" s="14" t="s">
        <v>17</v>
      </c>
      <c r="R1127" s="14" t="s">
        <v>17</v>
      </c>
      <c r="S1127" s="14" t="s">
        <v>17</v>
      </c>
      <c r="T1127" s="14" t="s">
        <v>17</v>
      </c>
      <c r="U1127" s="14" t="s">
        <v>17</v>
      </c>
      <c r="V1127" s="14" t="s">
        <v>17</v>
      </c>
      <c r="W1127" s="14" t="s">
        <v>17</v>
      </c>
      <c r="X1127" s="14" t="s">
        <v>17</v>
      </c>
      <c r="Y1127" s="14" t="s">
        <v>17</v>
      </c>
      <c r="Z1127" s="14" t="s">
        <v>17</v>
      </c>
      <c r="AA1127" s="14" t="s">
        <v>17</v>
      </c>
      <c r="AB1127" s="14" t="s">
        <v>17</v>
      </c>
      <c r="AC1127" s="14" t="s">
        <v>17</v>
      </c>
      <c r="AD1127" s="14" t="s">
        <v>17</v>
      </c>
      <c r="AE1127" s="14" t="s">
        <v>17</v>
      </c>
    </row>
    <row r="1128" spans="1:31">
      <c r="A1128" t="s">
        <v>143</v>
      </c>
      <c r="B1128" t="s">
        <v>168</v>
      </c>
      <c r="C1128" s="234" t="s">
        <v>264</v>
      </c>
      <c r="D1128" s="234" t="s">
        <v>264</v>
      </c>
      <c r="E1128">
        <v>1992</v>
      </c>
      <c r="F1128">
        <v>1</v>
      </c>
      <c r="G1128">
        <v>4</v>
      </c>
      <c r="H1128">
        <v>28.580200000000001</v>
      </c>
      <c r="I1128" t="s">
        <v>17</v>
      </c>
      <c r="J1128" s="14" t="s">
        <v>17</v>
      </c>
      <c r="K1128" s="14" t="s">
        <v>17</v>
      </c>
      <c r="L1128" s="14" t="s">
        <v>17</v>
      </c>
      <c r="M1128" s="14" t="s">
        <v>17</v>
      </c>
      <c r="N1128" s="14" t="s">
        <v>17</v>
      </c>
      <c r="O1128" s="14" t="s">
        <v>17</v>
      </c>
      <c r="P1128" s="14" t="s">
        <v>17</v>
      </c>
      <c r="Q1128" s="14" t="s">
        <v>17</v>
      </c>
      <c r="R1128" s="14" t="s">
        <v>17</v>
      </c>
      <c r="S1128" s="14" t="s">
        <v>17</v>
      </c>
      <c r="T1128" s="14" t="s">
        <v>17</v>
      </c>
      <c r="U1128" s="14" t="s">
        <v>17</v>
      </c>
      <c r="V1128" s="14" t="s">
        <v>17</v>
      </c>
      <c r="W1128" s="14" t="s">
        <v>17</v>
      </c>
      <c r="X1128" s="14" t="s">
        <v>17</v>
      </c>
      <c r="Y1128" s="14" t="s">
        <v>17</v>
      </c>
      <c r="Z1128" s="14" t="s">
        <v>17</v>
      </c>
      <c r="AA1128" s="14" t="s">
        <v>17</v>
      </c>
      <c r="AB1128" s="14" t="s">
        <v>17</v>
      </c>
      <c r="AC1128" s="14" t="s">
        <v>17</v>
      </c>
      <c r="AD1128" s="14" t="s">
        <v>17</v>
      </c>
      <c r="AE1128" s="14" t="s">
        <v>17</v>
      </c>
    </row>
    <row r="1129" spans="1:31">
      <c r="A1129" t="s">
        <v>143</v>
      </c>
      <c r="B1129" t="s">
        <v>168</v>
      </c>
      <c r="C1129" s="234" t="s">
        <v>264</v>
      </c>
      <c r="D1129" s="234" t="s">
        <v>264</v>
      </c>
      <c r="E1129">
        <v>1992</v>
      </c>
      <c r="F1129">
        <v>1</v>
      </c>
      <c r="G1129">
        <v>5</v>
      </c>
      <c r="H1129">
        <v>38.332799999999999</v>
      </c>
      <c r="I1129" t="s">
        <v>17</v>
      </c>
      <c r="J1129" s="14" t="s">
        <v>17</v>
      </c>
      <c r="K1129" s="14" t="s">
        <v>17</v>
      </c>
      <c r="L1129" s="14" t="s">
        <v>17</v>
      </c>
      <c r="M1129" s="14" t="s">
        <v>17</v>
      </c>
      <c r="N1129" s="14" t="s">
        <v>17</v>
      </c>
      <c r="O1129" s="14" t="s">
        <v>17</v>
      </c>
      <c r="P1129" s="14" t="s">
        <v>17</v>
      </c>
      <c r="Q1129" s="14" t="s">
        <v>17</v>
      </c>
      <c r="R1129" s="14" t="s">
        <v>17</v>
      </c>
      <c r="S1129" s="14" t="s">
        <v>17</v>
      </c>
      <c r="T1129" s="14" t="s">
        <v>17</v>
      </c>
      <c r="U1129" s="14" t="s">
        <v>17</v>
      </c>
      <c r="V1129" s="14" t="s">
        <v>17</v>
      </c>
      <c r="W1129" s="14" t="s">
        <v>17</v>
      </c>
      <c r="X1129" s="14" t="s">
        <v>17</v>
      </c>
      <c r="Y1129" s="14" t="s">
        <v>17</v>
      </c>
      <c r="Z1129" s="14" t="s">
        <v>17</v>
      </c>
      <c r="AA1129" s="14" t="s">
        <v>17</v>
      </c>
      <c r="AB1129" s="14" t="s">
        <v>17</v>
      </c>
      <c r="AC1129" s="14" t="s">
        <v>17</v>
      </c>
      <c r="AD1129" s="14" t="s">
        <v>17</v>
      </c>
      <c r="AE1129" s="14" t="s">
        <v>17</v>
      </c>
    </row>
    <row r="1130" spans="1:31">
      <c r="A1130" t="s">
        <v>143</v>
      </c>
      <c r="B1130" t="s">
        <v>168</v>
      </c>
      <c r="C1130" s="234" t="s">
        <v>264</v>
      </c>
      <c r="D1130" s="234" t="s">
        <v>264</v>
      </c>
      <c r="E1130">
        <v>1992</v>
      </c>
      <c r="F1130">
        <v>1</v>
      </c>
      <c r="G1130">
        <v>6</v>
      </c>
      <c r="H1130">
        <v>38.235999999999997</v>
      </c>
      <c r="I1130" t="s">
        <v>17</v>
      </c>
      <c r="J1130" s="14" t="s">
        <v>17</v>
      </c>
      <c r="K1130" s="14" t="s">
        <v>17</v>
      </c>
      <c r="L1130" s="14" t="s">
        <v>17</v>
      </c>
      <c r="M1130" s="14" t="s">
        <v>17</v>
      </c>
      <c r="N1130" s="14" t="s">
        <v>17</v>
      </c>
      <c r="O1130" s="14" t="s">
        <v>17</v>
      </c>
      <c r="P1130" s="14" t="s">
        <v>17</v>
      </c>
      <c r="Q1130" s="14" t="s">
        <v>17</v>
      </c>
      <c r="R1130" s="14" t="s">
        <v>17</v>
      </c>
      <c r="S1130" s="14" t="s">
        <v>17</v>
      </c>
      <c r="T1130" s="14" t="s">
        <v>17</v>
      </c>
      <c r="U1130" s="14" t="s">
        <v>17</v>
      </c>
      <c r="V1130" s="14" t="s">
        <v>17</v>
      </c>
      <c r="W1130" s="14" t="s">
        <v>17</v>
      </c>
      <c r="X1130" s="14" t="s">
        <v>17</v>
      </c>
      <c r="Y1130" s="14" t="s">
        <v>17</v>
      </c>
      <c r="Z1130" s="14" t="s">
        <v>17</v>
      </c>
      <c r="AA1130" s="14" t="s">
        <v>17</v>
      </c>
      <c r="AB1130" s="14" t="s">
        <v>17</v>
      </c>
      <c r="AC1130" s="14" t="s">
        <v>17</v>
      </c>
      <c r="AD1130" s="14" t="s">
        <v>17</v>
      </c>
      <c r="AE1130" s="14" t="s">
        <v>17</v>
      </c>
    </row>
    <row r="1131" spans="1:31">
      <c r="A1131" t="s">
        <v>143</v>
      </c>
      <c r="B1131" t="s">
        <v>168</v>
      </c>
      <c r="C1131" s="234" t="s">
        <v>264</v>
      </c>
      <c r="D1131" s="234" t="s">
        <v>264</v>
      </c>
      <c r="E1131">
        <v>1992</v>
      </c>
      <c r="F1131">
        <v>1</v>
      </c>
      <c r="G1131">
        <v>7</v>
      </c>
      <c r="H1131">
        <v>41.406199999999998</v>
      </c>
      <c r="I1131" t="s">
        <v>17</v>
      </c>
      <c r="J1131" s="14" t="s">
        <v>17</v>
      </c>
      <c r="K1131" s="14" t="s">
        <v>17</v>
      </c>
      <c r="L1131" s="14" t="s">
        <v>17</v>
      </c>
      <c r="M1131" s="14" t="s">
        <v>17</v>
      </c>
      <c r="N1131" s="14" t="s">
        <v>17</v>
      </c>
      <c r="O1131" s="14" t="s">
        <v>17</v>
      </c>
      <c r="P1131" s="14" t="s">
        <v>17</v>
      </c>
      <c r="Q1131" s="14" t="s">
        <v>17</v>
      </c>
      <c r="R1131" s="14" t="s">
        <v>17</v>
      </c>
      <c r="S1131" s="14" t="s">
        <v>17</v>
      </c>
      <c r="T1131" s="14" t="s">
        <v>17</v>
      </c>
      <c r="U1131" s="14" t="s">
        <v>17</v>
      </c>
      <c r="V1131" s="14" t="s">
        <v>17</v>
      </c>
      <c r="W1131" s="14" t="s">
        <v>17</v>
      </c>
      <c r="X1131" s="14" t="s">
        <v>17</v>
      </c>
      <c r="Y1131" s="14" t="s">
        <v>17</v>
      </c>
      <c r="Z1131" s="14" t="s">
        <v>17</v>
      </c>
      <c r="AA1131" s="14" t="s">
        <v>17</v>
      </c>
      <c r="AB1131" s="14" t="s">
        <v>17</v>
      </c>
      <c r="AC1131" s="14" t="s">
        <v>17</v>
      </c>
      <c r="AD1131" s="14" t="s">
        <v>17</v>
      </c>
      <c r="AE1131" s="14" t="s">
        <v>17</v>
      </c>
    </row>
    <row r="1132" spans="1:31">
      <c r="A1132" t="s">
        <v>143</v>
      </c>
      <c r="B1132" t="s">
        <v>168</v>
      </c>
      <c r="C1132" s="234" t="s">
        <v>264</v>
      </c>
      <c r="D1132" s="234" t="s">
        <v>264</v>
      </c>
      <c r="E1132">
        <v>1992</v>
      </c>
      <c r="F1132">
        <v>1</v>
      </c>
      <c r="G1132">
        <v>8</v>
      </c>
      <c r="H1132">
        <v>45.677500000000002</v>
      </c>
      <c r="I1132" t="s">
        <v>17</v>
      </c>
      <c r="J1132" s="14" t="s">
        <v>17</v>
      </c>
      <c r="K1132" s="14" t="s">
        <v>17</v>
      </c>
      <c r="L1132" s="14" t="s">
        <v>17</v>
      </c>
      <c r="M1132" s="14" t="s">
        <v>17</v>
      </c>
      <c r="N1132" s="14" t="s">
        <v>17</v>
      </c>
      <c r="O1132" s="14" t="s">
        <v>17</v>
      </c>
      <c r="P1132" s="14" t="s">
        <v>17</v>
      </c>
      <c r="Q1132" s="14" t="s">
        <v>17</v>
      </c>
      <c r="R1132" s="14" t="s">
        <v>17</v>
      </c>
      <c r="S1132" s="14" t="s">
        <v>17</v>
      </c>
      <c r="T1132" s="14" t="s">
        <v>17</v>
      </c>
      <c r="U1132" s="14" t="s">
        <v>17</v>
      </c>
      <c r="V1132" s="14" t="s">
        <v>17</v>
      </c>
      <c r="W1132" s="14" t="s">
        <v>17</v>
      </c>
      <c r="X1132" s="14" t="s">
        <v>17</v>
      </c>
      <c r="Y1132" s="14" t="s">
        <v>17</v>
      </c>
      <c r="Z1132" s="14" t="s">
        <v>17</v>
      </c>
      <c r="AA1132" s="14" t="s">
        <v>17</v>
      </c>
      <c r="AB1132" s="14" t="s">
        <v>17</v>
      </c>
      <c r="AC1132" s="14" t="s">
        <v>17</v>
      </c>
      <c r="AD1132" s="14" t="s">
        <v>17</v>
      </c>
      <c r="AE1132" s="14" t="s">
        <v>17</v>
      </c>
    </row>
    <row r="1133" spans="1:31">
      <c r="A1133" t="s">
        <v>143</v>
      </c>
      <c r="B1133" t="s">
        <v>168</v>
      </c>
      <c r="C1133" s="234" t="s">
        <v>264</v>
      </c>
      <c r="D1133" s="234" t="s">
        <v>264</v>
      </c>
      <c r="E1133">
        <v>1992</v>
      </c>
      <c r="F1133">
        <v>1</v>
      </c>
      <c r="G1133">
        <v>9</v>
      </c>
      <c r="H1133">
        <v>37.122799999999998</v>
      </c>
      <c r="I1133" t="s">
        <v>17</v>
      </c>
      <c r="J1133" s="14" t="s">
        <v>17</v>
      </c>
      <c r="K1133" s="14" t="s">
        <v>17</v>
      </c>
      <c r="L1133" s="14" t="s">
        <v>17</v>
      </c>
      <c r="M1133" s="14" t="s">
        <v>17</v>
      </c>
      <c r="N1133" s="14" t="s">
        <v>17</v>
      </c>
      <c r="O1133" s="14" t="s">
        <v>17</v>
      </c>
      <c r="P1133" s="14" t="s">
        <v>17</v>
      </c>
      <c r="Q1133" s="14" t="s">
        <v>17</v>
      </c>
      <c r="R1133" s="14" t="s">
        <v>17</v>
      </c>
      <c r="S1133" s="14" t="s">
        <v>17</v>
      </c>
      <c r="T1133" s="14" t="s">
        <v>17</v>
      </c>
      <c r="U1133" s="14" t="s">
        <v>17</v>
      </c>
      <c r="V1133" s="14" t="s">
        <v>17</v>
      </c>
      <c r="W1133" s="14" t="s">
        <v>17</v>
      </c>
      <c r="X1133" s="14" t="s">
        <v>17</v>
      </c>
      <c r="Y1133" s="14" t="s">
        <v>17</v>
      </c>
      <c r="Z1133" s="14" t="s">
        <v>17</v>
      </c>
      <c r="AA1133" s="14" t="s">
        <v>17</v>
      </c>
      <c r="AB1133" s="14" t="s">
        <v>17</v>
      </c>
      <c r="AC1133" s="14" t="s">
        <v>17</v>
      </c>
      <c r="AD1133" s="14" t="s">
        <v>17</v>
      </c>
      <c r="AE1133" s="14" t="s">
        <v>17</v>
      </c>
    </row>
    <row r="1134" spans="1:31">
      <c r="A1134" t="s">
        <v>143</v>
      </c>
      <c r="B1134" t="s">
        <v>168</v>
      </c>
      <c r="C1134" s="234" t="s">
        <v>264</v>
      </c>
      <c r="D1134" s="234" t="s">
        <v>264</v>
      </c>
      <c r="E1134">
        <v>1992</v>
      </c>
      <c r="F1134">
        <v>1</v>
      </c>
      <c r="G1134">
        <v>10</v>
      </c>
      <c r="H1134">
        <v>36.191099999999999</v>
      </c>
      <c r="I1134" t="s">
        <v>17</v>
      </c>
      <c r="J1134" s="14" t="s">
        <v>17</v>
      </c>
      <c r="K1134" s="14" t="s">
        <v>17</v>
      </c>
      <c r="L1134" s="14" t="s">
        <v>17</v>
      </c>
      <c r="M1134" s="14" t="s">
        <v>17</v>
      </c>
      <c r="N1134" s="14" t="s">
        <v>17</v>
      </c>
      <c r="O1134" s="14" t="s">
        <v>17</v>
      </c>
      <c r="P1134" s="14" t="s">
        <v>17</v>
      </c>
      <c r="Q1134" s="14" t="s">
        <v>17</v>
      </c>
      <c r="R1134" s="14" t="s">
        <v>17</v>
      </c>
      <c r="S1134" s="14" t="s">
        <v>17</v>
      </c>
      <c r="T1134" s="14" t="s">
        <v>17</v>
      </c>
      <c r="U1134" s="14" t="s">
        <v>17</v>
      </c>
      <c r="V1134" s="14" t="s">
        <v>17</v>
      </c>
      <c r="W1134" s="14" t="s">
        <v>17</v>
      </c>
      <c r="X1134" s="14" t="s">
        <v>17</v>
      </c>
      <c r="Y1134" s="14" t="s">
        <v>17</v>
      </c>
      <c r="Z1134" s="14" t="s">
        <v>17</v>
      </c>
      <c r="AA1134" s="14" t="s">
        <v>17</v>
      </c>
      <c r="AB1134" s="14" t="s">
        <v>17</v>
      </c>
      <c r="AC1134" s="14" t="s">
        <v>17</v>
      </c>
      <c r="AD1134" s="14" t="s">
        <v>17</v>
      </c>
      <c r="AE1134" s="14" t="s">
        <v>17</v>
      </c>
    </row>
    <row r="1135" spans="1:31">
      <c r="A1135" t="s">
        <v>143</v>
      </c>
      <c r="B1135" t="s">
        <v>168</v>
      </c>
      <c r="C1135" s="234" t="s">
        <v>264</v>
      </c>
      <c r="D1135" s="234" t="s">
        <v>264</v>
      </c>
      <c r="E1135">
        <v>1992</v>
      </c>
      <c r="F1135">
        <v>1</v>
      </c>
      <c r="G1135">
        <v>11</v>
      </c>
      <c r="H1135">
        <v>41.8902</v>
      </c>
      <c r="I1135" t="s">
        <v>17</v>
      </c>
      <c r="J1135" s="14" t="s">
        <v>17</v>
      </c>
      <c r="K1135" s="14" t="s">
        <v>17</v>
      </c>
      <c r="L1135" s="14" t="s">
        <v>17</v>
      </c>
      <c r="M1135" s="14" t="s">
        <v>17</v>
      </c>
      <c r="N1135" s="14" t="s">
        <v>17</v>
      </c>
      <c r="O1135" s="14" t="s">
        <v>17</v>
      </c>
      <c r="P1135" s="14" t="s">
        <v>17</v>
      </c>
      <c r="Q1135" s="14" t="s">
        <v>17</v>
      </c>
      <c r="R1135" s="14" t="s">
        <v>17</v>
      </c>
      <c r="S1135" s="14" t="s">
        <v>17</v>
      </c>
      <c r="T1135" s="14" t="s">
        <v>17</v>
      </c>
      <c r="U1135" s="14" t="s">
        <v>17</v>
      </c>
      <c r="V1135" s="14" t="s">
        <v>17</v>
      </c>
      <c r="W1135" s="14" t="s">
        <v>17</v>
      </c>
      <c r="X1135" s="14" t="s">
        <v>17</v>
      </c>
      <c r="Y1135" s="14" t="s">
        <v>17</v>
      </c>
      <c r="Z1135" s="14" t="s">
        <v>17</v>
      </c>
      <c r="AA1135" s="14" t="s">
        <v>17</v>
      </c>
      <c r="AB1135" s="14" t="s">
        <v>17</v>
      </c>
      <c r="AC1135" s="14" t="s">
        <v>17</v>
      </c>
      <c r="AD1135" s="14" t="s">
        <v>17</v>
      </c>
      <c r="AE1135" s="14" t="s">
        <v>17</v>
      </c>
    </row>
    <row r="1136" spans="1:31">
      <c r="A1136" t="s">
        <v>143</v>
      </c>
      <c r="B1136" t="s">
        <v>168</v>
      </c>
      <c r="C1136" s="234" t="s">
        <v>264</v>
      </c>
      <c r="D1136" s="234" t="s">
        <v>264</v>
      </c>
      <c r="E1136">
        <v>1992</v>
      </c>
      <c r="F1136">
        <v>1</v>
      </c>
      <c r="G1136">
        <v>12</v>
      </c>
      <c r="H1136">
        <v>42.059600000000003</v>
      </c>
      <c r="I1136" t="s">
        <v>17</v>
      </c>
      <c r="J1136" s="14" t="s">
        <v>17</v>
      </c>
      <c r="K1136" s="14" t="s">
        <v>17</v>
      </c>
      <c r="L1136" s="14" t="s">
        <v>17</v>
      </c>
      <c r="M1136" s="14" t="s">
        <v>17</v>
      </c>
      <c r="N1136" s="14" t="s">
        <v>17</v>
      </c>
      <c r="O1136" s="14" t="s">
        <v>17</v>
      </c>
      <c r="P1136" s="14" t="s">
        <v>17</v>
      </c>
      <c r="Q1136" s="14" t="s">
        <v>17</v>
      </c>
      <c r="R1136" s="14" t="s">
        <v>17</v>
      </c>
      <c r="S1136" s="14" t="s">
        <v>17</v>
      </c>
      <c r="T1136" s="14" t="s">
        <v>17</v>
      </c>
      <c r="U1136" s="14" t="s">
        <v>17</v>
      </c>
      <c r="V1136" s="14" t="s">
        <v>17</v>
      </c>
      <c r="W1136" s="14" t="s">
        <v>17</v>
      </c>
      <c r="X1136" s="14" t="s">
        <v>17</v>
      </c>
      <c r="Y1136" s="14" t="s">
        <v>17</v>
      </c>
      <c r="Z1136" s="14" t="s">
        <v>17</v>
      </c>
      <c r="AA1136" s="14" t="s">
        <v>17</v>
      </c>
      <c r="AB1136" s="14" t="s">
        <v>17</v>
      </c>
      <c r="AC1136" s="14" t="s">
        <v>17</v>
      </c>
      <c r="AD1136" s="14" t="s">
        <v>17</v>
      </c>
      <c r="AE1136" s="14" t="s">
        <v>17</v>
      </c>
    </row>
    <row r="1137" spans="1:31">
      <c r="A1137" t="s">
        <v>143</v>
      </c>
      <c r="B1137" t="s">
        <v>168</v>
      </c>
      <c r="C1137" s="234" t="s">
        <v>264</v>
      </c>
      <c r="D1137" s="234" t="s">
        <v>264</v>
      </c>
      <c r="E1137">
        <v>1992</v>
      </c>
      <c r="F1137">
        <v>1</v>
      </c>
      <c r="G1137">
        <v>13</v>
      </c>
      <c r="H1137">
        <v>40.825400000000002</v>
      </c>
      <c r="I1137" t="s">
        <v>17</v>
      </c>
      <c r="J1137" s="14" t="s">
        <v>17</v>
      </c>
      <c r="K1137" s="14" t="s">
        <v>17</v>
      </c>
      <c r="L1137" s="14" t="s">
        <v>17</v>
      </c>
      <c r="M1137" s="14" t="s">
        <v>17</v>
      </c>
      <c r="N1137" s="14" t="s">
        <v>17</v>
      </c>
      <c r="O1137" s="14" t="s">
        <v>17</v>
      </c>
      <c r="P1137" s="14" t="s">
        <v>17</v>
      </c>
      <c r="Q1137" s="14" t="s">
        <v>17</v>
      </c>
      <c r="R1137" s="14" t="s">
        <v>17</v>
      </c>
      <c r="S1137" s="14" t="s">
        <v>17</v>
      </c>
      <c r="T1137" s="14" t="s">
        <v>17</v>
      </c>
      <c r="U1137" s="14" t="s">
        <v>17</v>
      </c>
      <c r="V1137" s="14" t="s">
        <v>17</v>
      </c>
      <c r="W1137" s="14" t="s">
        <v>17</v>
      </c>
      <c r="X1137" s="14" t="s">
        <v>17</v>
      </c>
      <c r="Y1137" s="14" t="s">
        <v>17</v>
      </c>
      <c r="Z1137" s="14" t="s">
        <v>17</v>
      </c>
      <c r="AA1137" s="14" t="s">
        <v>17</v>
      </c>
      <c r="AB1137" s="14" t="s">
        <v>17</v>
      </c>
      <c r="AC1137" s="14" t="s">
        <v>17</v>
      </c>
      <c r="AD1137" s="14" t="s">
        <v>17</v>
      </c>
      <c r="AE1137" s="14" t="s">
        <v>17</v>
      </c>
    </row>
    <row r="1138" spans="1:31">
      <c r="A1138" t="s">
        <v>143</v>
      </c>
      <c r="B1138" t="s">
        <v>168</v>
      </c>
      <c r="C1138" s="234" t="s">
        <v>264</v>
      </c>
      <c r="D1138" s="234" t="s">
        <v>264</v>
      </c>
      <c r="E1138">
        <v>1992</v>
      </c>
      <c r="F1138">
        <v>1</v>
      </c>
      <c r="G1138">
        <v>14</v>
      </c>
      <c r="H1138">
        <v>36.045900000000003</v>
      </c>
      <c r="I1138" t="s">
        <v>17</v>
      </c>
      <c r="J1138" s="14" t="s">
        <v>17</v>
      </c>
      <c r="K1138" s="14" t="s">
        <v>17</v>
      </c>
      <c r="L1138" s="14" t="s">
        <v>17</v>
      </c>
      <c r="M1138" s="14" t="s">
        <v>17</v>
      </c>
      <c r="N1138" s="14" t="s">
        <v>17</v>
      </c>
      <c r="O1138" s="14" t="s">
        <v>17</v>
      </c>
      <c r="P1138" s="14" t="s">
        <v>17</v>
      </c>
      <c r="Q1138" s="14" t="s">
        <v>17</v>
      </c>
      <c r="R1138" s="14" t="s">
        <v>17</v>
      </c>
      <c r="S1138" s="14" t="s">
        <v>17</v>
      </c>
      <c r="T1138" s="14" t="s">
        <v>17</v>
      </c>
      <c r="U1138" s="14" t="s">
        <v>17</v>
      </c>
      <c r="V1138" s="14" t="s">
        <v>17</v>
      </c>
      <c r="W1138" s="14" t="s">
        <v>17</v>
      </c>
      <c r="X1138" s="14" t="s">
        <v>17</v>
      </c>
      <c r="Y1138" s="14" t="s">
        <v>17</v>
      </c>
      <c r="Z1138" s="14" t="s">
        <v>17</v>
      </c>
      <c r="AA1138" s="14" t="s">
        <v>17</v>
      </c>
      <c r="AB1138" s="14" t="s">
        <v>17</v>
      </c>
      <c r="AC1138" s="14" t="s">
        <v>17</v>
      </c>
      <c r="AD1138" s="14" t="s">
        <v>17</v>
      </c>
      <c r="AE1138" s="14" t="s">
        <v>17</v>
      </c>
    </row>
    <row r="1139" spans="1:31">
      <c r="A1139" t="s">
        <v>143</v>
      </c>
      <c r="B1139" t="s">
        <v>168</v>
      </c>
      <c r="C1139" s="234" t="s">
        <v>264</v>
      </c>
      <c r="D1139" s="234" t="s">
        <v>264</v>
      </c>
      <c r="E1139">
        <v>1992</v>
      </c>
      <c r="F1139">
        <v>2</v>
      </c>
      <c r="G1139">
        <v>1</v>
      </c>
      <c r="H1139">
        <v>16.8795</v>
      </c>
      <c r="I1139" t="s">
        <v>17</v>
      </c>
      <c r="J1139" s="14" t="s">
        <v>17</v>
      </c>
      <c r="K1139" s="14" t="s">
        <v>17</v>
      </c>
      <c r="L1139" s="14" t="s">
        <v>17</v>
      </c>
      <c r="M1139" s="14" t="s">
        <v>17</v>
      </c>
      <c r="N1139" s="14" t="s">
        <v>17</v>
      </c>
      <c r="O1139" s="14" t="s">
        <v>17</v>
      </c>
      <c r="P1139" s="14" t="s">
        <v>17</v>
      </c>
      <c r="Q1139" s="14" t="s">
        <v>17</v>
      </c>
      <c r="R1139" s="14" t="s">
        <v>17</v>
      </c>
      <c r="S1139" s="14" t="s">
        <v>17</v>
      </c>
      <c r="T1139" s="14" t="s">
        <v>17</v>
      </c>
      <c r="U1139" s="14" t="s">
        <v>17</v>
      </c>
      <c r="V1139" s="14" t="s">
        <v>17</v>
      </c>
      <c r="W1139" s="14" t="s">
        <v>17</v>
      </c>
      <c r="X1139" s="14" t="s">
        <v>17</v>
      </c>
      <c r="Y1139" s="14" t="s">
        <v>17</v>
      </c>
      <c r="Z1139" s="14" t="s">
        <v>17</v>
      </c>
      <c r="AA1139" s="14" t="s">
        <v>17</v>
      </c>
      <c r="AB1139" s="14" t="s">
        <v>17</v>
      </c>
      <c r="AC1139" s="14" t="s">
        <v>17</v>
      </c>
      <c r="AD1139" s="14" t="s">
        <v>17</v>
      </c>
      <c r="AE1139" s="14" t="s">
        <v>17</v>
      </c>
    </row>
    <row r="1140" spans="1:31">
      <c r="A1140" t="s">
        <v>143</v>
      </c>
      <c r="B1140" t="s">
        <v>168</v>
      </c>
      <c r="C1140" s="234" t="s">
        <v>264</v>
      </c>
      <c r="D1140" s="234" t="s">
        <v>264</v>
      </c>
      <c r="E1140">
        <v>1992</v>
      </c>
      <c r="F1140">
        <v>2</v>
      </c>
      <c r="G1140">
        <v>2</v>
      </c>
      <c r="H1140">
        <v>14.895099999999999</v>
      </c>
      <c r="I1140" t="s">
        <v>17</v>
      </c>
      <c r="J1140" s="14" t="s">
        <v>17</v>
      </c>
      <c r="K1140" s="14" t="s">
        <v>17</v>
      </c>
      <c r="L1140" s="14" t="s">
        <v>17</v>
      </c>
      <c r="M1140" s="14" t="s">
        <v>17</v>
      </c>
      <c r="N1140" s="14" t="s">
        <v>17</v>
      </c>
      <c r="O1140" s="14" t="s">
        <v>17</v>
      </c>
      <c r="P1140" s="14" t="s">
        <v>17</v>
      </c>
      <c r="Q1140" s="14" t="s">
        <v>17</v>
      </c>
      <c r="R1140" s="14" t="s">
        <v>17</v>
      </c>
      <c r="S1140" s="14" t="s">
        <v>17</v>
      </c>
      <c r="T1140" s="14" t="s">
        <v>17</v>
      </c>
      <c r="U1140" s="14" t="s">
        <v>17</v>
      </c>
      <c r="V1140" s="14" t="s">
        <v>17</v>
      </c>
      <c r="W1140" s="14" t="s">
        <v>17</v>
      </c>
      <c r="X1140" s="14" t="s">
        <v>17</v>
      </c>
      <c r="Y1140" s="14" t="s">
        <v>17</v>
      </c>
      <c r="Z1140" s="14" t="s">
        <v>17</v>
      </c>
      <c r="AA1140" s="14" t="s">
        <v>17</v>
      </c>
      <c r="AB1140" s="14" t="s">
        <v>17</v>
      </c>
      <c r="AC1140" s="14" t="s">
        <v>17</v>
      </c>
      <c r="AD1140" s="14" t="s">
        <v>17</v>
      </c>
      <c r="AE1140" s="14" t="s">
        <v>17</v>
      </c>
    </row>
    <row r="1141" spans="1:31">
      <c r="A1141" t="s">
        <v>143</v>
      </c>
      <c r="B1141" t="s">
        <v>168</v>
      </c>
      <c r="C1141" s="234" t="s">
        <v>264</v>
      </c>
      <c r="D1141" s="234" t="s">
        <v>264</v>
      </c>
      <c r="E1141">
        <v>1992</v>
      </c>
      <c r="F1141">
        <v>2</v>
      </c>
      <c r="G1141">
        <v>3</v>
      </c>
      <c r="H1141">
        <v>24.272600000000001</v>
      </c>
      <c r="I1141" t="s">
        <v>17</v>
      </c>
      <c r="J1141" s="14" t="s">
        <v>17</v>
      </c>
      <c r="K1141" s="14" t="s">
        <v>17</v>
      </c>
      <c r="L1141" s="14" t="s">
        <v>17</v>
      </c>
      <c r="M1141" s="14" t="s">
        <v>17</v>
      </c>
      <c r="N1141" s="14" t="s">
        <v>17</v>
      </c>
      <c r="O1141" s="14" t="s">
        <v>17</v>
      </c>
      <c r="P1141" s="14" t="s">
        <v>17</v>
      </c>
      <c r="Q1141" s="14" t="s">
        <v>17</v>
      </c>
      <c r="R1141" s="14" t="s">
        <v>17</v>
      </c>
      <c r="S1141" s="14" t="s">
        <v>17</v>
      </c>
      <c r="T1141" s="14" t="s">
        <v>17</v>
      </c>
      <c r="U1141" s="14" t="s">
        <v>17</v>
      </c>
      <c r="V1141" s="14" t="s">
        <v>17</v>
      </c>
      <c r="W1141" s="14" t="s">
        <v>17</v>
      </c>
      <c r="X1141" s="14" t="s">
        <v>17</v>
      </c>
      <c r="Y1141" s="14" t="s">
        <v>17</v>
      </c>
      <c r="Z1141" s="14" t="s">
        <v>17</v>
      </c>
      <c r="AA1141" s="14" t="s">
        <v>17</v>
      </c>
      <c r="AB1141" s="14" t="s">
        <v>17</v>
      </c>
      <c r="AC1141" s="14" t="s">
        <v>17</v>
      </c>
      <c r="AD1141" s="14" t="s">
        <v>17</v>
      </c>
      <c r="AE1141" s="14" t="s">
        <v>17</v>
      </c>
    </row>
    <row r="1142" spans="1:31">
      <c r="A1142" t="s">
        <v>143</v>
      </c>
      <c r="B1142" t="s">
        <v>168</v>
      </c>
      <c r="C1142" s="234" t="s">
        <v>264</v>
      </c>
      <c r="D1142" s="234" t="s">
        <v>264</v>
      </c>
      <c r="E1142">
        <v>1992</v>
      </c>
      <c r="F1142">
        <v>2</v>
      </c>
      <c r="G1142">
        <v>4</v>
      </c>
      <c r="H1142">
        <v>35.392499999999998</v>
      </c>
      <c r="I1142" t="s">
        <v>17</v>
      </c>
      <c r="J1142" s="14" t="s">
        <v>17</v>
      </c>
      <c r="K1142" s="14" t="s">
        <v>17</v>
      </c>
      <c r="L1142" s="14" t="s">
        <v>17</v>
      </c>
      <c r="M1142" s="14" t="s">
        <v>17</v>
      </c>
      <c r="N1142" s="14" t="s">
        <v>17</v>
      </c>
      <c r="O1142" s="14" t="s">
        <v>17</v>
      </c>
      <c r="P1142" s="14" t="s">
        <v>17</v>
      </c>
      <c r="Q1142" s="14" t="s">
        <v>17</v>
      </c>
      <c r="R1142" s="14" t="s">
        <v>17</v>
      </c>
      <c r="S1142" s="14" t="s">
        <v>17</v>
      </c>
      <c r="T1142" s="14" t="s">
        <v>17</v>
      </c>
      <c r="U1142" s="14" t="s">
        <v>17</v>
      </c>
      <c r="V1142" s="14" t="s">
        <v>17</v>
      </c>
      <c r="W1142" s="14" t="s">
        <v>17</v>
      </c>
      <c r="X1142" s="14" t="s">
        <v>17</v>
      </c>
      <c r="Y1142" s="14" t="s">
        <v>17</v>
      </c>
      <c r="Z1142" s="14" t="s">
        <v>17</v>
      </c>
      <c r="AA1142" s="14" t="s">
        <v>17</v>
      </c>
      <c r="AB1142" s="14" t="s">
        <v>17</v>
      </c>
      <c r="AC1142" s="14" t="s">
        <v>17</v>
      </c>
      <c r="AD1142" s="14" t="s">
        <v>17</v>
      </c>
      <c r="AE1142" s="14" t="s">
        <v>17</v>
      </c>
    </row>
    <row r="1143" spans="1:31">
      <c r="A1143" t="s">
        <v>143</v>
      </c>
      <c r="B1143" t="s">
        <v>168</v>
      </c>
      <c r="C1143" s="234" t="s">
        <v>264</v>
      </c>
      <c r="D1143" s="234" t="s">
        <v>264</v>
      </c>
      <c r="E1143">
        <v>1992</v>
      </c>
      <c r="F1143">
        <v>2</v>
      </c>
      <c r="G1143">
        <v>5</v>
      </c>
      <c r="H1143">
        <v>33.7348</v>
      </c>
      <c r="I1143" t="s">
        <v>17</v>
      </c>
      <c r="J1143" s="14" t="s">
        <v>17</v>
      </c>
      <c r="K1143" s="14" t="s">
        <v>17</v>
      </c>
      <c r="L1143" s="14" t="s">
        <v>17</v>
      </c>
      <c r="M1143" s="14" t="s">
        <v>17</v>
      </c>
      <c r="N1143" s="14" t="s">
        <v>17</v>
      </c>
      <c r="O1143" s="14" t="s">
        <v>17</v>
      </c>
      <c r="P1143" s="14" t="s">
        <v>17</v>
      </c>
      <c r="Q1143" s="14" t="s">
        <v>17</v>
      </c>
      <c r="R1143" s="14" t="s">
        <v>17</v>
      </c>
      <c r="S1143" s="14" t="s">
        <v>17</v>
      </c>
      <c r="T1143" s="14" t="s">
        <v>17</v>
      </c>
      <c r="U1143" s="14" t="s">
        <v>17</v>
      </c>
      <c r="V1143" s="14" t="s">
        <v>17</v>
      </c>
      <c r="W1143" s="14" t="s">
        <v>17</v>
      </c>
      <c r="X1143" s="14" t="s">
        <v>17</v>
      </c>
      <c r="Y1143" s="14" t="s">
        <v>17</v>
      </c>
      <c r="Z1143" s="14" t="s">
        <v>17</v>
      </c>
      <c r="AA1143" s="14" t="s">
        <v>17</v>
      </c>
      <c r="AB1143" s="14" t="s">
        <v>17</v>
      </c>
      <c r="AC1143" s="14" t="s">
        <v>17</v>
      </c>
      <c r="AD1143" s="14" t="s">
        <v>17</v>
      </c>
      <c r="AE1143" s="14" t="s">
        <v>17</v>
      </c>
    </row>
    <row r="1144" spans="1:31">
      <c r="A1144" t="s">
        <v>143</v>
      </c>
      <c r="B1144" t="s">
        <v>168</v>
      </c>
      <c r="C1144" s="234" t="s">
        <v>264</v>
      </c>
      <c r="D1144" s="234" t="s">
        <v>264</v>
      </c>
      <c r="E1144">
        <v>1992</v>
      </c>
      <c r="F1144">
        <v>2</v>
      </c>
      <c r="G1144">
        <v>6</v>
      </c>
      <c r="H1144">
        <v>43.100200000000001</v>
      </c>
      <c r="I1144" t="s">
        <v>17</v>
      </c>
      <c r="J1144" s="14" t="s">
        <v>17</v>
      </c>
      <c r="K1144" s="14" t="s">
        <v>17</v>
      </c>
      <c r="L1144" s="14" t="s">
        <v>17</v>
      </c>
      <c r="M1144" s="14" t="s">
        <v>17</v>
      </c>
      <c r="N1144" s="14" t="s">
        <v>17</v>
      </c>
      <c r="O1144" s="14" t="s">
        <v>17</v>
      </c>
      <c r="P1144" s="14" t="s">
        <v>17</v>
      </c>
      <c r="Q1144" s="14" t="s">
        <v>17</v>
      </c>
      <c r="R1144" s="14" t="s">
        <v>17</v>
      </c>
      <c r="S1144" s="14" t="s">
        <v>17</v>
      </c>
      <c r="T1144" s="14" t="s">
        <v>17</v>
      </c>
      <c r="U1144" s="14" t="s">
        <v>17</v>
      </c>
      <c r="V1144" s="14" t="s">
        <v>17</v>
      </c>
      <c r="W1144" s="14" t="s">
        <v>17</v>
      </c>
      <c r="X1144" s="14" t="s">
        <v>17</v>
      </c>
      <c r="Y1144" s="14" t="s">
        <v>17</v>
      </c>
      <c r="Z1144" s="14" t="s">
        <v>17</v>
      </c>
      <c r="AA1144" s="14" t="s">
        <v>17</v>
      </c>
      <c r="AB1144" s="14" t="s">
        <v>17</v>
      </c>
      <c r="AC1144" s="14" t="s">
        <v>17</v>
      </c>
      <c r="AD1144" s="14" t="s">
        <v>17</v>
      </c>
      <c r="AE1144" s="14" t="s">
        <v>17</v>
      </c>
    </row>
    <row r="1145" spans="1:31">
      <c r="A1145" t="s">
        <v>143</v>
      </c>
      <c r="B1145" t="s">
        <v>168</v>
      </c>
      <c r="C1145" s="234" t="s">
        <v>264</v>
      </c>
      <c r="D1145" s="234" t="s">
        <v>264</v>
      </c>
      <c r="E1145">
        <v>1992</v>
      </c>
      <c r="F1145">
        <v>2</v>
      </c>
      <c r="G1145">
        <v>7</v>
      </c>
      <c r="H1145">
        <v>34.545499999999997</v>
      </c>
      <c r="I1145" t="s">
        <v>17</v>
      </c>
      <c r="J1145" s="14" t="s">
        <v>17</v>
      </c>
      <c r="K1145" s="14" t="s">
        <v>17</v>
      </c>
      <c r="L1145" s="14" t="s">
        <v>17</v>
      </c>
      <c r="M1145" s="14" t="s">
        <v>17</v>
      </c>
      <c r="N1145" s="14" t="s">
        <v>17</v>
      </c>
      <c r="O1145" s="14" t="s">
        <v>17</v>
      </c>
      <c r="P1145" s="14" t="s">
        <v>17</v>
      </c>
      <c r="Q1145" s="14" t="s">
        <v>17</v>
      </c>
      <c r="R1145" s="14" t="s">
        <v>17</v>
      </c>
      <c r="S1145" s="14" t="s">
        <v>17</v>
      </c>
      <c r="T1145" s="14" t="s">
        <v>17</v>
      </c>
      <c r="U1145" s="14" t="s">
        <v>17</v>
      </c>
      <c r="V1145" s="14" t="s">
        <v>17</v>
      </c>
      <c r="W1145" s="14" t="s">
        <v>17</v>
      </c>
      <c r="X1145" s="14" t="s">
        <v>17</v>
      </c>
      <c r="Y1145" s="14" t="s">
        <v>17</v>
      </c>
      <c r="Z1145" s="14" t="s">
        <v>17</v>
      </c>
      <c r="AA1145" s="14" t="s">
        <v>17</v>
      </c>
      <c r="AB1145" s="14" t="s">
        <v>17</v>
      </c>
      <c r="AC1145" s="14" t="s">
        <v>17</v>
      </c>
      <c r="AD1145" s="14" t="s">
        <v>17</v>
      </c>
      <c r="AE1145" s="14" t="s">
        <v>17</v>
      </c>
    </row>
    <row r="1146" spans="1:31">
      <c r="A1146" t="s">
        <v>143</v>
      </c>
      <c r="B1146" t="s">
        <v>168</v>
      </c>
      <c r="C1146" s="234" t="s">
        <v>264</v>
      </c>
      <c r="D1146" s="234" t="s">
        <v>264</v>
      </c>
      <c r="E1146">
        <v>1992</v>
      </c>
      <c r="F1146">
        <v>2</v>
      </c>
      <c r="G1146">
        <v>8</v>
      </c>
      <c r="H1146">
        <v>41.018999999999998</v>
      </c>
      <c r="I1146" t="s">
        <v>17</v>
      </c>
      <c r="J1146" s="14" t="s">
        <v>17</v>
      </c>
      <c r="K1146" s="14" t="s">
        <v>17</v>
      </c>
      <c r="L1146" s="14" t="s">
        <v>17</v>
      </c>
      <c r="M1146" s="14" t="s">
        <v>17</v>
      </c>
      <c r="N1146" s="14" t="s">
        <v>17</v>
      </c>
      <c r="O1146" s="14" t="s">
        <v>17</v>
      </c>
      <c r="P1146" s="14" t="s">
        <v>17</v>
      </c>
      <c r="Q1146" s="14" t="s">
        <v>17</v>
      </c>
      <c r="R1146" s="14" t="s">
        <v>17</v>
      </c>
      <c r="S1146" s="14" t="s">
        <v>17</v>
      </c>
      <c r="T1146" s="14" t="s">
        <v>17</v>
      </c>
      <c r="U1146" s="14" t="s">
        <v>17</v>
      </c>
      <c r="V1146" s="14" t="s">
        <v>17</v>
      </c>
      <c r="W1146" s="14" t="s">
        <v>17</v>
      </c>
      <c r="X1146" s="14" t="s">
        <v>17</v>
      </c>
      <c r="Y1146" s="14" t="s">
        <v>17</v>
      </c>
      <c r="Z1146" s="14" t="s">
        <v>17</v>
      </c>
      <c r="AA1146" s="14" t="s">
        <v>17</v>
      </c>
      <c r="AB1146" s="14" t="s">
        <v>17</v>
      </c>
      <c r="AC1146" s="14" t="s">
        <v>17</v>
      </c>
      <c r="AD1146" s="14" t="s">
        <v>17</v>
      </c>
      <c r="AE1146" s="14" t="s">
        <v>17</v>
      </c>
    </row>
    <row r="1147" spans="1:31">
      <c r="A1147" t="s">
        <v>143</v>
      </c>
      <c r="B1147" t="s">
        <v>168</v>
      </c>
      <c r="C1147" s="234" t="s">
        <v>264</v>
      </c>
      <c r="D1147" s="234" t="s">
        <v>264</v>
      </c>
      <c r="E1147">
        <v>1992</v>
      </c>
      <c r="F1147">
        <v>2</v>
      </c>
      <c r="G1147">
        <v>9</v>
      </c>
      <c r="H1147">
        <v>41.575600000000001</v>
      </c>
      <c r="I1147" t="s">
        <v>17</v>
      </c>
      <c r="J1147" s="14" t="s">
        <v>17</v>
      </c>
      <c r="K1147" s="14" t="s">
        <v>17</v>
      </c>
      <c r="L1147" s="14" t="s">
        <v>17</v>
      </c>
      <c r="M1147" s="14" t="s">
        <v>17</v>
      </c>
      <c r="N1147" s="14" t="s">
        <v>17</v>
      </c>
      <c r="O1147" s="14" t="s">
        <v>17</v>
      </c>
      <c r="P1147" s="14" t="s">
        <v>17</v>
      </c>
      <c r="Q1147" s="14" t="s">
        <v>17</v>
      </c>
      <c r="R1147" s="14" t="s">
        <v>17</v>
      </c>
      <c r="S1147" s="14" t="s">
        <v>17</v>
      </c>
      <c r="T1147" s="14" t="s">
        <v>17</v>
      </c>
      <c r="U1147" s="14" t="s">
        <v>17</v>
      </c>
      <c r="V1147" s="14" t="s">
        <v>17</v>
      </c>
      <c r="W1147" s="14" t="s">
        <v>17</v>
      </c>
      <c r="X1147" s="14" t="s">
        <v>17</v>
      </c>
      <c r="Y1147" s="14" t="s">
        <v>17</v>
      </c>
      <c r="Z1147" s="14" t="s">
        <v>17</v>
      </c>
      <c r="AA1147" s="14" t="s">
        <v>17</v>
      </c>
      <c r="AB1147" s="14" t="s">
        <v>17</v>
      </c>
      <c r="AC1147" s="14" t="s">
        <v>17</v>
      </c>
      <c r="AD1147" s="14" t="s">
        <v>17</v>
      </c>
      <c r="AE1147" s="14" t="s">
        <v>17</v>
      </c>
    </row>
    <row r="1148" spans="1:31">
      <c r="A1148" t="s">
        <v>143</v>
      </c>
      <c r="B1148" t="s">
        <v>168</v>
      </c>
      <c r="C1148" s="234" t="s">
        <v>264</v>
      </c>
      <c r="D1148" s="234" t="s">
        <v>264</v>
      </c>
      <c r="E1148">
        <v>1992</v>
      </c>
      <c r="F1148">
        <v>2</v>
      </c>
      <c r="G1148">
        <v>10</v>
      </c>
      <c r="H1148">
        <v>38.744199999999999</v>
      </c>
      <c r="I1148" t="s">
        <v>17</v>
      </c>
      <c r="J1148" s="14" t="s">
        <v>17</v>
      </c>
      <c r="K1148" s="14" t="s">
        <v>17</v>
      </c>
      <c r="L1148" s="14" t="s">
        <v>17</v>
      </c>
      <c r="M1148" s="14" t="s">
        <v>17</v>
      </c>
      <c r="N1148" s="14" t="s">
        <v>17</v>
      </c>
      <c r="O1148" s="14" t="s">
        <v>17</v>
      </c>
      <c r="P1148" s="14" t="s">
        <v>17</v>
      </c>
      <c r="Q1148" s="14" t="s">
        <v>17</v>
      </c>
      <c r="R1148" s="14" t="s">
        <v>17</v>
      </c>
      <c r="S1148" s="14" t="s">
        <v>17</v>
      </c>
      <c r="T1148" s="14" t="s">
        <v>17</v>
      </c>
      <c r="U1148" s="14" t="s">
        <v>17</v>
      </c>
      <c r="V1148" s="14" t="s">
        <v>17</v>
      </c>
      <c r="W1148" s="14" t="s">
        <v>17</v>
      </c>
      <c r="X1148" s="14" t="s">
        <v>17</v>
      </c>
      <c r="Y1148" s="14" t="s">
        <v>17</v>
      </c>
      <c r="Z1148" s="14" t="s">
        <v>17</v>
      </c>
      <c r="AA1148" s="14" t="s">
        <v>17</v>
      </c>
      <c r="AB1148" s="14" t="s">
        <v>17</v>
      </c>
      <c r="AC1148" s="14" t="s">
        <v>17</v>
      </c>
      <c r="AD1148" s="14" t="s">
        <v>17</v>
      </c>
      <c r="AE1148" s="14" t="s">
        <v>17</v>
      </c>
    </row>
    <row r="1149" spans="1:31">
      <c r="A1149" t="s">
        <v>143</v>
      </c>
      <c r="B1149" t="s">
        <v>168</v>
      </c>
      <c r="C1149" s="234" t="s">
        <v>264</v>
      </c>
      <c r="D1149" s="234" t="s">
        <v>264</v>
      </c>
      <c r="E1149">
        <v>1992</v>
      </c>
      <c r="F1149">
        <v>2</v>
      </c>
      <c r="G1149">
        <v>11</v>
      </c>
      <c r="H1149">
        <v>37.6068</v>
      </c>
      <c r="I1149" t="s">
        <v>17</v>
      </c>
      <c r="J1149" s="14" t="s">
        <v>17</v>
      </c>
      <c r="K1149" s="14" t="s">
        <v>17</v>
      </c>
      <c r="L1149" s="14" t="s">
        <v>17</v>
      </c>
      <c r="M1149" s="14" t="s">
        <v>17</v>
      </c>
      <c r="N1149" s="14" t="s">
        <v>17</v>
      </c>
      <c r="O1149" s="14" t="s">
        <v>17</v>
      </c>
      <c r="P1149" s="14" t="s">
        <v>17</v>
      </c>
      <c r="Q1149" s="14" t="s">
        <v>17</v>
      </c>
      <c r="R1149" s="14" t="s">
        <v>17</v>
      </c>
      <c r="S1149" s="14" t="s">
        <v>17</v>
      </c>
      <c r="T1149" s="14" t="s">
        <v>17</v>
      </c>
      <c r="U1149" s="14" t="s">
        <v>17</v>
      </c>
      <c r="V1149" s="14" t="s">
        <v>17</v>
      </c>
      <c r="W1149" s="14" t="s">
        <v>17</v>
      </c>
      <c r="X1149" s="14" t="s">
        <v>17</v>
      </c>
      <c r="Y1149" s="14" t="s">
        <v>17</v>
      </c>
      <c r="Z1149" s="14" t="s">
        <v>17</v>
      </c>
      <c r="AA1149" s="14" t="s">
        <v>17</v>
      </c>
      <c r="AB1149" s="14" t="s">
        <v>17</v>
      </c>
      <c r="AC1149" s="14" t="s">
        <v>17</v>
      </c>
      <c r="AD1149" s="14" t="s">
        <v>17</v>
      </c>
      <c r="AE1149" s="14" t="s">
        <v>17</v>
      </c>
    </row>
    <row r="1150" spans="1:31">
      <c r="A1150" t="s">
        <v>143</v>
      </c>
      <c r="B1150" t="s">
        <v>168</v>
      </c>
      <c r="C1150" s="234" t="s">
        <v>264</v>
      </c>
      <c r="D1150" s="234" t="s">
        <v>264</v>
      </c>
      <c r="E1150">
        <v>1992</v>
      </c>
      <c r="F1150">
        <v>2</v>
      </c>
      <c r="G1150">
        <v>12</v>
      </c>
      <c r="H1150">
        <v>45.157200000000003</v>
      </c>
      <c r="I1150" t="s">
        <v>17</v>
      </c>
      <c r="J1150" s="14" t="s">
        <v>17</v>
      </c>
      <c r="K1150" s="14" t="s">
        <v>17</v>
      </c>
      <c r="L1150" s="14" t="s">
        <v>17</v>
      </c>
      <c r="M1150" s="14" t="s">
        <v>17</v>
      </c>
      <c r="N1150" s="14" t="s">
        <v>17</v>
      </c>
      <c r="O1150" s="14" t="s">
        <v>17</v>
      </c>
      <c r="P1150" s="14" t="s">
        <v>17</v>
      </c>
      <c r="Q1150" s="14" t="s">
        <v>17</v>
      </c>
      <c r="R1150" s="14" t="s">
        <v>17</v>
      </c>
      <c r="S1150" s="14" t="s">
        <v>17</v>
      </c>
      <c r="T1150" s="14" t="s">
        <v>17</v>
      </c>
      <c r="U1150" s="14" t="s">
        <v>17</v>
      </c>
      <c r="V1150" s="14" t="s">
        <v>17</v>
      </c>
      <c r="W1150" s="14" t="s">
        <v>17</v>
      </c>
      <c r="X1150" s="14" t="s">
        <v>17</v>
      </c>
      <c r="Y1150" s="14" t="s">
        <v>17</v>
      </c>
      <c r="Z1150" s="14" t="s">
        <v>17</v>
      </c>
      <c r="AA1150" s="14" t="s">
        <v>17</v>
      </c>
      <c r="AB1150" s="14" t="s">
        <v>17</v>
      </c>
      <c r="AC1150" s="14" t="s">
        <v>17</v>
      </c>
      <c r="AD1150" s="14" t="s">
        <v>17</v>
      </c>
      <c r="AE1150" s="14" t="s">
        <v>17</v>
      </c>
    </row>
    <row r="1151" spans="1:31">
      <c r="A1151" t="s">
        <v>143</v>
      </c>
      <c r="B1151" t="s">
        <v>168</v>
      </c>
      <c r="C1151" s="234" t="s">
        <v>264</v>
      </c>
      <c r="D1151" s="234" t="s">
        <v>264</v>
      </c>
      <c r="E1151">
        <v>1992</v>
      </c>
      <c r="F1151">
        <v>2</v>
      </c>
      <c r="G1151">
        <v>13</v>
      </c>
      <c r="H1151">
        <v>38.913600000000002</v>
      </c>
      <c r="I1151" t="s">
        <v>17</v>
      </c>
      <c r="J1151" s="14" t="s">
        <v>17</v>
      </c>
      <c r="K1151" s="14" t="s">
        <v>17</v>
      </c>
      <c r="L1151" s="14" t="s">
        <v>17</v>
      </c>
      <c r="M1151" s="14" t="s">
        <v>17</v>
      </c>
      <c r="N1151" s="14" t="s">
        <v>17</v>
      </c>
      <c r="O1151" s="14" t="s">
        <v>17</v>
      </c>
      <c r="P1151" s="14" t="s">
        <v>17</v>
      </c>
      <c r="Q1151" s="14" t="s">
        <v>17</v>
      </c>
      <c r="R1151" s="14" t="s">
        <v>17</v>
      </c>
      <c r="S1151" s="14" t="s">
        <v>17</v>
      </c>
      <c r="T1151" s="14" t="s">
        <v>17</v>
      </c>
      <c r="U1151" s="14" t="s">
        <v>17</v>
      </c>
      <c r="V1151" s="14" t="s">
        <v>17</v>
      </c>
      <c r="W1151" s="14" t="s">
        <v>17</v>
      </c>
      <c r="X1151" s="14" t="s">
        <v>17</v>
      </c>
      <c r="Y1151" s="14" t="s">
        <v>17</v>
      </c>
      <c r="Z1151" s="14" t="s">
        <v>17</v>
      </c>
      <c r="AA1151" s="14" t="s">
        <v>17</v>
      </c>
      <c r="AB1151" s="14" t="s">
        <v>17</v>
      </c>
      <c r="AC1151" s="14" t="s">
        <v>17</v>
      </c>
      <c r="AD1151" s="14" t="s">
        <v>17</v>
      </c>
      <c r="AE1151" s="14" t="s">
        <v>17</v>
      </c>
    </row>
    <row r="1152" spans="1:31">
      <c r="A1152" t="s">
        <v>143</v>
      </c>
      <c r="B1152" t="s">
        <v>168</v>
      </c>
      <c r="C1152" s="234" t="s">
        <v>264</v>
      </c>
      <c r="D1152" s="234" t="s">
        <v>264</v>
      </c>
      <c r="E1152">
        <v>1992</v>
      </c>
      <c r="F1152">
        <v>2</v>
      </c>
      <c r="G1152">
        <v>14</v>
      </c>
      <c r="H1152">
        <v>43.463200000000001</v>
      </c>
      <c r="I1152" t="s">
        <v>17</v>
      </c>
      <c r="J1152" s="14" t="s">
        <v>17</v>
      </c>
      <c r="K1152" s="14" t="s">
        <v>17</v>
      </c>
      <c r="L1152" s="14" t="s">
        <v>17</v>
      </c>
      <c r="M1152" s="14" t="s">
        <v>17</v>
      </c>
      <c r="N1152" s="14" t="s">
        <v>17</v>
      </c>
      <c r="O1152" s="14" t="s">
        <v>17</v>
      </c>
      <c r="P1152" s="14" t="s">
        <v>17</v>
      </c>
      <c r="Q1152" s="14" t="s">
        <v>17</v>
      </c>
      <c r="R1152" s="14" t="s">
        <v>17</v>
      </c>
      <c r="S1152" s="14" t="s">
        <v>17</v>
      </c>
      <c r="T1152" s="14" t="s">
        <v>17</v>
      </c>
      <c r="U1152" s="14" t="s">
        <v>17</v>
      </c>
      <c r="V1152" s="14" t="s">
        <v>17</v>
      </c>
      <c r="W1152" s="14" t="s">
        <v>17</v>
      </c>
      <c r="X1152" s="14" t="s">
        <v>17</v>
      </c>
      <c r="Y1152" s="14" t="s">
        <v>17</v>
      </c>
      <c r="Z1152" s="14" t="s">
        <v>17</v>
      </c>
      <c r="AA1152" s="14" t="s">
        <v>17</v>
      </c>
      <c r="AB1152" s="14" t="s">
        <v>17</v>
      </c>
      <c r="AC1152" s="14" t="s">
        <v>17</v>
      </c>
      <c r="AD1152" s="14" t="s">
        <v>17</v>
      </c>
      <c r="AE1152" s="14" t="s">
        <v>17</v>
      </c>
    </row>
    <row r="1153" spans="1:31">
      <c r="A1153" t="s">
        <v>143</v>
      </c>
      <c r="B1153" t="s">
        <v>168</v>
      </c>
      <c r="C1153" s="234" t="s">
        <v>264</v>
      </c>
      <c r="D1153" s="234" t="s">
        <v>264</v>
      </c>
      <c r="E1153">
        <v>1992</v>
      </c>
      <c r="F1153">
        <v>3</v>
      </c>
      <c r="G1153">
        <v>1</v>
      </c>
      <c r="H1153">
        <v>24.393599999999999</v>
      </c>
      <c r="I1153" t="s">
        <v>17</v>
      </c>
      <c r="J1153" s="14" t="s">
        <v>17</v>
      </c>
      <c r="K1153" s="14" t="s">
        <v>17</v>
      </c>
      <c r="L1153" s="14" t="s">
        <v>17</v>
      </c>
      <c r="M1153" s="14" t="s">
        <v>17</v>
      </c>
      <c r="N1153" s="14" t="s">
        <v>17</v>
      </c>
      <c r="O1153" s="14" t="s">
        <v>17</v>
      </c>
      <c r="P1153" s="14" t="s">
        <v>17</v>
      </c>
      <c r="Q1153" s="14" t="s">
        <v>17</v>
      </c>
      <c r="R1153" s="14" t="s">
        <v>17</v>
      </c>
      <c r="S1153" s="14" t="s">
        <v>17</v>
      </c>
      <c r="T1153" s="14" t="s">
        <v>17</v>
      </c>
      <c r="U1153" s="14" t="s">
        <v>17</v>
      </c>
      <c r="V1153" s="14" t="s">
        <v>17</v>
      </c>
      <c r="W1153" s="14" t="s">
        <v>17</v>
      </c>
      <c r="X1153" s="14" t="s">
        <v>17</v>
      </c>
      <c r="Y1153" s="14" t="s">
        <v>17</v>
      </c>
      <c r="Z1153" s="14" t="s">
        <v>17</v>
      </c>
      <c r="AA1153" s="14" t="s">
        <v>17</v>
      </c>
      <c r="AB1153" s="14" t="s">
        <v>17</v>
      </c>
      <c r="AC1153" s="14" t="s">
        <v>17</v>
      </c>
      <c r="AD1153" s="14" t="s">
        <v>17</v>
      </c>
      <c r="AE1153" s="14" t="s">
        <v>17</v>
      </c>
    </row>
    <row r="1154" spans="1:31">
      <c r="A1154" t="s">
        <v>143</v>
      </c>
      <c r="B1154" t="s">
        <v>168</v>
      </c>
      <c r="C1154" s="234" t="s">
        <v>264</v>
      </c>
      <c r="D1154" s="234" t="s">
        <v>264</v>
      </c>
      <c r="E1154">
        <v>1992</v>
      </c>
      <c r="F1154">
        <v>3</v>
      </c>
      <c r="G1154">
        <v>2</v>
      </c>
      <c r="H1154">
        <v>14.6652</v>
      </c>
      <c r="I1154" t="s">
        <v>17</v>
      </c>
      <c r="J1154" s="14" t="s">
        <v>17</v>
      </c>
      <c r="K1154" s="14" t="s">
        <v>17</v>
      </c>
      <c r="L1154" s="14" t="s">
        <v>17</v>
      </c>
      <c r="M1154" s="14" t="s">
        <v>17</v>
      </c>
      <c r="N1154" s="14" t="s">
        <v>17</v>
      </c>
      <c r="O1154" s="14" t="s">
        <v>17</v>
      </c>
      <c r="P1154" s="14" t="s">
        <v>17</v>
      </c>
      <c r="Q1154" s="14" t="s">
        <v>17</v>
      </c>
      <c r="R1154" s="14" t="s">
        <v>17</v>
      </c>
      <c r="S1154" s="14" t="s">
        <v>17</v>
      </c>
      <c r="T1154" s="14" t="s">
        <v>17</v>
      </c>
      <c r="U1154" s="14" t="s">
        <v>17</v>
      </c>
      <c r="V1154" s="14" t="s">
        <v>17</v>
      </c>
      <c r="W1154" s="14" t="s">
        <v>17</v>
      </c>
      <c r="X1154" s="14" t="s">
        <v>17</v>
      </c>
      <c r="Y1154" s="14" t="s">
        <v>17</v>
      </c>
      <c r="Z1154" s="14" t="s">
        <v>17</v>
      </c>
      <c r="AA1154" s="14" t="s">
        <v>17</v>
      </c>
      <c r="AB1154" s="14" t="s">
        <v>17</v>
      </c>
      <c r="AC1154" s="14" t="s">
        <v>17</v>
      </c>
      <c r="AD1154" s="14" t="s">
        <v>17</v>
      </c>
      <c r="AE1154" s="14" t="s">
        <v>17</v>
      </c>
    </row>
    <row r="1155" spans="1:31">
      <c r="A1155" t="s">
        <v>143</v>
      </c>
      <c r="B1155" t="s">
        <v>168</v>
      </c>
      <c r="C1155" s="234" t="s">
        <v>264</v>
      </c>
      <c r="D1155" s="234" t="s">
        <v>264</v>
      </c>
      <c r="E1155">
        <v>1992</v>
      </c>
      <c r="F1155">
        <v>3</v>
      </c>
      <c r="G1155">
        <v>3</v>
      </c>
      <c r="H1155">
        <v>30.165299999999998</v>
      </c>
      <c r="I1155" t="s">
        <v>17</v>
      </c>
      <c r="J1155" s="14" t="s">
        <v>17</v>
      </c>
      <c r="K1155" s="14" t="s">
        <v>17</v>
      </c>
      <c r="L1155" s="14" t="s">
        <v>17</v>
      </c>
      <c r="M1155" s="14" t="s">
        <v>17</v>
      </c>
      <c r="N1155" s="14" t="s">
        <v>17</v>
      </c>
      <c r="O1155" s="14" t="s">
        <v>17</v>
      </c>
      <c r="P1155" s="14" t="s">
        <v>17</v>
      </c>
      <c r="Q1155" s="14" t="s">
        <v>17</v>
      </c>
      <c r="R1155" s="14" t="s">
        <v>17</v>
      </c>
      <c r="S1155" s="14" t="s">
        <v>17</v>
      </c>
      <c r="T1155" s="14" t="s">
        <v>17</v>
      </c>
      <c r="U1155" s="14" t="s">
        <v>17</v>
      </c>
      <c r="V1155" s="14" t="s">
        <v>17</v>
      </c>
      <c r="W1155" s="14" t="s">
        <v>17</v>
      </c>
      <c r="X1155" s="14" t="s">
        <v>17</v>
      </c>
      <c r="Y1155" s="14" t="s">
        <v>17</v>
      </c>
      <c r="Z1155" s="14" t="s">
        <v>17</v>
      </c>
      <c r="AA1155" s="14" t="s">
        <v>17</v>
      </c>
      <c r="AB1155" s="14" t="s">
        <v>17</v>
      </c>
      <c r="AC1155" s="14" t="s">
        <v>17</v>
      </c>
      <c r="AD1155" s="14" t="s">
        <v>17</v>
      </c>
      <c r="AE1155" s="14" t="s">
        <v>17</v>
      </c>
    </row>
    <row r="1156" spans="1:31">
      <c r="A1156" t="s">
        <v>143</v>
      </c>
      <c r="B1156" t="s">
        <v>168</v>
      </c>
      <c r="C1156" s="234" t="s">
        <v>264</v>
      </c>
      <c r="D1156" s="234" t="s">
        <v>264</v>
      </c>
      <c r="E1156">
        <v>1992</v>
      </c>
      <c r="F1156">
        <v>3</v>
      </c>
      <c r="G1156">
        <v>4</v>
      </c>
      <c r="H1156">
        <v>37.703600000000002</v>
      </c>
      <c r="I1156" t="s">
        <v>17</v>
      </c>
      <c r="J1156" s="14" t="s">
        <v>17</v>
      </c>
      <c r="K1156" s="14" t="s">
        <v>17</v>
      </c>
      <c r="L1156" s="14" t="s">
        <v>17</v>
      </c>
      <c r="M1156" s="14" t="s">
        <v>17</v>
      </c>
      <c r="N1156" s="14" t="s">
        <v>17</v>
      </c>
      <c r="O1156" s="14" t="s">
        <v>17</v>
      </c>
      <c r="P1156" s="14" t="s">
        <v>17</v>
      </c>
      <c r="Q1156" s="14" t="s">
        <v>17</v>
      </c>
      <c r="R1156" s="14" t="s">
        <v>17</v>
      </c>
      <c r="S1156" s="14" t="s">
        <v>17</v>
      </c>
      <c r="T1156" s="14" t="s">
        <v>17</v>
      </c>
      <c r="U1156" s="14" t="s">
        <v>17</v>
      </c>
      <c r="V1156" s="14" t="s">
        <v>17</v>
      </c>
      <c r="W1156" s="14" t="s">
        <v>17</v>
      </c>
      <c r="X1156" s="14" t="s">
        <v>17</v>
      </c>
      <c r="Y1156" s="14" t="s">
        <v>17</v>
      </c>
      <c r="Z1156" s="14" t="s">
        <v>17</v>
      </c>
      <c r="AA1156" s="14" t="s">
        <v>17</v>
      </c>
      <c r="AB1156" s="14" t="s">
        <v>17</v>
      </c>
      <c r="AC1156" s="14" t="s">
        <v>17</v>
      </c>
      <c r="AD1156" s="14" t="s">
        <v>17</v>
      </c>
      <c r="AE1156" s="14" t="s">
        <v>17</v>
      </c>
    </row>
    <row r="1157" spans="1:31">
      <c r="A1157" t="s">
        <v>143</v>
      </c>
      <c r="B1157" t="s">
        <v>168</v>
      </c>
      <c r="C1157" s="234" t="s">
        <v>264</v>
      </c>
      <c r="D1157" s="234" t="s">
        <v>264</v>
      </c>
      <c r="E1157">
        <v>1992</v>
      </c>
      <c r="F1157">
        <v>3</v>
      </c>
      <c r="G1157">
        <v>5</v>
      </c>
      <c r="H1157">
        <v>38.453800000000001</v>
      </c>
      <c r="I1157" t="s">
        <v>17</v>
      </c>
      <c r="J1157" s="14" t="s">
        <v>17</v>
      </c>
      <c r="K1157" s="14" t="s">
        <v>17</v>
      </c>
      <c r="L1157" s="14" t="s">
        <v>17</v>
      </c>
      <c r="M1157" s="14" t="s">
        <v>17</v>
      </c>
      <c r="N1157" s="14" t="s">
        <v>17</v>
      </c>
      <c r="O1157" s="14" t="s">
        <v>17</v>
      </c>
      <c r="P1157" s="14" t="s">
        <v>17</v>
      </c>
      <c r="Q1157" s="14" t="s">
        <v>17</v>
      </c>
      <c r="R1157" s="14" t="s">
        <v>17</v>
      </c>
      <c r="S1157" s="14" t="s">
        <v>17</v>
      </c>
      <c r="T1157" s="14" t="s">
        <v>17</v>
      </c>
      <c r="U1157" s="14" t="s">
        <v>17</v>
      </c>
      <c r="V1157" s="14" t="s">
        <v>17</v>
      </c>
      <c r="W1157" s="14" t="s">
        <v>17</v>
      </c>
      <c r="X1157" s="14" t="s">
        <v>17</v>
      </c>
      <c r="Y1157" s="14" t="s">
        <v>17</v>
      </c>
      <c r="Z1157" s="14" t="s">
        <v>17</v>
      </c>
      <c r="AA1157" s="14" t="s">
        <v>17</v>
      </c>
      <c r="AB1157" s="14" t="s">
        <v>17</v>
      </c>
      <c r="AC1157" s="14" t="s">
        <v>17</v>
      </c>
      <c r="AD1157" s="14" t="s">
        <v>17</v>
      </c>
      <c r="AE1157" s="14" t="s">
        <v>17</v>
      </c>
    </row>
    <row r="1158" spans="1:31">
      <c r="A1158" t="s">
        <v>143</v>
      </c>
      <c r="B1158" t="s">
        <v>168</v>
      </c>
      <c r="C1158" s="234" t="s">
        <v>264</v>
      </c>
      <c r="D1158" s="234" t="s">
        <v>264</v>
      </c>
      <c r="E1158">
        <v>1992</v>
      </c>
      <c r="F1158">
        <v>3</v>
      </c>
      <c r="G1158">
        <v>6</v>
      </c>
      <c r="H1158">
        <v>43.995600000000003</v>
      </c>
      <c r="I1158" t="s">
        <v>17</v>
      </c>
      <c r="J1158" s="14" t="s">
        <v>17</v>
      </c>
      <c r="K1158" s="14" t="s">
        <v>17</v>
      </c>
      <c r="L1158" s="14" t="s">
        <v>17</v>
      </c>
      <c r="M1158" s="14" t="s">
        <v>17</v>
      </c>
      <c r="N1158" s="14" t="s">
        <v>17</v>
      </c>
      <c r="O1158" s="14" t="s">
        <v>17</v>
      </c>
      <c r="P1158" s="14" t="s">
        <v>17</v>
      </c>
      <c r="Q1158" s="14" t="s">
        <v>17</v>
      </c>
      <c r="R1158" s="14" t="s">
        <v>17</v>
      </c>
      <c r="S1158" s="14" t="s">
        <v>17</v>
      </c>
      <c r="T1158" s="14" t="s">
        <v>17</v>
      </c>
      <c r="U1158" s="14" t="s">
        <v>17</v>
      </c>
      <c r="V1158" s="14" t="s">
        <v>17</v>
      </c>
      <c r="W1158" s="14" t="s">
        <v>17</v>
      </c>
      <c r="X1158" s="14" t="s">
        <v>17</v>
      </c>
      <c r="Y1158" s="14" t="s">
        <v>17</v>
      </c>
      <c r="Z1158" s="14" t="s">
        <v>17</v>
      </c>
      <c r="AA1158" s="14" t="s">
        <v>17</v>
      </c>
      <c r="AB1158" s="14" t="s">
        <v>17</v>
      </c>
      <c r="AC1158" s="14" t="s">
        <v>17</v>
      </c>
      <c r="AD1158" s="14" t="s">
        <v>17</v>
      </c>
      <c r="AE1158" s="14" t="s">
        <v>17</v>
      </c>
    </row>
    <row r="1159" spans="1:31">
      <c r="A1159" t="s">
        <v>143</v>
      </c>
      <c r="B1159" t="s">
        <v>168</v>
      </c>
      <c r="C1159" s="234" t="s">
        <v>264</v>
      </c>
      <c r="D1159" s="234" t="s">
        <v>264</v>
      </c>
      <c r="E1159">
        <v>1992</v>
      </c>
      <c r="F1159">
        <v>3</v>
      </c>
      <c r="G1159">
        <v>7</v>
      </c>
      <c r="H1159">
        <v>41.14</v>
      </c>
      <c r="I1159" t="s">
        <v>17</v>
      </c>
      <c r="J1159" s="14" t="s">
        <v>17</v>
      </c>
      <c r="K1159" s="14" t="s">
        <v>17</v>
      </c>
      <c r="L1159" s="14" t="s">
        <v>17</v>
      </c>
      <c r="M1159" s="14" t="s">
        <v>17</v>
      </c>
      <c r="N1159" s="14" t="s">
        <v>17</v>
      </c>
      <c r="O1159" s="14" t="s">
        <v>17</v>
      </c>
      <c r="P1159" s="14" t="s">
        <v>17</v>
      </c>
      <c r="Q1159" s="14" t="s">
        <v>17</v>
      </c>
      <c r="R1159" s="14" t="s">
        <v>17</v>
      </c>
      <c r="S1159" s="14" t="s">
        <v>17</v>
      </c>
      <c r="T1159" s="14" t="s">
        <v>17</v>
      </c>
      <c r="U1159" s="14" t="s">
        <v>17</v>
      </c>
      <c r="V1159" s="14" t="s">
        <v>17</v>
      </c>
      <c r="W1159" s="14" t="s">
        <v>17</v>
      </c>
      <c r="X1159" s="14" t="s">
        <v>17</v>
      </c>
      <c r="Y1159" s="14" t="s">
        <v>17</v>
      </c>
      <c r="Z1159" s="14" t="s">
        <v>17</v>
      </c>
      <c r="AA1159" s="14" t="s">
        <v>17</v>
      </c>
      <c r="AB1159" s="14" t="s">
        <v>17</v>
      </c>
      <c r="AC1159" s="14" t="s">
        <v>17</v>
      </c>
      <c r="AD1159" s="14" t="s">
        <v>17</v>
      </c>
      <c r="AE1159" s="14" t="s">
        <v>17</v>
      </c>
    </row>
    <row r="1160" spans="1:31">
      <c r="A1160" t="s">
        <v>143</v>
      </c>
      <c r="B1160" t="s">
        <v>168</v>
      </c>
      <c r="C1160" s="234" t="s">
        <v>264</v>
      </c>
      <c r="D1160" s="234" t="s">
        <v>264</v>
      </c>
      <c r="E1160">
        <v>1992</v>
      </c>
      <c r="F1160">
        <v>3</v>
      </c>
      <c r="G1160">
        <v>8</v>
      </c>
      <c r="H1160">
        <v>40.365600000000001</v>
      </c>
      <c r="I1160" t="s">
        <v>17</v>
      </c>
      <c r="J1160" s="14" t="s">
        <v>17</v>
      </c>
      <c r="K1160" s="14" t="s">
        <v>17</v>
      </c>
      <c r="L1160" s="14" t="s">
        <v>17</v>
      </c>
      <c r="M1160" s="14" t="s">
        <v>17</v>
      </c>
      <c r="N1160" s="14" t="s">
        <v>17</v>
      </c>
      <c r="O1160" s="14" t="s">
        <v>17</v>
      </c>
      <c r="P1160" s="14" t="s">
        <v>17</v>
      </c>
      <c r="Q1160" s="14" t="s">
        <v>17</v>
      </c>
      <c r="R1160" s="14" t="s">
        <v>17</v>
      </c>
      <c r="S1160" s="14" t="s">
        <v>17</v>
      </c>
      <c r="T1160" s="14" t="s">
        <v>17</v>
      </c>
      <c r="U1160" s="14" t="s">
        <v>17</v>
      </c>
      <c r="V1160" s="14" t="s">
        <v>17</v>
      </c>
      <c r="W1160" s="14" t="s">
        <v>17</v>
      </c>
      <c r="X1160" s="14" t="s">
        <v>17</v>
      </c>
      <c r="Y1160" s="14" t="s">
        <v>17</v>
      </c>
      <c r="Z1160" s="14" t="s">
        <v>17</v>
      </c>
      <c r="AA1160" s="14" t="s">
        <v>17</v>
      </c>
      <c r="AB1160" s="14" t="s">
        <v>17</v>
      </c>
      <c r="AC1160" s="14" t="s">
        <v>17</v>
      </c>
      <c r="AD1160" s="14" t="s">
        <v>17</v>
      </c>
      <c r="AE1160" s="14" t="s">
        <v>17</v>
      </c>
    </row>
    <row r="1161" spans="1:31">
      <c r="A1161" t="s">
        <v>143</v>
      </c>
      <c r="B1161" t="s">
        <v>168</v>
      </c>
      <c r="C1161" s="234" t="s">
        <v>264</v>
      </c>
      <c r="D1161" s="234" t="s">
        <v>264</v>
      </c>
      <c r="E1161">
        <v>1992</v>
      </c>
      <c r="F1161">
        <v>3</v>
      </c>
      <c r="G1161">
        <v>9</v>
      </c>
      <c r="H1161">
        <v>35.997500000000002</v>
      </c>
      <c r="I1161" t="s">
        <v>17</v>
      </c>
      <c r="J1161" s="14" t="s">
        <v>17</v>
      </c>
      <c r="K1161" s="14" t="s">
        <v>17</v>
      </c>
      <c r="L1161" s="14" t="s">
        <v>17</v>
      </c>
      <c r="M1161" s="14" t="s">
        <v>17</v>
      </c>
      <c r="N1161" s="14" t="s">
        <v>17</v>
      </c>
      <c r="O1161" s="14" t="s">
        <v>17</v>
      </c>
      <c r="P1161" s="14" t="s">
        <v>17</v>
      </c>
      <c r="Q1161" s="14" t="s">
        <v>17</v>
      </c>
      <c r="R1161" s="14" t="s">
        <v>17</v>
      </c>
      <c r="S1161" s="14" t="s">
        <v>17</v>
      </c>
      <c r="T1161" s="14" t="s">
        <v>17</v>
      </c>
      <c r="U1161" s="14" t="s">
        <v>17</v>
      </c>
      <c r="V1161" s="14" t="s">
        <v>17</v>
      </c>
      <c r="W1161" s="14" t="s">
        <v>17</v>
      </c>
      <c r="X1161" s="14" t="s">
        <v>17</v>
      </c>
      <c r="Y1161" s="14" t="s">
        <v>17</v>
      </c>
      <c r="Z1161" s="14" t="s">
        <v>17</v>
      </c>
      <c r="AA1161" s="14" t="s">
        <v>17</v>
      </c>
      <c r="AB1161" s="14" t="s">
        <v>17</v>
      </c>
      <c r="AC1161" s="14" t="s">
        <v>17</v>
      </c>
      <c r="AD1161" s="14" t="s">
        <v>17</v>
      </c>
      <c r="AE1161" s="14" t="s">
        <v>17</v>
      </c>
    </row>
    <row r="1162" spans="1:31">
      <c r="A1162" t="s">
        <v>143</v>
      </c>
      <c r="B1162" t="s">
        <v>168</v>
      </c>
      <c r="C1162" s="234" t="s">
        <v>264</v>
      </c>
      <c r="D1162" s="234" t="s">
        <v>264</v>
      </c>
      <c r="E1162">
        <v>1992</v>
      </c>
      <c r="F1162">
        <v>3</v>
      </c>
      <c r="G1162">
        <v>10</v>
      </c>
      <c r="H1162">
        <v>40.171999999999997</v>
      </c>
      <c r="I1162" t="s">
        <v>17</v>
      </c>
      <c r="J1162" s="14" t="s">
        <v>17</v>
      </c>
      <c r="K1162" s="14" t="s">
        <v>17</v>
      </c>
      <c r="L1162" s="14" t="s">
        <v>17</v>
      </c>
      <c r="M1162" s="14" t="s">
        <v>17</v>
      </c>
      <c r="N1162" s="14" t="s">
        <v>17</v>
      </c>
      <c r="O1162" s="14" t="s">
        <v>17</v>
      </c>
      <c r="P1162" s="14" t="s">
        <v>17</v>
      </c>
      <c r="Q1162" s="14" t="s">
        <v>17</v>
      </c>
      <c r="R1162" s="14" t="s">
        <v>17</v>
      </c>
      <c r="S1162" s="14" t="s">
        <v>17</v>
      </c>
      <c r="T1162" s="14" t="s">
        <v>17</v>
      </c>
      <c r="U1162" s="14" t="s">
        <v>17</v>
      </c>
      <c r="V1162" s="14" t="s">
        <v>17</v>
      </c>
      <c r="W1162" s="14" t="s">
        <v>17</v>
      </c>
      <c r="X1162" s="14" t="s">
        <v>17</v>
      </c>
      <c r="Y1162" s="14" t="s">
        <v>17</v>
      </c>
      <c r="Z1162" s="14" t="s">
        <v>17</v>
      </c>
      <c r="AA1162" s="14" t="s">
        <v>17</v>
      </c>
      <c r="AB1162" s="14" t="s">
        <v>17</v>
      </c>
      <c r="AC1162" s="14" t="s">
        <v>17</v>
      </c>
      <c r="AD1162" s="14" t="s">
        <v>17</v>
      </c>
      <c r="AE1162" s="14" t="s">
        <v>17</v>
      </c>
    </row>
    <row r="1163" spans="1:31">
      <c r="A1163" t="s">
        <v>143</v>
      </c>
      <c r="B1163" t="s">
        <v>168</v>
      </c>
      <c r="C1163" s="234" t="s">
        <v>264</v>
      </c>
      <c r="D1163" s="234" t="s">
        <v>264</v>
      </c>
      <c r="E1163">
        <v>1992</v>
      </c>
      <c r="F1163">
        <v>3</v>
      </c>
      <c r="G1163">
        <v>11</v>
      </c>
      <c r="H1163">
        <v>43.124400000000001</v>
      </c>
      <c r="I1163" t="s">
        <v>17</v>
      </c>
      <c r="J1163" s="14" t="s">
        <v>17</v>
      </c>
      <c r="K1163" s="14" t="s">
        <v>17</v>
      </c>
      <c r="L1163" s="14" t="s">
        <v>17</v>
      </c>
      <c r="M1163" s="14" t="s">
        <v>17</v>
      </c>
      <c r="N1163" s="14" t="s">
        <v>17</v>
      </c>
      <c r="O1163" s="14" t="s">
        <v>17</v>
      </c>
      <c r="P1163" s="14" t="s">
        <v>17</v>
      </c>
      <c r="Q1163" s="14" t="s">
        <v>17</v>
      </c>
      <c r="R1163" s="14" t="s">
        <v>17</v>
      </c>
      <c r="S1163" s="14" t="s">
        <v>17</v>
      </c>
      <c r="T1163" s="14" t="s">
        <v>17</v>
      </c>
      <c r="U1163" s="14" t="s">
        <v>17</v>
      </c>
      <c r="V1163" s="14" t="s">
        <v>17</v>
      </c>
      <c r="W1163" s="14" t="s">
        <v>17</v>
      </c>
      <c r="X1163" s="14" t="s">
        <v>17</v>
      </c>
      <c r="Y1163" s="14" t="s">
        <v>17</v>
      </c>
      <c r="Z1163" s="14" t="s">
        <v>17</v>
      </c>
      <c r="AA1163" s="14" t="s">
        <v>17</v>
      </c>
      <c r="AB1163" s="14" t="s">
        <v>17</v>
      </c>
      <c r="AC1163" s="14" t="s">
        <v>17</v>
      </c>
      <c r="AD1163" s="14" t="s">
        <v>17</v>
      </c>
      <c r="AE1163" s="14" t="s">
        <v>17</v>
      </c>
    </row>
    <row r="1164" spans="1:31">
      <c r="A1164" t="s">
        <v>143</v>
      </c>
      <c r="B1164" t="s">
        <v>168</v>
      </c>
      <c r="C1164" s="234" t="s">
        <v>264</v>
      </c>
      <c r="D1164" s="234" t="s">
        <v>264</v>
      </c>
      <c r="E1164">
        <v>1992</v>
      </c>
      <c r="F1164">
        <v>3</v>
      </c>
      <c r="G1164">
        <v>12</v>
      </c>
      <c r="H1164">
        <v>36.905000000000001</v>
      </c>
      <c r="I1164" t="s">
        <v>17</v>
      </c>
      <c r="J1164" s="14" t="s">
        <v>17</v>
      </c>
      <c r="K1164" s="14" t="s">
        <v>17</v>
      </c>
      <c r="L1164" s="14" t="s">
        <v>17</v>
      </c>
      <c r="M1164" s="14" t="s">
        <v>17</v>
      </c>
      <c r="N1164" s="14" t="s">
        <v>17</v>
      </c>
      <c r="O1164" s="14" t="s">
        <v>17</v>
      </c>
      <c r="P1164" s="14" t="s">
        <v>17</v>
      </c>
      <c r="Q1164" s="14" t="s">
        <v>17</v>
      </c>
      <c r="R1164" s="14" t="s">
        <v>17</v>
      </c>
      <c r="S1164" s="14" t="s">
        <v>17</v>
      </c>
      <c r="T1164" s="14" t="s">
        <v>17</v>
      </c>
      <c r="U1164" s="14" t="s">
        <v>17</v>
      </c>
      <c r="V1164" s="14" t="s">
        <v>17</v>
      </c>
      <c r="W1164" s="14" t="s">
        <v>17</v>
      </c>
      <c r="X1164" s="14" t="s">
        <v>17</v>
      </c>
      <c r="Y1164" s="14" t="s">
        <v>17</v>
      </c>
      <c r="Z1164" s="14" t="s">
        <v>17</v>
      </c>
      <c r="AA1164" s="14" t="s">
        <v>17</v>
      </c>
      <c r="AB1164" s="14" t="s">
        <v>17</v>
      </c>
      <c r="AC1164" s="14" t="s">
        <v>17</v>
      </c>
      <c r="AD1164" s="14" t="s">
        <v>17</v>
      </c>
      <c r="AE1164" s="14" t="s">
        <v>17</v>
      </c>
    </row>
    <row r="1165" spans="1:31">
      <c r="A1165" t="s">
        <v>143</v>
      </c>
      <c r="B1165" t="s">
        <v>168</v>
      </c>
      <c r="C1165" s="234" t="s">
        <v>264</v>
      </c>
      <c r="D1165" s="234" t="s">
        <v>264</v>
      </c>
      <c r="E1165">
        <v>1992</v>
      </c>
      <c r="F1165">
        <v>3</v>
      </c>
      <c r="G1165">
        <v>13</v>
      </c>
      <c r="H1165">
        <v>34.9206</v>
      </c>
      <c r="I1165" t="s">
        <v>17</v>
      </c>
      <c r="J1165" s="14" t="s">
        <v>17</v>
      </c>
      <c r="K1165" s="14" t="s">
        <v>17</v>
      </c>
      <c r="L1165" s="14" t="s">
        <v>17</v>
      </c>
      <c r="M1165" s="14" t="s">
        <v>17</v>
      </c>
      <c r="N1165" s="14" t="s">
        <v>17</v>
      </c>
      <c r="O1165" s="14" t="s">
        <v>17</v>
      </c>
      <c r="P1165" s="14" t="s">
        <v>17</v>
      </c>
      <c r="Q1165" s="14" t="s">
        <v>17</v>
      </c>
      <c r="R1165" s="14" t="s">
        <v>17</v>
      </c>
      <c r="S1165" s="14" t="s">
        <v>17</v>
      </c>
      <c r="T1165" s="14" t="s">
        <v>17</v>
      </c>
      <c r="U1165" s="14" t="s">
        <v>17</v>
      </c>
      <c r="V1165" s="14" t="s">
        <v>17</v>
      </c>
      <c r="W1165" s="14" t="s">
        <v>17</v>
      </c>
      <c r="X1165" s="14" t="s">
        <v>17</v>
      </c>
      <c r="Y1165" s="14" t="s">
        <v>17</v>
      </c>
      <c r="Z1165" s="14" t="s">
        <v>17</v>
      </c>
      <c r="AA1165" s="14" t="s">
        <v>17</v>
      </c>
      <c r="AB1165" s="14" t="s">
        <v>17</v>
      </c>
      <c r="AC1165" s="14" t="s">
        <v>17</v>
      </c>
      <c r="AD1165" s="14" t="s">
        <v>17</v>
      </c>
      <c r="AE1165" s="14" t="s">
        <v>17</v>
      </c>
    </row>
    <row r="1166" spans="1:31">
      <c r="A1166" t="s">
        <v>143</v>
      </c>
      <c r="B1166" t="s">
        <v>168</v>
      </c>
      <c r="C1166" s="234" t="s">
        <v>264</v>
      </c>
      <c r="D1166" s="234" t="s">
        <v>264</v>
      </c>
      <c r="E1166">
        <v>1992</v>
      </c>
      <c r="F1166">
        <v>3</v>
      </c>
      <c r="G1166">
        <v>14</v>
      </c>
      <c r="H1166">
        <v>39.325000000000003</v>
      </c>
      <c r="I1166" t="s">
        <v>17</v>
      </c>
      <c r="J1166" s="14" t="s">
        <v>17</v>
      </c>
      <c r="K1166" s="14" t="s">
        <v>17</v>
      </c>
      <c r="L1166" s="14" t="s">
        <v>17</v>
      </c>
      <c r="M1166" s="14" t="s">
        <v>17</v>
      </c>
      <c r="N1166" s="14" t="s">
        <v>17</v>
      </c>
      <c r="O1166" s="14" t="s">
        <v>17</v>
      </c>
      <c r="P1166" s="14" t="s">
        <v>17</v>
      </c>
      <c r="Q1166" s="14" t="s">
        <v>17</v>
      </c>
      <c r="R1166" s="14" t="s">
        <v>17</v>
      </c>
      <c r="S1166" s="14" t="s">
        <v>17</v>
      </c>
      <c r="T1166" s="14" t="s">
        <v>17</v>
      </c>
      <c r="U1166" s="14" t="s">
        <v>17</v>
      </c>
      <c r="V1166" s="14" t="s">
        <v>17</v>
      </c>
      <c r="W1166" s="14" t="s">
        <v>17</v>
      </c>
      <c r="X1166" s="14" t="s">
        <v>17</v>
      </c>
      <c r="Y1166" s="14" t="s">
        <v>17</v>
      </c>
      <c r="Z1166" s="14" t="s">
        <v>17</v>
      </c>
      <c r="AA1166" s="14" t="s">
        <v>17</v>
      </c>
      <c r="AB1166" s="14" t="s">
        <v>17</v>
      </c>
      <c r="AC1166" s="14" t="s">
        <v>17</v>
      </c>
      <c r="AD1166" s="14" t="s">
        <v>17</v>
      </c>
      <c r="AE1166" s="14" t="s">
        <v>17</v>
      </c>
    </row>
    <row r="1167" spans="1:31">
      <c r="A1167" t="s">
        <v>143</v>
      </c>
      <c r="B1167" t="s">
        <v>168</v>
      </c>
      <c r="C1167" s="234" t="s">
        <v>264</v>
      </c>
      <c r="D1167" s="234" t="s">
        <v>264</v>
      </c>
      <c r="E1167">
        <v>1992</v>
      </c>
      <c r="F1167">
        <v>4</v>
      </c>
      <c r="G1167">
        <v>1</v>
      </c>
      <c r="H1167">
        <v>22.203499999999998</v>
      </c>
      <c r="I1167" t="s">
        <v>17</v>
      </c>
      <c r="J1167" s="14" t="s">
        <v>17</v>
      </c>
      <c r="K1167" s="14" t="s">
        <v>17</v>
      </c>
      <c r="L1167" s="14" t="s">
        <v>17</v>
      </c>
      <c r="M1167" s="14" t="s">
        <v>17</v>
      </c>
      <c r="N1167" s="14" t="s">
        <v>17</v>
      </c>
      <c r="O1167" s="14" t="s">
        <v>17</v>
      </c>
      <c r="P1167" s="14" t="s">
        <v>17</v>
      </c>
      <c r="Q1167" s="14" t="s">
        <v>17</v>
      </c>
      <c r="R1167" s="14" t="s">
        <v>17</v>
      </c>
      <c r="S1167" s="14" t="s">
        <v>17</v>
      </c>
      <c r="T1167" s="14" t="s">
        <v>17</v>
      </c>
      <c r="U1167" s="14" t="s">
        <v>17</v>
      </c>
      <c r="V1167" s="14" t="s">
        <v>17</v>
      </c>
      <c r="W1167" s="14" t="s">
        <v>17</v>
      </c>
      <c r="X1167" s="14" t="s">
        <v>17</v>
      </c>
      <c r="Y1167" s="14" t="s">
        <v>17</v>
      </c>
      <c r="Z1167" s="14" t="s">
        <v>17</v>
      </c>
      <c r="AA1167" s="14" t="s">
        <v>17</v>
      </c>
      <c r="AB1167" s="14" t="s">
        <v>17</v>
      </c>
      <c r="AC1167" s="14" t="s">
        <v>17</v>
      </c>
      <c r="AD1167" s="14" t="s">
        <v>17</v>
      </c>
      <c r="AE1167" s="14" t="s">
        <v>17</v>
      </c>
    </row>
    <row r="1168" spans="1:31">
      <c r="A1168" t="s">
        <v>143</v>
      </c>
      <c r="B1168" t="s">
        <v>168</v>
      </c>
      <c r="C1168" s="234" t="s">
        <v>264</v>
      </c>
      <c r="D1168" s="234" t="s">
        <v>264</v>
      </c>
      <c r="E1168">
        <v>1992</v>
      </c>
      <c r="F1168">
        <v>4</v>
      </c>
      <c r="G1168">
        <v>2</v>
      </c>
      <c r="H1168">
        <v>19.117999999999999</v>
      </c>
      <c r="I1168" t="s">
        <v>17</v>
      </c>
      <c r="J1168" s="14" t="s">
        <v>17</v>
      </c>
      <c r="K1168" s="14" t="s">
        <v>17</v>
      </c>
      <c r="L1168" s="14" t="s">
        <v>17</v>
      </c>
      <c r="M1168" s="14" t="s">
        <v>17</v>
      </c>
      <c r="N1168" s="14" t="s">
        <v>17</v>
      </c>
      <c r="O1168" s="14" t="s">
        <v>17</v>
      </c>
      <c r="P1168" s="14" t="s">
        <v>17</v>
      </c>
      <c r="Q1168" s="14" t="s">
        <v>17</v>
      </c>
      <c r="R1168" s="14" t="s">
        <v>17</v>
      </c>
      <c r="S1168" s="14" t="s">
        <v>17</v>
      </c>
      <c r="T1168" s="14" t="s">
        <v>17</v>
      </c>
      <c r="U1168" s="14" t="s">
        <v>17</v>
      </c>
      <c r="V1168" s="14" t="s">
        <v>17</v>
      </c>
      <c r="W1168" s="14" t="s">
        <v>17</v>
      </c>
      <c r="X1168" s="14" t="s">
        <v>17</v>
      </c>
      <c r="Y1168" s="14" t="s">
        <v>17</v>
      </c>
      <c r="Z1168" s="14" t="s">
        <v>17</v>
      </c>
      <c r="AA1168" s="14" t="s">
        <v>17</v>
      </c>
      <c r="AB1168" s="14" t="s">
        <v>17</v>
      </c>
      <c r="AC1168" s="14" t="s">
        <v>17</v>
      </c>
      <c r="AD1168" s="14" t="s">
        <v>17</v>
      </c>
      <c r="AE1168" s="14" t="s">
        <v>17</v>
      </c>
    </row>
    <row r="1169" spans="1:31">
      <c r="A1169" t="s">
        <v>143</v>
      </c>
      <c r="B1169" t="s">
        <v>168</v>
      </c>
      <c r="C1169" s="234" t="s">
        <v>264</v>
      </c>
      <c r="D1169" s="234" t="s">
        <v>264</v>
      </c>
      <c r="E1169">
        <v>1992</v>
      </c>
      <c r="F1169">
        <v>4</v>
      </c>
      <c r="G1169">
        <v>3</v>
      </c>
      <c r="H1169">
        <v>33.274999999999999</v>
      </c>
      <c r="I1169" t="s">
        <v>17</v>
      </c>
      <c r="J1169" s="14" t="s">
        <v>17</v>
      </c>
      <c r="K1169" s="14" t="s">
        <v>17</v>
      </c>
      <c r="L1169" s="14" t="s">
        <v>17</v>
      </c>
      <c r="M1169" s="14" t="s">
        <v>17</v>
      </c>
      <c r="N1169" s="14" t="s">
        <v>17</v>
      </c>
      <c r="O1169" s="14" t="s">
        <v>17</v>
      </c>
      <c r="P1169" s="14" t="s">
        <v>17</v>
      </c>
      <c r="Q1169" s="14" t="s">
        <v>17</v>
      </c>
      <c r="R1169" s="14" t="s">
        <v>17</v>
      </c>
      <c r="S1169" s="14" t="s">
        <v>17</v>
      </c>
      <c r="T1169" s="14" t="s">
        <v>17</v>
      </c>
      <c r="U1169" s="14" t="s">
        <v>17</v>
      </c>
      <c r="V1169" s="14" t="s">
        <v>17</v>
      </c>
      <c r="W1169" s="14" t="s">
        <v>17</v>
      </c>
      <c r="X1169" s="14" t="s">
        <v>17</v>
      </c>
      <c r="Y1169" s="14" t="s">
        <v>17</v>
      </c>
      <c r="Z1169" s="14" t="s">
        <v>17</v>
      </c>
      <c r="AA1169" s="14" t="s">
        <v>17</v>
      </c>
      <c r="AB1169" s="14" t="s">
        <v>17</v>
      </c>
      <c r="AC1169" s="14" t="s">
        <v>17</v>
      </c>
      <c r="AD1169" s="14" t="s">
        <v>17</v>
      </c>
      <c r="AE1169" s="14" t="s">
        <v>17</v>
      </c>
    </row>
    <row r="1170" spans="1:31">
      <c r="A1170" t="s">
        <v>143</v>
      </c>
      <c r="B1170" t="s">
        <v>168</v>
      </c>
      <c r="C1170" s="234" t="s">
        <v>264</v>
      </c>
      <c r="D1170" s="234" t="s">
        <v>264</v>
      </c>
      <c r="E1170">
        <v>1992</v>
      </c>
      <c r="F1170">
        <v>4</v>
      </c>
      <c r="G1170">
        <v>4</v>
      </c>
      <c r="H1170">
        <v>36.4452</v>
      </c>
      <c r="I1170" t="s">
        <v>17</v>
      </c>
      <c r="J1170" s="14" t="s">
        <v>17</v>
      </c>
      <c r="K1170" s="14" t="s">
        <v>17</v>
      </c>
      <c r="L1170" s="14" t="s">
        <v>17</v>
      </c>
      <c r="M1170" s="14" t="s">
        <v>17</v>
      </c>
      <c r="N1170" s="14" t="s">
        <v>17</v>
      </c>
      <c r="O1170" s="14" t="s">
        <v>17</v>
      </c>
      <c r="P1170" s="14" t="s">
        <v>17</v>
      </c>
      <c r="Q1170" s="14" t="s">
        <v>17</v>
      </c>
      <c r="R1170" s="14" t="s">
        <v>17</v>
      </c>
      <c r="S1170" s="14" t="s">
        <v>17</v>
      </c>
      <c r="T1170" s="14" t="s">
        <v>17</v>
      </c>
      <c r="U1170" s="14" t="s">
        <v>17</v>
      </c>
      <c r="V1170" s="14" t="s">
        <v>17</v>
      </c>
      <c r="W1170" s="14" t="s">
        <v>17</v>
      </c>
      <c r="X1170" s="14" t="s">
        <v>17</v>
      </c>
      <c r="Y1170" s="14" t="s">
        <v>17</v>
      </c>
      <c r="Z1170" s="14" t="s">
        <v>17</v>
      </c>
      <c r="AA1170" s="14" t="s">
        <v>17</v>
      </c>
      <c r="AB1170" s="14" t="s">
        <v>17</v>
      </c>
      <c r="AC1170" s="14" t="s">
        <v>17</v>
      </c>
      <c r="AD1170" s="14" t="s">
        <v>17</v>
      </c>
      <c r="AE1170" s="14" t="s">
        <v>17</v>
      </c>
    </row>
    <row r="1171" spans="1:31">
      <c r="A1171" t="s">
        <v>143</v>
      </c>
      <c r="B1171" t="s">
        <v>168</v>
      </c>
      <c r="C1171" s="234" t="s">
        <v>264</v>
      </c>
      <c r="D1171" s="234" t="s">
        <v>264</v>
      </c>
      <c r="E1171">
        <v>1992</v>
      </c>
      <c r="F1171">
        <v>4</v>
      </c>
      <c r="G1171">
        <v>5</v>
      </c>
      <c r="H1171">
        <v>42.446800000000003</v>
      </c>
      <c r="I1171" t="s">
        <v>17</v>
      </c>
      <c r="J1171" s="14" t="s">
        <v>17</v>
      </c>
      <c r="K1171" s="14" t="s">
        <v>17</v>
      </c>
      <c r="L1171" s="14" t="s">
        <v>17</v>
      </c>
      <c r="M1171" s="14" t="s">
        <v>17</v>
      </c>
      <c r="N1171" s="14" t="s">
        <v>17</v>
      </c>
      <c r="O1171" s="14" t="s">
        <v>17</v>
      </c>
      <c r="P1171" s="14" t="s">
        <v>17</v>
      </c>
      <c r="Q1171" s="14" t="s">
        <v>17</v>
      </c>
      <c r="R1171" s="14" t="s">
        <v>17</v>
      </c>
      <c r="S1171" s="14" t="s">
        <v>17</v>
      </c>
      <c r="T1171" s="14" t="s">
        <v>17</v>
      </c>
      <c r="U1171" s="14" t="s">
        <v>17</v>
      </c>
      <c r="V1171" s="14" t="s">
        <v>17</v>
      </c>
      <c r="W1171" s="14" t="s">
        <v>17</v>
      </c>
      <c r="X1171" s="14" t="s">
        <v>17</v>
      </c>
      <c r="Y1171" s="14" t="s">
        <v>17</v>
      </c>
      <c r="Z1171" s="14" t="s">
        <v>17</v>
      </c>
      <c r="AA1171" s="14" t="s">
        <v>17</v>
      </c>
      <c r="AB1171" s="14" t="s">
        <v>17</v>
      </c>
      <c r="AC1171" s="14" t="s">
        <v>17</v>
      </c>
      <c r="AD1171" s="14" t="s">
        <v>17</v>
      </c>
      <c r="AE1171" s="14" t="s">
        <v>17</v>
      </c>
    </row>
    <row r="1172" spans="1:31">
      <c r="A1172" t="s">
        <v>143</v>
      </c>
      <c r="B1172" t="s">
        <v>168</v>
      </c>
      <c r="C1172" s="234" t="s">
        <v>264</v>
      </c>
      <c r="D1172" s="234" t="s">
        <v>264</v>
      </c>
      <c r="E1172">
        <v>1992</v>
      </c>
      <c r="F1172">
        <v>4</v>
      </c>
      <c r="G1172">
        <v>6</v>
      </c>
      <c r="H1172">
        <v>41.381999999999998</v>
      </c>
      <c r="I1172" t="s">
        <v>17</v>
      </c>
      <c r="J1172" s="14" t="s">
        <v>17</v>
      </c>
      <c r="K1172" s="14" t="s">
        <v>17</v>
      </c>
      <c r="L1172" s="14" t="s">
        <v>17</v>
      </c>
      <c r="M1172" s="14" t="s">
        <v>17</v>
      </c>
      <c r="N1172" s="14" t="s">
        <v>17</v>
      </c>
      <c r="O1172" s="14" t="s">
        <v>17</v>
      </c>
      <c r="P1172" s="14" t="s">
        <v>17</v>
      </c>
      <c r="Q1172" s="14" t="s">
        <v>17</v>
      </c>
      <c r="R1172" s="14" t="s">
        <v>17</v>
      </c>
      <c r="S1172" s="14" t="s">
        <v>17</v>
      </c>
      <c r="T1172" s="14" t="s">
        <v>17</v>
      </c>
      <c r="U1172" s="14" t="s">
        <v>17</v>
      </c>
      <c r="V1172" s="14" t="s">
        <v>17</v>
      </c>
      <c r="W1172" s="14" t="s">
        <v>17</v>
      </c>
      <c r="X1172" s="14" t="s">
        <v>17</v>
      </c>
      <c r="Y1172" s="14" t="s">
        <v>17</v>
      </c>
      <c r="Z1172" s="14" t="s">
        <v>17</v>
      </c>
      <c r="AA1172" s="14" t="s">
        <v>17</v>
      </c>
      <c r="AB1172" s="14" t="s">
        <v>17</v>
      </c>
      <c r="AC1172" s="14" t="s">
        <v>17</v>
      </c>
      <c r="AD1172" s="14" t="s">
        <v>17</v>
      </c>
      <c r="AE1172" s="14" t="s">
        <v>17</v>
      </c>
    </row>
    <row r="1173" spans="1:31">
      <c r="A1173" t="s">
        <v>143</v>
      </c>
      <c r="B1173" t="s">
        <v>168</v>
      </c>
      <c r="C1173" s="234" t="s">
        <v>264</v>
      </c>
      <c r="D1173" s="234" t="s">
        <v>264</v>
      </c>
      <c r="E1173">
        <v>1992</v>
      </c>
      <c r="F1173">
        <v>4</v>
      </c>
      <c r="G1173">
        <v>7</v>
      </c>
      <c r="H1173">
        <v>37.897199999999998</v>
      </c>
      <c r="I1173" t="s">
        <v>17</v>
      </c>
      <c r="J1173" s="14" t="s">
        <v>17</v>
      </c>
      <c r="K1173" s="14" t="s">
        <v>17</v>
      </c>
      <c r="L1173" s="14" t="s">
        <v>17</v>
      </c>
      <c r="M1173" s="14" t="s">
        <v>17</v>
      </c>
      <c r="N1173" s="14" t="s">
        <v>17</v>
      </c>
      <c r="O1173" s="14" t="s">
        <v>17</v>
      </c>
      <c r="P1173" s="14" t="s">
        <v>17</v>
      </c>
      <c r="Q1173" s="14" t="s">
        <v>17</v>
      </c>
      <c r="R1173" s="14" t="s">
        <v>17</v>
      </c>
      <c r="S1173" s="14" t="s">
        <v>17</v>
      </c>
      <c r="T1173" s="14" t="s">
        <v>17</v>
      </c>
      <c r="U1173" s="14" t="s">
        <v>17</v>
      </c>
      <c r="V1173" s="14" t="s">
        <v>17</v>
      </c>
      <c r="W1173" s="14" t="s">
        <v>17</v>
      </c>
      <c r="X1173" s="14" t="s">
        <v>17</v>
      </c>
      <c r="Y1173" s="14" t="s">
        <v>17</v>
      </c>
      <c r="Z1173" s="14" t="s">
        <v>17</v>
      </c>
      <c r="AA1173" s="14" t="s">
        <v>17</v>
      </c>
      <c r="AB1173" s="14" t="s">
        <v>17</v>
      </c>
      <c r="AC1173" s="14" t="s">
        <v>17</v>
      </c>
      <c r="AD1173" s="14" t="s">
        <v>17</v>
      </c>
      <c r="AE1173" s="14" t="s">
        <v>17</v>
      </c>
    </row>
    <row r="1174" spans="1:31">
      <c r="A1174" t="s">
        <v>143</v>
      </c>
      <c r="B1174" t="s">
        <v>168</v>
      </c>
      <c r="C1174" s="234" t="s">
        <v>264</v>
      </c>
      <c r="D1174" s="234" t="s">
        <v>264</v>
      </c>
      <c r="E1174">
        <v>1992</v>
      </c>
      <c r="F1174">
        <v>4</v>
      </c>
      <c r="G1174">
        <v>8</v>
      </c>
      <c r="H1174">
        <v>43.269599999999997</v>
      </c>
      <c r="I1174" t="s">
        <v>17</v>
      </c>
      <c r="J1174" s="14" t="s">
        <v>17</v>
      </c>
      <c r="K1174" s="14" t="s">
        <v>17</v>
      </c>
      <c r="L1174" s="14" t="s">
        <v>17</v>
      </c>
      <c r="M1174" s="14" t="s">
        <v>17</v>
      </c>
      <c r="N1174" s="14" t="s">
        <v>17</v>
      </c>
      <c r="O1174" s="14" t="s">
        <v>17</v>
      </c>
      <c r="P1174" s="14" t="s">
        <v>17</v>
      </c>
      <c r="Q1174" s="14" t="s">
        <v>17</v>
      </c>
      <c r="R1174" s="14" t="s">
        <v>17</v>
      </c>
      <c r="S1174" s="14" t="s">
        <v>17</v>
      </c>
      <c r="T1174" s="14" t="s">
        <v>17</v>
      </c>
      <c r="U1174" s="14" t="s">
        <v>17</v>
      </c>
      <c r="V1174" s="14" t="s">
        <v>17</v>
      </c>
      <c r="W1174" s="14" t="s">
        <v>17</v>
      </c>
      <c r="X1174" s="14" t="s">
        <v>17</v>
      </c>
      <c r="Y1174" s="14" t="s">
        <v>17</v>
      </c>
      <c r="Z1174" s="14" t="s">
        <v>17</v>
      </c>
      <c r="AA1174" s="14" t="s">
        <v>17</v>
      </c>
      <c r="AB1174" s="14" t="s">
        <v>17</v>
      </c>
      <c r="AC1174" s="14" t="s">
        <v>17</v>
      </c>
      <c r="AD1174" s="14" t="s">
        <v>17</v>
      </c>
      <c r="AE1174" s="14" t="s">
        <v>17</v>
      </c>
    </row>
    <row r="1175" spans="1:31">
      <c r="A1175" t="s">
        <v>143</v>
      </c>
      <c r="B1175" t="s">
        <v>168</v>
      </c>
      <c r="C1175" s="234" t="s">
        <v>264</v>
      </c>
      <c r="D1175" s="234" t="s">
        <v>264</v>
      </c>
      <c r="E1175">
        <v>1992</v>
      </c>
      <c r="F1175">
        <v>4</v>
      </c>
      <c r="G1175">
        <v>9</v>
      </c>
      <c r="H1175">
        <v>41.793399999999998</v>
      </c>
      <c r="I1175" t="s">
        <v>17</v>
      </c>
      <c r="J1175" s="14" t="s">
        <v>17</v>
      </c>
      <c r="K1175" s="14" t="s">
        <v>17</v>
      </c>
      <c r="L1175" s="14" t="s">
        <v>17</v>
      </c>
      <c r="M1175" s="14" t="s">
        <v>17</v>
      </c>
      <c r="N1175" s="14" t="s">
        <v>17</v>
      </c>
      <c r="O1175" s="14" t="s">
        <v>17</v>
      </c>
      <c r="P1175" s="14" t="s">
        <v>17</v>
      </c>
      <c r="Q1175" s="14" t="s">
        <v>17</v>
      </c>
      <c r="R1175" s="14" t="s">
        <v>17</v>
      </c>
      <c r="S1175" s="14" t="s">
        <v>17</v>
      </c>
      <c r="T1175" s="14" t="s">
        <v>17</v>
      </c>
      <c r="U1175" s="14" t="s">
        <v>17</v>
      </c>
      <c r="V1175" s="14" t="s">
        <v>17</v>
      </c>
      <c r="W1175" s="14" t="s">
        <v>17</v>
      </c>
      <c r="X1175" s="14" t="s">
        <v>17</v>
      </c>
      <c r="Y1175" s="14" t="s">
        <v>17</v>
      </c>
      <c r="Z1175" s="14" t="s">
        <v>17</v>
      </c>
      <c r="AA1175" s="14" t="s">
        <v>17</v>
      </c>
      <c r="AB1175" s="14" t="s">
        <v>17</v>
      </c>
      <c r="AC1175" s="14" t="s">
        <v>17</v>
      </c>
      <c r="AD1175" s="14" t="s">
        <v>17</v>
      </c>
      <c r="AE1175" s="14" t="s">
        <v>17</v>
      </c>
    </row>
    <row r="1176" spans="1:31">
      <c r="A1176" t="s">
        <v>143</v>
      </c>
      <c r="B1176" t="s">
        <v>168</v>
      </c>
      <c r="C1176" s="234" t="s">
        <v>264</v>
      </c>
      <c r="D1176" s="234" t="s">
        <v>264</v>
      </c>
      <c r="E1176">
        <v>1992</v>
      </c>
      <c r="F1176">
        <v>4</v>
      </c>
      <c r="G1176">
        <v>10</v>
      </c>
      <c r="H1176">
        <v>34.787500000000001</v>
      </c>
      <c r="I1176" t="s">
        <v>17</v>
      </c>
      <c r="J1176" s="14" t="s">
        <v>17</v>
      </c>
      <c r="K1176" s="14" t="s">
        <v>17</v>
      </c>
      <c r="L1176" s="14" t="s">
        <v>17</v>
      </c>
      <c r="M1176" s="14" t="s">
        <v>17</v>
      </c>
      <c r="N1176" s="14" t="s">
        <v>17</v>
      </c>
      <c r="O1176" s="14" t="s">
        <v>17</v>
      </c>
      <c r="P1176" s="14" t="s">
        <v>17</v>
      </c>
      <c r="Q1176" s="14" t="s">
        <v>17</v>
      </c>
      <c r="R1176" s="14" t="s">
        <v>17</v>
      </c>
      <c r="S1176" s="14" t="s">
        <v>17</v>
      </c>
      <c r="T1176" s="14" t="s">
        <v>17</v>
      </c>
      <c r="U1176" s="14" t="s">
        <v>17</v>
      </c>
      <c r="V1176" s="14" t="s">
        <v>17</v>
      </c>
      <c r="W1176" s="14" t="s">
        <v>17</v>
      </c>
      <c r="X1176" s="14" t="s">
        <v>17</v>
      </c>
      <c r="Y1176" s="14" t="s">
        <v>17</v>
      </c>
      <c r="Z1176" s="14" t="s">
        <v>17</v>
      </c>
      <c r="AA1176" s="14" t="s">
        <v>17</v>
      </c>
      <c r="AB1176" s="14" t="s">
        <v>17</v>
      </c>
      <c r="AC1176" s="14" t="s">
        <v>17</v>
      </c>
      <c r="AD1176" s="14" t="s">
        <v>17</v>
      </c>
      <c r="AE1176" s="14" t="s">
        <v>17</v>
      </c>
    </row>
    <row r="1177" spans="1:31">
      <c r="A1177" t="s">
        <v>143</v>
      </c>
      <c r="B1177" t="s">
        <v>168</v>
      </c>
      <c r="C1177" s="234" t="s">
        <v>264</v>
      </c>
      <c r="D1177" s="234" t="s">
        <v>264</v>
      </c>
      <c r="E1177">
        <v>1992</v>
      </c>
      <c r="F1177">
        <v>4</v>
      </c>
      <c r="G1177">
        <v>11</v>
      </c>
      <c r="H1177">
        <v>39.204000000000001</v>
      </c>
      <c r="I1177" t="s">
        <v>17</v>
      </c>
      <c r="J1177" s="14" t="s">
        <v>17</v>
      </c>
      <c r="K1177" s="14" t="s">
        <v>17</v>
      </c>
      <c r="L1177" s="14" t="s">
        <v>17</v>
      </c>
      <c r="M1177" s="14" t="s">
        <v>17</v>
      </c>
      <c r="N1177" s="14" t="s">
        <v>17</v>
      </c>
      <c r="O1177" s="14" t="s">
        <v>17</v>
      </c>
      <c r="P1177" s="14" t="s">
        <v>17</v>
      </c>
      <c r="Q1177" s="14" t="s">
        <v>17</v>
      </c>
      <c r="R1177" s="14" t="s">
        <v>17</v>
      </c>
      <c r="S1177" s="14" t="s">
        <v>17</v>
      </c>
      <c r="T1177" s="14" t="s">
        <v>17</v>
      </c>
      <c r="U1177" s="14" t="s">
        <v>17</v>
      </c>
      <c r="V1177" s="14" t="s">
        <v>17</v>
      </c>
      <c r="W1177" s="14" t="s">
        <v>17</v>
      </c>
      <c r="X1177" s="14" t="s">
        <v>17</v>
      </c>
      <c r="Y1177" s="14" t="s">
        <v>17</v>
      </c>
      <c r="Z1177" s="14" t="s">
        <v>17</v>
      </c>
      <c r="AA1177" s="14" t="s">
        <v>17</v>
      </c>
      <c r="AB1177" s="14" t="s">
        <v>17</v>
      </c>
      <c r="AC1177" s="14" t="s">
        <v>17</v>
      </c>
      <c r="AD1177" s="14" t="s">
        <v>17</v>
      </c>
      <c r="AE1177" s="14" t="s">
        <v>17</v>
      </c>
    </row>
    <row r="1178" spans="1:31">
      <c r="A1178" t="s">
        <v>143</v>
      </c>
      <c r="B1178" t="s">
        <v>168</v>
      </c>
      <c r="C1178" s="234" t="s">
        <v>264</v>
      </c>
      <c r="D1178" s="234" t="s">
        <v>264</v>
      </c>
      <c r="E1178">
        <v>1992</v>
      </c>
      <c r="F1178">
        <v>4</v>
      </c>
      <c r="G1178">
        <v>12</v>
      </c>
      <c r="H1178">
        <v>40.171999999999997</v>
      </c>
      <c r="I1178" t="s">
        <v>17</v>
      </c>
      <c r="J1178" s="14" t="s">
        <v>17</v>
      </c>
      <c r="K1178" s="14" t="s">
        <v>17</v>
      </c>
      <c r="L1178" s="14" t="s">
        <v>17</v>
      </c>
      <c r="M1178" s="14" t="s">
        <v>17</v>
      </c>
      <c r="N1178" s="14" t="s">
        <v>17</v>
      </c>
      <c r="O1178" s="14" t="s">
        <v>17</v>
      </c>
      <c r="P1178" s="14" t="s">
        <v>17</v>
      </c>
      <c r="Q1178" s="14" t="s">
        <v>17</v>
      </c>
      <c r="R1178" s="14" t="s">
        <v>17</v>
      </c>
      <c r="S1178" s="14" t="s">
        <v>17</v>
      </c>
      <c r="T1178" s="14" t="s">
        <v>17</v>
      </c>
      <c r="U1178" s="14" t="s">
        <v>17</v>
      </c>
      <c r="V1178" s="14" t="s">
        <v>17</v>
      </c>
      <c r="W1178" s="14" t="s">
        <v>17</v>
      </c>
      <c r="X1178" s="14" t="s">
        <v>17</v>
      </c>
      <c r="Y1178" s="14" t="s">
        <v>17</v>
      </c>
      <c r="Z1178" s="14" t="s">
        <v>17</v>
      </c>
      <c r="AA1178" s="14" t="s">
        <v>17</v>
      </c>
      <c r="AB1178" s="14" t="s">
        <v>17</v>
      </c>
      <c r="AC1178" s="14" t="s">
        <v>17</v>
      </c>
      <c r="AD1178" s="14" t="s">
        <v>17</v>
      </c>
      <c r="AE1178" s="14" t="s">
        <v>17</v>
      </c>
    </row>
    <row r="1179" spans="1:31">
      <c r="A1179" t="s">
        <v>143</v>
      </c>
      <c r="B1179" t="s">
        <v>168</v>
      </c>
      <c r="C1179" s="234" t="s">
        <v>264</v>
      </c>
      <c r="D1179" s="234" t="s">
        <v>264</v>
      </c>
      <c r="E1179">
        <v>1992</v>
      </c>
      <c r="F1179">
        <v>4</v>
      </c>
      <c r="G1179">
        <v>13</v>
      </c>
      <c r="H1179">
        <v>35.646599999999999</v>
      </c>
      <c r="I1179" t="s">
        <v>17</v>
      </c>
      <c r="J1179" s="14" t="s">
        <v>17</v>
      </c>
      <c r="K1179" s="14" t="s">
        <v>17</v>
      </c>
      <c r="L1179" s="14" t="s">
        <v>17</v>
      </c>
      <c r="M1179" s="14" t="s">
        <v>17</v>
      </c>
      <c r="N1179" s="14" t="s">
        <v>17</v>
      </c>
      <c r="O1179" s="14" t="s">
        <v>17</v>
      </c>
      <c r="P1179" s="14" t="s">
        <v>17</v>
      </c>
      <c r="Q1179" s="14" t="s">
        <v>17</v>
      </c>
      <c r="R1179" s="14" t="s">
        <v>17</v>
      </c>
      <c r="S1179" s="14" t="s">
        <v>17</v>
      </c>
      <c r="T1179" s="14" t="s">
        <v>17</v>
      </c>
      <c r="U1179" s="14" t="s">
        <v>17</v>
      </c>
      <c r="V1179" s="14" t="s">
        <v>17</v>
      </c>
      <c r="W1179" s="14" t="s">
        <v>17</v>
      </c>
      <c r="X1179" s="14" t="s">
        <v>17</v>
      </c>
      <c r="Y1179" s="14" t="s">
        <v>17</v>
      </c>
      <c r="Z1179" s="14" t="s">
        <v>17</v>
      </c>
      <c r="AA1179" s="14" t="s">
        <v>17</v>
      </c>
      <c r="AB1179" s="14" t="s">
        <v>17</v>
      </c>
      <c r="AC1179" s="14" t="s">
        <v>17</v>
      </c>
      <c r="AD1179" s="14" t="s">
        <v>17</v>
      </c>
      <c r="AE1179" s="14" t="s">
        <v>17</v>
      </c>
    </row>
    <row r="1180" spans="1:31">
      <c r="A1180" t="s">
        <v>143</v>
      </c>
      <c r="B1180" t="s">
        <v>168</v>
      </c>
      <c r="C1180" s="234" t="s">
        <v>264</v>
      </c>
      <c r="D1180" s="234" t="s">
        <v>264</v>
      </c>
      <c r="E1180">
        <v>1992</v>
      </c>
      <c r="F1180">
        <v>4</v>
      </c>
      <c r="G1180">
        <v>14</v>
      </c>
      <c r="H1180">
        <v>46.1736</v>
      </c>
      <c r="I1180" t="s">
        <v>17</v>
      </c>
      <c r="J1180" s="14" t="s">
        <v>17</v>
      </c>
      <c r="K1180" s="14" t="s">
        <v>17</v>
      </c>
      <c r="L1180" s="14" t="s">
        <v>17</v>
      </c>
      <c r="M1180" s="14" t="s">
        <v>17</v>
      </c>
      <c r="N1180" s="14" t="s">
        <v>17</v>
      </c>
      <c r="O1180" s="14" t="s">
        <v>17</v>
      </c>
      <c r="P1180" s="14" t="s">
        <v>17</v>
      </c>
      <c r="Q1180" s="14" t="s">
        <v>17</v>
      </c>
      <c r="R1180" s="14" t="s">
        <v>17</v>
      </c>
      <c r="S1180" s="14" t="s">
        <v>17</v>
      </c>
      <c r="T1180" s="14" t="s">
        <v>17</v>
      </c>
      <c r="U1180" s="14" t="s">
        <v>17</v>
      </c>
      <c r="V1180" s="14" t="s">
        <v>17</v>
      </c>
      <c r="W1180" s="14" t="s">
        <v>17</v>
      </c>
      <c r="X1180" s="14" t="s">
        <v>17</v>
      </c>
      <c r="Y1180" s="14" t="s">
        <v>17</v>
      </c>
      <c r="Z1180" s="14" t="s">
        <v>17</v>
      </c>
      <c r="AA1180" s="14" t="s">
        <v>17</v>
      </c>
      <c r="AB1180" s="14" t="s">
        <v>17</v>
      </c>
      <c r="AC1180" s="14" t="s">
        <v>17</v>
      </c>
      <c r="AD1180" s="14" t="s">
        <v>17</v>
      </c>
      <c r="AE1180" s="14" t="s">
        <v>17</v>
      </c>
    </row>
    <row r="1181" spans="1:31">
      <c r="A1181" t="s">
        <v>143</v>
      </c>
      <c r="B1181" t="s">
        <v>126</v>
      </c>
      <c r="C1181" s="234" t="s">
        <v>264</v>
      </c>
      <c r="D1181" s="234" t="s">
        <v>264</v>
      </c>
      <c r="E1181">
        <v>1993</v>
      </c>
      <c r="F1181">
        <v>1</v>
      </c>
      <c r="G1181">
        <v>1</v>
      </c>
      <c r="H1181">
        <v>18.004799999999999</v>
      </c>
      <c r="I1181" t="s">
        <v>17</v>
      </c>
      <c r="J1181" s="14" t="s">
        <v>17</v>
      </c>
      <c r="K1181" s="14" t="s">
        <v>17</v>
      </c>
      <c r="L1181" s="14" t="s">
        <v>17</v>
      </c>
      <c r="M1181" s="14" t="s">
        <v>17</v>
      </c>
      <c r="N1181" s="14" t="s">
        <v>17</v>
      </c>
      <c r="O1181" s="14" t="s">
        <v>17</v>
      </c>
      <c r="P1181" s="14" t="s">
        <v>17</v>
      </c>
      <c r="Q1181" s="14" t="s">
        <v>17</v>
      </c>
      <c r="R1181" s="14" t="s">
        <v>17</v>
      </c>
      <c r="S1181" s="14" t="s">
        <v>17</v>
      </c>
      <c r="T1181" s="14" t="s">
        <v>17</v>
      </c>
      <c r="U1181" s="14" t="s">
        <v>17</v>
      </c>
      <c r="V1181" s="14" t="s">
        <v>17</v>
      </c>
      <c r="W1181" s="14" t="s">
        <v>17</v>
      </c>
      <c r="X1181" s="14" t="s">
        <v>17</v>
      </c>
      <c r="Y1181" s="14" t="s">
        <v>17</v>
      </c>
      <c r="Z1181" s="14" t="s">
        <v>17</v>
      </c>
      <c r="AA1181" s="14" t="s">
        <v>17</v>
      </c>
      <c r="AB1181" s="14" t="s">
        <v>17</v>
      </c>
      <c r="AC1181" s="14" t="s">
        <v>17</v>
      </c>
      <c r="AD1181" s="14" t="s">
        <v>17</v>
      </c>
      <c r="AE1181" s="14" t="s">
        <v>17</v>
      </c>
    </row>
    <row r="1182" spans="1:31">
      <c r="A1182" t="s">
        <v>143</v>
      </c>
      <c r="B1182" t="s">
        <v>126</v>
      </c>
      <c r="C1182" s="234" t="s">
        <v>264</v>
      </c>
      <c r="D1182" s="234" t="s">
        <v>264</v>
      </c>
      <c r="E1182">
        <v>1993</v>
      </c>
      <c r="F1182" s="34">
        <v>1</v>
      </c>
      <c r="G1182" s="34">
        <v>2</v>
      </c>
      <c r="H1182">
        <v>14.4474</v>
      </c>
      <c r="I1182">
        <v>1.8699209999999999</v>
      </c>
      <c r="J1182" s="14" t="s">
        <v>17</v>
      </c>
      <c r="K1182" s="14" t="s">
        <v>17</v>
      </c>
      <c r="L1182" s="162">
        <v>5.9649999999999999</v>
      </c>
      <c r="M1182" s="14" t="s">
        <v>17</v>
      </c>
      <c r="N1182" s="162">
        <v>36.962000000000003</v>
      </c>
      <c r="O1182" s="14" t="s">
        <v>17</v>
      </c>
      <c r="P1182" s="162">
        <v>6.5759999999999999E-2</v>
      </c>
      <c r="Q1182" s="162">
        <v>0.83899999999999997</v>
      </c>
      <c r="R1182" s="14" t="s">
        <v>17</v>
      </c>
      <c r="S1182" s="14" t="s">
        <v>17</v>
      </c>
      <c r="T1182" s="14" t="s">
        <v>17</v>
      </c>
      <c r="U1182" s="14" t="s">
        <v>17</v>
      </c>
      <c r="V1182" s="14" t="s">
        <v>17</v>
      </c>
      <c r="W1182" s="14" t="s">
        <v>17</v>
      </c>
      <c r="X1182" s="14" t="s">
        <v>17</v>
      </c>
      <c r="Y1182" s="14" t="s">
        <v>17</v>
      </c>
      <c r="Z1182" s="14" t="s">
        <v>17</v>
      </c>
      <c r="AA1182" s="14" t="s">
        <v>17</v>
      </c>
      <c r="AB1182" s="14" t="s">
        <v>17</v>
      </c>
      <c r="AC1182" s="14" t="s">
        <v>17</v>
      </c>
      <c r="AD1182" s="14" t="s">
        <v>17</v>
      </c>
      <c r="AE1182" s="14" t="s">
        <v>17</v>
      </c>
    </row>
    <row r="1183" spans="1:31">
      <c r="A1183" t="s">
        <v>143</v>
      </c>
      <c r="B1183" t="s">
        <v>126</v>
      </c>
      <c r="C1183" s="234" t="s">
        <v>264</v>
      </c>
      <c r="D1183" s="234" t="s">
        <v>264</v>
      </c>
      <c r="E1183">
        <v>1993</v>
      </c>
      <c r="F1183" s="34">
        <v>1</v>
      </c>
      <c r="G1183" s="34">
        <v>3</v>
      </c>
      <c r="H1183">
        <v>18.960699999999999</v>
      </c>
      <c r="I1183">
        <v>1.8946190000000001</v>
      </c>
      <c r="J1183" s="14" t="s">
        <v>17</v>
      </c>
      <c r="K1183" s="14" t="s">
        <v>17</v>
      </c>
      <c r="L1183" s="162">
        <v>6.02</v>
      </c>
      <c r="M1183" s="14" t="s">
        <v>17</v>
      </c>
      <c r="N1183" s="162">
        <v>53.313999999999993</v>
      </c>
      <c r="O1183" s="14" t="s">
        <v>17</v>
      </c>
      <c r="P1183" s="162">
        <v>6.1710000000000001E-2</v>
      </c>
      <c r="Q1183" s="162">
        <v>0.92</v>
      </c>
      <c r="R1183" s="14" t="s">
        <v>17</v>
      </c>
      <c r="S1183" s="14" t="s">
        <v>17</v>
      </c>
      <c r="T1183" s="14" t="s">
        <v>17</v>
      </c>
      <c r="U1183" s="14" t="s">
        <v>17</v>
      </c>
      <c r="V1183" s="14" t="s">
        <v>17</v>
      </c>
      <c r="W1183" s="14" t="s">
        <v>17</v>
      </c>
      <c r="X1183" s="14" t="s">
        <v>17</v>
      </c>
      <c r="Y1183" s="14" t="s">
        <v>17</v>
      </c>
      <c r="Z1183" s="14" t="s">
        <v>17</v>
      </c>
      <c r="AA1183" s="14" t="s">
        <v>17</v>
      </c>
      <c r="AB1183" s="14" t="s">
        <v>17</v>
      </c>
      <c r="AC1183" s="14" t="s">
        <v>17</v>
      </c>
      <c r="AD1183" s="14" t="s">
        <v>17</v>
      </c>
      <c r="AE1183" s="14" t="s">
        <v>17</v>
      </c>
    </row>
    <row r="1184" spans="1:31">
      <c r="A1184" t="s">
        <v>143</v>
      </c>
      <c r="B1184" t="s">
        <v>126</v>
      </c>
      <c r="C1184" s="234" t="s">
        <v>264</v>
      </c>
      <c r="D1184" s="234" t="s">
        <v>264</v>
      </c>
      <c r="E1184">
        <v>1993</v>
      </c>
      <c r="F1184" s="34">
        <v>1</v>
      </c>
      <c r="G1184" s="34">
        <v>4</v>
      </c>
      <c r="H1184">
        <v>23.8612</v>
      </c>
      <c r="I1184">
        <v>1.8346579999999999</v>
      </c>
      <c r="J1184" s="14" t="s">
        <v>17</v>
      </c>
      <c r="K1184" s="14" t="s">
        <v>17</v>
      </c>
      <c r="L1184" s="162">
        <v>6</v>
      </c>
      <c r="M1184" s="14" t="s">
        <v>17</v>
      </c>
      <c r="N1184" s="162">
        <v>36.066000000000003</v>
      </c>
      <c r="O1184" s="14" t="s">
        <v>17</v>
      </c>
      <c r="P1184" s="162">
        <v>7.5410000000000005E-2</v>
      </c>
      <c r="Q1184" s="162">
        <v>0.86799999999999999</v>
      </c>
      <c r="R1184" s="14" t="s">
        <v>17</v>
      </c>
      <c r="S1184" s="14" t="s">
        <v>17</v>
      </c>
      <c r="T1184" s="14" t="s">
        <v>17</v>
      </c>
      <c r="U1184" s="14" t="s">
        <v>17</v>
      </c>
      <c r="V1184" s="14" t="s">
        <v>17</v>
      </c>
      <c r="W1184" s="14" t="s">
        <v>17</v>
      </c>
      <c r="X1184" s="14" t="s">
        <v>17</v>
      </c>
      <c r="Y1184" s="14" t="s">
        <v>17</v>
      </c>
      <c r="Z1184" s="14" t="s">
        <v>17</v>
      </c>
      <c r="AA1184" s="14" t="s">
        <v>17</v>
      </c>
      <c r="AB1184" s="14" t="s">
        <v>17</v>
      </c>
      <c r="AC1184" s="14" t="s">
        <v>17</v>
      </c>
      <c r="AD1184" s="14" t="s">
        <v>17</v>
      </c>
      <c r="AE1184" s="14" t="s">
        <v>17</v>
      </c>
    </row>
    <row r="1185" spans="1:31">
      <c r="A1185" t="s">
        <v>143</v>
      </c>
      <c r="B1185" t="s">
        <v>126</v>
      </c>
      <c r="C1185" s="234" t="s">
        <v>264</v>
      </c>
      <c r="D1185" s="234" t="s">
        <v>264</v>
      </c>
      <c r="E1185">
        <v>1993</v>
      </c>
      <c r="F1185" s="34">
        <v>1</v>
      </c>
      <c r="G1185" s="34">
        <v>5</v>
      </c>
      <c r="H1185">
        <v>35.380400000000002</v>
      </c>
      <c r="I1185">
        <v>1.9767779999999999</v>
      </c>
      <c r="J1185" s="14" t="s">
        <v>17</v>
      </c>
      <c r="K1185" s="14" t="s">
        <v>17</v>
      </c>
      <c r="L1185" s="162">
        <v>5.79</v>
      </c>
      <c r="M1185" s="14" t="s">
        <v>17</v>
      </c>
      <c r="N1185" s="162">
        <v>63.785999999999994</v>
      </c>
      <c r="O1185" s="14" t="s">
        <v>17</v>
      </c>
      <c r="P1185" s="162">
        <v>6.6000000000000003E-2</v>
      </c>
      <c r="Q1185" s="162">
        <v>0.85599999999999998</v>
      </c>
      <c r="R1185" s="14" t="s">
        <v>17</v>
      </c>
      <c r="S1185" s="14" t="s">
        <v>17</v>
      </c>
      <c r="T1185" s="14" t="s">
        <v>17</v>
      </c>
      <c r="U1185" s="14" t="s">
        <v>17</v>
      </c>
      <c r="V1185" s="14" t="s">
        <v>17</v>
      </c>
      <c r="W1185" s="14" t="s">
        <v>17</v>
      </c>
      <c r="X1185" s="14" t="s">
        <v>17</v>
      </c>
      <c r="Y1185" s="14" t="s">
        <v>17</v>
      </c>
      <c r="Z1185" s="14" t="s">
        <v>17</v>
      </c>
      <c r="AA1185" s="14" t="s">
        <v>17</v>
      </c>
      <c r="AB1185" s="14" t="s">
        <v>17</v>
      </c>
      <c r="AC1185" s="14" t="s">
        <v>17</v>
      </c>
      <c r="AD1185" s="14" t="s">
        <v>17</v>
      </c>
      <c r="AE1185" s="14" t="s">
        <v>17</v>
      </c>
    </row>
    <row r="1186" spans="1:31">
      <c r="A1186" t="s">
        <v>143</v>
      </c>
      <c r="B1186" t="s">
        <v>126</v>
      </c>
      <c r="C1186" s="234" t="s">
        <v>264</v>
      </c>
      <c r="D1186" s="234" t="s">
        <v>264</v>
      </c>
      <c r="E1186">
        <v>1993</v>
      </c>
      <c r="F1186" s="34">
        <v>1</v>
      </c>
      <c r="G1186" s="34">
        <v>6</v>
      </c>
      <c r="H1186">
        <v>35.223100000000002</v>
      </c>
      <c r="I1186">
        <v>1.989695</v>
      </c>
      <c r="J1186" s="14" t="s">
        <v>17</v>
      </c>
      <c r="K1186" s="14" t="s">
        <v>17</v>
      </c>
      <c r="L1186" s="147" t="s">
        <v>17</v>
      </c>
      <c r="M1186" s="14" t="s">
        <v>17</v>
      </c>
      <c r="N1186" s="174" t="s">
        <v>17</v>
      </c>
      <c r="O1186" s="14" t="s">
        <v>17</v>
      </c>
      <c r="P1186" s="162">
        <v>7.1569999999999995E-2</v>
      </c>
      <c r="Q1186" s="162">
        <v>0.93200000000000005</v>
      </c>
      <c r="R1186" s="14" t="s">
        <v>17</v>
      </c>
      <c r="S1186" s="14" t="s">
        <v>17</v>
      </c>
      <c r="T1186" s="14" t="s">
        <v>17</v>
      </c>
      <c r="U1186" s="14" t="s">
        <v>17</v>
      </c>
      <c r="V1186" s="14" t="s">
        <v>17</v>
      </c>
      <c r="W1186" s="14" t="s">
        <v>17</v>
      </c>
      <c r="X1186" s="14" t="s">
        <v>17</v>
      </c>
      <c r="Y1186" s="14" t="s">
        <v>17</v>
      </c>
      <c r="Z1186" s="14" t="s">
        <v>17</v>
      </c>
      <c r="AA1186" s="14" t="s">
        <v>17</v>
      </c>
      <c r="AB1186" s="14" t="s">
        <v>17</v>
      </c>
      <c r="AC1186" s="14" t="s">
        <v>17</v>
      </c>
      <c r="AD1186" s="14" t="s">
        <v>17</v>
      </c>
      <c r="AE1186" s="14" t="s">
        <v>17</v>
      </c>
    </row>
    <row r="1187" spans="1:31">
      <c r="A1187" t="s">
        <v>143</v>
      </c>
      <c r="B1187" t="s">
        <v>126</v>
      </c>
      <c r="C1187" s="234" t="s">
        <v>264</v>
      </c>
      <c r="D1187" s="234" t="s">
        <v>264</v>
      </c>
      <c r="E1187">
        <v>1993</v>
      </c>
      <c r="F1187" s="34">
        <v>1</v>
      </c>
      <c r="G1187" s="34">
        <v>7</v>
      </c>
      <c r="H1187">
        <v>36.8566</v>
      </c>
      <c r="I1187">
        <v>2.5977489999999999</v>
      </c>
      <c r="J1187" s="14" t="s">
        <v>17</v>
      </c>
      <c r="K1187" s="14" t="s">
        <v>17</v>
      </c>
      <c r="L1187" s="162">
        <v>5.12</v>
      </c>
      <c r="M1187" s="14" t="s">
        <v>17</v>
      </c>
      <c r="N1187" s="162">
        <v>52.977999999999994</v>
      </c>
      <c r="O1187" s="14" t="s">
        <v>17</v>
      </c>
      <c r="P1187" s="162">
        <v>6.1490000000000003E-2</v>
      </c>
      <c r="Q1187" s="162">
        <v>0.92600000000000005</v>
      </c>
      <c r="R1187" s="14" t="s">
        <v>17</v>
      </c>
      <c r="S1187" s="14" t="s">
        <v>17</v>
      </c>
      <c r="T1187" s="14" t="s">
        <v>17</v>
      </c>
      <c r="U1187" s="14" t="s">
        <v>17</v>
      </c>
      <c r="V1187" s="14" t="s">
        <v>17</v>
      </c>
      <c r="W1187" s="14" t="s">
        <v>17</v>
      </c>
      <c r="X1187" s="14" t="s">
        <v>17</v>
      </c>
      <c r="Y1187" s="14" t="s">
        <v>17</v>
      </c>
      <c r="Z1187" s="14" t="s">
        <v>17</v>
      </c>
      <c r="AA1187" s="14" t="s">
        <v>17</v>
      </c>
      <c r="AB1187" s="14" t="s">
        <v>17</v>
      </c>
      <c r="AC1187" s="14" t="s">
        <v>17</v>
      </c>
      <c r="AD1187" s="14" t="s">
        <v>17</v>
      </c>
      <c r="AE1187" s="14" t="s">
        <v>17</v>
      </c>
    </row>
    <row r="1188" spans="1:31">
      <c r="A1188" t="s">
        <v>143</v>
      </c>
      <c r="B1188" t="s">
        <v>126</v>
      </c>
      <c r="C1188" s="234" t="s">
        <v>264</v>
      </c>
      <c r="D1188" s="234" t="s">
        <v>264</v>
      </c>
      <c r="E1188">
        <v>1993</v>
      </c>
      <c r="F1188">
        <v>1</v>
      </c>
      <c r="G1188">
        <v>8</v>
      </c>
      <c r="H1188">
        <v>34.8964</v>
      </c>
      <c r="I1188" t="s">
        <v>17</v>
      </c>
      <c r="J1188" s="14" t="s">
        <v>17</v>
      </c>
      <c r="K1188" s="14" t="s">
        <v>17</v>
      </c>
      <c r="L1188" s="14" t="s">
        <v>17</v>
      </c>
      <c r="M1188" s="14" t="s">
        <v>17</v>
      </c>
      <c r="N1188" s="14" t="s">
        <v>17</v>
      </c>
      <c r="O1188" s="14" t="s">
        <v>17</v>
      </c>
      <c r="P1188" s="14" t="s">
        <v>17</v>
      </c>
      <c r="Q1188" s="14" t="s">
        <v>17</v>
      </c>
      <c r="R1188" s="14" t="s">
        <v>17</v>
      </c>
      <c r="S1188" s="14" t="s">
        <v>17</v>
      </c>
      <c r="T1188" s="14" t="s">
        <v>17</v>
      </c>
      <c r="U1188" s="14" t="s">
        <v>17</v>
      </c>
      <c r="V1188" s="14" t="s">
        <v>17</v>
      </c>
      <c r="W1188" s="14" t="s">
        <v>17</v>
      </c>
      <c r="X1188" s="14" t="s">
        <v>17</v>
      </c>
      <c r="Y1188" s="14" t="s">
        <v>17</v>
      </c>
      <c r="Z1188" s="14" t="s">
        <v>17</v>
      </c>
      <c r="AA1188" s="14" t="s">
        <v>17</v>
      </c>
      <c r="AB1188" s="14" t="s">
        <v>17</v>
      </c>
      <c r="AC1188" s="14" t="s">
        <v>17</v>
      </c>
      <c r="AD1188" s="14" t="s">
        <v>17</v>
      </c>
      <c r="AE1188" s="14" t="s">
        <v>17</v>
      </c>
    </row>
    <row r="1189" spans="1:31">
      <c r="A1189" t="s">
        <v>143</v>
      </c>
      <c r="B1189" t="s">
        <v>126</v>
      </c>
      <c r="C1189" s="234" t="s">
        <v>264</v>
      </c>
      <c r="D1189" s="234" t="s">
        <v>264</v>
      </c>
      <c r="E1189">
        <v>1993</v>
      </c>
      <c r="F1189">
        <v>1</v>
      </c>
      <c r="G1189">
        <v>9</v>
      </c>
      <c r="H1189">
        <v>33.045099999999998</v>
      </c>
      <c r="I1189" t="s">
        <v>17</v>
      </c>
      <c r="J1189" s="14" t="s">
        <v>17</v>
      </c>
      <c r="K1189" s="14" t="s">
        <v>17</v>
      </c>
      <c r="L1189" s="14" t="s">
        <v>17</v>
      </c>
      <c r="M1189" s="14" t="s">
        <v>17</v>
      </c>
      <c r="N1189" s="14" t="s">
        <v>17</v>
      </c>
      <c r="O1189" s="14" t="s">
        <v>17</v>
      </c>
      <c r="P1189" s="14" t="s">
        <v>17</v>
      </c>
      <c r="Q1189" s="14" t="s">
        <v>17</v>
      </c>
      <c r="R1189" s="14" t="s">
        <v>17</v>
      </c>
      <c r="S1189" s="14" t="s">
        <v>17</v>
      </c>
      <c r="T1189" s="14" t="s">
        <v>17</v>
      </c>
      <c r="U1189" s="14" t="s">
        <v>17</v>
      </c>
      <c r="V1189" s="14" t="s">
        <v>17</v>
      </c>
      <c r="W1189" s="14" t="s">
        <v>17</v>
      </c>
      <c r="X1189" s="14" t="s">
        <v>17</v>
      </c>
      <c r="Y1189" s="14" t="s">
        <v>17</v>
      </c>
      <c r="Z1189" s="14" t="s">
        <v>17</v>
      </c>
      <c r="AA1189" s="14" t="s">
        <v>17</v>
      </c>
      <c r="AB1189" s="14" t="s">
        <v>17</v>
      </c>
      <c r="AC1189" s="14" t="s">
        <v>17</v>
      </c>
      <c r="AD1189" s="14" t="s">
        <v>17</v>
      </c>
      <c r="AE1189" s="14" t="s">
        <v>17</v>
      </c>
    </row>
    <row r="1190" spans="1:31">
      <c r="A1190" t="s">
        <v>143</v>
      </c>
      <c r="B1190" t="s">
        <v>126</v>
      </c>
      <c r="C1190" s="234" t="s">
        <v>264</v>
      </c>
      <c r="D1190" s="234" t="s">
        <v>264</v>
      </c>
      <c r="E1190">
        <v>1993</v>
      </c>
      <c r="F1190">
        <v>1</v>
      </c>
      <c r="G1190">
        <v>10</v>
      </c>
      <c r="H1190">
        <v>32.113399999999999</v>
      </c>
      <c r="I1190" t="s">
        <v>17</v>
      </c>
      <c r="J1190" s="14" t="s">
        <v>17</v>
      </c>
      <c r="K1190" s="14" t="s">
        <v>17</v>
      </c>
      <c r="L1190" s="14" t="s">
        <v>17</v>
      </c>
      <c r="M1190" s="14" t="s">
        <v>17</v>
      </c>
      <c r="N1190" s="14" t="s">
        <v>17</v>
      </c>
      <c r="O1190" s="14" t="s">
        <v>17</v>
      </c>
      <c r="P1190" s="14" t="s">
        <v>17</v>
      </c>
      <c r="Q1190" s="14" t="s">
        <v>17</v>
      </c>
      <c r="R1190" s="14" t="s">
        <v>17</v>
      </c>
      <c r="S1190" s="14" t="s">
        <v>17</v>
      </c>
      <c r="T1190" s="14" t="s">
        <v>17</v>
      </c>
      <c r="U1190" s="14" t="s">
        <v>17</v>
      </c>
      <c r="V1190" s="14" t="s">
        <v>17</v>
      </c>
      <c r="W1190" s="14" t="s">
        <v>17</v>
      </c>
      <c r="X1190" s="14" t="s">
        <v>17</v>
      </c>
      <c r="Y1190" s="14" t="s">
        <v>17</v>
      </c>
      <c r="Z1190" s="14" t="s">
        <v>17</v>
      </c>
      <c r="AA1190" s="14" t="s">
        <v>17</v>
      </c>
      <c r="AB1190" s="14" t="s">
        <v>17</v>
      </c>
      <c r="AC1190" s="14" t="s">
        <v>17</v>
      </c>
      <c r="AD1190" s="14" t="s">
        <v>17</v>
      </c>
      <c r="AE1190" s="14" t="s">
        <v>17</v>
      </c>
    </row>
    <row r="1191" spans="1:31">
      <c r="A1191" t="s">
        <v>143</v>
      </c>
      <c r="B1191" t="s">
        <v>126</v>
      </c>
      <c r="C1191" s="234" t="s">
        <v>264</v>
      </c>
      <c r="D1191" s="234" t="s">
        <v>264</v>
      </c>
      <c r="E1191">
        <v>1993</v>
      </c>
      <c r="F1191">
        <v>1</v>
      </c>
      <c r="G1191">
        <v>11</v>
      </c>
      <c r="H1191">
        <v>35.041600000000003</v>
      </c>
      <c r="I1191" t="s">
        <v>17</v>
      </c>
      <c r="J1191" s="14" t="s">
        <v>17</v>
      </c>
      <c r="K1191" s="14" t="s">
        <v>17</v>
      </c>
      <c r="L1191" s="14" t="s">
        <v>17</v>
      </c>
      <c r="M1191" s="14" t="s">
        <v>17</v>
      </c>
      <c r="N1191" s="14" t="s">
        <v>17</v>
      </c>
      <c r="O1191" s="14" t="s">
        <v>17</v>
      </c>
      <c r="P1191" s="14" t="s">
        <v>17</v>
      </c>
      <c r="Q1191" s="14" t="s">
        <v>17</v>
      </c>
      <c r="R1191" s="14" t="s">
        <v>17</v>
      </c>
      <c r="S1191" s="14" t="s">
        <v>17</v>
      </c>
      <c r="T1191" s="14" t="s">
        <v>17</v>
      </c>
      <c r="U1191" s="14" t="s">
        <v>17</v>
      </c>
      <c r="V1191" s="14" t="s">
        <v>17</v>
      </c>
      <c r="W1191" s="14" t="s">
        <v>17</v>
      </c>
      <c r="X1191" s="14" t="s">
        <v>17</v>
      </c>
      <c r="Y1191" s="14" t="s">
        <v>17</v>
      </c>
      <c r="Z1191" s="14" t="s">
        <v>17</v>
      </c>
      <c r="AA1191" s="14" t="s">
        <v>17</v>
      </c>
      <c r="AB1191" s="14" t="s">
        <v>17</v>
      </c>
      <c r="AC1191" s="14" t="s">
        <v>17</v>
      </c>
      <c r="AD1191" s="14" t="s">
        <v>17</v>
      </c>
      <c r="AE1191" s="14" t="s">
        <v>17</v>
      </c>
    </row>
    <row r="1192" spans="1:31">
      <c r="A1192" t="s">
        <v>143</v>
      </c>
      <c r="B1192" t="s">
        <v>126</v>
      </c>
      <c r="C1192" s="234" t="s">
        <v>264</v>
      </c>
      <c r="D1192" s="234" t="s">
        <v>264</v>
      </c>
      <c r="E1192">
        <v>1993</v>
      </c>
      <c r="F1192">
        <v>1</v>
      </c>
      <c r="G1192">
        <v>12</v>
      </c>
      <c r="H1192">
        <v>38.574800000000003</v>
      </c>
      <c r="I1192" t="s">
        <v>17</v>
      </c>
      <c r="J1192" s="14" t="s">
        <v>17</v>
      </c>
      <c r="K1192" s="14" t="s">
        <v>17</v>
      </c>
      <c r="L1192" s="14" t="s">
        <v>17</v>
      </c>
      <c r="M1192" s="14" t="s">
        <v>17</v>
      </c>
      <c r="N1192" s="14" t="s">
        <v>17</v>
      </c>
      <c r="O1192" s="14" t="s">
        <v>17</v>
      </c>
      <c r="P1192" s="14" t="s">
        <v>17</v>
      </c>
      <c r="Q1192" s="14" t="s">
        <v>17</v>
      </c>
      <c r="R1192" s="14" t="s">
        <v>17</v>
      </c>
      <c r="S1192" s="14" t="s">
        <v>17</v>
      </c>
      <c r="T1192" s="14" t="s">
        <v>17</v>
      </c>
      <c r="U1192" s="14" t="s">
        <v>17</v>
      </c>
      <c r="V1192" s="14" t="s">
        <v>17</v>
      </c>
      <c r="W1192" s="14" t="s">
        <v>17</v>
      </c>
      <c r="X1192" s="14" t="s">
        <v>17</v>
      </c>
      <c r="Y1192" s="14" t="s">
        <v>17</v>
      </c>
      <c r="Z1192" s="14" t="s">
        <v>17</v>
      </c>
      <c r="AA1192" s="14" t="s">
        <v>17</v>
      </c>
      <c r="AB1192" s="14" t="s">
        <v>17</v>
      </c>
      <c r="AC1192" s="14" t="s">
        <v>17</v>
      </c>
      <c r="AD1192" s="14" t="s">
        <v>17</v>
      </c>
      <c r="AE1192" s="14" t="s">
        <v>17</v>
      </c>
    </row>
    <row r="1193" spans="1:31">
      <c r="A1193" t="s">
        <v>143</v>
      </c>
      <c r="B1193" t="s">
        <v>126</v>
      </c>
      <c r="C1193" s="234" t="s">
        <v>264</v>
      </c>
      <c r="D1193" s="234" t="s">
        <v>264</v>
      </c>
      <c r="E1193">
        <v>1993</v>
      </c>
      <c r="F1193">
        <v>1</v>
      </c>
      <c r="G1193">
        <v>13</v>
      </c>
      <c r="H1193">
        <v>36.4452</v>
      </c>
      <c r="I1193" t="s">
        <v>17</v>
      </c>
      <c r="J1193" s="14" t="s">
        <v>17</v>
      </c>
      <c r="K1193" s="14" t="s">
        <v>17</v>
      </c>
      <c r="L1193" s="14" t="s">
        <v>17</v>
      </c>
      <c r="M1193" s="14" t="s">
        <v>17</v>
      </c>
      <c r="N1193" s="14" t="s">
        <v>17</v>
      </c>
      <c r="O1193" s="14" t="s">
        <v>17</v>
      </c>
      <c r="P1193" s="14" t="s">
        <v>17</v>
      </c>
      <c r="Q1193" s="14" t="s">
        <v>17</v>
      </c>
      <c r="R1193" s="14" t="s">
        <v>17</v>
      </c>
      <c r="S1193" s="14" t="s">
        <v>17</v>
      </c>
      <c r="T1193" s="14" t="s">
        <v>17</v>
      </c>
      <c r="U1193" s="14" t="s">
        <v>17</v>
      </c>
      <c r="V1193" s="14" t="s">
        <v>17</v>
      </c>
      <c r="W1193" s="14" t="s">
        <v>17</v>
      </c>
      <c r="X1193" s="14" t="s">
        <v>17</v>
      </c>
      <c r="Y1193" s="14" t="s">
        <v>17</v>
      </c>
      <c r="Z1193" s="14" t="s">
        <v>17</v>
      </c>
      <c r="AA1193" s="14" t="s">
        <v>17</v>
      </c>
      <c r="AB1193" s="14" t="s">
        <v>17</v>
      </c>
      <c r="AC1193" s="14" t="s">
        <v>17</v>
      </c>
      <c r="AD1193" s="14" t="s">
        <v>17</v>
      </c>
      <c r="AE1193" s="14" t="s">
        <v>17</v>
      </c>
    </row>
    <row r="1194" spans="1:31">
      <c r="A1194" t="s">
        <v>143</v>
      </c>
      <c r="B1194" t="s">
        <v>126</v>
      </c>
      <c r="C1194" s="234" t="s">
        <v>264</v>
      </c>
      <c r="D1194" s="234" t="s">
        <v>264</v>
      </c>
      <c r="E1194">
        <v>1993</v>
      </c>
      <c r="F1194">
        <v>1</v>
      </c>
      <c r="G1194">
        <v>14</v>
      </c>
      <c r="H1194">
        <v>29.753900000000002</v>
      </c>
      <c r="I1194" t="s">
        <v>17</v>
      </c>
      <c r="J1194" s="14" t="s">
        <v>17</v>
      </c>
      <c r="K1194" s="14" t="s">
        <v>17</v>
      </c>
      <c r="L1194" s="14" t="s">
        <v>17</v>
      </c>
      <c r="M1194" s="14" t="s">
        <v>17</v>
      </c>
      <c r="N1194" s="14" t="s">
        <v>17</v>
      </c>
      <c r="O1194" s="14" t="s">
        <v>17</v>
      </c>
      <c r="P1194" s="14" t="s">
        <v>17</v>
      </c>
      <c r="Q1194" s="14" t="s">
        <v>17</v>
      </c>
      <c r="R1194" s="14" t="s">
        <v>17</v>
      </c>
      <c r="S1194" s="14" t="s">
        <v>17</v>
      </c>
      <c r="T1194" s="14" t="s">
        <v>17</v>
      </c>
      <c r="U1194" s="14" t="s">
        <v>17</v>
      </c>
      <c r="V1194" s="14" t="s">
        <v>17</v>
      </c>
      <c r="W1194" s="14" t="s">
        <v>17</v>
      </c>
      <c r="X1194" s="14" t="s">
        <v>17</v>
      </c>
      <c r="Y1194" s="14" t="s">
        <v>17</v>
      </c>
      <c r="Z1194" s="14" t="s">
        <v>17</v>
      </c>
      <c r="AA1194" s="14" t="s">
        <v>17</v>
      </c>
      <c r="AB1194" s="14" t="s">
        <v>17</v>
      </c>
      <c r="AC1194" s="14" t="s">
        <v>17</v>
      </c>
      <c r="AD1194" s="14" t="s">
        <v>17</v>
      </c>
      <c r="AE1194" s="14" t="s">
        <v>17</v>
      </c>
    </row>
    <row r="1195" spans="1:31">
      <c r="A1195" t="s">
        <v>143</v>
      </c>
      <c r="B1195" t="s">
        <v>126</v>
      </c>
      <c r="C1195" s="234" t="s">
        <v>264</v>
      </c>
      <c r="D1195" s="234" t="s">
        <v>264</v>
      </c>
      <c r="E1195">
        <v>1993</v>
      </c>
      <c r="F1195">
        <v>2</v>
      </c>
      <c r="G1195">
        <v>1</v>
      </c>
      <c r="H1195">
        <v>14.036</v>
      </c>
      <c r="I1195" t="s">
        <v>17</v>
      </c>
      <c r="J1195" s="14" t="s">
        <v>17</v>
      </c>
      <c r="K1195" s="14" t="s">
        <v>17</v>
      </c>
      <c r="L1195" s="14" t="s">
        <v>17</v>
      </c>
      <c r="M1195" s="14" t="s">
        <v>17</v>
      </c>
      <c r="N1195" s="14" t="s">
        <v>17</v>
      </c>
      <c r="O1195" s="14" t="s">
        <v>17</v>
      </c>
      <c r="P1195" s="14" t="s">
        <v>17</v>
      </c>
      <c r="Q1195" s="14" t="s">
        <v>17</v>
      </c>
      <c r="R1195" s="14" t="s">
        <v>17</v>
      </c>
      <c r="S1195" s="14" t="s">
        <v>17</v>
      </c>
      <c r="T1195" s="14" t="s">
        <v>17</v>
      </c>
      <c r="U1195" s="14" t="s">
        <v>17</v>
      </c>
      <c r="V1195" s="14" t="s">
        <v>17</v>
      </c>
      <c r="W1195" s="14" t="s">
        <v>17</v>
      </c>
      <c r="X1195" s="14" t="s">
        <v>17</v>
      </c>
      <c r="Y1195" s="14" t="s">
        <v>17</v>
      </c>
      <c r="Z1195" s="14" t="s">
        <v>17</v>
      </c>
      <c r="AA1195" s="14" t="s">
        <v>17</v>
      </c>
      <c r="AB1195" s="14" t="s">
        <v>17</v>
      </c>
      <c r="AC1195" s="14" t="s">
        <v>17</v>
      </c>
      <c r="AD1195" s="14" t="s">
        <v>17</v>
      </c>
      <c r="AE1195" s="14" t="s">
        <v>17</v>
      </c>
    </row>
    <row r="1196" spans="1:31">
      <c r="A1196" t="s">
        <v>143</v>
      </c>
      <c r="B1196" t="s">
        <v>126</v>
      </c>
      <c r="C1196" s="234" t="s">
        <v>264</v>
      </c>
      <c r="D1196" s="234" t="s">
        <v>264</v>
      </c>
      <c r="E1196">
        <v>1993</v>
      </c>
      <c r="F1196" s="34">
        <v>2</v>
      </c>
      <c r="G1196" s="34">
        <v>2</v>
      </c>
      <c r="H1196">
        <v>15.282299999999999</v>
      </c>
      <c r="I1196">
        <v>1.922952</v>
      </c>
      <c r="J1196" s="14" t="s">
        <v>17</v>
      </c>
      <c r="K1196" s="14" t="s">
        <v>17</v>
      </c>
      <c r="L1196" s="162">
        <v>5.65</v>
      </c>
      <c r="M1196" s="14" t="s">
        <v>17</v>
      </c>
      <c r="N1196" s="162">
        <v>60.649999999999991</v>
      </c>
      <c r="O1196" s="14" t="s">
        <v>17</v>
      </c>
      <c r="P1196" s="162">
        <v>5.3749999999999999E-2</v>
      </c>
      <c r="Q1196" s="162">
        <v>0.81399999999999995</v>
      </c>
      <c r="R1196" s="14" t="s">
        <v>17</v>
      </c>
      <c r="S1196" s="14" t="s">
        <v>17</v>
      </c>
      <c r="T1196" s="14" t="s">
        <v>17</v>
      </c>
      <c r="U1196" s="14" t="s">
        <v>17</v>
      </c>
      <c r="V1196" s="14" t="s">
        <v>17</v>
      </c>
      <c r="W1196" s="14" t="s">
        <v>17</v>
      </c>
      <c r="X1196" s="14" t="s">
        <v>17</v>
      </c>
      <c r="Y1196" s="14" t="s">
        <v>17</v>
      </c>
      <c r="Z1196" s="14" t="s">
        <v>17</v>
      </c>
      <c r="AA1196" s="14" t="s">
        <v>17</v>
      </c>
      <c r="AB1196" s="14" t="s">
        <v>17</v>
      </c>
      <c r="AC1196" s="14" t="s">
        <v>17</v>
      </c>
      <c r="AD1196" s="14" t="s">
        <v>17</v>
      </c>
      <c r="AE1196" s="14" t="s">
        <v>17</v>
      </c>
    </row>
    <row r="1197" spans="1:31">
      <c r="A1197" t="s">
        <v>143</v>
      </c>
      <c r="B1197" t="s">
        <v>126</v>
      </c>
      <c r="C1197" s="234" t="s">
        <v>264</v>
      </c>
      <c r="D1197" s="234" t="s">
        <v>264</v>
      </c>
      <c r="E1197">
        <v>1993</v>
      </c>
      <c r="F1197" s="34">
        <v>2</v>
      </c>
      <c r="G1197" s="34">
        <v>3</v>
      </c>
      <c r="H1197">
        <v>17.799099999999999</v>
      </c>
      <c r="I1197">
        <v>1.782381</v>
      </c>
      <c r="J1197" s="14" t="s">
        <v>17</v>
      </c>
      <c r="K1197" s="14" t="s">
        <v>17</v>
      </c>
      <c r="L1197" s="162">
        <v>5.7050000000000001</v>
      </c>
      <c r="M1197" s="14" t="s">
        <v>17</v>
      </c>
      <c r="N1197" s="162">
        <v>28.562000000000005</v>
      </c>
      <c r="O1197" s="14" t="s">
        <v>17</v>
      </c>
      <c r="P1197" s="162">
        <v>5.7349999999999998E-2</v>
      </c>
      <c r="Q1197" s="162">
        <v>0.79500000000000004</v>
      </c>
      <c r="R1197" s="14" t="s">
        <v>17</v>
      </c>
      <c r="S1197" s="14" t="s">
        <v>17</v>
      </c>
      <c r="T1197" s="14" t="s">
        <v>17</v>
      </c>
      <c r="U1197" s="14" t="s">
        <v>17</v>
      </c>
      <c r="V1197" s="14" t="s">
        <v>17</v>
      </c>
      <c r="W1197" s="14" t="s">
        <v>17</v>
      </c>
      <c r="X1197" s="14" t="s">
        <v>17</v>
      </c>
      <c r="Y1197" s="14" t="s">
        <v>17</v>
      </c>
      <c r="Z1197" s="14" t="s">
        <v>17</v>
      </c>
      <c r="AA1197" s="14" t="s">
        <v>17</v>
      </c>
      <c r="AB1197" s="14" t="s">
        <v>17</v>
      </c>
      <c r="AC1197" s="14" t="s">
        <v>17</v>
      </c>
      <c r="AD1197" s="14" t="s">
        <v>17</v>
      </c>
      <c r="AE1197" s="14" t="s">
        <v>17</v>
      </c>
    </row>
    <row r="1198" spans="1:31">
      <c r="A1198" t="s">
        <v>143</v>
      </c>
      <c r="B1198" t="s">
        <v>126</v>
      </c>
      <c r="C1198" s="234" t="s">
        <v>264</v>
      </c>
      <c r="D1198" s="234" t="s">
        <v>264</v>
      </c>
      <c r="E1198">
        <v>1993</v>
      </c>
      <c r="F1198" s="34">
        <v>2</v>
      </c>
      <c r="G1198" s="34">
        <v>4</v>
      </c>
      <c r="H1198">
        <v>30.867100000000001</v>
      </c>
      <c r="I1198">
        <v>1.8601289999999999</v>
      </c>
      <c r="J1198" s="14" t="s">
        <v>17</v>
      </c>
      <c r="K1198" s="14" t="s">
        <v>17</v>
      </c>
      <c r="L1198" s="162">
        <v>5.31</v>
      </c>
      <c r="M1198" s="14" t="s">
        <v>17</v>
      </c>
      <c r="N1198" s="162">
        <v>34.89</v>
      </c>
      <c r="O1198" s="14" t="s">
        <v>17</v>
      </c>
      <c r="P1198" s="162">
        <v>8.2600000000000007E-2</v>
      </c>
      <c r="Q1198" s="162">
        <v>0.88100000000000001</v>
      </c>
      <c r="R1198" s="14" t="s">
        <v>17</v>
      </c>
      <c r="S1198" s="14" t="s">
        <v>17</v>
      </c>
      <c r="T1198" s="14" t="s">
        <v>17</v>
      </c>
      <c r="U1198" s="14" t="s">
        <v>17</v>
      </c>
      <c r="V1198" s="14" t="s">
        <v>17</v>
      </c>
      <c r="W1198" s="14" t="s">
        <v>17</v>
      </c>
      <c r="X1198" s="14" t="s">
        <v>17</v>
      </c>
      <c r="Y1198" s="14" t="s">
        <v>17</v>
      </c>
      <c r="Z1198" s="14" t="s">
        <v>17</v>
      </c>
      <c r="AA1198" s="14" t="s">
        <v>17</v>
      </c>
      <c r="AB1198" s="14" t="s">
        <v>17</v>
      </c>
      <c r="AC1198" s="14" t="s">
        <v>17</v>
      </c>
      <c r="AD1198" s="14" t="s">
        <v>17</v>
      </c>
      <c r="AE1198" s="14" t="s">
        <v>17</v>
      </c>
    </row>
    <row r="1199" spans="1:31">
      <c r="A1199" t="s">
        <v>143</v>
      </c>
      <c r="B1199" t="s">
        <v>126</v>
      </c>
      <c r="C1199" s="234" t="s">
        <v>264</v>
      </c>
      <c r="D1199" s="234" t="s">
        <v>264</v>
      </c>
      <c r="E1199">
        <v>1993</v>
      </c>
      <c r="F1199" s="34">
        <v>2</v>
      </c>
      <c r="G1199" s="34">
        <v>5</v>
      </c>
      <c r="H1199">
        <v>29.4877</v>
      </c>
      <c r="I1199">
        <v>1.775204</v>
      </c>
      <c r="J1199" s="14" t="s">
        <v>17</v>
      </c>
      <c r="K1199" s="14" t="s">
        <v>17</v>
      </c>
      <c r="L1199" s="162">
        <v>5.6400000000000006</v>
      </c>
      <c r="M1199" s="14" t="s">
        <v>17</v>
      </c>
      <c r="N1199" s="162">
        <v>38.194000000000003</v>
      </c>
      <c r="O1199" s="14" t="s">
        <v>17</v>
      </c>
      <c r="P1199" s="162">
        <v>7.3719999999999994E-2</v>
      </c>
      <c r="Q1199" s="162">
        <v>0.88500000000000001</v>
      </c>
      <c r="R1199" s="14" t="s">
        <v>17</v>
      </c>
      <c r="S1199" s="14" t="s">
        <v>17</v>
      </c>
      <c r="T1199" s="14" t="s">
        <v>17</v>
      </c>
      <c r="U1199" s="14" t="s">
        <v>17</v>
      </c>
      <c r="V1199" s="14" t="s">
        <v>17</v>
      </c>
      <c r="W1199" s="14" t="s">
        <v>17</v>
      </c>
      <c r="X1199" s="14" t="s">
        <v>17</v>
      </c>
      <c r="Y1199" s="14" t="s">
        <v>17</v>
      </c>
      <c r="Z1199" s="14" t="s">
        <v>17</v>
      </c>
      <c r="AA1199" s="14" t="s">
        <v>17</v>
      </c>
      <c r="AB1199" s="14" t="s">
        <v>17</v>
      </c>
      <c r="AC1199" s="14" t="s">
        <v>17</v>
      </c>
      <c r="AD1199" s="14" t="s">
        <v>17</v>
      </c>
      <c r="AE1199" s="14" t="s">
        <v>17</v>
      </c>
    </row>
    <row r="1200" spans="1:31">
      <c r="A1200" t="s">
        <v>143</v>
      </c>
      <c r="B1200" t="s">
        <v>126</v>
      </c>
      <c r="C1200" s="234" t="s">
        <v>264</v>
      </c>
      <c r="D1200" s="234" t="s">
        <v>264</v>
      </c>
      <c r="E1200">
        <v>1993</v>
      </c>
      <c r="F1200" s="34">
        <v>2</v>
      </c>
      <c r="G1200" s="34">
        <v>6</v>
      </c>
      <c r="H1200">
        <v>49.029200000000003</v>
      </c>
      <c r="I1200">
        <v>2.144047</v>
      </c>
      <c r="J1200" s="14" t="s">
        <v>17</v>
      </c>
      <c r="K1200" s="14" t="s">
        <v>17</v>
      </c>
      <c r="L1200" s="162">
        <v>5.0299999999999994</v>
      </c>
      <c r="M1200" s="14" t="s">
        <v>17</v>
      </c>
      <c r="N1200" s="162">
        <v>58.074000000000005</v>
      </c>
      <c r="O1200" s="14" t="s">
        <v>17</v>
      </c>
      <c r="P1200" s="162">
        <v>6.1089999999999998E-2</v>
      </c>
      <c r="Q1200" s="162">
        <v>0.86699999999999999</v>
      </c>
      <c r="R1200" s="14" t="s">
        <v>17</v>
      </c>
      <c r="S1200" s="14" t="s">
        <v>17</v>
      </c>
      <c r="T1200" s="14" t="s">
        <v>17</v>
      </c>
      <c r="U1200" s="14" t="s">
        <v>17</v>
      </c>
      <c r="V1200" s="14" t="s">
        <v>17</v>
      </c>
      <c r="W1200" s="14" t="s">
        <v>17</v>
      </c>
      <c r="X1200" s="14" t="s">
        <v>17</v>
      </c>
      <c r="Y1200" s="14" t="s">
        <v>17</v>
      </c>
      <c r="Z1200" s="14" t="s">
        <v>17</v>
      </c>
      <c r="AA1200" s="14" t="s">
        <v>17</v>
      </c>
      <c r="AB1200" s="14" t="s">
        <v>17</v>
      </c>
      <c r="AC1200" s="14" t="s">
        <v>17</v>
      </c>
      <c r="AD1200" s="14" t="s">
        <v>17</v>
      </c>
      <c r="AE1200" s="14" t="s">
        <v>17</v>
      </c>
    </row>
    <row r="1201" spans="1:31">
      <c r="A1201" t="s">
        <v>143</v>
      </c>
      <c r="B1201" t="s">
        <v>126</v>
      </c>
      <c r="C1201" s="234" t="s">
        <v>264</v>
      </c>
      <c r="D1201" s="234" t="s">
        <v>264</v>
      </c>
      <c r="E1201">
        <v>1993</v>
      </c>
      <c r="F1201" s="34">
        <v>2</v>
      </c>
      <c r="G1201" s="34">
        <v>7</v>
      </c>
      <c r="H1201">
        <v>33.904200000000003</v>
      </c>
      <c r="I1201">
        <v>2.486415</v>
      </c>
      <c r="J1201" s="14" t="s">
        <v>17</v>
      </c>
      <c r="K1201" s="14" t="s">
        <v>17</v>
      </c>
      <c r="L1201" s="162">
        <v>4.6099999999999994</v>
      </c>
      <c r="M1201" s="14" t="s">
        <v>17</v>
      </c>
      <c r="N1201" s="162">
        <v>81.09</v>
      </c>
      <c r="O1201" s="14" t="s">
        <v>17</v>
      </c>
      <c r="P1201" s="162">
        <v>8.1820000000000004E-2</v>
      </c>
      <c r="Q1201" s="162">
        <v>0.92400000000000004</v>
      </c>
      <c r="R1201" s="14" t="s">
        <v>17</v>
      </c>
      <c r="S1201" s="14" t="s">
        <v>17</v>
      </c>
      <c r="T1201" s="14" t="s">
        <v>17</v>
      </c>
      <c r="U1201" s="14" t="s">
        <v>17</v>
      </c>
      <c r="V1201" s="14" t="s">
        <v>17</v>
      </c>
      <c r="W1201" s="14" t="s">
        <v>17</v>
      </c>
      <c r="X1201" s="14" t="s">
        <v>17</v>
      </c>
      <c r="Y1201" s="14" t="s">
        <v>17</v>
      </c>
      <c r="Z1201" s="14" t="s">
        <v>17</v>
      </c>
      <c r="AA1201" s="14" t="s">
        <v>17</v>
      </c>
      <c r="AB1201" s="14" t="s">
        <v>17</v>
      </c>
      <c r="AC1201" s="14" t="s">
        <v>17</v>
      </c>
      <c r="AD1201" s="14" t="s">
        <v>17</v>
      </c>
      <c r="AE1201" s="14" t="s">
        <v>17</v>
      </c>
    </row>
    <row r="1202" spans="1:31">
      <c r="A1202" t="s">
        <v>143</v>
      </c>
      <c r="B1202" t="s">
        <v>126</v>
      </c>
      <c r="C1202" s="234" t="s">
        <v>264</v>
      </c>
      <c r="D1202" s="234" t="s">
        <v>264</v>
      </c>
      <c r="E1202">
        <v>1993</v>
      </c>
      <c r="F1202">
        <v>2</v>
      </c>
      <c r="G1202">
        <v>8</v>
      </c>
      <c r="H1202">
        <v>38.163400000000003</v>
      </c>
      <c r="I1202" t="s">
        <v>17</v>
      </c>
      <c r="J1202" s="14" t="s">
        <v>17</v>
      </c>
      <c r="K1202" s="14" t="s">
        <v>17</v>
      </c>
      <c r="L1202" s="14" t="s">
        <v>17</v>
      </c>
      <c r="M1202" s="14" t="s">
        <v>17</v>
      </c>
      <c r="N1202" s="14" t="s">
        <v>17</v>
      </c>
      <c r="O1202" s="14" t="s">
        <v>17</v>
      </c>
      <c r="P1202" s="14" t="s">
        <v>17</v>
      </c>
      <c r="Q1202" s="14" t="s">
        <v>17</v>
      </c>
      <c r="R1202" s="14" t="s">
        <v>17</v>
      </c>
      <c r="S1202" s="14" t="s">
        <v>17</v>
      </c>
      <c r="T1202" s="14" t="s">
        <v>17</v>
      </c>
      <c r="U1202" s="14" t="s">
        <v>17</v>
      </c>
      <c r="V1202" s="14" t="s">
        <v>17</v>
      </c>
      <c r="W1202" s="14" t="s">
        <v>17</v>
      </c>
      <c r="X1202" s="14" t="s">
        <v>17</v>
      </c>
      <c r="Y1202" s="14" t="s">
        <v>17</v>
      </c>
      <c r="Z1202" s="14" t="s">
        <v>17</v>
      </c>
      <c r="AA1202" s="14" t="s">
        <v>17</v>
      </c>
      <c r="AB1202" s="14" t="s">
        <v>17</v>
      </c>
      <c r="AC1202" s="14" t="s">
        <v>17</v>
      </c>
      <c r="AD1202" s="14" t="s">
        <v>17</v>
      </c>
      <c r="AE1202" s="14" t="s">
        <v>17</v>
      </c>
    </row>
    <row r="1203" spans="1:31">
      <c r="A1203" t="s">
        <v>143</v>
      </c>
      <c r="B1203" t="s">
        <v>126</v>
      </c>
      <c r="C1203" s="234" t="s">
        <v>264</v>
      </c>
      <c r="D1203" s="234" t="s">
        <v>264</v>
      </c>
      <c r="E1203">
        <v>1993</v>
      </c>
      <c r="F1203">
        <v>2</v>
      </c>
      <c r="G1203">
        <v>9</v>
      </c>
      <c r="H1203">
        <v>40.898000000000003</v>
      </c>
      <c r="I1203" t="s">
        <v>17</v>
      </c>
      <c r="J1203" s="14" t="s">
        <v>17</v>
      </c>
      <c r="K1203" s="14" t="s">
        <v>17</v>
      </c>
      <c r="L1203" s="14" t="s">
        <v>17</v>
      </c>
      <c r="M1203" s="14" t="s">
        <v>17</v>
      </c>
      <c r="N1203" s="14" t="s">
        <v>17</v>
      </c>
      <c r="O1203" s="14" t="s">
        <v>17</v>
      </c>
      <c r="P1203" s="14" t="s">
        <v>17</v>
      </c>
      <c r="Q1203" s="14" t="s">
        <v>17</v>
      </c>
      <c r="R1203" s="14" t="s">
        <v>17</v>
      </c>
      <c r="S1203" s="14" t="s">
        <v>17</v>
      </c>
      <c r="T1203" s="14" t="s">
        <v>17</v>
      </c>
      <c r="U1203" s="14" t="s">
        <v>17</v>
      </c>
      <c r="V1203" s="14" t="s">
        <v>17</v>
      </c>
      <c r="W1203" s="14" t="s">
        <v>17</v>
      </c>
      <c r="X1203" s="14" t="s">
        <v>17</v>
      </c>
      <c r="Y1203" s="14" t="s">
        <v>17</v>
      </c>
      <c r="Z1203" s="14" t="s">
        <v>17</v>
      </c>
      <c r="AA1203" s="14" t="s">
        <v>17</v>
      </c>
      <c r="AB1203" s="14" t="s">
        <v>17</v>
      </c>
      <c r="AC1203" s="14" t="s">
        <v>17</v>
      </c>
      <c r="AD1203" s="14" t="s">
        <v>17</v>
      </c>
      <c r="AE1203" s="14" t="s">
        <v>17</v>
      </c>
    </row>
    <row r="1204" spans="1:31">
      <c r="A1204" t="s">
        <v>143</v>
      </c>
      <c r="B1204" t="s">
        <v>126</v>
      </c>
      <c r="C1204" s="234" t="s">
        <v>264</v>
      </c>
      <c r="D1204" s="234" t="s">
        <v>264</v>
      </c>
      <c r="E1204">
        <v>1993</v>
      </c>
      <c r="F1204">
        <v>2</v>
      </c>
      <c r="G1204">
        <v>10</v>
      </c>
      <c r="H1204">
        <v>34.097799999999999</v>
      </c>
      <c r="I1204" t="s">
        <v>17</v>
      </c>
      <c r="J1204" s="14" t="s">
        <v>17</v>
      </c>
      <c r="K1204" s="14" t="s">
        <v>17</v>
      </c>
      <c r="L1204" s="14" t="s">
        <v>17</v>
      </c>
      <c r="M1204" s="14" t="s">
        <v>17</v>
      </c>
      <c r="N1204" s="14" t="s">
        <v>17</v>
      </c>
      <c r="O1204" s="14" t="s">
        <v>17</v>
      </c>
      <c r="P1204" s="14" t="s">
        <v>17</v>
      </c>
      <c r="Q1204" s="14" t="s">
        <v>17</v>
      </c>
      <c r="R1204" s="14" t="s">
        <v>17</v>
      </c>
      <c r="S1204" s="14" t="s">
        <v>17</v>
      </c>
      <c r="T1204" s="14" t="s">
        <v>17</v>
      </c>
      <c r="U1204" s="14" t="s">
        <v>17</v>
      </c>
      <c r="V1204" s="14" t="s">
        <v>17</v>
      </c>
      <c r="W1204" s="14" t="s">
        <v>17</v>
      </c>
      <c r="X1204" s="14" t="s">
        <v>17</v>
      </c>
      <c r="Y1204" s="14" t="s">
        <v>17</v>
      </c>
      <c r="Z1204" s="14" t="s">
        <v>17</v>
      </c>
      <c r="AA1204" s="14" t="s">
        <v>17</v>
      </c>
      <c r="AB1204" s="14" t="s">
        <v>17</v>
      </c>
      <c r="AC1204" s="14" t="s">
        <v>17</v>
      </c>
      <c r="AD1204" s="14" t="s">
        <v>17</v>
      </c>
      <c r="AE1204" s="14" t="s">
        <v>17</v>
      </c>
    </row>
    <row r="1205" spans="1:31">
      <c r="A1205" t="s">
        <v>143</v>
      </c>
      <c r="B1205" t="s">
        <v>126</v>
      </c>
      <c r="C1205" s="234" t="s">
        <v>264</v>
      </c>
      <c r="D1205" s="234" t="s">
        <v>264</v>
      </c>
      <c r="E1205">
        <v>1993</v>
      </c>
      <c r="F1205">
        <v>2</v>
      </c>
      <c r="G1205">
        <v>11</v>
      </c>
      <c r="H1205">
        <v>32.609499999999997</v>
      </c>
      <c r="I1205" t="s">
        <v>17</v>
      </c>
      <c r="J1205" s="14" t="s">
        <v>17</v>
      </c>
      <c r="K1205" s="14" t="s">
        <v>17</v>
      </c>
      <c r="L1205" s="14" t="s">
        <v>17</v>
      </c>
      <c r="M1205" s="14" t="s">
        <v>17</v>
      </c>
      <c r="N1205" s="14" t="s">
        <v>17</v>
      </c>
      <c r="O1205" s="14" t="s">
        <v>17</v>
      </c>
      <c r="P1205" s="14" t="s">
        <v>17</v>
      </c>
      <c r="Q1205" s="14" t="s">
        <v>17</v>
      </c>
      <c r="R1205" s="14" t="s">
        <v>17</v>
      </c>
      <c r="S1205" s="14" t="s">
        <v>17</v>
      </c>
      <c r="T1205" s="14" t="s">
        <v>17</v>
      </c>
      <c r="U1205" s="14" t="s">
        <v>17</v>
      </c>
      <c r="V1205" s="14" t="s">
        <v>17</v>
      </c>
      <c r="W1205" s="14" t="s">
        <v>17</v>
      </c>
      <c r="X1205" s="14" t="s">
        <v>17</v>
      </c>
      <c r="Y1205" s="14" t="s">
        <v>17</v>
      </c>
      <c r="Z1205" s="14" t="s">
        <v>17</v>
      </c>
      <c r="AA1205" s="14" t="s">
        <v>17</v>
      </c>
      <c r="AB1205" s="14" t="s">
        <v>17</v>
      </c>
      <c r="AC1205" s="14" t="s">
        <v>17</v>
      </c>
      <c r="AD1205" s="14" t="s">
        <v>17</v>
      </c>
      <c r="AE1205" s="14" t="s">
        <v>17</v>
      </c>
    </row>
    <row r="1206" spans="1:31">
      <c r="A1206" t="s">
        <v>143</v>
      </c>
      <c r="B1206" t="s">
        <v>126</v>
      </c>
      <c r="C1206" s="234" t="s">
        <v>264</v>
      </c>
      <c r="D1206" s="234" t="s">
        <v>264</v>
      </c>
      <c r="E1206">
        <v>1993</v>
      </c>
      <c r="F1206">
        <v>2</v>
      </c>
      <c r="G1206">
        <v>12</v>
      </c>
      <c r="H1206">
        <v>38.889400000000002</v>
      </c>
      <c r="I1206" t="s">
        <v>17</v>
      </c>
      <c r="J1206" s="14" t="s">
        <v>17</v>
      </c>
      <c r="K1206" s="14" t="s">
        <v>17</v>
      </c>
      <c r="L1206" s="14" t="s">
        <v>17</v>
      </c>
      <c r="M1206" s="14" t="s">
        <v>17</v>
      </c>
      <c r="N1206" s="14" t="s">
        <v>17</v>
      </c>
      <c r="O1206" s="14" t="s">
        <v>17</v>
      </c>
      <c r="P1206" s="14" t="s">
        <v>17</v>
      </c>
      <c r="Q1206" s="14" t="s">
        <v>17</v>
      </c>
      <c r="R1206" s="14" t="s">
        <v>17</v>
      </c>
      <c r="S1206" s="14" t="s">
        <v>17</v>
      </c>
      <c r="T1206" s="14" t="s">
        <v>17</v>
      </c>
      <c r="U1206" s="14" t="s">
        <v>17</v>
      </c>
      <c r="V1206" s="14" t="s">
        <v>17</v>
      </c>
      <c r="W1206" s="14" t="s">
        <v>17</v>
      </c>
      <c r="X1206" s="14" t="s">
        <v>17</v>
      </c>
      <c r="Y1206" s="14" t="s">
        <v>17</v>
      </c>
      <c r="Z1206" s="14" t="s">
        <v>17</v>
      </c>
      <c r="AA1206" s="14" t="s">
        <v>17</v>
      </c>
      <c r="AB1206" s="14" t="s">
        <v>17</v>
      </c>
      <c r="AC1206" s="14" t="s">
        <v>17</v>
      </c>
      <c r="AD1206" s="14" t="s">
        <v>17</v>
      </c>
      <c r="AE1206" s="14" t="s">
        <v>17</v>
      </c>
    </row>
    <row r="1207" spans="1:31">
      <c r="A1207" t="s">
        <v>143</v>
      </c>
      <c r="B1207" t="s">
        <v>126</v>
      </c>
      <c r="C1207" s="234" t="s">
        <v>264</v>
      </c>
      <c r="D1207" s="234" t="s">
        <v>264</v>
      </c>
      <c r="E1207">
        <v>1993</v>
      </c>
      <c r="F1207">
        <v>2</v>
      </c>
      <c r="G1207">
        <v>13</v>
      </c>
      <c r="H1207">
        <v>33.396000000000001</v>
      </c>
      <c r="I1207" t="s">
        <v>17</v>
      </c>
      <c r="J1207" s="14" t="s">
        <v>17</v>
      </c>
      <c r="K1207" s="14" t="s">
        <v>17</v>
      </c>
      <c r="L1207" s="14" t="s">
        <v>17</v>
      </c>
      <c r="M1207" s="14" t="s">
        <v>17</v>
      </c>
      <c r="N1207" s="14" t="s">
        <v>17</v>
      </c>
      <c r="O1207" s="14" t="s">
        <v>17</v>
      </c>
      <c r="P1207" s="14" t="s">
        <v>17</v>
      </c>
      <c r="Q1207" s="14" t="s">
        <v>17</v>
      </c>
      <c r="R1207" s="14" t="s">
        <v>17</v>
      </c>
      <c r="S1207" s="14" t="s">
        <v>17</v>
      </c>
      <c r="T1207" s="14" t="s">
        <v>17</v>
      </c>
      <c r="U1207" s="14" t="s">
        <v>17</v>
      </c>
      <c r="V1207" s="14" t="s">
        <v>17</v>
      </c>
      <c r="W1207" s="14" t="s">
        <v>17</v>
      </c>
      <c r="X1207" s="14" t="s">
        <v>17</v>
      </c>
      <c r="Y1207" s="14" t="s">
        <v>17</v>
      </c>
      <c r="Z1207" s="14" t="s">
        <v>17</v>
      </c>
      <c r="AA1207" s="14" t="s">
        <v>17</v>
      </c>
      <c r="AB1207" s="14" t="s">
        <v>17</v>
      </c>
      <c r="AC1207" s="14" t="s">
        <v>17</v>
      </c>
      <c r="AD1207" s="14" t="s">
        <v>17</v>
      </c>
      <c r="AE1207" s="14" t="s">
        <v>17</v>
      </c>
    </row>
    <row r="1208" spans="1:31">
      <c r="A1208" t="s">
        <v>143</v>
      </c>
      <c r="B1208" t="s">
        <v>126</v>
      </c>
      <c r="C1208" s="234" t="s">
        <v>264</v>
      </c>
      <c r="D1208" s="234" t="s">
        <v>264</v>
      </c>
      <c r="E1208">
        <v>1993</v>
      </c>
      <c r="F1208">
        <v>2</v>
      </c>
      <c r="G1208">
        <v>14</v>
      </c>
      <c r="H1208">
        <v>43.076000000000001</v>
      </c>
      <c r="I1208" t="s">
        <v>17</v>
      </c>
      <c r="J1208" s="14" t="s">
        <v>17</v>
      </c>
      <c r="K1208" s="14" t="s">
        <v>17</v>
      </c>
      <c r="L1208" s="14" t="s">
        <v>17</v>
      </c>
      <c r="M1208" s="14" t="s">
        <v>17</v>
      </c>
      <c r="N1208" s="14" t="s">
        <v>17</v>
      </c>
      <c r="O1208" s="14" t="s">
        <v>17</v>
      </c>
      <c r="P1208" s="14" t="s">
        <v>17</v>
      </c>
      <c r="Q1208" s="14" t="s">
        <v>17</v>
      </c>
      <c r="R1208" s="14" t="s">
        <v>17</v>
      </c>
      <c r="S1208" s="14" t="s">
        <v>17</v>
      </c>
      <c r="T1208" s="14" t="s">
        <v>17</v>
      </c>
      <c r="U1208" s="14" t="s">
        <v>17</v>
      </c>
      <c r="V1208" s="14" t="s">
        <v>17</v>
      </c>
      <c r="W1208" s="14" t="s">
        <v>17</v>
      </c>
      <c r="X1208" s="14" t="s">
        <v>17</v>
      </c>
      <c r="Y1208" s="14" t="s">
        <v>17</v>
      </c>
      <c r="Z1208" s="14" t="s">
        <v>17</v>
      </c>
      <c r="AA1208" s="14" t="s">
        <v>17</v>
      </c>
      <c r="AB1208" s="14" t="s">
        <v>17</v>
      </c>
      <c r="AC1208" s="14" t="s">
        <v>17</v>
      </c>
      <c r="AD1208" s="14" t="s">
        <v>17</v>
      </c>
      <c r="AE1208" s="14" t="s">
        <v>17</v>
      </c>
    </row>
    <row r="1209" spans="1:31">
      <c r="A1209" t="s">
        <v>143</v>
      </c>
      <c r="B1209" t="s">
        <v>126</v>
      </c>
      <c r="C1209" s="234" t="s">
        <v>264</v>
      </c>
      <c r="D1209" s="234" t="s">
        <v>264</v>
      </c>
      <c r="E1209">
        <v>1993</v>
      </c>
      <c r="F1209">
        <v>3</v>
      </c>
      <c r="G1209">
        <v>1</v>
      </c>
      <c r="H1209">
        <v>24.562999999999999</v>
      </c>
      <c r="I1209" t="s">
        <v>17</v>
      </c>
      <c r="J1209" s="14" t="s">
        <v>17</v>
      </c>
      <c r="K1209" s="14" t="s">
        <v>17</v>
      </c>
      <c r="L1209" s="14" t="s">
        <v>17</v>
      </c>
      <c r="M1209" s="14" t="s">
        <v>17</v>
      </c>
      <c r="N1209" s="14" t="s">
        <v>17</v>
      </c>
      <c r="O1209" s="14" t="s">
        <v>17</v>
      </c>
      <c r="P1209" s="14" t="s">
        <v>17</v>
      </c>
      <c r="Q1209" s="14" t="s">
        <v>17</v>
      </c>
      <c r="R1209" s="14" t="s">
        <v>17</v>
      </c>
      <c r="S1209" s="14" t="s">
        <v>17</v>
      </c>
      <c r="T1209" s="14" t="s">
        <v>17</v>
      </c>
      <c r="U1209" s="14" t="s">
        <v>17</v>
      </c>
      <c r="V1209" s="14" t="s">
        <v>17</v>
      </c>
      <c r="W1209" s="14" t="s">
        <v>17</v>
      </c>
      <c r="X1209" s="14" t="s">
        <v>17</v>
      </c>
      <c r="Y1209" s="14" t="s">
        <v>17</v>
      </c>
      <c r="Z1209" s="14" t="s">
        <v>17</v>
      </c>
      <c r="AA1209" s="14" t="s">
        <v>17</v>
      </c>
      <c r="AB1209" s="14" t="s">
        <v>17</v>
      </c>
      <c r="AC1209" s="14" t="s">
        <v>17</v>
      </c>
      <c r="AD1209" s="14" t="s">
        <v>17</v>
      </c>
      <c r="AE1209" s="14" t="s">
        <v>17</v>
      </c>
    </row>
    <row r="1210" spans="1:31">
      <c r="A1210" t="s">
        <v>143</v>
      </c>
      <c r="B1210" t="s">
        <v>126</v>
      </c>
      <c r="C1210" s="234" t="s">
        <v>264</v>
      </c>
      <c r="D1210" s="234" t="s">
        <v>264</v>
      </c>
      <c r="E1210">
        <v>1993</v>
      </c>
      <c r="F1210" s="34">
        <v>3</v>
      </c>
      <c r="G1210" s="34">
        <v>2</v>
      </c>
      <c r="H1210">
        <v>17.327200000000001</v>
      </c>
      <c r="I1210">
        <v>1.862997</v>
      </c>
      <c r="J1210" s="14" t="s">
        <v>17</v>
      </c>
      <c r="K1210" s="14" t="s">
        <v>17</v>
      </c>
      <c r="L1210" s="162">
        <v>5.9550000000000001</v>
      </c>
      <c r="M1210" s="14" t="s">
        <v>17</v>
      </c>
      <c r="N1210" s="162">
        <v>44.018000000000001</v>
      </c>
      <c r="O1210" s="14" t="s">
        <v>17</v>
      </c>
      <c r="P1210" s="162">
        <v>6.2780000000000002E-2</v>
      </c>
      <c r="Q1210" s="162">
        <v>0.91400000000000003</v>
      </c>
      <c r="R1210" s="14" t="s">
        <v>17</v>
      </c>
      <c r="S1210" s="14" t="s">
        <v>17</v>
      </c>
      <c r="T1210" s="14" t="s">
        <v>17</v>
      </c>
      <c r="U1210" s="14" t="s">
        <v>17</v>
      </c>
      <c r="V1210" s="14" t="s">
        <v>17</v>
      </c>
      <c r="W1210" s="14" t="s">
        <v>17</v>
      </c>
      <c r="X1210" s="14" t="s">
        <v>17</v>
      </c>
      <c r="Y1210" s="14" t="s">
        <v>17</v>
      </c>
      <c r="Z1210" s="14" t="s">
        <v>17</v>
      </c>
      <c r="AA1210" s="14" t="s">
        <v>17</v>
      </c>
      <c r="AB1210" s="14" t="s">
        <v>17</v>
      </c>
      <c r="AC1210" s="14" t="s">
        <v>17</v>
      </c>
      <c r="AD1210" s="14" t="s">
        <v>17</v>
      </c>
      <c r="AE1210" s="14" t="s">
        <v>17</v>
      </c>
    </row>
    <row r="1211" spans="1:31">
      <c r="A1211" t="s">
        <v>143</v>
      </c>
      <c r="B1211" t="s">
        <v>126</v>
      </c>
      <c r="C1211" s="234" t="s">
        <v>264</v>
      </c>
      <c r="D1211" s="234" t="s">
        <v>264</v>
      </c>
      <c r="E1211">
        <v>1993</v>
      </c>
      <c r="F1211" s="34">
        <v>3</v>
      </c>
      <c r="G1211" s="34">
        <v>3</v>
      </c>
      <c r="H1211">
        <v>28.616499999999998</v>
      </c>
      <c r="I1211">
        <v>1.8745149999999999</v>
      </c>
      <c r="J1211" s="14" t="s">
        <v>17</v>
      </c>
      <c r="K1211" s="14" t="s">
        <v>17</v>
      </c>
      <c r="L1211" s="162">
        <v>5.6950000000000003</v>
      </c>
      <c r="M1211" s="14" t="s">
        <v>17</v>
      </c>
      <c r="N1211" s="162">
        <v>69.777999999999992</v>
      </c>
      <c r="O1211" s="14" t="s">
        <v>17</v>
      </c>
      <c r="P1211" s="162">
        <v>4.1509999999999998E-2</v>
      </c>
      <c r="Q1211" s="162">
        <v>0.85799999999999998</v>
      </c>
      <c r="R1211" s="14" t="s">
        <v>17</v>
      </c>
      <c r="S1211" s="14" t="s">
        <v>17</v>
      </c>
      <c r="T1211" s="14" t="s">
        <v>17</v>
      </c>
      <c r="U1211" s="14" t="s">
        <v>17</v>
      </c>
      <c r="V1211" s="14" t="s">
        <v>17</v>
      </c>
      <c r="W1211" s="14" t="s">
        <v>17</v>
      </c>
      <c r="X1211" s="14" t="s">
        <v>17</v>
      </c>
      <c r="Y1211" s="14" t="s">
        <v>17</v>
      </c>
      <c r="Z1211" s="14" t="s">
        <v>17</v>
      </c>
      <c r="AA1211" s="14" t="s">
        <v>17</v>
      </c>
      <c r="AB1211" s="14" t="s">
        <v>17</v>
      </c>
      <c r="AC1211" s="14" t="s">
        <v>17</v>
      </c>
      <c r="AD1211" s="14" t="s">
        <v>17</v>
      </c>
      <c r="AE1211" s="14" t="s">
        <v>17</v>
      </c>
    </row>
    <row r="1212" spans="1:31">
      <c r="A1212" t="s">
        <v>143</v>
      </c>
      <c r="B1212" t="s">
        <v>126</v>
      </c>
      <c r="C1212" s="234" t="s">
        <v>264</v>
      </c>
      <c r="D1212" s="234" t="s">
        <v>264</v>
      </c>
      <c r="E1212">
        <v>1993</v>
      </c>
      <c r="F1212" s="34">
        <v>3</v>
      </c>
      <c r="G1212" s="34">
        <v>4</v>
      </c>
      <c r="H1212">
        <v>34.7149</v>
      </c>
      <c r="I1212">
        <v>1.9465779999999999</v>
      </c>
      <c r="J1212" s="14" t="s">
        <v>17</v>
      </c>
      <c r="K1212" s="14" t="s">
        <v>17</v>
      </c>
      <c r="L1212" s="162">
        <v>5.415</v>
      </c>
      <c r="M1212" s="14" t="s">
        <v>17</v>
      </c>
      <c r="N1212" s="162">
        <v>74.873999999999995</v>
      </c>
      <c r="O1212" s="14" t="s">
        <v>17</v>
      </c>
      <c r="P1212" s="162">
        <v>7.3429999999999995E-2</v>
      </c>
      <c r="Q1212" s="162">
        <v>0.88</v>
      </c>
      <c r="R1212" s="14" t="s">
        <v>17</v>
      </c>
      <c r="S1212" s="14" t="s">
        <v>17</v>
      </c>
      <c r="T1212" s="14" t="s">
        <v>17</v>
      </c>
      <c r="U1212" s="14" t="s">
        <v>17</v>
      </c>
      <c r="V1212" s="14" t="s">
        <v>17</v>
      </c>
      <c r="W1212" s="14" t="s">
        <v>17</v>
      </c>
      <c r="X1212" s="14" t="s">
        <v>17</v>
      </c>
      <c r="Y1212" s="14" t="s">
        <v>17</v>
      </c>
      <c r="Z1212" s="14" t="s">
        <v>17</v>
      </c>
      <c r="AA1212" s="14" t="s">
        <v>17</v>
      </c>
      <c r="AB1212" s="14" t="s">
        <v>17</v>
      </c>
      <c r="AC1212" s="14" t="s">
        <v>17</v>
      </c>
      <c r="AD1212" s="14" t="s">
        <v>17</v>
      </c>
      <c r="AE1212" s="14" t="s">
        <v>17</v>
      </c>
    </row>
    <row r="1213" spans="1:31">
      <c r="A1213" t="s">
        <v>143</v>
      </c>
      <c r="B1213" t="s">
        <v>126</v>
      </c>
      <c r="C1213" s="234" t="s">
        <v>264</v>
      </c>
      <c r="D1213" s="234" t="s">
        <v>264</v>
      </c>
      <c r="E1213">
        <v>1993</v>
      </c>
      <c r="F1213" s="34">
        <v>3</v>
      </c>
      <c r="G1213" s="34">
        <v>5</v>
      </c>
      <c r="H1213">
        <v>37.461599999999997</v>
      </c>
      <c r="I1213">
        <v>1.867348</v>
      </c>
      <c r="J1213" s="14" t="s">
        <v>17</v>
      </c>
      <c r="K1213" s="14" t="s">
        <v>17</v>
      </c>
      <c r="L1213" s="162">
        <v>5.5250000000000004</v>
      </c>
      <c r="M1213" s="14" t="s">
        <v>17</v>
      </c>
      <c r="N1213" s="147" t="s">
        <v>17</v>
      </c>
      <c r="O1213" s="14" t="s">
        <v>17</v>
      </c>
      <c r="P1213" s="162">
        <v>6.8019999999999997E-2</v>
      </c>
      <c r="Q1213" s="162">
        <v>0.91700000000000004</v>
      </c>
      <c r="R1213" s="14" t="s">
        <v>17</v>
      </c>
      <c r="S1213" s="14" t="s">
        <v>17</v>
      </c>
      <c r="T1213" s="14" t="s">
        <v>17</v>
      </c>
      <c r="U1213" s="14" t="s">
        <v>17</v>
      </c>
      <c r="V1213" s="14" t="s">
        <v>17</v>
      </c>
      <c r="W1213" s="14" t="s">
        <v>17</v>
      </c>
      <c r="X1213" s="14" t="s">
        <v>17</v>
      </c>
      <c r="Y1213" s="14" t="s">
        <v>17</v>
      </c>
      <c r="Z1213" s="14" t="s">
        <v>17</v>
      </c>
      <c r="AA1213" s="14" t="s">
        <v>17</v>
      </c>
      <c r="AB1213" s="14" t="s">
        <v>17</v>
      </c>
      <c r="AC1213" s="14" t="s">
        <v>17</v>
      </c>
      <c r="AD1213" s="14" t="s">
        <v>17</v>
      </c>
      <c r="AE1213" s="14" t="s">
        <v>17</v>
      </c>
    </row>
    <row r="1214" spans="1:31">
      <c r="A1214" t="s">
        <v>143</v>
      </c>
      <c r="B1214" t="s">
        <v>126</v>
      </c>
      <c r="C1214" s="234" t="s">
        <v>264</v>
      </c>
      <c r="D1214" s="234" t="s">
        <v>264</v>
      </c>
      <c r="E1214">
        <v>1993</v>
      </c>
      <c r="F1214" s="34">
        <v>3</v>
      </c>
      <c r="G1214" s="34">
        <v>6</v>
      </c>
      <c r="H1214">
        <v>43.511600000000001</v>
      </c>
      <c r="I1214">
        <v>2.124028</v>
      </c>
      <c r="J1214" s="14" t="s">
        <v>17</v>
      </c>
      <c r="K1214" s="14" t="s">
        <v>17</v>
      </c>
      <c r="L1214" s="162">
        <v>5.48</v>
      </c>
      <c r="M1214" s="14" t="s">
        <v>17</v>
      </c>
      <c r="N1214" s="162">
        <v>49.225999999999992</v>
      </c>
      <c r="O1214" s="14" t="s">
        <v>17</v>
      </c>
      <c r="P1214" s="162">
        <v>7.4910000000000004E-2</v>
      </c>
      <c r="Q1214" s="162">
        <v>0.89800000000000002</v>
      </c>
      <c r="R1214" s="14" t="s">
        <v>17</v>
      </c>
      <c r="S1214" s="14" t="s">
        <v>17</v>
      </c>
      <c r="T1214" s="14" t="s">
        <v>17</v>
      </c>
      <c r="U1214" s="14" t="s">
        <v>17</v>
      </c>
      <c r="V1214" s="14" t="s">
        <v>17</v>
      </c>
      <c r="W1214" s="14" t="s">
        <v>17</v>
      </c>
      <c r="X1214" s="14" t="s">
        <v>17</v>
      </c>
      <c r="Y1214" s="14" t="s">
        <v>17</v>
      </c>
      <c r="Z1214" s="14" t="s">
        <v>17</v>
      </c>
      <c r="AA1214" s="14" t="s">
        <v>17</v>
      </c>
      <c r="AB1214" s="14" t="s">
        <v>17</v>
      </c>
      <c r="AC1214" s="14" t="s">
        <v>17</v>
      </c>
      <c r="AD1214" s="14" t="s">
        <v>17</v>
      </c>
      <c r="AE1214" s="14" t="s">
        <v>17</v>
      </c>
    </row>
    <row r="1215" spans="1:31">
      <c r="A1215" t="s">
        <v>143</v>
      </c>
      <c r="B1215" t="s">
        <v>126</v>
      </c>
      <c r="C1215" s="234" t="s">
        <v>264</v>
      </c>
      <c r="D1215" s="234" t="s">
        <v>264</v>
      </c>
      <c r="E1215">
        <v>1993</v>
      </c>
      <c r="F1215" s="34">
        <v>3</v>
      </c>
      <c r="G1215" s="34">
        <v>7</v>
      </c>
      <c r="H1215">
        <v>35.816000000000003</v>
      </c>
      <c r="I1215">
        <v>2.2465320000000002</v>
      </c>
      <c r="J1215" s="14" t="s">
        <v>17</v>
      </c>
      <c r="K1215" s="14" t="s">
        <v>17</v>
      </c>
      <c r="L1215" s="162">
        <v>5.23</v>
      </c>
      <c r="M1215" s="14" t="s">
        <v>17</v>
      </c>
      <c r="N1215" s="162">
        <v>56.730000000000004</v>
      </c>
      <c r="O1215" s="14" t="s">
        <v>17</v>
      </c>
      <c r="P1215" s="162">
        <v>5.969E-2</v>
      </c>
      <c r="Q1215" s="162">
        <v>0.94399999999999995</v>
      </c>
      <c r="R1215" s="14" t="s">
        <v>17</v>
      </c>
      <c r="S1215" s="14" t="s">
        <v>17</v>
      </c>
      <c r="T1215" s="14" t="s">
        <v>17</v>
      </c>
      <c r="U1215" s="14" t="s">
        <v>17</v>
      </c>
      <c r="V1215" s="14" t="s">
        <v>17</v>
      </c>
      <c r="W1215" s="14" t="s">
        <v>17</v>
      </c>
      <c r="X1215" s="14" t="s">
        <v>17</v>
      </c>
      <c r="Y1215" s="14" t="s">
        <v>17</v>
      </c>
      <c r="Z1215" s="14" t="s">
        <v>17</v>
      </c>
      <c r="AA1215" s="14" t="s">
        <v>17</v>
      </c>
      <c r="AB1215" s="14" t="s">
        <v>17</v>
      </c>
      <c r="AC1215" s="14" t="s">
        <v>17</v>
      </c>
      <c r="AD1215" s="14" t="s">
        <v>17</v>
      </c>
      <c r="AE1215" s="14" t="s">
        <v>17</v>
      </c>
    </row>
    <row r="1216" spans="1:31">
      <c r="A1216" t="s">
        <v>143</v>
      </c>
      <c r="B1216" t="s">
        <v>126</v>
      </c>
      <c r="C1216" s="234" t="s">
        <v>264</v>
      </c>
      <c r="D1216" s="234" t="s">
        <v>264</v>
      </c>
      <c r="E1216">
        <v>1993</v>
      </c>
      <c r="F1216">
        <v>3</v>
      </c>
      <c r="G1216">
        <v>8</v>
      </c>
      <c r="H1216">
        <v>44.068199999999997</v>
      </c>
      <c r="I1216" t="s">
        <v>17</v>
      </c>
      <c r="J1216" s="14" t="s">
        <v>17</v>
      </c>
      <c r="K1216" s="14" t="s">
        <v>17</v>
      </c>
      <c r="L1216" s="14" t="s">
        <v>17</v>
      </c>
      <c r="M1216" s="14" t="s">
        <v>17</v>
      </c>
      <c r="N1216" s="14" t="s">
        <v>17</v>
      </c>
      <c r="O1216" s="14" t="s">
        <v>17</v>
      </c>
      <c r="P1216" s="14" t="s">
        <v>17</v>
      </c>
      <c r="Q1216" s="14" t="s">
        <v>17</v>
      </c>
      <c r="R1216" s="14" t="s">
        <v>17</v>
      </c>
      <c r="S1216" s="14" t="s">
        <v>17</v>
      </c>
      <c r="T1216" s="14" t="s">
        <v>17</v>
      </c>
      <c r="U1216" s="14" t="s">
        <v>17</v>
      </c>
      <c r="V1216" s="14" t="s">
        <v>17</v>
      </c>
      <c r="W1216" s="14" t="s">
        <v>17</v>
      </c>
      <c r="X1216" s="14" t="s">
        <v>17</v>
      </c>
      <c r="Y1216" s="14" t="s">
        <v>17</v>
      </c>
      <c r="Z1216" s="14" t="s">
        <v>17</v>
      </c>
      <c r="AA1216" s="14" t="s">
        <v>17</v>
      </c>
      <c r="AB1216" s="14" t="s">
        <v>17</v>
      </c>
      <c r="AC1216" s="14" t="s">
        <v>17</v>
      </c>
      <c r="AD1216" s="14" t="s">
        <v>17</v>
      </c>
      <c r="AE1216" s="14" t="s">
        <v>17</v>
      </c>
    </row>
    <row r="1217" spans="1:31">
      <c r="A1217" t="s">
        <v>143</v>
      </c>
      <c r="B1217" t="s">
        <v>126</v>
      </c>
      <c r="C1217" s="234" t="s">
        <v>264</v>
      </c>
      <c r="D1217" s="234" t="s">
        <v>264</v>
      </c>
      <c r="E1217">
        <v>1993</v>
      </c>
      <c r="F1217">
        <v>3</v>
      </c>
      <c r="G1217">
        <v>9</v>
      </c>
      <c r="H1217">
        <v>33.843699999999998</v>
      </c>
      <c r="I1217" t="s">
        <v>17</v>
      </c>
      <c r="J1217" s="14" t="s">
        <v>17</v>
      </c>
      <c r="K1217" s="14" t="s">
        <v>17</v>
      </c>
      <c r="L1217" s="14" t="s">
        <v>17</v>
      </c>
      <c r="M1217" s="14" t="s">
        <v>17</v>
      </c>
      <c r="N1217" s="14" t="s">
        <v>17</v>
      </c>
      <c r="O1217" s="14" t="s">
        <v>17</v>
      </c>
      <c r="P1217" s="14" t="s">
        <v>17</v>
      </c>
      <c r="Q1217" s="14" t="s">
        <v>17</v>
      </c>
      <c r="R1217" s="14" t="s">
        <v>17</v>
      </c>
      <c r="S1217" s="14" t="s">
        <v>17</v>
      </c>
      <c r="T1217" s="14" t="s">
        <v>17</v>
      </c>
      <c r="U1217" s="14" t="s">
        <v>17</v>
      </c>
      <c r="V1217" s="14" t="s">
        <v>17</v>
      </c>
      <c r="W1217" s="14" t="s">
        <v>17</v>
      </c>
      <c r="X1217" s="14" t="s">
        <v>17</v>
      </c>
      <c r="Y1217" s="14" t="s">
        <v>17</v>
      </c>
      <c r="Z1217" s="14" t="s">
        <v>17</v>
      </c>
      <c r="AA1217" s="14" t="s">
        <v>17</v>
      </c>
      <c r="AB1217" s="14" t="s">
        <v>17</v>
      </c>
      <c r="AC1217" s="14" t="s">
        <v>17</v>
      </c>
      <c r="AD1217" s="14" t="s">
        <v>17</v>
      </c>
      <c r="AE1217" s="14" t="s">
        <v>17</v>
      </c>
    </row>
    <row r="1218" spans="1:31">
      <c r="A1218" t="s">
        <v>143</v>
      </c>
      <c r="B1218" t="s">
        <v>126</v>
      </c>
      <c r="C1218" s="234" t="s">
        <v>264</v>
      </c>
      <c r="D1218" s="234" t="s">
        <v>264</v>
      </c>
      <c r="E1218">
        <v>1993</v>
      </c>
      <c r="F1218">
        <v>3</v>
      </c>
      <c r="G1218">
        <v>10</v>
      </c>
      <c r="H1218">
        <v>37.461599999999997</v>
      </c>
      <c r="I1218" t="s">
        <v>17</v>
      </c>
      <c r="J1218" s="14" t="s">
        <v>17</v>
      </c>
      <c r="K1218" s="14" t="s">
        <v>17</v>
      </c>
      <c r="L1218" s="14" t="s">
        <v>17</v>
      </c>
      <c r="M1218" s="14" t="s">
        <v>17</v>
      </c>
      <c r="N1218" s="14" t="s">
        <v>17</v>
      </c>
      <c r="O1218" s="14" t="s">
        <v>17</v>
      </c>
      <c r="P1218" s="14" t="s">
        <v>17</v>
      </c>
      <c r="Q1218" s="14" t="s">
        <v>17</v>
      </c>
      <c r="R1218" s="14" t="s">
        <v>17</v>
      </c>
      <c r="S1218" s="14" t="s">
        <v>17</v>
      </c>
      <c r="T1218" s="14" t="s">
        <v>17</v>
      </c>
      <c r="U1218" s="14" t="s">
        <v>17</v>
      </c>
      <c r="V1218" s="14" t="s">
        <v>17</v>
      </c>
      <c r="W1218" s="14" t="s">
        <v>17</v>
      </c>
      <c r="X1218" s="14" t="s">
        <v>17</v>
      </c>
      <c r="Y1218" s="14" t="s">
        <v>17</v>
      </c>
      <c r="Z1218" s="14" t="s">
        <v>17</v>
      </c>
      <c r="AA1218" s="14" t="s">
        <v>17</v>
      </c>
      <c r="AB1218" s="14" t="s">
        <v>17</v>
      </c>
      <c r="AC1218" s="14" t="s">
        <v>17</v>
      </c>
      <c r="AD1218" s="14" t="s">
        <v>17</v>
      </c>
      <c r="AE1218" s="14" t="s">
        <v>17</v>
      </c>
    </row>
    <row r="1219" spans="1:31">
      <c r="A1219" t="s">
        <v>143</v>
      </c>
      <c r="B1219" t="s">
        <v>126</v>
      </c>
      <c r="C1219" s="234" t="s">
        <v>264</v>
      </c>
      <c r="D1219" s="234" t="s">
        <v>264</v>
      </c>
      <c r="E1219">
        <v>1993</v>
      </c>
      <c r="F1219">
        <v>3</v>
      </c>
      <c r="G1219">
        <v>11</v>
      </c>
      <c r="H1219">
        <v>36.045900000000003</v>
      </c>
      <c r="I1219" t="s">
        <v>17</v>
      </c>
      <c r="J1219" s="14" t="s">
        <v>17</v>
      </c>
      <c r="K1219" s="14" t="s">
        <v>17</v>
      </c>
      <c r="L1219" s="14" t="s">
        <v>17</v>
      </c>
      <c r="M1219" s="14" t="s">
        <v>17</v>
      </c>
      <c r="N1219" s="14" t="s">
        <v>17</v>
      </c>
      <c r="O1219" s="14" t="s">
        <v>17</v>
      </c>
      <c r="P1219" s="14" t="s">
        <v>17</v>
      </c>
      <c r="Q1219" s="14" t="s">
        <v>17</v>
      </c>
      <c r="R1219" s="14" t="s">
        <v>17</v>
      </c>
      <c r="S1219" s="14" t="s">
        <v>17</v>
      </c>
      <c r="T1219" s="14" t="s">
        <v>17</v>
      </c>
      <c r="U1219" s="14" t="s">
        <v>17</v>
      </c>
      <c r="V1219" s="14" t="s">
        <v>17</v>
      </c>
      <c r="W1219" s="14" t="s">
        <v>17</v>
      </c>
      <c r="X1219" s="14" t="s">
        <v>17</v>
      </c>
      <c r="Y1219" s="14" t="s">
        <v>17</v>
      </c>
      <c r="Z1219" s="14" t="s">
        <v>17</v>
      </c>
      <c r="AA1219" s="14" t="s">
        <v>17</v>
      </c>
      <c r="AB1219" s="14" t="s">
        <v>17</v>
      </c>
      <c r="AC1219" s="14" t="s">
        <v>17</v>
      </c>
      <c r="AD1219" s="14" t="s">
        <v>17</v>
      </c>
      <c r="AE1219" s="14" t="s">
        <v>17</v>
      </c>
    </row>
    <row r="1220" spans="1:31">
      <c r="A1220" t="s">
        <v>143</v>
      </c>
      <c r="B1220" t="s">
        <v>126</v>
      </c>
      <c r="C1220" s="234" t="s">
        <v>264</v>
      </c>
      <c r="D1220" s="234" t="s">
        <v>264</v>
      </c>
      <c r="E1220">
        <v>1993</v>
      </c>
      <c r="F1220">
        <v>3</v>
      </c>
      <c r="G1220">
        <v>12</v>
      </c>
      <c r="H1220">
        <v>32.948300000000003</v>
      </c>
      <c r="I1220" t="s">
        <v>17</v>
      </c>
      <c r="J1220" s="14" t="s">
        <v>17</v>
      </c>
      <c r="K1220" s="14" t="s">
        <v>17</v>
      </c>
      <c r="L1220" s="14" t="s">
        <v>17</v>
      </c>
      <c r="M1220" s="14" t="s">
        <v>17</v>
      </c>
      <c r="N1220" s="14" t="s">
        <v>17</v>
      </c>
      <c r="O1220" s="14" t="s">
        <v>17</v>
      </c>
      <c r="P1220" s="14" t="s">
        <v>17</v>
      </c>
      <c r="Q1220" s="14" t="s">
        <v>17</v>
      </c>
      <c r="R1220" s="14" t="s">
        <v>17</v>
      </c>
      <c r="S1220" s="14" t="s">
        <v>17</v>
      </c>
      <c r="T1220" s="14" t="s">
        <v>17</v>
      </c>
      <c r="U1220" s="14" t="s">
        <v>17</v>
      </c>
      <c r="V1220" s="14" t="s">
        <v>17</v>
      </c>
      <c r="W1220" s="14" t="s">
        <v>17</v>
      </c>
      <c r="X1220" s="14" t="s">
        <v>17</v>
      </c>
      <c r="Y1220" s="14" t="s">
        <v>17</v>
      </c>
      <c r="Z1220" s="14" t="s">
        <v>17</v>
      </c>
      <c r="AA1220" s="14" t="s">
        <v>17</v>
      </c>
      <c r="AB1220" s="14" t="s">
        <v>17</v>
      </c>
      <c r="AC1220" s="14" t="s">
        <v>17</v>
      </c>
      <c r="AD1220" s="14" t="s">
        <v>17</v>
      </c>
      <c r="AE1220" s="14" t="s">
        <v>17</v>
      </c>
    </row>
    <row r="1221" spans="1:31">
      <c r="A1221" t="s">
        <v>143</v>
      </c>
      <c r="B1221" t="s">
        <v>126</v>
      </c>
      <c r="C1221" s="234" t="s">
        <v>264</v>
      </c>
      <c r="D1221" s="234" t="s">
        <v>264</v>
      </c>
      <c r="E1221">
        <v>1993</v>
      </c>
      <c r="F1221">
        <v>3</v>
      </c>
      <c r="G1221">
        <v>13</v>
      </c>
      <c r="H1221">
        <v>38.308599999999998</v>
      </c>
      <c r="I1221" t="s">
        <v>17</v>
      </c>
      <c r="J1221" s="14" t="s">
        <v>17</v>
      </c>
      <c r="K1221" s="14" t="s">
        <v>17</v>
      </c>
      <c r="L1221" s="14" t="s">
        <v>17</v>
      </c>
      <c r="M1221" s="14" t="s">
        <v>17</v>
      </c>
      <c r="N1221" s="14" t="s">
        <v>17</v>
      </c>
      <c r="O1221" s="14" t="s">
        <v>17</v>
      </c>
      <c r="P1221" s="14" t="s">
        <v>17</v>
      </c>
      <c r="Q1221" s="14" t="s">
        <v>17</v>
      </c>
      <c r="R1221" s="14" t="s">
        <v>17</v>
      </c>
      <c r="S1221" s="14" t="s">
        <v>17</v>
      </c>
      <c r="T1221" s="14" t="s">
        <v>17</v>
      </c>
      <c r="U1221" s="14" t="s">
        <v>17</v>
      </c>
      <c r="V1221" s="14" t="s">
        <v>17</v>
      </c>
      <c r="W1221" s="14" t="s">
        <v>17</v>
      </c>
      <c r="X1221" s="14" t="s">
        <v>17</v>
      </c>
      <c r="Y1221" s="14" t="s">
        <v>17</v>
      </c>
      <c r="Z1221" s="14" t="s">
        <v>17</v>
      </c>
      <c r="AA1221" s="14" t="s">
        <v>17</v>
      </c>
      <c r="AB1221" s="14" t="s">
        <v>17</v>
      </c>
      <c r="AC1221" s="14" t="s">
        <v>17</v>
      </c>
      <c r="AD1221" s="14" t="s">
        <v>17</v>
      </c>
      <c r="AE1221" s="14" t="s">
        <v>17</v>
      </c>
    </row>
    <row r="1222" spans="1:31">
      <c r="A1222" t="s">
        <v>143</v>
      </c>
      <c r="B1222" t="s">
        <v>126</v>
      </c>
      <c r="C1222" s="234" t="s">
        <v>264</v>
      </c>
      <c r="D1222" s="234" t="s">
        <v>264</v>
      </c>
      <c r="E1222">
        <v>1993</v>
      </c>
      <c r="F1222">
        <v>3</v>
      </c>
      <c r="G1222">
        <v>14</v>
      </c>
      <c r="H1222">
        <v>35.501399999999997</v>
      </c>
      <c r="I1222" t="s">
        <v>17</v>
      </c>
      <c r="J1222" s="14" t="s">
        <v>17</v>
      </c>
      <c r="K1222" s="14" t="s">
        <v>17</v>
      </c>
      <c r="L1222" s="14" t="s">
        <v>17</v>
      </c>
      <c r="M1222" s="14" t="s">
        <v>17</v>
      </c>
      <c r="N1222" s="14" t="s">
        <v>17</v>
      </c>
      <c r="O1222" s="14" t="s">
        <v>17</v>
      </c>
      <c r="P1222" s="14" t="s">
        <v>17</v>
      </c>
      <c r="Q1222" s="14" t="s">
        <v>17</v>
      </c>
      <c r="R1222" s="14" t="s">
        <v>17</v>
      </c>
      <c r="S1222" s="14" t="s">
        <v>17</v>
      </c>
      <c r="T1222" s="14" t="s">
        <v>17</v>
      </c>
      <c r="U1222" s="14" t="s">
        <v>17</v>
      </c>
      <c r="V1222" s="14" t="s">
        <v>17</v>
      </c>
      <c r="W1222" s="14" t="s">
        <v>17</v>
      </c>
      <c r="X1222" s="14" t="s">
        <v>17</v>
      </c>
      <c r="Y1222" s="14" t="s">
        <v>17</v>
      </c>
      <c r="Z1222" s="14" t="s">
        <v>17</v>
      </c>
      <c r="AA1222" s="14" t="s">
        <v>17</v>
      </c>
      <c r="AB1222" s="14" t="s">
        <v>17</v>
      </c>
      <c r="AC1222" s="14" t="s">
        <v>17</v>
      </c>
      <c r="AD1222" s="14" t="s">
        <v>17</v>
      </c>
      <c r="AE1222" s="14" t="s">
        <v>17</v>
      </c>
    </row>
    <row r="1223" spans="1:31">
      <c r="A1223" t="s">
        <v>143</v>
      </c>
      <c r="B1223" t="s">
        <v>126</v>
      </c>
      <c r="C1223" s="234" t="s">
        <v>264</v>
      </c>
      <c r="D1223" s="234" t="s">
        <v>264</v>
      </c>
      <c r="E1223">
        <v>1993</v>
      </c>
      <c r="F1223">
        <v>4</v>
      </c>
      <c r="G1223">
        <v>1</v>
      </c>
      <c r="H1223">
        <v>20.884599999999999</v>
      </c>
      <c r="I1223" t="s">
        <v>17</v>
      </c>
      <c r="J1223" s="14" t="s">
        <v>17</v>
      </c>
      <c r="K1223" s="14" t="s">
        <v>17</v>
      </c>
      <c r="L1223" s="14" t="s">
        <v>17</v>
      </c>
      <c r="M1223" s="14" t="s">
        <v>17</v>
      </c>
      <c r="N1223" s="14" t="s">
        <v>17</v>
      </c>
      <c r="O1223" s="14" t="s">
        <v>17</v>
      </c>
      <c r="P1223" s="14" t="s">
        <v>17</v>
      </c>
      <c r="Q1223" s="14" t="s">
        <v>17</v>
      </c>
      <c r="R1223" s="14" t="s">
        <v>17</v>
      </c>
      <c r="S1223" s="14" t="s">
        <v>17</v>
      </c>
      <c r="T1223" s="14" t="s">
        <v>17</v>
      </c>
      <c r="U1223" s="14" t="s">
        <v>17</v>
      </c>
      <c r="V1223" s="14" t="s">
        <v>17</v>
      </c>
      <c r="W1223" s="14" t="s">
        <v>17</v>
      </c>
      <c r="X1223" s="14" t="s">
        <v>17</v>
      </c>
      <c r="Y1223" s="14" t="s">
        <v>17</v>
      </c>
      <c r="Z1223" s="14" t="s">
        <v>17</v>
      </c>
      <c r="AA1223" s="14" t="s">
        <v>17</v>
      </c>
      <c r="AB1223" s="14" t="s">
        <v>17</v>
      </c>
      <c r="AC1223" s="14" t="s">
        <v>17</v>
      </c>
      <c r="AD1223" s="14" t="s">
        <v>17</v>
      </c>
      <c r="AE1223" s="14" t="s">
        <v>17</v>
      </c>
    </row>
    <row r="1224" spans="1:31">
      <c r="A1224" t="s">
        <v>143</v>
      </c>
      <c r="B1224" t="s">
        <v>126</v>
      </c>
      <c r="C1224" s="234" t="s">
        <v>264</v>
      </c>
      <c r="D1224" s="234" t="s">
        <v>264</v>
      </c>
      <c r="E1224">
        <v>1993</v>
      </c>
      <c r="F1224" s="34">
        <v>4</v>
      </c>
      <c r="G1224" s="34">
        <v>2</v>
      </c>
      <c r="H1224">
        <v>21.5501</v>
      </c>
      <c r="I1224">
        <v>2.0679829999999999</v>
      </c>
      <c r="J1224" s="14" t="s">
        <v>17</v>
      </c>
      <c r="K1224" s="14" t="s">
        <v>17</v>
      </c>
      <c r="L1224" s="162">
        <v>6.1850000000000005</v>
      </c>
      <c r="M1224" s="14" t="s">
        <v>17</v>
      </c>
      <c r="N1224" s="162">
        <v>62.554000000000009</v>
      </c>
      <c r="O1224" s="14" t="s">
        <v>17</v>
      </c>
      <c r="P1224" s="162">
        <v>6.3329999999999997E-2</v>
      </c>
      <c r="Q1224" s="162">
        <v>0.79300000000000004</v>
      </c>
      <c r="R1224" s="14" t="s">
        <v>17</v>
      </c>
      <c r="S1224" s="14" t="s">
        <v>17</v>
      </c>
      <c r="T1224" s="14" t="s">
        <v>17</v>
      </c>
      <c r="U1224" s="14" t="s">
        <v>17</v>
      </c>
      <c r="V1224" s="14" t="s">
        <v>17</v>
      </c>
      <c r="W1224" s="14" t="s">
        <v>17</v>
      </c>
      <c r="X1224" s="14" t="s">
        <v>17</v>
      </c>
      <c r="Y1224" s="14" t="s">
        <v>17</v>
      </c>
      <c r="Z1224" s="14" t="s">
        <v>17</v>
      </c>
      <c r="AA1224" s="14" t="s">
        <v>17</v>
      </c>
      <c r="AB1224" s="14" t="s">
        <v>17</v>
      </c>
      <c r="AC1224" s="14" t="s">
        <v>17</v>
      </c>
      <c r="AD1224" s="14" t="s">
        <v>17</v>
      </c>
      <c r="AE1224" s="14" t="s">
        <v>17</v>
      </c>
    </row>
    <row r="1225" spans="1:31">
      <c r="A1225" t="s">
        <v>143</v>
      </c>
      <c r="B1225" t="s">
        <v>126</v>
      </c>
      <c r="C1225" s="234" t="s">
        <v>264</v>
      </c>
      <c r="D1225" s="234" t="s">
        <v>264</v>
      </c>
      <c r="E1225">
        <v>1993</v>
      </c>
      <c r="F1225" s="34">
        <v>4</v>
      </c>
      <c r="G1225" s="34">
        <v>3</v>
      </c>
      <c r="H1225">
        <v>32.379600000000003</v>
      </c>
      <c r="I1225">
        <v>1.825966</v>
      </c>
      <c r="J1225" s="14" t="s">
        <v>17</v>
      </c>
      <c r="K1225" s="14" t="s">
        <v>17</v>
      </c>
      <c r="L1225" s="162">
        <v>5.52</v>
      </c>
      <c r="M1225" s="14" t="s">
        <v>17</v>
      </c>
      <c r="N1225" s="162">
        <v>71.122</v>
      </c>
      <c r="O1225" s="14" t="s">
        <v>17</v>
      </c>
      <c r="P1225" s="162" t="s">
        <v>17</v>
      </c>
      <c r="Q1225" s="14" t="s">
        <v>17</v>
      </c>
      <c r="R1225" s="14" t="s">
        <v>17</v>
      </c>
      <c r="S1225" s="14" t="s">
        <v>17</v>
      </c>
      <c r="T1225" s="14" t="s">
        <v>17</v>
      </c>
      <c r="U1225" s="14" t="s">
        <v>17</v>
      </c>
      <c r="V1225" s="14" t="s">
        <v>17</v>
      </c>
      <c r="W1225" s="14" t="s">
        <v>17</v>
      </c>
      <c r="X1225" s="14" t="s">
        <v>17</v>
      </c>
      <c r="Y1225" s="14" t="s">
        <v>17</v>
      </c>
      <c r="Z1225" s="14" t="s">
        <v>17</v>
      </c>
      <c r="AA1225" s="14" t="s">
        <v>17</v>
      </c>
      <c r="AB1225" s="14" t="s">
        <v>17</v>
      </c>
      <c r="AC1225" s="14" t="s">
        <v>17</v>
      </c>
      <c r="AD1225" s="14" t="s">
        <v>17</v>
      </c>
      <c r="AE1225" s="14" t="s">
        <v>17</v>
      </c>
    </row>
    <row r="1226" spans="1:31">
      <c r="A1226" t="s">
        <v>143</v>
      </c>
      <c r="B1226" t="s">
        <v>126</v>
      </c>
      <c r="C1226" s="234" t="s">
        <v>264</v>
      </c>
      <c r="D1226" s="234" t="s">
        <v>264</v>
      </c>
      <c r="E1226">
        <v>1993</v>
      </c>
      <c r="F1226" s="34">
        <v>4</v>
      </c>
      <c r="G1226" s="34">
        <v>4</v>
      </c>
      <c r="H1226">
        <v>37.001800000000003</v>
      </c>
      <c r="I1226">
        <v>1.8798859999999999</v>
      </c>
      <c r="J1226" s="14" t="s">
        <v>17</v>
      </c>
      <c r="K1226" s="14" t="s">
        <v>17</v>
      </c>
      <c r="L1226" s="162">
        <v>6.1749999999999998</v>
      </c>
      <c r="M1226" s="14" t="s">
        <v>17</v>
      </c>
      <c r="N1226" s="162">
        <v>46.201999999999998</v>
      </c>
      <c r="O1226" s="14" t="s">
        <v>17</v>
      </c>
      <c r="P1226" s="162">
        <v>5.425E-2</v>
      </c>
      <c r="Q1226" s="162">
        <v>0.88300000000000001</v>
      </c>
      <c r="R1226" s="14" t="s">
        <v>17</v>
      </c>
      <c r="S1226" s="14" t="s">
        <v>17</v>
      </c>
      <c r="T1226" s="14" t="s">
        <v>17</v>
      </c>
      <c r="U1226" s="14" t="s">
        <v>17</v>
      </c>
      <c r="V1226" s="14" t="s">
        <v>17</v>
      </c>
      <c r="W1226" s="14" t="s">
        <v>17</v>
      </c>
      <c r="X1226" s="14" t="s">
        <v>17</v>
      </c>
      <c r="Y1226" s="14" t="s">
        <v>17</v>
      </c>
      <c r="Z1226" s="14" t="s">
        <v>17</v>
      </c>
      <c r="AA1226" s="14" t="s">
        <v>17</v>
      </c>
      <c r="AB1226" s="14" t="s">
        <v>17</v>
      </c>
      <c r="AC1226" s="14" t="s">
        <v>17</v>
      </c>
      <c r="AD1226" s="14" t="s">
        <v>17</v>
      </c>
      <c r="AE1226" s="14" t="s">
        <v>17</v>
      </c>
    </row>
    <row r="1227" spans="1:31">
      <c r="A1227" t="s">
        <v>143</v>
      </c>
      <c r="B1227" t="s">
        <v>126</v>
      </c>
      <c r="C1227" s="234" t="s">
        <v>264</v>
      </c>
      <c r="D1227" s="234" t="s">
        <v>264</v>
      </c>
      <c r="E1227">
        <v>1993</v>
      </c>
      <c r="F1227" s="34">
        <v>4</v>
      </c>
      <c r="G1227" s="34">
        <v>5</v>
      </c>
      <c r="H1227">
        <v>45.859000000000002</v>
      </c>
      <c r="I1227">
        <v>2.1529989999999999</v>
      </c>
      <c r="J1227" s="14" t="s">
        <v>17</v>
      </c>
      <c r="K1227" s="14" t="s">
        <v>17</v>
      </c>
      <c r="L1227" s="162">
        <v>5.625</v>
      </c>
      <c r="M1227" s="14" t="s">
        <v>17</v>
      </c>
      <c r="N1227" s="162">
        <v>65.745999999999995</v>
      </c>
      <c r="O1227" s="14" t="s">
        <v>17</v>
      </c>
      <c r="P1227" s="162">
        <v>5.3289999999999997E-2</v>
      </c>
      <c r="Q1227" s="162">
        <v>0.90600000000000003</v>
      </c>
      <c r="R1227" s="14" t="s">
        <v>17</v>
      </c>
      <c r="S1227" s="14" t="s">
        <v>17</v>
      </c>
      <c r="T1227" s="14" t="s">
        <v>17</v>
      </c>
      <c r="U1227" s="14" t="s">
        <v>17</v>
      </c>
      <c r="V1227" s="14" t="s">
        <v>17</v>
      </c>
      <c r="W1227" s="14" t="s">
        <v>17</v>
      </c>
      <c r="X1227" s="14" t="s">
        <v>17</v>
      </c>
      <c r="Y1227" s="14" t="s">
        <v>17</v>
      </c>
      <c r="Z1227" s="14" t="s">
        <v>17</v>
      </c>
      <c r="AA1227" s="14" t="s">
        <v>17</v>
      </c>
      <c r="AB1227" s="14" t="s">
        <v>17</v>
      </c>
      <c r="AC1227" s="14" t="s">
        <v>17</v>
      </c>
      <c r="AD1227" s="14" t="s">
        <v>17</v>
      </c>
      <c r="AE1227" s="14" t="s">
        <v>17</v>
      </c>
    </row>
    <row r="1228" spans="1:31">
      <c r="A1228" t="s">
        <v>143</v>
      </c>
      <c r="B1228" t="s">
        <v>126</v>
      </c>
      <c r="C1228" s="234" t="s">
        <v>264</v>
      </c>
      <c r="D1228" s="234" t="s">
        <v>264</v>
      </c>
      <c r="E1228">
        <v>1993</v>
      </c>
      <c r="F1228" s="34">
        <v>4</v>
      </c>
      <c r="G1228" s="34">
        <v>6</v>
      </c>
      <c r="H1228">
        <v>46.343000000000004</v>
      </c>
      <c r="I1228">
        <v>2.05741</v>
      </c>
      <c r="J1228" s="14" t="s">
        <v>17</v>
      </c>
      <c r="K1228" s="14" t="s">
        <v>17</v>
      </c>
      <c r="L1228" s="162">
        <v>5.9749999999999996</v>
      </c>
      <c r="M1228" s="14" t="s">
        <v>17</v>
      </c>
      <c r="N1228" s="162">
        <v>61.434000000000005</v>
      </c>
      <c r="O1228" s="14" t="s">
        <v>17</v>
      </c>
      <c r="P1228" s="162">
        <v>5.8189999999999999E-2</v>
      </c>
      <c r="Q1228" s="162">
        <v>0.95299999999999996</v>
      </c>
      <c r="R1228" s="14" t="s">
        <v>17</v>
      </c>
      <c r="S1228" s="14" t="s">
        <v>17</v>
      </c>
      <c r="T1228" s="14" t="s">
        <v>17</v>
      </c>
      <c r="U1228" s="14" t="s">
        <v>17</v>
      </c>
      <c r="V1228" s="14" t="s">
        <v>17</v>
      </c>
      <c r="W1228" s="14" t="s">
        <v>17</v>
      </c>
      <c r="X1228" s="14" t="s">
        <v>17</v>
      </c>
      <c r="Y1228" s="14" t="s">
        <v>17</v>
      </c>
      <c r="Z1228" s="14" t="s">
        <v>17</v>
      </c>
      <c r="AA1228" s="14" t="s">
        <v>17</v>
      </c>
      <c r="AB1228" s="14" t="s">
        <v>17</v>
      </c>
      <c r="AC1228" s="14" t="s">
        <v>17</v>
      </c>
      <c r="AD1228" s="14" t="s">
        <v>17</v>
      </c>
      <c r="AE1228" s="14" t="s">
        <v>17</v>
      </c>
    </row>
    <row r="1229" spans="1:31">
      <c r="A1229" t="s">
        <v>143</v>
      </c>
      <c r="B1229" t="s">
        <v>126</v>
      </c>
      <c r="C1229" s="234" t="s">
        <v>264</v>
      </c>
      <c r="D1229" s="234" t="s">
        <v>264</v>
      </c>
      <c r="E1229">
        <v>1993</v>
      </c>
      <c r="F1229" s="34">
        <v>4</v>
      </c>
      <c r="G1229" s="34">
        <v>7</v>
      </c>
      <c r="H1229">
        <v>38.695799999999998</v>
      </c>
      <c r="I1229">
        <v>2.4867490000000001</v>
      </c>
      <c r="J1229" s="14" t="s">
        <v>17</v>
      </c>
      <c r="K1229" s="14" t="s">
        <v>17</v>
      </c>
      <c r="L1229" s="162">
        <v>5.6099999999999994</v>
      </c>
      <c r="M1229" s="14" t="s">
        <v>17</v>
      </c>
      <c r="N1229" s="162">
        <v>45.529999999999987</v>
      </c>
      <c r="O1229" s="14" t="s">
        <v>17</v>
      </c>
      <c r="P1229" s="162">
        <v>7.5020000000000003E-2</v>
      </c>
      <c r="Q1229" s="162">
        <v>0.95499999999999996</v>
      </c>
      <c r="R1229" s="14" t="s">
        <v>17</v>
      </c>
      <c r="S1229" s="14" t="s">
        <v>17</v>
      </c>
      <c r="T1229" s="14" t="s">
        <v>17</v>
      </c>
      <c r="U1229" s="14" t="s">
        <v>17</v>
      </c>
      <c r="V1229" s="14" t="s">
        <v>17</v>
      </c>
      <c r="W1229" s="14" t="s">
        <v>17</v>
      </c>
      <c r="X1229" s="14" t="s">
        <v>17</v>
      </c>
      <c r="Y1229" s="14" t="s">
        <v>17</v>
      </c>
      <c r="Z1229" s="14" t="s">
        <v>17</v>
      </c>
      <c r="AA1229" s="14" t="s">
        <v>17</v>
      </c>
      <c r="AB1229" s="14" t="s">
        <v>17</v>
      </c>
      <c r="AC1229" s="14" t="s">
        <v>17</v>
      </c>
      <c r="AD1229" s="14" t="s">
        <v>17</v>
      </c>
      <c r="AE1229" s="14" t="s">
        <v>17</v>
      </c>
    </row>
    <row r="1230" spans="1:31">
      <c r="A1230" t="s">
        <v>143</v>
      </c>
      <c r="B1230" t="s">
        <v>126</v>
      </c>
      <c r="C1230" s="234" t="s">
        <v>264</v>
      </c>
      <c r="D1230" s="234" t="s">
        <v>264</v>
      </c>
      <c r="E1230">
        <v>1993</v>
      </c>
      <c r="F1230">
        <v>4</v>
      </c>
      <c r="G1230">
        <v>8</v>
      </c>
      <c r="H1230">
        <v>38.235999999999997</v>
      </c>
      <c r="I1230" t="s">
        <v>17</v>
      </c>
      <c r="J1230" s="14" t="s">
        <v>17</v>
      </c>
      <c r="K1230" s="14" t="s">
        <v>17</v>
      </c>
      <c r="L1230" s="14" t="s">
        <v>17</v>
      </c>
      <c r="M1230" s="14" t="s">
        <v>17</v>
      </c>
      <c r="N1230" s="14" t="s">
        <v>17</v>
      </c>
      <c r="O1230" s="14" t="s">
        <v>17</v>
      </c>
      <c r="P1230" s="14" t="s">
        <v>17</v>
      </c>
      <c r="Q1230" s="14" t="s">
        <v>17</v>
      </c>
      <c r="R1230" s="14" t="s">
        <v>17</v>
      </c>
      <c r="S1230" s="14" t="s">
        <v>17</v>
      </c>
      <c r="T1230" s="14" t="s">
        <v>17</v>
      </c>
      <c r="U1230" s="14" t="s">
        <v>17</v>
      </c>
      <c r="V1230" s="14" t="s">
        <v>17</v>
      </c>
      <c r="W1230" s="14" t="s">
        <v>17</v>
      </c>
      <c r="X1230" s="14" t="s">
        <v>17</v>
      </c>
      <c r="Y1230" s="14" t="s">
        <v>17</v>
      </c>
      <c r="Z1230" s="14" t="s">
        <v>17</v>
      </c>
      <c r="AA1230" s="14" t="s">
        <v>17</v>
      </c>
      <c r="AB1230" s="14" t="s">
        <v>17</v>
      </c>
      <c r="AC1230" s="14" t="s">
        <v>17</v>
      </c>
      <c r="AD1230" s="14" t="s">
        <v>17</v>
      </c>
      <c r="AE1230" s="14" t="s">
        <v>17</v>
      </c>
    </row>
    <row r="1231" spans="1:31">
      <c r="A1231" t="s">
        <v>143</v>
      </c>
      <c r="B1231" t="s">
        <v>126</v>
      </c>
      <c r="C1231" s="234" t="s">
        <v>264</v>
      </c>
      <c r="D1231" s="234" t="s">
        <v>264</v>
      </c>
      <c r="E1231">
        <v>1993</v>
      </c>
      <c r="F1231">
        <v>4</v>
      </c>
      <c r="G1231">
        <v>9</v>
      </c>
      <c r="H1231">
        <v>36.8324</v>
      </c>
      <c r="I1231" t="s">
        <v>17</v>
      </c>
      <c r="J1231" s="14" t="s">
        <v>17</v>
      </c>
      <c r="K1231" s="14" t="s">
        <v>17</v>
      </c>
      <c r="L1231" s="14" t="s">
        <v>17</v>
      </c>
      <c r="M1231" s="14" t="s">
        <v>17</v>
      </c>
      <c r="N1231" s="14" t="s">
        <v>17</v>
      </c>
      <c r="O1231" s="14" t="s">
        <v>17</v>
      </c>
      <c r="P1231" s="14" t="s">
        <v>17</v>
      </c>
      <c r="Q1231" s="14" t="s">
        <v>17</v>
      </c>
      <c r="R1231" s="14" t="s">
        <v>17</v>
      </c>
      <c r="S1231" s="14" t="s">
        <v>17</v>
      </c>
      <c r="T1231" s="14" t="s">
        <v>17</v>
      </c>
      <c r="U1231" s="14" t="s">
        <v>17</v>
      </c>
      <c r="V1231" s="14" t="s">
        <v>17</v>
      </c>
      <c r="W1231" s="14" t="s">
        <v>17</v>
      </c>
      <c r="X1231" s="14" t="s">
        <v>17</v>
      </c>
      <c r="Y1231" s="14" t="s">
        <v>17</v>
      </c>
      <c r="Z1231" s="14" t="s">
        <v>17</v>
      </c>
      <c r="AA1231" s="14" t="s">
        <v>17</v>
      </c>
      <c r="AB1231" s="14" t="s">
        <v>17</v>
      </c>
      <c r="AC1231" s="14" t="s">
        <v>17</v>
      </c>
      <c r="AD1231" s="14" t="s">
        <v>17</v>
      </c>
      <c r="AE1231" s="14" t="s">
        <v>17</v>
      </c>
    </row>
    <row r="1232" spans="1:31">
      <c r="A1232" t="s">
        <v>143</v>
      </c>
      <c r="B1232" t="s">
        <v>126</v>
      </c>
      <c r="C1232" s="234" t="s">
        <v>264</v>
      </c>
      <c r="D1232" s="234" t="s">
        <v>264</v>
      </c>
      <c r="E1232">
        <v>1993</v>
      </c>
      <c r="F1232">
        <v>4</v>
      </c>
      <c r="G1232">
        <v>10</v>
      </c>
      <c r="H1232">
        <v>38.332799999999999</v>
      </c>
      <c r="I1232" t="s">
        <v>17</v>
      </c>
      <c r="J1232" s="14" t="s">
        <v>17</v>
      </c>
      <c r="K1232" s="14" t="s">
        <v>17</v>
      </c>
      <c r="L1232" s="14" t="s">
        <v>17</v>
      </c>
      <c r="M1232" s="14" t="s">
        <v>17</v>
      </c>
      <c r="N1232" s="14" t="s">
        <v>17</v>
      </c>
      <c r="O1232" s="14" t="s">
        <v>17</v>
      </c>
      <c r="P1232" s="14" t="s">
        <v>17</v>
      </c>
      <c r="Q1232" s="14" t="s">
        <v>17</v>
      </c>
      <c r="R1232" s="14" t="s">
        <v>17</v>
      </c>
      <c r="S1232" s="14" t="s">
        <v>17</v>
      </c>
      <c r="T1232" s="14" t="s">
        <v>17</v>
      </c>
      <c r="U1232" s="14" t="s">
        <v>17</v>
      </c>
      <c r="V1232" s="14" t="s">
        <v>17</v>
      </c>
      <c r="W1232" s="14" t="s">
        <v>17</v>
      </c>
      <c r="X1232" s="14" t="s">
        <v>17</v>
      </c>
      <c r="Y1232" s="14" t="s">
        <v>17</v>
      </c>
      <c r="Z1232" s="14" t="s">
        <v>17</v>
      </c>
      <c r="AA1232" s="14" t="s">
        <v>17</v>
      </c>
      <c r="AB1232" s="14" t="s">
        <v>17</v>
      </c>
      <c r="AC1232" s="14" t="s">
        <v>17</v>
      </c>
      <c r="AD1232" s="14" t="s">
        <v>17</v>
      </c>
      <c r="AE1232" s="14" t="s">
        <v>17</v>
      </c>
    </row>
    <row r="1233" spans="1:31">
      <c r="A1233" t="s">
        <v>143</v>
      </c>
      <c r="B1233" t="s">
        <v>126</v>
      </c>
      <c r="C1233" s="234" t="s">
        <v>264</v>
      </c>
      <c r="D1233" s="234" t="s">
        <v>264</v>
      </c>
      <c r="E1233">
        <v>1993</v>
      </c>
      <c r="F1233">
        <v>4</v>
      </c>
      <c r="G1233">
        <v>11</v>
      </c>
      <c r="H1233">
        <v>32.161799999999999</v>
      </c>
      <c r="I1233" t="s">
        <v>17</v>
      </c>
      <c r="J1233" s="14" t="s">
        <v>17</v>
      </c>
      <c r="K1233" s="14" t="s">
        <v>17</v>
      </c>
      <c r="L1233" s="14" t="s">
        <v>17</v>
      </c>
      <c r="M1233" s="14" t="s">
        <v>17</v>
      </c>
      <c r="N1233" s="14" t="s">
        <v>17</v>
      </c>
      <c r="O1233" s="14" t="s">
        <v>17</v>
      </c>
      <c r="P1233" s="14" t="s">
        <v>17</v>
      </c>
      <c r="Q1233" s="14" t="s">
        <v>17</v>
      </c>
      <c r="R1233" s="14" t="s">
        <v>17</v>
      </c>
      <c r="S1233" s="14" t="s">
        <v>17</v>
      </c>
      <c r="T1233" s="14" t="s">
        <v>17</v>
      </c>
      <c r="U1233" s="14" t="s">
        <v>17</v>
      </c>
      <c r="V1233" s="14" t="s">
        <v>17</v>
      </c>
      <c r="W1233" s="14" t="s">
        <v>17</v>
      </c>
      <c r="X1233" s="14" t="s">
        <v>17</v>
      </c>
      <c r="Y1233" s="14" t="s">
        <v>17</v>
      </c>
      <c r="Z1233" s="14" t="s">
        <v>17</v>
      </c>
      <c r="AA1233" s="14" t="s">
        <v>17</v>
      </c>
      <c r="AB1233" s="14" t="s">
        <v>17</v>
      </c>
      <c r="AC1233" s="14" t="s">
        <v>17</v>
      </c>
      <c r="AD1233" s="14" t="s">
        <v>17</v>
      </c>
      <c r="AE1233" s="14" t="s">
        <v>17</v>
      </c>
    </row>
    <row r="1234" spans="1:31">
      <c r="A1234" t="s">
        <v>143</v>
      </c>
      <c r="B1234" t="s">
        <v>126</v>
      </c>
      <c r="C1234" s="234" t="s">
        <v>264</v>
      </c>
      <c r="D1234" s="234" t="s">
        <v>264</v>
      </c>
      <c r="E1234">
        <v>1993</v>
      </c>
      <c r="F1234">
        <v>4</v>
      </c>
      <c r="G1234">
        <v>12</v>
      </c>
      <c r="H1234">
        <v>35.8765</v>
      </c>
      <c r="I1234" t="s">
        <v>17</v>
      </c>
      <c r="J1234" s="14" t="s">
        <v>17</v>
      </c>
      <c r="K1234" s="14" t="s">
        <v>17</v>
      </c>
      <c r="L1234" s="14" t="s">
        <v>17</v>
      </c>
      <c r="M1234" s="14" t="s">
        <v>17</v>
      </c>
      <c r="N1234" s="14" t="s">
        <v>17</v>
      </c>
      <c r="O1234" s="14" t="s">
        <v>17</v>
      </c>
      <c r="P1234" s="14" t="s">
        <v>17</v>
      </c>
      <c r="Q1234" s="14" t="s">
        <v>17</v>
      </c>
      <c r="R1234" s="14" t="s">
        <v>17</v>
      </c>
      <c r="S1234" s="14" t="s">
        <v>17</v>
      </c>
      <c r="T1234" s="14" t="s">
        <v>17</v>
      </c>
      <c r="U1234" s="14" t="s">
        <v>17</v>
      </c>
      <c r="V1234" s="14" t="s">
        <v>17</v>
      </c>
      <c r="W1234" s="14" t="s">
        <v>17</v>
      </c>
      <c r="X1234" s="14" t="s">
        <v>17</v>
      </c>
      <c r="Y1234" s="14" t="s">
        <v>17</v>
      </c>
      <c r="Z1234" s="14" t="s">
        <v>17</v>
      </c>
      <c r="AA1234" s="14" t="s">
        <v>17</v>
      </c>
      <c r="AB1234" s="14" t="s">
        <v>17</v>
      </c>
      <c r="AC1234" s="14" t="s">
        <v>17</v>
      </c>
      <c r="AD1234" s="14" t="s">
        <v>17</v>
      </c>
      <c r="AE1234" s="14" t="s">
        <v>17</v>
      </c>
    </row>
    <row r="1235" spans="1:31">
      <c r="A1235" t="s">
        <v>143</v>
      </c>
      <c r="B1235" t="s">
        <v>126</v>
      </c>
      <c r="C1235" s="234" t="s">
        <v>264</v>
      </c>
      <c r="D1235" s="234" t="s">
        <v>264</v>
      </c>
      <c r="E1235">
        <v>1993</v>
      </c>
      <c r="F1235">
        <v>4</v>
      </c>
      <c r="G1235">
        <v>13</v>
      </c>
      <c r="H1235">
        <v>36.154800000000002</v>
      </c>
      <c r="I1235" t="s">
        <v>17</v>
      </c>
      <c r="J1235" s="14" t="s">
        <v>17</v>
      </c>
      <c r="K1235" s="14" t="s">
        <v>17</v>
      </c>
      <c r="L1235" s="14" t="s">
        <v>17</v>
      </c>
      <c r="M1235" s="14" t="s">
        <v>17</v>
      </c>
      <c r="N1235" s="14" t="s">
        <v>17</v>
      </c>
      <c r="O1235" s="14" t="s">
        <v>17</v>
      </c>
      <c r="P1235" s="14" t="s">
        <v>17</v>
      </c>
      <c r="Q1235" s="14" t="s">
        <v>17</v>
      </c>
      <c r="R1235" s="14" t="s">
        <v>17</v>
      </c>
      <c r="S1235" s="14" t="s">
        <v>17</v>
      </c>
      <c r="T1235" s="14" t="s">
        <v>17</v>
      </c>
      <c r="U1235" s="14" t="s">
        <v>17</v>
      </c>
      <c r="V1235" s="14" t="s">
        <v>17</v>
      </c>
      <c r="W1235" s="14" t="s">
        <v>17</v>
      </c>
      <c r="X1235" s="14" t="s">
        <v>17</v>
      </c>
      <c r="Y1235" s="14" t="s">
        <v>17</v>
      </c>
      <c r="Z1235" s="14" t="s">
        <v>17</v>
      </c>
      <c r="AA1235" s="14" t="s">
        <v>17</v>
      </c>
      <c r="AB1235" s="14" t="s">
        <v>17</v>
      </c>
      <c r="AC1235" s="14" t="s">
        <v>17</v>
      </c>
      <c r="AD1235" s="14" t="s">
        <v>17</v>
      </c>
      <c r="AE1235" s="14" t="s">
        <v>17</v>
      </c>
    </row>
    <row r="1236" spans="1:31">
      <c r="A1236" t="s">
        <v>143</v>
      </c>
      <c r="B1236" t="s">
        <v>126</v>
      </c>
      <c r="C1236" s="234" t="s">
        <v>264</v>
      </c>
      <c r="D1236" s="234" t="s">
        <v>264</v>
      </c>
      <c r="E1236">
        <v>1993</v>
      </c>
      <c r="F1236">
        <v>4</v>
      </c>
      <c r="G1236">
        <v>14</v>
      </c>
      <c r="H1236">
        <v>40.002600000000001</v>
      </c>
      <c r="I1236" t="s">
        <v>17</v>
      </c>
      <c r="J1236" s="14" t="s">
        <v>17</v>
      </c>
      <c r="K1236" s="14" t="s">
        <v>17</v>
      </c>
      <c r="L1236" s="14" t="s">
        <v>17</v>
      </c>
      <c r="M1236" s="14" t="s">
        <v>17</v>
      </c>
      <c r="N1236" s="14" t="s">
        <v>17</v>
      </c>
      <c r="O1236" s="14" t="s">
        <v>17</v>
      </c>
      <c r="P1236" s="14" t="s">
        <v>17</v>
      </c>
      <c r="Q1236" s="14" t="s">
        <v>17</v>
      </c>
      <c r="R1236" s="14" t="s">
        <v>17</v>
      </c>
      <c r="S1236" s="14" t="s">
        <v>17</v>
      </c>
      <c r="T1236" s="14" t="s">
        <v>17</v>
      </c>
      <c r="U1236" s="14" t="s">
        <v>17</v>
      </c>
      <c r="V1236" s="14" t="s">
        <v>17</v>
      </c>
      <c r="W1236" s="14" t="s">
        <v>17</v>
      </c>
      <c r="X1236" s="14" t="s">
        <v>17</v>
      </c>
      <c r="Y1236" s="14" t="s">
        <v>17</v>
      </c>
      <c r="Z1236" s="14" t="s">
        <v>17</v>
      </c>
      <c r="AA1236" s="14" t="s">
        <v>17</v>
      </c>
      <c r="AB1236" s="14" t="s">
        <v>17</v>
      </c>
      <c r="AC1236" s="14" t="s">
        <v>17</v>
      </c>
      <c r="AD1236" s="14" t="s">
        <v>17</v>
      </c>
      <c r="AE1236" s="14" t="s">
        <v>17</v>
      </c>
    </row>
    <row r="1237" spans="1:31">
      <c r="A1237" t="s">
        <v>143</v>
      </c>
      <c r="B1237" t="s">
        <v>126</v>
      </c>
      <c r="C1237" s="234">
        <v>34254</v>
      </c>
      <c r="D1237" s="234" t="s">
        <v>264</v>
      </c>
      <c r="E1237">
        <v>1994</v>
      </c>
      <c r="F1237">
        <v>1</v>
      </c>
      <c r="G1237">
        <v>1</v>
      </c>
      <c r="H1237">
        <v>9.5469000000000008</v>
      </c>
      <c r="I1237" t="s">
        <v>17</v>
      </c>
      <c r="J1237" s="14" t="s">
        <v>17</v>
      </c>
      <c r="K1237" s="14" t="s">
        <v>17</v>
      </c>
      <c r="L1237" s="14" t="s">
        <v>17</v>
      </c>
      <c r="M1237" s="14" t="s">
        <v>17</v>
      </c>
      <c r="N1237" s="14" t="s">
        <v>17</v>
      </c>
      <c r="O1237" s="14" t="s">
        <v>17</v>
      </c>
      <c r="P1237" s="14" t="s">
        <v>17</v>
      </c>
      <c r="Q1237" s="14" t="s">
        <v>17</v>
      </c>
      <c r="R1237" s="14" t="s">
        <v>17</v>
      </c>
      <c r="S1237" s="14" t="s">
        <v>17</v>
      </c>
      <c r="T1237" s="14" t="s">
        <v>17</v>
      </c>
      <c r="U1237" s="14" t="s">
        <v>17</v>
      </c>
      <c r="V1237" s="14" t="s">
        <v>17</v>
      </c>
      <c r="W1237" s="14" t="s">
        <v>17</v>
      </c>
      <c r="X1237" s="14" t="s">
        <v>17</v>
      </c>
      <c r="Y1237" s="14" t="s">
        <v>17</v>
      </c>
      <c r="Z1237" s="14" t="s">
        <v>17</v>
      </c>
      <c r="AA1237" s="14" t="s">
        <v>17</v>
      </c>
      <c r="AB1237" s="14" t="s">
        <v>17</v>
      </c>
      <c r="AC1237" s="14" t="s">
        <v>17</v>
      </c>
      <c r="AD1237" s="14" t="s">
        <v>17</v>
      </c>
      <c r="AE1237" s="14" t="s">
        <v>17</v>
      </c>
    </row>
    <row r="1238" spans="1:31">
      <c r="A1238" t="s">
        <v>143</v>
      </c>
      <c r="B1238" t="s">
        <v>126</v>
      </c>
      <c r="C1238" s="234">
        <v>34254</v>
      </c>
      <c r="D1238" s="234" t="s">
        <v>264</v>
      </c>
      <c r="E1238">
        <v>1994</v>
      </c>
      <c r="F1238">
        <v>1</v>
      </c>
      <c r="G1238">
        <v>2</v>
      </c>
      <c r="H1238">
        <v>11.507099999999999</v>
      </c>
      <c r="I1238" t="s">
        <v>17</v>
      </c>
      <c r="J1238" s="14" t="s">
        <v>17</v>
      </c>
      <c r="K1238" s="14" t="s">
        <v>17</v>
      </c>
      <c r="L1238" s="14" t="s">
        <v>17</v>
      </c>
      <c r="M1238" s="14" t="s">
        <v>17</v>
      </c>
      <c r="N1238" s="14" t="s">
        <v>17</v>
      </c>
      <c r="O1238" s="14" t="s">
        <v>17</v>
      </c>
      <c r="P1238" s="14" t="s">
        <v>17</v>
      </c>
      <c r="Q1238" s="14" t="s">
        <v>17</v>
      </c>
      <c r="R1238" s="14" t="s">
        <v>17</v>
      </c>
      <c r="S1238" s="14" t="s">
        <v>17</v>
      </c>
      <c r="T1238" s="14" t="s">
        <v>17</v>
      </c>
      <c r="U1238" s="14" t="s">
        <v>17</v>
      </c>
      <c r="V1238" s="14" t="s">
        <v>17</v>
      </c>
      <c r="W1238" s="14" t="s">
        <v>17</v>
      </c>
      <c r="X1238" s="14" t="s">
        <v>17</v>
      </c>
      <c r="Y1238" s="14" t="s">
        <v>17</v>
      </c>
      <c r="Z1238" s="14" t="s">
        <v>17</v>
      </c>
      <c r="AA1238" s="14" t="s">
        <v>17</v>
      </c>
      <c r="AB1238" s="14" t="s">
        <v>17</v>
      </c>
      <c r="AC1238" s="14" t="s">
        <v>17</v>
      </c>
      <c r="AD1238" s="14" t="s">
        <v>17</v>
      </c>
      <c r="AE1238" s="14" t="s">
        <v>17</v>
      </c>
    </row>
    <row r="1239" spans="1:31">
      <c r="A1239" t="s">
        <v>143</v>
      </c>
      <c r="B1239" t="s">
        <v>126</v>
      </c>
      <c r="C1239" s="234">
        <v>34254</v>
      </c>
      <c r="D1239" s="234" t="s">
        <v>264</v>
      </c>
      <c r="E1239">
        <v>1994</v>
      </c>
      <c r="F1239">
        <v>1</v>
      </c>
      <c r="G1239">
        <v>3</v>
      </c>
      <c r="H1239">
        <v>13.515700000000001</v>
      </c>
      <c r="I1239" t="s">
        <v>17</v>
      </c>
      <c r="J1239" s="14" t="s">
        <v>17</v>
      </c>
      <c r="K1239" s="14" t="s">
        <v>17</v>
      </c>
      <c r="L1239" s="14" t="s">
        <v>17</v>
      </c>
      <c r="M1239" s="14" t="s">
        <v>17</v>
      </c>
      <c r="N1239" s="14" t="s">
        <v>17</v>
      </c>
      <c r="O1239" s="14" t="s">
        <v>17</v>
      </c>
      <c r="P1239" s="14" t="s">
        <v>17</v>
      </c>
      <c r="Q1239" s="14" t="s">
        <v>17</v>
      </c>
      <c r="R1239" s="14" t="s">
        <v>17</v>
      </c>
      <c r="S1239" s="14" t="s">
        <v>17</v>
      </c>
      <c r="T1239" s="14" t="s">
        <v>17</v>
      </c>
      <c r="U1239" s="14" t="s">
        <v>17</v>
      </c>
      <c r="V1239" s="14" t="s">
        <v>17</v>
      </c>
      <c r="W1239" s="14" t="s">
        <v>17</v>
      </c>
      <c r="X1239" s="14" t="s">
        <v>17</v>
      </c>
      <c r="Y1239" s="14" t="s">
        <v>17</v>
      </c>
      <c r="Z1239" s="14" t="s">
        <v>17</v>
      </c>
      <c r="AA1239" s="14" t="s">
        <v>17</v>
      </c>
      <c r="AB1239" s="14" t="s">
        <v>17</v>
      </c>
      <c r="AC1239" s="14" t="s">
        <v>17</v>
      </c>
      <c r="AD1239" s="14" t="s">
        <v>17</v>
      </c>
      <c r="AE1239" s="14" t="s">
        <v>17</v>
      </c>
    </row>
    <row r="1240" spans="1:31">
      <c r="A1240" t="s">
        <v>143</v>
      </c>
      <c r="B1240" t="s">
        <v>126</v>
      </c>
      <c r="C1240" s="234">
        <v>34254</v>
      </c>
      <c r="D1240" s="234" t="s">
        <v>264</v>
      </c>
      <c r="E1240">
        <v>1994</v>
      </c>
      <c r="F1240">
        <v>1</v>
      </c>
      <c r="G1240">
        <v>4</v>
      </c>
      <c r="H1240">
        <v>15.2944</v>
      </c>
      <c r="I1240" t="s">
        <v>17</v>
      </c>
      <c r="J1240" s="14" t="s">
        <v>17</v>
      </c>
      <c r="K1240" s="14" t="s">
        <v>17</v>
      </c>
      <c r="L1240" s="14" t="s">
        <v>17</v>
      </c>
      <c r="M1240" s="14" t="s">
        <v>17</v>
      </c>
      <c r="N1240" s="14" t="s">
        <v>17</v>
      </c>
      <c r="O1240" s="14" t="s">
        <v>17</v>
      </c>
      <c r="P1240" s="14" t="s">
        <v>17</v>
      </c>
      <c r="Q1240" s="14" t="s">
        <v>17</v>
      </c>
      <c r="R1240" s="14" t="s">
        <v>17</v>
      </c>
      <c r="S1240" s="14" t="s">
        <v>17</v>
      </c>
      <c r="T1240" s="14" t="s">
        <v>17</v>
      </c>
      <c r="U1240" s="14" t="s">
        <v>17</v>
      </c>
      <c r="V1240" s="14" t="s">
        <v>17</v>
      </c>
      <c r="W1240" s="14" t="s">
        <v>17</v>
      </c>
      <c r="X1240" s="14" t="s">
        <v>17</v>
      </c>
      <c r="Y1240" s="14" t="s">
        <v>17</v>
      </c>
      <c r="Z1240" s="14" t="s">
        <v>17</v>
      </c>
      <c r="AA1240" s="14" t="s">
        <v>17</v>
      </c>
      <c r="AB1240" s="14" t="s">
        <v>17</v>
      </c>
      <c r="AC1240" s="14" t="s">
        <v>17</v>
      </c>
      <c r="AD1240" s="14" t="s">
        <v>17</v>
      </c>
      <c r="AE1240" s="14" t="s">
        <v>17</v>
      </c>
    </row>
    <row r="1241" spans="1:31">
      <c r="A1241" t="s">
        <v>143</v>
      </c>
      <c r="B1241" t="s">
        <v>126</v>
      </c>
      <c r="C1241" s="234">
        <v>34254</v>
      </c>
      <c r="D1241" s="234" t="s">
        <v>264</v>
      </c>
      <c r="E1241">
        <v>1994</v>
      </c>
      <c r="F1241">
        <v>1</v>
      </c>
      <c r="G1241">
        <v>5</v>
      </c>
      <c r="H1241">
        <v>33.045099999999998</v>
      </c>
      <c r="I1241" t="s">
        <v>17</v>
      </c>
      <c r="J1241" s="14" t="s">
        <v>17</v>
      </c>
      <c r="K1241" s="14" t="s">
        <v>17</v>
      </c>
      <c r="L1241" s="14" t="s">
        <v>17</v>
      </c>
      <c r="M1241" s="14" t="s">
        <v>17</v>
      </c>
      <c r="N1241" s="14" t="s">
        <v>17</v>
      </c>
      <c r="O1241" s="14" t="s">
        <v>17</v>
      </c>
      <c r="P1241" s="14" t="s">
        <v>17</v>
      </c>
      <c r="Q1241" s="14" t="s">
        <v>17</v>
      </c>
      <c r="R1241" s="14" t="s">
        <v>17</v>
      </c>
      <c r="S1241" s="14" t="s">
        <v>17</v>
      </c>
      <c r="T1241" s="14" t="s">
        <v>17</v>
      </c>
      <c r="U1241" s="14" t="s">
        <v>17</v>
      </c>
      <c r="V1241" s="14" t="s">
        <v>17</v>
      </c>
      <c r="W1241" s="14" t="s">
        <v>17</v>
      </c>
      <c r="X1241" s="14" t="s">
        <v>17</v>
      </c>
      <c r="Y1241" s="14" t="s">
        <v>17</v>
      </c>
      <c r="Z1241" s="14" t="s">
        <v>17</v>
      </c>
      <c r="AA1241" s="14" t="s">
        <v>17</v>
      </c>
      <c r="AB1241" s="14" t="s">
        <v>17</v>
      </c>
      <c r="AC1241" s="14" t="s">
        <v>17</v>
      </c>
      <c r="AD1241" s="14" t="s">
        <v>17</v>
      </c>
      <c r="AE1241" s="14" t="s">
        <v>17</v>
      </c>
    </row>
    <row r="1242" spans="1:31">
      <c r="A1242" t="s">
        <v>143</v>
      </c>
      <c r="B1242" t="s">
        <v>126</v>
      </c>
      <c r="C1242" s="234">
        <v>34254</v>
      </c>
      <c r="D1242" s="234" t="s">
        <v>264</v>
      </c>
      <c r="E1242">
        <v>1994</v>
      </c>
      <c r="F1242">
        <v>1</v>
      </c>
      <c r="G1242">
        <v>6</v>
      </c>
      <c r="H1242">
        <v>26.051300000000001</v>
      </c>
      <c r="I1242" t="s">
        <v>17</v>
      </c>
      <c r="J1242" s="14" t="s">
        <v>17</v>
      </c>
      <c r="K1242" s="14" t="s">
        <v>17</v>
      </c>
      <c r="L1242" s="14" t="s">
        <v>17</v>
      </c>
      <c r="M1242" s="14" t="s">
        <v>17</v>
      </c>
      <c r="N1242" s="14" t="s">
        <v>17</v>
      </c>
      <c r="O1242" s="14" t="s">
        <v>17</v>
      </c>
      <c r="P1242" s="14" t="s">
        <v>17</v>
      </c>
      <c r="Q1242" s="14" t="s">
        <v>17</v>
      </c>
      <c r="R1242" s="14" t="s">
        <v>17</v>
      </c>
      <c r="S1242" s="14" t="s">
        <v>17</v>
      </c>
      <c r="T1242" s="14" t="s">
        <v>17</v>
      </c>
      <c r="U1242" s="14" t="s">
        <v>17</v>
      </c>
      <c r="V1242" s="14" t="s">
        <v>17</v>
      </c>
      <c r="W1242" s="14" t="s">
        <v>17</v>
      </c>
      <c r="X1242" s="14" t="s">
        <v>17</v>
      </c>
      <c r="Y1242" s="14" t="s">
        <v>17</v>
      </c>
      <c r="Z1242" s="14" t="s">
        <v>17</v>
      </c>
      <c r="AA1242" s="14" t="s">
        <v>17</v>
      </c>
      <c r="AB1242" s="14" t="s">
        <v>17</v>
      </c>
      <c r="AC1242" s="14" t="s">
        <v>17</v>
      </c>
      <c r="AD1242" s="14" t="s">
        <v>17</v>
      </c>
      <c r="AE1242" s="14" t="s">
        <v>17</v>
      </c>
    </row>
    <row r="1243" spans="1:31">
      <c r="A1243" t="s">
        <v>143</v>
      </c>
      <c r="B1243" t="s">
        <v>126</v>
      </c>
      <c r="C1243" s="234">
        <v>34254</v>
      </c>
      <c r="D1243" s="234" t="s">
        <v>264</v>
      </c>
      <c r="E1243">
        <v>1994</v>
      </c>
      <c r="F1243">
        <v>1</v>
      </c>
      <c r="G1243">
        <v>7</v>
      </c>
      <c r="H1243">
        <v>41.744999999999997</v>
      </c>
      <c r="I1243" t="s">
        <v>17</v>
      </c>
      <c r="J1243" s="14" t="s">
        <v>17</v>
      </c>
      <c r="K1243" s="14" t="s">
        <v>17</v>
      </c>
      <c r="L1243" s="14" t="s">
        <v>17</v>
      </c>
      <c r="M1243" s="14" t="s">
        <v>17</v>
      </c>
      <c r="N1243" s="14" t="s">
        <v>17</v>
      </c>
      <c r="O1243" s="14" t="s">
        <v>17</v>
      </c>
      <c r="P1243" s="14" t="s">
        <v>17</v>
      </c>
      <c r="Q1243" s="14" t="s">
        <v>17</v>
      </c>
      <c r="R1243" s="14" t="s">
        <v>17</v>
      </c>
      <c r="S1243" s="14" t="s">
        <v>17</v>
      </c>
      <c r="T1243" s="14" t="s">
        <v>17</v>
      </c>
      <c r="U1243" s="14" t="s">
        <v>17</v>
      </c>
      <c r="V1243" s="14" t="s">
        <v>17</v>
      </c>
      <c r="W1243" s="14" t="s">
        <v>17</v>
      </c>
      <c r="X1243" s="14" t="s">
        <v>17</v>
      </c>
      <c r="Y1243" s="14" t="s">
        <v>17</v>
      </c>
      <c r="Z1243" s="14" t="s">
        <v>17</v>
      </c>
      <c r="AA1243" s="14" t="s">
        <v>17</v>
      </c>
      <c r="AB1243" s="14" t="s">
        <v>17</v>
      </c>
      <c r="AC1243" s="14" t="s">
        <v>17</v>
      </c>
      <c r="AD1243" s="14" t="s">
        <v>17</v>
      </c>
      <c r="AE1243" s="14" t="s">
        <v>17</v>
      </c>
    </row>
    <row r="1244" spans="1:31">
      <c r="A1244" t="s">
        <v>143</v>
      </c>
      <c r="B1244" t="s">
        <v>126</v>
      </c>
      <c r="C1244" s="234">
        <v>34254</v>
      </c>
      <c r="D1244" s="234" t="s">
        <v>264</v>
      </c>
      <c r="E1244">
        <v>1994</v>
      </c>
      <c r="F1244">
        <v>1</v>
      </c>
      <c r="G1244">
        <v>8</v>
      </c>
      <c r="H1244">
        <v>34.3035</v>
      </c>
      <c r="I1244" t="s">
        <v>17</v>
      </c>
      <c r="J1244" s="14" t="s">
        <v>17</v>
      </c>
      <c r="K1244" s="14" t="s">
        <v>17</v>
      </c>
      <c r="L1244" s="14" t="s">
        <v>17</v>
      </c>
      <c r="M1244" s="14" t="s">
        <v>17</v>
      </c>
      <c r="N1244" s="14" t="s">
        <v>17</v>
      </c>
      <c r="O1244" s="14" t="s">
        <v>17</v>
      </c>
      <c r="P1244" s="14" t="s">
        <v>17</v>
      </c>
      <c r="Q1244" s="14" t="s">
        <v>17</v>
      </c>
      <c r="R1244" s="14" t="s">
        <v>17</v>
      </c>
      <c r="S1244" s="14" t="s">
        <v>17</v>
      </c>
      <c r="T1244" s="14" t="s">
        <v>17</v>
      </c>
      <c r="U1244" s="14" t="s">
        <v>17</v>
      </c>
      <c r="V1244" s="14" t="s">
        <v>17</v>
      </c>
      <c r="W1244" s="14" t="s">
        <v>17</v>
      </c>
      <c r="X1244" s="14" t="s">
        <v>17</v>
      </c>
      <c r="Y1244" s="14" t="s">
        <v>17</v>
      </c>
      <c r="Z1244" s="14" t="s">
        <v>17</v>
      </c>
      <c r="AA1244" s="14" t="s">
        <v>17</v>
      </c>
      <c r="AB1244" s="14" t="s">
        <v>17</v>
      </c>
      <c r="AC1244" s="14" t="s">
        <v>17</v>
      </c>
      <c r="AD1244" s="14" t="s">
        <v>17</v>
      </c>
      <c r="AE1244" s="14" t="s">
        <v>17</v>
      </c>
    </row>
    <row r="1245" spans="1:31">
      <c r="A1245" t="s">
        <v>143</v>
      </c>
      <c r="B1245" t="s">
        <v>126</v>
      </c>
      <c r="C1245" s="234">
        <v>34254</v>
      </c>
      <c r="D1245" s="234" t="s">
        <v>264</v>
      </c>
      <c r="E1245">
        <v>1994</v>
      </c>
      <c r="F1245">
        <v>1</v>
      </c>
      <c r="G1245">
        <v>9</v>
      </c>
      <c r="H1245">
        <v>29.0642</v>
      </c>
      <c r="I1245" t="s">
        <v>17</v>
      </c>
      <c r="J1245" s="14" t="s">
        <v>17</v>
      </c>
      <c r="K1245" s="14" t="s">
        <v>17</v>
      </c>
      <c r="L1245" s="14" t="s">
        <v>17</v>
      </c>
      <c r="M1245" s="14" t="s">
        <v>17</v>
      </c>
      <c r="N1245" s="14" t="s">
        <v>17</v>
      </c>
      <c r="O1245" s="14" t="s">
        <v>17</v>
      </c>
      <c r="P1245" s="14" t="s">
        <v>17</v>
      </c>
      <c r="Q1245" s="14" t="s">
        <v>17</v>
      </c>
      <c r="R1245" s="14" t="s">
        <v>17</v>
      </c>
      <c r="S1245" s="14" t="s">
        <v>17</v>
      </c>
      <c r="T1245" s="14" t="s">
        <v>17</v>
      </c>
      <c r="U1245" s="14" t="s">
        <v>17</v>
      </c>
      <c r="V1245" s="14" t="s">
        <v>17</v>
      </c>
      <c r="W1245" s="14" t="s">
        <v>17</v>
      </c>
      <c r="X1245" s="14" t="s">
        <v>17</v>
      </c>
      <c r="Y1245" s="14" t="s">
        <v>17</v>
      </c>
      <c r="Z1245" s="14" t="s">
        <v>17</v>
      </c>
      <c r="AA1245" s="14" t="s">
        <v>17</v>
      </c>
      <c r="AB1245" s="14" t="s">
        <v>17</v>
      </c>
      <c r="AC1245" s="14" t="s">
        <v>17</v>
      </c>
      <c r="AD1245" s="14" t="s">
        <v>17</v>
      </c>
      <c r="AE1245" s="14" t="s">
        <v>17</v>
      </c>
    </row>
    <row r="1246" spans="1:31">
      <c r="A1246" t="s">
        <v>143</v>
      </c>
      <c r="B1246" t="s">
        <v>126</v>
      </c>
      <c r="C1246" s="234">
        <v>34254</v>
      </c>
      <c r="D1246" s="234" t="s">
        <v>264</v>
      </c>
      <c r="E1246">
        <v>1994</v>
      </c>
      <c r="F1246">
        <v>1</v>
      </c>
      <c r="G1246">
        <v>10</v>
      </c>
      <c r="H1246">
        <v>29.427199999999999</v>
      </c>
      <c r="I1246" t="s">
        <v>17</v>
      </c>
      <c r="J1246" s="14" t="s">
        <v>17</v>
      </c>
      <c r="K1246" s="14" t="s">
        <v>17</v>
      </c>
      <c r="L1246" s="14" t="s">
        <v>17</v>
      </c>
      <c r="M1246" s="14" t="s">
        <v>17</v>
      </c>
      <c r="N1246" s="14" t="s">
        <v>17</v>
      </c>
      <c r="O1246" s="14" t="s">
        <v>17</v>
      </c>
      <c r="P1246" s="14" t="s">
        <v>17</v>
      </c>
      <c r="Q1246" s="14" t="s">
        <v>17</v>
      </c>
      <c r="R1246" s="14" t="s">
        <v>17</v>
      </c>
      <c r="S1246" s="14" t="s">
        <v>17</v>
      </c>
      <c r="T1246" s="14" t="s">
        <v>17</v>
      </c>
      <c r="U1246" s="14" t="s">
        <v>17</v>
      </c>
      <c r="V1246" s="14" t="s">
        <v>17</v>
      </c>
      <c r="W1246" s="14" t="s">
        <v>17</v>
      </c>
      <c r="X1246" s="14" t="s">
        <v>17</v>
      </c>
      <c r="Y1246" s="14" t="s">
        <v>17</v>
      </c>
      <c r="Z1246" s="14" t="s">
        <v>17</v>
      </c>
      <c r="AA1246" s="14" t="s">
        <v>17</v>
      </c>
      <c r="AB1246" s="14" t="s">
        <v>17</v>
      </c>
      <c r="AC1246" s="14" t="s">
        <v>17</v>
      </c>
      <c r="AD1246" s="14" t="s">
        <v>17</v>
      </c>
      <c r="AE1246" s="14" t="s">
        <v>17</v>
      </c>
    </row>
    <row r="1247" spans="1:31">
      <c r="A1247" t="s">
        <v>143</v>
      </c>
      <c r="B1247" t="s">
        <v>126</v>
      </c>
      <c r="C1247" s="234">
        <v>34254</v>
      </c>
      <c r="D1247" s="234" t="s">
        <v>264</v>
      </c>
      <c r="E1247">
        <v>1994</v>
      </c>
      <c r="F1247">
        <v>1</v>
      </c>
      <c r="G1247">
        <v>11</v>
      </c>
      <c r="H1247">
        <v>30.2742</v>
      </c>
      <c r="I1247" t="s">
        <v>17</v>
      </c>
      <c r="J1247" s="14" t="s">
        <v>17</v>
      </c>
      <c r="K1247" s="14" t="s">
        <v>17</v>
      </c>
      <c r="L1247" s="14" t="s">
        <v>17</v>
      </c>
      <c r="M1247" s="14" t="s">
        <v>17</v>
      </c>
      <c r="N1247" s="14" t="s">
        <v>17</v>
      </c>
      <c r="O1247" s="14" t="s">
        <v>17</v>
      </c>
      <c r="P1247" s="14" t="s">
        <v>17</v>
      </c>
      <c r="Q1247" s="14" t="s">
        <v>17</v>
      </c>
      <c r="R1247" s="14" t="s">
        <v>17</v>
      </c>
      <c r="S1247" s="14" t="s">
        <v>17</v>
      </c>
      <c r="T1247" s="14" t="s">
        <v>17</v>
      </c>
      <c r="U1247" s="14" t="s">
        <v>17</v>
      </c>
      <c r="V1247" s="14" t="s">
        <v>17</v>
      </c>
      <c r="W1247" s="14" t="s">
        <v>17</v>
      </c>
      <c r="X1247" s="14" t="s">
        <v>17</v>
      </c>
      <c r="Y1247" s="14" t="s">
        <v>17</v>
      </c>
      <c r="Z1247" s="14" t="s">
        <v>17</v>
      </c>
      <c r="AA1247" s="14" t="s">
        <v>17</v>
      </c>
      <c r="AB1247" s="14" t="s">
        <v>17</v>
      </c>
      <c r="AC1247" s="14" t="s">
        <v>17</v>
      </c>
      <c r="AD1247" s="14" t="s">
        <v>17</v>
      </c>
      <c r="AE1247" s="14" t="s">
        <v>17</v>
      </c>
    </row>
    <row r="1248" spans="1:31">
      <c r="A1248" t="s">
        <v>143</v>
      </c>
      <c r="B1248" t="s">
        <v>126</v>
      </c>
      <c r="C1248" s="234">
        <v>34254</v>
      </c>
      <c r="D1248" s="234" t="s">
        <v>264</v>
      </c>
      <c r="E1248">
        <v>1994</v>
      </c>
      <c r="F1248">
        <v>1</v>
      </c>
      <c r="G1248">
        <v>12</v>
      </c>
      <c r="H1248">
        <v>33.383899999999997</v>
      </c>
      <c r="I1248" t="s">
        <v>17</v>
      </c>
      <c r="J1248" s="14" t="s">
        <v>17</v>
      </c>
      <c r="K1248" s="14" t="s">
        <v>17</v>
      </c>
      <c r="L1248" s="14" t="s">
        <v>17</v>
      </c>
      <c r="M1248" s="14" t="s">
        <v>17</v>
      </c>
      <c r="N1248" s="14" t="s">
        <v>17</v>
      </c>
      <c r="O1248" s="14" t="s">
        <v>17</v>
      </c>
      <c r="P1248" s="14" t="s">
        <v>17</v>
      </c>
      <c r="Q1248" s="14" t="s">
        <v>17</v>
      </c>
      <c r="R1248" s="14" t="s">
        <v>17</v>
      </c>
      <c r="S1248" s="14" t="s">
        <v>17</v>
      </c>
      <c r="T1248" s="14" t="s">
        <v>17</v>
      </c>
      <c r="U1248" s="14" t="s">
        <v>17</v>
      </c>
      <c r="V1248" s="14" t="s">
        <v>17</v>
      </c>
      <c r="W1248" s="14" t="s">
        <v>17</v>
      </c>
      <c r="X1248" s="14" t="s">
        <v>17</v>
      </c>
      <c r="Y1248" s="14" t="s">
        <v>17</v>
      </c>
      <c r="Z1248" s="14" t="s">
        <v>17</v>
      </c>
      <c r="AA1248" s="14" t="s">
        <v>17</v>
      </c>
      <c r="AB1248" s="14" t="s">
        <v>17</v>
      </c>
      <c r="AC1248" s="14" t="s">
        <v>17</v>
      </c>
      <c r="AD1248" s="14" t="s">
        <v>17</v>
      </c>
      <c r="AE1248" s="14" t="s">
        <v>17</v>
      </c>
    </row>
    <row r="1249" spans="1:31">
      <c r="A1249" t="s">
        <v>143</v>
      </c>
      <c r="B1249" t="s">
        <v>126</v>
      </c>
      <c r="C1249" s="234">
        <v>34254</v>
      </c>
      <c r="D1249" s="234" t="s">
        <v>264</v>
      </c>
      <c r="E1249">
        <v>1994</v>
      </c>
      <c r="F1249">
        <v>1</v>
      </c>
      <c r="G1249">
        <v>13</v>
      </c>
      <c r="H1249">
        <v>32.258600000000001</v>
      </c>
      <c r="I1249" t="s">
        <v>17</v>
      </c>
      <c r="J1249" s="14" t="s">
        <v>17</v>
      </c>
      <c r="K1249" s="14" t="s">
        <v>17</v>
      </c>
      <c r="L1249" s="14" t="s">
        <v>17</v>
      </c>
      <c r="M1249" s="14" t="s">
        <v>17</v>
      </c>
      <c r="N1249" s="14" t="s">
        <v>17</v>
      </c>
      <c r="O1249" s="14" t="s">
        <v>17</v>
      </c>
      <c r="P1249" s="14" t="s">
        <v>17</v>
      </c>
      <c r="Q1249" s="14" t="s">
        <v>17</v>
      </c>
      <c r="R1249" s="14" t="s">
        <v>17</v>
      </c>
      <c r="S1249" s="14" t="s">
        <v>17</v>
      </c>
      <c r="T1249" s="14" t="s">
        <v>17</v>
      </c>
      <c r="U1249" s="14" t="s">
        <v>17</v>
      </c>
      <c r="V1249" s="14" t="s">
        <v>17</v>
      </c>
      <c r="W1249" s="14" t="s">
        <v>17</v>
      </c>
      <c r="X1249" s="14" t="s">
        <v>17</v>
      </c>
      <c r="Y1249" s="14" t="s">
        <v>17</v>
      </c>
      <c r="Z1249" s="14" t="s">
        <v>17</v>
      </c>
      <c r="AA1249" s="14" t="s">
        <v>17</v>
      </c>
      <c r="AB1249" s="14" t="s">
        <v>17</v>
      </c>
      <c r="AC1249" s="14" t="s">
        <v>17</v>
      </c>
      <c r="AD1249" s="14" t="s">
        <v>17</v>
      </c>
      <c r="AE1249" s="14" t="s">
        <v>17</v>
      </c>
    </row>
    <row r="1250" spans="1:31">
      <c r="A1250" t="s">
        <v>143</v>
      </c>
      <c r="B1250" t="s">
        <v>126</v>
      </c>
      <c r="C1250" s="234">
        <v>34254</v>
      </c>
      <c r="D1250" s="234" t="s">
        <v>264</v>
      </c>
      <c r="E1250">
        <v>1994</v>
      </c>
      <c r="F1250">
        <v>1</v>
      </c>
      <c r="G1250">
        <v>14</v>
      </c>
      <c r="H1250">
        <v>25.833500000000001</v>
      </c>
      <c r="I1250" t="s">
        <v>17</v>
      </c>
      <c r="J1250" s="14" t="s">
        <v>17</v>
      </c>
      <c r="K1250" s="14" t="s">
        <v>17</v>
      </c>
      <c r="L1250" s="14" t="s">
        <v>17</v>
      </c>
      <c r="M1250" s="14" t="s">
        <v>17</v>
      </c>
      <c r="N1250" s="14" t="s">
        <v>17</v>
      </c>
      <c r="O1250" s="14" t="s">
        <v>17</v>
      </c>
      <c r="P1250" s="14" t="s">
        <v>17</v>
      </c>
      <c r="Q1250" s="14" t="s">
        <v>17</v>
      </c>
      <c r="R1250" s="14" t="s">
        <v>17</v>
      </c>
      <c r="S1250" s="14" t="s">
        <v>17</v>
      </c>
      <c r="T1250" s="14" t="s">
        <v>17</v>
      </c>
      <c r="U1250" s="14" t="s">
        <v>17</v>
      </c>
      <c r="V1250" s="14" t="s">
        <v>17</v>
      </c>
      <c r="W1250" s="14" t="s">
        <v>17</v>
      </c>
      <c r="X1250" s="14" t="s">
        <v>17</v>
      </c>
      <c r="Y1250" s="14" t="s">
        <v>17</v>
      </c>
      <c r="Z1250" s="14" t="s">
        <v>17</v>
      </c>
      <c r="AA1250" s="14" t="s">
        <v>17</v>
      </c>
      <c r="AB1250" s="14" t="s">
        <v>17</v>
      </c>
      <c r="AC1250" s="14" t="s">
        <v>17</v>
      </c>
      <c r="AD1250" s="14" t="s">
        <v>17</v>
      </c>
      <c r="AE1250" s="14" t="s">
        <v>17</v>
      </c>
    </row>
    <row r="1251" spans="1:31">
      <c r="A1251" t="s">
        <v>143</v>
      </c>
      <c r="B1251" t="s">
        <v>126</v>
      </c>
      <c r="C1251" s="234">
        <v>34254</v>
      </c>
      <c r="D1251" s="234" t="s">
        <v>264</v>
      </c>
      <c r="E1251">
        <v>1994</v>
      </c>
      <c r="F1251">
        <v>2</v>
      </c>
      <c r="G1251">
        <v>1</v>
      </c>
      <c r="H1251">
        <v>8.7966999999999995</v>
      </c>
      <c r="I1251" t="s">
        <v>17</v>
      </c>
      <c r="J1251" s="14" t="s">
        <v>17</v>
      </c>
      <c r="K1251" s="14" t="s">
        <v>17</v>
      </c>
      <c r="L1251" s="14" t="s">
        <v>17</v>
      </c>
      <c r="M1251" s="14" t="s">
        <v>17</v>
      </c>
      <c r="N1251" s="14" t="s">
        <v>17</v>
      </c>
      <c r="O1251" s="14" t="s">
        <v>17</v>
      </c>
      <c r="P1251" s="14" t="s">
        <v>17</v>
      </c>
      <c r="Q1251" s="14" t="s">
        <v>17</v>
      </c>
      <c r="R1251" s="14" t="s">
        <v>17</v>
      </c>
      <c r="S1251" s="14" t="s">
        <v>17</v>
      </c>
      <c r="T1251" s="14" t="s">
        <v>17</v>
      </c>
      <c r="U1251" s="14" t="s">
        <v>17</v>
      </c>
      <c r="V1251" s="14" t="s">
        <v>17</v>
      </c>
      <c r="W1251" s="14" t="s">
        <v>17</v>
      </c>
      <c r="X1251" s="14" t="s">
        <v>17</v>
      </c>
      <c r="Y1251" s="14" t="s">
        <v>17</v>
      </c>
      <c r="Z1251" s="14" t="s">
        <v>17</v>
      </c>
      <c r="AA1251" s="14" t="s">
        <v>17</v>
      </c>
      <c r="AB1251" s="14" t="s">
        <v>17</v>
      </c>
      <c r="AC1251" s="14" t="s">
        <v>17</v>
      </c>
      <c r="AD1251" s="14" t="s">
        <v>17</v>
      </c>
      <c r="AE1251" s="14" t="s">
        <v>17</v>
      </c>
    </row>
    <row r="1252" spans="1:31">
      <c r="A1252" t="s">
        <v>143</v>
      </c>
      <c r="B1252" t="s">
        <v>126</v>
      </c>
      <c r="C1252" s="234">
        <v>34254</v>
      </c>
      <c r="D1252" s="234" t="s">
        <v>264</v>
      </c>
      <c r="E1252">
        <v>1994</v>
      </c>
      <c r="F1252">
        <v>2</v>
      </c>
      <c r="G1252">
        <v>2</v>
      </c>
      <c r="H1252">
        <v>10.1882</v>
      </c>
      <c r="I1252" t="s">
        <v>17</v>
      </c>
      <c r="J1252" s="14" t="s">
        <v>17</v>
      </c>
      <c r="K1252" s="14" t="s">
        <v>17</v>
      </c>
      <c r="L1252" s="14" t="s">
        <v>17</v>
      </c>
      <c r="M1252" s="14" t="s">
        <v>17</v>
      </c>
      <c r="N1252" s="14" t="s">
        <v>17</v>
      </c>
      <c r="O1252" s="14" t="s">
        <v>17</v>
      </c>
      <c r="P1252" s="14" t="s">
        <v>17</v>
      </c>
      <c r="Q1252" s="14" t="s">
        <v>17</v>
      </c>
      <c r="R1252" s="14" t="s">
        <v>17</v>
      </c>
      <c r="S1252" s="14" t="s">
        <v>17</v>
      </c>
      <c r="T1252" s="14" t="s">
        <v>17</v>
      </c>
      <c r="U1252" s="14" t="s">
        <v>17</v>
      </c>
      <c r="V1252" s="14" t="s">
        <v>17</v>
      </c>
      <c r="W1252" s="14" t="s">
        <v>17</v>
      </c>
      <c r="X1252" s="14" t="s">
        <v>17</v>
      </c>
      <c r="Y1252" s="14" t="s">
        <v>17</v>
      </c>
      <c r="Z1252" s="14" t="s">
        <v>17</v>
      </c>
      <c r="AA1252" s="14" t="s">
        <v>17</v>
      </c>
      <c r="AB1252" s="14" t="s">
        <v>17</v>
      </c>
      <c r="AC1252" s="14" t="s">
        <v>17</v>
      </c>
      <c r="AD1252" s="14" t="s">
        <v>17</v>
      </c>
      <c r="AE1252" s="14" t="s">
        <v>17</v>
      </c>
    </row>
    <row r="1253" spans="1:31">
      <c r="A1253" t="s">
        <v>143</v>
      </c>
      <c r="B1253" t="s">
        <v>126</v>
      </c>
      <c r="C1253" s="234">
        <v>34254</v>
      </c>
      <c r="D1253" s="234" t="s">
        <v>264</v>
      </c>
      <c r="E1253">
        <v>1994</v>
      </c>
      <c r="F1253">
        <v>2</v>
      </c>
      <c r="G1253">
        <v>3</v>
      </c>
      <c r="H1253">
        <v>13.7577</v>
      </c>
      <c r="I1253" t="s">
        <v>17</v>
      </c>
      <c r="J1253" s="14" t="s">
        <v>17</v>
      </c>
      <c r="K1253" s="14" t="s">
        <v>17</v>
      </c>
      <c r="L1253" s="14" t="s">
        <v>17</v>
      </c>
      <c r="M1253" s="14" t="s">
        <v>17</v>
      </c>
      <c r="N1253" s="14" t="s">
        <v>17</v>
      </c>
      <c r="O1253" s="14" t="s">
        <v>17</v>
      </c>
      <c r="P1253" s="14" t="s">
        <v>17</v>
      </c>
      <c r="Q1253" s="14" t="s">
        <v>17</v>
      </c>
      <c r="R1253" s="14" t="s">
        <v>17</v>
      </c>
      <c r="S1253" s="14" t="s">
        <v>17</v>
      </c>
      <c r="T1253" s="14" t="s">
        <v>17</v>
      </c>
      <c r="U1253" s="14" t="s">
        <v>17</v>
      </c>
      <c r="V1253" s="14" t="s">
        <v>17</v>
      </c>
      <c r="W1253" s="14" t="s">
        <v>17</v>
      </c>
      <c r="X1253" s="14" t="s">
        <v>17</v>
      </c>
      <c r="Y1253" s="14" t="s">
        <v>17</v>
      </c>
      <c r="Z1253" s="14" t="s">
        <v>17</v>
      </c>
      <c r="AA1253" s="14" t="s">
        <v>17</v>
      </c>
      <c r="AB1253" s="14" t="s">
        <v>17</v>
      </c>
      <c r="AC1253" s="14" t="s">
        <v>17</v>
      </c>
      <c r="AD1253" s="14" t="s">
        <v>17</v>
      </c>
      <c r="AE1253" s="14" t="s">
        <v>17</v>
      </c>
    </row>
    <row r="1254" spans="1:31">
      <c r="A1254" t="s">
        <v>143</v>
      </c>
      <c r="B1254" t="s">
        <v>126</v>
      </c>
      <c r="C1254" s="234">
        <v>34254</v>
      </c>
      <c r="D1254" s="234" t="s">
        <v>264</v>
      </c>
      <c r="E1254">
        <v>1994</v>
      </c>
      <c r="F1254">
        <v>2</v>
      </c>
      <c r="G1254">
        <v>4</v>
      </c>
      <c r="H1254">
        <v>20.630500000000001</v>
      </c>
      <c r="I1254" t="s">
        <v>17</v>
      </c>
      <c r="J1254" s="14" t="s">
        <v>17</v>
      </c>
      <c r="K1254" s="14" t="s">
        <v>17</v>
      </c>
      <c r="L1254" s="14" t="s">
        <v>17</v>
      </c>
      <c r="M1254" s="14" t="s">
        <v>17</v>
      </c>
      <c r="N1254" s="14" t="s">
        <v>17</v>
      </c>
      <c r="O1254" s="14" t="s">
        <v>17</v>
      </c>
      <c r="P1254" s="14" t="s">
        <v>17</v>
      </c>
      <c r="Q1254" s="14" t="s">
        <v>17</v>
      </c>
      <c r="R1254" s="14" t="s">
        <v>17</v>
      </c>
      <c r="S1254" s="14" t="s">
        <v>17</v>
      </c>
      <c r="T1254" s="14" t="s">
        <v>17</v>
      </c>
      <c r="U1254" s="14" t="s">
        <v>17</v>
      </c>
      <c r="V1254" s="14" t="s">
        <v>17</v>
      </c>
      <c r="W1254" s="14" t="s">
        <v>17</v>
      </c>
      <c r="X1254" s="14" t="s">
        <v>17</v>
      </c>
      <c r="Y1254" s="14" t="s">
        <v>17</v>
      </c>
      <c r="Z1254" s="14" t="s">
        <v>17</v>
      </c>
      <c r="AA1254" s="14" t="s">
        <v>17</v>
      </c>
      <c r="AB1254" s="14" t="s">
        <v>17</v>
      </c>
      <c r="AC1254" s="14" t="s">
        <v>17</v>
      </c>
      <c r="AD1254" s="14" t="s">
        <v>17</v>
      </c>
      <c r="AE1254" s="14" t="s">
        <v>17</v>
      </c>
    </row>
    <row r="1255" spans="1:31">
      <c r="A1255" t="s">
        <v>143</v>
      </c>
      <c r="B1255" t="s">
        <v>126</v>
      </c>
      <c r="C1255" s="234">
        <v>34254</v>
      </c>
      <c r="D1255" s="234" t="s">
        <v>264</v>
      </c>
      <c r="E1255">
        <v>1994</v>
      </c>
      <c r="F1255">
        <v>2</v>
      </c>
      <c r="G1255">
        <v>5</v>
      </c>
      <c r="H1255">
        <v>27.854199999999999</v>
      </c>
      <c r="I1255" t="s">
        <v>17</v>
      </c>
      <c r="J1255" s="14" t="s">
        <v>17</v>
      </c>
      <c r="K1255" s="14" t="s">
        <v>17</v>
      </c>
      <c r="L1255" s="14" t="s">
        <v>17</v>
      </c>
      <c r="M1255" s="14" t="s">
        <v>17</v>
      </c>
      <c r="N1255" s="14" t="s">
        <v>17</v>
      </c>
      <c r="O1255" s="14" t="s">
        <v>17</v>
      </c>
      <c r="P1255" s="14" t="s">
        <v>17</v>
      </c>
      <c r="Q1255" s="14" t="s">
        <v>17</v>
      </c>
      <c r="R1255" s="14" t="s">
        <v>17</v>
      </c>
      <c r="S1255" s="14" t="s">
        <v>17</v>
      </c>
      <c r="T1255" s="14" t="s">
        <v>17</v>
      </c>
      <c r="U1255" s="14" t="s">
        <v>17</v>
      </c>
      <c r="V1255" s="14" t="s">
        <v>17</v>
      </c>
      <c r="W1255" s="14" t="s">
        <v>17</v>
      </c>
      <c r="X1255" s="14" t="s">
        <v>17</v>
      </c>
      <c r="Y1255" s="14" t="s">
        <v>17</v>
      </c>
      <c r="Z1255" s="14" t="s">
        <v>17</v>
      </c>
      <c r="AA1255" s="14" t="s">
        <v>17</v>
      </c>
      <c r="AB1255" s="14" t="s">
        <v>17</v>
      </c>
      <c r="AC1255" s="14" t="s">
        <v>17</v>
      </c>
      <c r="AD1255" s="14" t="s">
        <v>17</v>
      </c>
      <c r="AE1255" s="14" t="s">
        <v>17</v>
      </c>
    </row>
    <row r="1256" spans="1:31">
      <c r="A1256" t="s">
        <v>143</v>
      </c>
      <c r="B1256" t="s">
        <v>126</v>
      </c>
      <c r="C1256" s="234">
        <v>34254</v>
      </c>
      <c r="D1256" s="234" t="s">
        <v>264</v>
      </c>
      <c r="E1256">
        <v>1994</v>
      </c>
      <c r="F1256">
        <v>2</v>
      </c>
      <c r="G1256">
        <v>6</v>
      </c>
      <c r="H1256">
        <v>38.9983</v>
      </c>
      <c r="I1256" t="s">
        <v>17</v>
      </c>
      <c r="J1256" s="14" t="s">
        <v>17</v>
      </c>
      <c r="K1256" s="14" t="s">
        <v>17</v>
      </c>
      <c r="L1256" s="14" t="s">
        <v>17</v>
      </c>
      <c r="M1256" s="14" t="s">
        <v>17</v>
      </c>
      <c r="N1256" s="14" t="s">
        <v>17</v>
      </c>
      <c r="O1256" s="14" t="s">
        <v>17</v>
      </c>
      <c r="P1256" s="14" t="s">
        <v>17</v>
      </c>
      <c r="Q1256" s="14" t="s">
        <v>17</v>
      </c>
      <c r="R1256" s="14" t="s">
        <v>17</v>
      </c>
      <c r="S1256" s="14" t="s">
        <v>17</v>
      </c>
      <c r="T1256" s="14" t="s">
        <v>17</v>
      </c>
      <c r="U1256" s="14" t="s">
        <v>17</v>
      </c>
      <c r="V1256" s="14" t="s">
        <v>17</v>
      </c>
      <c r="W1256" s="14" t="s">
        <v>17</v>
      </c>
      <c r="X1256" s="14" t="s">
        <v>17</v>
      </c>
      <c r="Y1256" s="14" t="s">
        <v>17</v>
      </c>
      <c r="Z1256" s="14" t="s">
        <v>17</v>
      </c>
      <c r="AA1256" s="14" t="s">
        <v>17</v>
      </c>
      <c r="AB1256" s="14" t="s">
        <v>17</v>
      </c>
      <c r="AC1256" s="14" t="s">
        <v>17</v>
      </c>
      <c r="AD1256" s="14" t="s">
        <v>17</v>
      </c>
      <c r="AE1256" s="14" t="s">
        <v>17</v>
      </c>
    </row>
    <row r="1257" spans="1:31">
      <c r="A1257" t="s">
        <v>143</v>
      </c>
      <c r="B1257" t="s">
        <v>126</v>
      </c>
      <c r="C1257" s="234">
        <v>34254</v>
      </c>
      <c r="D1257" s="234" t="s">
        <v>264</v>
      </c>
      <c r="E1257">
        <v>1994</v>
      </c>
      <c r="F1257">
        <v>2</v>
      </c>
      <c r="G1257">
        <v>7</v>
      </c>
      <c r="H1257">
        <v>51.255600000000001</v>
      </c>
      <c r="I1257" t="s">
        <v>17</v>
      </c>
      <c r="J1257" s="14" t="s">
        <v>17</v>
      </c>
      <c r="K1257" s="14" t="s">
        <v>17</v>
      </c>
      <c r="L1257" s="14" t="s">
        <v>17</v>
      </c>
      <c r="M1257" s="14" t="s">
        <v>17</v>
      </c>
      <c r="N1257" s="14" t="s">
        <v>17</v>
      </c>
      <c r="O1257" s="14" t="s">
        <v>17</v>
      </c>
      <c r="P1257" s="14" t="s">
        <v>17</v>
      </c>
      <c r="Q1257" s="14" t="s">
        <v>17</v>
      </c>
      <c r="R1257" s="14" t="s">
        <v>17</v>
      </c>
      <c r="S1257" s="14" t="s">
        <v>17</v>
      </c>
      <c r="T1257" s="14" t="s">
        <v>17</v>
      </c>
      <c r="U1257" s="14" t="s">
        <v>17</v>
      </c>
      <c r="V1257" s="14" t="s">
        <v>17</v>
      </c>
      <c r="W1257" s="14" t="s">
        <v>17</v>
      </c>
      <c r="X1257" s="14" t="s">
        <v>17</v>
      </c>
      <c r="Y1257" s="14" t="s">
        <v>17</v>
      </c>
      <c r="Z1257" s="14" t="s">
        <v>17</v>
      </c>
      <c r="AA1257" s="14" t="s">
        <v>17</v>
      </c>
      <c r="AB1257" s="14" t="s">
        <v>17</v>
      </c>
      <c r="AC1257" s="14" t="s">
        <v>17</v>
      </c>
      <c r="AD1257" s="14" t="s">
        <v>17</v>
      </c>
      <c r="AE1257" s="14" t="s">
        <v>17</v>
      </c>
    </row>
    <row r="1258" spans="1:31">
      <c r="A1258" t="s">
        <v>143</v>
      </c>
      <c r="B1258" t="s">
        <v>126</v>
      </c>
      <c r="C1258" s="234">
        <v>34254</v>
      </c>
      <c r="D1258" s="234" t="s">
        <v>264</v>
      </c>
      <c r="E1258">
        <v>1994</v>
      </c>
      <c r="F1258">
        <v>2</v>
      </c>
      <c r="G1258">
        <v>8</v>
      </c>
      <c r="H1258">
        <v>28.580200000000001</v>
      </c>
      <c r="I1258" t="s">
        <v>17</v>
      </c>
      <c r="J1258" s="14" t="s">
        <v>17</v>
      </c>
      <c r="K1258" s="14" t="s">
        <v>17</v>
      </c>
      <c r="L1258" s="14" t="s">
        <v>17</v>
      </c>
      <c r="M1258" s="14" t="s">
        <v>17</v>
      </c>
      <c r="N1258" s="14" t="s">
        <v>17</v>
      </c>
      <c r="O1258" s="14" t="s">
        <v>17</v>
      </c>
      <c r="P1258" s="14" t="s">
        <v>17</v>
      </c>
      <c r="Q1258" s="14" t="s">
        <v>17</v>
      </c>
      <c r="R1258" s="14" t="s">
        <v>17</v>
      </c>
      <c r="S1258" s="14" t="s">
        <v>17</v>
      </c>
      <c r="T1258" s="14" t="s">
        <v>17</v>
      </c>
      <c r="U1258" s="14" t="s">
        <v>17</v>
      </c>
      <c r="V1258" s="14" t="s">
        <v>17</v>
      </c>
      <c r="W1258" s="14" t="s">
        <v>17</v>
      </c>
      <c r="X1258" s="14" t="s">
        <v>17</v>
      </c>
      <c r="Y1258" s="14" t="s">
        <v>17</v>
      </c>
      <c r="Z1258" s="14" t="s">
        <v>17</v>
      </c>
      <c r="AA1258" s="14" t="s">
        <v>17</v>
      </c>
      <c r="AB1258" s="14" t="s">
        <v>17</v>
      </c>
      <c r="AC1258" s="14" t="s">
        <v>17</v>
      </c>
      <c r="AD1258" s="14" t="s">
        <v>17</v>
      </c>
      <c r="AE1258" s="14" t="s">
        <v>17</v>
      </c>
    </row>
    <row r="1259" spans="1:31">
      <c r="A1259" t="s">
        <v>143</v>
      </c>
      <c r="B1259" t="s">
        <v>126</v>
      </c>
      <c r="C1259" s="234">
        <v>34254</v>
      </c>
      <c r="D1259" s="234" t="s">
        <v>264</v>
      </c>
      <c r="E1259">
        <v>1994</v>
      </c>
      <c r="F1259">
        <v>2</v>
      </c>
      <c r="G1259">
        <v>9</v>
      </c>
      <c r="H1259">
        <v>33.722700000000003</v>
      </c>
      <c r="I1259" t="s">
        <v>17</v>
      </c>
      <c r="J1259" s="14" t="s">
        <v>17</v>
      </c>
      <c r="K1259" s="14" t="s">
        <v>17</v>
      </c>
      <c r="L1259" s="14" t="s">
        <v>17</v>
      </c>
      <c r="M1259" s="14" t="s">
        <v>17</v>
      </c>
      <c r="N1259" s="14" t="s">
        <v>17</v>
      </c>
      <c r="O1259" s="14" t="s">
        <v>17</v>
      </c>
      <c r="P1259" s="14" t="s">
        <v>17</v>
      </c>
      <c r="Q1259" s="14" t="s">
        <v>17</v>
      </c>
      <c r="R1259" s="14" t="s">
        <v>17</v>
      </c>
      <c r="S1259" s="14" t="s">
        <v>17</v>
      </c>
      <c r="T1259" s="14" t="s">
        <v>17</v>
      </c>
      <c r="U1259" s="14" t="s">
        <v>17</v>
      </c>
      <c r="V1259" s="14" t="s">
        <v>17</v>
      </c>
      <c r="W1259" s="14" t="s">
        <v>17</v>
      </c>
      <c r="X1259" s="14" t="s">
        <v>17</v>
      </c>
      <c r="Y1259" s="14" t="s">
        <v>17</v>
      </c>
      <c r="Z1259" s="14" t="s">
        <v>17</v>
      </c>
      <c r="AA1259" s="14" t="s">
        <v>17</v>
      </c>
      <c r="AB1259" s="14" t="s">
        <v>17</v>
      </c>
      <c r="AC1259" s="14" t="s">
        <v>17</v>
      </c>
      <c r="AD1259" s="14" t="s">
        <v>17</v>
      </c>
      <c r="AE1259" s="14" t="s">
        <v>17</v>
      </c>
    </row>
    <row r="1260" spans="1:31">
      <c r="A1260" t="s">
        <v>143</v>
      </c>
      <c r="B1260" t="s">
        <v>126</v>
      </c>
      <c r="C1260" s="234">
        <v>34254</v>
      </c>
      <c r="D1260" s="234" t="s">
        <v>264</v>
      </c>
      <c r="E1260">
        <v>1994</v>
      </c>
      <c r="F1260">
        <v>2</v>
      </c>
      <c r="G1260">
        <v>10</v>
      </c>
      <c r="H1260">
        <v>27.793700000000001</v>
      </c>
      <c r="I1260" t="s">
        <v>17</v>
      </c>
      <c r="J1260" s="14" t="s">
        <v>17</v>
      </c>
      <c r="K1260" s="14" t="s">
        <v>17</v>
      </c>
      <c r="L1260" s="14" t="s">
        <v>17</v>
      </c>
      <c r="M1260" s="14" t="s">
        <v>17</v>
      </c>
      <c r="N1260" s="14" t="s">
        <v>17</v>
      </c>
      <c r="O1260" s="14" t="s">
        <v>17</v>
      </c>
      <c r="P1260" s="14" t="s">
        <v>17</v>
      </c>
      <c r="Q1260" s="14" t="s">
        <v>17</v>
      </c>
      <c r="R1260" s="14" t="s">
        <v>17</v>
      </c>
      <c r="S1260" s="14" t="s">
        <v>17</v>
      </c>
      <c r="T1260" s="14" t="s">
        <v>17</v>
      </c>
      <c r="U1260" s="14" t="s">
        <v>17</v>
      </c>
      <c r="V1260" s="14" t="s">
        <v>17</v>
      </c>
      <c r="W1260" s="14" t="s">
        <v>17</v>
      </c>
      <c r="X1260" s="14" t="s">
        <v>17</v>
      </c>
      <c r="Y1260" s="14" t="s">
        <v>17</v>
      </c>
      <c r="Z1260" s="14" t="s">
        <v>17</v>
      </c>
      <c r="AA1260" s="14" t="s">
        <v>17</v>
      </c>
      <c r="AB1260" s="14" t="s">
        <v>17</v>
      </c>
      <c r="AC1260" s="14" t="s">
        <v>17</v>
      </c>
      <c r="AD1260" s="14" t="s">
        <v>17</v>
      </c>
      <c r="AE1260" s="14" t="s">
        <v>17</v>
      </c>
    </row>
    <row r="1261" spans="1:31">
      <c r="A1261" t="s">
        <v>143</v>
      </c>
      <c r="B1261" t="s">
        <v>126</v>
      </c>
      <c r="C1261" s="234">
        <v>34254</v>
      </c>
      <c r="D1261" s="234" t="s">
        <v>264</v>
      </c>
      <c r="E1261">
        <v>1994</v>
      </c>
      <c r="F1261">
        <v>2</v>
      </c>
      <c r="G1261">
        <v>11</v>
      </c>
      <c r="H1261">
        <v>30.746099999999998</v>
      </c>
      <c r="I1261" t="s">
        <v>17</v>
      </c>
      <c r="J1261" s="14" t="s">
        <v>17</v>
      </c>
      <c r="K1261" s="14" t="s">
        <v>17</v>
      </c>
      <c r="L1261" s="14" t="s">
        <v>17</v>
      </c>
      <c r="M1261" s="14" t="s">
        <v>17</v>
      </c>
      <c r="N1261" s="14" t="s">
        <v>17</v>
      </c>
      <c r="O1261" s="14" t="s">
        <v>17</v>
      </c>
      <c r="P1261" s="14" t="s">
        <v>17</v>
      </c>
      <c r="Q1261" s="14" t="s">
        <v>17</v>
      </c>
      <c r="R1261" s="14" t="s">
        <v>17</v>
      </c>
      <c r="S1261" s="14" t="s">
        <v>17</v>
      </c>
      <c r="T1261" s="14" t="s">
        <v>17</v>
      </c>
      <c r="U1261" s="14" t="s">
        <v>17</v>
      </c>
      <c r="V1261" s="14" t="s">
        <v>17</v>
      </c>
      <c r="W1261" s="14" t="s">
        <v>17</v>
      </c>
      <c r="X1261" s="14" t="s">
        <v>17</v>
      </c>
      <c r="Y1261" s="14" t="s">
        <v>17</v>
      </c>
      <c r="Z1261" s="14" t="s">
        <v>17</v>
      </c>
      <c r="AA1261" s="14" t="s">
        <v>17</v>
      </c>
      <c r="AB1261" s="14" t="s">
        <v>17</v>
      </c>
      <c r="AC1261" s="14" t="s">
        <v>17</v>
      </c>
      <c r="AD1261" s="14" t="s">
        <v>17</v>
      </c>
      <c r="AE1261" s="14" t="s">
        <v>17</v>
      </c>
    </row>
    <row r="1262" spans="1:31">
      <c r="A1262" t="s">
        <v>143</v>
      </c>
      <c r="B1262" t="s">
        <v>126</v>
      </c>
      <c r="C1262" s="234">
        <v>34254</v>
      </c>
      <c r="D1262" s="234" t="s">
        <v>264</v>
      </c>
      <c r="E1262">
        <v>1994</v>
      </c>
      <c r="F1262">
        <v>2</v>
      </c>
      <c r="G1262">
        <v>12</v>
      </c>
      <c r="H1262">
        <v>39.458100000000002</v>
      </c>
      <c r="I1262" t="s">
        <v>17</v>
      </c>
      <c r="J1262" s="14" t="s">
        <v>17</v>
      </c>
      <c r="K1262" s="14" t="s">
        <v>17</v>
      </c>
      <c r="L1262" s="14" t="s">
        <v>17</v>
      </c>
      <c r="M1262" s="14" t="s">
        <v>17</v>
      </c>
      <c r="N1262" s="14" t="s">
        <v>17</v>
      </c>
      <c r="O1262" s="14" t="s">
        <v>17</v>
      </c>
      <c r="P1262" s="14" t="s">
        <v>17</v>
      </c>
      <c r="Q1262" s="14" t="s">
        <v>17</v>
      </c>
      <c r="R1262" s="14" t="s">
        <v>17</v>
      </c>
      <c r="S1262" s="14" t="s">
        <v>17</v>
      </c>
      <c r="T1262" s="14" t="s">
        <v>17</v>
      </c>
      <c r="U1262" s="14" t="s">
        <v>17</v>
      </c>
      <c r="V1262" s="14" t="s">
        <v>17</v>
      </c>
      <c r="W1262" s="14" t="s">
        <v>17</v>
      </c>
      <c r="X1262" s="14" t="s">
        <v>17</v>
      </c>
      <c r="Y1262" s="14" t="s">
        <v>17</v>
      </c>
      <c r="Z1262" s="14" t="s">
        <v>17</v>
      </c>
      <c r="AA1262" s="14" t="s">
        <v>17</v>
      </c>
      <c r="AB1262" s="14" t="s">
        <v>17</v>
      </c>
      <c r="AC1262" s="14" t="s">
        <v>17</v>
      </c>
      <c r="AD1262" s="14" t="s">
        <v>17</v>
      </c>
      <c r="AE1262" s="14" t="s">
        <v>17</v>
      </c>
    </row>
    <row r="1263" spans="1:31">
      <c r="A1263" t="s">
        <v>143</v>
      </c>
      <c r="B1263" t="s">
        <v>126</v>
      </c>
      <c r="C1263" s="234">
        <v>34254</v>
      </c>
      <c r="D1263" s="234" t="s">
        <v>264</v>
      </c>
      <c r="E1263">
        <v>1994</v>
      </c>
      <c r="F1263">
        <v>2</v>
      </c>
      <c r="G1263">
        <v>13</v>
      </c>
      <c r="H1263">
        <v>42.495199999999997</v>
      </c>
      <c r="I1263" t="s">
        <v>17</v>
      </c>
      <c r="J1263" s="14" t="s">
        <v>17</v>
      </c>
      <c r="K1263" s="14" t="s">
        <v>17</v>
      </c>
      <c r="L1263" s="14" t="s">
        <v>17</v>
      </c>
      <c r="M1263" s="14" t="s">
        <v>17</v>
      </c>
      <c r="N1263" s="14" t="s">
        <v>17</v>
      </c>
      <c r="O1263" s="14" t="s">
        <v>17</v>
      </c>
      <c r="P1263" s="14" t="s">
        <v>17</v>
      </c>
      <c r="Q1263" s="14" t="s">
        <v>17</v>
      </c>
      <c r="R1263" s="14" t="s">
        <v>17</v>
      </c>
      <c r="S1263" s="14" t="s">
        <v>17</v>
      </c>
      <c r="T1263" s="14" t="s">
        <v>17</v>
      </c>
      <c r="U1263" s="14" t="s">
        <v>17</v>
      </c>
      <c r="V1263" s="14" t="s">
        <v>17</v>
      </c>
      <c r="W1263" s="14" t="s">
        <v>17</v>
      </c>
      <c r="X1263" s="14" t="s">
        <v>17</v>
      </c>
      <c r="Y1263" s="14" t="s">
        <v>17</v>
      </c>
      <c r="Z1263" s="14" t="s">
        <v>17</v>
      </c>
      <c r="AA1263" s="14" t="s">
        <v>17</v>
      </c>
      <c r="AB1263" s="14" t="s">
        <v>17</v>
      </c>
      <c r="AC1263" s="14" t="s">
        <v>17</v>
      </c>
      <c r="AD1263" s="14" t="s">
        <v>17</v>
      </c>
      <c r="AE1263" s="14" t="s">
        <v>17</v>
      </c>
    </row>
    <row r="1264" spans="1:31">
      <c r="A1264" t="s">
        <v>143</v>
      </c>
      <c r="B1264" t="s">
        <v>126</v>
      </c>
      <c r="C1264" s="234">
        <v>34254</v>
      </c>
      <c r="D1264" s="234" t="s">
        <v>264</v>
      </c>
      <c r="E1264">
        <v>1994</v>
      </c>
      <c r="F1264">
        <v>2</v>
      </c>
      <c r="G1264">
        <v>14</v>
      </c>
      <c r="H1264">
        <v>42.083799999999997</v>
      </c>
      <c r="I1264" t="s">
        <v>17</v>
      </c>
      <c r="J1264" s="14" t="s">
        <v>17</v>
      </c>
      <c r="K1264" s="14" t="s">
        <v>17</v>
      </c>
      <c r="L1264" s="14" t="s">
        <v>17</v>
      </c>
      <c r="M1264" s="14" t="s">
        <v>17</v>
      </c>
      <c r="N1264" s="14" t="s">
        <v>17</v>
      </c>
      <c r="O1264" s="14" t="s">
        <v>17</v>
      </c>
      <c r="P1264" s="14" t="s">
        <v>17</v>
      </c>
      <c r="Q1264" s="14" t="s">
        <v>17</v>
      </c>
      <c r="R1264" s="14" t="s">
        <v>17</v>
      </c>
      <c r="S1264" s="14" t="s">
        <v>17</v>
      </c>
      <c r="T1264" s="14" t="s">
        <v>17</v>
      </c>
      <c r="U1264" s="14" t="s">
        <v>17</v>
      </c>
      <c r="V1264" s="14" t="s">
        <v>17</v>
      </c>
      <c r="W1264" s="14" t="s">
        <v>17</v>
      </c>
      <c r="X1264" s="14" t="s">
        <v>17</v>
      </c>
      <c r="Y1264" s="14" t="s">
        <v>17</v>
      </c>
      <c r="Z1264" s="14" t="s">
        <v>17</v>
      </c>
      <c r="AA1264" s="14" t="s">
        <v>17</v>
      </c>
      <c r="AB1264" s="14" t="s">
        <v>17</v>
      </c>
      <c r="AC1264" s="14" t="s">
        <v>17</v>
      </c>
      <c r="AD1264" s="14" t="s">
        <v>17</v>
      </c>
      <c r="AE1264" s="14" t="s">
        <v>17</v>
      </c>
    </row>
    <row r="1265" spans="1:31">
      <c r="A1265" t="s">
        <v>143</v>
      </c>
      <c r="B1265" t="s">
        <v>126</v>
      </c>
      <c r="C1265" s="234">
        <v>34254</v>
      </c>
      <c r="D1265" s="234" t="s">
        <v>264</v>
      </c>
      <c r="E1265">
        <v>1994</v>
      </c>
      <c r="F1265">
        <v>3</v>
      </c>
      <c r="G1265">
        <v>1</v>
      </c>
      <c r="H1265">
        <v>12.2331</v>
      </c>
      <c r="I1265" t="s">
        <v>17</v>
      </c>
      <c r="J1265" s="14" t="s">
        <v>17</v>
      </c>
      <c r="K1265" s="14" t="s">
        <v>17</v>
      </c>
      <c r="L1265" s="14" t="s">
        <v>17</v>
      </c>
      <c r="M1265" s="14" t="s">
        <v>17</v>
      </c>
      <c r="N1265" s="14" t="s">
        <v>17</v>
      </c>
      <c r="O1265" s="14" t="s">
        <v>17</v>
      </c>
      <c r="P1265" s="14" t="s">
        <v>17</v>
      </c>
      <c r="Q1265" s="14" t="s">
        <v>17</v>
      </c>
      <c r="R1265" s="14" t="s">
        <v>17</v>
      </c>
      <c r="S1265" s="14" t="s">
        <v>17</v>
      </c>
      <c r="T1265" s="14" t="s">
        <v>17</v>
      </c>
      <c r="U1265" s="14" t="s">
        <v>17</v>
      </c>
      <c r="V1265" s="14" t="s">
        <v>17</v>
      </c>
      <c r="W1265" s="14" t="s">
        <v>17</v>
      </c>
      <c r="X1265" s="14" t="s">
        <v>17</v>
      </c>
      <c r="Y1265" s="14" t="s">
        <v>17</v>
      </c>
      <c r="Z1265" s="14" t="s">
        <v>17</v>
      </c>
      <c r="AA1265" s="14" t="s">
        <v>17</v>
      </c>
      <c r="AB1265" s="14" t="s">
        <v>17</v>
      </c>
      <c r="AC1265" s="14" t="s">
        <v>17</v>
      </c>
      <c r="AD1265" s="14" t="s">
        <v>17</v>
      </c>
      <c r="AE1265" s="14" t="s">
        <v>17</v>
      </c>
    </row>
    <row r="1266" spans="1:31">
      <c r="A1266" t="s">
        <v>143</v>
      </c>
      <c r="B1266" t="s">
        <v>126</v>
      </c>
      <c r="C1266" s="234">
        <v>34254</v>
      </c>
      <c r="D1266" s="234" t="s">
        <v>264</v>
      </c>
      <c r="E1266">
        <v>1994</v>
      </c>
      <c r="F1266">
        <v>3</v>
      </c>
      <c r="G1266">
        <v>2</v>
      </c>
      <c r="H1266">
        <v>10.418100000000001</v>
      </c>
      <c r="I1266" t="s">
        <v>17</v>
      </c>
      <c r="J1266" s="14" t="s">
        <v>17</v>
      </c>
      <c r="K1266" s="14" t="s">
        <v>17</v>
      </c>
      <c r="L1266" s="14" t="s">
        <v>17</v>
      </c>
      <c r="M1266" s="14" t="s">
        <v>17</v>
      </c>
      <c r="N1266" s="14" t="s">
        <v>17</v>
      </c>
      <c r="O1266" s="14" t="s">
        <v>17</v>
      </c>
      <c r="P1266" s="14" t="s">
        <v>17</v>
      </c>
      <c r="Q1266" s="14" t="s">
        <v>17</v>
      </c>
      <c r="R1266" s="14" t="s">
        <v>17</v>
      </c>
      <c r="S1266" s="14" t="s">
        <v>17</v>
      </c>
      <c r="T1266" s="14" t="s">
        <v>17</v>
      </c>
      <c r="U1266" s="14" t="s">
        <v>17</v>
      </c>
      <c r="V1266" s="14" t="s">
        <v>17</v>
      </c>
      <c r="W1266" s="14" t="s">
        <v>17</v>
      </c>
      <c r="X1266" s="14" t="s">
        <v>17</v>
      </c>
      <c r="Y1266" s="14" t="s">
        <v>17</v>
      </c>
      <c r="Z1266" s="14" t="s">
        <v>17</v>
      </c>
      <c r="AA1266" s="14" t="s">
        <v>17</v>
      </c>
      <c r="AB1266" s="14" t="s">
        <v>17</v>
      </c>
      <c r="AC1266" s="14" t="s">
        <v>17</v>
      </c>
      <c r="AD1266" s="14" t="s">
        <v>17</v>
      </c>
      <c r="AE1266" s="14" t="s">
        <v>17</v>
      </c>
    </row>
    <row r="1267" spans="1:31">
      <c r="A1267" t="s">
        <v>143</v>
      </c>
      <c r="B1267" t="s">
        <v>126</v>
      </c>
      <c r="C1267" s="234">
        <v>34254</v>
      </c>
      <c r="D1267" s="234" t="s">
        <v>264</v>
      </c>
      <c r="E1267">
        <v>1994</v>
      </c>
      <c r="F1267">
        <v>3</v>
      </c>
      <c r="G1267">
        <v>3</v>
      </c>
      <c r="H1267">
        <v>18.924399999999999</v>
      </c>
      <c r="I1267" t="s">
        <v>17</v>
      </c>
      <c r="J1267" s="14" t="s">
        <v>17</v>
      </c>
      <c r="K1267" s="14" t="s">
        <v>17</v>
      </c>
      <c r="L1267" s="14" t="s">
        <v>17</v>
      </c>
      <c r="M1267" s="14" t="s">
        <v>17</v>
      </c>
      <c r="N1267" s="14" t="s">
        <v>17</v>
      </c>
      <c r="O1267" s="14" t="s">
        <v>17</v>
      </c>
      <c r="P1267" s="14" t="s">
        <v>17</v>
      </c>
      <c r="Q1267" s="14" t="s">
        <v>17</v>
      </c>
      <c r="R1267" s="14" t="s">
        <v>17</v>
      </c>
      <c r="S1267" s="14" t="s">
        <v>17</v>
      </c>
      <c r="T1267" s="14" t="s">
        <v>17</v>
      </c>
      <c r="U1267" s="14" t="s">
        <v>17</v>
      </c>
      <c r="V1267" s="14" t="s">
        <v>17</v>
      </c>
      <c r="W1267" s="14" t="s">
        <v>17</v>
      </c>
      <c r="X1267" s="14" t="s">
        <v>17</v>
      </c>
      <c r="Y1267" s="14" t="s">
        <v>17</v>
      </c>
      <c r="Z1267" s="14" t="s">
        <v>17</v>
      </c>
      <c r="AA1267" s="14" t="s">
        <v>17</v>
      </c>
      <c r="AB1267" s="14" t="s">
        <v>17</v>
      </c>
      <c r="AC1267" s="14" t="s">
        <v>17</v>
      </c>
      <c r="AD1267" s="14" t="s">
        <v>17</v>
      </c>
      <c r="AE1267" s="14" t="s">
        <v>17</v>
      </c>
    </row>
    <row r="1268" spans="1:31">
      <c r="A1268" t="s">
        <v>143</v>
      </c>
      <c r="B1268" t="s">
        <v>126</v>
      </c>
      <c r="C1268" s="234">
        <v>34254</v>
      </c>
      <c r="D1268" s="234" t="s">
        <v>264</v>
      </c>
      <c r="E1268">
        <v>1994</v>
      </c>
      <c r="F1268">
        <v>3</v>
      </c>
      <c r="G1268">
        <v>4</v>
      </c>
      <c r="H1268">
        <v>31.0365</v>
      </c>
      <c r="I1268" t="s">
        <v>17</v>
      </c>
      <c r="J1268" s="14" t="s">
        <v>17</v>
      </c>
      <c r="K1268" s="14" t="s">
        <v>17</v>
      </c>
      <c r="L1268" s="14" t="s">
        <v>17</v>
      </c>
      <c r="M1268" s="14" t="s">
        <v>17</v>
      </c>
      <c r="N1268" s="14" t="s">
        <v>17</v>
      </c>
      <c r="O1268" s="14" t="s">
        <v>17</v>
      </c>
      <c r="P1268" s="14" t="s">
        <v>17</v>
      </c>
      <c r="Q1268" s="14" t="s">
        <v>17</v>
      </c>
      <c r="R1268" s="14" t="s">
        <v>17</v>
      </c>
      <c r="S1268" s="14" t="s">
        <v>17</v>
      </c>
      <c r="T1268" s="14" t="s">
        <v>17</v>
      </c>
      <c r="U1268" s="14" t="s">
        <v>17</v>
      </c>
      <c r="V1268" s="14" t="s">
        <v>17</v>
      </c>
      <c r="W1268" s="14" t="s">
        <v>17</v>
      </c>
      <c r="X1268" s="14" t="s">
        <v>17</v>
      </c>
      <c r="Y1268" s="14" t="s">
        <v>17</v>
      </c>
      <c r="Z1268" s="14" t="s">
        <v>17</v>
      </c>
      <c r="AA1268" s="14" t="s">
        <v>17</v>
      </c>
      <c r="AB1268" s="14" t="s">
        <v>17</v>
      </c>
      <c r="AC1268" s="14" t="s">
        <v>17</v>
      </c>
      <c r="AD1268" s="14" t="s">
        <v>17</v>
      </c>
      <c r="AE1268" s="14" t="s">
        <v>17</v>
      </c>
    </row>
    <row r="1269" spans="1:31">
      <c r="A1269" t="s">
        <v>143</v>
      </c>
      <c r="B1269" t="s">
        <v>126</v>
      </c>
      <c r="C1269" s="234">
        <v>34254</v>
      </c>
      <c r="D1269" s="234" t="s">
        <v>264</v>
      </c>
      <c r="E1269">
        <v>1994</v>
      </c>
      <c r="F1269">
        <v>3</v>
      </c>
      <c r="G1269">
        <v>5</v>
      </c>
      <c r="H1269">
        <v>32.125500000000002</v>
      </c>
      <c r="I1269" t="s">
        <v>17</v>
      </c>
      <c r="J1269" s="14" t="s">
        <v>17</v>
      </c>
      <c r="K1269" s="14" t="s">
        <v>17</v>
      </c>
      <c r="L1269" s="14" t="s">
        <v>17</v>
      </c>
      <c r="M1269" s="14" t="s">
        <v>17</v>
      </c>
      <c r="N1269" s="14" t="s">
        <v>17</v>
      </c>
      <c r="O1269" s="14" t="s">
        <v>17</v>
      </c>
      <c r="P1269" s="14" t="s">
        <v>17</v>
      </c>
      <c r="Q1269" s="14" t="s">
        <v>17</v>
      </c>
      <c r="R1269" s="14" t="s">
        <v>17</v>
      </c>
      <c r="S1269" s="14" t="s">
        <v>17</v>
      </c>
      <c r="T1269" s="14" t="s">
        <v>17</v>
      </c>
      <c r="U1269" s="14" t="s">
        <v>17</v>
      </c>
      <c r="V1269" s="14" t="s">
        <v>17</v>
      </c>
      <c r="W1269" s="14" t="s">
        <v>17</v>
      </c>
      <c r="X1269" s="14" t="s">
        <v>17</v>
      </c>
      <c r="Y1269" s="14" t="s">
        <v>17</v>
      </c>
      <c r="Z1269" s="14" t="s">
        <v>17</v>
      </c>
      <c r="AA1269" s="14" t="s">
        <v>17</v>
      </c>
      <c r="AB1269" s="14" t="s">
        <v>17</v>
      </c>
      <c r="AC1269" s="14" t="s">
        <v>17</v>
      </c>
      <c r="AD1269" s="14" t="s">
        <v>17</v>
      </c>
      <c r="AE1269" s="14" t="s">
        <v>17</v>
      </c>
    </row>
    <row r="1270" spans="1:31">
      <c r="A1270" t="s">
        <v>143</v>
      </c>
      <c r="B1270" t="s">
        <v>126</v>
      </c>
      <c r="C1270" s="234">
        <v>34254</v>
      </c>
      <c r="D1270" s="234" t="s">
        <v>264</v>
      </c>
      <c r="E1270">
        <v>1994</v>
      </c>
      <c r="F1270">
        <v>3</v>
      </c>
      <c r="G1270">
        <v>6</v>
      </c>
      <c r="H1270">
        <v>39.591200000000001</v>
      </c>
      <c r="I1270" t="s">
        <v>17</v>
      </c>
      <c r="J1270" s="14" t="s">
        <v>17</v>
      </c>
      <c r="K1270" s="14" t="s">
        <v>17</v>
      </c>
      <c r="L1270" s="14" t="s">
        <v>17</v>
      </c>
      <c r="M1270" s="14" t="s">
        <v>17</v>
      </c>
      <c r="N1270" s="14" t="s">
        <v>17</v>
      </c>
      <c r="O1270" s="14" t="s">
        <v>17</v>
      </c>
      <c r="P1270" s="14" t="s">
        <v>17</v>
      </c>
      <c r="Q1270" s="14" t="s">
        <v>17</v>
      </c>
      <c r="R1270" s="14" t="s">
        <v>17</v>
      </c>
      <c r="S1270" s="14" t="s">
        <v>17</v>
      </c>
      <c r="T1270" s="14" t="s">
        <v>17</v>
      </c>
      <c r="U1270" s="14" t="s">
        <v>17</v>
      </c>
      <c r="V1270" s="14" t="s">
        <v>17</v>
      </c>
      <c r="W1270" s="14" t="s">
        <v>17</v>
      </c>
      <c r="X1270" s="14" t="s">
        <v>17</v>
      </c>
      <c r="Y1270" s="14" t="s">
        <v>17</v>
      </c>
      <c r="Z1270" s="14" t="s">
        <v>17</v>
      </c>
      <c r="AA1270" s="14" t="s">
        <v>17</v>
      </c>
      <c r="AB1270" s="14" t="s">
        <v>17</v>
      </c>
      <c r="AC1270" s="14" t="s">
        <v>17</v>
      </c>
      <c r="AD1270" s="14" t="s">
        <v>17</v>
      </c>
      <c r="AE1270" s="14" t="s">
        <v>17</v>
      </c>
    </row>
    <row r="1271" spans="1:31">
      <c r="A1271" t="s">
        <v>143</v>
      </c>
      <c r="B1271" t="s">
        <v>126</v>
      </c>
      <c r="C1271" s="234">
        <v>34254</v>
      </c>
      <c r="D1271" s="234" t="s">
        <v>264</v>
      </c>
      <c r="E1271">
        <v>1994</v>
      </c>
      <c r="F1271">
        <v>3</v>
      </c>
      <c r="G1271">
        <v>7</v>
      </c>
      <c r="H1271">
        <v>40.752800000000001</v>
      </c>
      <c r="I1271" t="s">
        <v>17</v>
      </c>
      <c r="J1271" s="14" t="s">
        <v>17</v>
      </c>
      <c r="K1271" s="14" t="s">
        <v>17</v>
      </c>
      <c r="L1271" s="14" t="s">
        <v>17</v>
      </c>
      <c r="M1271" s="14" t="s">
        <v>17</v>
      </c>
      <c r="N1271" s="14" t="s">
        <v>17</v>
      </c>
      <c r="O1271" s="14" t="s">
        <v>17</v>
      </c>
      <c r="P1271" s="14" t="s">
        <v>17</v>
      </c>
      <c r="Q1271" s="14" t="s">
        <v>17</v>
      </c>
      <c r="R1271" s="14" t="s">
        <v>17</v>
      </c>
      <c r="S1271" s="14" t="s">
        <v>17</v>
      </c>
      <c r="T1271" s="14" t="s">
        <v>17</v>
      </c>
      <c r="U1271" s="14" t="s">
        <v>17</v>
      </c>
      <c r="V1271" s="14" t="s">
        <v>17</v>
      </c>
      <c r="W1271" s="14" t="s">
        <v>17</v>
      </c>
      <c r="X1271" s="14" t="s">
        <v>17</v>
      </c>
      <c r="Y1271" s="14" t="s">
        <v>17</v>
      </c>
      <c r="Z1271" s="14" t="s">
        <v>17</v>
      </c>
      <c r="AA1271" s="14" t="s">
        <v>17</v>
      </c>
      <c r="AB1271" s="14" t="s">
        <v>17</v>
      </c>
      <c r="AC1271" s="14" t="s">
        <v>17</v>
      </c>
      <c r="AD1271" s="14" t="s">
        <v>17</v>
      </c>
      <c r="AE1271" s="14" t="s">
        <v>17</v>
      </c>
    </row>
    <row r="1272" spans="1:31">
      <c r="A1272" t="s">
        <v>143</v>
      </c>
      <c r="B1272" t="s">
        <v>126</v>
      </c>
      <c r="C1272" s="234">
        <v>34254</v>
      </c>
      <c r="D1272" s="234" t="s">
        <v>264</v>
      </c>
      <c r="E1272">
        <v>1994</v>
      </c>
      <c r="F1272">
        <v>3</v>
      </c>
      <c r="G1272">
        <v>8</v>
      </c>
      <c r="H1272">
        <v>37.6068</v>
      </c>
      <c r="I1272" t="s">
        <v>17</v>
      </c>
      <c r="J1272" s="14" t="s">
        <v>17</v>
      </c>
      <c r="K1272" s="14" t="s">
        <v>17</v>
      </c>
      <c r="L1272" s="14" t="s">
        <v>17</v>
      </c>
      <c r="M1272" s="14" t="s">
        <v>17</v>
      </c>
      <c r="N1272" s="14" t="s">
        <v>17</v>
      </c>
      <c r="O1272" s="14" t="s">
        <v>17</v>
      </c>
      <c r="P1272" s="14" t="s">
        <v>17</v>
      </c>
      <c r="Q1272" s="14" t="s">
        <v>17</v>
      </c>
      <c r="R1272" s="14" t="s">
        <v>17</v>
      </c>
      <c r="S1272" s="14" t="s">
        <v>17</v>
      </c>
      <c r="T1272" s="14" t="s">
        <v>17</v>
      </c>
      <c r="U1272" s="14" t="s">
        <v>17</v>
      </c>
      <c r="V1272" s="14" t="s">
        <v>17</v>
      </c>
      <c r="W1272" s="14" t="s">
        <v>17</v>
      </c>
      <c r="X1272" s="14" t="s">
        <v>17</v>
      </c>
      <c r="Y1272" s="14" t="s">
        <v>17</v>
      </c>
      <c r="Z1272" s="14" t="s">
        <v>17</v>
      </c>
      <c r="AA1272" s="14" t="s">
        <v>17</v>
      </c>
      <c r="AB1272" s="14" t="s">
        <v>17</v>
      </c>
      <c r="AC1272" s="14" t="s">
        <v>17</v>
      </c>
      <c r="AD1272" s="14" t="s">
        <v>17</v>
      </c>
      <c r="AE1272" s="14" t="s">
        <v>17</v>
      </c>
    </row>
    <row r="1273" spans="1:31">
      <c r="A1273" t="s">
        <v>143</v>
      </c>
      <c r="B1273" t="s">
        <v>126</v>
      </c>
      <c r="C1273" s="234">
        <v>34254</v>
      </c>
      <c r="D1273" s="234" t="s">
        <v>264</v>
      </c>
      <c r="E1273">
        <v>1994</v>
      </c>
      <c r="F1273">
        <v>3</v>
      </c>
      <c r="G1273">
        <v>9</v>
      </c>
      <c r="H1273">
        <v>26.535299999999999</v>
      </c>
      <c r="I1273" t="s">
        <v>17</v>
      </c>
      <c r="J1273" s="14" t="s">
        <v>17</v>
      </c>
      <c r="K1273" s="14" t="s">
        <v>17</v>
      </c>
      <c r="L1273" s="14" t="s">
        <v>17</v>
      </c>
      <c r="M1273" s="14" t="s">
        <v>17</v>
      </c>
      <c r="N1273" s="14" t="s">
        <v>17</v>
      </c>
      <c r="O1273" s="14" t="s">
        <v>17</v>
      </c>
      <c r="P1273" s="14" t="s">
        <v>17</v>
      </c>
      <c r="Q1273" s="14" t="s">
        <v>17</v>
      </c>
      <c r="R1273" s="14" t="s">
        <v>17</v>
      </c>
      <c r="S1273" s="14" t="s">
        <v>17</v>
      </c>
      <c r="T1273" s="14" t="s">
        <v>17</v>
      </c>
      <c r="U1273" s="14" t="s">
        <v>17</v>
      </c>
      <c r="V1273" s="14" t="s">
        <v>17</v>
      </c>
      <c r="W1273" s="14" t="s">
        <v>17</v>
      </c>
      <c r="X1273" s="14" t="s">
        <v>17</v>
      </c>
      <c r="Y1273" s="14" t="s">
        <v>17</v>
      </c>
      <c r="Z1273" s="14" t="s">
        <v>17</v>
      </c>
      <c r="AA1273" s="14" t="s">
        <v>17</v>
      </c>
      <c r="AB1273" s="14" t="s">
        <v>17</v>
      </c>
      <c r="AC1273" s="14" t="s">
        <v>17</v>
      </c>
      <c r="AD1273" s="14" t="s">
        <v>17</v>
      </c>
      <c r="AE1273" s="14" t="s">
        <v>17</v>
      </c>
    </row>
    <row r="1274" spans="1:31">
      <c r="A1274" t="s">
        <v>143</v>
      </c>
      <c r="B1274" t="s">
        <v>126</v>
      </c>
      <c r="C1274" s="234">
        <v>34254</v>
      </c>
      <c r="D1274" s="234" t="s">
        <v>264</v>
      </c>
      <c r="E1274">
        <v>1994</v>
      </c>
      <c r="F1274">
        <v>3</v>
      </c>
      <c r="G1274">
        <v>10</v>
      </c>
      <c r="H1274">
        <v>33.759</v>
      </c>
      <c r="I1274" t="s">
        <v>17</v>
      </c>
      <c r="J1274" s="14" t="s">
        <v>17</v>
      </c>
      <c r="K1274" s="14" t="s">
        <v>17</v>
      </c>
      <c r="L1274" s="14" t="s">
        <v>17</v>
      </c>
      <c r="M1274" s="14" t="s">
        <v>17</v>
      </c>
      <c r="N1274" s="14" t="s">
        <v>17</v>
      </c>
      <c r="O1274" s="14" t="s">
        <v>17</v>
      </c>
      <c r="P1274" s="14" t="s">
        <v>17</v>
      </c>
      <c r="Q1274" s="14" t="s">
        <v>17</v>
      </c>
      <c r="R1274" s="14" t="s">
        <v>17</v>
      </c>
      <c r="S1274" s="14" t="s">
        <v>17</v>
      </c>
      <c r="T1274" s="14" t="s">
        <v>17</v>
      </c>
      <c r="U1274" s="14" t="s">
        <v>17</v>
      </c>
      <c r="V1274" s="14" t="s">
        <v>17</v>
      </c>
      <c r="W1274" s="14" t="s">
        <v>17</v>
      </c>
      <c r="X1274" s="14" t="s">
        <v>17</v>
      </c>
      <c r="Y1274" s="14" t="s">
        <v>17</v>
      </c>
      <c r="Z1274" s="14" t="s">
        <v>17</v>
      </c>
      <c r="AA1274" s="14" t="s">
        <v>17</v>
      </c>
      <c r="AB1274" s="14" t="s">
        <v>17</v>
      </c>
      <c r="AC1274" s="14" t="s">
        <v>17</v>
      </c>
      <c r="AD1274" s="14" t="s">
        <v>17</v>
      </c>
      <c r="AE1274" s="14" t="s">
        <v>17</v>
      </c>
    </row>
    <row r="1275" spans="1:31">
      <c r="A1275" t="s">
        <v>143</v>
      </c>
      <c r="B1275" t="s">
        <v>126</v>
      </c>
      <c r="C1275" s="234">
        <v>34254</v>
      </c>
      <c r="D1275" s="234" t="s">
        <v>264</v>
      </c>
      <c r="E1275">
        <v>1994</v>
      </c>
      <c r="F1275">
        <v>3</v>
      </c>
      <c r="G1275">
        <v>11</v>
      </c>
      <c r="H1275">
        <v>36.977600000000002</v>
      </c>
      <c r="I1275" t="s">
        <v>17</v>
      </c>
      <c r="J1275" s="14" t="s">
        <v>17</v>
      </c>
      <c r="K1275" s="14" t="s">
        <v>17</v>
      </c>
      <c r="L1275" s="14" t="s">
        <v>17</v>
      </c>
      <c r="M1275" s="14" t="s">
        <v>17</v>
      </c>
      <c r="N1275" s="14" t="s">
        <v>17</v>
      </c>
      <c r="O1275" s="14" t="s">
        <v>17</v>
      </c>
      <c r="P1275" s="14" t="s">
        <v>17</v>
      </c>
      <c r="Q1275" s="14" t="s">
        <v>17</v>
      </c>
      <c r="R1275" s="14" t="s">
        <v>17</v>
      </c>
      <c r="S1275" s="14" t="s">
        <v>17</v>
      </c>
      <c r="T1275" s="14" t="s">
        <v>17</v>
      </c>
      <c r="U1275" s="14" t="s">
        <v>17</v>
      </c>
      <c r="V1275" s="14" t="s">
        <v>17</v>
      </c>
      <c r="W1275" s="14" t="s">
        <v>17</v>
      </c>
      <c r="X1275" s="14" t="s">
        <v>17</v>
      </c>
      <c r="Y1275" s="14" t="s">
        <v>17</v>
      </c>
      <c r="Z1275" s="14" t="s">
        <v>17</v>
      </c>
      <c r="AA1275" s="14" t="s">
        <v>17</v>
      </c>
      <c r="AB1275" s="14" t="s">
        <v>17</v>
      </c>
      <c r="AC1275" s="14" t="s">
        <v>17</v>
      </c>
      <c r="AD1275" s="14" t="s">
        <v>17</v>
      </c>
      <c r="AE1275" s="14" t="s">
        <v>17</v>
      </c>
    </row>
    <row r="1276" spans="1:31">
      <c r="A1276" t="s">
        <v>143</v>
      </c>
      <c r="B1276" t="s">
        <v>126</v>
      </c>
      <c r="C1276" s="234">
        <v>34254</v>
      </c>
      <c r="D1276" s="234" t="s">
        <v>264</v>
      </c>
      <c r="E1276">
        <v>1994</v>
      </c>
      <c r="F1276">
        <v>3</v>
      </c>
      <c r="G1276">
        <v>12</v>
      </c>
      <c r="H1276">
        <v>28.434999999999999</v>
      </c>
      <c r="I1276" t="s">
        <v>17</v>
      </c>
      <c r="J1276" s="14" t="s">
        <v>17</v>
      </c>
      <c r="K1276" s="14" t="s">
        <v>17</v>
      </c>
      <c r="L1276" s="14" t="s">
        <v>17</v>
      </c>
      <c r="M1276" s="14" t="s">
        <v>17</v>
      </c>
      <c r="N1276" s="14" t="s">
        <v>17</v>
      </c>
      <c r="O1276" s="14" t="s">
        <v>17</v>
      </c>
      <c r="P1276" s="14" t="s">
        <v>17</v>
      </c>
      <c r="Q1276" s="14" t="s">
        <v>17</v>
      </c>
      <c r="R1276" s="14" t="s">
        <v>17</v>
      </c>
      <c r="S1276" s="14" t="s">
        <v>17</v>
      </c>
      <c r="T1276" s="14" t="s">
        <v>17</v>
      </c>
      <c r="U1276" s="14" t="s">
        <v>17</v>
      </c>
      <c r="V1276" s="14" t="s">
        <v>17</v>
      </c>
      <c r="W1276" s="14" t="s">
        <v>17</v>
      </c>
      <c r="X1276" s="14" t="s">
        <v>17</v>
      </c>
      <c r="Y1276" s="14" t="s">
        <v>17</v>
      </c>
      <c r="Z1276" s="14" t="s">
        <v>17</v>
      </c>
      <c r="AA1276" s="14" t="s">
        <v>17</v>
      </c>
      <c r="AB1276" s="14" t="s">
        <v>17</v>
      </c>
      <c r="AC1276" s="14" t="s">
        <v>17</v>
      </c>
      <c r="AD1276" s="14" t="s">
        <v>17</v>
      </c>
      <c r="AE1276" s="14" t="s">
        <v>17</v>
      </c>
    </row>
    <row r="1277" spans="1:31">
      <c r="A1277" t="s">
        <v>143</v>
      </c>
      <c r="B1277" t="s">
        <v>126</v>
      </c>
      <c r="C1277" s="234">
        <v>34254</v>
      </c>
      <c r="D1277" s="234" t="s">
        <v>264</v>
      </c>
      <c r="E1277">
        <v>1994</v>
      </c>
      <c r="F1277">
        <v>3</v>
      </c>
      <c r="G1277">
        <v>13</v>
      </c>
      <c r="H1277">
        <v>41.624000000000002</v>
      </c>
      <c r="I1277" t="s">
        <v>17</v>
      </c>
      <c r="J1277" s="14" t="s">
        <v>17</v>
      </c>
      <c r="K1277" s="14" t="s">
        <v>17</v>
      </c>
      <c r="L1277" s="14" t="s">
        <v>17</v>
      </c>
      <c r="M1277" s="14" t="s">
        <v>17</v>
      </c>
      <c r="N1277" s="14" t="s">
        <v>17</v>
      </c>
      <c r="O1277" s="14" t="s">
        <v>17</v>
      </c>
      <c r="P1277" s="14" t="s">
        <v>17</v>
      </c>
      <c r="Q1277" s="14" t="s">
        <v>17</v>
      </c>
      <c r="R1277" s="14" t="s">
        <v>17</v>
      </c>
      <c r="S1277" s="14" t="s">
        <v>17</v>
      </c>
      <c r="T1277" s="14" t="s">
        <v>17</v>
      </c>
      <c r="U1277" s="14" t="s">
        <v>17</v>
      </c>
      <c r="V1277" s="14" t="s">
        <v>17</v>
      </c>
      <c r="W1277" s="14" t="s">
        <v>17</v>
      </c>
      <c r="X1277" s="14" t="s">
        <v>17</v>
      </c>
      <c r="Y1277" s="14" t="s">
        <v>17</v>
      </c>
      <c r="Z1277" s="14" t="s">
        <v>17</v>
      </c>
      <c r="AA1277" s="14" t="s">
        <v>17</v>
      </c>
      <c r="AB1277" s="14" t="s">
        <v>17</v>
      </c>
      <c r="AC1277" s="14" t="s">
        <v>17</v>
      </c>
      <c r="AD1277" s="14" t="s">
        <v>17</v>
      </c>
      <c r="AE1277" s="14" t="s">
        <v>17</v>
      </c>
    </row>
    <row r="1278" spans="1:31">
      <c r="A1278" t="s">
        <v>143</v>
      </c>
      <c r="B1278" t="s">
        <v>126</v>
      </c>
      <c r="C1278" s="234">
        <v>34254</v>
      </c>
      <c r="D1278" s="234" t="s">
        <v>264</v>
      </c>
      <c r="E1278">
        <v>1994</v>
      </c>
      <c r="F1278">
        <v>3</v>
      </c>
      <c r="G1278">
        <v>14</v>
      </c>
      <c r="H1278">
        <v>29.2699</v>
      </c>
      <c r="I1278" t="s">
        <v>17</v>
      </c>
      <c r="J1278" s="14" t="s">
        <v>17</v>
      </c>
      <c r="K1278" s="14" t="s">
        <v>17</v>
      </c>
      <c r="L1278" s="14" t="s">
        <v>17</v>
      </c>
      <c r="M1278" s="14" t="s">
        <v>17</v>
      </c>
      <c r="N1278" s="14" t="s">
        <v>17</v>
      </c>
      <c r="O1278" s="14" t="s">
        <v>17</v>
      </c>
      <c r="P1278" s="14" t="s">
        <v>17</v>
      </c>
      <c r="Q1278" s="14" t="s">
        <v>17</v>
      </c>
      <c r="R1278" s="14" t="s">
        <v>17</v>
      </c>
      <c r="S1278" s="14" t="s">
        <v>17</v>
      </c>
      <c r="T1278" s="14" t="s">
        <v>17</v>
      </c>
      <c r="U1278" s="14" t="s">
        <v>17</v>
      </c>
      <c r="V1278" s="14" t="s">
        <v>17</v>
      </c>
      <c r="W1278" s="14" t="s">
        <v>17</v>
      </c>
      <c r="X1278" s="14" t="s">
        <v>17</v>
      </c>
      <c r="Y1278" s="14" t="s">
        <v>17</v>
      </c>
      <c r="Z1278" s="14" t="s">
        <v>17</v>
      </c>
      <c r="AA1278" s="14" t="s">
        <v>17</v>
      </c>
      <c r="AB1278" s="14" t="s">
        <v>17</v>
      </c>
      <c r="AC1278" s="14" t="s">
        <v>17</v>
      </c>
      <c r="AD1278" s="14" t="s">
        <v>17</v>
      </c>
      <c r="AE1278" s="14" t="s">
        <v>17</v>
      </c>
    </row>
    <row r="1279" spans="1:31">
      <c r="A1279" t="s">
        <v>143</v>
      </c>
      <c r="B1279" t="s">
        <v>126</v>
      </c>
      <c r="C1279" s="234">
        <v>34254</v>
      </c>
      <c r="D1279" s="234" t="s">
        <v>264</v>
      </c>
      <c r="E1279">
        <v>1994</v>
      </c>
      <c r="F1279">
        <v>4</v>
      </c>
      <c r="G1279">
        <v>1</v>
      </c>
      <c r="H1279">
        <v>12.8744</v>
      </c>
      <c r="I1279" t="s">
        <v>17</v>
      </c>
      <c r="J1279" s="14" t="s">
        <v>17</v>
      </c>
      <c r="K1279" s="14" t="s">
        <v>17</v>
      </c>
      <c r="L1279" s="14" t="s">
        <v>17</v>
      </c>
      <c r="M1279" s="14" t="s">
        <v>17</v>
      </c>
      <c r="N1279" s="14" t="s">
        <v>17</v>
      </c>
      <c r="O1279" s="14" t="s">
        <v>17</v>
      </c>
      <c r="P1279" s="14" t="s">
        <v>17</v>
      </c>
      <c r="Q1279" s="14" t="s">
        <v>17</v>
      </c>
      <c r="R1279" s="14" t="s">
        <v>17</v>
      </c>
      <c r="S1279" s="14" t="s">
        <v>17</v>
      </c>
      <c r="T1279" s="14" t="s">
        <v>17</v>
      </c>
      <c r="U1279" s="14" t="s">
        <v>17</v>
      </c>
      <c r="V1279" s="14" t="s">
        <v>17</v>
      </c>
      <c r="W1279" s="14" t="s">
        <v>17</v>
      </c>
      <c r="X1279" s="14" t="s">
        <v>17</v>
      </c>
      <c r="Y1279" s="14" t="s">
        <v>17</v>
      </c>
      <c r="Z1279" s="14" t="s">
        <v>17</v>
      </c>
      <c r="AA1279" s="14" t="s">
        <v>17</v>
      </c>
      <c r="AB1279" s="14" t="s">
        <v>17</v>
      </c>
      <c r="AC1279" s="14" t="s">
        <v>17</v>
      </c>
      <c r="AD1279" s="14" t="s">
        <v>17</v>
      </c>
      <c r="AE1279" s="14" t="s">
        <v>17</v>
      </c>
    </row>
    <row r="1280" spans="1:31">
      <c r="A1280" t="s">
        <v>143</v>
      </c>
      <c r="B1280" t="s">
        <v>126</v>
      </c>
      <c r="C1280" s="234">
        <v>34254</v>
      </c>
      <c r="D1280" s="234" t="s">
        <v>264</v>
      </c>
      <c r="E1280">
        <v>1994</v>
      </c>
      <c r="F1280">
        <v>4</v>
      </c>
      <c r="G1280">
        <v>2</v>
      </c>
      <c r="H1280">
        <v>12.257300000000001</v>
      </c>
      <c r="I1280" t="s">
        <v>17</v>
      </c>
      <c r="J1280" s="14" t="s">
        <v>17</v>
      </c>
      <c r="K1280" s="14" t="s">
        <v>17</v>
      </c>
      <c r="L1280" s="14" t="s">
        <v>17</v>
      </c>
      <c r="M1280" s="14" t="s">
        <v>17</v>
      </c>
      <c r="N1280" s="14" t="s">
        <v>17</v>
      </c>
      <c r="O1280" s="14" t="s">
        <v>17</v>
      </c>
      <c r="P1280" s="14" t="s">
        <v>17</v>
      </c>
      <c r="Q1280" s="14" t="s">
        <v>17</v>
      </c>
      <c r="R1280" s="14" t="s">
        <v>17</v>
      </c>
      <c r="S1280" s="14" t="s">
        <v>17</v>
      </c>
      <c r="T1280" s="14" t="s">
        <v>17</v>
      </c>
      <c r="U1280" s="14" t="s">
        <v>17</v>
      </c>
      <c r="V1280" s="14" t="s">
        <v>17</v>
      </c>
      <c r="W1280" s="14" t="s">
        <v>17</v>
      </c>
      <c r="X1280" s="14" t="s">
        <v>17</v>
      </c>
      <c r="Y1280" s="14" t="s">
        <v>17</v>
      </c>
      <c r="Z1280" s="14" t="s">
        <v>17</v>
      </c>
      <c r="AA1280" s="14" t="s">
        <v>17</v>
      </c>
      <c r="AB1280" s="14" t="s">
        <v>17</v>
      </c>
      <c r="AC1280" s="14" t="s">
        <v>17</v>
      </c>
      <c r="AD1280" s="14" t="s">
        <v>17</v>
      </c>
      <c r="AE1280" s="14" t="s">
        <v>17</v>
      </c>
    </row>
    <row r="1281" spans="1:31">
      <c r="A1281" t="s">
        <v>143</v>
      </c>
      <c r="B1281" t="s">
        <v>126</v>
      </c>
      <c r="C1281" s="234">
        <v>34254</v>
      </c>
      <c r="D1281" s="234" t="s">
        <v>264</v>
      </c>
      <c r="E1281">
        <v>1994</v>
      </c>
      <c r="F1281">
        <v>4</v>
      </c>
      <c r="G1281">
        <v>3</v>
      </c>
      <c r="H1281">
        <v>21.610600000000002</v>
      </c>
      <c r="I1281" t="s">
        <v>17</v>
      </c>
      <c r="J1281" s="14" t="s">
        <v>17</v>
      </c>
      <c r="K1281" s="14" t="s">
        <v>17</v>
      </c>
      <c r="L1281" s="14" t="s">
        <v>17</v>
      </c>
      <c r="M1281" s="14" t="s">
        <v>17</v>
      </c>
      <c r="N1281" s="14" t="s">
        <v>17</v>
      </c>
      <c r="O1281" s="14" t="s">
        <v>17</v>
      </c>
      <c r="P1281" s="14" t="s">
        <v>17</v>
      </c>
      <c r="Q1281" s="14" t="s">
        <v>17</v>
      </c>
      <c r="R1281" s="14" t="s">
        <v>17</v>
      </c>
      <c r="S1281" s="14" t="s">
        <v>17</v>
      </c>
      <c r="T1281" s="14" t="s">
        <v>17</v>
      </c>
      <c r="U1281" s="14" t="s">
        <v>17</v>
      </c>
      <c r="V1281" s="14" t="s">
        <v>17</v>
      </c>
      <c r="W1281" s="14" t="s">
        <v>17</v>
      </c>
      <c r="X1281" s="14" t="s">
        <v>17</v>
      </c>
      <c r="Y1281" s="14" t="s">
        <v>17</v>
      </c>
      <c r="Z1281" s="14" t="s">
        <v>17</v>
      </c>
      <c r="AA1281" s="14" t="s">
        <v>17</v>
      </c>
      <c r="AB1281" s="14" t="s">
        <v>17</v>
      </c>
      <c r="AC1281" s="14" t="s">
        <v>17</v>
      </c>
      <c r="AD1281" s="14" t="s">
        <v>17</v>
      </c>
      <c r="AE1281" s="14" t="s">
        <v>17</v>
      </c>
    </row>
    <row r="1282" spans="1:31">
      <c r="A1282" t="s">
        <v>143</v>
      </c>
      <c r="B1282" t="s">
        <v>126</v>
      </c>
      <c r="C1282" s="234">
        <v>34254</v>
      </c>
      <c r="D1282" s="234" t="s">
        <v>264</v>
      </c>
      <c r="E1282">
        <v>1994</v>
      </c>
      <c r="F1282">
        <v>4</v>
      </c>
      <c r="G1282">
        <v>4</v>
      </c>
      <c r="H1282">
        <v>23.316700000000001</v>
      </c>
      <c r="I1282" t="s">
        <v>17</v>
      </c>
      <c r="J1282" s="14" t="s">
        <v>17</v>
      </c>
      <c r="K1282" s="14" t="s">
        <v>17</v>
      </c>
      <c r="L1282" s="14" t="s">
        <v>17</v>
      </c>
      <c r="M1282" s="14" t="s">
        <v>17</v>
      </c>
      <c r="N1282" s="14" t="s">
        <v>17</v>
      </c>
      <c r="O1282" s="14" t="s">
        <v>17</v>
      </c>
      <c r="P1282" s="14" t="s">
        <v>17</v>
      </c>
      <c r="Q1282" s="14" t="s">
        <v>17</v>
      </c>
      <c r="R1282" s="14" t="s">
        <v>17</v>
      </c>
      <c r="S1282" s="14" t="s">
        <v>17</v>
      </c>
      <c r="T1282" s="14" t="s">
        <v>17</v>
      </c>
      <c r="U1282" s="14" t="s">
        <v>17</v>
      </c>
      <c r="V1282" s="14" t="s">
        <v>17</v>
      </c>
      <c r="W1282" s="14" t="s">
        <v>17</v>
      </c>
      <c r="X1282" s="14" t="s">
        <v>17</v>
      </c>
      <c r="Y1282" s="14" t="s">
        <v>17</v>
      </c>
      <c r="Z1282" s="14" t="s">
        <v>17</v>
      </c>
      <c r="AA1282" s="14" t="s">
        <v>17</v>
      </c>
      <c r="AB1282" s="14" t="s">
        <v>17</v>
      </c>
      <c r="AC1282" s="14" t="s">
        <v>17</v>
      </c>
      <c r="AD1282" s="14" t="s">
        <v>17</v>
      </c>
      <c r="AE1282" s="14" t="s">
        <v>17</v>
      </c>
    </row>
    <row r="1283" spans="1:31">
      <c r="A1283" t="s">
        <v>143</v>
      </c>
      <c r="B1283" t="s">
        <v>126</v>
      </c>
      <c r="C1283" s="234">
        <v>34254</v>
      </c>
      <c r="D1283" s="234" t="s">
        <v>264</v>
      </c>
      <c r="E1283">
        <v>1994</v>
      </c>
      <c r="F1283">
        <v>4</v>
      </c>
      <c r="G1283">
        <v>5</v>
      </c>
      <c r="H1283">
        <v>38.986199999999997</v>
      </c>
      <c r="I1283" t="s">
        <v>17</v>
      </c>
      <c r="J1283" s="14" t="s">
        <v>17</v>
      </c>
      <c r="K1283" s="14" t="s">
        <v>17</v>
      </c>
      <c r="L1283" s="14" t="s">
        <v>17</v>
      </c>
      <c r="M1283" s="14" t="s">
        <v>17</v>
      </c>
      <c r="N1283" s="14" t="s">
        <v>17</v>
      </c>
      <c r="O1283" s="14" t="s">
        <v>17</v>
      </c>
      <c r="P1283" s="14" t="s">
        <v>17</v>
      </c>
      <c r="Q1283" s="14" t="s">
        <v>17</v>
      </c>
      <c r="R1283" s="14" t="s">
        <v>17</v>
      </c>
      <c r="S1283" s="14" t="s">
        <v>17</v>
      </c>
      <c r="T1283" s="14" t="s">
        <v>17</v>
      </c>
      <c r="U1283" s="14" t="s">
        <v>17</v>
      </c>
      <c r="V1283" s="14" t="s">
        <v>17</v>
      </c>
      <c r="W1283" s="14" t="s">
        <v>17</v>
      </c>
      <c r="X1283" s="14" t="s">
        <v>17</v>
      </c>
      <c r="Y1283" s="14" t="s">
        <v>17</v>
      </c>
      <c r="Z1283" s="14" t="s">
        <v>17</v>
      </c>
      <c r="AA1283" s="14" t="s">
        <v>17</v>
      </c>
      <c r="AB1283" s="14" t="s">
        <v>17</v>
      </c>
      <c r="AC1283" s="14" t="s">
        <v>17</v>
      </c>
      <c r="AD1283" s="14" t="s">
        <v>17</v>
      </c>
      <c r="AE1283" s="14" t="s">
        <v>17</v>
      </c>
    </row>
    <row r="1284" spans="1:31">
      <c r="A1284" t="s">
        <v>143</v>
      </c>
      <c r="B1284" t="s">
        <v>126</v>
      </c>
      <c r="C1284" s="234">
        <v>34254</v>
      </c>
      <c r="D1284" s="234" t="s">
        <v>264</v>
      </c>
      <c r="E1284">
        <v>1994</v>
      </c>
      <c r="F1284">
        <v>4</v>
      </c>
      <c r="G1284">
        <v>6</v>
      </c>
      <c r="H1284">
        <v>40.994799999999998</v>
      </c>
      <c r="I1284" t="s">
        <v>17</v>
      </c>
      <c r="J1284" s="14" t="s">
        <v>17</v>
      </c>
      <c r="K1284" s="14" t="s">
        <v>17</v>
      </c>
      <c r="L1284" s="14" t="s">
        <v>17</v>
      </c>
      <c r="M1284" s="14" t="s">
        <v>17</v>
      </c>
      <c r="N1284" s="14" t="s">
        <v>17</v>
      </c>
      <c r="O1284" s="14" t="s">
        <v>17</v>
      </c>
      <c r="P1284" s="14" t="s">
        <v>17</v>
      </c>
      <c r="Q1284" s="14" t="s">
        <v>17</v>
      </c>
      <c r="R1284" s="14" t="s">
        <v>17</v>
      </c>
      <c r="S1284" s="14" t="s">
        <v>17</v>
      </c>
      <c r="T1284" s="14" t="s">
        <v>17</v>
      </c>
      <c r="U1284" s="14" t="s">
        <v>17</v>
      </c>
      <c r="V1284" s="14" t="s">
        <v>17</v>
      </c>
      <c r="W1284" s="14" t="s">
        <v>17</v>
      </c>
      <c r="X1284" s="14" t="s">
        <v>17</v>
      </c>
      <c r="Y1284" s="14" t="s">
        <v>17</v>
      </c>
      <c r="Z1284" s="14" t="s">
        <v>17</v>
      </c>
      <c r="AA1284" s="14" t="s">
        <v>17</v>
      </c>
      <c r="AB1284" s="14" t="s">
        <v>17</v>
      </c>
      <c r="AC1284" s="14" t="s">
        <v>17</v>
      </c>
      <c r="AD1284" s="14" t="s">
        <v>17</v>
      </c>
      <c r="AE1284" s="14" t="s">
        <v>17</v>
      </c>
    </row>
    <row r="1285" spans="1:31">
      <c r="A1285" t="s">
        <v>143</v>
      </c>
      <c r="B1285" t="s">
        <v>126</v>
      </c>
      <c r="C1285" s="234">
        <v>34254</v>
      </c>
      <c r="D1285" s="234" t="s">
        <v>264</v>
      </c>
      <c r="E1285">
        <v>1994</v>
      </c>
      <c r="F1285">
        <v>4</v>
      </c>
      <c r="G1285">
        <v>7</v>
      </c>
      <c r="H1285">
        <v>47.504600000000003</v>
      </c>
      <c r="I1285" t="s">
        <v>17</v>
      </c>
      <c r="J1285" s="14" t="s">
        <v>17</v>
      </c>
      <c r="K1285" s="14" t="s">
        <v>17</v>
      </c>
      <c r="L1285" s="14" t="s">
        <v>17</v>
      </c>
      <c r="M1285" s="14" t="s">
        <v>17</v>
      </c>
      <c r="N1285" s="14" t="s">
        <v>17</v>
      </c>
      <c r="O1285" s="14" t="s">
        <v>17</v>
      </c>
      <c r="P1285" s="14" t="s">
        <v>17</v>
      </c>
      <c r="Q1285" s="14" t="s">
        <v>17</v>
      </c>
      <c r="R1285" s="14" t="s">
        <v>17</v>
      </c>
      <c r="S1285" s="14" t="s">
        <v>17</v>
      </c>
      <c r="T1285" s="14" t="s">
        <v>17</v>
      </c>
      <c r="U1285" s="14" t="s">
        <v>17</v>
      </c>
      <c r="V1285" s="14" t="s">
        <v>17</v>
      </c>
      <c r="W1285" s="14" t="s">
        <v>17</v>
      </c>
      <c r="X1285" s="14" t="s">
        <v>17</v>
      </c>
      <c r="Y1285" s="14" t="s">
        <v>17</v>
      </c>
      <c r="Z1285" s="14" t="s">
        <v>17</v>
      </c>
      <c r="AA1285" s="14" t="s">
        <v>17</v>
      </c>
      <c r="AB1285" s="14" t="s">
        <v>17</v>
      </c>
      <c r="AC1285" s="14" t="s">
        <v>17</v>
      </c>
      <c r="AD1285" s="14" t="s">
        <v>17</v>
      </c>
      <c r="AE1285" s="14" t="s">
        <v>17</v>
      </c>
    </row>
    <row r="1286" spans="1:31">
      <c r="A1286" t="s">
        <v>143</v>
      </c>
      <c r="B1286" t="s">
        <v>126</v>
      </c>
      <c r="C1286" s="234">
        <v>34254</v>
      </c>
      <c r="D1286" s="234" t="s">
        <v>264</v>
      </c>
      <c r="E1286">
        <v>1994</v>
      </c>
      <c r="F1286">
        <v>4</v>
      </c>
      <c r="G1286">
        <v>8</v>
      </c>
      <c r="H1286">
        <v>35.973300000000002</v>
      </c>
      <c r="I1286" t="s">
        <v>17</v>
      </c>
      <c r="J1286" s="14" t="s">
        <v>17</v>
      </c>
      <c r="K1286" s="14" t="s">
        <v>17</v>
      </c>
      <c r="L1286" s="14" t="s">
        <v>17</v>
      </c>
      <c r="M1286" s="14" t="s">
        <v>17</v>
      </c>
      <c r="N1286" s="14" t="s">
        <v>17</v>
      </c>
      <c r="O1286" s="14" t="s">
        <v>17</v>
      </c>
      <c r="P1286" s="14" t="s">
        <v>17</v>
      </c>
      <c r="Q1286" s="14" t="s">
        <v>17</v>
      </c>
      <c r="R1286" s="14" t="s">
        <v>17</v>
      </c>
      <c r="S1286" s="14" t="s">
        <v>17</v>
      </c>
      <c r="T1286" s="14" t="s">
        <v>17</v>
      </c>
      <c r="U1286" s="14" t="s">
        <v>17</v>
      </c>
      <c r="V1286" s="14" t="s">
        <v>17</v>
      </c>
      <c r="W1286" s="14" t="s">
        <v>17</v>
      </c>
      <c r="X1286" s="14" t="s">
        <v>17</v>
      </c>
      <c r="Y1286" s="14" t="s">
        <v>17</v>
      </c>
      <c r="Z1286" s="14" t="s">
        <v>17</v>
      </c>
      <c r="AA1286" s="14" t="s">
        <v>17</v>
      </c>
      <c r="AB1286" s="14" t="s">
        <v>17</v>
      </c>
      <c r="AC1286" s="14" t="s">
        <v>17</v>
      </c>
      <c r="AD1286" s="14" t="s">
        <v>17</v>
      </c>
      <c r="AE1286" s="14" t="s">
        <v>17</v>
      </c>
    </row>
    <row r="1287" spans="1:31">
      <c r="A1287" t="s">
        <v>143</v>
      </c>
      <c r="B1287" t="s">
        <v>126</v>
      </c>
      <c r="C1287" s="234">
        <v>34254</v>
      </c>
      <c r="D1287" s="234" t="s">
        <v>264</v>
      </c>
      <c r="E1287">
        <v>1994</v>
      </c>
      <c r="F1287">
        <v>4</v>
      </c>
      <c r="G1287">
        <v>9</v>
      </c>
      <c r="H1287">
        <v>34.521299999999997</v>
      </c>
      <c r="I1287" t="s">
        <v>17</v>
      </c>
      <c r="J1287" s="14" t="s">
        <v>17</v>
      </c>
      <c r="K1287" s="14" t="s">
        <v>17</v>
      </c>
      <c r="L1287" s="14" t="s">
        <v>17</v>
      </c>
      <c r="M1287" s="14" t="s">
        <v>17</v>
      </c>
      <c r="N1287" s="14" t="s">
        <v>17</v>
      </c>
      <c r="O1287" s="14" t="s">
        <v>17</v>
      </c>
      <c r="P1287" s="14" t="s">
        <v>17</v>
      </c>
      <c r="Q1287" s="14" t="s">
        <v>17</v>
      </c>
      <c r="R1287" s="14" t="s">
        <v>17</v>
      </c>
      <c r="S1287" s="14" t="s">
        <v>17</v>
      </c>
      <c r="T1287" s="14" t="s">
        <v>17</v>
      </c>
      <c r="U1287" s="14" t="s">
        <v>17</v>
      </c>
      <c r="V1287" s="14" t="s">
        <v>17</v>
      </c>
      <c r="W1287" s="14" t="s">
        <v>17</v>
      </c>
      <c r="X1287" s="14" t="s">
        <v>17</v>
      </c>
      <c r="Y1287" s="14" t="s">
        <v>17</v>
      </c>
      <c r="Z1287" s="14" t="s">
        <v>17</v>
      </c>
      <c r="AA1287" s="14" t="s">
        <v>17</v>
      </c>
      <c r="AB1287" s="14" t="s">
        <v>17</v>
      </c>
      <c r="AC1287" s="14" t="s">
        <v>17</v>
      </c>
      <c r="AD1287" s="14" t="s">
        <v>17</v>
      </c>
      <c r="AE1287" s="14" t="s">
        <v>17</v>
      </c>
    </row>
    <row r="1288" spans="1:31">
      <c r="A1288" t="s">
        <v>143</v>
      </c>
      <c r="B1288" t="s">
        <v>126</v>
      </c>
      <c r="C1288" s="234">
        <v>34254</v>
      </c>
      <c r="D1288" s="234" t="s">
        <v>264</v>
      </c>
      <c r="E1288">
        <v>1994</v>
      </c>
      <c r="F1288">
        <v>4</v>
      </c>
      <c r="G1288">
        <v>10</v>
      </c>
      <c r="H1288">
        <v>31.3995</v>
      </c>
      <c r="I1288" t="s">
        <v>17</v>
      </c>
      <c r="J1288" s="14" t="s">
        <v>17</v>
      </c>
      <c r="K1288" s="14" t="s">
        <v>17</v>
      </c>
      <c r="L1288" s="14" t="s">
        <v>17</v>
      </c>
      <c r="M1288" s="14" t="s">
        <v>17</v>
      </c>
      <c r="N1288" s="14" t="s">
        <v>17</v>
      </c>
      <c r="O1288" s="14" t="s">
        <v>17</v>
      </c>
      <c r="P1288" s="14" t="s">
        <v>17</v>
      </c>
      <c r="Q1288" s="14" t="s">
        <v>17</v>
      </c>
      <c r="R1288" s="14" t="s">
        <v>17</v>
      </c>
      <c r="S1288" s="14" t="s">
        <v>17</v>
      </c>
      <c r="T1288" s="14" t="s">
        <v>17</v>
      </c>
      <c r="U1288" s="14" t="s">
        <v>17</v>
      </c>
      <c r="V1288" s="14" t="s">
        <v>17</v>
      </c>
      <c r="W1288" s="14" t="s">
        <v>17</v>
      </c>
      <c r="X1288" s="14" t="s">
        <v>17</v>
      </c>
      <c r="Y1288" s="14" t="s">
        <v>17</v>
      </c>
      <c r="Z1288" s="14" t="s">
        <v>17</v>
      </c>
      <c r="AA1288" s="14" t="s">
        <v>17</v>
      </c>
      <c r="AB1288" s="14" t="s">
        <v>17</v>
      </c>
      <c r="AC1288" s="14" t="s">
        <v>17</v>
      </c>
      <c r="AD1288" s="14" t="s">
        <v>17</v>
      </c>
      <c r="AE1288" s="14" t="s">
        <v>17</v>
      </c>
    </row>
    <row r="1289" spans="1:31">
      <c r="A1289" t="s">
        <v>143</v>
      </c>
      <c r="B1289" t="s">
        <v>126</v>
      </c>
      <c r="C1289" s="234">
        <v>34254</v>
      </c>
      <c r="D1289" s="234" t="s">
        <v>264</v>
      </c>
      <c r="E1289">
        <v>1994</v>
      </c>
      <c r="F1289">
        <v>4</v>
      </c>
      <c r="G1289">
        <v>11</v>
      </c>
      <c r="H1289">
        <v>33.154000000000003</v>
      </c>
      <c r="I1289" t="s">
        <v>17</v>
      </c>
      <c r="J1289" s="14" t="s">
        <v>17</v>
      </c>
      <c r="K1289" s="14" t="s">
        <v>17</v>
      </c>
      <c r="L1289" s="14" t="s">
        <v>17</v>
      </c>
      <c r="M1289" s="14" t="s">
        <v>17</v>
      </c>
      <c r="N1289" s="14" t="s">
        <v>17</v>
      </c>
      <c r="O1289" s="14" t="s">
        <v>17</v>
      </c>
      <c r="P1289" s="14" t="s">
        <v>17</v>
      </c>
      <c r="Q1289" s="14" t="s">
        <v>17</v>
      </c>
      <c r="R1289" s="14" t="s">
        <v>17</v>
      </c>
      <c r="S1289" s="14" t="s">
        <v>17</v>
      </c>
      <c r="T1289" s="14" t="s">
        <v>17</v>
      </c>
      <c r="U1289" s="14" t="s">
        <v>17</v>
      </c>
      <c r="V1289" s="14" t="s">
        <v>17</v>
      </c>
      <c r="W1289" s="14" t="s">
        <v>17</v>
      </c>
      <c r="X1289" s="14" t="s">
        <v>17</v>
      </c>
      <c r="Y1289" s="14" t="s">
        <v>17</v>
      </c>
      <c r="Z1289" s="14" t="s">
        <v>17</v>
      </c>
      <c r="AA1289" s="14" t="s">
        <v>17</v>
      </c>
      <c r="AB1289" s="14" t="s">
        <v>17</v>
      </c>
      <c r="AC1289" s="14" t="s">
        <v>17</v>
      </c>
      <c r="AD1289" s="14" t="s">
        <v>17</v>
      </c>
      <c r="AE1289" s="14" t="s">
        <v>17</v>
      </c>
    </row>
    <row r="1290" spans="1:31">
      <c r="A1290" t="s">
        <v>143</v>
      </c>
      <c r="B1290" t="s">
        <v>126</v>
      </c>
      <c r="C1290" s="234">
        <v>34254</v>
      </c>
      <c r="D1290" s="234" t="s">
        <v>264</v>
      </c>
      <c r="E1290">
        <v>1994</v>
      </c>
      <c r="F1290">
        <v>4</v>
      </c>
      <c r="G1290">
        <v>12</v>
      </c>
      <c r="H1290">
        <v>32.137599999999999</v>
      </c>
      <c r="I1290" t="s">
        <v>17</v>
      </c>
      <c r="J1290" s="14" t="s">
        <v>17</v>
      </c>
      <c r="K1290" s="14" t="s">
        <v>17</v>
      </c>
      <c r="L1290" s="14" t="s">
        <v>17</v>
      </c>
      <c r="M1290" s="14" t="s">
        <v>17</v>
      </c>
      <c r="N1290" s="14" t="s">
        <v>17</v>
      </c>
      <c r="O1290" s="14" t="s">
        <v>17</v>
      </c>
      <c r="P1290" s="14" t="s">
        <v>17</v>
      </c>
      <c r="Q1290" s="14" t="s">
        <v>17</v>
      </c>
      <c r="R1290" s="14" t="s">
        <v>17</v>
      </c>
      <c r="S1290" s="14" t="s">
        <v>17</v>
      </c>
      <c r="T1290" s="14" t="s">
        <v>17</v>
      </c>
      <c r="U1290" s="14" t="s">
        <v>17</v>
      </c>
      <c r="V1290" s="14" t="s">
        <v>17</v>
      </c>
      <c r="W1290" s="14" t="s">
        <v>17</v>
      </c>
      <c r="X1290" s="14" t="s">
        <v>17</v>
      </c>
      <c r="Y1290" s="14" t="s">
        <v>17</v>
      </c>
      <c r="Z1290" s="14" t="s">
        <v>17</v>
      </c>
      <c r="AA1290" s="14" t="s">
        <v>17</v>
      </c>
      <c r="AB1290" s="14" t="s">
        <v>17</v>
      </c>
      <c r="AC1290" s="14" t="s">
        <v>17</v>
      </c>
      <c r="AD1290" s="14" t="s">
        <v>17</v>
      </c>
      <c r="AE1290" s="14" t="s">
        <v>17</v>
      </c>
    </row>
    <row r="1291" spans="1:31">
      <c r="A1291" t="s">
        <v>143</v>
      </c>
      <c r="B1291" t="s">
        <v>126</v>
      </c>
      <c r="C1291" s="234">
        <v>34254</v>
      </c>
      <c r="D1291" s="234" t="s">
        <v>264</v>
      </c>
      <c r="E1291">
        <v>1994</v>
      </c>
      <c r="F1291">
        <v>4</v>
      </c>
      <c r="G1291">
        <v>13</v>
      </c>
      <c r="H1291">
        <v>39.567</v>
      </c>
      <c r="I1291" t="s">
        <v>17</v>
      </c>
      <c r="J1291" s="14" t="s">
        <v>17</v>
      </c>
      <c r="K1291" s="14" t="s">
        <v>17</v>
      </c>
      <c r="L1291" s="14" t="s">
        <v>17</v>
      </c>
      <c r="M1291" s="14" t="s">
        <v>17</v>
      </c>
      <c r="N1291" s="14" t="s">
        <v>17</v>
      </c>
      <c r="O1291" s="14" t="s">
        <v>17</v>
      </c>
      <c r="P1291" s="14" t="s">
        <v>17</v>
      </c>
      <c r="Q1291" s="14" t="s">
        <v>17</v>
      </c>
      <c r="R1291" s="14" t="s">
        <v>17</v>
      </c>
      <c r="S1291" s="14" t="s">
        <v>17</v>
      </c>
      <c r="T1291" s="14" t="s">
        <v>17</v>
      </c>
      <c r="U1291" s="14" t="s">
        <v>17</v>
      </c>
      <c r="V1291" s="14" t="s">
        <v>17</v>
      </c>
      <c r="W1291" s="14" t="s">
        <v>17</v>
      </c>
      <c r="X1291" s="14" t="s">
        <v>17</v>
      </c>
      <c r="Y1291" s="14" t="s">
        <v>17</v>
      </c>
      <c r="Z1291" s="14" t="s">
        <v>17</v>
      </c>
      <c r="AA1291" s="14" t="s">
        <v>17</v>
      </c>
      <c r="AB1291" s="14" t="s">
        <v>17</v>
      </c>
      <c r="AC1291" s="14" t="s">
        <v>17</v>
      </c>
      <c r="AD1291" s="14" t="s">
        <v>17</v>
      </c>
      <c r="AE1291" s="14" t="s">
        <v>17</v>
      </c>
    </row>
    <row r="1292" spans="1:31">
      <c r="A1292" t="s">
        <v>143</v>
      </c>
      <c r="B1292" t="s">
        <v>126</v>
      </c>
      <c r="C1292" s="234">
        <v>34254</v>
      </c>
      <c r="D1292" s="234" t="s">
        <v>264</v>
      </c>
      <c r="E1292">
        <v>1994</v>
      </c>
      <c r="F1292">
        <v>4</v>
      </c>
      <c r="G1292">
        <v>14</v>
      </c>
      <c r="H1292">
        <v>35.017400000000002</v>
      </c>
      <c r="I1292" t="s">
        <v>17</v>
      </c>
      <c r="J1292" s="14" t="s">
        <v>17</v>
      </c>
      <c r="K1292" s="14" t="s">
        <v>17</v>
      </c>
      <c r="L1292" s="14" t="s">
        <v>17</v>
      </c>
      <c r="M1292" s="14" t="s">
        <v>17</v>
      </c>
      <c r="N1292" s="14" t="s">
        <v>17</v>
      </c>
      <c r="O1292" s="14" t="s">
        <v>17</v>
      </c>
      <c r="P1292" s="14" t="s">
        <v>17</v>
      </c>
      <c r="Q1292" s="14" t="s">
        <v>17</v>
      </c>
      <c r="R1292" s="14" t="s">
        <v>17</v>
      </c>
      <c r="S1292" s="14" t="s">
        <v>17</v>
      </c>
      <c r="T1292" s="14" t="s">
        <v>17</v>
      </c>
      <c r="U1292" s="14" t="s">
        <v>17</v>
      </c>
      <c r="V1292" s="14" t="s">
        <v>17</v>
      </c>
      <c r="W1292" s="14" t="s">
        <v>17</v>
      </c>
      <c r="X1292" s="14" t="s">
        <v>17</v>
      </c>
      <c r="Y1292" s="14" t="s">
        <v>17</v>
      </c>
      <c r="Z1292" s="14" t="s">
        <v>17</v>
      </c>
      <c r="AA1292" s="14" t="s">
        <v>17</v>
      </c>
      <c r="AB1292" s="14" t="s">
        <v>17</v>
      </c>
      <c r="AC1292" s="14" t="s">
        <v>17</v>
      </c>
      <c r="AD1292" s="14" t="s">
        <v>17</v>
      </c>
      <c r="AE1292" s="14" t="s">
        <v>17</v>
      </c>
    </row>
    <row r="1293" spans="1:31">
      <c r="A1293" t="s">
        <v>143</v>
      </c>
      <c r="B1293" t="s">
        <v>127</v>
      </c>
      <c r="C1293" s="234">
        <v>34635</v>
      </c>
      <c r="D1293" s="234">
        <v>34869</v>
      </c>
      <c r="E1293">
        <v>1995</v>
      </c>
      <c r="F1293">
        <v>1</v>
      </c>
      <c r="G1293">
        <v>1</v>
      </c>
      <c r="H1293">
        <v>26.595013500000004</v>
      </c>
      <c r="I1293" t="s">
        <v>17</v>
      </c>
      <c r="J1293" s="14" t="s">
        <v>17</v>
      </c>
      <c r="K1293" s="14" t="s">
        <v>17</v>
      </c>
      <c r="L1293" s="14">
        <v>5.74</v>
      </c>
      <c r="M1293" s="14">
        <v>2.06</v>
      </c>
      <c r="N1293" s="14">
        <v>43.646000000000001</v>
      </c>
      <c r="O1293" s="14">
        <v>360</v>
      </c>
      <c r="P1293" s="14">
        <v>0.105131</v>
      </c>
      <c r="Q1293" s="14">
        <v>1.106803</v>
      </c>
      <c r="R1293" s="14">
        <v>1032.2670361445785</v>
      </c>
      <c r="S1293" s="14" t="s">
        <v>17</v>
      </c>
      <c r="T1293" s="14" t="s">
        <v>17</v>
      </c>
      <c r="U1293" s="14" t="s">
        <v>17</v>
      </c>
      <c r="V1293" s="14" t="s">
        <v>17</v>
      </c>
      <c r="W1293" s="14" t="s">
        <v>17</v>
      </c>
      <c r="X1293" s="14" t="s">
        <v>17</v>
      </c>
      <c r="Y1293" s="14" t="s">
        <v>17</v>
      </c>
      <c r="Z1293" s="14" t="s">
        <v>17</v>
      </c>
      <c r="AA1293" s="14" t="s">
        <v>17</v>
      </c>
      <c r="AB1293" s="14" t="s">
        <v>17</v>
      </c>
      <c r="AC1293" s="14" t="s">
        <v>17</v>
      </c>
      <c r="AD1293" s="14" t="s">
        <v>17</v>
      </c>
      <c r="AE1293" s="14" t="s">
        <v>17</v>
      </c>
    </row>
    <row r="1294" spans="1:31">
      <c r="A1294" t="s">
        <v>143</v>
      </c>
      <c r="B1294" t="s">
        <v>127</v>
      </c>
      <c r="C1294" s="234">
        <v>34635</v>
      </c>
      <c r="D1294" s="234">
        <v>34869</v>
      </c>
      <c r="E1294">
        <v>1995</v>
      </c>
      <c r="F1294">
        <v>1</v>
      </c>
      <c r="G1294">
        <v>2</v>
      </c>
      <c r="H1294">
        <v>29.36143375</v>
      </c>
      <c r="I1294" t="s">
        <v>17</v>
      </c>
      <c r="J1294" s="14" t="s">
        <v>17</v>
      </c>
      <c r="K1294" s="14" t="s">
        <v>17</v>
      </c>
      <c r="L1294" s="14">
        <v>6.03</v>
      </c>
      <c r="M1294" s="14">
        <v>2.0350000000000001</v>
      </c>
      <c r="N1294" s="14">
        <v>32.720999999999997</v>
      </c>
      <c r="O1294" s="14">
        <v>380</v>
      </c>
      <c r="P1294" s="163">
        <v>9.8699999999999996E-2</v>
      </c>
      <c r="Q1294" s="14">
        <v>1.0355829999999999</v>
      </c>
      <c r="R1294" s="14">
        <v>933.6804489795918</v>
      </c>
      <c r="S1294" s="14" t="s">
        <v>17</v>
      </c>
      <c r="T1294" s="14" t="s">
        <v>17</v>
      </c>
      <c r="U1294" s="14" t="s">
        <v>17</v>
      </c>
      <c r="V1294" s="14" t="s">
        <v>17</v>
      </c>
      <c r="W1294" s="14" t="s">
        <v>17</v>
      </c>
      <c r="X1294" s="14" t="s">
        <v>17</v>
      </c>
      <c r="Y1294" s="14" t="s">
        <v>17</v>
      </c>
      <c r="Z1294" s="14" t="s">
        <v>17</v>
      </c>
      <c r="AA1294" s="14" t="s">
        <v>17</v>
      </c>
      <c r="AB1294" s="14" t="s">
        <v>17</v>
      </c>
      <c r="AC1294" s="14" t="s">
        <v>17</v>
      </c>
      <c r="AD1294" s="14" t="s">
        <v>17</v>
      </c>
      <c r="AE1294" s="14" t="s">
        <v>17</v>
      </c>
    </row>
    <row r="1295" spans="1:31">
      <c r="A1295" t="s">
        <v>143</v>
      </c>
      <c r="B1295" t="s">
        <v>127</v>
      </c>
      <c r="C1295" s="234">
        <v>34635</v>
      </c>
      <c r="D1295" s="234">
        <v>34869</v>
      </c>
      <c r="E1295">
        <v>1995</v>
      </c>
      <c r="F1295">
        <v>1</v>
      </c>
      <c r="G1295">
        <v>3</v>
      </c>
      <c r="H1295">
        <v>28.747487999999997</v>
      </c>
      <c r="I1295" t="s">
        <v>17</v>
      </c>
      <c r="J1295" s="14" t="s">
        <v>17</v>
      </c>
      <c r="K1295" s="14" t="s">
        <v>17</v>
      </c>
      <c r="L1295" s="14">
        <v>6.29</v>
      </c>
      <c r="M1295" s="14">
        <v>2.29</v>
      </c>
      <c r="N1295" s="14">
        <v>70.900999999999996</v>
      </c>
      <c r="O1295" s="14">
        <v>390</v>
      </c>
      <c r="P1295" s="163">
        <v>9.7799999999999998E-2</v>
      </c>
      <c r="Q1295" s="14">
        <v>1.0939000000000001</v>
      </c>
      <c r="R1295" s="14">
        <v>1232.056274678112</v>
      </c>
      <c r="S1295" s="14" t="s">
        <v>17</v>
      </c>
      <c r="T1295" s="14" t="s">
        <v>17</v>
      </c>
      <c r="U1295" s="14" t="s">
        <v>17</v>
      </c>
      <c r="V1295" s="14" t="s">
        <v>17</v>
      </c>
      <c r="W1295" s="14" t="s">
        <v>17</v>
      </c>
      <c r="X1295" s="14" t="s">
        <v>17</v>
      </c>
      <c r="Y1295" s="14" t="s">
        <v>17</v>
      </c>
      <c r="Z1295" s="14" t="s">
        <v>17</v>
      </c>
      <c r="AA1295" s="14" t="s">
        <v>17</v>
      </c>
      <c r="AB1295" s="14" t="s">
        <v>17</v>
      </c>
      <c r="AC1295" s="14" t="s">
        <v>17</v>
      </c>
      <c r="AD1295" s="14" t="s">
        <v>17</v>
      </c>
      <c r="AE1295" s="14" t="s">
        <v>17</v>
      </c>
    </row>
    <row r="1296" spans="1:31">
      <c r="A1296" t="s">
        <v>143</v>
      </c>
      <c r="B1296" t="s">
        <v>127</v>
      </c>
      <c r="C1296" s="234">
        <v>34635</v>
      </c>
      <c r="D1296" s="234">
        <v>34869</v>
      </c>
      <c r="E1296">
        <v>1995</v>
      </c>
      <c r="F1296">
        <v>1</v>
      </c>
      <c r="G1296">
        <v>4</v>
      </c>
      <c r="H1296">
        <v>27.9186765</v>
      </c>
      <c r="I1296" t="s">
        <v>17</v>
      </c>
      <c r="J1296" s="14" t="s">
        <v>17</v>
      </c>
      <c r="K1296" s="14" t="s">
        <v>17</v>
      </c>
      <c r="L1296" s="14">
        <v>6.24</v>
      </c>
      <c r="M1296" s="14">
        <v>3.3580000000000001</v>
      </c>
      <c r="N1296" s="14">
        <v>59.860999999999997</v>
      </c>
      <c r="O1296" s="14">
        <v>450</v>
      </c>
      <c r="P1296" s="14">
        <v>9.3717999999999996E-2</v>
      </c>
      <c r="Q1296" s="14">
        <v>1.0204759999999999</v>
      </c>
      <c r="R1296" s="14">
        <v>1423.632409470752</v>
      </c>
      <c r="S1296" s="14" t="s">
        <v>17</v>
      </c>
      <c r="T1296" s="14" t="s">
        <v>17</v>
      </c>
      <c r="U1296" s="14" t="s">
        <v>17</v>
      </c>
      <c r="V1296" s="14" t="s">
        <v>17</v>
      </c>
      <c r="W1296" s="14" t="s">
        <v>17</v>
      </c>
      <c r="X1296" s="14" t="s">
        <v>17</v>
      </c>
      <c r="Y1296" s="14" t="s">
        <v>17</v>
      </c>
      <c r="Z1296" s="14" t="s">
        <v>17</v>
      </c>
      <c r="AA1296" s="14" t="s">
        <v>17</v>
      </c>
      <c r="AB1296" s="14" t="s">
        <v>17</v>
      </c>
      <c r="AC1296" s="14" t="s">
        <v>17</v>
      </c>
      <c r="AD1296" s="14" t="s">
        <v>17</v>
      </c>
      <c r="AE1296" s="14" t="s">
        <v>17</v>
      </c>
    </row>
    <row r="1297" spans="1:31">
      <c r="A1297" t="s">
        <v>143</v>
      </c>
      <c r="B1297" t="s">
        <v>127</v>
      </c>
      <c r="C1297" s="234">
        <v>34635</v>
      </c>
      <c r="D1297" s="234">
        <v>34869</v>
      </c>
      <c r="E1297">
        <v>1995</v>
      </c>
      <c r="F1297">
        <v>1</v>
      </c>
      <c r="G1297">
        <v>5</v>
      </c>
      <c r="H1297">
        <v>40.168128000000003</v>
      </c>
      <c r="I1297" t="s">
        <v>17</v>
      </c>
      <c r="J1297" s="14" t="s">
        <v>17</v>
      </c>
      <c r="K1297" s="14" t="s">
        <v>17</v>
      </c>
      <c r="L1297" s="14">
        <v>5.65</v>
      </c>
      <c r="M1297" s="14">
        <v>6.7050000000000001</v>
      </c>
      <c r="N1297" s="14">
        <v>75.156000000000006</v>
      </c>
      <c r="O1297" s="14">
        <v>440</v>
      </c>
      <c r="P1297" s="14">
        <v>0.10395699999999999</v>
      </c>
      <c r="Q1297" s="14">
        <v>1.1532910000000001</v>
      </c>
      <c r="R1297" s="14">
        <v>2134.3774137931036</v>
      </c>
      <c r="S1297" s="14" t="s">
        <v>17</v>
      </c>
      <c r="T1297" s="14" t="s">
        <v>17</v>
      </c>
      <c r="U1297" s="14" t="s">
        <v>17</v>
      </c>
      <c r="V1297" s="14" t="s">
        <v>17</v>
      </c>
      <c r="W1297" s="14" t="s">
        <v>17</v>
      </c>
      <c r="X1297" s="14" t="s">
        <v>17</v>
      </c>
      <c r="Y1297" s="14" t="s">
        <v>17</v>
      </c>
      <c r="Z1297" s="14" t="s">
        <v>17</v>
      </c>
      <c r="AA1297" s="14" t="s">
        <v>17</v>
      </c>
      <c r="AB1297" s="14" t="s">
        <v>17</v>
      </c>
      <c r="AC1297" s="14" t="s">
        <v>17</v>
      </c>
      <c r="AD1297" s="14" t="s">
        <v>17</v>
      </c>
      <c r="AE1297" s="14" t="s">
        <v>17</v>
      </c>
    </row>
    <row r="1298" spans="1:31">
      <c r="A1298" t="s">
        <v>143</v>
      </c>
      <c r="B1298" t="s">
        <v>127</v>
      </c>
      <c r="C1298" s="234">
        <v>34635</v>
      </c>
      <c r="D1298" s="234">
        <v>34869</v>
      </c>
      <c r="E1298">
        <v>1995</v>
      </c>
      <c r="F1298">
        <v>1</v>
      </c>
      <c r="G1298">
        <v>6</v>
      </c>
      <c r="H1298">
        <v>36.663610500000004</v>
      </c>
      <c r="I1298" t="s">
        <v>17</v>
      </c>
      <c r="J1298" s="14" t="s">
        <v>17</v>
      </c>
      <c r="K1298" s="14" t="s">
        <v>17</v>
      </c>
      <c r="L1298" s="14">
        <v>5.88</v>
      </c>
      <c r="M1298" s="14">
        <v>3.2410000000000001</v>
      </c>
      <c r="N1298" s="14">
        <v>37.780999999999999</v>
      </c>
      <c r="O1298" s="14">
        <v>340</v>
      </c>
      <c r="P1298" s="14">
        <v>0.104214</v>
      </c>
      <c r="Q1298" s="14">
        <v>1.0481529999999999</v>
      </c>
      <c r="R1298" s="14">
        <v>1945.380130434783</v>
      </c>
      <c r="S1298" s="14" t="s">
        <v>17</v>
      </c>
      <c r="T1298" s="14" t="s">
        <v>17</v>
      </c>
      <c r="U1298" s="14" t="s">
        <v>17</v>
      </c>
      <c r="V1298" s="14" t="s">
        <v>17</v>
      </c>
      <c r="W1298" s="14" t="s">
        <v>17</v>
      </c>
      <c r="X1298" s="14" t="s">
        <v>17</v>
      </c>
      <c r="Y1298" s="14" t="s">
        <v>17</v>
      </c>
      <c r="Z1298" s="14" t="s">
        <v>17</v>
      </c>
      <c r="AA1298" s="14" t="s">
        <v>17</v>
      </c>
      <c r="AB1298" s="14" t="s">
        <v>17</v>
      </c>
      <c r="AC1298" s="14" t="s">
        <v>17</v>
      </c>
      <c r="AD1298" s="14" t="s">
        <v>17</v>
      </c>
      <c r="AE1298" s="14" t="s">
        <v>17</v>
      </c>
    </row>
    <row r="1299" spans="1:31">
      <c r="A1299" t="s">
        <v>143</v>
      </c>
      <c r="B1299" t="s">
        <v>127</v>
      </c>
      <c r="C1299" s="234">
        <v>34635</v>
      </c>
      <c r="D1299" s="234">
        <v>34869</v>
      </c>
      <c r="E1299">
        <v>1995</v>
      </c>
      <c r="F1299">
        <v>1</v>
      </c>
      <c r="G1299">
        <v>7</v>
      </c>
      <c r="H1299">
        <v>46.533623125000005</v>
      </c>
      <c r="I1299" t="s">
        <v>17</v>
      </c>
      <c r="J1299" s="14" t="s">
        <v>17</v>
      </c>
      <c r="K1299" s="14" t="s">
        <v>17</v>
      </c>
      <c r="L1299" s="14">
        <v>5.56</v>
      </c>
      <c r="M1299" s="14">
        <v>5.8550000000000004</v>
      </c>
      <c r="N1299" s="14">
        <v>72.855999999999995</v>
      </c>
      <c r="O1299" s="14">
        <v>440</v>
      </c>
      <c r="P1299" s="14">
        <v>0.107155</v>
      </c>
      <c r="Q1299" s="14">
        <v>1.108088</v>
      </c>
      <c r="R1299" s="14">
        <v>1409.9420689655176</v>
      </c>
      <c r="S1299" s="14" t="s">
        <v>17</v>
      </c>
      <c r="T1299" s="14" t="s">
        <v>17</v>
      </c>
      <c r="U1299" s="14" t="s">
        <v>17</v>
      </c>
      <c r="V1299" s="14" t="s">
        <v>17</v>
      </c>
      <c r="W1299" s="14" t="s">
        <v>17</v>
      </c>
      <c r="X1299" s="14" t="s">
        <v>17</v>
      </c>
      <c r="Y1299" s="14" t="s">
        <v>17</v>
      </c>
      <c r="Z1299" s="14" t="s">
        <v>17</v>
      </c>
      <c r="AA1299" s="14" t="s">
        <v>17</v>
      </c>
      <c r="AB1299" s="14" t="s">
        <v>17</v>
      </c>
      <c r="AC1299" s="14" t="s">
        <v>17</v>
      </c>
      <c r="AD1299" s="14" t="s">
        <v>17</v>
      </c>
      <c r="AE1299" s="14" t="s">
        <v>17</v>
      </c>
    </row>
    <row r="1300" spans="1:31">
      <c r="A1300" t="s">
        <v>143</v>
      </c>
      <c r="B1300" t="s">
        <v>127</v>
      </c>
      <c r="C1300" s="234">
        <v>34635</v>
      </c>
      <c r="D1300" s="234">
        <v>34869</v>
      </c>
      <c r="E1300">
        <v>1995</v>
      </c>
      <c r="F1300">
        <v>1</v>
      </c>
      <c r="G1300">
        <v>8</v>
      </c>
      <c r="H1300">
        <v>30.667007249999997</v>
      </c>
      <c r="I1300" t="s">
        <v>17</v>
      </c>
      <c r="J1300" s="14" t="s">
        <v>17</v>
      </c>
      <c r="K1300" s="14" t="s">
        <v>17</v>
      </c>
      <c r="L1300" s="14">
        <v>5.62</v>
      </c>
      <c r="M1300" s="14">
        <v>4.335</v>
      </c>
      <c r="N1300" s="14">
        <v>29.155999999999999</v>
      </c>
      <c r="O1300" s="14">
        <v>440</v>
      </c>
      <c r="P1300" s="14">
        <v>0.100524</v>
      </c>
      <c r="Q1300" s="14">
        <v>1.048446</v>
      </c>
      <c r="R1300" s="14">
        <v>532.17344680851068</v>
      </c>
      <c r="S1300" s="14" t="s">
        <v>17</v>
      </c>
      <c r="T1300" s="14" t="s">
        <v>17</v>
      </c>
      <c r="U1300" s="14" t="s">
        <v>17</v>
      </c>
      <c r="V1300" s="14" t="s">
        <v>17</v>
      </c>
      <c r="W1300" s="14" t="s">
        <v>17</v>
      </c>
      <c r="X1300" s="14" t="s">
        <v>17</v>
      </c>
      <c r="Y1300" s="14" t="s">
        <v>17</v>
      </c>
      <c r="Z1300" s="14" t="s">
        <v>17</v>
      </c>
      <c r="AA1300" s="14" t="s">
        <v>17</v>
      </c>
      <c r="AB1300" s="14" t="s">
        <v>17</v>
      </c>
      <c r="AC1300" s="14" t="s">
        <v>17</v>
      </c>
      <c r="AD1300" s="14" t="s">
        <v>17</v>
      </c>
      <c r="AE1300" s="14" t="s">
        <v>17</v>
      </c>
    </row>
    <row r="1301" spans="1:31">
      <c r="A1301" t="s">
        <v>143</v>
      </c>
      <c r="B1301" t="s">
        <v>127</v>
      </c>
      <c r="C1301" s="234">
        <v>34635</v>
      </c>
      <c r="D1301" s="234">
        <v>34869</v>
      </c>
      <c r="E1301">
        <v>1995</v>
      </c>
      <c r="F1301">
        <v>1</v>
      </c>
      <c r="G1301">
        <v>9</v>
      </c>
      <c r="H1301">
        <v>38.602860999999997</v>
      </c>
      <c r="I1301" t="s">
        <v>17</v>
      </c>
      <c r="J1301" s="14" t="s">
        <v>17</v>
      </c>
      <c r="K1301" s="14" t="s">
        <v>17</v>
      </c>
      <c r="L1301" s="14">
        <v>5.75</v>
      </c>
      <c r="M1301" s="14">
        <v>3.141</v>
      </c>
      <c r="N1301" s="14">
        <v>64.691000000000003</v>
      </c>
      <c r="O1301" s="14">
        <v>470</v>
      </c>
      <c r="P1301" s="14">
        <v>0.102059</v>
      </c>
      <c r="Q1301" s="14">
        <v>1.090997</v>
      </c>
      <c r="R1301" s="14">
        <v>2335.0882499999993</v>
      </c>
      <c r="S1301" s="14" t="s">
        <v>17</v>
      </c>
      <c r="T1301" s="14" t="s">
        <v>17</v>
      </c>
      <c r="U1301" s="14" t="s">
        <v>17</v>
      </c>
      <c r="V1301" s="14" t="s">
        <v>17</v>
      </c>
      <c r="W1301" s="14" t="s">
        <v>17</v>
      </c>
      <c r="X1301" s="14" t="s">
        <v>17</v>
      </c>
      <c r="Y1301" s="14" t="s">
        <v>17</v>
      </c>
      <c r="Z1301" s="14" t="s">
        <v>17</v>
      </c>
      <c r="AA1301" s="14" t="s">
        <v>17</v>
      </c>
      <c r="AB1301" s="14" t="s">
        <v>17</v>
      </c>
      <c r="AC1301" s="14" t="s">
        <v>17</v>
      </c>
      <c r="AD1301" s="14" t="s">
        <v>17</v>
      </c>
      <c r="AE1301" s="14" t="s">
        <v>17</v>
      </c>
    </row>
    <row r="1302" spans="1:31">
      <c r="A1302" t="s">
        <v>143</v>
      </c>
      <c r="B1302" t="s">
        <v>127</v>
      </c>
      <c r="C1302" s="234">
        <v>34635</v>
      </c>
      <c r="D1302" s="234">
        <v>34869</v>
      </c>
      <c r="E1302">
        <v>1995</v>
      </c>
      <c r="F1302">
        <v>1</v>
      </c>
      <c r="G1302">
        <v>10</v>
      </c>
      <c r="H1302">
        <v>38.024360000000001</v>
      </c>
      <c r="I1302" t="s">
        <v>17</v>
      </c>
      <c r="J1302" s="14" t="s">
        <v>17</v>
      </c>
      <c r="K1302" s="14" t="s">
        <v>17</v>
      </c>
      <c r="L1302" s="14">
        <v>5.82</v>
      </c>
      <c r="M1302" s="14">
        <v>2.8940000000000001</v>
      </c>
      <c r="N1302" s="14">
        <v>87.116</v>
      </c>
      <c r="O1302" s="14">
        <v>480</v>
      </c>
      <c r="P1302" s="14">
        <v>9.9215999999999999E-2</v>
      </c>
      <c r="Q1302" s="14">
        <v>1.103796</v>
      </c>
      <c r="R1302" s="14">
        <v>2082.8741774744035</v>
      </c>
      <c r="S1302" s="14" t="s">
        <v>17</v>
      </c>
      <c r="T1302" s="14" t="s">
        <v>17</v>
      </c>
      <c r="U1302" s="14" t="s">
        <v>17</v>
      </c>
      <c r="V1302" s="14" t="s">
        <v>17</v>
      </c>
      <c r="W1302" s="14" t="s">
        <v>17</v>
      </c>
      <c r="X1302" s="14" t="s">
        <v>17</v>
      </c>
      <c r="Y1302" s="14" t="s">
        <v>17</v>
      </c>
      <c r="Z1302" s="14" t="s">
        <v>17</v>
      </c>
      <c r="AA1302" s="14" t="s">
        <v>17</v>
      </c>
      <c r="AB1302" s="14" t="s">
        <v>17</v>
      </c>
      <c r="AC1302" s="14" t="s">
        <v>17</v>
      </c>
      <c r="AD1302" s="14" t="s">
        <v>17</v>
      </c>
      <c r="AE1302" s="14" t="s">
        <v>17</v>
      </c>
    </row>
    <row r="1303" spans="1:31">
      <c r="A1303" t="s">
        <v>143</v>
      </c>
      <c r="B1303" t="s">
        <v>127</v>
      </c>
      <c r="C1303" s="234">
        <v>34635</v>
      </c>
      <c r="D1303" s="234">
        <v>34869</v>
      </c>
      <c r="E1303">
        <v>1995</v>
      </c>
      <c r="F1303">
        <v>1</v>
      </c>
      <c r="G1303">
        <v>11</v>
      </c>
      <c r="H1303">
        <v>38.524694999999987</v>
      </c>
      <c r="I1303" t="s">
        <v>17</v>
      </c>
      <c r="J1303" s="14" t="s">
        <v>17</v>
      </c>
      <c r="K1303" s="14" t="s">
        <v>17</v>
      </c>
      <c r="L1303" s="14">
        <v>5.79</v>
      </c>
      <c r="M1303" s="14">
        <v>5.5490000000000004</v>
      </c>
      <c r="N1303" s="14">
        <v>125.986</v>
      </c>
      <c r="O1303" s="14">
        <v>480</v>
      </c>
      <c r="P1303" s="14">
        <v>0.105544</v>
      </c>
      <c r="Q1303" s="14">
        <v>1.237738</v>
      </c>
      <c r="R1303" s="14">
        <v>1875.72</v>
      </c>
      <c r="S1303" s="14" t="s">
        <v>17</v>
      </c>
      <c r="T1303" s="14" t="s">
        <v>17</v>
      </c>
      <c r="U1303" s="14" t="s">
        <v>17</v>
      </c>
      <c r="V1303" s="14" t="s">
        <v>17</v>
      </c>
      <c r="W1303" s="14" t="s">
        <v>17</v>
      </c>
      <c r="X1303" s="14" t="s">
        <v>17</v>
      </c>
      <c r="Y1303" s="14" t="s">
        <v>17</v>
      </c>
      <c r="Z1303" s="14" t="s">
        <v>17</v>
      </c>
      <c r="AA1303" s="14" t="s">
        <v>17</v>
      </c>
      <c r="AB1303" s="14" t="s">
        <v>17</v>
      </c>
      <c r="AC1303" s="14" t="s">
        <v>17</v>
      </c>
      <c r="AD1303" s="14" t="s">
        <v>17</v>
      </c>
      <c r="AE1303" s="14" t="s">
        <v>17</v>
      </c>
    </row>
    <row r="1304" spans="1:31">
      <c r="A1304" t="s">
        <v>143</v>
      </c>
      <c r="B1304" t="s">
        <v>127</v>
      </c>
      <c r="C1304" s="234">
        <v>34635</v>
      </c>
      <c r="D1304" s="234">
        <v>34869</v>
      </c>
      <c r="E1304">
        <v>1995</v>
      </c>
      <c r="F1304">
        <v>1</v>
      </c>
      <c r="G1304">
        <v>12</v>
      </c>
      <c r="H1304">
        <v>39.771125625000003</v>
      </c>
      <c r="I1304" t="s">
        <v>17</v>
      </c>
      <c r="J1304" s="14" t="s">
        <v>17</v>
      </c>
      <c r="K1304" s="14" t="s">
        <v>17</v>
      </c>
      <c r="L1304" s="14">
        <v>5.47</v>
      </c>
      <c r="M1304" s="14">
        <v>4.415</v>
      </c>
      <c r="N1304" s="14">
        <v>83.896000000000001</v>
      </c>
      <c r="O1304" s="14">
        <v>390</v>
      </c>
      <c r="P1304" s="14">
        <v>0.105424</v>
      </c>
      <c r="Q1304" s="14">
        <v>1.141745</v>
      </c>
      <c r="R1304" s="14">
        <v>2084.0388461538469</v>
      </c>
      <c r="S1304" s="14" t="s">
        <v>17</v>
      </c>
      <c r="T1304" s="14" t="s">
        <v>17</v>
      </c>
      <c r="U1304" s="14" t="s">
        <v>17</v>
      </c>
      <c r="V1304" s="14" t="s">
        <v>17</v>
      </c>
      <c r="W1304" s="14" t="s">
        <v>17</v>
      </c>
      <c r="X1304" s="14" t="s">
        <v>17</v>
      </c>
      <c r="Y1304" s="14" t="s">
        <v>17</v>
      </c>
      <c r="Z1304" s="14" t="s">
        <v>17</v>
      </c>
      <c r="AA1304" s="14" t="s">
        <v>17</v>
      </c>
      <c r="AB1304" s="14" t="s">
        <v>17</v>
      </c>
      <c r="AC1304" s="14" t="s">
        <v>17</v>
      </c>
      <c r="AD1304" s="14" t="s">
        <v>17</v>
      </c>
      <c r="AE1304" s="14" t="s">
        <v>17</v>
      </c>
    </row>
    <row r="1305" spans="1:31">
      <c r="A1305" t="s">
        <v>143</v>
      </c>
      <c r="B1305" t="s">
        <v>127</v>
      </c>
      <c r="C1305" s="234">
        <v>34635</v>
      </c>
      <c r="D1305" s="234">
        <v>34869</v>
      </c>
      <c r="E1305">
        <v>1995</v>
      </c>
      <c r="F1305">
        <v>1</v>
      </c>
      <c r="G1305">
        <v>13</v>
      </c>
      <c r="H1305">
        <v>40.272127500000003</v>
      </c>
      <c r="I1305" t="s">
        <v>17</v>
      </c>
      <c r="J1305" s="14" t="s">
        <v>17</v>
      </c>
      <c r="K1305" s="14" t="s">
        <v>17</v>
      </c>
      <c r="L1305" s="14">
        <v>5.72</v>
      </c>
      <c r="M1305" s="14">
        <v>4.9630000000000001</v>
      </c>
      <c r="N1305" s="14">
        <v>91.486000000000004</v>
      </c>
      <c r="O1305" s="14">
        <v>480</v>
      </c>
      <c r="P1305" s="14">
        <v>0.108931</v>
      </c>
      <c r="Q1305" s="14">
        <v>1.206529</v>
      </c>
      <c r="R1305" s="14">
        <v>1407.6549069767445</v>
      </c>
      <c r="S1305" s="14" t="s">
        <v>17</v>
      </c>
      <c r="T1305" s="14" t="s">
        <v>17</v>
      </c>
      <c r="U1305" s="14" t="s">
        <v>17</v>
      </c>
      <c r="V1305" s="14" t="s">
        <v>17</v>
      </c>
      <c r="W1305" s="14" t="s">
        <v>17</v>
      </c>
      <c r="X1305" s="14" t="s">
        <v>17</v>
      </c>
      <c r="Y1305" s="14" t="s">
        <v>17</v>
      </c>
      <c r="Z1305" s="14" t="s">
        <v>17</v>
      </c>
      <c r="AA1305" s="14" t="s">
        <v>17</v>
      </c>
      <c r="AB1305" s="14" t="s">
        <v>17</v>
      </c>
      <c r="AC1305" s="14" t="s">
        <v>17</v>
      </c>
      <c r="AD1305" s="14" t="s">
        <v>17</v>
      </c>
      <c r="AE1305" s="14" t="s">
        <v>17</v>
      </c>
    </row>
    <row r="1306" spans="1:31">
      <c r="A1306" t="s">
        <v>143</v>
      </c>
      <c r="B1306" t="s">
        <v>127</v>
      </c>
      <c r="C1306" s="234">
        <v>34635</v>
      </c>
      <c r="D1306" s="234">
        <v>34869</v>
      </c>
      <c r="E1306">
        <v>1995</v>
      </c>
      <c r="F1306">
        <v>1</v>
      </c>
      <c r="G1306">
        <v>14</v>
      </c>
      <c r="H1306">
        <v>38.813568750000002</v>
      </c>
      <c r="I1306" t="s">
        <v>17</v>
      </c>
      <c r="J1306" s="14" t="s">
        <v>17</v>
      </c>
      <c r="K1306" s="14" t="s">
        <v>17</v>
      </c>
      <c r="L1306" s="14">
        <v>5.72</v>
      </c>
      <c r="M1306" s="14">
        <v>4.6059999999999999</v>
      </c>
      <c r="N1306" s="14">
        <v>61.816000000000003</v>
      </c>
      <c r="O1306" s="14">
        <v>440</v>
      </c>
      <c r="P1306" s="14">
        <v>0.10009899999999999</v>
      </c>
      <c r="Q1306" s="14">
        <v>1.1011</v>
      </c>
      <c r="R1306" s="14">
        <v>2306.592035433071</v>
      </c>
      <c r="S1306" s="14" t="s">
        <v>17</v>
      </c>
      <c r="T1306" s="14" t="s">
        <v>17</v>
      </c>
      <c r="U1306" s="14" t="s">
        <v>17</v>
      </c>
      <c r="V1306" s="14" t="s">
        <v>17</v>
      </c>
      <c r="W1306" s="14" t="s">
        <v>17</v>
      </c>
      <c r="X1306" s="14" t="s">
        <v>17</v>
      </c>
      <c r="Y1306" s="14" t="s">
        <v>17</v>
      </c>
      <c r="Z1306" s="14" t="s">
        <v>17</v>
      </c>
      <c r="AA1306" s="14" t="s">
        <v>17</v>
      </c>
      <c r="AB1306" s="14" t="s">
        <v>17</v>
      </c>
      <c r="AC1306" s="14" t="s">
        <v>17</v>
      </c>
      <c r="AD1306" s="14" t="s">
        <v>17</v>
      </c>
      <c r="AE1306" s="14" t="s">
        <v>17</v>
      </c>
    </row>
    <row r="1307" spans="1:31">
      <c r="A1307" t="s">
        <v>143</v>
      </c>
      <c r="B1307" t="s">
        <v>127</v>
      </c>
      <c r="C1307" s="234">
        <v>34635</v>
      </c>
      <c r="D1307" s="234">
        <v>34869</v>
      </c>
      <c r="E1307">
        <v>1995</v>
      </c>
      <c r="F1307">
        <v>2</v>
      </c>
      <c r="G1307">
        <v>1</v>
      </c>
      <c r="H1307">
        <v>23.365174249999995</v>
      </c>
      <c r="I1307" t="s">
        <v>17</v>
      </c>
      <c r="J1307" s="14" t="s">
        <v>17</v>
      </c>
      <c r="K1307" s="14" t="s">
        <v>17</v>
      </c>
      <c r="L1307" s="14">
        <v>6.15</v>
      </c>
      <c r="M1307" s="14">
        <v>1.2190000000000001</v>
      </c>
      <c r="N1307" s="14">
        <v>40.655999999999999</v>
      </c>
      <c r="O1307" s="14">
        <v>400</v>
      </c>
      <c r="P1307" s="163">
        <v>9.0800000000000006E-2</v>
      </c>
      <c r="Q1307" s="14">
        <v>1.009093</v>
      </c>
      <c r="R1307" s="14">
        <v>928.94422500000007</v>
      </c>
      <c r="S1307" s="14" t="s">
        <v>17</v>
      </c>
      <c r="T1307" s="14" t="s">
        <v>17</v>
      </c>
      <c r="U1307" s="14" t="s">
        <v>17</v>
      </c>
      <c r="V1307" s="14" t="s">
        <v>17</v>
      </c>
      <c r="W1307" s="14" t="s">
        <v>17</v>
      </c>
      <c r="X1307" s="14" t="s">
        <v>17</v>
      </c>
      <c r="Y1307" s="14" t="s">
        <v>17</v>
      </c>
      <c r="Z1307" s="14" t="s">
        <v>17</v>
      </c>
      <c r="AA1307" s="14" t="s">
        <v>17</v>
      </c>
      <c r="AB1307" s="14" t="s">
        <v>17</v>
      </c>
      <c r="AC1307" s="14" t="s">
        <v>17</v>
      </c>
      <c r="AD1307" s="14" t="s">
        <v>17</v>
      </c>
      <c r="AE1307" s="14" t="s">
        <v>17</v>
      </c>
    </row>
    <row r="1308" spans="1:31">
      <c r="A1308" t="s">
        <v>143</v>
      </c>
      <c r="B1308" t="s">
        <v>127</v>
      </c>
      <c r="C1308" s="234">
        <v>34635</v>
      </c>
      <c r="D1308" s="234">
        <v>34869</v>
      </c>
      <c r="E1308">
        <v>1995</v>
      </c>
      <c r="F1308">
        <v>2</v>
      </c>
      <c r="G1308">
        <v>2</v>
      </c>
      <c r="H1308">
        <v>28.280125499999997</v>
      </c>
      <c r="I1308" t="s">
        <v>17</v>
      </c>
      <c r="J1308" s="14" t="s">
        <v>17</v>
      </c>
      <c r="K1308" s="14" t="s">
        <v>17</v>
      </c>
      <c r="L1308" s="14">
        <v>6.02</v>
      </c>
      <c r="M1308" s="14">
        <v>1.27</v>
      </c>
      <c r="N1308" s="14">
        <v>87.575999999999993</v>
      </c>
      <c r="O1308" s="14">
        <v>520</v>
      </c>
      <c r="P1308" s="163">
        <v>8.8300000000000003E-2</v>
      </c>
      <c r="Q1308" s="14">
        <v>1.01617</v>
      </c>
      <c r="R1308" s="14">
        <v>1107.3660714285713</v>
      </c>
      <c r="S1308" s="14" t="s">
        <v>17</v>
      </c>
      <c r="T1308" s="14" t="s">
        <v>17</v>
      </c>
      <c r="U1308" s="14" t="s">
        <v>17</v>
      </c>
      <c r="V1308" s="14" t="s">
        <v>17</v>
      </c>
      <c r="W1308" s="14" t="s">
        <v>17</v>
      </c>
      <c r="X1308" s="14" t="s">
        <v>17</v>
      </c>
      <c r="Y1308" s="14" t="s">
        <v>17</v>
      </c>
      <c r="Z1308" s="14" t="s">
        <v>17</v>
      </c>
      <c r="AA1308" s="14" t="s">
        <v>17</v>
      </c>
      <c r="AB1308" s="14" t="s">
        <v>17</v>
      </c>
      <c r="AC1308" s="14" t="s">
        <v>17</v>
      </c>
      <c r="AD1308" s="14" t="s">
        <v>17</v>
      </c>
      <c r="AE1308" s="14" t="s">
        <v>17</v>
      </c>
    </row>
    <row r="1309" spans="1:31">
      <c r="A1309" t="s">
        <v>143</v>
      </c>
      <c r="B1309" t="s">
        <v>127</v>
      </c>
      <c r="C1309" s="234">
        <v>34635</v>
      </c>
      <c r="D1309" s="234">
        <v>34869</v>
      </c>
      <c r="E1309">
        <v>1995</v>
      </c>
      <c r="F1309">
        <v>2</v>
      </c>
      <c r="G1309">
        <v>3</v>
      </c>
      <c r="H1309">
        <v>27.667067999999997</v>
      </c>
      <c r="I1309" t="s">
        <v>17</v>
      </c>
      <c r="J1309" s="14" t="s">
        <v>17</v>
      </c>
      <c r="K1309" s="14" t="s">
        <v>17</v>
      </c>
      <c r="L1309" s="14">
        <v>5.91</v>
      </c>
      <c r="M1309" s="14">
        <v>1.7609999999999999</v>
      </c>
      <c r="N1309" s="14">
        <v>57.331000000000003</v>
      </c>
      <c r="O1309" s="14">
        <v>480</v>
      </c>
      <c r="P1309" s="163">
        <v>8.7300000000000003E-2</v>
      </c>
      <c r="Q1309" s="14">
        <v>1.0366299999999999</v>
      </c>
      <c r="R1309" s="14">
        <v>1184.1879221789884</v>
      </c>
      <c r="S1309" s="14" t="s">
        <v>17</v>
      </c>
      <c r="T1309" s="14" t="s">
        <v>17</v>
      </c>
      <c r="U1309" s="14" t="s">
        <v>17</v>
      </c>
      <c r="V1309" s="14" t="s">
        <v>17</v>
      </c>
      <c r="W1309" s="14" t="s">
        <v>17</v>
      </c>
      <c r="X1309" s="14" t="s">
        <v>17</v>
      </c>
      <c r="Y1309" s="14" t="s">
        <v>17</v>
      </c>
      <c r="Z1309" s="14" t="s">
        <v>17</v>
      </c>
      <c r="AA1309" s="14" t="s">
        <v>17</v>
      </c>
      <c r="AB1309" s="14" t="s">
        <v>17</v>
      </c>
      <c r="AC1309" s="14" t="s">
        <v>17</v>
      </c>
      <c r="AD1309" s="14" t="s">
        <v>17</v>
      </c>
      <c r="AE1309" s="14" t="s">
        <v>17</v>
      </c>
    </row>
    <row r="1310" spans="1:31">
      <c r="A1310" t="s">
        <v>143</v>
      </c>
      <c r="B1310" t="s">
        <v>127</v>
      </c>
      <c r="C1310" s="234">
        <v>34635</v>
      </c>
      <c r="D1310" s="234">
        <v>34869</v>
      </c>
      <c r="E1310">
        <v>1995</v>
      </c>
      <c r="F1310">
        <v>2</v>
      </c>
      <c r="G1310">
        <v>4</v>
      </c>
      <c r="H1310">
        <v>34.687354625000005</v>
      </c>
      <c r="I1310" t="s">
        <v>17</v>
      </c>
      <c r="J1310" s="14" t="s">
        <v>17</v>
      </c>
      <c r="K1310" s="14" t="s">
        <v>17</v>
      </c>
      <c r="L1310" s="14">
        <v>5.88</v>
      </c>
      <c r="M1310" s="14">
        <v>3.2349999999999999</v>
      </c>
      <c r="N1310" s="14">
        <v>33.295999999999999</v>
      </c>
      <c r="O1310" s="14">
        <v>430</v>
      </c>
      <c r="P1310" s="163">
        <v>9.5799999999999996E-2</v>
      </c>
      <c r="Q1310" s="14">
        <v>1.080443</v>
      </c>
      <c r="R1310" s="14">
        <v>1083.6925578947369</v>
      </c>
      <c r="S1310" s="14" t="s">
        <v>17</v>
      </c>
      <c r="T1310" s="14" t="s">
        <v>17</v>
      </c>
      <c r="U1310" s="14" t="s">
        <v>17</v>
      </c>
      <c r="V1310" s="14" t="s">
        <v>17</v>
      </c>
      <c r="W1310" s="14" t="s">
        <v>17</v>
      </c>
      <c r="X1310" s="14" t="s">
        <v>17</v>
      </c>
      <c r="Y1310" s="14" t="s">
        <v>17</v>
      </c>
      <c r="Z1310" s="14" t="s">
        <v>17</v>
      </c>
      <c r="AA1310" s="14" t="s">
        <v>17</v>
      </c>
      <c r="AB1310" s="14" t="s">
        <v>17</v>
      </c>
      <c r="AC1310" s="14" t="s">
        <v>17</v>
      </c>
      <c r="AD1310" s="14" t="s">
        <v>17</v>
      </c>
      <c r="AE1310" s="14" t="s">
        <v>17</v>
      </c>
    </row>
    <row r="1311" spans="1:31">
      <c r="A1311" t="s">
        <v>143</v>
      </c>
      <c r="B1311" t="s">
        <v>127</v>
      </c>
      <c r="C1311" s="234">
        <v>34635</v>
      </c>
      <c r="D1311" s="234">
        <v>34869</v>
      </c>
      <c r="E1311">
        <v>1995</v>
      </c>
      <c r="F1311">
        <v>2</v>
      </c>
      <c r="G1311">
        <v>5</v>
      </c>
      <c r="H1311">
        <v>35.703415</v>
      </c>
      <c r="I1311" t="s">
        <v>17</v>
      </c>
      <c r="J1311" s="14" t="s">
        <v>17</v>
      </c>
      <c r="K1311" s="14" t="s">
        <v>17</v>
      </c>
      <c r="L1311" s="14">
        <v>5.79</v>
      </c>
      <c r="M1311" s="14">
        <v>3.6589999999999998</v>
      </c>
      <c r="N1311" s="14">
        <v>67.911000000000001</v>
      </c>
      <c r="O1311" s="14">
        <v>460</v>
      </c>
      <c r="P1311" s="14">
        <v>9.3332999999999999E-2</v>
      </c>
      <c r="Q1311" s="14">
        <v>1.131343</v>
      </c>
      <c r="R1311" s="14">
        <v>1792.7449216589857</v>
      </c>
      <c r="S1311" s="14" t="s">
        <v>17</v>
      </c>
      <c r="T1311" s="14" t="s">
        <v>17</v>
      </c>
      <c r="U1311" s="14" t="s">
        <v>17</v>
      </c>
      <c r="V1311" s="14" t="s">
        <v>17</v>
      </c>
      <c r="W1311" s="14" t="s">
        <v>17</v>
      </c>
      <c r="X1311" s="14" t="s">
        <v>17</v>
      </c>
      <c r="Y1311" s="14" t="s">
        <v>17</v>
      </c>
      <c r="Z1311" s="14" t="s">
        <v>17</v>
      </c>
      <c r="AA1311" s="14" t="s">
        <v>17</v>
      </c>
      <c r="AB1311" s="14" t="s">
        <v>17</v>
      </c>
      <c r="AC1311" s="14" t="s">
        <v>17</v>
      </c>
      <c r="AD1311" s="14" t="s">
        <v>17</v>
      </c>
      <c r="AE1311" s="14" t="s">
        <v>17</v>
      </c>
    </row>
    <row r="1312" spans="1:31">
      <c r="A1312" t="s">
        <v>143</v>
      </c>
      <c r="B1312" t="s">
        <v>127</v>
      </c>
      <c r="C1312" s="234">
        <v>34635</v>
      </c>
      <c r="D1312" s="234">
        <v>34869</v>
      </c>
      <c r="E1312">
        <v>1995</v>
      </c>
      <c r="F1312">
        <v>2</v>
      </c>
      <c r="G1312">
        <v>6</v>
      </c>
      <c r="H1312">
        <v>46.478245000000001</v>
      </c>
      <c r="I1312" t="s">
        <v>17</v>
      </c>
      <c r="J1312" s="14" t="s">
        <v>17</v>
      </c>
      <c r="K1312" s="14" t="s">
        <v>17</v>
      </c>
      <c r="L1312" s="14">
        <v>5.38</v>
      </c>
      <c r="M1312" s="14">
        <v>6.282</v>
      </c>
      <c r="N1312" s="14">
        <v>81.596000000000004</v>
      </c>
      <c r="O1312" s="14">
        <v>550</v>
      </c>
      <c r="P1312" s="163">
        <v>9.4200000000000006E-2</v>
      </c>
      <c r="Q1312" s="14">
        <v>1.129653</v>
      </c>
      <c r="R1312" s="14">
        <v>2044.9047920792075</v>
      </c>
      <c r="S1312" s="14" t="s">
        <v>17</v>
      </c>
      <c r="T1312" s="14" t="s">
        <v>17</v>
      </c>
      <c r="U1312" s="14" t="s">
        <v>17</v>
      </c>
      <c r="V1312" s="14" t="s">
        <v>17</v>
      </c>
      <c r="W1312" s="14" t="s">
        <v>17</v>
      </c>
      <c r="X1312" s="14" t="s">
        <v>17</v>
      </c>
      <c r="Y1312" s="14" t="s">
        <v>17</v>
      </c>
      <c r="Z1312" s="14" t="s">
        <v>17</v>
      </c>
      <c r="AA1312" s="14" t="s">
        <v>17</v>
      </c>
      <c r="AB1312" s="14" t="s">
        <v>17</v>
      </c>
      <c r="AC1312" s="14" t="s">
        <v>17</v>
      </c>
      <c r="AD1312" s="14" t="s">
        <v>17</v>
      </c>
      <c r="AE1312" s="14" t="s">
        <v>17</v>
      </c>
    </row>
    <row r="1313" spans="1:31">
      <c r="A1313" t="s">
        <v>143</v>
      </c>
      <c r="B1313" t="s">
        <v>127</v>
      </c>
      <c r="C1313" s="234">
        <v>34635</v>
      </c>
      <c r="D1313" s="234">
        <v>34869</v>
      </c>
      <c r="E1313">
        <v>1995</v>
      </c>
      <c r="F1313">
        <v>2</v>
      </c>
      <c r="G1313">
        <v>7</v>
      </c>
      <c r="H1313">
        <v>45.198862500000004</v>
      </c>
      <c r="I1313" t="s">
        <v>17</v>
      </c>
      <c r="J1313" s="14" t="s">
        <v>17</v>
      </c>
      <c r="K1313" s="14" t="s">
        <v>17</v>
      </c>
      <c r="L1313" s="14">
        <v>5.26</v>
      </c>
      <c r="M1313" s="14">
        <v>7.2679999999999998</v>
      </c>
      <c r="N1313" s="14">
        <v>115.98099999999999</v>
      </c>
      <c r="O1313" s="14">
        <v>500</v>
      </c>
      <c r="P1313" s="163">
        <v>9.6500000000000002E-2</v>
      </c>
      <c r="Q1313" s="14">
        <v>1.12113</v>
      </c>
      <c r="R1313" s="14">
        <v>1969.873160869565</v>
      </c>
      <c r="S1313" s="14" t="s">
        <v>17</v>
      </c>
      <c r="T1313" s="14" t="s">
        <v>17</v>
      </c>
      <c r="U1313" s="14" t="s">
        <v>17</v>
      </c>
      <c r="V1313" s="14" t="s">
        <v>17</v>
      </c>
      <c r="W1313" s="14" t="s">
        <v>17</v>
      </c>
      <c r="X1313" s="14" t="s">
        <v>17</v>
      </c>
      <c r="Y1313" s="14" t="s">
        <v>17</v>
      </c>
      <c r="Z1313" s="14" t="s">
        <v>17</v>
      </c>
      <c r="AA1313" s="14" t="s">
        <v>17</v>
      </c>
      <c r="AB1313" s="14" t="s">
        <v>17</v>
      </c>
      <c r="AC1313" s="14" t="s">
        <v>17</v>
      </c>
      <c r="AD1313" s="14" t="s">
        <v>17</v>
      </c>
      <c r="AE1313" s="14" t="s">
        <v>17</v>
      </c>
    </row>
    <row r="1314" spans="1:31">
      <c r="A1314" t="s">
        <v>143</v>
      </c>
      <c r="B1314" t="s">
        <v>127</v>
      </c>
      <c r="C1314" s="234">
        <v>34635</v>
      </c>
      <c r="D1314" s="234">
        <v>34869</v>
      </c>
      <c r="E1314">
        <v>1995</v>
      </c>
      <c r="F1314">
        <v>2</v>
      </c>
      <c r="G1314">
        <v>8</v>
      </c>
      <c r="H1314">
        <v>34.256945249999994</v>
      </c>
      <c r="I1314" t="s">
        <v>17</v>
      </c>
      <c r="J1314" s="14" t="s">
        <v>17</v>
      </c>
      <c r="K1314" s="14" t="s">
        <v>17</v>
      </c>
      <c r="L1314" s="14">
        <v>5.68</v>
      </c>
      <c r="M1314" s="14">
        <v>3.1110000000000002</v>
      </c>
      <c r="N1314" s="14">
        <v>32.720999999999997</v>
      </c>
      <c r="O1314" s="14">
        <v>510</v>
      </c>
      <c r="P1314" s="163">
        <v>8.9200000000000002E-2</v>
      </c>
      <c r="Q1314" s="14">
        <v>1.0126040000000001</v>
      </c>
      <c r="R1314" s="14">
        <v>820.41255605381173</v>
      </c>
      <c r="S1314" s="14" t="s">
        <v>17</v>
      </c>
      <c r="T1314" s="14" t="s">
        <v>17</v>
      </c>
      <c r="U1314" s="14" t="s">
        <v>17</v>
      </c>
      <c r="V1314" s="14" t="s">
        <v>17</v>
      </c>
      <c r="W1314" s="14" t="s">
        <v>17</v>
      </c>
      <c r="X1314" s="14" t="s">
        <v>17</v>
      </c>
      <c r="Y1314" s="14" t="s">
        <v>17</v>
      </c>
      <c r="Z1314" s="14" t="s">
        <v>17</v>
      </c>
      <c r="AA1314" s="14" t="s">
        <v>17</v>
      </c>
      <c r="AB1314" s="14" t="s">
        <v>17</v>
      </c>
      <c r="AC1314" s="14" t="s">
        <v>17</v>
      </c>
      <c r="AD1314" s="14" t="s">
        <v>17</v>
      </c>
      <c r="AE1314" s="14" t="s">
        <v>17</v>
      </c>
    </row>
    <row r="1315" spans="1:31">
      <c r="A1315" t="s">
        <v>143</v>
      </c>
      <c r="B1315" t="s">
        <v>127</v>
      </c>
      <c r="C1315" s="234">
        <v>34635</v>
      </c>
      <c r="D1315" s="234">
        <v>34869</v>
      </c>
      <c r="E1315">
        <v>1995</v>
      </c>
      <c r="F1315">
        <v>2</v>
      </c>
      <c r="G1315">
        <v>9</v>
      </c>
      <c r="H1315">
        <v>42.399336374999997</v>
      </c>
      <c r="I1315" t="s">
        <v>17</v>
      </c>
      <c r="J1315" s="14" t="s">
        <v>17</v>
      </c>
      <c r="K1315" s="14" t="s">
        <v>17</v>
      </c>
      <c r="L1315" s="14">
        <v>5.5</v>
      </c>
      <c r="M1315" s="14">
        <v>5.194</v>
      </c>
      <c r="N1315" s="14">
        <v>65.381</v>
      </c>
      <c r="O1315" s="14">
        <v>530</v>
      </c>
      <c r="P1315" s="163">
        <v>9.0399999999999994E-2</v>
      </c>
      <c r="Q1315" s="14">
        <v>1.0909219999999999</v>
      </c>
      <c r="R1315" s="14">
        <v>1636.1489189189192</v>
      </c>
      <c r="S1315" s="14" t="s">
        <v>17</v>
      </c>
      <c r="T1315" s="14" t="s">
        <v>17</v>
      </c>
      <c r="U1315" s="14" t="s">
        <v>17</v>
      </c>
      <c r="V1315" s="14" t="s">
        <v>17</v>
      </c>
      <c r="W1315" s="14" t="s">
        <v>17</v>
      </c>
      <c r="X1315" s="14" t="s">
        <v>17</v>
      </c>
      <c r="Y1315" s="14" t="s">
        <v>17</v>
      </c>
      <c r="Z1315" s="14" t="s">
        <v>17</v>
      </c>
      <c r="AA1315" s="14" t="s">
        <v>17</v>
      </c>
      <c r="AB1315" s="14" t="s">
        <v>17</v>
      </c>
      <c r="AC1315" s="14" t="s">
        <v>17</v>
      </c>
      <c r="AD1315" s="14" t="s">
        <v>17</v>
      </c>
      <c r="AE1315" s="14" t="s">
        <v>17</v>
      </c>
    </row>
    <row r="1316" spans="1:31">
      <c r="A1316" t="s">
        <v>143</v>
      </c>
      <c r="B1316" t="s">
        <v>127</v>
      </c>
      <c r="C1316" s="234">
        <v>34635</v>
      </c>
      <c r="D1316" s="234">
        <v>34869</v>
      </c>
      <c r="E1316">
        <v>1995</v>
      </c>
      <c r="F1316">
        <v>2</v>
      </c>
      <c r="G1316">
        <v>10</v>
      </c>
      <c r="H1316">
        <v>44.597189999999998</v>
      </c>
      <c r="I1316" t="s">
        <v>17</v>
      </c>
      <c r="J1316" s="14" t="s">
        <v>17</v>
      </c>
      <c r="K1316" s="14" t="s">
        <v>17</v>
      </c>
      <c r="L1316" s="14">
        <v>5.61</v>
      </c>
      <c r="M1316" s="14">
        <v>4.0129999999999999</v>
      </c>
      <c r="N1316" s="14">
        <v>90.105999999999995</v>
      </c>
      <c r="O1316" s="14">
        <v>520</v>
      </c>
      <c r="P1316" s="163">
        <v>9.98E-2</v>
      </c>
      <c r="Q1316" s="14">
        <v>1.2169399999999999</v>
      </c>
      <c r="R1316" s="14">
        <v>2370.5175405405407</v>
      </c>
      <c r="S1316" s="14" t="s">
        <v>17</v>
      </c>
      <c r="T1316" s="14" t="s">
        <v>17</v>
      </c>
      <c r="U1316" s="14" t="s">
        <v>17</v>
      </c>
      <c r="V1316" s="14" t="s">
        <v>17</v>
      </c>
      <c r="W1316" s="14" t="s">
        <v>17</v>
      </c>
      <c r="X1316" s="14" t="s">
        <v>17</v>
      </c>
      <c r="Y1316" s="14" t="s">
        <v>17</v>
      </c>
      <c r="Z1316" s="14" t="s">
        <v>17</v>
      </c>
      <c r="AA1316" s="14" t="s">
        <v>17</v>
      </c>
      <c r="AB1316" s="14" t="s">
        <v>17</v>
      </c>
      <c r="AC1316" s="14" t="s">
        <v>17</v>
      </c>
      <c r="AD1316" s="14" t="s">
        <v>17</v>
      </c>
      <c r="AE1316" s="14" t="s">
        <v>17</v>
      </c>
    </row>
    <row r="1317" spans="1:31">
      <c r="A1317" t="s">
        <v>143</v>
      </c>
      <c r="B1317" t="s">
        <v>127</v>
      </c>
      <c r="C1317" s="234">
        <v>34635</v>
      </c>
      <c r="D1317" s="234">
        <v>34869</v>
      </c>
      <c r="E1317">
        <v>1995</v>
      </c>
      <c r="F1317">
        <v>2</v>
      </c>
      <c r="G1317">
        <v>11</v>
      </c>
      <c r="H1317">
        <v>40.732427999999999</v>
      </c>
      <c r="I1317" t="s">
        <v>17</v>
      </c>
      <c r="J1317" s="14" t="s">
        <v>17</v>
      </c>
      <c r="K1317" s="14" t="s">
        <v>17</v>
      </c>
      <c r="L1317" s="14">
        <v>5.72</v>
      </c>
      <c r="M1317" s="14">
        <v>3.0059999999999998</v>
      </c>
      <c r="N1317" s="14">
        <v>96.775999999999996</v>
      </c>
      <c r="O1317" s="14">
        <v>500</v>
      </c>
      <c r="P1317" s="163">
        <v>9.5399999999999999E-2</v>
      </c>
      <c r="Q1317" s="14">
        <v>1.1342970000000001</v>
      </c>
      <c r="R1317" s="14">
        <v>2033.6093114754096</v>
      </c>
      <c r="S1317" s="14" t="s">
        <v>17</v>
      </c>
      <c r="T1317" s="14" t="s">
        <v>17</v>
      </c>
      <c r="U1317" s="14" t="s">
        <v>17</v>
      </c>
      <c r="V1317" s="14" t="s">
        <v>17</v>
      </c>
      <c r="W1317" s="14" t="s">
        <v>17</v>
      </c>
      <c r="X1317" s="14" t="s">
        <v>17</v>
      </c>
      <c r="Y1317" s="14" t="s">
        <v>17</v>
      </c>
      <c r="Z1317" s="14" t="s">
        <v>17</v>
      </c>
      <c r="AA1317" s="14" t="s">
        <v>17</v>
      </c>
      <c r="AB1317" s="14" t="s">
        <v>17</v>
      </c>
      <c r="AC1317" s="14" t="s">
        <v>17</v>
      </c>
      <c r="AD1317" s="14" t="s">
        <v>17</v>
      </c>
      <c r="AE1317" s="14" t="s">
        <v>17</v>
      </c>
    </row>
    <row r="1318" spans="1:31">
      <c r="A1318" t="s">
        <v>143</v>
      </c>
      <c r="B1318" t="s">
        <v>127</v>
      </c>
      <c r="C1318" s="234">
        <v>34635</v>
      </c>
      <c r="D1318" s="234">
        <v>34869</v>
      </c>
      <c r="E1318">
        <v>1995</v>
      </c>
      <c r="F1318">
        <v>2</v>
      </c>
      <c r="G1318">
        <v>12</v>
      </c>
      <c r="H1318">
        <v>44.263642499999989</v>
      </c>
      <c r="I1318" t="s">
        <v>17</v>
      </c>
      <c r="J1318" s="14" t="s">
        <v>17</v>
      </c>
      <c r="K1318" s="14" t="s">
        <v>17</v>
      </c>
      <c r="L1318" s="14">
        <v>5.3</v>
      </c>
      <c r="M1318" s="14">
        <v>6.2380000000000004</v>
      </c>
      <c r="N1318" s="14">
        <v>127.366</v>
      </c>
      <c r="O1318" s="14">
        <v>490</v>
      </c>
      <c r="P1318" s="163">
        <v>9.6000000000000002E-2</v>
      </c>
      <c r="Q1318" s="14">
        <v>1.176231</v>
      </c>
      <c r="R1318" s="14">
        <v>2159.7572913669069</v>
      </c>
      <c r="S1318" s="14" t="s">
        <v>17</v>
      </c>
      <c r="T1318" s="14" t="s">
        <v>17</v>
      </c>
      <c r="U1318" s="14" t="s">
        <v>17</v>
      </c>
      <c r="V1318" s="14" t="s">
        <v>17</v>
      </c>
      <c r="W1318" s="14" t="s">
        <v>17</v>
      </c>
      <c r="X1318" s="14" t="s">
        <v>17</v>
      </c>
      <c r="Y1318" s="14" t="s">
        <v>17</v>
      </c>
      <c r="Z1318" s="14" t="s">
        <v>17</v>
      </c>
      <c r="AA1318" s="14" t="s">
        <v>17</v>
      </c>
      <c r="AB1318" s="14" t="s">
        <v>17</v>
      </c>
      <c r="AC1318" s="14" t="s">
        <v>17</v>
      </c>
      <c r="AD1318" s="14" t="s">
        <v>17</v>
      </c>
      <c r="AE1318" s="14" t="s">
        <v>17</v>
      </c>
    </row>
    <row r="1319" spans="1:31">
      <c r="A1319" t="s">
        <v>143</v>
      </c>
      <c r="B1319" t="s">
        <v>127</v>
      </c>
      <c r="C1319" s="234">
        <v>34635</v>
      </c>
      <c r="D1319" s="234">
        <v>34869</v>
      </c>
      <c r="E1319">
        <v>1995</v>
      </c>
      <c r="F1319">
        <v>2</v>
      </c>
      <c r="G1319">
        <v>13</v>
      </c>
      <c r="H1319">
        <v>44.605576125000006</v>
      </c>
      <c r="I1319" t="s">
        <v>17</v>
      </c>
      <c r="J1319" s="14" t="s">
        <v>17</v>
      </c>
      <c r="K1319" s="14" t="s">
        <v>17</v>
      </c>
      <c r="L1319" s="14">
        <v>5.33</v>
      </c>
      <c r="M1319" s="14">
        <v>6.1230000000000002</v>
      </c>
      <c r="N1319" s="14">
        <v>144.6926</v>
      </c>
      <c r="O1319" s="14">
        <v>530</v>
      </c>
      <c r="P1319" s="163">
        <v>9.5600000000000004E-2</v>
      </c>
      <c r="Q1319" s="14">
        <v>1.1527540000000001</v>
      </c>
      <c r="R1319" s="14">
        <v>2931.6493521126768</v>
      </c>
      <c r="S1319" s="14" t="s">
        <v>17</v>
      </c>
      <c r="T1319" s="14" t="s">
        <v>17</v>
      </c>
      <c r="U1319" s="14" t="s">
        <v>17</v>
      </c>
      <c r="V1319" s="14" t="s">
        <v>17</v>
      </c>
      <c r="W1319" s="14" t="s">
        <v>17</v>
      </c>
      <c r="X1319" s="14" t="s">
        <v>17</v>
      </c>
      <c r="Y1319" s="14" t="s">
        <v>17</v>
      </c>
      <c r="Z1319" s="14" t="s">
        <v>17</v>
      </c>
      <c r="AA1319" s="14" t="s">
        <v>17</v>
      </c>
      <c r="AB1319" s="14" t="s">
        <v>17</v>
      </c>
      <c r="AC1319" s="14" t="s">
        <v>17</v>
      </c>
      <c r="AD1319" s="14" t="s">
        <v>17</v>
      </c>
      <c r="AE1319" s="14" t="s">
        <v>17</v>
      </c>
    </row>
    <row r="1320" spans="1:31">
      <c r="A1320" t="s">
        <v>143</v>
      </c>
      <c r="B1320" t="s">
        <v>127</v>
      </c>
      <c r="C1320" s="234">
        <v>34635</v>
      </c>
      <c r="D1320" s="234">
        <v>34869</v>
      </c>
      <c r="E1320">
        <v>1995</v>
      </c>
      <c r="F1320">
        <v>2</v>
      </c>
      <c r="G1320">
        <v>14</v>
      </c>
      <c r="H1320">
        <v>45.097387500000004</v>
      </c>
      <c r="I1320" t="s">
        <v>17</v>
      </c>
      <c r="J1320" s="14" t="s">
        <v>17</v>
      </c>
      <c r="K1320" s="14" t="s">
        <v>17</v>
      </c>
      <c r="L1320" s="14">
        <v>5.35</v>
      </c>
      <c r="M1320" s="14">
        <v>5.8810000000000002</v>
      </c>
      <c r="N1320" s="14">
        <v>80.389290000000003</v>
      </c>
      <c r="O1320" s="14">
        <v>530</v>
      </c>
      <c r="P1320" s="163">
        <v>8.8099999999999998E-2</v>
      </c>
      <c r="Q1320" s="14">
        <v>1.1065210000000001</v>
      </c>
      <c r="R1320" s="14">
        <v>1710.8927343750006</v>
      </c>
      <c r="S1320" s="14" t="s">
        <v>17</v>
      </c>
      <c r="T1320" s="14" t="s">
        <v>17</v>
      </c>
      <c r="U1320" s="14" t="s">
        <v>17</v>
      </c>
      <c r="V1320" s="14" t="s">
        <v>17</v>
      </c>
      <c r="W1320" s="14" t="s">
        <v>17</v>
      </c>
      <c r="X1320" s="14" t="s">
        <v>17</v>
      </c>
      <c r="Y1320" s="14" t="s">
        <v>17</v>
      </c>
      <c r="Z1320" s="14" t="s">
        <v>17</v>
      </c>
      <c r="AA1320" s="14" t="s">
        <v>17</v>
      </c>
      <c r="AB1320" s="14" t="s">
        <v>17</v>
      </c>
      <c r="AC1320" s="14" t="s">
        <v>17</v>
      </c>
      <c r="AD1320" s="14" t="s">
        <v>17</v>
      </c>
      <c r="AE1320" s="14" t="s">
        <v>17</v>
      </c>
    </row>
    <row r="1321" spans="1:31">
      <c r="A1321" t="s">
        <v>143</v>
      </c>
      <c r="B1321" t="s">
        <v>127</v>
      </c>
      <c r="C1321" s="234">
        <v>34635</v>
      </c>
      <c r="D1321" s="234">
        <v>34869</v>
      </c>
      <c r="E1321">
        <v>1995</v>
      </c>
      <c r="F1321">
        <v>3</v>
      </c>
      <c r="G1321">
        <v>1</v>
      </c>
      <c r="H1321">
        <v>29.749362499999993</v>
      </c>
      <c r="I1321" t="s">
        <v>17</v>
      </c>
      <c r="J1321" s="14" t="s">
        <v>17</v>
      </c>
      <c r="K1321" s="14" t="s">
        <v>17</v>
      </c>
      <c r="L1321" s="14">
        <v>5.76</v>
      </c>
      <c r="M1321" s="14">
        <v>1.766</v>
      </c>
      <c r="N1321" s="14">
        <v>85.047300000000007</v>
      </c>
      <c r="O1321" s="14">
        <v>560</v>
      </c>
      <c r="P1321" s="163">
        <v>8.4000000000000005E-2</v>
      </c>
      <c r="Q1321" s="14">
        <v>1.0902890000000001</v>
      </c>
      <c r="R1321" s="14">
        <v>847.23850961538506</v>
      </c>
      <c r="S1321" s="14" t="s">
        <v>17</v>
      </c>
      <c r="T1321" s="14" t="s">
        <v>17</v>
      </c>
      <c r="U1321" s="14" t="s">
        <v>17</v>
      </c>
      <c r="V1321" s="14" t="s">
        <v>17</v>
      </c>
      <c r="W1321" s="14" t="s">
        <v>17</v>
      </c>
      <c r="X1321" s="14" t="s">
        <v>17</v>
      </c>
      <c r="Y1321" s="14" t="s">
        <v>17</v>
      </c>
      <c r="Z1321" s="14" t="s">
        <v>17</v>
      </c>
      <c r="AA1321" s="14" t="s">
        <v>17</v>
      </c>
      <c r="AB1321" s="14" t="s">
        <v>17</v>
      </c>
      <c r="AC1321" s="14" t="s">
        <v>17</v>
      </c>
      <c r="AD1321" s="14" t="s">
        <v>17</v>
      </c>
      <c r="AE1321" s="14" t="s">
        <v>17</v>
      </c>
    </row>
    <row r="1322" spans="1:31">
      <c r="A1322" t="s">
        <v>143</v>
      </c>
      <c r="B1322" t="s">
        <v>127</v>
      </c>
      <c r="C1322" s="234">
        <v>34635</v>
      </c>
      <c r="D1322" s="234">
        <v>34869</v>
      </c>
      <c r="E1322">
        <v>1995</v>
      </c>
      <c r="F1322">
        <v>3</v>
      </c>
      <c r="G1322">
        <v>2</v>
      </c>
      <c r="H1322">
        <v>28.9864575</v>
      </c>
      <c r="I1322" t="s">
        <v>17</v>
      </c>
      <c r="J1322" s="14" t="s">
        <v>17</v>
      </c>
      <c r="K1322" s="14" t="s">
        <v>17</v>
      </c>
      <c r="L1322" s="14">
        <v>5.9</v>
      </c>
      <c r="M1322" s="14">
        <v>1.1439999999999999</v>
      </c>
      <c r="N1322" s="14">
        <v>63.802230000000002</v>
      </c>
      <c r="O1322" s="14">
        <v>490</v>
      </c>
      <c r="P1322" s="163">
        <v>8.09E-2</v>
      </c>
      <c r="Q1322" s="14">
        <v>1.062025</v>
      </c>
      <c r="R1322" s="14">
        <v>1682.5752580645162</v>
      </c>
      <c r="S1322" s="14" t="s">
        <v>17</v>
      </c>
      <c r="T1322" s="14" t="s">
        <v>17</v>
      </c>
      <c r="U1322" s="14" t="s">
        <v>17</v>
      </c>
      <c r="V1322" s="14" t="s">
        <v>17</v>
      </c>
      <c r="W1322" s="14" t="s">
        <v>17</v>
      </c>
      <c r="X1322" s="14" t="s">
        <v>17</v>
      </c>
      <c r="Y1322" s="14" t="s">
        <v>17</v>
      </c>
      <c r="Z1322" s="14" t="s">
        <v>17</v>
      </c>
      <c r="AA1322" s="14" t="s">
        <v>17</v>
      </c>
      <c r="AB1322" s="14" t="s">
        <v>17</v>
      </c>
      <c r="AC1322" s="14" t="s">
        <v>17</v>
      </c>
      <c r="AD1322" s="14" t="s">
        <v>17</v>
      </c>
      <c r="AE1322" s="14" t="s">
        <v>17</v>
      </c>
    </row>
    <row r="1323" spans="1:31">
      <c r="A1323" t="s">
        <v>143</v>
      </c>
      <c r="B1323" t="s">
        <v>127</v>
      </c>
      <c r="C1323" s="234">
        <v>34635</v>
      </c>
      <c r="D1323" s="234">
        <v>34869</v>
      </c>
      <c r="E1323">
        <v>1995</v>
      </c>
      <c r="F1323">
        <v>3</v>
      </c>
      <c r="G1323">
        <v>3</v>
      </c>
      <c r="H1323">
        <v>41.584471499999999</v>
      </c>
      <c r="I1323" t="s">
        <v>17</v>
      </c>
      <c r="J1323" s="14" t="s">
        <v>17</v>
      </c>
      <c r="K1323" s="14" t="s">
        <v>17</v>
      </c>
      <c r="L1323" s="14">
        <v>5.58</v>
      </c>
      <c r="M1323" s="14">
        <v>2.25</v>
      </c>
      <c r="N1323" s="14">
        <v>22.902629999999998</v>
      </c>
      <c r="O1323" s="14">
        <v>370</v>
      </c>
      <c r="P1323" s="163">
        <v>8.2100000000000006E-2</v>
      </c>
      <c r="Q1323" s="14">
        <v>1.0287029999999999</v>
      </c>
      <c r="R1323" s="14">
        <v>2372.1207014218003</v>
      </c>
      <c r="S1323" s="14" t="s">
        <v>17</v>
      </c>
      <c r="T1323" s="14" t="s">
        <v>17</v>
      </c>
      <c r="U1323" s="14" t="s">
        <v>17</v>
      </c>
      <c r="V1323" s="14" t="s">
        <v>17</v>
      </c>
      <c r="W1323" s="14" t="s">
        <v>17</v>
      </c>
      <c r="X1323" s="14" t="s">
        <v>17</v>
      </c>
      <c r="Y1323" s="14" t="s">
        <v>17</v>
      </c>
      <c r="Z1323" s="14" t="s">
        <v>17</v>
      </c>
      <c r="AA1323" s="14" t="s">
        <v>17</v>
      </c>
      <c r="AB1323" s="14" t="s">
        <v>17</v>
      </c>
      <c r="AC1323" s="14" t="s">
        <v>17</v>
      </c>
      <c r="AD1323" s="14" t="s">
        <v>17</v>
      </c>
      <c r="AE1323" s="14" t="s">
        <v>17</v>
      </c>
    </row>
    <row r="1324" spans="1:31">
      <c r="A1324" t="s">
        <v>143</v>
      </c>
      <c r="B1324" t="s">
        <v>127</v>
      </c>
      <c r="C1324" s="234">
        <v>34635</v>
      </c>
      <c r="D1324" s="234">
        <v>34869</v>
      </c>
      <c r="E1324">
        <v>1995</v>
      </c>
      <c r="F1324">
        <v>3</v>
      </c>
      <c r="G1324">
        <v>4</v>
      </c>
      <c r="H1324">
        <v>47.438655000000004</v>
      </c>
      <c r="I1324" t="s">
        <v>17</v>
      </c>
      <c r="J1324" s="14" t="s">
        <v>17</v>
      </c>
      <c r="K1324" s="14" t="s">
        <v>17</v>
      </c>
      <c r="L1324" s="14">
        <v>5.4</v>
      </c>
      <c r="M1324" s="14">
        <v>5.3339999999999996</v>
      </c>
      <c r="N1324" s="14">
        <v>102.7705</v>
      </c>
      <c r="O1324" s="14">
        <v>480</v>
      </c>
      <c r="P1324" s="163">
        <v>8.6699999999999999E-2</v>
      </c>
      <c r="Q1324" s="14">
        <v>1.1399520000000001</v>
      </c>
      <c r="R1324" s="14">
        <v>2086.7962499999999</v>
      </c>
      <c r="S1324" s="14" t="s">
        <v>17</v>
      </c>
      <c r="T1324" s="14" t="s">
        <v>17</v>
      </c>
      <c r="U1324" s="14" t="s">
        <v>17</v>
      </c>
      <c r="V1324" s="14" t="s">
        <v>17</v>
      </c>
      <c r="W1324" s="14" t="s">
        <v>17</v>
      </c>
      <c r="X1324" s="14" t="s">
        <v>17</v>
      </c>
      <c r="Y1324" s="14" t="s">
        <v>17</v>
      </c>
      <c r="Z1324" s="14" t="s">
        <v>17</v>
      </c>
      <c r="AA1324" s="14" t="s">
        <v>17</v>
      </c>
      <c r="AB1324" s="14" t="s">
        <v>17</v>
      </c>
      <c r="AC1324" s="14" t="s">
        <v>17</v>
      </c>
      <c r="AD1324" s="14" t="s">
        <v>17</v>
      </c>
      <c r="AE1324" s="14" t="s">
        <v>17</v>
      </c>
    </row>
    <row r="1325" spans="1:31">
      <c r="A1325" t="s">
        <v>143</v>
      </c>
      <c r="B1325" t="s">
        <v>127</v>
      </c>
      <c r="C1325" s="234">
        <v>34635</v>
      </c>
      <c r="D1325" s="234">
        <v>34869</v>
      </c>
      <c r="E1325">
        <v>1995</v>
      </c>
      <c r="F1325">
        <v>3</v>
      </c>
      <c r="G1325">
        <v>5</v>
      </c>
      <c r="H1325">
        <v>47.363064375000008</v>
      </c>
      <c r="I1325" t="s">
        <v>17</v>
      </c>
      <c r="J1325" s="14" t="s">
        <v>17</v>
      </c>
      <c r="K1325" s="14" t="s">
        <v>17</v>
      </c>
      <c r="L1325" s="14">
        <v>5.58</v>
      </c>
      <c r="M1325" s="14">
        <v>4.2949999999999999</v>
      </c>
      <c r="N1325" s="14">
        <v>71.300489999999996</v>
      </c>
      <c r="O1325" s="14">
        <v>440</v>
      </c>
      <c r="P1325" s="14">
        <v>8.1061999999999995E-2</v>
      </c>
      <c r="Q1325" s="14">
        <v>1.0626009999999999</v>
      </c>
      <c r="R1325" s="14">
        <v>2200.8229859154922</v>
      </c>
      <c r="S1325" s="14" t="s">
        <v>17</v>
      </c>
      <c r="T1325" s="14" t="s">
        <v>17</v>
      </c>
      <c r="U1325" s="14" t="s">
        <v>17</v>
      </c>
      <c r="V1325" s="14" t="s">
        <v>17</v>
      </c>
      <c r="W1325" s="14" t="s">
        <v>17</v>
      </c>
      <c r="X1325" s="14" t="s">
        <v>17</v>
      </c>
      <c r="Y1325" s="14" t="s">
        <v>17</v>
      </c>
      <c r="Z1325" s="14" t="s">
        <v>17</v>
      </c>
      <c r="AA1325" s="14" t="s">
        <v>17</v>
      </c>
      <c r="AB1325" s="14" t="s">
        <v>17</v>
      </c>
      <c r="AC1325" s="14" t="s">
        <v>17</v>
      </c>
      <c r="AD1325" s="14" t="s">
        <v>17</v>
      </c>
      <c r="AE1325" s="14" t="s">
        <v>17</v>
      </c>
    </row>
    <row r="1326" spans="1:31">
      <c r="A1326" t="s">
        <v>143</v>
      </c>
      <c r="B1326" t="s">
        <v>127</v>
      </c>
      <c r="C1326" s="234">
        <v>34635</v>
      </c>
      <c r="D1326" s="234">
        <v>34869</v>
      </c>
      <c r="E1326">
        <v>1995</v>
      </c>
      <c r="F1326">
        <v>3</v>
      </c>
      <c r="G1326">
        <v>6</v>
      </c>
      <c r="H1326">
        <v>42.552254250000004</v>
      </c>
      <c r="I1326" t="s">
        <v>17</v>
      </c>
      <c r="J1326" s="14" t="s">
        <v>17</v>
      </c>
      <c r="K1326" s="14" t="s">
        <v>17</v>
      </c>
      <c r="L1326" s="14">
        <v>5.66</v>
      </c>
      <c r="M1326" s="14">
        <v>4.9089999999999998</v>
      </c>
      <c r="N1326" s="14">
        <v>55.622309999999999</v>
      </c>
      <c r="O1326" s="14">
        <v>390</v>
      </c>
      <c r="P1326" s="163">
        <v>8.5500000000000007E-2</v>
      </c>
      <c r="Q1326" s="14">
        <v>1.0415970000000001</v>
      </c>
      <c r="R1326" s="14">
        <v>1512.5372307692307</v>
      </c>
      <c r="S1326" s="14" t="s">
        <v>17</v>
      </c>
      <c r="T1326" s="14" t="s">
        <v>17</v>
      </c>
      <c r="U1326" s="14" t="s">
        <v>17</v>
      </c>
      <c r="V1326" s="14" t="s">
        <v>17</v>
      </c>
      <c r="W1326" s="14" t="s">
        <v>17</v>
      </c>
      <c r="X1326" s="14" t="s">
        <v>17</v>
      </c>
      <c r="Y1326" s="14" t="s">
        <v>17</v>
      </c>
      <c r="Z1326" s="14" t="s">
        <v>17</v>
      </c>
      <c r="AA1326" s="14" t="s">
        <v>17</v>
      </c>
      <c r="AB1326" s="14" t="s">
        <v>17</v>
      </c>
      <c r="AC1326" s="14" t="s">
        <v>17</v>
      </c>
      <c r="AD1326" s="14" t="s">
        <v>17</v>
      </c>
      <c r="AE1326" s="14" t="s">
        <v>17</v>
      </c>
    </row>
    <row r="1327" spans="1:31">
      <c r="A1327" t="s">
        <v>143</v>
      </c>
      <c r="B1327" t="s">
        <v>127</v>
      </c>
      <c r="C1327" s="234">
        <v>34635</v>
      </c>
      <c r="D1327" s="234">
        <v>34869</v>
      </c>
      <c r="E1327">
        <v>1995</v>
      </c>
      <c r="F1327">
        <v>3</v>
      </c>
      <c r="G1327">
        <v>7</v>
      </c>
      <c r="H1327">
        <v>43.4700475</v>
      </c>
      <c r="I1327" t="s">
        <v>17</v>
      </c>
      <c r="J1327" s="14" t="s">
        <v>17</v>
      </c>
      <c r="K1327" s="14" t="s">
        <v>17</v>
      </c>
      <c r="L1327" s="14">
        <v>5.66</v>
      </c>
      <c r="M1327" s="14">
        <v>4.0460000000000003</v>
      </c>
      <c r="N1327" s="14">
        <v>63.915840000000003</v>
      </c>
      <c r="O1327" s="14">
        <v>470</v>
      </c>
      <c r="P1327" s="163">
        <v>8.43E-2</v>
      </c>
      <c r="Q1327" s="14">
        <v>1.0841289999999999</v>
      </c>
      <c r="R1327" s="14">
        <v>2274.1223999999997</v>
      </c>
      <c r="S1327" s="14" t="s">
        <v>17</v>
      </c>
      <c r="T1327" s="14" t="s">
        <v>17</v>
      </c>
      <c r="U1327" s="14" t="s">
        <v>17</v>
      </c>
      <c r="V1327" s="14" t="s">
        <v>17</v>
      </c>
      <c r="W1327" s="14" t="s">
        <v>17</v>
      </c>
      <c r="X1327" s="14" t="s">
        <v>17</v>
      </c>
      <c r="Y1327" s="14" t="s">
        <v>17</v>
      </c>
      <c r="Z1327" s="14" t="s">
        <v>17</v>
      </c>
      <c r="AA1327" s="14" t="s">
        <v>17</v>
      </c>
      <c r="AB1327" s="14" t="s">
        <v>17</v>
      </c>
      <c r="AC1327" s="14" t="s">
        <v>17</v>
      </c>
      <c r="AD1327" s="14" t="s">
        <v>17</v>
      </c>
      <c r="AE1327" s="14" t="s">
        <v>17</v>
      </c>
    </row>
    <row r="1328" spans="1:31">
      <c r="A1328" t="s">
        <v>143</v>
      </c>
      <c r="B1328" t="s">
        <v>127</v>
      </c>
      <c r="C1328" s="234">
        <v>34635</v>
      </c>
      <c r="D1328" s="234">
        <v>34869</v>
      </c>
      <c r="E1328">
        <v>1995</v>
      </c>
      <c r="F1328">
        <v>3</v>
      </c>
      <c r="G1328">
        <v>8</v>
      </c>
      <c r="H1328">
        <v>42.88509775</v>
      </c>
      <c r="I1328" t="s">
        <v>17</v>
      </c>
      <c r="J1328" s="14" t="s">
        <v>17</v>
      </c>
      <c r="K1328" s="14" t="s">
        <v>17</v>
      </c>
      <c r="L1328" s="14">
        <v>5.5</v>
      </c>
      <c r="M1328" s="14">
        <v>6.0640000000000001</v>
      </c>
      <c r="N1328" s="14">
        <v>61.1892</v>
      </c>
      <c r="O1328" s="14">
        <v>510</v>
      </c>
      <c r="P1328" s="163">
        <v>8.43E-2</v>
      </c>
      <c r="Q1328" s="14">
        <v>1.086873</v>
      </c>
      <c r="R1328" s="14">
        <v>1706.2727286245354</v>
      </c>
      <c r="S1328" s="14" t="s">
        <v>17</v>
      </c>
      <c r="T1328" s="14" t="s">
        <v>17</v>
      </c>
      <c r="U1328" s="14" t="s">
        <v>17</v>
      </c>
      <c r="V1328" s="14" t="s">
        <v>17</v>
      </c>
      <c r="W1328" s="14" t="s">
        <v>17</v>
      </c>
      <c r="X1328" s="14" t="s">
        <v>17</v>
      </c>
      <c r="Y1328" s="14" t="s">
        <v>17</v>
      </c>
      <c r="Z1328" s="14" t="s">
        <v>17</v>
      </c>
      <c r="AA1328" s="14" t="s">
        <v>17</v>
      </c>
      <c r="AB1328" s="14" t="s">
        <v>17</v>
      </c>
      <c r="AC1328" s="14" t="s">
        <v>17</v>
      </c>
      <c r="AD1328" s="14" t="s">
        <v>17</v>
      </c>
      <c r="AE1328" s="14" t="s">
        <v>17</v>
      </c>
    </row>
    <row r="1329" spans="1:31">
      <c r="A1329" t="s">
        <v>143</v>
      </c>
      <c r="B1329" t="s">
        <v>127</v>
      </c>
      <c r="C1329" s="234">
        <v>34635</v>
      </c>
      <c r="D1329" s="234">
        <v>34869</v>
      </c>
      <c r="E1329">
        <v>1995</v>
      </c>
      <c r="F1329">
        <v>3</v>
      </c>
      <c r="G1329">
        <v>9</v>
      </c>
      <c r="H1329">
        <v>44.2687685</v>
      </c>
      <c r="I1329" t="s">
        <v>17</v>
      </c>
      <c r="J1329" s="14" t="s">
        <v>17</v>
      </c>
      <c r="K1329" s="14" t="s">
        <v>17</v>
      </c>
      <c r="L1329" s="14">
        <v>5.55</v>
      </c>
      <c r="M1329" s="14">
        <v>3.3039999999999998</v>
      </c>
      <c r="N1329" s="14">
        <v>84.365639999999999</v>
      </c>
      <c r="O1329" s="14">
        <v>510</v>
      </c>
      <c r="P1329" s="163">
        <v>8.4099999999999994E-2</v>
      </c>
      <c r="Q1329" s="14">
        <v>1.1032109999999999</v>
      </c>
      <c r="R1329" s="14">
        <v>2345.1374457831334</v>
      </c>
      <c r="S1329" s="14" t="s">
        <v>17</v>
      </c>
      <c r="T1329" s="14" t="s">
        <v>17</v>
      </c>
      <c r="U1329" s="14" t="s">
        <v>17</v>
      </c>
      <c r="V1329" s="14" t="s">
        <v>17</v>
      </c>
      <c r="W1329" s="14" t="s">
        <v>17</v>
      </c>
      <c r="X1329" s="14" t="s">
        <v>17</v>
      </c>
      <c r="Y1329" s="14" t="s">
        <v>17</v>
      </c>
      <c r="Z1329" s="14" t="s">
        <v>17</v>
      </c>
      <c r="AA1329" s="14" t="s">
        <v>17</v>
      </c>
      <c r="AB1329" s="14" t="s">
        <v>17</v>
      </c>
      <c r="AC1329" s="14" t="s">
        <v>17</v>
      </c>
      <c r="AD1329" s="14" t="s">
        <v>17</v>
      </c>
      <c r="AE1329" s="14" t="s">
        <v>17</v>
      </c>
    </row>
    <row r="1330" spans="1:31">
      <c r="A1330" t="s">
        <v>143</v>
      </c>
      <c r="B1330" t="s">
        <v>127</v>
      </c>
      <c r="C1330" s="234">
        <v>34635</v>
      </c>
      <c r="D1330" s="234">
        <v>34869</v>
      </c>
      <c r="E1330">
        <v>1995</v>
      </c>
      <c r="F1330">
        <v>3</v>
      </c>
      <c r="G1330">
        <v>10</v>
      </c>
      <c r="H1330">
        <v>44.147379374999993</v>
      </c>
      <c r="I1330" t="s">
        <v>17</v>
      </c>
      <c r="J1330" s="14" t="s">
        <v>17</v>
      </c>
      <c r="K1330" s="14" t="s">
        <v>17</v>
      </c>
      <c r="L1330" s="14">
        <v>5.48</v>
      </c>
      <c r="M1330" s="14">
        <v>5.6849999999999996</v>
      </c>
      <c r="N1330" s="14">
        <v>80.16207</v>
      </c>
      <c r="O1330" s="14">
        <v>490</v>
      </c>
      <c r="P1330" s="163">
        <v>8.0600000000000005E-2</v>
      </c>
      <c r="Q1330" s="14">
        <v>1.04677</v>
      </c>
      <c r="R1330" s="14">
        <v>1760.2650000000001</v>
      </c>
      <c r="S1330" s="14" t="s">
        <v>17</v>
      </c>
      <c r="T1330" s="14" t="s">
        <v>17</v>
      </c>
      <c r="U1330" s="14" t="s">
        <v>17</v>
      </c>
      <c r="V1330" s="14" t="s">
        <v>17</v>
      </c>
      <c r="W1330" s="14" t="s">
        <v>17</v>
      </c>
      <c r="X1330" s="14" t="s">
        <v>17</v>
      </c>
      <c r="Y1330" s="14" t="s">
        <v>17</v>
      </c>
      <c r="Z1330" s="14" t="s">
        <v>17</v>
      </c>
      <c r="AA1330" s="14" t="s">
        <v>17</v>
      </c>
      <c r="AB1330" s="14" t="s">
        <v>17</v>
      </c>
      <c r="AC1330" s="14" t="s">
        <v>17</v>
      </c>
      <c r="AD1330" s="14" t="s">
        <v>17</v>
      </c>
      <c r="AE1330" s="14" t="s">
        <v>17</v>
      </c>
    </row>
    <row r="1331" spans="1:31">
      <c r="A1331" t="s">
        <v>143</v>
      </c>
      <c r="B1331" t="s">
        <v>127</v>
      </c>
      <c r="C1331" s="234">
        <v>34635</v>
      </c>
      <c r="D1331" s="234">
        <v>34869</v>
      </c>
      <c r="E1331">
        <v>1995</v>
      </c>
      <c r="F1331">
        <v>3</v>
      </c>
      <c r="G1331">
        <v>11</v>
      </c>
      <c r="H1331">
        <v>46.41508575000001</v>
      </c>
      <c r="I1331" t="s">
        <v>17</v>
      </c>
      <c r="J1331" s="14" t="s">
        <v>17</v>
      </c>
      <c r="K1331" s="14" t="s">
        <v>17</v>
      </c>
      <c r="L1331" s="14">
        <v>5.45</v>
      </c>
      <c r="M1331" s="14">
        <v>5.2809999999999997</v>
      </c>
      <c r="N1331" s="14">
        <v>91.750290000000007</v>
      </c>
      <c r="O1331" s="14">
        <v>520</v>
      </c>
      <c r="P1331" s="14">
        <v>8.5514000000000007E-2</v>
      </c>
      <c r="Q1331" s="14">
        <v>1.1153869999999999</v>
      </c>
      <c r="R1331" s="14">
        <v>2450.6856000000002</v>
      </c>
      <c r="S1331" s="14" t="s">
        <v>17</v>
      </c>
      <c r="T1331" s="14" t="s">
        <v>17</v>
      </c>
      <c r="U1331" s="14" t="s">
        <v>17</v>
      </c>
      <c r="V1331" s="14" t="s">
        <v>17</v>
      </c>
      <c r="W1331" s="14" t="s">
        <v>17</v>
      </c>
      <c r="X1331" s="14" t="s">
        <v>17</v>
      </c>
      <c r="Y1331" s="14" t="s">
        <v>17</v>
      </c>
      <c r="Z1331" s="14" t="s">
        <v>17</v>
      </c>
      <c r="AA1331" s="14" t="s">
        <v>17</v>
      </c>
      <c r="AB1331" s="14" t="s">
        <v>17</v>
      </c>
      <c r="AC1331" s="14" t="s">
        <v>17</v>
      </c>
      <c r="AD1331" s="14" t="s">
        <v>17</v>
      </c>
      <c r="AE1331" s="14" t="s">
        <v>17</v>
      </c>
    </row>
    <row r="1332" spans="1:31">
      <c r="A1332" t="s">
        <v>143</v>
      </c>
      <c r="B1332" t="s">
        <v>127</v>
      </c>
      <c r="C1332" s="234">
        <v>34635</v>
      </c>
      <c r="D1332" s="234">
        <v>34869</v>
      </c>
      <c r="E1332">
        <v>1995</v>
      </c>
      <c r="F1332">
        <v>3</v>
      </c>
      <c r="G1332">
        <v>12</v>
      </c>
      <c r="H1332">
        <v>43.307151250000011</v>
      </c>
      <c r="I1332" t="s">
        <v>17</v>
      </c>
      <c r="J1332" s="14" t="s">
        <v>17</v>
      </c>
      <c r="K1332" s="14" t="s">
        <v>17</v>
      </c>
      <c r="L1332" s="14">
        <v>5.69</v>
      </c>
      <c r="M1332" s="14">
        <v>3.6539999999999999</v>
      </c>
      <c r="N1332" s="14">
        <v>85.956180000000003</v>
      </c>
      <c r="O1332" s="14">
        <v>380</v>
      </c>
      <c r="P1332" s="163">
        <v>8.0699999999999994E-2</v>
      </c>
      <c r="Q1332" s="14">
        <v>1.1460999999999999</v>
      </c>
      <c r="R1332" s="14">
        <v>2235.8598829787243</v>
      </c>
      <c r="S1332" s="14" t="s">
        <v>17</v>
      </c>
      <c r="T1332" s="14" t="s">
        <v>17</v>
      </c>
      <c r="U1332" s="14" t="s">
        <v>17</v>
      </c>
      <c r="V1332" s="14" t="s">
        <v>17</v>
      </c>
      <c r="W1332" s="14" t="s">
        <v>17</v>
      </c>
      <c r="X1332" s="14" t="s">
        <v>17</v>
      </c>
      <c r="Y1332" s="14" t="s">
        <v>17</v>
      </c>
      <c r="Z1332" s="14" t="s">
        <v>17</v>
      </c>
      <c r="AA1332" s="14" t="s">
        <v>17</v>
      </c>
      <c r="AB1332" s="14" t="s">
        <v>17</v>
      </c>
      <c r="AC1332" s="14" t="s">
        <v>17</v>
      </c>
      <c r="AD1332" s="14" t="s">
        <v>17</v>
      </c>
      <c r="AE1332" s="14" t="s">
        <v>17</v>
      </c>
    </row>
    <row r="1333" spans="1:31">
      <c r="A1333" t="s">
        <v>143</v>
      </c>
      <c r="B1333" t="s">
        <v>127</v>
      </c>
      <c r="C1333" s="234">
        <v>34635</v>
      </c>
      <c r="D1333" s="234">
        <v>34869</v>
      </c>
      <c r="E1333">
        <v>1995</v>
      </c>
      <c r="F1333">
        <v>3</v>
      </c>
      <c r="G1333">
        <v>13</v>
      </c>
      <c r="H1333">
        <v>49.293034999999996</v>
      </c>
      <c r="I1333" t="s">
        <v>17</v>
      </c>
      <c r="J1333" s="14" t="s">
        <v>17</v>
      </c>
      <c r="K1333" s="14" t="s">
        <v>17</v>
      </c>
      <c r="L1333" s="14">
        <v>5.38</v>
      </c>
      <c r="M1333" s="14">
        <v>5.7140000000000004</v>
      </c>
      <c r="N1333" s="14">
        <v>141.73869999999999</v>
      </c>
      <c r="O1333" s="14">
        <v>530</v>
      </c>
      <c r="P1333" s="14">
        <v>8.8811000000000001E-2</v>
      </c>
      <c r="Q1333" s="14">
        <v>1.195112</v>
      </c>
      <c r="R1333" s="14">
        <v>2042.610810810811</v>
      </c>
      <c r="S1333" s="14" t="s">
        <v>17</v>
      </c>
      <c r="T1333" s="14" t="s">
        <v>17</v>
      </c>
      <c r="U1333" s="14" t="s">
        <v>17</v>
      </c>
      <c r="V1333" s="14" t="s">
        <v>17</v>
      </c>
      <c r="W1333" s="14" t="s">
        <v>17</v>
      </c>
      <c r="X1333" s="14" t="s">
        <v>17</v>
      </c>
      <c r="Y1333" s="14" t="s">
        <v>17</v>
      </c>
      <c r="Z1333" s="14" t="s">
        <v>17</v>
      </c>
      <c r="AA1333" s="14" t="s">
        <v>17</v>
      </c>
      <c r="AB1333" s="14" t="s">
        <v>17</v>
      </c>
      <c r="AC1333" s="14" t="s">
        <v>17</v>
      </c>
      <c r="AD1333" s="14" t="s">
        <v>17</v>
      </c>
      <c r="AE1333" s="14" t="s">
        <v>17</v>
      </c>
    </row>
    <row r="1334" spans="1:31">
      <c r="A1334" t="s">
        <v>143</v>
      </c>
      <c r="B1334" t="s">
        <v>127</v>
      </c>
      <c r="C1334" s="234">
        <v>34635</v>
      </c>
      <c r="D1334" s="234">
        <v>34869</v>
      </c>
      <c r="E1334">
        <v>1995</v>
      </c>
      <c r="F1334">
        <v>3</v>
      </c>
      <c r="G1334">
        <v>14</v>
      </c>
      <c r="H1334">
        <v>42.736166000000004</v>
      </c>
      <c r="I1334" t="s">
        <v>17</v>
      </c>
      <c r="J1334" s="14" t="s">
        <v>17</v>
      </c>
      <c r="K1334" s="14" t="s">
        <v>17</v>
      </c>
      <c r="L1334" s="14">
        <v>5.65</v>
      </c>
      <c r="M1334" s="14">
        <v>2.9220000000000002</v>
      </c>
      <c r="N1334" s="14">
        <v>52.1004</v>
      </c>
      <c r="O1334" s="14">
        <v>370</v>
      </c>
      <c r="P1334" s="163">
        <v>8.8099999999999998E-2</v>
      </c>
      <c r="Q1334" s="14">
        <v>1.1870860000000001</v>
      </c>
      <c r="R1334" s="14">
        <v>1496.5409853658534</v>
      </c>
      <c r="S1334" s="14" t="s">
        <v>17</v>
      </c>
      <c r="T1334" s="14" t="s">
        <v>17</v>
      </c>
      <c r="U1334" s="14" t="s">
        <v>17</v>
      </c>
      <c r="V1334" s="14" t="s">
        <v>17</v>
      </c>
      <c r="W1334" s="14" t="s">
        <v>17</v>
      </c>
      <c r="X1334" s="14" t="s">
        <v>17</v>
      </c>
      <c r="Y1334" s="14" t="s">
        <v>17</v>
      </c>
      <c r="Z1334" s="14" t="s">
        <v>17</v>
      </c>
      <c r="AA1334" s="14" t="s">
        <v>17</v>
      </c>
      <c r="AB1334" s="14" t="s">
        <v>17</v>
      </c>
      <c r="AC1334" s="14" t="s">
        <v>17</v>
      </c>
      <c r="AD1334" s="14" t="s">
        <v>17</v>
      </c>
      <c r="AE1334" s="14" t="s">
        <v>17</v>
      </c>
    </row>
    <row r="1335" spans="1:31">
      <c r="A1335" t="s">
        <v>143</v>
      </c>
      <c r="B1335" t="s">
        <v>127</v>
      </c>
      <c r="C1335" s="234">
        <v>34635</v>
      </c>
      <c r="D1335" s="234">
        <v>34869</v>
      </c>
      <c r="E1335">
        <v>1995</v>
      </c>
      <c r="F1335">
        <v>4</v>
      </c>
      <c r="G1335">
        <v>1</v>
      </c>
      <c r="H1335">
        <v>32.561625250000006</v>
      </c>
      <c r="I1335" t="s">
        <v>17</v>
      </c>
      <c r="J1335" s="14" t="s">
        <v>17</v>
      </c>
      <c r="K1335" s="14" t="s">
        <v>17</v>
      </c>
      <c r="L1335" s="14">
        <v>5.79</v>
      </c>
      <c r="M1335" s="14">
        <v>1.77</v>
      </c>
      <c r="N1335" s="14">
        <v>34.036409999999997</v>
      </c>
      <c r="O1335" s="14">
        <v>400</v>
      </c>
      <c r="P1335" s="163">
        <v>7.8899999999999998E-2</v>
      </c>
      <c r="Q1335" s="14">
        <v>1.0273190000000001</v>
      </c>
      <c r="R1335" s="14">
        <v>1446.2985829787235</v>
      </c>
      <c r="S1335" s="14" t="s">
        <v>17</v>
      </c>
      <c r="T1335" s="14" t="s">
        <v>17</v>
      </c>
      <c r="U1335" s="14" t="s">
        <v>17</v>
      </c>
      <c r="V1335" s="14" t="s">
        <v>17</v>
      </c>
      <c r="W1335" s="14" t="s">
        <v>17</v>
      </c>
      <c r="X1335" s="14" t="s">
        <v>17</v>
      </c>
      <c r="Y1335" s="14" t="s">
        <v>17</v>
      </c>
      <c r="Z1335" s="14" t="s">
        <v>17</v>
      </c>
      <c r="AA1335" s="14" t="s">
        <v>17</v>
      </c>
      <c r="AB1335" s="14" t="s">
        <v>17</v>
      </c>
      <c r="AC1335" s="14" t="s">
        <v>17</v>
      </c>
      <c r="AD1335" s="14" t="s">
        <v>17</v>
      </c>
      <c r="AE1335" s="14" t="s">
        <v>17</v>
      </c>
    </row>
    <row r="1336" spans="1:31">
      <c r="A1336" t="s">
        <v>143</v>
      </c>
      <c r="B1336" t="s">
        <v>127</v>
      </c>
      <c r="C1336" s="234">
        <v>34635</v>
      </c>
      <c r="D1336" s="234">
        <v>34869</v>
      </c>
      <c r="E1336">
        <v>1995</v>
      </c>
      <c r="F1336">
        <v>4</v>
      </c>
      <c r="G1336">
        <v>2</v>
      </c>
      <c r="H1336">
        <v>30.917254499999999</v>
      </c>
      <c r="I1336" t="s">
        <v>17</v>
      </c>
      <c r="J1336" s="14" t="s">
        <v>17</v>
      </c>
      <c r="K1336" s="14" t="s">
        <v>17</v>
      </c>
      <c r="L1336" s="14">
        <v>5.87</v>
      </c>
      <c r="M1336" s="14">
        <v>1.0449999999999999</v>
      </c>
      <c r="N1336" s="14">
        <v>94.931370000000001</v>
      </c>
      <c r="O1336" s="14">
        <v>560</v>
      </c>
      <c r="P1336" s="163">
        <v>7.2700000000000001E-2</v>
      </c>
      <c r="Q1336" s="14">
        <v>0.99480199999999996</v>
      </c>
      <c r="R1336" s="14">
        <v>1348.4583959390868</v>
      </c>
      <c r="S1336" s="14" t="s">
        <v>17</v>
      </c>
      <c r="T1336" s="14" t="s">
        <v>17</v>
      </c>
      <c r="U1336" s="14" t="s">
        <v>17</v>
      </c>
      <c r="V1336" s="14" t="s">
        <v>17</v>
      </c>
      <c r="W1336" s="14" t="s">
        <v>17</v>
      </c>
      <c r="X1336" s="14" t="s">
        <v>17</v>
      </c>
      <c r="Y1336" s="14" t="s">
        <v>17</v>
      </c>
      <c r="Z1336" s="14" t="s">
        <v>17</v>
      </c>
      <c r="AA1336" s="14" t="s">
        <v>17</v>
      </c>
      <c r="AB1336" s="14" t="s">
        <v>17</v>
      </c>
      <c r="AC1336" s="14" t="s">
        <v>17</v>
      </c>
      <c r="AD1336" s="14" t="s">
        <v>17</v>
      </c>
      <c r="AE1336" s="14" t="s">
        <v>17</v>
      </c>
    </row>
    <row r="1337" spans="1:31">
      <c r="A1337" t="s">
        <v>143</v>
      </c>
      <c r="B1337" t="s">
        <v>127</v>
      </c>
      <c r="C1337" s="234">
        <v>34635</v>
      </c>
      <c r="D1337" s="234">
        <v>34869</v>
      </c>
      <c r="E1337">
        <v>1995</v>
      </c>
      <c r="F1337">
        <v>4</v>
      </c>
      <c r="G1337">
        <v>3</v>
      </c>
      <c r="H1337">
        <v>38.608589250000001</v>
      </c>
      <c r="I1337" t="s">
        <v>17</v>
      </c>
      <c r="J1337" s="14" t="s">
        <v>17</v>
      </c>
      <c r="K1337" s="14" t="s">
        <v>17</v>
      </c>
      <c r="L1337" s="14">
        <v>5.53</v>
      </c>
      <c r="M1337" s="14">
        <v>3.222</v>
      </c>
      <c r="N1337" s="14">
        <v>112.54089999999999</v>
      </c>
      <c r="O1337" s="14">
        <v>510</v>
      </c>
      <c r="P1337" s="163">
        <v>8.3500000000000005E-2</v>
      </c>
      <c r="Q1337" s="14">
        <v>1.127102</v>
      </c>
      <c r="R1337" s="14">
        <v>1303.0067718120813</v>
      </c>
      <c r="S1337" s="14" t="s">
        <v>17</v>
      </c>
      <c r="T1337" s="14" t="s">
        <v>17</v>
      </c>
      <c r="U1337" s="14" t="s">
        <v>17</v>
      </c>
      <c r="V1337" s="14" t="s">
        <v>17</v>
      </c>
      <c r="W1337" s="14" t="s">
        <v>17</v>
      </c>
      <c r="X1337" s="14" t="s">
        <v>17</v>
      </c>
      <c r="Y1337" s="14" t="s">
        <v>17</v>
      </c>
      <c r="Z1337" s="14" t="s">
        <v>17</v>
      </c>
      <c r="AA1337" s="14" t="s">
        <v>17</v>
      </c>
      <c r="AB1337" s="14" t="s">
        <v>17</v>
      </c>
      <c r="AC1337" s="14" t="s">
        <v>17</v>
      </c>
      <c r="AD1337" s="14" t="s">
        <v>17</v>
      </c>
      <c r="AE1337" s="14" t="s">
        <v>17</v>
      </c>
    </row>
    <row r="1338" spans="1:31">
      <c r="A1338" t="s">
        <v>143</v>
      </c>
      <c r="B1338" t="s">
        <v>127</v>
      </c>
      <c r="C1338" s="234">
        <v>34635</v>
      </c>
      <c r="D1338" s="234">
        <v>34869</v>
      </c>
      <c r="E1338">
        <v>1995</v>
      </c>
      <c r="F1338">
        <v>4</v>
      </c>
      <c r="G1338">
        <v>4</v>
      </c>
      <c r="H1338">
        <v>41.398681499999995</v>
      </c>
      <c r="I1338" t="s">
        <v>17</v>
      </c>
      <c r="J1338" s="14" t="s">
        <v>17</v>
      </c>
      <c r="K1338" s="14" t="s">
        <v>17</v>
      </c>
      <c r="L1338" s="14">
        <v>5.55</v>
      </c>
      <c r="M1338" s="14">
        <v>3.09</v>
      </c>
      <c r="N1338" s="14">
        <v>86.86506</v>
      </c>
      <c r="O1338" s="14">
        <v>510</v>
      </c>
      <c r="P1338" s="163">
        <v>7.9299999999999995E-2</v>
      </c>
      <c r="Q1338" s="14">
        <v>1.0232760000000001</v>
      </c>
      <c r="R1338" s="14">
        <v>2278.6589189189185</v>
      </c>
      <c r="S1338" s="14" t="s">
        <v>17</v>
      </c>
      <c r="T1338" s="14" t="s">
        <v>17</v>
      </c>
      <c r="U1338" s="14" t="s">
        <v>17</v>
      </c>
      <c r="V1338" s="14" t="s">
        <v>17</v>
      </c>
      <c r="W1338" s="14" t="s">
        <v>17</v>
      </c>
      <c r="X1338" s="14" t="s">
        <v>17</v>
      </c>
      <c r="Y1338" s="14" t="s">
        <v>17</v>
      </c>
      <c r="Z1338" s="14" t="s">
        <v>17</v>
      </c>
      <c r="AA1338" s="14" t="s">
        <v>17</v>
      </c>
      <c r="AB1338" s="14" t="s">
        <v>17</v>
      </c>
      <c r="AC1338" s="14" t="s">
        <v>17</v>
      </c>
      <c r="AD1338" s="14" t="s">
        <v>17</v>
      </c>
      <c r="AE1338" s="14" t="s">
        <v>17</v>
      </c>
    </row>
    <row r="1339" spans="1:31">
      <c r="A1339" t="s">
        <v>143</v>
      </c>
      <c r="B1339" t="s">
        <v>127</v>
      </c>
      <c r="C1339" s="234">
        <v>34635</v>
      </c>
      <c r="D1339" s="234">
        <v>34869</v>
      </c>
      <c r="E1339">
        <v>1995</v>
      </c>
      <c r="F1339">
        <v>4</v>
      </c>
      <c r="G1339">
        <v>5</v>
      </c>
      <c r="H1339">
        <v>42.189050750000007</v>
      </c>
      <c r="I1339" t="s">
        <v>17</v>
      </c>
      <c r="J1339" s="14" t="s">
        <v>17</v>
      </c>
      <c r="K1339" s="14" t="s">
        <v>17</v>
      </c>
      <c r="L1339" s="14">
        <v>5.67</v>
      </c>
      <c r="M1339" s="14">
        <v>3.1179999999999999</v>
      </c>
      <c r="N1339" s="14">
        <v>84.933689999999999</v>
      </c>
      <c r="O1339" s="14">
        <v>480</v>
      </c>
      <c r="P1339" s="163">
        <v>7.9799999999999996E-2</v>
      </c>
      <c r="Q1339" s="14">
        <v>1.071985</v>
      </c>
      <c r="R1339" s="14">
        <v>1379.1786585365855</v>
      </c>
      <c r="S1339" s="14" t="s">
        <v>17</v>
      </c>
      <c r="T1339" s="14" t="s">
        <v>17</v>
      </c>
      <c r="U1339" s="14" t="s">
        <v>17</v>
      </c>
      <c r="V1339" s="14" t="s">
        <v>17</v>
      </c>
      <c r="W1339" s="14" t="s">
        <v>17</v>
      </c>
      <c r="X1339" s="14" t="s">
        <v>17</v>
      </c>
      <c r="Y1339" s="14" t="s">
        <v>17</v>
      </c>
      <c r="Z1339" s="14" t="s">
        <v>17</v>
      </c>
      <c r="AA1339" s="14" t="s">
        <v>17</v>
      </c>
      <c r="AB1339" s="14" t="s">
        <v>17</v>
      </c>
      <c r="AC1339" s="14" t="s">
        <v>17</v>
      </c>
      <c r="AD1339" s="14" t="s">
        <v>17</v>
      </c>
      <c r="AE1339" s="14" t="s">
        <v>17</v>
      </c>
    </row>
    <row r="1340" spans="1:31">
      <c r="A1340" t="s">
        <v>143</v>
      </c>
      <c r="B1340" t="s">
        <v>127</v>
      </c>
      <c r="C1340" s="234">
        <v>34635</v>
      </c>
      <c r="D1340" s="234">
        <v>34869</v>
      </c>
      <c r="E1340">
        <v>1995</v>
      </c>
      <c r="F1340">
        <v>4</v>
      </c>
      <c r="G1340">
        <v>6</v>
      </c>
      <c r="H1340">
        <v>48.197023874999992</v>
      </c>
      <c r="I1340" t="s">
        <v>17</v>
      </c>
      <c r="J1340" s="14" t="s">
        <v>17</v>
      </c>
      <c r="K1340" s="14" t="s">
        <v>17</v>
      </c>
      <c r="L1340" s="14">
        <v>5.49</v>
      </c>
      <c r="M1340" s="14">
        <v>4.9249999999999998</v>
      </c>
      <c r="N1340" s="14">
        <v>115.72199999999999</v>
      </c>
      <c r="O1340" s="14">
        <v>590</v>
      </c>
      <c r="P1340" s="163">
        <v>7.1900000000000006E-2</v>
      </c>
      <c r="Q1340" s="14">
        <v>0.981213</v>
      </c>
      <c r="R1340" s="14">
        <v>2701.7730989010988</v>
      </c>
      <c r="S1340" s="14" t="s">
        <v>17</v>
      </c>
      <c r="T1340" s="14" t="s">
        <v>17</v>
      </c>
      <c r="U1340" s="14" t="s">
        <v>17</v>
      </c>
      <c r="V1340" s="14" t="s">
        <v>17</v>
      </c>
      <c r="W1340" s="14" t="s">
        <v>17</v>
      </c>
      <c r="X1340" s="14" t="s">
        <v>17</v>
      </c>
      <c r="Y1340" s="14" t="s">
        <v>17</v>
      </c>
      <c r="Z1340" s="14" t="s">
        <v>17</v>
      </c>
      <c r="AA1340" s="14" t="s">
        <v>17</v>
      </c>
      <c r="AB1340" s="14" t="s">
        <v>17</v>
      </c>
      <c r="AC1340" s="14" t="s">
        <v>17</v>
      </c>
      <c r="AD1340" s="14" t="s">
        <v>17</v>
      </c>
      <c r="AE1340" s="14" t="s">
        <v>17</v>
      </c>
    </row>
    <row r="1341" spans="1:31">
      <c r="A1341" t="s">
        <v>143</v>
      </c>
      <c r="B1341" t="s">
        <v>127</v>
      </c>
      <c r="C1341" s="234">
        <v>34635</v>
      </c>
      <c r="D1341" s="234">
        <v>34869</v>
      </c>
      <c r="E1341">
        <v>1995</v>
      </c>
      <c r="F1341">
        <v>4</v>
      </c>
      <c r="G1341">
        <v>7</v>
      </c>
      <c r="H1341">
        <v>48.622793999999992</v>
      </c>
      <c r="I1341" t="s">
        <v>17</v>
      </c>
      <c r="J1341" s="14" t="s">
        <v>17</v>
      </c>
      <c r="K1341" s="14" t="s">
        <v>17</v>
      </c>
      <c r="L1341" s="14">
        <v>5.48</v>
      </c>
      <c r="M1341" s="14">
        <v>5.3550000000000004</v>
      </c>
      <c r="N1341" s="14">
        <v>81.298169999999999</v>
      </c>
      <c r="O1341" s="14">
        <v>420</v>
      </c>
      <c r="P1341" s="163">
        <v>8.8999999999999996E-2</v>
      </c>
      <c r="Q1341" s="14">
        <v>1.2422960000000001</v>
      </c>
      <c r="R1341" s="14">
        <v>2205.8748870967747</v>
      </c>
      <c r="S1341" s="14" t="s">
        <v>17</v>
      </c>
      <c r="T1341" s="14" t="s">
        <v>17</v>
      </c>
      <c r="U1341" s="14" t="s">
        <v>17</v>
      </c>
      <c r="V1341" s="14" t="s">
        <v>17</v>
      </c>
      <c r="W1341" s="14" t="s">
        <v>17</v>
      </c>
      <c r="X1341" s="14" t="s">
        <v>17</v>
      </c>
      <c r="Y1341" s="14" t="s">
        <v>17</v>
      </c>
      <c r="Z1341" s="14" t="s">
        <v>17</v>
      </c>
      <c r="AA1341" s="14" t="s">
        <v>17</v>
      </c>
      <c r="AB1341" s="14" t="s">
        <v>17</v>
      </c>
      <c r="AC1341" s="14" t="s">
        <v>17</v>
      </c>
      <c r="AD1341" s="14" t="s">
        <v>17</v>
      </c>
      <c r="AE1341" s="14" t="s">
        <v>17</v>
      </c>
    </row>
    <row r="1342" spans="1:31">
      <c r="A1342" t="s">
        <v>143</v>
      </c>
      <c r="B1342" t="s">
        <v>127</v>
      </c>
      <c r="C1342" s="234">
        <v>34635</v>
      </c>
      <c r="D1342" s="234">
        <v>34869</v>
      </c>
      <c r="E1342">
        <v>1995</v>
      </c>
      <c r="F1342">
        <v>4</v>
      </c>
      <c r="G1342">
        <v>8</v>
      </c>
      <c r="H1342">
        <v>36.241719250000003</v>
      </c>
      <c r="I1342" t="s">
        <v>17</v>
      </c>
      <c r="J1342" s="14" t="s">
        <v>17</v>
      </c>
      <c r="K1342" s="14" t="s">
        <v>17</v>
      </c>
      <c r="L1342" s="14">
        <v>5.57</v>
      </c>
      <c r="M1342" s="14">
        <v>2.984</v>
      </c>
      <c r="N1342" s="14">
        <v>32.786700000000003</v>
      </c>
      <c r="O1342" s="14">
        <v>490</v>
      </c>
      <c r="P1342" s="163">
        <v>8.0699999999999994E-2</v>
      </c>
      <c r="Q1342" s="14">
        <v>1.014848</v>
      </c>
      <c r="R1342" s="14">
        <v>1320.1930746268654</v>
      </c>
      <c r="S1342" s="14" t="s">
        <v>17</v>
      </c>
      <c r="T1342" s="14" t="s">
        <v>17</v>
      </c>
      <c r="U1342" s="14" t="s">
        <v>17</v>
      </c>
      <c r="V1342" s="14" t="s">
        <v>17</v>
      </c>
      <c r="W1342" s="14" t="s">
        <v>17</v>
      </c>
      <c r="X1342" s="14" t="s">
        <v>17</v>
      </c>
      <c r="Y1342" s="14" t="s">
        <v>17</v>
      </c>
      <c r="Z1342" s="14" t="s">
        <v>17</v>
      </c>
      <c r="AA1342" s="14" t="s">
        <v>17</v>
      </c>
      <c r="AB1342" s="14" t="s">
        <v>17</v>
      </c>
      <c r="AC1342" s="14" t="s">
        <v>17</v>
      </c>
      <c r="AD1342" s="14" t="s">
        <v>17</v>
      </c>
      <c r="AE1342" s="14" t="s">
        <v>17</v>
      </c>
    </row>
    <row r="1343" spans="1:31">
      <c r="A1343" t="s">
        <v>143</v>
      </c>
      <c r="B1343" t="s">
        <v>127</v>
      </c>
      <c r="C1343" s="234">
        <v>34635</v>
      </c>
      <c r="D1343" s="234">
        <v>34869</v>
      </c>
      <c r="E1343">
        <v>1995</v>
      </c>
      <c r="F1343">
        <v>4</v>
      </c>
      <c r="G1343">
        <v>9</v>
      </c>
      <c r="H1343">
        <v>42.594584999999995</v>
      </c>
      <c r="I1343" t="s">
        <v>17</v>
      </c>
      <c r="J1343" s="14" t="s">
        <v>17</v>
      </c>
      <c r="K1343" s="14" t="s">
        <v>17</v>
      </c>
      <c r="L1343" s="14">
        <v>5.82</v>
      </c>
      <c r="M1343" s="14">
        <v>3.3980000000000001</v>
      </c>
      <c r="N1343" s="14">
        <v>39.83052</v>
      </c>
      <c r="O1343" s="14">
        <v>380</v>
      </c>
      <c r="P1343" s="163">
        <v>8.4500000000000006E-2</v>
      </c>
      <c r="Q1343" s="14">
        <v>1.08606</v>
      </c>
      <c r="R1343" s="14">
        <v>1811.4854309623438</v>
      </c>
      <c r="S1343" s="14" t="s">
        <v>17</v>
      </c>
      <c r="T1343" s="14" t="s">
        <v>17</v>
      </c>
      <c r="U1343" s="14" t="s">
        <v>17</v>
      </c>
      <c r="V1343" s="14" t="s">
        <v>17</v>
      </c>
      <c r="W1343" s="14" t="s">
        <v>17</v>
      </c>
      <c r="X1343" s="14" t="s">
        <v>17</v>
      </c>
      <c r="Y1343" s="14" t="s">
        <v>17</v>
      </c>
      <c r="Z1343" s="14" t="s">
        <v>17</v>
      </c>
      <c r="AA1343" s="14" t="s">
        <v>17</v>
      </c>
      <c r="AB1343" s="14" t="s">
        <v>17</v>
      </c>
      <c r="AC1343" s="14" t="s">
        <v>17</v>
      </c>
      <c r="AD1343" s="14" t="s">
        <v>17</v>
      </c>
      <c r="AE1343" s="14" t="s">
        <v>17</v>
      </c>
    </row>
    <row r="1344" spans="1:31">
      <c r="A1344" t="s">
        <v>143</v>
      </c>
      <c r="B1344" t="s">
        <v>127</v>
      </c>
      <c r="C1344" s="234">
        <v>34635</v>
      </c>
      <c r="D1344" s="234">
        <v>34869</v>
      </c>
      <c r="E1344">
        <v>1995</v>
      </c>
      <c r="F1344">
        <v>4</v>
      </c>
      <c r="G1344">
        <v>10</v>
      </c>
      <c r="H1344">
        <v>44.19420499999999</v>
      </c>
      <c r="I1344" t="s">
        <v>17</v>
      </c>
      <c r="J1344" s="14" t="s">
        <v>17</v>
      </c>
      <c r="K1344" s="14" t="s">
        <v>17</v>
      </c>
      <c r="L1344" s="14">
        <v>5.64</v>
      </c>
      <c r="M1344" s="14">
        <v>4.41</v>
      </c>
      <c r="N1344" s="14">
        <v>128.2191</v>
      </c>
      <c r="O1344" s="14">
        <v>610</v>
      </c>
      <c r="P1344" s="163">
        <v>8.2699999999999996E-2</v>
      </c>
      <c r="Q1344" s="14">
        <v>1.1183970000000001</v>
      </c>
      <c r="R1344" s="14">
        <v>2417.4537391304339</v>
      </c>
      <c r="S1344" s="14" t="s">
        <v>17</v>
      </c>
      <c r="T1344" s="14" t="s">
        <v>17</v>
      </c>
      <c r="U1344" s="14" t="s">
        <v>17</v>
      </c>
      <c r="V1344" s="14" t="s">
        <v>17</v>
      </c>
      <c r="W1344" s="14" t="s">
        <v>17</v>
      </c>
      <c r="X1344" s="14" t="s">
        <v>17</v>
      </c>
      <c r="Y1344" s="14" t="s">
        <v>17</v>
      </c>
      <c r="Z1344" s="14" t="s">
        <v>17</v>
      </c>
      <c r="AA1344" s="14" t="s">
        <v>17</v>
      </c>
      <c r="AB1344" s="14" t="s">
        <v>17</v>
      </c>
      <c r="AC1344" s="14" t="s">
        <v>17</v>
      </c>
      <c r="AD1344" s="14" t="s">
        <v>17</v>
      </c>
      <c r="AE1344" s="14" t="s">
        <v>17</v>
      </c>
    </row>
    <row r="1345" spans="1:31">
      <c r="A1345" t="s">
        <v>143</v>
      </c>
      <c r="B1345" t="s">
        <v>127</v>
      </c>
      <c r="C1345" s="234">
        <v>34635</v>
      </c>
      <c r="D1345" s="234">
        <v>34869</v>
      </c>
      <c r="E1345">
        <v>1995</v>
      </c>
      <c r="F1345">
        <v>4</v>
      </c>
      <c r="G1345">
        <v>11</v>
      </c>
      <c r="H1345">
        <v>38.970537375000013</v>
      </c>
      <c r="I1345" t="s">
        <v>17</v>
      </c>
      <c r="J1345" s="14" t="s">
        <v>17</v>
      </c>
      <c r="K1345" s="14" t="s">
        <v>17</v>
      </c>
      <c r="L1345" s="14">
        <v>5.67</v>
      </c>
      <c r="M1345" s="14">
        <v>4.72</v>
      </c>
      <c r="N1345" s="14">
        <v>97.773920000000004</v>
      </c>
      <c r="O1345" s="14">
        <v>390</v>
      </c>
      <c r="P1345" s="163">
        <v>8.4000000000000005E-2</v>
      </c>
      <c r="Q1345" s="14">
        <v>1.1658280000000001</v>
      </c>
      <c r="R1345" s="14">
        <v>1865.5505859375</v>
      </c>
      <c r="S1345" s="14" t="s">
        <v>17</v>
      </c>
      <c r="T1345" s="14" t="s">
        <v>17</v>
      </c>
      <c r="U1345" s="14" t="s">
        <v>17</v>
      </c>
      <c r="V1345" s="14" t="s">
        <v>17</v>
      </c>
      <c r="W1345" s="14" t="s">
        <v>17</v>
      </c>
      <c r="X1345" s="14" t="s">
        <v>17</v>
      </c>
      <c r="Y1345" s="14" t="s">
        <v>17</v>
      </c>
      <c r="Z1345" s="14" t="s">
        <v>17</v>
      </c>
      <c r="AA1345" s="14" t="s">
        <v>17</v>
      </c>
      <c r="AB1345" s="14" t="s">
        <v>17</v>
      </c>
      <c r="AC1345" s="14" t="s">
        <v>17</v>
      </c>
      <c r="AD1345" s="14" t="s">
        <v>17</v>
      </c>
      <c r="AE1345" s="14" t="s">
        <v>17</v>
      </c>
    </row>
    <row r="1346" spans="1:31">
      <c r="A1346" t="s">
        <v>143</v>
      </c>
      <c r="B1346" t="s">
        <v>127</v>
      </c>
      <c r="C1346" s="234">
        <v>34635</v>
      </c>
      <c r="D1346" s="234">
        <v>34869</v>
      </c>
      <c r="E1346">
        <v>1995</v>
      </c>
      <c r="F1346">
        <v>4</v>
      </c>
      <c r="G1346">
        <v>12</v>
      </c>
      <c r="H1346">
        <v>45.26943575</v>
      </c>
      <c r="I1346" t="s">
        <v>17</v>
      </c>
      <c r="J1346" s="14" t="s">
        <v>17</v>
      </c>
      <c r="K1346" s="14" t="s">
        <v>17</v>
      </c>
      <c r="L1346" s="14">
        <v>5.65</v>
      </c>
      <c r="M1346" s="14">
        <v>3.9340000000000002</v>
      </c>
      <c r="N1346" s="14">
        <v>70.873500000000007</v>
      </c>
      <c r="O1346" s="14">
        <v>290</v>
      </c>
      <c r="P1346" s="163">
        <v>7.8299999999999995E-2</v>
      </c>
      <c r="Q1346" s="14">
        <v>1.0383119999999999</v>
      </c>
      <c r="R1346" s="14">
        <v>1965.5785975609756</v>
      </c>
      <c r="S1346" s="14" t="s">
        <v>17</v>
      </c>
      <c r="T1346" s="14" t="s">
        <v>17</v>
      </c>
      <c r="U1346" s="14" t="s">
        <v>17</v>
      </c>
      <c r="V1346" s="14" t="s">
        <v>17</v>
      </c>
      <c r="W1346" s="14" t="s">
        <v>17</v>
      </c>
      <c r="X1346" s="14" t="s">
        <v>17</v>
      </c>
      <c r="Y1346" s="14" t="s">
        <v>17</v>
      </c>
      <c r="Z1346" s="14" t="s">
        <v>17</v>
      </c>
      <c r="AA1346" s="14" t="s">
        <v>17</v>
      </c>
      <c r="AB1346" s="14" t="s">
        <v>17</v>
      </c>
      <c r="AC1346" s="14" t="s">
        <v>17</v>
      </c>
      <c r="AD1346" s="14" t="s">
        <v>17</v>
      </c>
      <c r="AE1346" s="14" t="s">
        <v>17</v>
      </c>
    </row>
    <row r="1347" spans="1:31">
      <c r="A1347" t="s">
        <v>143</v>
      </c>
      <c r="B1347" t="s">
        <v>127</v>
      </c>
      <c r="C1347" s="234">
        <v>34635</v>
      </c>
      <c r="D1347" s="234">
        <v>34869</v>
      </c>
      <c r="E1347">
        <v>1995</v>
      </c>
      <c r="F1347">
        <v>4</v>
      </c>
      <c r="G1347">
        <v>13</v>
      </c>
      <c r="H1347">
        <v>43.919933749999998</v>
      </c>
      <c r="I1347" t="s">
        <v>17</v>
      </c>
      <c r="J1347" s="14" t="s">
        <v>17</v>
      </c>
      <c r="K1347" s="14" t="s">
        <v>17</v>
      </c>
      <c r="L1347" s="14">
        <v>5.36</v>
      </c>
      <c r="M1347" s="14">
        <v>8.1690000000000005</v>
      </c>
      <c r="N1347" s="14">
        <v>138.18039999999999</v>
      </c>
      <c r="O1347" s="14">
        <v>600</v>
      </c>
      <c r="P1347" s="163">
        <v>8.5300000000000001E-2</v>
      </c>
      <c r="Q1347" s="14">
        <v>1.130279</v>
      </c>
      <c r="R1347" s="14">
        <v>1604.6632800000002</v>
      </c>
      <c r="S1347" s="14" t="s">
        <v>17</v>
      </c>
      <c r="T1347" s="14" t="s">
        <v>17</v>
      </c>
      <c r="U1347" s="14" t="s">
        <v>17</v>
      </c>
      <c r="V1347" s="14" t="s">
        <v>17</v>
      </c>
      <c r="W1347" s="14" t="s">
        <v>17</v>
      </c>
      <c r="X1347" s="14" t="s">
        <v>17</v>
      </c>
      <c r="Y1347" s="14" t="s">
        <v>17</v>
      </c>
      <c r="Z1347" s="14" t="s">
        <v>17</v>
      </c>
      <c r="AA1347" s="14" t="s">
        <v>17</v>
      </c>
      <c r="AB1347" s="14" t="s">
        <v>17</v>
      </c>
      <c r="AC1347" s="14" t="s">
        <v>17</v>
      </c>
      <c r="AD1347" s="14" t="s">
        <v>17</v>
      </c>
      <c r="AE1347" s="14" t="s">
        <v>17</v>
      </c>
    </row>
    <row r="1348" spans="1:31">
      <c r="A1348" t="s">
        <v>143</v>
      </c>
      <c r="B1348" t="s">
        <v>127</v>
      </c>
      <c r="C1348" s="234">
        <v>34635</v>
      </c>
      <c r="D1348" s="234">
        <v>34869</v>
      </c>
      <c r="E1348">
        <v>1995</v>
      </c>
      <c r="F1348">
        <v>4</v>
      </c>
      <c r="G1348">
        <v>14</v>
      </c>
      <c r="H1348">
        <v>42.971370749999998</v>
      </c>
      <c r="I1348" t="s">
        <v>17</v>
      </c>
      <c r="J1348" s="14" t="s">
        <v>17</v>
      </c>
      <c r="K1348" s="14" t="s">
        <v>17</v>
      </c>
      <c r="L1348" s="14">
        <v>5.66</v>
      </c>
      <c r="M1348" s="14">
        <v>5.6849999999999996</v>
      </c>
      <c r="N1348" s="14">
        <v>63.394959999999998</v>
      </c>
      <c r="O1348" s="14">
        <v>500</v>
      </c>
      <c r="P1348" s="163">
        <v>8.0399999999999999E-2</v>
      </c>
      <c r="Q1348" s="14">
        <v>1.0313600000000001</v>
      </c>
      <c r="R1348" s="14">
        <v>1730.1784499999999</v>
      </c>
      <c r="S1348" s="14" t="s">
        <v>17</v>
      </c>
      <c r="T1348" s="14" t="s">
        <v>17</v>
      </c>
      <c r="U1348" s="14" t="s">
        <v>17</v>
      </c>
      <c r="V1348" s="14" t="s">
        <v>17</v>
      </c>
      <c r="W1348" s="14" t="s">
        <v>17</v>
      </c>
      <c r="X1348" s="14" t="s">
        <v>17</v>
      </c>
      <c r="Y1348" s="14" t="s">
        <v>17</v>
      </c>
      <c r="Z1348" s="14" t="s">
        <v>17</v>
      </c>
      <c r="AA1348" s="14" t="s">
        <v>17</v>
      </c>
      <c r="AB1348" s="14" t="s">
        <v>17</v>
      </c>
      <c r="AC1348" s="14" t="s">
        <v>17</v>
      </c>
      <c r="AD1348" s="14" t="s">
        <v>17</v>
      </c>
      <c r="AE1348" s="14" t="s">
        <v>17</v>
      </c>
    </row>
    <row r="1349" spans="1:31">
      <c r="A1349" t="s">
        <v>143</v>
      </c>
      <c r="B1349" t="s">
        <v>127</v>
      </c>
      <c r="C1349" s="234">
        <v>34982</v>
      </c>
      <c r="D1349" s="234">
        <v>35237</v>
      </c>
      <c r="E1349">
        <v>1996</v>
      </c>
      <c r="F1349">
        <v>1</v>
      </c>
      <c r="G1349">
        <v>1</v>
      </c>
      <c r="H1349">
        <v>17.987756707317072</v>
      </c>
      <c r="I1349" t="s">
        <v>17</v>
      </c>
      <c r="J1349" s="14" t="s">
        <v>17</v>
      </c>
      <c r="K1349" s="14" t="s">
        <v>17</v>
      </c>
      <c r="L1349" s="14">
        <v>5.55</v>
      </c>
      <c r="M1349" s="14">
        <v>9.8469999999999995</v>
      </c>
      <c r="N1349" s="14">
        <v>45.236760000000004</v>
      </c>
      <c r="O1349" s="14">
        <v>479</v>
      </c>
      <c r="P1349" s="163">
        <v>8.391113E-2</v>
      </c>
      <c r="Q1349" s="14">
        <v>0.74531259999999999</v>
      </c>
      <c r="R1349" s="14" t="s">
        <v>17</v>
      </c>
      <c r="S1349" s="14" t="s">
        <v>17</v>
      </c>
      <c r="T1349" s="14" t="s">
        <v>17</v>
      </c>
      <c r="U1349" s="14" t="s">
        <v>17</v>
      </c>
      <c r="V1349" s="14" t="s">
        <v>17</v>
      </c>
      <c r="W1349" s="14" t="s">
        <v>17</v>
      </c>
      <c r="X1349" s="14" t="s">
        <v>17</v>
      </c>
      <c r="Y1349" s="14" t="s">
        <v>17</v>
      </c>
      <c r="Z1349" s="14" t="s">
        <v>17</v>
      </c>
      <c r="AA1349" s="14" t="s">
        <v>17</v>
      </c>
      <c r="AB1349" s="14" t="s">
        <v>17</v>
      </c>
      <c r="AC1349" s="14" t="s">
        <v>17</v>
      </c>
      <c r="AD1349" s="14" t="s">
        <v>17</v>
      </c>
      <c r="AE1349" s="14" t="s">
        <v>17</v>
      </c>
    </row>
    <row r="1350" spans="1:31">
      <c r="A1350" t="s">
        <v>143</v>
      </c>
      <c r="B1350" t="s">
        <v>127</v>
      </c>
      <c r="C1350" s="234">
        <v>34982</v>
      </c>
      <c r="D1350" s="234">
        <v>35237</v>
      </c>
      <c r="E1350">
        <v>1996</v>
      </c>
      <c r="F1350">
        <v>1</v>
      </c>
      <c r="G1350">
        <v>2</v>
      </c>
      <c r="H1350">
        <v>8.2659416158536576</v>
      </c>
      <c r="I1350">
        <v>3.0534150000000002</v>
      </c>
      <c r="J1350" s="14" t="s">
        <v>17</v>
      </c>
      <c r="K1350" s="14" t="s">
        <v>17</v>
      </c>
      <c r="L1350" s="14">
        <v>5.75</v>
      </c>
      <c r="M1350" s="14">
        <v>14.99</v>
      </c>
      <c r="N1350" s="14">
        <v>42.984930000000006</v>
      </c>
      <c r="O1350" s="14">
        <v>578</v>
      </c>
      <c r="P1350" s="163">
        <v>7.7560660000000003E-2</v>
      </c>
      <c r="Q1350" s="14">
        <v>0.70134450000000004</v>
      </c>
      <c r="R1350" s="14" t="s">
        <v>17</v>
      </c>
      <c r="S1350" s="14" t="s">
        <v>17</v>
      </c>
      <c r="T1350" s="14" t="s">
        <v>17</v>
      </c>
      <c r="U1350" s="14" t="s">
        <v>17</v>
      </c>
      <c r="V1350" s="14" t="s">
        <v>17</v>
      </c>
      <c r="W1350" s="14" t="s">
        <v>17</v>
      </c>
      <c r="X1350" s="14" t="s">
        <v>17</v>
      </c>
      <c r="Y1350" s="14" t="s">
        <v>17</v>
      </c>
      <c r="Z1350" s="14" t="s">
        <v>17</v>
      </c>
      <c r="AA1350" s="14" t="s">
        <v>17</v>
      </c>
      <c r="AB1350" s="14" t="s">
        <v>17</v>
      </c>
      <c r="AC1350" s="14" t="s">
        <v>17</v>
      </c>
      <c r="AD1350" s="14" t="s">
        <v>17</v>
      </c>
      <c r="AE1350" s="14" t="s">
        <v>17</v>
      </c>
    </row>
    <row r="1351" spans="1:31">
      <c r="A1351" t="s">
        <v>143</v>
      </c>
      <c r="B1351" t="s">
        <v>127</v>
      </c>
      <c r="C1351" s="234">
        <v>34982</v>
      </c>
      <c r="D1351" s="234">
        <v>35237</v>
      </c>
      <c r="E1351">
        <v>1996</v>
      </c>
      <c r="F1351">
        <v>1</v>
      </c>
      <c r="G1351">
        <v>3</v>
      </c>
      <c r="H1351">
        <v>22.365005487804876</v>
      </c>
      <c r="I1351">
        <v>2.47207</v>
      </c>
      <c r="J1351" s="14" t="s">
        <v>17</v>
      </c>
      <c r="K1351" s="14" t="s">
        <v>17</v>
      </c>
      <c r="L1351" s="14">
        <v>5.86</v>
      </c>
      <c r="M1351" s="14">
        <v>9.7370000000000001</v>
      </c>
      <c r="N1351" s="14">
        <v>60.034500000000008</v>
      </c>
      <c r="O1351" s="14">
        <v>586</v>
      </c>
      <c r="P1351" s="163">
        <v>8.0422740000000006E-2</v>
      </c>
      <c r="Q1351" s="14">
        <v>0.74219009999999996</v>
      </c>
      <c r="R1351" s="14" t="s">
        <v>17</v>
      </c>
      <c r="S1351" s="14" t="s">
        <v>17</v>
      </c>
      <c r="T1351" s="14" t="s">
        <v>17</v>
      </c>
      <c r="U1351" s="14" t="s">
        <v>17</v>
      </c>
      <c r="V1351" s="14" t="s">
        <v>17</v>
      </c>
      <c r="W1351" s="14" t="s">
        <v>17</v>
      </c>
      <c r="X1351" s="14" t="s">
        <v>17</v>
      </c>
      <c r="Y1351" s="14" t="s">
        <v>17</v>
      </c>
      <c r="Z1351" s="14" t="s">
        <v>17</v>
      </c>
      <c r="AA1351" s="14" t="s">
        <v>17</v>
      </c>
      <c r="AB1351" s="14" t="s">
        <v>17</v>
      </c>
      <c r="AC1351" s="14" t="s">
        <v>17</v>
      </c>
      <c r="AD1351" s="14" t="s">
        <v>17</v>
      </c>
      <c r="AE1351" s="14" t="s">
        <v>17</v>
      </c>
    </row>
    <row r="1352" spans="1:31">
      <c r="A1352" t="s">
        <v>143</v>
      </c>
      <c r="B1352" t="s">
        <v>127</v>
      </c>
      <c r="C1352" s="234">
        <v>34982</v>
      </c>
      <c r="D1352" s="234">
        <v>35237</v>
      </c>
      <c r="E1352">
        <v>1996</v>
      </c>
      <c r="F1352">
        <v>1</v>
      </c>
      <c r="G1352">
        <v>4</v>
      </c>
      <c r="H1352">
        <v>21.946006097560979</v>
      </c>
      <c r="I1352">
        <v>2.6681759999999999</v>
      </c>
      <c r="J1352" s="14" t="s">
        <v>17</v>
      </c>
      <c r="K1352" s="14" t="s">
        <v>17</v>
      </c>
      <c r="L1352" s="14">
        <v>5.78</v>
      </c>
      <c r="M1352" s="14">
        <v>10.743</v>
      </c>
      <c r="N1352" s="14">
        <v>49.097040000000007</v>
      </c>
      <c r="O1352" s="14">
        <v>528</v>
      </c>
      <c r="P1352" s="163">
        <v>7.5130069999999993E-2</v>
      </c>
      <c r="Q1352" s="14">
        <v>0.6901216</v>
      </c>
      <c r="R1352" s="14" t="s">
        <v>17</v>
      </c>
      <c r="S1352" s="14" t="s">
        <v>17</v>
      </c>
      <c r="T1352" s="14" t="s">
        <v>17</v>
      </c>
      <c r="U1352" s="14" t="s">
        <v>17</v>
      </c>
      <c r="V1352" s="14" t="s">
        <v>17</v>
      </c>
      <c r="W1352" s="14" t="s">
        <v>17</v>
      </c>
      <c r="X1352" s="14" t="s">
        <v>17</v>
      </c>
      <c r="Y1352" s="14" t="s">
        <v>17</v>
      </c>
      <c r="Z1352" s="14" t="s">
        <v>17</v>
      </c>
      <c r="AA1352" s="14" t="s">
        <v>17</v>
      </c>
      <c r="AB1352" s="14" t="s">
        <v>17</v>
      </c>
      <c r="AC1352" s="14" t="s">
        <v>17</v>
      </c>
      <c r="AD1352" s="14" t="s">
        <v>17</v>
      </c>
      <c r="AE1352" s="14" t="s">
        <v>17</v>
      </c>
    </row>
    <row r="1353" spans="1:31">
      <c r="A1353" t="s">
        <v>143</v>
      </c>
      <c r="B1353" t="s">
        <v>127</v>
      </c>
      <c r="C1353" s="234">
        <v>34982</v>
      </c>
      <c r="D1353" s="234">
        <v>35237</v>
      </c>
      <c r="E1353">
        <v>1996</v>
      </c>
      <c r="F1353">
        <v>1</v>
      </c>
      <c r="G1353">
        <v>5</v>
      </c>
      <c r="H1353">
        <v>30.936084756097557</v>
      </c>
      <c r="I1353">
        <v>2.7628539999999999</v>
      </c>
      <c r="J1353" s="14" t="s">
        <v>17</v>
      </c>
      <c r="K1353" s="14" t="s">
        <v>17</v>
      </c>
      <c r="L1353" s="14">
        <v>5.46</v>
      </c>
      <c r="M1353" s="14">
        <v>14.773</v>
      </c>
      <c r="N1353" s="14">
        <v>63.358630000000005</v>
      </c>
      <c r="O1353" s="14">
        <v>627</v>
      </c>
      <c r="P1353" s="163">
        <v>8.3703410000000006E-2</v>
      </c>
      <c r="Q1353" s="14">
        <v>0.76637569999999999</v>
      </c>
      <c r="R1353" s="14" t="s">
        <v>17</v>
      </c>
      <c r="S1353" s="14" t="s">
        <v>17</v>
      </c>
      <c r="T1353" s="14" t="s">
        <v>17</v>
      </c>
      <c r="U1353" s="14" t="s">
        <v>17</v>
      </c>
      <c r="V1353" s="14" t="s">
        <v>17</v>
      </c>
      <c r="W1353" s="14" t="s">
        <v>17</v>
      </c>
      <c r="X1353" s="14" t="s">
        <v>17</v>
      </c>
      <c r="Y1353" s="14" t="s">
        <v>17</v>
      </c>
      <c r="Z1353" s="14" t="s">
        <v>17</v>
      </c>
      <c r="AA1353" s="14" t="s">
        <v>17</v>
      </c>
      <c r="AB1353" s="14" t="s">
        <v>17</v>
      </c>
      <c r="AC1353" s="14" t="s">
        <v>17</v>
      </c>
      <c r="AD1353" s="14" t="s">
        <v>17</v>
      </c>
      <c r="AE1353" s="14" t="s">
        <v>17</v>
      </c>
    </row>
    <row r="1354" spans="1:31">
      <c r="A1354" t="s">
        <v>143</v>
      </c>
      <c r="B1354" t="s">
        <v>127</v>
      </c>
      <c r="C1354" s="234">
        <v>34982</v>
      </c>
      <c r="D1354" s="234">
        <v>35237</v>
      </c>
      <c r="E1354">
        <v>1996</v>
      </c>
      <c r="F1354">
        <v>1</v>
      </c>
      <c r="G1354">
        <v>6</v>
      </c>
      <c r="H1354">
        <v>27.092195121951224</v>
      </c>
      <c r="I1354">
        <v>2.9527999999999999</v>
      </c>
      <c r="J1354" s="14" t="s">
        <v>17</v>
      </c>
      <c r="K1354" s="14" t="s">
        <v>17</v>
      </c>
      <c r="L1354" s="14">
        <v>5.46</v>
      </c>
      <c r="M1354" s="14">
        <v>15.025</v>
      </c>
      <c r="N1354" s="14">
        <v>57.246520000000004</v>
      </c>
      <c r="O1354" s="14">
        <v>355</v>
      </c>
      <c r="P1354" s="163">
        <v>8.6704080000000003E-2</v>
      </c>
      <c r="Q1354" s="14">
        <v>0.76132259999999996</v>
      </c>
      <c r="R1354" s="14" t="s">
        <v>17</v>
      </c>
      <c r="S1354" s="14" t="s">
        <v>17</v>
      </c>
      <c r="T1354" s="14" t="s">
        <v>17</v>
      </c>
      <c r="U1354" s="14" t="s">
        <v>17</v>
      </c>
      <c r="V1354" s="14" t="s">
        <v>17</v>
      </c>
      <c r="W1354" s="14" t="s">
        <v>17</v>
      </c>
      <c r="X1354" s="14" t="s">
        <v>17</v>
      </c>
      <c r="Y1354" s="14" t="s">
        <v>17</v>
      </c>
      <c r="Z1354" s="14" t="s">
        <v>17</v>
      </c>
      <c r="AA1354" s="14" t="s">
        <v>17</v>
      </c>
      <c r="AB1354" s="14" t="s">
        <v>17</v>
      </c>
      <c r="AC1354" s="14" t="s">
        <v>17</v>
      </c>
      <c r="AD1354" s="14" t="s">
        <v>17</v>
      </c>
      <c r="AE1354" s="14" t="s">
        <v>17</v>
      </c>
    </row>
    <row r="1355" spans="1:31">
      <c r="A1355" t="s">
        <v>143</v>
      </c>
      <c r="B1355" t="s">
        <v>127</v>
      </c>
      <c r="C1355" s="234">
        <v>34982</v>
      </c>
      <c r="D1355" s="234">
        <v>35237</v>
      </c>
      <c r="E1355">
        <v>1996</v>
      </c>
      <c r="F1355">
        <v>1</v>
      </c>
      <c r="G1355">
        <v>7</v>
      </c>
      <c r="H1355">
        <v>34.802403658536583</v>
      </c>
      <c r="I1355">
        <v>3.1460020000000002</v>
      </c>
      <c r="J1355" s="14" t="s">
        <v>17</v>
      </c>
      <c r="K1355" s="14" t="s">
        <v>17</v>
      </c>
      <c r="L1355" s="14">
        <v>5.07</v>
      </c>
      <c r="M1355" s="14">
        <v>24.5</v>
      </c>
      <c r="N1355" s="14">
        <v>72.15149000000001</v>
      </c>
      <c r="O1355" s="14">
        <v>351</v>
      </c>
      <c r="P1355" s="163">
        <v>8.1267190000000003E-2</v>
      </c>
      <c r="Q1355" s="14">
        <v>0.80834839999999997</v>
      </c>
      <c r="R1355" s="14" t="s">
        <v>17</v>
      </c>
      <c r="S1355" s="14" t="s">
        <v>17</v>
      </c>
      <c r="T1355" s="14" t="s">
        <v>17</v>
      </c>
      <c r="U1355" s="14" t="s">
        <v>17</v>
      </c>
      <c r="V1355" s="14" t="s">
        <v>17</v>
      </c>
      <c r="W1355" s="14" t="s">
        <v>17</v>
      </c>
      <c r="X1355" s="14" t="s">
        <v>17</v>
      </c>
      <c r="Y1355" s="14" t="s">
        <v>17</v>
      </c>
      <c r="Z1355" s="14" t="s">
        <v>17</v>
      </c>
      <c r="AA1355" s="14" t="s">
        <v>17</v>
      </c>
      <c r="AB1355" s="14" t="s">
        <v>17</v>
      </c>
      <c r="AC1355" s="14" t="s">
        <v>17</v>
      </c>
      <c r="AD1355" s="14" t="s">
        <v>17</v>
      </c>
      <c r="AE1355" s="14" t="s">
        <v>17</v>
      </c>
    </row>
    <row r="1356" spans="1:31">
      <c r="A1356" t="s">
        <v>143</v>
      </c>
      <c r="B1356" t="s">
        <v>127</v>
      </c>
      <c r="C1356" s="234">
        <v>34982</v>
      </c>
      <c r="D1356" s="234">
        <v>35237</v>
      </c>
      <c r="E1356">
        <v>1996</v>
      </c>
      <c r="F1356">
        <v>1</v>
      </c>
      <c r="G1356">
        <v>8</v>
      </c>
      <c r="H1356">
        <v>17.24659481707317</v>
      </c>
      <c r="I1356" t="s">
        <v>17</v>
      </c>
      <c r="J1356" s="14" t="s">
        <v>17</v>
      </c>
      <c r="K1356" s="14" t="s">
        <v>17</v>
      </c>
      <c r="L1356" s="14" t="s">
        <v>17</v>
      </c>
      <c r="M1356" s="14" t="s">
        <v>17</v>
      </c>
      <c r="N1356" s="14" t="s">
        <v>17</v>
      </c>
      <c r="O1356" s="14" t="s">
        <v>17</v>
      </c>
      <c r="P1356" s="14" t="s">
        <v>17</v>
      </c>
      <c r="Q1356" s="14" t="s">
        <v>17</v>
      </c>
      <c r="R1356" s="14" t="s">
        <v>17</v>
      </c>
      <c r="S1356" s="14" t="s">
        <v>17</v>
      </c>
      <c r="T1356" s="14" t="s">
        <v>17</v>
      </c>
      <c r="U1356" s="14" t="s">
        <v>17</v>
      </c>
      <c r="V1356" s="14" t="s">
        <v>17</v>
      </c>
      <c r="W1356" s="14" t="s">
        <v>17</v>
      </c>
      <c r="X1356" s="14" t="s">
        <v>17</v>
      </c>
      <c r="Y1356" s="14" t="s">
        <v>17</v>
      </c>
      <c r="Z1356" s="14" t="s">
        <v>17</v>
      </c>
      <c r="AA1356" s="14" t="s">
        <v>17</v>
      </c>
      <c r="AB1356" s="14" t="s">
        <v>17</v>
      </c>
      <c r="AC1356" s="14" t="s">
        <v>17</v>
      </c>
      <c r="AD1356" s="14" t="s">
        <v>17</v>
      </c>
      <c r="AE1356" s="14" t="s">
        <v>17</v>
      </c>
    </row>
    <row r="1357" spans="1:31">
      <c r="A1357" t="s">
        <v>143</v>
      </c>
      <c r="B1357" t="s">
        <v>127</v>
      </c>
      <c r="C1357" s="234">
        <v>34982</v>
      </c>
      <c r="D1357" s="234">
        <v>35237</v>
      </c>
      <c r="E1357">
        <v>1996</v>
      </c>
      <c r="F1357">
        <v>1</v>
      </c>
      <c r="G1357">
        <v>9</v>
      </c>
      <c r="H1357">
        <v>29.770279268292686</v>
      </c>
      <c r="I1357" t="s">
        <v>17</v>
      </c>
      <c r="J1357" s="14" t="s">
        <v>17</v>
      </c>
      <c r="K1357" s="14" t="s">
        <v>17</v>
      </c>
      <c r="L1357" s="14" t="s">
        <v>17</v>
      </c>
      <c r="M1357" s="14" t="s">
        <v>17</v>
      </c>
      <c r="N1357" s="14" t="s">
        <v>17</v>
      </c>
      <c r="O1357" s="14" t="s">
        <v>17</v>
      </c>
      <c r="P1357" s="14" t="s">
        <v>17</v>
      </c>
      <c r="Q1357" s="14" t="s">
        <v>17</v>
      </c>
      <c r="R1357" s="14" t="s">
        <v>17</v>
      </c>
      <c r="S1357" s="14" t="s">
        <v>17</v>
      </c>
      <c r="T1357" s="14" t="s">
        <v>17</v>
      </c>
      <c r="U1357" s="14" t="s">
        <v>17</v>
      </c>
      <c r="V1357" s="14" t="s">
        <v>17</v>
      </c>
      <c r="W1357" s="14" t="s">
        <v>17</v>
      </c>
      <c r="X1357" s="14" t="s">
        <v>17</v>
      </c>
      <c r="Y1357" s="14" t="s">
        <v>17</v>
      </c>
      <c r="Z1357" s="14" t="s">
        <v>17</v>
      </c>
      <c r="AA1357" s="14" t="s">
        <v>17</v>
      </c>
      <c r="AB1357" s="14" t="s">
        <v>17</v>
      </c>
      <c r="AC1357" s="14" t="s">
        <v>17</v>
      </c>
      <c r="AD1357" s="14" t="s">
        <v>17</v>
      </c>
      <c r="AE1357" s="14" t="s">
        <v>17</v>
      </c>
    </row>
    <row r="1358" spans="1:31">
      <c r="A1358" t="s">
        <v>143</v>
      </c>
      <c r="B1358" t="s">
        <v>127</v>
      </c>
      <c r="C1358" s="234">
        <v>34982</v>
      </c>
      <c r="D1358" s="234">
        <v>35237</v>
      </c>
      <c r="E1358">
        <v>1996</v>
      </c>
      <c r="F1358">
        <v>1</v>
      </c>
      <c r="G1358">
        <v>10</v>
      </c>
      <c r="H1358">
        <v>31.746176067073169</v>
      </c>
      <c r="I1358" t="s">
        <v>17</v>
      </c>
      <c r="J1358" s="14" t="s">
        <v>17</v>
      </c>
      <c r="K1358" s="14" t="s">
        <v>17</v>
      </c>
      <c r="L1358" s="14" t="s">
        <v>17</v>
      </c>
      <c r="M1358" s="14" t="s">
        <v>17</v>
      </c>
      <c r="N1358" s="14" t="s">
        <v>17</v>
      </c>
      <c r="O1358" s="14" t="s">
        <v>17</v>
      </c>
      <c r="P1358" s="14" t="s">
        <v>17</v>
      </c>
      <c r="Q1358" s="14" t="s">
        <v>17</v>
      </c>
      <c r="R1358" s="14" t="s">
        <v>17</v>
      </c>
      <c r="S1358" s="14" t="s">
        <v>17</v>
      </c>
      <c r="T1358" s="14" t="s">
        <v>17</v>
      </c>
      <c r="U1358" s="14" t="s">
        <v>17</v>
      </c>
      <c r="V1358" s="14" t="s">
        <v>17</v>
      </c>
      <c r="W1358" s="14" t="s">
        <v>17</v>
      </c>
      <c r="X1358" s="14" t="s">
        <v>17</v>
      </c>
      <c r="Y1358" s="14" t="s">
        <v>17</v>
      </c>
      <c r="Z1358" s="14" t="s">
        <v>17</v>
      </c>
      <c r="AA1358" s="14" t="s">
        <v>17</v>
      </c>
      <c r="AB1358" s="14" t="s">
        <v>17</v>
      </c>
      <c r="AC1358" s="14" t="s">
        <v>17</v>
      </c>
      <c r="AD1358" s="14" t="s">
        <v>17</v>
      </c>
      <c r="AE1358" s="14" t="s">
        <v>17</v>
      </c>
    </row>
    <row r="1359" spans="1:31">
      <c r="A1359" t="s">
        <v>143</v>
      </c>
      <c r="B1359" t="s">
        <v>127</v>
      </c>
      <c r="C1359" s="234">
        <v>34982</v>
      </c>
      <c r="D1359" s="234">
        <v>35237</v>
      </c>
      <c r="E1359">
        <v>1996</v>
      </c>
      <c r="F1359">
        <v>1</v>
      </c>
      <c r="G1359">
        <v>11</v>
      </c>
      <c r="H1359">
        <v>38.671231097560977</v>
      </c>
      <c r="I1359" t="s">
        <v>17</v>
      </c>
      <c r="J1359" s="14" t="s">
        <v>17</v>
      </c>
      <c r="K1359" s="14" t="s">
        <v>17</v>
      </c>
      <c r="L1359" s="14" t="s">
        <v>17</v>
      </c>
      <c r="M1359" s="14" t="s">
        <v>17</v>
      </c>
      <c r="N1359" s="14" t="s">
        <v>17</v>
      </c>
      <c r="O1359" s="14" t="s">
        <v>17</v>
      </c>
      <c r="P1359" s="14" t="s">
        <v>17</v>
      </c>
      <c r="Q1359" s="14" t="s">
        <v>17</v>
      </c>
      <c r="R1359" s="14" t="s">
        <v>17</v>
      </c>
      <c r="S1359" s="14" t="s">
        <v>17</v>
      </c>
      <c r="T1359" s="14" t="s">
        <v>17</v>
      </c>
      <c r="U1359" s="14" t="s">
        <v>17</v>
      </c>
      <c r="V1359" s="14" t="s">
        <v>17</v>
      </c>
      <c r="W1359" s="14" t="s">
        <v>17</v>
      </c>
      <c r="X1359" s="14" t="s">
        <v>17</v>
      </c>
      <c r="Y1359" s="14" t="s">
        <v>17</v>
      </c>
      <c r="Z1359" s="14" t="s">
        <v>17</v>
      </c>
      <c r="AA1359" s="14" t="s">
        <v>17</v>
      </c>
      <c r="AB1359" s="14" t="s">
        <v>17</v>
      </c>
      <c r="AC1359" s="14" t="s">
        <v>17</v>
      </c>
      <c r="AD1359" s="14" t="s">
        <v>17</v>
      </c>
      <c r="AE1359" s="14" t="s">
        <v>17</v>
      </c>
    </row>
    <row r="1360" spans="1:31">
      <c r="A1360" t="s">
        <v>143</v>
      </c>
      <c r="B1360" t="s">
        <v>127</v>
      </c>
      <c r="C1360" s="234">
        <v>34982</v>
      </c>
      <c r="D1360" s="234">
        <v>35237</v>
      </c>
      <c r="E1360">
        <v>1996</v>
      </c>
      <c r="F1360">
        <v>1</v>
      </c>
      <c r="G1360">
        <v>12</v>
      </c>
      <c r="H1360">
        <v>36.433173780487799</v>
      </c>
      <c r="I1360" t="s">
        <v>17</v>
      </c>
      <c r="J1360" s="14" t="s">
        <v>17</v>
      </c>
      <c r="K1360" s="14" t="s">
        <v>17</v>
      </c>
      <c r="L1360" s="14" t="s">
        <v>17</v>
      </c>
      <c r="M1360" s="14" t="s">
        <v>17</v>
      </c>
      <c r="N1360" s="14" t="s">
        <v>17</v>
      </c>
      <c r="O1360" s="14" t="s">
        <v>17</v>
      </c>
      <c r="P1360" s="14" t="s">
        <v>17</v>
      </c>
      <c r="Q1360" s="14" t="s">
        <v>17</v>
      </c>
      <c r="R1360" s="14" t="s">
        <v>17</v>
      </c>
      <c r="S1360" s="14" t="s">
        <v>17</v>
      </c>
      <c r="T1360" s="14" t="s">
        <v>17</v>
      </c>
      <c r="U1360" s="14" t="s">
        <v>17</v>
      </c>
      <c r="V1360" s="14" t="s">
        <v>17</v>
      </c>
      <c r="W1360" s="14" t="s">
        <v>17</v>
      </c>
      <c r="X1360" s="14" t="s">
        <v>17</v>
      </c>
      <c r="Y1360" s="14" t="s">
        <v>17</v>
      </c>
      <c r="Z1360" s="14" t="s">
        <v>17</v>
      </c>
      <c r="AA1360" s="14" t="s">
        <v>17</v>
      </c>
      <c r="AB1360" s="14" t="s">
        <v>17</v>
      </c>
      <c r="AC1360" s="14" t="s">
        <v>17</v>
      </c>
      <c r="AD1360" s="14" t="s">
        <v>17</v>
      </c>
      <c r="AE1360" s="14" t="s">
        <v>17</v>
      </c>
    </row>
    <row r="1361" spans="1:31">
      <c r="A1361" t="s">
        <v>143</v>
      </c>
      <c r="B1361" t="s">
        <v>127</v>
      </c>
      <c r="C1361" s="234">
        <v>34982</v>
      </c>
      <c r="D1361" s="234">
        <v>35237</v>
      </c>
      <c r="E1361">
        <v>1996</v>
      </c>
      <c r="F1361">
        <v>1</v>
      </c>
      <c r="G1361">
        <v>13</v>
      </c>
      <c r="H1361">
        <v>38.445573475609756</v>
      </c>
      <c r="I1361" t="s">
        <v>17</v>
      </c>
      <c r="J1361" s="14" t="s">
        <v>17</v>
      </c>
      <c r="K1361" s="14" t="s">
        <v>17</v>
      </c>
      <c r="L1361" s="14" t="s">
        <v>17</v>
      </c>
      <c r="M1361" s="14" t="s">
        <v>17</v>
      </c>
      <c r="N1361" s="14" t="s">
        <v>17</v>
      </c>
      <c r="O1361" s="14" t="s">
        <v>17</v>
      </c>
      <c r="P1361" s="14" t="s">
        <v>17</v>
      </c>
      <c r="Q1361" s="14" t="s">
        <v>17</v>
      </c>
      <c r="R1361" s="14" t="s">
        <v>17</v>
      </c>
      <c r="S1361" s="14" t="s">
        <v>17</v>
      </c>
      <c r="T1361" s="14" t="s">
        <v>17</v>
      </c>
      <c r="U1361" s="14" t="s">
        <v>17</v>
      </c>
      <c r="V1361" s="14" t="s">
        <v>17</v>
      </c>
      <c r="W1361" s="14" t="s">
        <v>17</v>
      </c>
      <c r="X1361" s="14" t="s">
        <v>17</v>
      </c>
      <c r="Y1361" s="14" t="s">
        <v>17</v>
      </c>
      <c r="Z1361" s="14" t="s">
        <v>17</v>
      </c>
      <c r="AA1361" s="14" t="s">
        <v>17</v>
      </c>
      <c r="AB1361" s="14" t="s">
        <v>17</v>
      </c>
      <c r="AC1361" s="14" t="s">
        <v>17</v>
      </c>
      <c r="AD1361" s="14" t="s">
        <v>17</v>
      </c>
      <c r="AE1361" s="14" t="s">
        <v>17</v>
      </c>
    </row>
    <row r="1362" spans="1:31">
      <c r="A1362" t="s">
        <v>143</v>
      </c>
      <c r="B1362" t="s">
        <v>127</v>
      </c>
      <c r="C1362" s="234">
        <v>34982</v>
      </c>
      <c r="D1362" s="234">
        <v>35237</v>
      </c>
      <c r="E1362">
        <v>1996</v>
      </c>
      <c r="F1362">
        <v>1</v>
      </c>
      <c r="G1362">
        <v>14</v>
      </c>
      <c r="H1362">
        <v>28.737186432926823</v>
      </c>
      <c r="I1362" t="s">
        <v>17</v>
      </c>
      <c r="J1362" s="14" t="s">
        <v>17</v>
      </c>
      <c r="K1362" s="14" t="s">
        <v>17</v>
      </c>
      <c r="L1362" s="14" t="s">
        <v>17</v>
      </c>
      <c r="M1362" s="14" t="s">
        <v>17</v>
      </c>
      <c r="N1362" s="14" t="s">
        <v>17</v>
      </c>
      <c r="O1362" s="14" t="s">
        <v>17</v>
      </c>
      <c r="P1362" s="14" t="s">
        <v>17</v>
      </c>
      <c r="Q1362" s="14" t="s">
        <v>17</v>
      </c>
      <c r="R1362" s="14" t="s">
        <v>17</v>
      </c>
      <c r="S1362" s="14" t="s">
        <v>17</v>
      </c>
      <c r="T1362" s="14" t="s">
        <v>17</v>
      </c>
      <c r="U1362" s="14" t="s">
        <v>17</v>
      </c>
      <c r="V1362" s="14" t="s">
        <v>17</v>
      </c>
      <c r="W1362" s="14" t="s">
        <v>17</v>
      </c>
      <c r="X1362" s="14" t="s">
        <v>17</v>
      </c>
      <c r="Y1362" s="14" t="s">
        <v>17</v>
      </c>
      <c r="Z1362" s="14" t="s">
        <v>17</v>
      </c>
      <c r="AA1362" s="14" t="s">
        <v>17</v>
      </c>
      <c r="AB1362" s="14" t="s">
        <v>17</v>
      </c>
      <c r="AC1362" s="14" t="s">
        <v>17</v>
      </c>
      <c r="AD1362" s="14" t="s">
        <v>17</v>
      </c>
      <c r="AE1362" s="14" t="s">
        <v>17</v>
      </c>
    </row>
    <row r="1363" spans="1:31">
      <c r="A1363" t="s">
        <v>143</v>
      </c>
      <c r="B1363" t="s">
        <v>127</v>
      </c>
      <c r="C1363" s="234">
        <v>34982</v>
      </c>
      <c r="D1363" s="234">
        <v>35237</v>
      </c>
      <c r="E1363">
        <v>1996</v>
      </c>
      <c r="F1363">
        <v>2</v>
      </c>
      <c r="G1363">
        <v>1</v>
      </c>
      <c r="H1363">
        <v>15.847772103658537</v>
      </c>
      <c r="I1363" t="s">
        <v>17</v>
      </c>
      <c r="J1363" s="14" t="s">
        <v>17</v>
      </c>
      <c r="K1363" s="14" t="s">
        <v>17</v>
      </c>
      <c r="L1363" s="14">
        <v>5.7</v>
      </c>
      <c r="M1363" s="14">
        <v>14.744999999999999</v>
      </c>
      <c r="N1363" s="14">
        <v>50.062110000000011</v>
      </c>
      <c r="O1363" s="14">
        <v>357</v>
      </c>
      <c r="P1363" s="163">
        <v>7.7102939999999995E-2</v>
      </c>
      <c r="Q1363" s="14">
        <v>0.73213799999999996</v>
      </c>
      <c r="R1363" s="14" t="s">
        <v>17</v>
      </c>
      <c r="S1363" s="14" t="s">
        <v>17</v>
      </c>
      <c r="T1363" s="14" t="s">
        <v>17</v>
      </c>
      <c r="U1363" s="14" t="s">
        <v>17</v>
      </c>
      <c r="V1363" s="14" t="s">
        <v>17</v>
      </c>
      <c r="W1363" s="14" t="s">
        <v>17</v>
      </c>
      <c r="X1363" s="14" t="s">
        <v>17</v>
      </c>
      <c r="Y1363" s="14" t="s">
        <v>17</v>
      </c>
      <c r="Z1363" s="14" t="s">
        <v>17</v>
      </c>
      <c r="AA1363" s="14" t="s">
        <v>17</v>
      </c>
      <c r="AB1363" s="14" t="s">
        <v>17</v>
      </c>
      <c r="AC1363" s="14" t="s">
        <v>17</v>
      </c>
      <c r="AD1363" s="14" t="s">
        <v>17</v>
      </c>
      <c r="AE1363" s="14" t="s">
        <v>17</v>
      </c>
    </row>
    <row r="1364" spans="1:31">
      <c r="A1364" t="s">
        <v>143</v>
      </c>
      <c r="B1364" t="s">
        <v>127</v>
      </c>
      <c r="C1364" s="234">
        <v>34982</v>
      </c>
      <c r="D1364" s="234">
        <v>35237</v>
      </c>
      <c r="E1364">
        <v>1996</v>
      </c>
      <c r="F1364">
        <v>2</v>
      </c>
      <c r="G1364">
        <v>2</v>
      </c>
      <c r="H1364">
        <v>20.576455792682925</v>
      </c>
      <c r="I1364">
        <v>2.29067</v>
      </c>
      <c r="J1364" s="14" t="s">
        <v>17</v>
      </c>
      <c r="K1364" s="14" t="s">
        <v>17</v>
      </c>
      <c r="L1364" s="14">
        <v>5.67</v>
      </c>
      <c r="M1364" s="14">
        <v>14.228999999999999</v>
      </c>
      <c r="N1364" s="14">
        <v>79.764820000000014</v>
      </c>
      <c r="O1364" s="14">
        <v>375</v>
      </c>
      <c r="P1364" s="14">
        <v>8.7091299999999996E-2</v>
      </c>
      <c r="Q1364" s="14">
        <v>0.80072929999999998</v>
      </c>
      <c r="R1364" s="14" t="s">
        <v>17</v>
      </c>
      <c r="S1364" s="14" t="s">
        <v>17</v>
      </c>
      <c r="T1364" s="14" t="s">
        <v>17</v>
      </c>
      <c r="U1364" s="14" t="s">
        <v>17</v>
      </c>
      <c r="V1364" s="14" t="s">
        <v>17</v>
      </c>
      <c r="W1364" s="14" t="s">
        <v>17</v>
      </c>
      <c r="X1364" s="14" t="s">
        <v>17</v>
      </c>
      <c r="Y1364" s="14" t="s">
        <v>17</v>
      </c>
      <c r="Z1364" s="14" t="s">
        <v>17</v>
      </c>
      <c r="AA1364" s="14" t="s">
        <v>17</v>
      </c>
      <c r="AB1364" s="14" t="s">
        <v>17</v>
      </c>
      <c r="AC1364" s="14" t="s">
        <v>17</v>
      </c>
      <c r="AD1364" s="14" t="s">
        <v>17</v>
      </c>
      <c r="AE1364" s="14" t="s">
        <v>17</v>
      </c>
    </row>
    <row r="1365" spans="1:31">
      <c r="A1365" t="s">
        <v>143</v>
      </c>
      <c r="B1365" t="s">
        <v>127</v>
      </c>
      <c r="C1365" s="234">
        <v>34982</v>
      </c>
      <c r="D1365" s="234">
        <v>35237</v>
      </c>
      <c r="E1365">
        <v>1996</v>
      </c>
      <c r="F1365">
        <v>2</v>
      </c>
      <c r="G1365">
        <v>3</v>
      </c>
      <c r="H1365">
        <v>21.972124390243899</v>
      </c>
      <c r="I1365">
        <v>2.3190550000000001</v>
      </c>
      <c r="J1365" s="14" t="s">
        <v>17</v>
      </c>
      <c r="K1365" s="14" t="s">
        <v>17</v>
      </c>
      <c r="L1365" s="14">
        <v>5.72</v>
      </c>
      <c r="M1365" s="14">
        <v>14.032</v>
      </c>
      <c r="N1365" s="14">
        <v>57.246520000000004</v>
      </c>
      <c r="O1365" s="14">
        <v>487</v>
      </c>
      <c r="P1365" s="14">
        <v>7.5130500000000003E-2</v>
      </c>
      <c r="Q1365" s="14">
        <v>0.74280389999999996</v>
      </c>
      <c r="R1365" s="14" t="s">
        <v>17</v>
      </c>
      <c r="S1365" s="14" t="s">
        <v>17</v>
      </c>
      <c r="T1365" s="14" t="s">
        <v>17</v>
      </c>
      <c r="U1365" s="14" t="s">
        <v>17</v>
      </c>
      <c r="V1365" s="14" t="s">
        <v>17</v>
      </c>
      <c r="W1365" s="14" t="s">
        <v>17</v>
      </c>
      <c r="X1365" s="14" t="s">
        <v>17</v>
      </c>
      <c r="Y1365" s="14" t="s">
        <v>17</v>
      </c>
      <c r="Z1365" s="14" t="s">
        <v>17</v>
      </c>
      <c r="AA1365" s="14" t="s">
        <v>17</v>
      </c>
      <c r="AB1365" s="14" t="s">
        <v>17</v>
      </c>
      <c r="AC1365" s="14" t="s">
        <v>17</v>
      </c>
      <c r="AD1365" s="14" t="s">
        <v>17</v>
      </c>
      <c r="AE1365" s="14" t="s">
        <v>17</v>
      </c>
    </row>
    <row r="1366" spans="1:31">
      <c r="A1366" t="s">
        <v>143</v>
      </c>
      <c r="B1366" t="s">
        <v>127</v>
      </c>
      <c r="C1366" s="234">
        <v>34982</v>
      </c>
      <c r="D1366" s="234">
        <v>35237</v>
      </c>
      <c r="E1366">
        <v>1996</v>
      </c>
      <c r="F1366">
        <v>2</v>
      </c>
      <c r="G1366">
        <v>4</v>
      </c>
      <c r="H1366">
        <v>20.051765853658537</v>
      </c>
      <c r="I1366">
        <v>2.9053529999999999</v>
      </c>
      <c r="J1366" s="14" t="s">
        <v>17</v>
      </c>
      <c r="K1366" s="14" t="s">
        <v>17</v>
      </c>
      <c r="L1366" s="14">
        <v>5.29</v>
      </c>
      <c r="M1366" s="14">
        <v>24.603000000000002</v>
      </c>
      <c r="N1366" s="14">
        <v>47.27413</v>
      </c>
      <c r="O1366" s="14">
        <v>426</v>
      </c>
      <c r="P1366" s="163">
        <v>8.3253809999999998E-2</v>
      </c>
      <c r="Q1366" s="14">
        <v>0.77614090000000002</v>
      </c>
      <c r="R1366" s="14" t="s">
        <v>17</v>
      </c>
      <c r="S1366" s="14" t="s">
        <v>17</v>
      </c>
      <c r="T1366" s="14" t="s">
        <v>17</v>
      </c>
      <c r="U1366" s="14" t="s">
        <v>17</v>
      </c>
      <c r="V1366" s="14" t="s">
        <v>17</v>
      </c>
      <c r="W1366" s="14" t="s">
        <v>17</v>
      </c>
      <c r="X1366" s="14" t="s">
        <v>17</v>
      </c>
      <c r="Y1366" s="14" t="s">
        <v>17</v>
      </c>
      <c r="Z1366" s="14" t="s">
        <v>17</v>
      </c>
      <c r="AA1366" s="14" t="s">
        <v>17</v>
      </c>
      <c r="AB1366" s="14" t="s">
        <v>17</v>
      </c>
      <c r="AC1366" s="14" t="s">
        <v>17</v>
      </c>
      <c r="AD1366" s="14" t="s">
        <v>17</v>
      </c>
      <c r="AE1366" s="14" t="s">
        <v>17</v>
      </c>
    </row>
    <row r="1367" spans="1:31">
      <c r="A1367" t="s">
        <v>143</v>
      </c>
      <c r="B1367" t="s">
        <v>127</v>
      </c>
      <c r="C1367" s="234">
        <v>34982</v>
      </c>
      <c r="D1367" s="234">
        <v>35237</v>
      </c>
      <c r="E1367">
        <v>1996</v>
      </c>
      <c r="F1367">
        <v>2</v>
      </c>
      <c r="G1367">
        <v>5</v>
      </c>
      <c r="H1367">
        <v>32.661275457317068</v>
      </c>
      <c r="I1367">
        <v>2.5137070000000001</v>
      </c>
      <c r="J1367" s="14" t="s">
        <v>17</v>
      </c>
      <c r="K1367" s="14" t="s">
        <v>17</v>
      </c>
      <c r="L1367" s="14">
        <v>5.35</v>
      </c>
      <c r="M1367" s="14">
        <v>22.332999999999998</v>
      </c>
      <c r="N1367" s="14">
        <v>67.111680000000007</v>
      </c>
      <c r="O1367" s="14">
        <v>491</v>
      </c>
      <c r="P1367" s="163">
        <v>8.1566559999999996E-2</v>
      </c>
      <c r="Q1367" s="14">
        <v>0.78403100000000003</v>
      </c>
      <c r="R1367" s="14" t="s">
        <v>17</v>
      </c>
      <c r="S1367" s="14" t="s">
        <v>17</v>
      </c>
      <c r="T1367" s="14" t="s">
        <v>17</v>
      </c>
      <c r="U1367" s="14" t="s">
        <v>17</v>
      </c>
      <c r="V1367" s="14" t="s">
        <v>17</v>
      </c>
      <c r="W1367" s="14" t="s">
        <v>17</v>
      </c>
      <c r="X1367" s="14" t="s">
        <v>17</v>
      </c>
      <c r="Y1367" s="14" t="s">
        <v>17</v>
      </c>
      <c r="Z1367" s="14" t="s">
        <v>17</v>
      </c>
      <c r="AA1367" s="14" t="s">
        <v>17</v>
      </c>
      <c r="AB1367" s="14" t="s">
        <v>17</v>
      </c>
      <c r="AC1367" s="14" t="s">
        <v>17</v>
      </c>
      <c r="AD1367" s="14" t="s">
        <v>17</v>
      </c>
      <c r="AE1367" s="14" t="s">
        <v>17</v>
      </c>
    </row>
    <row r="1368" spans="1:31">
      <c r="A1368" t="s">
        <v>143</v>
      </c>
      <c r="B1368" t="s">
        <v>127</v>
      </c>
      <c r="C1368" s="234">
        <v>34982</v>
      </c>
      <c r="D1368" s="234">
        <v>35237</v>
      </c>
      <c r="E1368">
        <v>1996</v>
      </c>
      <c r="F1368">
        <v>2</v>
      </c>
      <c r="G1368">
        <v>6</v>
      </c>
      <c r="H1368">
        <v>39.522731707317071</v>
      </c>
      <c r="I1368">
        <v>2.9352510000000001</v>
      </c>
      <c r="J1368" s="14" t="s">
        <v>17</v>
      </c>
      <c r="K1368" s="14" t="s">
        <v>17</v>
      </c>
      <c r="L1368" s="14">
        <v>4.99</v>
      </c>
      <c r="M1368" s="14">
        <v>24.1</v>
      </c>
      <c r="N1368" s="14">
        <v>82.338340000000017</v>
      </c>
      <c r="O1368" s="14">
        <v>523</v>
      </c>
      <c r="P1368" s="163">
        <v>8.2320589999999999E-2</v>
      </c>
      <c r="Q1368" s="14">
        <v>0.84707849999999996</v>
      </c>
      <c r="R1368" s="14" t="s">
        <v>17</v>
      </c>
      <c r="S1368" s="14" t="s">
        <v>17</v>
      </c>
      <c r="T1368" s="14" t="s">
        <v>17</v>
      </c>
      <c r="U1368" s="14" t="s">
        <v>17</v>
      </c>
      <c r="V1368" s="14" t="s">
        <v>17</v>
      </c>
      <c r="W1368" s="14" t="s">
        <v>17</v>
      </c>
      <c r="X1368" s="14" t="s">
        <v>17</v>
      </c>
      <c r="Y1368" s="14" t="s">
        <v>17</v>
      </c>
      <c r="Z1368" s="14" t="s">
        <v>17</v>
      </c>
      <c r="AA1368" s="14" t="s">
        <v>17</v>
      </c>
      <c r="AB1368" s="14" t="s">
        <v>17</v>
      </c>
      <c r="AC1368" s="14" t="s">
        <v>17</v>
      </c>
      <c r="AD1368" s="14" t="s">
        <v>17</v>
      </c>
      <c r="AE1368" s="14" t="s">
        <v>17</v>
      </c>
    </row>
    <row r="1369" spans="1:31">
      <c r="A1369" t="s">
        <v>143</v>
      </c>
      <c r="B1369" t="s">
        <v>127</v>
      </c>
      <c r="C1369" s="234">
        <v>34982</v>
      </c>
      <c r="D1369" s="234">
        <v>35237</v>
      </c>
      <c r="E1369">
        <v>1996</v>
      </c>
      <c r="F1369">
        <v>2</v>
      </c>
      <c r="G1369">
        <v>7</v>
      </c>
      <c r="H1369">
        <v>39.412522103658532</v>
      </c>
      <c r="I1369">
        <v>3.2061090000000001</v>
      </c>
      <c r="J1369" s="14" t="s">
        <v>17</v>
      </c>
      <c r="K1369" s="14" t="s">
        <v>17</v>
      </c>
      <c r="L1369" s="14">
        <v>4.79</v>
      </c>
      <c r="M1369" s="14">
        <v>47.732999999999997</v>
      </c>
      <c r="N1369" s="14">
        <v>102.81927000000002</v>
      </c>
      <c r="O1369" s="14">
        <v>524</v>
      </c>
      <c r="P1369" s="163">
        <v>9.1063779999999997E-2</v>
      </c>
      <c r="Q1369" s="14">
        <v>0.86598710000000001</v>
      </c>
      <c r="R1369" s="14" t="s">
        <v>17</v>
      </c>
      <c r="S1369" s="14" t="s">
        <v>17</v>
      </c>
      <c r="T1369" s="14" t="s">
        <v>17</v>
      </c>
      <c r="U1369" s="14" t="s">
        <v>17</v>
      </c>
      <c r="V1369" s="14" t="s">
        <v>17</v>
      </c>
      <c r="W1369" s="14" t="s">
        <v>17</v>
      </c>
      <c r="X1369" s="14" t="s">
        <v>17</v>
      </c>
      <c r="Y1369" s="14" t="s">
        <v>17</v>
      </c>
      <c r="Z1369" s="14" t="s">
        <v>17</v>
      </c>
      <c r="AA1369" s="14" t="s">
        <v>17</v>
      </c>
      <c r="AB1369" s="14" t="s">
        <v>17</v>
      </c>
      <c r="AC1369" s="14" t="s">
        <v>17</v>
      </c>
      <c r="AD1369" s="14" t="s">
        <v>17</v>
      </c>
      <c r="AE1369" s="14" t="s">
        <v>17</v>
      </c>
    </row>
    <row r="1370" spans="1:31">
      <c r="A1370" t="s">
        <v>143</v>
      </c>
      <c r="B1370" t="s">
        <v>127</v>
      </c>
      <c r="C1370" s="234">
        <v>34982</v>
      </c>
      <c r="D1370" s="234">
        <v>35237</v>
      </c>
      <c r="E1370">
        <v>1996</v>
      </c>
      <c r="F1370">
        <v>2</v>
      </c>
      <c r="G1370">
        <v>8</v>
      </c>
      <c r="H1370">
        <v>13.463758536585367</v>
      </c>
      <c r="I1370" t="s">
        <v>17</v>
      </c>
      <c r="J1370" s="14" t="s">
        <v>17</v>
      </c>
      <c r="K1370" s="14" t="s">
        <v>17</v>
      </c>
      <c r="L1370" s="14" t="s">
        <v>17</v>
      </c>
      <c r="M1370" s="14" t="s">
        <v>17</v>
      </c>
      <c r="N1370" s="14" t="s">
        <v>17</v>
      </c>
      <c r="O1370" s="14" t="s">
        <v>17</v>
      </c>
      <c r="P1370" s="14" t="s">
        <v>17</v>
      </c>
      <c r="Q1370" s="14" t="s">
        <v>17</v>
      </c>
      <c r="R1370" s="14" t="s">
        <v>17</v>
      </c>
      <c r="S1370" s="14" t="s">
        <v>17</v>
      </c>
      <c r="T1370" s="14" t="s">
        <v>17</v>
      </c>
      <c r="U1370" s="14" t="s">
        <v>17</v>
      </c>
      <c r="V1370" s="14" t="s">
        <v>17</v>
      </c>
      <c r="W1370" s="14" t="s">
        <v>17</v>
      </c>
      <c r="X1370" s="14" t="s">
        <v>17</v>
      </c>
      <c r="Y1370" s="14" t="s">
        <v>17</v>
      </c>
      <c r="Z1370" s="14" t="s">
        <v>17</v>
      </c>
      <c r="AA1370" s="14" t="s">
        <v>17</v>
      </c>
      <c r="AB1370" s="14" t="s">
        <v>17</v>
      </c>
      <c r="AC1370" s="14" t="s">
        <v>17</v>
      </c>
      <c r="AD1370" s="14" t="s">
        <v>17</v>
      </c>
      <c r="AE1370" s="14" t="s">
        <v>17</v>
      </c>
    </row>
    <row r="1371" spans="1:31">
      <c r="A1371" t="s">
        <v>143</v>
      </c>
      <c r="B1371" t="s">
        <v>127</v>
      </c>
      <c r="C1371" s="234">
        <v>34982</v>
      </c>
      <c r="D1371" s="234">
        <v>35237</v>
      </c>
      <c r="E1371">
        <v>1996</v>
      </c>
      <c r="F1371">
        <v>2</v>
      </c>
      <c r="G1371">
        <v>9</v>
      </c>
      <c r="H1371">
        <v>38.816652439024388</v>
      </c>
      <c r="I1371" t="s">
        <v>17</v>
      </c>
      <c r="J1371" s="14" t="s">
        <v>17</v>
      </c>
      <c r="K1371" s="14" t="s">
        <v>17</v>
      </c>
      <c r="L1371" s="14" t="s">
        <v>17</v>
      </c>
      <c r="M1371" s="14" t="s">
        <v>17</v>
      </c>
      <c r="N1371" s="14" t="s">
        <v>17</v>
      </c>
      <c r="O1371" s="14" t="s">
        <v>17</v>
      </c>
      <c r="P1371" s="14" t="s">
        <v>17</v>
      </c>
      <c r="Q1371" s="14" t="s">
        <v>17</v>
      </c>
      <c r="R1371" s="14" t="s">
        <v>17</v>
      </c>
      <c r="S1371" s="14" t="s">
        <v>17</v>
      </c>
      <c r="T1371" s="14" t="s">
        <v>17</v>
      </c>
      <c r="U1371" s="14" t="s">
        <v>17</v>
      </c>
      <c r="V1371" s="14" t="s">
        <v>17</v>
      </c>
      <c r="W1371" s="14" t="s">
        <v>17</v>
      </c>
      <c r="X1371" s="14" t="s">
        <v>17</v>
      </c>
      <c r="Y1371" s="14" t="s">
        <v>17</v>
      </c>
      <c r="Z1371" s="14" t="s">
        <v>17</v>
      </c>
      <c r="AA1371" s="14" t="s">
        <v>17</v>
      </c>
      <c r="AB1371" s="14" t="s">
        <v>17</v>
      </c>
      <c r="AC1371" s="14" t="s">
        <v>17</v>
      </c>
      <c r="AD1371" s="14" t="s">
        <v>17</v>
      </c>
      <c r="AE1371" s="14" t="s">
        <v>17</v>
      </c>
    </row>
    <row r="1372" spans="1:31">
      <c r="A1372" t="s">
        <v>143</v>
      </c>
      <c r="B1372" t="s">
        <v>127</v>
      </c>
      <c r="C1372" s="234">
        <v>34982</v>
      </c>
      <c r="D1372" s="234">
        <v>35237</v>
      </c>
      <c r="E1372">
        <v>1996</v>
      </c>
      <c r="F1372">
        <v>2</v>
      </c>
      <c r="G1372">
        <v>10</v>
      </c>
      <c r="H1372">
        <v>35.808917073170733</v>
      </c>
      <c r="I1372" t="s">
        <v>17</v>
      </c>
      <c r="J1372" s="14" t="s">
        <v>17</v>
      </c>
      <c r="K1372" s="14" t="s">
        <v>17</v>
      </c>
      <c r="L1372" s="14" t="s">
        <v>17</v>
      </c>
      <c r="M1372" s="14" t="s">
        <v>17</v>
      </c>
      <c r="N1372" s="14" t="s">
        <v>17</v>
      </c>
      <c r="O1372" s="14" t="s">
        <v>17</v>
      </c>
      <c r="P1372" s="14" t="s">
        <v>17</v>
      </c>
      <c r="Q1372" s="14" t="s">
        <v>17</v>
      </c>
      <c r="R1372" s="14" t="s">
        <v>17</v>
      </c>
      <c r="S1372" s="14" t="s">
        <v>17</v>
      </c>
      <c r="T1372" s="14" t="s">
        <v>17</v>
      </c>
      <c r="U1372" s="14" t="s">
        <v>17</v>
      </c>
      <c r="V1372" s="14" t="s">
        <v>17</v>
      </c>
      <c r="W1372" s="14" t="s">
        <v>17</v>
      </c>
      <c r="X1372" s="14" t="s">
        <v>17</v>
      </c>
      <c r="Y1372" s="14" t="s">
        <v>17</v>
      </c>
      <c r="Z1372" s="14" t="s">
        <v>17</v>
      </c>
      <c r="AA1372" s="14" t="s">
        <v>17</v>
      </c>
      <c r="AB1372" s="14" t="s">
        <v>17</v>
      </c>
      <c r="AC1372" s="14" t="s">
        <v>17</v>
      </c>
      <c r="AD1372" s="14" t="s">
        <v>17</v>
      </c>
      <c r="AE1372" s="14" t="s">
        <v>17</v>
      </c>
    </row>
    <row r="1373" spans="1:31">
      <c r="A1373" t="s">
        <v>143</v>
      </c>
      <c r="B1373" t="s">
        <v>127</v>
      </c>
      <c r="C1373" s="234">
        <v>34982</v>
      </c>
      <c r="D1373" s="234">
        <v>35237</v>
      </c>
      <c r="E1373">
        <v>1996</v>
      </c>
      <c r="F1373">
        <v>2</v>
      </c>
      <c r="G1373">
        <v>11</v>
      </c>
      <c r="H1373">
        <v>35.049531402439023</v>
      </c>
      <c r="I1373" t="s">
        <v>17</v>
      </c>
      <c r="J1373" s="14" t="s">
        <v>17</v>
      </c>
      <c r="K1373" s="14" t="s">
        <v>17</v>
      </c>
      <c r="L1373" s="14" t="s">
        <v>17</v>
      </c>
      <c r="M1373" s="14" t="s">
        <v>17</v>
      </c>
      <c r="N1373" s="14" t="s">
        <v>17</v>
      </c>
      <c r="O1373" s="14" t="s">
        <v>17</v>
      </c>
      <c r="P1373" s="14" t="s">
        <v>17</v>
      </c>
      <c r="Q1373" s="14" t="s">
        <v>17</v>
      </c>
      <c r="R1373" s="14" t="s">
        <v>17</v>
      </c>
      <c r="S1373" s="14" t="s">
        <v>17</v>
      </c>
      <c r="T1373" s="14" t="s">
        <v>17</v>
      </c>
      <c r="U1373" s="14" t="s">
        <v>17</v>
      </c>
      <c r="V1373" s="14" t="s">
        <v>17</v>
      </c>
      <c r="W1373" s="14" t="s">
        <v>17</v>
      </c>
      <c r="X1373" s="14" t="s">
        <v>17</v>
      </c>
      <c r="Y1373" s="14" t="s">
        <v>17</v>
      </c>
      <c r="Z1373" s="14" t="s">
        <v>17</v>
      </c>
      <c r="AA1373" s="14" t="s">
        <v>17</v>
      </c>
      <c r="AB1373" s="14" t="s">
        <v>17</v>
      </c>
      <c r="AC1373" s="14" t="s">
        <v>17</v>
      </c>
      <c r="AD1373" s="14" t="s">
        <v>17</v>
      </c>
      <c r="AE1373" s="14" t="s">
        <v>17</v>
      </c>
    </row>
    <row r="1374" spans="1:31">
      <c r="A1374" t="s">
        <v>143</v>
      </c>
      <c r="B1374" t="s">
        <v>127</v>
      </c>
      <c r="C1374" s="234">
        <v>34982</v>
      </c>
      <c r="D1374" s="234">
        <v>35237</v>
      </c>
      <c r="E1374">
        <v>1996</v>
      </c>
      <c r="F1374">
        <v>2</v>
      </c>
      <c r="G1374">
        <v>12</v>
      </c>
      <c r="H1374">
        <v>39.614643750000006</v>
      </c>
      <c r="I1374" t="s">
        <v>17</v>
      </c>
      <c r="J1374" s="14" t="s">
        <v>17</v>
      </c>
      <c r="K1374" s="14" t="s">
        <v>17</v>
      </c>
      <c r="L1374" s="14" t="s">
        <v>17</v>
      </c>
      <c r="M1374" s="14" t="s">
        <v>17</v>
      </c>
      <c r="N1374" s="14" t="s">
        <v>17</v>
      </c>
      <c r="O1374" s="14" t="s">
        <v>17</v>
      </c>
      <c r="P1374" s="14" t="s">
        <v>17</v>
      </c>
      <c r="Q1374" s="14" t="s">
        <v>17</v>
      </c>
      <c r="R1374" s="14" t="s">
        <v>17</v>
      </c>
      <c r="S1374" s="14" t="s">
        <v>17</v>
      </c>
      <c r="T1374" s="14" t="s">
        <v>17</v>
      </c>
      <c r="U1374" s="14" t="s">
        <v>17</v>
      </c>
      <c r="V1374" s="14" t="s">
        <v>17</v>
      </c>
      <c r="W1374" s="14" t="s">
        <v>17</v>
      </c>
      <c r="X1374" s="14" t="s">
        <v>17</v>
      </c>
      <c r="Y1374" s="14" t="s">
        <v>17</v>
      </c>
      <c r="Z1374" s="14" t="s">
        <v>17</v>
      </c>
      <c r="AA1374" s="14" t="s">
        <v>17</v>
      </c>
      <c r="AB1374" s="14" t="s">
        <v>17</v>
      </c>
      <c r="AC1374" s="14" t="s">
        <v>17</v>
      </c>
      <c r="AD1374" s="14" t="s">
        <v>17</v>
      </c>
      <c r="AE1374" s="14" t="s">
        <v>17</v>
      </c>
    </row>
    <row r="1375" spans="1:31">
      <c r="A1375" t="s">
        <v>143</v>
      </c>
      <c r="B1375" t="s">
        <v>127</v>
      </c>
      <c r="C1375" s="234">
        <v>34982</v>
      </c>
      <c r="D1375" s="234">
        <v>35237</v>
      </c>
      <c r="E1375">
        <v>1996</v>
      </c>
      <c r="F1375">
        <v>2</v>
      </c>
      <c r="G1375">
        <v>13</v>
      </c>
      <c r="H1375">
        <v>40.665609908536581</v>
      </c>
      <c r="I1375" t="s">
        <v>17</v>
      </c>
      <c r="J1375" s="14" t="s">
        <v>17</v>
      </c>
      <c r="K1375" s="14" t="s">
        <v>17</v>
      </c>
      <c r="L1375" s="14" t="s">
        <v>17</v>
      </c>
      <c r="M1375" s="14" t="s">
        <v>17</v>
      </c>
      <c r="N1375" s="14" t="s">
        <v>17</v>
      </c>
      <c r="O1375" s="14" t="s">
        <v>17</v>
      </c>
      <c r="P1375" s="14" t="s">
        <v>17</v>
      </c>
      <c r="Q1375" s="14" t="s">
        <v>17</v>
      </c>
      <c r="R1375" s="14" t="s">
        <v>17</v>
      </c>
      <c r="S1375" s="14" t="s">
        <v>17</v>
      </c>
      <c r="T1375" s="14" t="s">
        <v>17</v>
      </c>
      <c r="U1375" s="14" t="s">
        <v>17</v>
      </c>
      <c r="V1375" s="14" t="s">
        <v>17</v>
      </c>
      <c r="W1375" s="14" t="s">
        <v>17</v>
      </c>
      <c r="X1375" s="14" t="s">
        <v>17</v>
      </c>
      <c r="Y1375" s="14" t="s">
        <v>17</v>
      </c>
      <c r="Z1375" s="14" t="s">
        <v>17</v>
      </c>
      <c r="AA1375" s="14" t="s">
        <v>17</v>
      </c>
      <c r="AB1375" s="14" t="s">
        <v>17</v>
      </c>
      <c r="AC1375" s="14" t="s">
        <v>17</v>
      </c>
      <c r="AD1375" s="14" t="s">
        <v>17</v>
      </c>
      <c r="AE1375" s="14" t="s">
        <v>17</v>
      </c>
    </row>
    <row r="1376" spans="1:31">
      <c r="A1376" t="s">
        <v>143</v>
      </c>
      <c r="B1376" t="s">
        <v>127</v>
      </c>
      <c r="C1376" s="234">
        <v>34982</v>
      </c>
      <c r="D1376" s="234">
        <v>35237</v>
      </c>
      <c r="E1376">
        <v>1996</v>
      </c>
      <c r="F1376">
        <v>2</v>
      </c>
      <c r="G1376">
        <v>14</v>
      </c>
      <c r="H1376">
        <v>37.580515701219511</v>
      </c>
      <c r="I1376" t="s">
        <v>17</v>
      </c>
      <c r="J1376" s="14" t="s">
        <v>17</v>
      </c>
      <c r="K1376" s="14" t="s">
        <v>17</v>
      </c>
      <c r="L1376" s="14" t="s">
        <v>17</v>
      </c>
      <c r="M1376" s="14" t="s">
        <v>17</v>
      </c>
      <c r="N1376" s="14" t="s">
        <v>17</v>
      </c>
      <c r="O1376" s="14" t="s">
        <v>17</v>
      </c>
      <c r="P1376" s="14" t="s">
        <v>17</v>
      </c>
      <c r="Q1376" s="14" t="s">
        <v>17</v>
      </c>
      <c r="R1376" s="14" t="s">
        <v>17</v>
      </c>
      <c r="S1376" s="14" t="s">
        <v>17</v>
      </c>
      <c r="T1376" s="14" t="s">
        <v>17</v>
      </c>
      <c r="U1376" s="14" t="s">
        <v>17</v>
      </c>
      <c r="V1376" s="14" t="s">
        <v>17</v>
      </c>
      <c r="W1376" s="14" t="s">
        <v>17</v>
      </c>
      <c r="X1376" s="14" t="s">
        <v>17</v>
      </c>
      <c r="Y1376" s="14" t="s">
        <v>17</v>
      </c>
      <c r="Z1376" s="14" t="s">
        <v>17</v>
      </c>
      <c r="AA1376" s="14" t="s">
        <v>17</v>
      </c>
      <c r="AB1376" s="14" t="s">
        <v>17</v>
      </c>
      <c r="AC1376" s="14" t="s">
        <v>17</v>
      </c>
      <c r="AD1376" s="14" t="s">
        <v>17</v>
      </c>
      <c r="AE1376" s="14" t="s">
        <v>17</v>
      </c>
    </row>
    <row r="1377" spans="1:31">
      <c r="A1377" t="s">
        <v>143</v>
      </c>
      <c r="B1377" t="s">
        <v>127</v>
      </c>
      <c r="C1377" s="234">
        <v>34982</v>
      </c>
      <c r="D1377" s="234">
        <v>35237</v>
      </c>
      <c r="E1377">
        <v>1996</v>
      </c>
      <c r="F1377">
        <v>3</v>
      </c>
      <c r="G1377">
        <v>1</v>
      </c>
      <c r="H1377">
        <v>15.762610975609755</v>
      </c>
      <c r="I1377" t="s">
        <v>17</v>
      </c>
      <c r="J1377" s="14" t="s">
        <v>17</v>
      </c>
      <c r="K1377" s="14" t="s">
        <v>17</v>
      </c>
      <c r="L1377" s="14">
        <v>5.37</v>
      </c>
      <c r="M1377" s="14">
        <v>17.78</v>
      </c>
      <c r="N1377" s="14">
        <v>28.401650000000004</v>
      </c>
      <c r="O1377" s="14">
        <v>443</v>
      </c>
      <c r="P1377" s="163">
        <v>8.439104E-2</v>
      </c>
      <c r="Q1377" s="14">
        <v>0.74985020000000002</v>
      </c>
      <c r="R1377" s="14" t="s">
        <v>17</v>
      </c>
      <c r="S1377" s="14" t="s">
        <v>17</v>
      </c>
      <c r="T1377" s="14" t="s">
        <v>17</v>
      </c>
      <c r="U1377" s="14" t="s">
        <v>17</v>
      </c>
      <c r="V1377" s="14" t="s">
        <v>17</v>
      </c>
      <c r="W1377" s="14" t="s">
        <v>17</v>
      </c>
      <c r="X1377" s="14" t="s">
        <v>17</v>
      </c>
      <c r="Y1377" s="14" t="s">
        <v>17</v>
      </c>
      <c r="Z1377" s="14" t="s">
        <v>17</v>
      </c>
      <c r="AA1377" s="14" t="s">
        <v>17</v>
      </c>
      <c r="AB1377" s="14" t="s">
        <v>17</v>
      </c>
      <c r="AC1377" s="14" t="s">
        <v>17</v>
      </c>
      <c r="AD1377" s="14" t="s">
        <v>17</v>
      </c>
      <c r="AE1377" s="14" t="s">
        <v>17</v>
      </c>
    </row>
    <row r="1378" spans="1:31">
      <c r="A1378" t="s">
        <v>143</v>
      </c>
      <c r="B1378" t="s">
        <v>127</v>
      </c>
      <c r="C1378" s="234">
        <v>34982</v>
      </c>
      <c r="D1378" s="234">
        <v>35237</v>
      </c>
      <c r="E1378">
        <v>1996</v>
      </c>
      <c r="F1378">
        <v>3</v>
      </c>
      <c r="G1378">
        <v>2</v>
      </c>
      <c r="H1378">
        <v>20.203772103658533</v>
      </c>
      <c r="I1378">
        <v>2.3451810000000002</v>
      </c>
      <c r="J1378" s="14" t="s">
        <v>17</v>
      </c>
      <c r="K1378" s="14" t="s">
        <v>17</v>
      </c>
      <c r="L1378" s="14">
        <v>5.52</v>
      </c>
      <c r="M1378" s="14">
        <v>19.259</v>
      </c>
      <c r="N1378" s="14">
        <v>68.398440000000008</v>
      </c>
      <c r="O1378" s="14">
        <v>501</v>
      </c>
      <c r="P1378" s="163">
        <v>8.0539780000000005E-2</v>
      </c>
      <c r="Q1378" s="14">
        <v>0.77285009999999998</v>
      </c>
      <c r="R1378" s="14" t="s">
        <v>17</v>
      </c>
      <c r="S1378" s="14" t="s">
        <v>17</v>
      </c>
      <c r="T1378" s="14" t="s">
        <v>17</v>
      </c>
      <c r="U1378" s="14" t="s">
        <v>17</v>
      </c>
      <c r="V1378" s="14" t="s">
        <v>17</v>
      </c>
      <c r="W1378" s="14" t="s">
        <v>17</v>
      </c>
      <c r="X1378" s="14" t="s">
        <v>17</v>
      </c>
      <c r="Y1378" s="14" t="s">
        <v>17</v>
      </c>
      <c r="Z1378" s="14" t="s">
        <v>17</v>
      </c>
      <c r="AA1378" s="14" t="s">
        <v>17</v>
      </c>
      <c r="AB1378" s="14" t="s">
        <v>17</v>
      </c>
      <c r="AC1378" s="14" t="s">
        <v>17</v>
      </c>
      <c r="AD1378" s="14" t="s">
        <v>17</v>
      </c>
      <c r="AE1378" s="14" t="s">
        <v>17</v>
      </c>
    </row>
    <row r="1379" spans="1:31">
      <c r="A1379" t="s">
        <v>143</v>
      </c>
      <c r="B1379" t="s">
        <v>127</v>
      </c>
      <c r="C1379" s="234">
        <v>34982</v>
      </c>
      <c r="D1379" s="234">
        <v>35237</v>
      </c>
      <c r="E1379">
        <v>1996</v>
      </c>
      <c r="F1379">
        <v>3</v>
      </c>
      <c r="G1379">
        <v>3</v>
      </c>
      <c r="H1379">
        <v>26.678360365853656</v>
      </c>
      <c r="I1379">
        <v>2.4739409999999999</v>
      </c>
      <c r="J1379" s="14" t="s">
        <v>17</v>
      </c>
      <c r="K1379" s="14" t="s">
        <v>17</v>
      </c>
      <c r="L1379" s="14">
        <v>5.26</v>
      </c>
      <c r="M1379" s="14">
        <v>17.166</v>
      </c>
      <c r="N1379" s="14">
        <v>102.39035000000001</v>
      </c>
      <c r="O1379" s="14">
        <v>441</v>
      </c>
      <c r="P1379" s="163">
        <v>8.286905E-2</v>
      </c>
      <c r="Q1379" s="14">
        <v>0.82507399999999997</v>
      </c>
      <c r="R1379" s="14" t="s">
        <v>17</v>
      </c>
      <c r="S1379" s="14" t="s">
        <v>17</v>
      </c>
      <c r="T1379" s="14" t="s">
        <v>17</v>
      </c>
      <c r="U1379" s="14" t="s">
        <v>17</v>
      </c>
      <c r="V1379" s="14" t="s">
        <v>17</v>
      </c>
      <c r="W1379" s="14" t="s">
        <v>17</v>
      </c>
      <c r="X1379" s="14" t="s">
        <v>17</v>
      </c>
      <c r="Y1379" s="14" t="s">
        <v>17</v>
      </c>
      <c r="Z1379" s="14" t="s">
        <v>17</v>
      </c>
      <c r="AA1379" s="14" t="s">
        <v>17</v>
      </c>
      <c r="AB1379" s="14" t="s">
        <v>17</v>
      </c>
      <c r="AC1379" s="14" t="s">
        <v>17</v>
      </c>
      <c r="AD1379" s="14" t="s">
        <v>17</v>
      </c>
      <c r="AE1379" s="14" t="s">
        <v>17</v>
      </c>
    </row>
    <row r="1380" spans="1:31">
      <c r="A1380" t="s">
        <v>143</v>
      </c>
      <c r="B1380" t="s">
        <v>127</v>
      </c>
      <c r="C1380" s="234">
        <v>34982</v>
      </c>
      <c r="D1380" s="234">
        <v>35237</v>
      </c>
      <c r="E1380">
        <v>1996</v>
      </c>
      <c r="F1380">
        <v>3</v>
      </c>
      <c r="G1380">
        <v>4</v>
      </c>
      <c r="H1380">
        <v>34.953063414634144</v>
      </c>
      <c r="I1380">
        <v>2.6654059999999999</v>
      </c>
      <c r="J1380" s="14" t="s">
        <v>17</v>
      </c>
      <c r="K1380" s="14" t="s">
        <v>17</v>
      </c>
      <c r="L1380" s="14">
        <v>5.14</v>
      </c>
      <c r="M1380" s="14">
        <v>22.91</v>
      </c>
      <c r="N1380" s="14">
        <v>102.49758</v>
      </c>
      <c r="O1380" s="14">
        <v>431</v>
      </c>
      <c r="P1380" s="163">
        <v>9.7420720000000002E-2</v>
      </c>
      <c r="Q1380" s="14">
        <v>0.87558950000000002</v>
      </c>
      <c r="R1380" s="14" t="s">
        <v>17</v>
      </c>
      <c r="S1380" s="14" t="s">
        <v>17</v>
      </c>
      <c r="T1380" s="14" t="s">
        <v>17</v>
      </c>
      <c r="U1380" s="14" t="s">
        <v>17</v>
      </c>
      <c r="V1380" s="14" t="s">
        <v>17</v>
      </c>
      <c r="W1380" s="14" t="s">
        <v>17</v>
      </c>
      <c r="X1380" s="14" t="s">
        <v>17</v>
      </c>
      <c r="Y1380" s="14" t="s">
        <v>17</v>
      </c>
      <c r="Z1380" s="14" t="s">
        <v>17</v>
      </c>
      <c r="AA1380" s="14" t="s">
        <v>17</v>
      </c>
      <c r="AB1380" s="14" t="s">
        <v>17</v>
      </c>
      <c r="AC1380" s="14" t="s">
        <v>17</v>
      </c>
      <c r="AD1380" s="14" t="s">
        <v>17</v>
      </c>
      <c r="AE1380" s="14" t="s">
        <v>17</v>
      </c>
    </row>
    <row r="1381" spans="1:31">
      <c r="A1381" t="s">
        <v>143</v>
      </c>
      <c r="B1381" t="s">
        <v>127</v>
      </c>
      <c r="C1381" s="234">
        <v>34982</v>
      </c>
      <c r="D1381" s="234">
        <v>35237</v>
      </c>
      <c r="E1381">
        <v>1996</v>
      </c>
      <c r="F1381">
        <v>3</v>
      </c>
      <c r="G1381">
        <v>5</v>
      </c>
      <c r="H1381">
        <v>26.662165548780482</v>
      </c>
      <c r="I1381">
        <v>3.1484580000000002</v>
      </c>
      <c r="J1381" s="14" t="s">
        <v>17</v>
      </c>
      <c r="K1381" s="14" t="s">
        <v>17</v>
      </c>
      <c r="L1381" s="14">
        <v>5.15</v>
      </c>
      <c r="M1381" s="14">
        <v>24.428999999999998</v>
      </c>
      <c r="N1381" s="14">
        <v>103.35542000000001</v>
      </c>
      <c r="O1381" s="14">
        <v>446</v>
      </c>
      <c r="P1381" s="163">
        <v>8.9071839999999999E-2</v>
      </c>
      <c r="Q1381" s="14">
        <v>0.88061109999999998</v>
      </c>
      <c r="R1381" s="14" t="s">
        <v>17</v>
      </c>
      <c r="S1381" s="14" t="s">
        <v>17</v>
      </c>
      <c r="T1381" s="14" t="s">
        <v>17</v>
      </c>
      <c r="U1381" s="14" t="s">
        <v>17</v>
      </c>
      <c r="V1381" s="14" t="s">
        <v>17</v>
      </c>
      <c r="W1381" s="14" t="s">
        <v>17</v>
      </c>
      <c r="X1381" s="14" t="s">
        <v>17</v>
      </c>
      <c r="Y1381" s="14" t="s">
        <v>17</v>
      </c>
      <c r="Z1381" s="14" t="s">
        <v>17</v>
      </c>
      <c r="AA1381" s="14" t="s">
        <v>17</v>
      </c>
      <c r="AB1381" s="14" t="s">
        <v>17</v>
      </c>
      <c r="AC1381" s="14" t="s">
        <v>17</v>
      </c>
      <c r="AD1381" s="14" t="s">
        <v>17</v>
      </c>
      <c r="AE1381" s="14" t="s">
        <v>17</v>
      </c>
    </row>
    <row r="1382" spans="1:31">
      <c r="A1382" t="s">
        <v>143</v>
      </c>
      <c r="B1382" t="s">
        <v>127</v>
      </c>
      <c r="C1382" s="234">
        <v>34982</v>
      </c>
      <c r="D1382" s="234">
        <v>35237</v>
      </c>
      <c r="E1382">
        <v>1996</v>
      </c>
      <c r="F1382">
        <v>3</v>
      </c>
      <c r="G1382">
        <v>6</v>
      </c>
      <c r="H1382">
        <v>36.942628048780485</v>
      </c>
      <c r="I1382">
        <v>2.9471229999999999</v>
      </c>
      <c r="J1382" s="14" t="s">
        <v>17</v>
      </c>
      <c r="K1382" s="14" t="s">
        <v>17</v>
      </c>
      <c r="L1382" s="14">
        <v>5.04</v>
      </c>
      <c r="M1382" s="14">
        <v>24.605</v>
      </c>
      <c r="N1382" s="14">
        <v>76.440690000000004</v>
      </c>
      <c r="O1382" s="14">
        <v>408</v>
      </c>
      <c r="P1382" s="14">
        <v>0.1015588</v>
      </c>
      <c r="Q1382" s="14">
        <v>0.87681940000000003</v>
      </c>
      <c r="R1382" s="14" t="s">
        <v>17</v>
      </c>
      <c r="S1382" s="14" t="s">
        <v>17</v>
      </c>
      <c r="T1382" s="14" t="s">
        <v>17</v>
      </c>
      <c r="U1382" s="14" t="s">
        <v>17</v>
      </c>
      <c r="V1382" s="14" t="s">
        <v>17</v>
      </c>
      <c r="W1382" s="14" t="s">
        <v>17</v>
      </c>
      <c r="X1382" s="14" t="s">
        <v>17</v>
      </c>
      <c r="Y1382" s="14" t="s">
        <v>17</v>
      </c>
      <c r="Z1382" s="14" t="s">
        <v>17</v>
      </c>
      <c r="AA1382" s="14" t="s">
        <v>17</v>
      </c>
      <c r="AB1382" s="14" t="s">
        <v>17</v>
      </c>
      <c r="AC1382" s="14" t="s">
        <v>17</v>
      </c>
      <c r="AD1382" s="14" t="s">
        <v>17</v>
      </c>
      <c r="AE1382" s="14" t="s">
        <v>17</v>
      </c>
    </row>
    <row r="1383" spans="1:31">
      <c r="A1383" t="s">
        <v>143</v>
      </c>
      <c r="B1383" t="s">
        <v>127</v>
      </c>
      <c r="C1383" s="234">
        <v>34982</v>
      </c>
      <c r="D1383" s="234">
        <v>35237</v>
      </c>
      <c r="E1383">
        <v>1996</v>
      </c>
      <c r="F1383">
        <v>3</v>
      </c>
      <c r="G1383">
        <v>7</v>
      </c>
      <c r="H1383">
        <v>40.004592073170734</v>
      </c>
      <c r="I1383">
        <v>2.9236300000000002</v>
      </c>
      <c r="J1383" s="14" t="s">
        <v>17</v>
      </c>
      <c r="K1383" s="14" t="s">
        <v>17</v>
      </c>
      <c r="L1383" s="14">
        <v>4.97</v>
      </c>
      <c r="M1383" s="14">
        <v>33.328000000000003</v>
      </c>
      <c r="N1383" s="14">
        <v>81.480500000000006</v>
      </c>
      <c r="O1383" s="14">
        <v>417</v>
      </c>
      <c r="P1383" s="163">
        <v>8.3793720000000002E-2</v>
      </c>
      <c r="Q1383" s="14">
        <v>0.83925839999999996</v>
      </c>
      <c r="R1383" s="14" t="s">
        <v>17</v>
      </c>
      <c r="S1383" s="14" t="s">
        <v>17</v>
      </c>
      <c r="T1383" s="14" t="s">
        <v>17</v>
      </c>
      <c r="U1383" s="14" t="s">
        <v>17</v>
      </c>
      <c r="V1383" s="14" t="s">
        <v>17</v>
      </c>
      <c r="W1383" s="14" t="s">
        <v>17</v>
      </c>
      <c r="X1383" s="14" t="s">
        <v>17</v>
      </c>
      <c r="Y1383" s="14" t="s">
        <v>17</v>
      </c>
      <c r="Z1383" s="14" t="s">
        <v>17</v>
      </c>
      <c r="AA1383" s="14" t="s">
        <v>17</v>
      </c>
      <c r="AB1383" s="14" t="s">
        <v>17</v>
      </c>
      <c r="AC1383" s="14" t="s">
        <v>17</v>
      </c>
      <c r="AD1383" s="14" t="s">
        <v>17</v>
      </c>
      <c r="AE1383" s="14" t="s">
        <v>17</v>
      </c>
    </row>
    <row r="1384" spans="1:31">
      <c r="A1384" t="s">
        <v>143</v>
      </c>
      <c r="B1384" t="s">
        <v>127</v>
      </c>
      <c r="C1384" s="234">
        <v>34982</v>
      </c>
      <c r="D1384" s="234">
        <v>35237</v>
      </c>
      <c r="E1384">
        <v>1996</v>
      </c>
      <c r="F1384">
        <v>3</v>
      </c>
      <c r="G1384">
        <v>8</v>
      </c>
      <c r="H1384">
        <v>39.847218292682925</v>
      </c>
      <c r="I1384" t="s">
        <v>17</v>
      </c>
      <c r="J1384" s="14" t="s">
        <v>17</v>
      </c>
      <c r="K1384" s="14" t="s">
        <v>17</v>
      </c>
      <c r="L1384" s="14" t="s">
        <v>17</v>
      </c>
      <c r="M1384" s="14" t="s">
        <v>17</v>
      </c>
      <c r="N1384" s="14" t="s">
        <v>17</v>
      </c>
      <c r="O1384" s="14" t="s">
        <v>17</v>
      </c>
      <c r="P1384" s="14" t="s">
        <v>17</v>
      </c>
      <c r="Q1384" s="14" t="s">
        <v>17</v>
      </c>
      <c r="R1384" s="14" t="s">
        <v>17</v>
      </c>
      <c r="S1384" s="14" t="s">
        <v>17</v>
      </c>
      <c r="T1384" s="14" t="s">
        <v>17</v>
      </c>
      <c r="U1384" s="14" t="s">
        <v>17</v>
      </c>
      <c r="V1384" s="14" t="s">
        <v>17</v>
      </c>
      <c r="W1384" s="14" t="s">
        <v>17</v>
      </c>
      <c r="X1384" s="14" t="s">
        <v>17</v>
      </c>
      <c r="Y1384" s="14" t="s">
        <v>17</v>
      </c>
      <c r="Z1384" s="14" t="s">
        <v>17</v>
      </c>
      <c r="AA1384" s="14" t="s">
        <v>17</v>
      </c>
      <c r="AB1384" s="14" t="s">
        <v>17</v>
      </c>
      <c r="AC1384" s="14" t="s">
        <v>17</v>
      </c>
      <c r="AD1384" s="14" t="s">
        <v>17</v>
      </c>
      <c r="AE1384" s="14" t="s">
        <v>17</v>
      </c>
    </row>
    <row r="1385" spans="1:31">
      <c r="A1385" t="s">
        <v>143</v>
      </c>
      <c r="B1385" t="s">
        <v>127</v>
      </c>
      <c r="C1385" s="234">
        <v>34982</v>
      </c>
      <c r="D1385" s="234">
        <v>35237</v>
      </c>
      <c r="E1385">
        <v>1996</v>
      </c>
      <c r="F1385">
        <v>3</v>
      </c>
      <c r="G1385">
        <v>9</v>
      </c>
      <c r="H1385">
        <v>27.353082926829266</v>
      </c>
      <c r="I1385" t="s">
        <v>17</v>
      </c>
      <c r="J1385" s="14" t="s">
        <v>17</v>
      </c>
      <c r="K1385" s="14" t="s">
        <v>17</v>
      </c>
      <c r="L1385" s="14" t="s">
        <v>17</v>
      </c>
      <c r="M1385" s="14" t="s">
        <v>17</v>
      </c>
      <c r="N1385" s="14" t="s">
        <v>17</v>
      </c>
      <c r="O1385" s="14" t="s">
        <v>17</v>
      </c>
      <c r="P1385" s="14" t="s">
        <v>17</v>
      </c>
      <c r="Q1385" s="14" t="s">
        <v>17</v>
      </c>
      <c r="R1385" s="14" t="s">
        <v>17</v>
      </c>
      <c r="S1385" s="14" t="s">
        <v>17</v>
      </c>
      <c r="T1385" s="14" t="s">
        <v>17</v>
      </c>
      <c r="U1385" s="14" t="s">
        <v>17</v>
      </c>
      <c r="V1385" s="14" t="s">
        <v>17</v>
      </c>
      <c r="W1385" s="14" t="s">
        <v>17</v>
      </c>
      <c r="X1385" s="14" t="s">
        <v>17</v>
      </c>
      <c r="Y1385" s="14" t="s">
        <v>17</v>
      </c>
      <c r="Z1385" s="14" t="s">
        <v>17</v>
      </c>
      <c r="AA1385" s="14" t="s">
        <v>17</v>
      </c>
      <c r="AB1385" s="14" t="s">
        <v>17</v>
      </c>
      <c r="AC1385" s="14" t="s">
        <v>17</v>
      </c>
      <c r="AD1385" s="14" t="s">
        <v>17</v>
      </c>
      <c r="AE1385" s="14" t="s">
        <v>17</v>
      </c>
    </row>
    <row r="1386" spans="1:31">
      <c r="A1386" t="s">
        <v>143</v>
      </c>
      <c r="B1386" t="s">
        <v>127</v>
      </c>
      <c r="C1386" s="234">
        <v>34982</v>
      </c>
      <c r="D1386" s="234">
        <v>35237</v>
      </c>
      <c r="E1386">
        <v>1996</v>
      </c>
      <c r="F1386">
        <v>3</v>
      </c>
      <c r="G1386">
        <v>10</v>
      </c>
      <c r="H1386">
        <v>40.815365853658541</v>
      </c>
      <c r="I1386" t="s">
        <v>17</v>
      </c>
      <c r="J1386" s="14" t="s">
        <v>17</v>
      </c>
      <c r="K1386" s="14" t="s">
        <v>17</v>
      </c>
      <c r="L1386" s="14" t="s">
        <v>17</v>
      </c>
      <c r="M1386" s="14" t="s">
        <v>17</v>
      </c>
      <c r="N1386" s="14" t="s">
        <v>17</v>
      </c>
      <c r="O1386" s="14" t="s">
        <v>17</v>
      </c>
      <c r="P1386" s="14" t="s">
        <v>17</v>
      </c>
      <c r="Q1386" s="14" t="s">
        <v>17</v>
      </c>
      <c r="R1386" s="14" t="s">
        <v>17</v>
      </c>
      <c r="S1386" s="14" t="s">
        <v>17</v>
      </c>
      <c r="T1386" s="14" t="s">
        <v>17</v>
      </c>
      <c r="U1386" s="14" t="s">
        <v>17</v>
      </c>
      <c r="V1386" s="14" t="s">
        <v>17</v>
      </c>
      <c r="W1386" s="14" t="s">
        <v>17</v>
      </c>
      <c r="X1386" s="14" t="s">
        <v>17</v>
      </c>
      <c r="Y1386" s="14" t="s">
        <v>17</v>
      </c>
      <c r="Z1386" s="14" t="s">
        <v>17</v>
      </c>
      <c r="AA1386" s="14" t="s">
        <v>17</v>
      </c>
      <c r="AB1386" s="14" t="s">
        <v>17</v>
      </c>
      <c r="AC1386" s="14" t="s">
        <v>17</v>
      </c>
      <c r="AD1386" s="14" t="s">
        <v>17</v>
      </c>
      <c r="AE1386" s="14" t="s">
        <v>17</v>
      </c>
    </row>
    <row r="1387" spans="1:31">
      <c r="A1387" t="s">
        <v>143</v>
      </c>
      <c r="B1387" t="s">
        <v>127</v>
      </c>
      <c r="C1387" s="234">
        <v>34982</v>
      </c>
      <c r="D1387" s="234">
        <v>35237</v>
      </c>
      <c r="E1387">
        <v>1996</v>
      </c>
      <c r="F1387">
        <v>3</v>
      </c>
      <c r="G1387">
        <v>11</v>
      </c>
      <c r="H1387">
        <v>42.058198170731721</v>
      </c>
      <c r="I1387" t="s">
        <v>17</v>
      </c>
      <c r="J1387" s="14" t="s">
        <v>17</v>
      </c>
      <c r="K1387" s="14" t="s">
        <v>17</v>
      </c>
      <c r="L1387" s="14" t="s">
        <v>17</v>
      </c>
      <c r="M1387" s="14" t="s">
        <v>17</v>
      </c>
      <c r="N1387" s="14" t="s">
        <v>17</v>
      </c>
      <c r="O1387" s="14" t="s">
        <v>17</v>
      </c>
      <c r="P1387" s="14" t="s">
        <v>17</v>
      </c>
      <c r="Q1387" s="14" t="s">
        <v>17</v>
      </c>
      <c r="R1387" s="14" t="s">
        <v>17</v>
      </c>
      <c r="S1387" s="14" t="s">
        <v>17</v>
      </c>
      <c r="T1387" s="14" t="s">
        <v>17</v>
      </c>
      <c r="U1387" s="14" t="s">
        <v>17</v>
      </c>
      <c r="V1387" s="14" t="s">
        <v>17</v>
      </c>
      <c r="W1387" s="14" t="s">
        <v>17</v>
      </c>
      <c r="X1387" s="14" t="s">
        <v>17</v>
      </c>
      <c r="Y1387" s="14" t="s">
        <v>17</v>
      </c>
      <c r="Z1387" s="14" t="s">
        <v>17</v>
      </c>
      <c r="AA1387" s="14" t="s">
        <v>17</v>
      </c>
      <c r="AB1387" s="14" t="s">
        <v>17</v>
      </c>
      <c r="AC1387" s="14" t="s">
        <v>17</v>
      </c>
      <c r="AD1387" s="14" t="s">
        <v>17</v>
      </c>
      <c r="AE1387" s="14" t="s">
        <v>17</v>
      </c>
    </row>
    <row r="1388" spans="1:31">
      <c r="A1388" t="s">
        <v>143</v>
      </c>
      <c r="B1388" t="s">
        <v>127</v>
      </c>
      <c r="C1388" s="234">
        <v>34982</v>
      </c>
      <c r="D1388" s="234">
        <v>35237</v>
      </c>
      <c r="E1388">
        <v>1996</v>
      </c>
      <c r="F1388">
        <v>3</v>
      </c>
      <c r="G1388">
        <v>12</v>
      </c>
      <c r="H1388">
        <v>25.88265625</v>
      </c>
      <c r="I1388" t="s">
        <v>17</v>
      </c>
      <c r="J1388" s="14" t="s">
        <v>17</v>
      </c>
      <c r="K1388" s="14" t="s">
        <v>17</v>
      </c>
      <c r="L1388" s="14" t="s">
        <v>17</v>
      </c>
      <c r="M1388" s="14" t="s">
        <v>17</v>
      </c>
      <c r="N1388" s="14" t="s">
        <v>17</v>
      </c>
      <c r="O1388" s="14" t="s">
        <v>17</v>
      </c>
      <c r="P1388" s="14" t="s">
        <v>17</v>
      </c>
      <c r="Q1388" s="14" t="s">
        <v>17</v>
      </c>
      <c r="R1388" s="14" t="s">
        <v>17</v>
      </c>
      <c r="S1388" s="14" t="s">
        <v>17</v>
      </c>
      <c r="T1388" s="14" t="s">
        <v>17</v>
      </c>
      <c r="U1388" s="14" t="s">
        <v>17</v>
      </c>
      <c r="V1388" s="14" t="s">
        <v>17</v>
      </c>
      <c r="W1388" s="14" t="s">
        <v>17</v>
      </c>
      <c r="X1388" s="14" t="s">
        <v>17</v>
      </c>
      <c r="Y1388" s="14" t="s">
        <v>17</v>
      </c>
      <c r="Z1388" s="14" t="s">
        <v>17</v>
      </c>
      <c r="AA1388" s="14" t="s">
        <v>17</v>
      </c>
      <c r="AB1388" s="14" t="s">
        <v>17</v>
      </c>
      <c r="AC1388" s="14" t="s">
        <v>17</v>
      </c>
      <c r="AD1388" s="14" t="s">
        <v>17</v>
      </c>
      <c r="AE1388" s="14" t="s">
        <v>17</v>
      </c>
    </row>
    <row r="1389" spans="1:31">
      <c r="A1389" t="s">
        <v>143</v>
      </c>
      <c r="B1389" t="s">
        <v>127</v>
      </c>
      <c r="C1389" s="234">
        <v>34982</v>
      </c>
      <c r="D1389" s="234">
        <v>35237</v>
      </c>
      <c r="E1389">
        <v>1996</v>
      </c>
      <c r="F1389">
        <v>3</v>
      </c>
      <c r="G1389">
        <v>13</v>
      </c>
      <c r="H1389">
        <v>24.298164939024389</v>
      </c>
      <c r="I1389" t="s">
        <v>17</v>
      </c>
      <c r="J1389" s="14" t="s">
        <v>17</v>
      </c>
      <c r="K1389" s="14" t="s">
        <v>17</v>
      </c>
      <c r="L1389" s="14" t="s">
        <v>17</v>
      </c>
      <c r="M1389" s="14" t="s">
        <v>17</v>
      </c>
      <c r="N1389" s="14" t="s">
        <v>17</v>
      </c>
      <c r="O1389" s="14" t="s">
        <v>17</v>
      </c>
      <c r="P1389" s="14" t="s">
        <v>17</v>
      </c>
      <c r="Q1389" s="14" t="s">
        <v>17</v>
      </c>
      <c r="R1389" s="14" t="s">
        <v>17</v>
      </c>
      <c r="S1389" s="14" t="s">
        <v>17</v>
      </c>
      <c r="T1389" s="14" t="s">
        <v>17</v>
      </c>
      <c r="U1389" s="14" t="s">
        <v>17</v>
      </c>
      <c r="V1389" s="14" t="s">
        <v>17</v>
      </c>
      <c r="W1389" s="14" t="s">
        <v>17</v>
      </c>
      <c r="X1389" s="14" t="s">
        <v>17</v>
      </c>
      <c r="Y1389" s="14" t="s">
        <v>17</v>
      </c>
      <c r="Z1389" s="14" t="s">
        <v>17</v>
      </c>
      <c r="AA1389" s="14" t="s">
        <v>17</v>
      </c>
      <c r="AB1389" s="14" t="s">
        <v>17</v>
      </c>
      <c r="AC1389" s="14" t="s">
        <v>17</v>
      </c>
      <c r="AD1389" s="14" t="s">
        <v>17</v>
      </c>
      <c r="AE1389" s="14" t="s">
        <v>17</v>
      </c>
    </row>
    <row r="1390" spans="1:31">
      <c r="A1390" t="s">
        <v>143</v>
      </c>
      <c r="B1390" t="s">
        <v>127</v>
      </c>
      <c r="C1390" s="234">
        <v>34982</v>
      </c>
      <c r="D1390" s="234">
        <v>35237</v>
      </c>
      <c r="E1390">
        <v>1996</v>
      </c>
      <c r="F1390">
        <v>3</v>
      </c>
      <c r="G1390">
        <v>14</v>
      </c>
      <c r="H1390">
        <v>17.39389756097561</v>
      </c>
      <c r="I1390" t="s">
        <v>17</v>
      </c>
      <c r="J1390" s="14" t="s">
        <v>17</v>
      </c>
      <c r="K1390" s="14" t="s">
        <v>17</v>
      </c>
      <c r="L1390" s="14" t="s">
        <v>17</v>
      </c>
      <c r="M1390" s="14" t="s">
        <v>17</v>
      </c>
      <c r="N1390" s="14" t="s">
        <v>17</v>
      </c>
      <c r="O1390" s="14" t="s">
        <v>17</v>
      </c>
      <c r="P1390" s="14" t="s">
        <v>17</v>
      </c>
      <c r="Q1390" s="14" t="s">
        <v>17</v>
      </c>
      <c r="R1390" s="14" t="s">
        <v>17</v>
      </c>
      <c r="S1390" s="14" t="s">
        <v>17</v>
      </c>
      <c r="T1390" s="14" t="s">
        <v>17</v>
      </c>
      <c r="U1390" s="14" t="s">
        <v>17</v>
      </c>
      <c r="V1390" s="14" t="s">
        <v>17</v>
      </c>
      <c r="W1390" s="14" t="s">
        <v>17</v>
      </c>
      <c r="X1390" s="14" t="s">
        <v>17</v>
      </c>
      <c r="Y1390" s="14" t="s">
        <v>17</v>
      </c>
      <c r="Z1390" s="14" t="s">
        <v>17</v>
      </c>
      <c r="AA1390" s="14" t="s">
        <v>17</v>
      </c>
      <c r="AB1390" s="14" t="s">
        <v>17</v>
      </c>
      <c r="AC1390" s="14" t="s">
        <v>17</v>
      </c>
      <c r="AD1390" s="14" t="s">
        <v>17</v>
      </c>
      <c r="AE1390" s="14" t="s">
        <v>17</v>
      </c>
    </row>
    <row r="1391" spans="1:31">
      <c r="A1391" t="s">
        <v>143</v>
      </c>
      <c r="B1391" t="s">
        <v>127</v>
      </c>
      <c r="C1391" s="234">
        <v>34982</v>
      </c>
      <c r="D1391" s="234">
        <v>35237</v>
      </c>
      <c r="E1391">
        <v>1996</v>
      </c>
      <c r="F1391">
        <v>4</v>
      </c>
      <c r="G1391">
        <v>1</v>
      </c>
      <c r="H1391">
        <v>21.261120274390244</v>
      </c>
      <c r="I1391" t="s">
        <v>17</v>
      </c>
      <c r="J1391" s="14" t="s">
        <v>17</v>
      </c>
      <c r="K1391" s="14" t="s">
        <v>17</v>
      </c>
      <c r="L1391" s="14">
        <v>5.48</v>
      </c>
      <c r="M1391" s="14">
        <v>13.33</v>
      </c>
      <c r="N1391" s="14">
        <v>35.693290000000005</v>
      </c>
      <c r="O1391" s="14">
        <v>385</v>
      </c>
      <c r="P1391" s="163">
        <v>7.4738949999999998E-2</v>
      </c>
      <c r="Q1391" s="14">
        <v>0.73548020000000003</v>
      </c>
      <c r="R1391" s="14" t="s">
        <v>17</v>
      </c>
      <c r="S1391" s="14" t="s">
        <v>17</v>
      </c>
      <c r="T1391" s="14" t="s">
        <v>17</v>
      </c>
      <c r="U1391" s="14" t="s">
        <v>17</v>
      </c>
      <c r="V1391" s="14" t="s">
        <v>17</v>
      </c>
      <c r="W1391" s="14" t="s">
        <v>17</v>
      </c>
      <c r="X1391" s="14" t="s">
        <v>17</v>
      </c>
      <c r="Y1391" s="14" t="s">
        <v>17</v>
      </c>
      <c r="Z1391" s="14" t="s">
        <v>17</v>
      </c>
      <c r="AA1391" s="14" t="s">
        <v>17</v>
      </c>
      <c r="AB1391" s="14" t="s">
        <v>17</v>
      </c>
      <c r="AC1391" s="14" t="s">
        <v>17</v>
      </c>
      <c r="AD1391" s="14" t="s">
        <v>17</v>
      </c>
      <c r="AE1391" s="14" t="s">
        <v>17</v>
      </c>
    </row>
    <row r="1392" spans="1:31">
      <c r="A1392" t="s">
        <v>143</v>
      </c>
      <c r="B1392" t="s">
        <v>127</v>
      </c>
      <c r="C1392" s="234">
        <v>34982</v>
      </c>
      <c r="D1392" s="234">
        <v>35237</v>
      </c>
      <c r="E1392">
        <v>1996</v>
      </c>
      <c r="F1392">
        <v>4</v>
      </c>
      <c r="G1392">
        <v>2</v>
      </c>
      <c r="H1392">
        <v>23.008445121951219</v>
      </c>
      <c r="I1392">
        <v>2.384592</v>
      </c>
      <c r="J1392" s="14" t="s">
        <v>17</v>
      </c>
      <c r="K1392" s="14" t="s">
        <v>17</v>
      </c>
      <c r="L1392" s="14">
        <v>5.72</v>
      </c>
      <c r="M1392" s="14">
        <v>8.1010000000000009</v>
      </c>
      <c r="N1392" s="14">
        <v>86.949230000000014</v>
      </c>
      <c r="O1392" s="14">
        <v>448</v>
      </c>
      <c r="P1392" s="163">
        <v>7.4615860000000006E-2</v>
      </c>
      <c r="Q1392" s="14">
        <v>0.70210430000000001</v>
      </c>
      <c r="R1392" s="14" t="s">
        <v>17</v>
      </c>
      <c r="S1392" s="14" t="s">
        <v>17</v>
      </c>
      <c r="T1392" s="14" t="s">
        <v>17</v>
      </c>
      <c r="U1392" s="14" t="s">
        <v>17</v>
      </c>
      <c r="V1392" s="14" t="s">
        <v>17</v>
      </c>
      <c r="W1392" s="14" t="s">
        <v>17</v>
      </c>
      <c r="X1392" s="14" t="s">
        <v>17</v>
      </c>
      <c r="Y1392" s="14" t="s">
        <v>17</v>
      </c>
      <c r="Z1392" s="14" t="s">
        <v>17</v>
      </c>
      <c r="AA1392" s="14" t="s">
        <v>17</v>
      </c>
      <c r="AB1392" s="14" t="s">
        <v>17</v>
      </c>
      <c r="AC1392" s="14" t="s">
        <v>17</v>
      </c>
      <c r="AD1392" s="14" t="s">
        <v>17</v>
      </c>
      <c r="AE1392" s="14" t="s">
        <v>17</v>
      </c>
    </row>
    <row r="1393" spans="1:31">
      <c r="A1393" t="s">
        <v>143</v>
      </c>
      <c r="B1393" t="s">
        <v>127</v>
      </c>
      <c r="C1393" s="234">
        <v>34982</v>
      </c>
      <c r="D1393" s="234">
        <v>35237</v>
      </c>
      <c r="E1393">
        <v>1996</v>
      </c>
      <c r="F1393">
        <v>4</v>
      </c>
      <c r="G1393">
        <v>3</v>
      </c>
      <c r="H1393">
        <v>24.300267682926826</v>
      </c>
      <c r="I1393">
        <v>2.4303840000000001</v>
      </c>
      <c r="J1393" s="14" t="s">
        <v>17</v>
      </c>
      <c r="K1393" s="14" t="s">
        <v>17</v>
      </c>
      <c r="L1393" s="14">
        <v>5.41</v>
      </c>
      <c r="M1393" s="14">
        <v>12.728</v>
      </c>
      <c r="N1393" s="14">
        <v>86.413080000000022</v>
      </c>
      <c r="O1393" s="14">
        <v>384</v>
      </c>
      <c r="P1393" s="163">
        <v>7.3457140000000004E-2</v>
      </c>
      <c r="Q1393" s="14">
        <v>0.74107489999999998</v>
      </c>
      <c r="R1393" s="14" t="s">
        <v>17</v>
      </c>
      <c r="S1393" s="14" t="s">
        <v>17</v>
      </c>
      <c r="T1393" s="14" t="s">
        <v>17</v>
      </c>
      <c r="U1393" s="14" t="s">
        <v>17</v>
      </c>
      <c r="V1393" s="14" t="s">
        <v>17</v>
      </c>
      <c r="W1393" s="14" t="s">
        <v>17</v>
      </c>
      <c r="X1393" s="14" t="s">
        <v>17</v>
      </c>
      <c r="Y1393" s="14" t="s">
        <v>17</v>
      </c>
      <c r="Z1393" s="14" t="s">
        <v>17</v>
      </c>
      <c r="AA1393" s="14" t="s">
        <v>17</v>
      </c>
      <c r="AB1393" s="14" t="s">
        <v>17</v>
      </c>
      <c r="AC1393" s="14" t="s">
        <v>17</v>
      </c>
      <c r="AD1393" s="14" t="s">
        <v>17</v>
      </c>
      <c r="AE1393" s="14" t="s">
        <v>17</v>
      </c>
    </row>
    <row r="1394" spans="1:31">
      <c r="A1394" t="s">
        <v>143</v>
      </c>
      <c r="B1394" t="s">
        <v>127</v>
      </c>
      <c r="C1394" s="234">
        <v>34982</v>
      </c>
      <c r="D1394" s="234">
        <v>35237</v>
      </c>
      <c r="E1394">
        <v>1996</v>
      </c>
      <c r="F1394">
        <v>4</v>
      </c>
      <c r="G1394">
        <v>4</v>
      </c>
      <c r="H1394">
        <v>32.205846951219513</v>
      </c>
      <c r="I1394">
        <v>2.4646499999999998</v>
      </c>
      <c r="J1394" s="14" t="s">
        <v>17</v>
      </c>
      <c r="K1394" s="14" t="s">
        <v>17</v>
      </c>
      <c r="L1394" s="14">
        <v>5.52</v>
      </c>
      <c r="M1394" s="14">
        <v>10.035</v>
      </c>
      <c r="N1394" s="14">
        <v>76.440690000000004</v>
      </c>
      <c r="O1394" s="14">
        <v>416</v>
      </c>
      <c r="P1394" s="163">
        <v>9.233036E-2</v>
      </c>
      <c r="Q1394" s="14">
        <v>0.71474530000000003</v>
      </c>
      <c r="R1394" s="14" t="s">
        <v>17</v>
      </c>
      <c r="S1394" s="14" t="s">
        <v>17</v>
      </c>
      <c r="T1394" s="14" t="s">
        <v>17</v>
      </c>
      <c r="U1394" s="14" t="s">
        <v>17</v>
      </c>
      <c r="V1394" s="14" t="s">
        <v>17</v>
      </c>
      <c r="W1394" s="14" t="s">
        <v>17</v>
      </c>
      <c r="X1394" s="14" t="s">
        <v>17</v>
      </c>
      <c r="Y1394" s="14" t="s">
        <v>17</v>
      </c>
      <c r="Z1394" s="14" t="s">
        <v>17</v>
      </c>
      <c r="AA1394" s="14" t="s">
        <v>17</v>
      </c>
      <c r="AB1394" s="14" t="s">
        <v>17</v>
      </c>
      <c r="AC1394" s="14" t="s">
        <v>17</v>
      </c>
      <c r="AD1394" s="14" t="s">
        <v>17</v>
      </c>
      <c r="AE1394" s="14" t="s">
        <v>17</v>
      </c>
    </row>
    <row r="1395" spans="1:31">
      <c r="A1395" t="s">
        <v>143</v>
      </c>
      <c r="B1395" t="s">
        <v>127</v>
      </c>
      <c r="C1395" s="234">
        <v>34982</v>
      </c>
      <c r="D1395" s="234">
        <v>35237</v>
      </c>
      <c r="E1395">
        <v>1996</v>
      </c>
      <c r="F1395">
        <v>4</v>
      </c>
      <c r="G1395">
        <v>5</v>
      </c>
      <c r="H1395">
        <v>15.957649695121951</v>
      </c>
      <c r="I1395">
        <v>2.661035</v>
      </c>
      <c r="J1395" s="14" t="s">
        <v>17</v>
      </c>
      <c r="K1395" s="14" t="s">
        <v>17</v>
      </c>
      <c r="L1395" s="14">
        <v>5.15</v>
      </c>
      <c r="M1395" s="14">
        <v>17.998999999999999</v>
      </c>
      <c r="N1395" s="14">
        <v>99.495140000000006</v>
      </c>
      <c r="O1395" s="14">
        <v>444</v>
      </c>
      <c r="P1395" s="163">
        <v>7.5830190000000006E-2</v>
      </c>
      <c r="Q1395" s="14">
        <v>0.80529919999999999</v>
      </c>
      <c r="R1395" s="14" t="s">
        <v>17</v>
      </c>
      <c r="S1395" s="14" t="s">
        <v>17</v>
      </c>
      <c r="T1395" s="14" t="s">
        <v>17</v>
      </c>
      <c r="U1395" s="14" t="s">
        <v>17</v>
      </c>
      <c r="V1395" s="14" t="s">
        <v>17</v>
      </c>
      <c r="W1395" s="14" t="s">
        <v>17</v>
      </c>
      <c r="X1395" s="14" t="s">
        <v>17</v>
      </c>
      <c r="Y1395" s="14" t="s">
        <v>17</v>
      </c>
      <c r="Z1395" s="14" t="s">
        <v>17</v>
      </c>
      <c r="AA1395" s="14" t="s">
        <v>17</v>
      </c>
      <c r="AB1395" s="14" t="s">
        <v>17</v>
      </c>
      <c r="AC1395" s="14" t="s">
        <v>17</v>
      </c>
      <c r="AD1395" s="14" t="s">
        <v>17</v>
      </c>
      <c r="AE1395" s="14" t="s">
        <v>17</v>
      </c>
    </row>
    <row r="1396" spans="1:31">
      <c r="A1396" t="s">
        <v>143</v>
      </c>
      <c r="B1396" t="s">
        <v>127</v>
      </c>
      <c r="C1396" s="234">
        <v>34982</v>
      </c>
      <c r="D1396" s="234">
        <v>35237</v>
      </c>
      <c r="E1396">
        <v>1996</v>
      </c>
      <c r="F1396">
        <v>4</v>
      </c>
      <c r="G1396">
        <v>6</v>
      </c>
      <c r="H1396">
        <v>35.986137804878048</v>
      </c>
      <c r="I1396">
        <v>2.8482050000000001</v>
      </c>
      <c r="J1396" s="14" t="s">
        <v>17</v>
      </c>
      <c r="K1396" s="14" t="s">
        <v>17</v>
      </c>
      <c r="L1396" s="14">
        <v>5.16</v>
      </c>
      <c r="M1396" s="14">
        <v>13.744</v>
      </c>
      <c r="N1396" s="14">
        <v>108.07354000000002</v>
      </c>
      <c r="O1396" s="14">
        <v>470</v>
      </c>
      <c r="P1396" s="163">
        <v>7.8175330000000001E-2</v>
      </c>
      <c r="Q1396" s="14">
        <v>0.73234370000000004</v>
      </c>
      <c r="R1396" s="14" t="s">
        <v>17</v>
      </c>
      <c r="S1396" s="14" t="s">
        <v>17</v>
      </c>
      <c r="T1396" s="14" t="s">
        <v>17</v>
      </c>
      <c r="U1396" s="14" t="s">
        <v>17</v>
      </c>
      <c r="V1396" s="14" t="s">
        <v>17</v>
      </c>
      <c r="W1396" s="14" t="s">
        <v>17</v>
      </c>
      <c r="X1396" s="14" t="s">
        <v>17</v>
      </c>
      <c r="Y1396" s="14" t="s">
        <v>17</v>
      </c>
      <c r="Z1396" s="14" t="s">
        <v>17</v>
      </c>
      <c r="AA1396" s="14" t="s">
        <v>17</v>
      </c>
      <c r="AB1396" s="14" t="s">
        <v>17</v>
      </c>
      <c r="AC1396" s="14" t="s">
        <v>17</v>
      </c>
      <c r="AD1396" s="14" t="s">
        <v>17</v>
      </c>
      <c r="AE1396" s="14" t="s">
        <v>17</v>
      </c>
    </row>
    <row r="1397" spans="1:31">
      <c r="A1397" t="s">
        <v>143</v>
      </c>
      <c r="B1397" t="s">
        <v>127</v>
      </c>
      <c r="C1397" s="234">
        <v>34982</v>
      </c>
      <c r="D1397" s="234">
        <v>35237</v>
      </c>
      <c r="E1397">
        <v>1996</v>
      </c>
      <c r="F1397">
        <v>4</v>
      </c>
      <c r="G1397">
        <v>7</v>
      </c>
      <c r="H1397">
        <v>40.832114024390236</v>
      </c>
      <c r="I1397">
        <v>3.459711</v>
      </c>
      <c r="J1397" s="14" t="s">
        <v>17</v>
      </c>
      <c r="K1397" s="14" t="s">
        <v>17</v>
      </c>
      <c r="L1397" s="14">
        <v>5.09</v>
      </c>
      <c r="M1397" s="14">
        <v>13.981</v>
      </c>
      <c r="N1397" s="14">
        <v>77.620220000000003</v>
      </c>
      <c r="O1397" s="14">
        <v>425</v>
      </c>
      <c r="P1397" s="163">
        <v>8.2751679999999994E-2</v>
      </c>
      <c r="Q1397" s="14">
        <v>0.77632559999999995</v>
      </c>
      <c r="R1397" s="14" t="s">
        <v>17</v>
      </c>
      <c r="S1397" s="14" t="s">
        <v>17</v>
      </c>
      <c r="T1397" s="14" t="s">
        <v>17</v>
      </c>
      <c r="U1397" s="14" t="s">
        <v>17</v>
      </c>
      <c r="V1397" s="14" t="s">
        <v>17</v>
      </c>
      <c r="W1397" s="14" t="s">
        <v>17</v>
      </c>
      <c r="X1397" s="14" t="s">
        <v>17</v>
      </c>
      <c r="Y1397" s="14" t="s">
        <v>17</v>
      </c>
      <c r="Z1397" s="14" t="s">
        <v>17</v>
      </c>
      <c r="AA1397" s="14" t="s">
        <v>17</v>
      </c>
      <c r="AB1397" s="14" t="s">
        <v>17</v>
      </c>
      <c r="AC1397" s="14" t="s">
        <v>17</v>
      </c>
      <c r="AD1397" s="14" t="s">
        <v>17</v>
      </c>
      <c r="AE1397" s="14" t="s">
        <v>17</v>
      </c>
    </row>
    <row r="1398" spans="1:31">
      <c r="A1398" t="s">
        <v>143</v>
      </c>
      <c r="B1398" t="s">
        <v>127</v>
      </c>
      <c r="C1398" s="234">
        <v>34982</v>
      </c>
      <c r="D1398" s="234">
        <v>35237</v>
      </c>
      <c r="E1398">
        <v>1996</v>
      </c>
      <c r="F1398">
        <v>4</v>
      </c>
      <c r="G1398">
        <v>8</v>
      </c>
      <c r="H1398">
        <v>35.330524390243909</v>
      </c>
      <c r="I1398" t="s">
        <v>17</v>
      </c>
      <c r="J1398" s="14" t="s">
        <v>17</v>
      </c>
      <c r="K1398" s="14" t="s">
        <v>17</v>
      </c>
      <c r="L1398" s="14" t="s">
        <v>17</v>
      </c>
      <c r="M1398" s="14" t="s">
        <v>17</v>
      </c>
      <c r="N1398" s="14" t="s">
        <v>17</v>
      </c>
      <c r="O1398" s="14" t="s">
        <v>17</v>
      </c>
      <c r="P1398" s="14" t="s">
        <v>17</v>
      </c>
      <c r="Q1398" s="14" t="s">
        <v>17</v>
      </c>
      <c r="R1398" s="14" t="s">
        <v>17</v>
      </c>
      <c r="S1398" s="14" t="s">
        <v>17</v>
      </c>
      <c r="T1398" s="14" t="s">
        <v>17</v>
      </c>
      <c r="U1398" s="14" t="s">
        <v>17</v>
      </c>
      <c r="V1398" s="14" t="s">
        <v>17</v>
      </c>
      <c r="W1398" s="14" t="s">
        <v>17</v>
      </c>
      <c r="X1398" s="14" t="s">
        <v>17</v>
      </c>
      <c r="Y1398" s="14" t="s">
        <v>17</v>
      </c>
      <c r="Z1398" s="14" t="s">
        <v>17</v>
      </c>
      <c r="AA1398" s="14" t="s">
        <v>17</v>
      </c>
      <c r="AB1398" s="14" t="s">
        <v>17</v>
      </c>
      <c r="AC1398" s="14" t="s">
        <v>17</v>
      </c>
      <c r="AD1398" s="14" t="s">
        <v>17</v>
      </c>
      <c r="AE1398" s="14" t="s">
        <v>17</v>
      </c>
    </row>
    <row r="1399" spans="1:31">
      <c r="A1399" t="s">
        <v>143</v>
      </c>
      <c r="B1399" t="s">
        <v>127</v>
      </c>
      <c r="C1399" s="234">
        <v>34982</v>
      </c>
      <c r="D1399" s="234">
        <v>35237</v>
      </c>
      <c r="E1399">
        <v>1996</v>
      </c>
      <c r="F1399">
        <v>4</v>
      </c>
      <c r="G1399">
        <v>9</v>
      </c>
      <c r="H1399">
        <v>36.946981097560979</v>
      </c>
      <c r="I1399" t="s">
        <v>17</v>
      </c>
      <c r="J1399" s="14" t="s">
        <v>17</v>
      </c>
      <c r="K1399" s="14" t="s">
        <v>17</v>
      </c>
      <c r="L1399" s="14" t="s">
        <v>17</v>
      </c>
      <c r="M1399" s="14" t="s">
        <v>17</v>
      </c>
      <c r="N1399" s="14" t="s">
        <v>17</v>
      </c>
      <c r="O1399" s="14" t="s">
        <v>17</v>
      </c>
      <c r="P1399" s="14" t="s">
        <v>17</v>
      </c>
      <c r="Q1399" s="14" t="s">
        <v>17</v>
      </c>
      <c r="R1399" s="14" t="s">
        <v>17</v>
      </c>
      <c r="S1399" s="14" t="s">
        <v>17</v>
      </c>
      <c r="T1399" s="14" t="s">
        <v>17</v>
      </c>
      <c r="U1399" s="14" t="s">
        <v>17</v>
      </c>
      <c r="V1399" s="14" t="s">
        <v>17</v>
      </c>
      <c r="W1399" s="14" t="s">
        <v>17</v>
      </c>
      <c r="X1399" s="14" t="s">
        <v>17</v>
      </c>
      <c r="Y1399" s="14" t="s">
        <v>17</v>
      </c>
      <c r="Z1399" s="14" t="s">
        <v>17</v>
      </c>
      <c r="AA1399" s="14" t="s">
        <v>17</v>
      </c>
      <c r="AB1399" s="14" t="s">
        <v>17</v>
      </c>
      <c r="AC1399" s="14" t="s">
        <v>17</v>
      </c>
      <c r="AD1399" s="14" t="s">
        <v>17</v>
      </c>
      <c r="AE1399" s="14" t="s">
        <v>17</v>
      </c>
    </row>
    <row r="1400" spans="1:31">
      <c r="A1400" t="s">
        <v>143</v>
      </c>
      <c r="B1400" t="s">
        <v>127</v>
      </c>
      <c r="C1400" s="234">
        <v>34982</v>
      </c>
      <c r="D1400" s="234">
        <v>35237</v>
      </c>
      <c r="E1400">
        <v>1996</v>
      </c>
      <c r="F1400">
        <v>4</v>
      </c>
      <c r="G1400">
        <v>10</v>
      </c>
      <c r="H1400">
        <v>32.88115975609756</v>
      </c>
      <c r="I1400" t="s">
        <v>17</v>
      </c>
      <c r="J1400" s="14" t="s">
        <v>17</v>
      </c>
      <c r="K1400" s="14" t="s">
        <v>17</v>
      </c>
      <c r="L1400" s="14" t="s">
        <v>17</v>
      </c>
      <c r="M1400" s="14" t="s">
        <v>17</v>
      </c>
      <c r="N1400" s="14" t="s">
        <v>17</v>
      </c>
      <c r="O1400" s="14" t="s">
        <v>17</v>
      </c>
      <c r="P1400" s="14" t="s">
        <v>17</v>
      </c>
      <c r="Q1400" s="14" t="s">
        <v>17</v>
      </c>
      <c r="R1400" s="14" t="s">
        <v>17</v>
      </c>
      <c r="S1400" s="14" t="s">
        <v>17</v>
      </c>
      <c r="T1400" s="14" t="s">
        <v>17</v>
      </c>
      <c r="U1400" s="14" t="s">
        <v>17</v>
      </c>
      <c r="V1400" s="14" t="s">
        <v>17</v>
      </c>
      <c r="W1400" s="14" t="s">
        <v>17</v>
      </c>
      <c r="X1400" s="14" t="s">
        <v>17</v>
      </c>
      <c r="Y1400" s="14" t="s">
        <v>17</v>
      </c>
      <c r="Z1400" s="14" t="s">
        <v>17</v>
      </c>
      <c r="AA1400" s="14" t="s">
        <v>17</v>
      </c>
      <c r="AB1400" s="14" t="s">
        <v>17</v>
      </c>
      <c r="AC1400" s="14" t="s">
        <v>17</v>
      </c>
      <c r="AD1400" s="14" t="s">
        <v>17</v>
      </c>
      <c r="AE1400" s="14" t="s">
        <v>17</v>
      </c>
    </row>
    <row r="1401" spans="1:31">
      <c r="A1401" t="s">
        <v>143</v>
      </c>
      <c r="B1401" t="s">
        <v>127</v>
      </c>
      <c r="C1401" s="234">
        <v>34982</v>
      </c>
      <c r="D1401" s="234">
        <v>35237</v>
      </c>
      <c r="E1401">
        <v>1996</v>
      </c>
      <c r="F1401">
        <v>4</v>
      </c>
      <c r="G1401">
        <v>11</v>
      </c>
      <c r="H1401">
        <v>33.57281493902439</v>
      </c>
      <c r="I1401" t="s">
        <v>17</v>
      </c>
      <c r="J1401" s="14" t="s">
        <v>17</v>
      </c>
      <c r="K1401" s="14" t="s">
        <v>17</v>
      </c>
      <c r="L1401" s="14" t="s">
        <v>17</v>
      </c>
      <c r="M1401" s="14" t="s">
        <v>17</v>
      </c>
      <c r="N1401" s="14" t="s">
        <v>17</v>
      </c>
      <c r="O1401" s="14" t="s">
        <v>17</v>
      </c>
      <c r="P1401" s="14" t="s">
        <v>17</v>
      </c>
      <c r="Q1401" s="14" t="s">
        <v>17</v>
      </c>
      <c r="R1401" s="14" t="s">
        <v>17</v>
      </c>
      <c r="S1401" s="14" t="s">
        <v>17</v>
      </c>
      <c r="T1401" s="14" t="s">
        <v>17</v>
      </c>
      <c r="U1401" s="14" t="s">
        <v>17</v>
      </c>
      <c r="V1401" s="14" t="s">
        <v>17</v>
      </c>
      <c r="W1401" s="14" t="s">
        <v>17</v>
      </c>
      <c r="X1401" s="14" t="s">
        <v>17</v>
      </c>
      <c r="Y1401" s="14" t="s">
        <v>17</v>
      </c>
      <c r="Z1401" s="14" t="s">
        <v>17</v>
      </c>
      <c r="AA1401" s="14" t="s">
        <v>17</v>
      </c>
      <c r="AB1401" s="14" t="s">
        <v>17</v>
      </c>
      <c r="AC1401" s="14" t="s">
        <v>17</v>
      </c>
      <c r="AD1401" s="14" t="s">
        <v>17</v>
      </c>
      <c r="AE1401" s="14" t="s">
        <v>17</v>
      </c>
    </row>
    <row r="1402" spans="1:31">
      <c r="A1402" t="s">
        <v>143</v>
      </c>
      <c r="B1402" t="s">
        <v>127</v>
      </c>
      <c r="C1402" s="234">
        <v>34982</v>
      </c>
      <c r="D1402" s="234">
        <v>35237</v>
      </c>
      <c r="E1402">
        <v>1996</v>
      </c>
      <c r="F1402">
        <v>4</v>
      </c>
      <c r="G1402">
        <v>12</v>
      </c>
      <c r="H1402">
        <v>37.842012195121946</v>
      </c>
      <c r="I1402" t="s">
        <v>17</v>
      </c>
      <c r="J1402" s="14" t="s">
        <v>17</v>
      </c>
      <c r="K1402" s="14" t="s">
        <v>17</v>
      </c>
      <c r="L1402" s="14" t="s">
        <v>17</v>
      </c>
      <c r="M1402" s="14" t="s">
        <v>17</v>
      </c>
      <c r="N1402" s="14" t="s">
        <v>17</v>
      </c>
      <c r="O1402" s="14" t="s">
        <v>17</v>
      </c>
      <c r="P1402" s="14" t="s">
        <v>17</v>
      </c>
      <c r="Q1402" s="14" t="s">
        <v>17</v>
      </c>
      <c r="R1402" s="14" t="s">
        <v>17</v>
      </c>
      <c r="S1402" s="14" t="s">
        <v>17</v>
      </c>
      <c r="T1402" s="14" t="s">
        <v>17</v>
      </c>
      <c r="U1402" s="14" t="s">
        <v>17</v>
      </c>
      <c r="V1402" s="14" t="s">
        <v>17</v>
      </c>
      <c r="W1402" s="14" t="s">
        <v>17</v>
      </c>
      <c r="X1402" s="14" t="s">
        <v>17</v>
      </c>
      <c r="Y1402" s="14" t="s">
        <v>17</v>
      </c>
      <c r="Z1402" s="14" t="s">
        <v>17</v>
      </c>
      <c r="AA1402" s="14" t="s">
        <v>17</v>
      </c>
      <c r="AB1402" s="14" t="s">
        <v>17</v>
      </c>
      <c r="AC1402" s="14" t="s">
        <v>17</v>
      </c>
      <c r="AD1402" s="14" t="s">
        <v>17</v>
      </c>
      <c r="AE1402" s="14" t="s">
        <v>17</v>
      </c>
    </row>
    <row r="1403" spans="1:31">
      <c r="A1403" t="s">
        <v>143</v>
      </c>
      <c r="B1403" t="s">
        <v>127</v>
      </c>
      <c r="C1403" s="234">
        <v>34982</v>
      </c>
      <c r="D1403" s="234">
        <v>35237</v>
      </c>
      <c r="E1403">
        <v>1996</v>
      </c>
      <c r="F1403">
        <v>4</v>
      </c>
      <c r="G1403">
        <v>13</v>
      </c>
      <c r="H1403">
        <v>34.742825914634146</v>
      </c>
      <c r="I1403" t="s">
        <v>17</v>
      </c>
      <c r="J1403" s="14" t="s">
        <v>17</v>
      </c>
      <c r="K1403" s="14" t="s">
        <v>17</v>
      </c>
      <c r="L1403" s="14" t="s">
        <v>17</v>
      </c>
      <c r="M1403" s="14" t="s">
        <v>17</v>
      </c>
      <c r="N1403" s="14" t="s">
        <v>17</v>
      </c>
      <c r="O1403" s="14" t="s">
        <v>17</v>
      </c>
      <c r="P1403" s="14" t="s">
        <v>17</v>
      </c>
      <c r="Q1403" s="14" t="s">
        <v>17</v>
      </c>
      <c r="R1403" s="14" t="s">
        <v>17</v>
      </c>
      <c r="S1403" s="14" t="s">
        <v>17</v>
      </c>
      <c r="T1403" s="14" t="s">
        <v>17</v>
      </c>
      <c r="U1403" s="14" t="s">
        <v>17</v>
      </c>
      <c r="V1403" s="14" t="s">
        <v>17</v>
      </c>
      <c r="W1403" s="14" t="s">
        <v>17</v>
      </c>
      <c r="X1403" s="14" t="s">
        <v>17</v>
      </c>
      <c r="Y1403" s="14" t="s">
        <v>17</v>
      </c>
      <c r="Z1403" s="14" t="s">
        <v>17</v>
      </c>
      <c r="AA1403" s="14" t="s">
        <v>17</v>
      </c>
      <c r="AB1403" s="14" t="s">
        <v>17</v>
      </c>
      <c r="AC1403" s="14" t="s">
        <v>17</v>
      </c>
      <c r="AD1403" s="14" t="s">
        <v>17</v>
      </c>
      <c r="AE1403" s="14" t="s">
        <v>17</v>
      </c>
    </row>
    <row r="1404" spans="1:31">
      <c r="A1404" t="s">
        <v>143</v>
      </c>
      <c r="B1404" t="s">
        <v>127</v>
      </c>
      <c r="C1404" s="234">
        <v>34982</v>
      </c>
      <c r="D1404" s="234">
        <v>35237</v>
      </c>
      <c r="E1404">
        <v>1996</v>
      </c>
      <c r="F1404">
        <v>4</v>
      </c>
      <c r="G1404">
        <v>14</v>
      </c>
      <c r="H1404">
        <v>37.129292682926824</v>
      </c>
      <c r="I1404" t="s">
        <v>17</v>
      </c>
      <c r="J1404" s="14" t="s">
        <v>17</v>
      </c>
      <c r="K1404" s="14" t="s">
        <v>17</v>
      </c>
      <c r="L1404" s="14" t="s">
        <v>17</v>
      </c>
      <c r="M1404" s="14" t="s">
        <v>17</v>
      </c>
      <c r="N1404" s="14" t="s">
        <v>17</v>
      </c>
      <c r="O1404" s="14" t="s">
        <v>17</v>
      </c>
      <c r="P1404" s="14" t="s">
        <v>17</v>
      </c>
      <c r="Q1404" s="14" t="s">
        <v>17</v>
      </c>
      <c r="R1404" s="14" t="s">
        <v>17</v>
      </c>
      <c r="S1404" s="14" t="s">
        <v>17</v>
      </c>
      <c r="T1404" s="14" t="s">
        <v>17</v>
      </c>
      <c r="U1404" s="14" t="s">
        <v>17</v>
      </c>
      <c r="V1404" s="14" t="s">
        <v>17</v>
      </c>
      <c r="W1404" s="14" t="s">
        <v>17</v>
      </c>
      <c r="X1404" s="14" t="s">
        <v>17</v>
      </c>
      <c r="Y1404" s="14" t="s">
        <v>17</v>
      </c>
      <c r="Z1404" s="14" t="s">
        <v>17</v>
      </c>
      <c r="AA1404" s="14" t="s">
        <v>17</v>
      </c>
      <c r="AB1404" s="14" t="s">
        <v>17</v>
      </c>
      <c r="AC1404" s="14" t="s">
        <v>17</v>
      </c>
      <c r="AD1404" s="14" t="s">
        <v>17</v>
      </c>
      <c r="AE1404" s="14" t="s">
        <v>17</v>
      </c>
    </row>
    <row r="1405" spans="1:31">
      <c r="A1405" t="s">
        <v>143</v>
      </c>
      <c r="B1405" t="s">
        <v>127</v>
      </c>
      <c r="C1405" s="234">
        <v>35341</v>
      </c>
      <c r="D1405" s="234">
        <v>35594</v>
      </c>
      <c r="E1405">
        <v>1997</v>
      </c>
      <c r="F1405">
        <v>1</v>
      </c>
      <c r="G1405">
        <v>1</v>
      </c>
      <c r="H1405">
        <v>20.725307926829263</v>
      </c>
      <c r="I1405" t="s">
        <v>17</v>
      </c>
      <c r="J1405" s="14" t="s">
        <v>17</v>
      </c>
      <c r="K1405" s="14" t="s">
        <v>17</v>
      </c>
      <c r="L1405" s="14" t="s">
        <v>17</v>
      </c>
      <c r="M1405" s="14" t="s">
        <v>17</v>
      </c>
      <c r="N1405" s="14" t="s">
        <v>17</v>
      </c>
      <c r="O1405" s="14" t="s">
        <v>17</v>
      </c>
      <c r="P1405" s="14" t="s">
        <v>17</v>
      </c>
      <c r="Q1405" s="14" t="s">
        <v>17</v>
      </c>
      <c r="R1405" s="14" t="s">
        <v>17</v>
      </c>
      <c r="S1405" s="14" t="s">
        <v>17</v>
      </c>
      <c r="T1405" s="14" t="s">
        <v>17</v>
      </c>
      <c r="U1405" s="14" t="s">
        <v>17</v>
      </c>
      <c r="V1405" s="14" t="s">
        <v>17</v>
      </c>
      <c r="W1405" s="14" t="s">
        <v>17</v>
      </c>
      <c r="X1405" s="14" t="s">
        <v>17</v>
      </c>
      <c r="Y1405" s="14" t="s">
        <v>17</v>
      </c>
      <c r="Z1405" s="14" t="s">
        <v>17</v>
      </c>
      <c r="AA1405" s="14" t="s">
        <v>17</v>
      </c>
      <c r="AB1405" s="14" t="s">
        <v>17</v>
      </c>
      <c r="AC1405" s="14" t="s">
        <v>17</v>
      </c>
      <c r="AD1405" s="14" t="s">
        <v>17</v>
      </c>
      <c r="AE1405" s="14" t="s">
        <v>17</v>
      </c>
    </row>
    <row r="1406" spans="1:31">
      <c r="A1406" t="s">
        <v>143</v>
      </c>
      <c r="B1406" t="s">
        <v>127</v>
      </c>
      <c r="C1406" s="234">
        <v>35341</v>
      </c>
      <c r="D1406" s="234">
        <v>35594</v>
      </c>
      <c r="E1406">
        <v>1997</v>
      </c>
      <c r="F1406">
        <v>1</v>
      </c>
      <c r="G1406">
        <v>2</v>
      </c>
      <c r="H1406">
        <v>17.468858536585362</v>
      </c>
      <c r="I1406">
        <v>2.4435150000000001</v>
      </c>
      <c r="J1406" s="14" t="s">
        <v>17</v>
      </c>
      <c r="K1406" s="14" t="s">
        <v>17</v>
      </c>
      <c r="L1406" s="14" t="s">
        <v>17</v>
      </c>
      <c r="M1406" s="14" t="s">
        <v>17</v>
      </c>
      <c r="N1406" s="162">
        <v>70.507500000000007</v>
      </c>
      <c r="O1406" s="14" t="s">
        <v>17</v>
      </c>
      <c r="P1406" s="162">
        <v>0.15734999999999999</v>
      </c>
      <c r="Q1406" s="162">
        <v>1.7685000000000002</v>
      </c>
      <c r="R1406" s="14" t="s">
        <v>17</v>
      </c>
      <c r="S1406" s="14" t="s">
        <v>17</v>
      </c>
      <c r="T1406" s="14" t="s">
        <v>17</v>
      </c>
      <c r="U1406" s="14" t="s">
        <v>17</v>
      </c>
      <c r="V1406" s="14" t="s">
        <v>17</v>
      </c>
      <c r="W1406" s="14" t="s">
        <v>17</v>
      </c>
      <c r="X1406" s="14" t="s">
        <v>17</v>
      </c>
      <c r="Y1406" s="14" t="s">
        <v>17</v>
      </c>
      <c r="Z1406" s="14" t="s">
        <v>17</v>
      </c>
      <c r="AA1406" s="14" t="s">
        <v>17</v>
      </c>
      <c r="AB1406" s="14" t="s">
        <v>17</v>
      </c>
      <c r="AC1406" s="14" t="s">
        <v>17</v>
      </c>
      <c r="AD1406" s="14" t="s">
        <v>17</v>
      </c>
      <c r="AE1406" s="14" t="s">
        <v>17</v>
      </c>
    </row>
    <row r="1407" spans="1:31">
      <c r="A1407" t="s">
        <v>143</v>
      </c>
      <c r="B1407" t="s">
        <v>127</v>
      </c>
      <c r="C1407" s="234">
        <v>35341</v>
      </c>
      <c r="D1407" s="234">
        <v>35594</v>
      </c>
      <c r="E1407">
        <v>1997</v>
      </c>
      <c r="F1407">
        <v>1</v>
      </c>
      <c r="G1407">
        <v>3</v>
      </c>
      <c r="H1407">
        <v>20.895187500000002</v>
      </c>
      <c r="I1407">
        <v>2.490977</v>
      </c>
      <c r="J1407" s="14" t="s">
        <v>17</v>
      </c>
      <c r="K1407" s="14" t="s">
        <v>17</v>
      </c>
      <c r="L1407" s="14" t="s">
        <v>17</v>
      </c>
      <c r="M1407" s="14" t="s">
        <v>17</v>
      </c>
      <c r="N1407" s="162">
        <v>56.24010000000002</v>
      </c>
      <c r="O1407" s="14" t="s">
        <v>17</v>
      </c>
      <c r="P1407" s="162">
        <v>9.5450000000000007E-2</v>
      </c>
      <c r="Q1407" s="162">
        <v>0.90900000000000003</v>
      </c>
      <c r="R1407" s="14" t="s">
        <v>17</v>
      </c>
      <c r="S1407" s="14" t="s">
        <v>17</v>
      </c>
      <c r="T1407" s="14" t="s">
        <v>17</v>
      </c>
      <c r="U1407" s="14" t="s">
        <v>17</v>
      </c>
      <c r="V1407" s="14" t="s">
        <v>17</v>
      </c>
      <c r="W1407" s="14" t="s">
        <v>17</v>
      </c>
      <c r="X1407" s="14" t="s">
        <v>17</v>
      </c>
      <c r="Y1407" s="14" t="s">
        <v>17</v>
      </c>
      <c r="Z1407" s="14" t="s">
        <v>17</v>
      </c>
      <c r="AA1407" s="14" t="s">
        <v>17</v>
      </c>
      <c r="AB1407" s="14" t="s">
        <v>17</v>
      </c>
      <c r="AC1407" s="14" t="s">
        <v>17</v>
      </c>
      <c r="AD1407" s="14" t="s">
        <v>17</v>
      </c>
      <c r="AE1407" s="14" t="s">
        <v>17</v>
      </c>
    </row>
    <row r="1408" spans="1:31">
      <c r="A1408" t="s">
        <v>143</v>
      </c>
      <c r="B1408" t="s">
        <v>127</v>
      </c>
      <c r="C1408" s="234">
        <v>35341</v>
      </c>
      <c r="D1408" s="234">
        <v>35594</v>
      </c>
      <c r="E1408">
        <v>1997</v>
      </c>
      <c r="F1408">
        <v>1</v>
      </c>
      <c r="G1408">
        <v>4</v>
      </c>
      <c r="H1408">
        <v>19.078564329268293</v>
      </c>
      <c r="I1408">
        <v>2.5687570000000002</v>
      </c>
      <c r="J1408" s="14" t="s">
        <v>17</v>
      </c>
      <c r="K1408" s="14" t="s">
        <v>17</v>
      </c>
      <c r="L1408" s="14" t="s">
        <v>17</v>
      </c>
      <c r="M1408" s="14" t="s">
        <v>17</v>
      </c>
      <c r="N1408" s="162">
        <v>30.525600000000001</v>
      </c>
      <c r="O1408" s="14" t="s">
        <v>17</v>
      </c>
      <c r="P1408" s="162">
        <v>8.5980000000000001E-2</v>
      </c>
      <c r="Q1408" s="162">
        <v>0.83200000000000007</v>
      </c>
      <c r="R1408" s="14" t="s">
        <v>17</v>
      </c>
      <c r="S1408" s="14" t="s">
        <v>17</v>
      </c>
      <c r="T1408" s="14" t="s">
        <v>17</v>
      </c>
      <c r="U1408" s="14" t="s">
        <v>17</v>
      </c>
      <c r="V1408" s="14" t="s">
        <v>17</v>
      </c>
      <c r="W1408" s="14" t="s">
        <v>17</v>
      </c>
      <c r="X1408" s="14" t="s">
        <v>17</v>
      </c>
      <c r="Y1408" s="14" t="s">
        <v>17</v>
      </c>
      <c r="Z1408" s="14" t="s">
        <v>17</v>
      </c>
      <c r="AA1408" s="14" t="s">
        <v>17</v>
      </c>
      <c r="AB1408" s="14" t="s">
        <v>17</v>
      </c>
      <c r="AC1408" s="14" t="s">
        <v>17</v>
      </c>
      <c r="AD1408" s="14" t="s">
        <v>17</v>
      </c>
      <c r="AE1408" s="14" t="s">
        <v>17</v>
      </c>
    </row>
    <row r="1409" spans="1:31">
      <c r="A1409" t="s">
        <v>143</v>
      </c>
      <c r="B1409" t="s">
        <v>127</v>
      </c>
      <c r="C1409" s="234">
        <v>35341</v>
      </c>
      <c r="D1409" s="234">
        <v>35594</v>
      </c>
      <c r="E1409">
        <v>1997</v>
      </c>
      <c r="F1409">
        <v>1</v>
      </c>
      <c r="G1409">
        <v>5</v>
      </c>
      <c r="H1409">
        <v>36.481905792682923</v>
      </c>
      <c r="I1409">
        <v>2.6094179999999998</v>
      </c>
      <c r="J1409" s="14" t="s">
        <v>17</v>
      </c>
      <c r="K1409" s="14" t="s">
        <v>17</v>
      </c>
      <c r="L1409" s="14" t="s">
        <v>17</v>
      </c>
      <c r="M1409" s="14" t="s">
        <v>17</v>
      </c>
      <c r="N1409" s="162">
        <v>59.834600000000009</v>
      </c>
      <c r="O1409" s="14" t="s">
        <v>17</v>
      </c>
      <c r="P1409" s="162">
        <v>8.362E-2</v>
      </c>
      <c r="Q1409" s="162">
        <v>0.89</v>
      </c>
      <c r="R1409" s="14" t="s">
        <v>17</v>
      </c>
      <c r="S1409" s="14" t="s">
        <v>17</v>
      </c>
      <c r="T1409" s="14" t="s">
        <v>17</v>
      </c>
      <c r="U1409" s="14" t="s">
        <v>17</v>
      </c>
      <c r="V1409" s="14" t="s">
        <v>17</v>
      </c>
      <c r="W1409" s="14" t="s">
        <v>17</v>
      </c>
      <c r="X1409" s="14" t="s">
        <v>17</v>
      </c>
      <c r="Y1409" s="14" t="s">
        <v>17</v>
      </c>
      <c r="Z1409" s="14" t="s">
        <v>17</v>
      </c>
      <c r="AA1409" s="14" t="s">
        <v>17</v>
      </c>
      <c r="AB1409" s="14" t="s">
        <v>17</v>
      </c>
      <c r="AC1409" s="14" t="s">
        <v>17</v>
      </c>
      <c r="AD1409" s="14" t="s">
        <v>17</v>
      </c>
      <c r="AE1409" s="14" t="s">
        <v>17</v>
      </c>
    </row>
    <row r="1410" spans="1:31">
      <c r="A1410" t="s">
        <v>143</v>
      </c>
      <c r="B1410" t="s">
        <v>127</v>
      </c>
      <c r="C1410" s="234">
        <v>35341</v>
      </c>
      <c r="D1410" s="234">
        <v>35594</v>
      </c>
      <c r="E1410">
        <v>1997</v>
      </c>
      <c r="F1410">
        <v>1</v>
      </c>
      <c r="G1410">
        <v>6</v>
      </c>
      <c r="H1410">
        <v>28.794753658536589</v>
      </c>
      <c r="I1410">
        <v>2.6719029999999999</v>
      </c>
      <c r="J1410" s="14" t="s">
        <v>17</v>
      </c>
      <c r="K1410" s="14" t="s">
        <v>17</v>
      </c>
      <c r="L1410" s="14" t="s">
        <v>17</v>
      </c>
      <c r="M1410" s="14" t="s">
        <v>17</v>
      </c>
      <c r="N1410" s="162">
        <v>41.087900000000005</v>
      </c>
      <c r="O1410" s="14" t="s">
        <v>17</v>
      </c>
      <c r="P1410" s="162">
        <v>9.0574999999999989E-2</v>
      </c>
      <c r="Q1410" s="162">
        <v>0.91599999999999993</v>
      </c>
      <c r="R1410" s="14" t="s">
        <v>17</v>
      </c>
      <c r="S1410" s="14" t="s">
        <v>17</v>
      </c>
      <c r="T1410" s="14" t="s">
        <v>17</v>
      </c>
      <c r="U1410" s="14" t="s">
        <v>17</v>
      </c>
      <c r="V1410" s="14" t="s">
        <v>17</v>
      </c>
      <c r="W1410" s="14" t="s">
        <v>17</v>
      </c>
      <c r="X1410" s="14" t="s">
        <v>17</v>
      </c>
      <c r="Y1410" s="14" t="s">
        <v>17</v>
      </c>
      <c r="Z1410" s="14" t="s">
        <v>17</v>
      </c>
      <c r="AA1410" s="14" t="s">
        <v>17</v>
      </c>
      <c r="AB1410" s="14" t="s">
        <v>17</v>
      </c>
      <c r="AC1410" s="14" t="s">
        <v>17</v>
      </c>
      <c r="AD1410" s="14" t="s">
        <v>17</v>
      </c>
      <c r="AE1410" s="14" t="s">
        <v>17</v>
      </c>
    </row>
    <row r="1411" spans="1:31">
      <c r="A1411" t="s">
        <v>143</v>
      </c>
      <c r="B1411" t="s">
        <v>127</v>
      </c>
      <c r="C1411" s="234">
        <v>35341</v>
      </c>
      <c r="D1411" s="234">
        <v>35594</v>
      </c>
      <c r="E1411">
        <v>1997</v>
      </c>
      <c r="F1411">
        <v>1</v>
      </c>
      <c r="G1411">
        <v>7</v>
      </c>
      <c r="H1411">
        <v>55.996512804878058</v>
      </c>
      <c r="I1411">
        <v>2.7723070000000001</v>
      </c>
      <c r="J1411" s="14" t="s">
        <v>17</v>
      </c>
      <c r="K1411" s="14" t="s">
        <v>17</v>
      </c>
      <c r="L1411" s="14" t="s">
        <v>17</v>
      </c>
      <c r="M1411" s="14" t="s">
        <v>17</v>
      </c>
      <c r="N1411" s="162">
        <v>56.295400000000001</v>
      </c>
      <c r="O1411" s="14" t="s">
        <v>17</v>
      </c>
      <c r="P1411" s="162">
        <v>9.0975E-2</v>
      </c>
      <c r="Q1411" s="162">
        <v>0.88050000000000006</v>
      </c>
      <c r="R1411" s="14" t="s">
        <v>17</v>
      </c>
      <c r="S1411" s="14" t="s">
        <v>17</v>
      </c>
      <c r="T1411" s="14" t="s">
        <v>17</v>
      </c>
      <c r="U1411" s="14" t="s">
        <v>17</v>
      </c>
      <c r="V1411" s="14" t="s">
        <v>17</v>
      </c>
      <c r="W1411" s="14" t="s">
        <v>17</v>
      </c>
      <c r="X1411" s="14" t="s">
        <v>17</v>
      </c>
      <c r="Y1411" s="14" t="s">
        <v>17</v>
      </c>
      <c r="Z1411" s="14" t="s">
        <v>17</v>
      </c>
      <c r="AA1411" s="14" t="s">
        <v>17</v>
      </c>
      <c r="AB1411" s="14" t="s">
        <v>17</v>
      </c>
      <c r="AC1411" s="14" t="s">
        <v>17</v>
      </c>
      <c r="AD1411" s="14" t="s">
        <v>17</v>
      </c>
      <c r="AE1411" s="14" t="s">
        <v>17</v>
      </c>
    </row>
    <row r="1412" spans="1:31">
      <c r="A1412" t="s">
        <v>143</v>
      </c>
      <c r="B1412" t="s">
        <v>127</v>
      </c>
      <c r="C1412" s="234">
        <v>35341</v>
      </c>
      <c r="D1412" s="234">
        <v>35594</v>
      </c>
      <c r="E1412">
        <v>1997</v>
      </c>
      <c r="F1412">
        <v>1</v>
      </c>
      <c r="G1412">
        <v>8</v>
      </c>
      <c r="H1412">
        <v>44.605008384146338</v>
      </c>
      <c r="I1412" t="s">
        <v>17</v>
      </c>
      <c r="J1412" s="14" t="s">
        <v>17</v>
      </c>
      <c r="K1412" s="14" t="s">
        <v>17</v>
      </c>
      <c r="L1412" s="14" t="s">
        <v>17</v>
      </c>
      <c r="M1412" s="14" t="s">
        <v>17</v>
      </c>
      <c r="N1412" s="14" t="s">
        <v>17</v>
      </c>
      <c r="O1412" s="14" t="s">
        <v>17</v>
      </c>
      <c r="P1412" s="14" t="s">
        <v>17</v>
      </c>
      <c r="Q1412" s="14" t="s">
        <v>17</v>
      </c>
      <c r="R1412" s="14" t="s">
        <v>17</v>
      </c>
      <c r="S1412" s="14" t="s">
        <v>17</v>
      </c>
      <c r="T1412" s="14" t="s">
        <v>17</v>
      </c>
      <c r="U1412" s="14" t="s">
        <v>17</v>
      </c>
      <c r="V1412" s="14" t="s">
        <v>17</v>
      </c>
      <c r="W1412" s="14" t="s">
        <v>17</v>
      </c>
      <c r="X1412" s="14" t="s">
        <v>17</v>
      </c>
      <c r="Y1412" s="14" t="s">
        <v>17</v>
      </c>
      <c r="Z1412" s="14" t="s">
        <v>17</v>
      </c>
      <c r="AA1412" s="14" t="s">
        <v>17</v>
      </c>
      <c r="AB1412" s="14" t="s">
        <v>17</v>
      </c>
      <c r="AC1412" s="14" t="s">
        <v>17</v>
      </c>
      <c r="AD1412" s="14" t="s">
        <v>17</v>
      </c>
      <c r="AE1412" s="14" t="s">
        <v>17</v>
      </c>
    </row>
    <row r="1413" spans="1:31">
      <c r="A1413" t="s">
        <v>143</v>
      </c>
      <c r="B1413" t="s">
        <v>127</v>
      </c>
      <c r="C1413" s="234">
        <v>35341</v>
      </c>
      <c r="D1413" s="234">
        <v>35594</v>
      </c>
      <c r="E1413">
        <v>1997</v>
      </c>
      <c r="F1413">
        <v>1</v>
      </c>
      <c r="G1413">
        <v>9</v>
      </c>
      <c r="H1413">
        <v>46.761925609756091</v>
      </c>
      <c r="I1413" t="s">
        <v>17</v>
      </c>
      <c r="J1413" s="14" t="s">
        <v>17</v>
      </c>
      <c r="K1413" s="14" t="s">
        <v>17</v>
      </c>
      <c r="L1413" s="14" t="s">
        <v>17</v>
      </c>
      <c r="M1413" s="14" t="s">
        <v>17</v>
      </c>
      <c r="N1413" s="14" t="s">
        <v>17</v>
      </c>
      <c r="O1413" s="14" t="s">
        <v>17</v>
      </c>
      <c r="P1413" s="14" t="s">
        <v>17</v>
      </c>
      <c r="Q1413" s="14" t="s">
        <v>17</v>
      </c>
      <c r="R1413" s="14" t="s">
        <v>17</v>
      </c>
      <c r="S1413" s="14" t="s">
        <v>17</v>
      </c>
      <c r="T1413" s="14" t="s">
        <v>17</v>
      </c>
      <c r="U1413" s="14" t="s">
        <v>17</v>
      </c>
      <c r="V1413" s="14" t="s">
        <v>17</v>
      </c>
      <c r="W1413" s="14" t="s">
        <v>17</v>
      </c>
      <c r="X1413" s="14" t="s">
        <v>17</v>
      </c>
      <c r="Y1413" s="14" t="s">
        <v>17</v>
      </c>
      <c r="Z1413" s="14" t="s">
        <v>17</v>
      </c>
      <c r="AA1413" s="14" t="s">
        <v>17</v>
      </c>
      <c r="AB1413" s="14" t="s">
        <v>17</v>
      </c>
      <c r="AC1413" s="14" t="s">
        <v>17</v>
      </c>
      <c r="AD1413" s="14" t="s">
        <v>17</v>
      </c>
      <c r="AE1413" s="14" t="s">
        <v>17</v>
      </c>
    </row>
    <row r="1414" spans="1:31">
      <c r="A1414" t="s">
        <v>143</v>
      </c>
      <c r="B1414" t="s">
        <v>127</v>
      </c>
      <c r="C1414" s="234">
        <v>35341</v>
      </c>
      <c r="D1414" s="234">
        <v>35594</v>
      </c>
      <c r="E1414">
        <v>1997</v>
      </c>
      <c r="F1414">
        <v>1</v>
      </c>
      <c r="G1414">
        <v>10</v>
      </c>
      <c r="H1414">
        <v>36.804105182926833</v>
      </c>
      <c r="I1414" t="s">
        <v>17</v>
      </c>
      <c r="J1414" s="14" t="s">
        <v>17</v>
      </c>
      <c r="K1414" s="14" t="s">
        <v>17</v>
      </c>
      <c r="L1414" s="14" t="s">
        <v>17</v>
      </c>
      <c r="M1414" s="14" t="s">
        <v>17</v>
      </c>
      <c r="N1414" s="14" t="s">
        <v>17</v>
      </c>
      <c r="O1414" s="14" t="s">
        <v>17</v>
      </c>
      <c r="P1414" s="14" t="s">
        <v>17</v>
      </c>
      <c r="Q1414" s="14" t="s">
        <v>17</v>
      </c>
      <c r="R1414" s="14" t="s">
        <v>17</v>
      </c>
      <c r="S1414" s="14" t="s">
        <v>17</v>
      </c>
      <c r="T1414" s="14" t="s">
        <v>17</v>
      </c>
      <c r="U1414" s="14" t="s">
        <v>17</v>
      </c>
      <c r="V1414" s="14" t="s">
        <v>17</v>
      </c>
      <c r="W1414" s="14" t="s">
        <v>17</v>
      </c>
      <c r="X1414" s="14" t="s">
        <v>17</v>
      </c>
      <c r="Y1414" s="14" t="s">
        <v>17</v>
      </c>
      <c r="Z1414" s="14" t="s">
        <v>17</v>
      </c>
      <c r="AA1414" s="14" t="s">
        <v>17</v>
      </c>
      <c r="AB1414" s="14" t="s">
        <v>17</v>
      </c>
      <c r="AC1414" s="14" t="s">
        <v>17</v>
      </c>
      <c r="AD1414" s="14" t="s">
        <v>17</v>
      </c>
      <c r="AE1414" s="14" t="s">
        <v>17</v>
      </c>
    </row>
    <row r="1415" spans="1:31">
      <c r="A1415" t="s">
        <v>143</v>
      </c>
      <c r="B1415" t="s">
        <v>127</v>
      </c>
      <c r="C1415" s="234">
        <v>35341</v>
      </c>
      <c r="D1415" s="234">
        <v>35594</v>
      </c>
      <c r="E1415">
        <v>1997</v>
      </c>
      <c r="F1415">
        <v>1</v>
      </c>
      <c r="G1415">
        <v>11</v>
      </c>
      <c r="H1415">
        <v>42.98783231707317</v>
      </c>
      <c r="I1415" t="s">
        <v>17</v>
      </c>
      <c r="J1415" s="14" t="s">
        <v>17</v>
      </c>
      <c r="K1415" s="14" t="s">
        <v>17</v>
      </c>
      <c r="L1415" s="14" t="s">
        <v>17</v>
      </c>
      <c r="M1415" s="14" t="s">
        <v>17</v>
      </c>
      <c r="N1415" s="14" t="s">
        <v>17</v>
      </c>
      <c r="O1415" s="14" t="s">
        <v>17</v>
      </c>
      <c r="P1415" s="14" t="s">
        <v>17</v>
      </c>
      <c r="Q1415" s="14" t="s">
        <v>17</v>
      </c>
      <c r="R1415" s="14" t="s">
        <v>17</v>
      </c>
      <c r="S1415" s="14" t="s">
        <v>17</v>
      </c>
      <c r="T1415" s="14" t="s">
        <v>17</v>
      </c>
      <c r="U1415" s="14" t="s">
        <v>17</v>
      </c>
      <c r="V1415" s="14" t="s">
        <v>17</v>
      </c>
      <c r="W1415" s="14" t="s">
        <v>17</v>
      </c>
      <c r="X1415" s="14" t="s">
        <v>17</v>
      </c>
      <c r="Y1415" s="14" t="s">
        <v>17</v>
      </c>
      <c r="Z1415" s="14" t="s">
        <v>17</v>
      </c>
      <c r="AA1415" s="14" t="s">
        <v>17</v>
      </c>
      <c r="AB1415" s="14" t="s">
        <v>17</v>
      </c>
      <c r="AC1415" s="14" t="s">
        <v>17</v>
      </c>
      <c r="AD1415" s="14" t="s">
        <v>17</v>
      </c>
      <c r="AE1415" s="14" t="s">
        <v>17</v>
      </c>
    </row>
    <row r="1416" spans="1:31">
      <c r="A1416" t="s">
        <v>143</v>
      </c>
      <c r="B1416" t="s">
        <v>127</v>
      </c>
      <c r="C1416" s="234">
        <v>35341</v>
      </c>
      <c r="D1416" s="234">
        <v>35594</v>
      </c>
      <c r="E1416">
        <v>1997</v>
      </c>
      <c r="F1416">
        <v>1</v>
      </c>
      <c r="G1416">
        <v>12</v>
      </c>
      <c r="H1416">
        <v>38.807798780487801</v>
      </c>
      <c r="I1416" t="s">
        <v>17</v>
      </c>
      <c r="J1416" s="14" t="s">
        <v>17</v>
      </c>
      <c r="K1416" s="14" t="s">
        <v>17</v>
      </c>
      <c r="L1416" s="14" t="s">
        <v>17</v>
      </c>
      <c r="M1416" s="14" t="s">
        <v>17</v>
      </c>
      <c r="N1416" s="14" t="s">
        <v>17</v>
      </c>
      <c r="O1416" s="14" t="s">
        <v>17</v>
      </c>
      <c r="P1416" s="14" t="s">
        <v>17</v>
      </c>
      <c r="Q1416" s="14" t="s">
        <v>17</v>
      </c>
      <c r="R1416" s="14" t="s">
        <v>17</v>
      </c>
      <c r="S1416" s="14" t="s">
        <v>17</v>
      </c>
      <c r="T1416" s="14" t="s">
        <v>17</v>
      </c>
      <c r="U1416" s="14" t="s">
        <v>17</v>
      </c>
      <c r="V1416" s="14" t="s">
        <v>17</v>
      </c>
      <c r="W1416" s="14" t="s">
        <v>17</v>
      </c>
      <c r="X1416" s="14" t="s">
        <v>17</v>
      </c>
      <c r="Y1416" s="14" t="s">
        <v>17</v>
      </c>
      <c r="Z1416" s="14" t="s">
        <v>17</v>
      </c>
      <c r="AA1416" s="14" t="s">
        <v>17</v>
      </c>
      <c r="AB1416" s="14" t="s">
        <v>17</v>
      </c>
      <c r="AC1416" s="14" t="s">
        <v>17</v>
      </c>
      <c r="AD1416" s="14" t="s">
        <v>17</v>
      </c>
      <c r="AE1416" s="14" t="s">
        <v>17</v>
      </c>
    </row>
    <row r="1417" spans="1:31">
      <c r="A1417" t="s">
        <v>143</v>
      </c>
      <c r="B1417" t="s">
        <v>127</v>
      </c>
      <c r="C1417" s="234">
        <v>35341</v>
      </c>
      <c r="D1417" s="234">
        <v>35594</v>
      </c>
      <c r="E1417">
        <v>1997</v>
      </c>
      <c r="F1417">
        <v>1</v>
      </c>
      <c r="G1417">
        <v>13</v>
      </c>
      <c r="H1417">
        <v>39.500154878048775</v>
      </c>
      <c r="I1417" t="s">
        <v>17</v>
      </c>
      <c r="J1417" s="14" t="s">
        <v>17</v>
      </c>
      <c r="K1417" s="14" t="s">
        <v>17</v>
      </c>
      <c r="L1417" s="14" t="s">
        <v>17</v>
      </c>
      <c r="M1417" s="14" t="s">
        <v>17</v>
      </c>
      <c r="N1417" s="14" t="s">
        <v>17</v>
      </c>
      <c r="O1417" s="14" t="s">
        <v>17</v>
      </c>
      <c r="P1417" s="14" t="s">
        <v>17</v>
      </c>
      <c r="Q1417" s="14" t="s">
        <v>17</v>
      </c>
      <c r="R1417" s="14" t="s">
        <v>17</v>
      </c>
      <c r="S1417" s="14" t="s">
        <v>17</v>
      </c>
      <c r="T1417" s="14" t="s">
        <v>17</v>
      </c>
      <c r="U1417" s="14" t="s">
        <v>17</v>
      </c>
      <c r="V1417" s="14" t="s">
        <v>17</v>
      </c>
      <c r="W1417" s="14" t="s">
        <v>17</v>
      </c>
      <c r="X1417" s="14" t="s">
        <v>17</v>
      </c>
      <c r="Y1417" s="14" t="s">
        <v>17</v>
      </c>
      <c r="Z1417" s="14" t="s">
        <v>17</v>
      </c>
      <c r="AA1417" s="14" t="s">
        <v>17</v>
      </c>
      <c r="AB1417" s="14" t="s">
        <v>17</v>
      </c>
      <c r="AC1417" s="14" t="s">
        <v>17</v>
      </c>
      <c r="AD1417" s="14" t="s">
        <v>17</v>
      </c>
      <c r="AE1417" s="14" t="s">
        <v>17</v>
      </c>
    </row>
    <row r="1418" spans="1:31">
      <c r="A1418" t="s">
        <v>143</v>
      </c>
      <c r="B1418" t="s">
        <v>127</v>
      </c>
      <c r="C1418" s="234">
        <v>35341</v>
      </c>
      <c r="D1418" s="234">
        <v>35594</v>
      </c>
      <c r="E1418">
        <v>1997</v>
      </c>
      <c r="F1418">
        <v>1</v>
      </c>
      <c r="G1418">
        <v>14</v>
      </c>
      <c r="H1418">
        <v>35.191964634146338</v>
      </c>
      <c r="I1418" t="s">
        <v>17</v>
      </c>
      <c r="J1418" s="14" t="s">
        <v>17</v>
      </c>
      <c r="K1418" s="14" t="s">
        <v>17</v>
      </c>
      <c r="L1418" s="14" t="s">
        <v>17</v>
      </c>
      <c r="M1418" s="14" t="s">
        <v>17</v>
      </c>
      <c r="N1418" s="14" t="s">
        <v>17</v>
      </c>
      <c r="O1418" s="14" t="s">
        <v>17</v>
      </c>
      <c r="P1418" s="14" t="s">
        <v>17</v>
      </c>
      <c r="Q1418" s="14" t="s">
        <v>17</v>
      </c>
      <c r="R1418" s="14" t="s">
        <v>17</v>
      </c>
      <c r="S1418" s="14" t="s">
        <v>17</v>
      </c>
      <c r="T1418" s="14" t="s">
        <v>17</v>
      </c>
      <c r="U1418" s="14" t="s">
        <v>17</v>
      </c>
      <c r="V1418" s="14" t="s">
        <v>17</v>
      </c>
      <c r="W1418" s="14" t="s">
        <v>17</v>
      </c>
      <c r="X1418" s="14" t="s">
        <v>17</v>
      </c>
      <c r="Y1418" s="14" t="s">
        <v>17</v>
      </c>
      <c r="Z1418" s="14" t="s">
        <v>17</v>
      </c>
      <c r="AA1418" s="14" t="s">
        <v>17</v>
      </c>
      <c r="AB1418" s="14" t="s">
        <v>17</v>
      </c>
      <c r="AC1418" s="14" t="s">
        <v>17</v>
      </c>
      <c r="AD1418" s="14" t="s">
        <v>17</v>
      </c>
      <c r="AE1418" s="14" t="s">
        <v>17</v>
      </c>
    </row>
    <row r="1419" spans="1:31">
      <c r="A1419" t="s">
        <v>143</v>
      </c>
      <c r="B1419" t="s">
        <v>127</v>
      </c>
      <c r="C1419" s="234">
        <v>35341</v>
      </c>
      <c r="D1419" s="234">
        <v>35594</v>
      </c>
      <c r="E1419">
        <v>1997</v>
      </c>
      <c r="F1419">
        <v>2</v>
      </c>
      <c r="G1419">
        <v>1</v>
      </c>
      <c r="H1419">
        <v>16.707739024390243</v>
      </c>
      <c r="I1419" t="s">
        <v>17</v>
      </c>
      <c r="J1419" s="14" t="s">
        <v>17</v>
      </c>
      <c r="K1419" s="14" t="s">
        <v>17</v>
      </c>
      <c r="L1419" s="14" t="s">
        <v>17</v>
      </c>
      <c r="M1419" s="14" t="s">
        <v>17</v>
      </c>
      <c r="N1419" s="14" t="s">
        <v>17</v>
      </c>
      <c r="O1419" s="14" t="s">
        <v>17</v>
      </c>
      <c r="P1419" s="14" t="s">
        <v>17</v>
      </c>
      <c r="Q1419" s="14" t="s">
        <v>17</v>
      </c>
      <c r="R1419" s="14" t="s">
        <v>17</v>
      </c>
      <c r="S1419" s="14" t="s">
        <v>17</v>
      </c>
      <c r="T1419" s="14" t="s">
        <v>17</v>
      </c>
      <c r="U1419" s="14" t="s">
        <v>17</v>
      </c>
      <c r="V1419" s="14" t="s">
        <v>17</v>
      </c>
      <c r="W1419" s="14" t="s">
        <v>17</v>
      </c>
      <c r="X1419" s="14" t="s">
        <v>17</v>
      </c>
      <c r="Y1419" s="14" t="s">
        <v>17</v>
      </c>
      <c r="Z1419" s="14" t="s">
        <v>17</v>
      </c>
      <c r="AA1419" s="14" t="s">
        <v>17</v>
      </c>
      <c r="AB1419" s="14" t="s">
        <v>17</v>
      </c>
      <c r="AC1419" s="14" t="s">
        <v>17</v>
      </c>
      <c r="AD1419" s="14" t="s">
        <v>17</v>
      </c>
      <c r="AE1419" s="14" t="s">
        <v>17</v>
      </c>
    </row>
    <row r="1420" spans="1:31">
      <c r="A1420" t="s">
        <v>143</v>
      </c>
      <c r="B1420" t="s">
        <v>127</v>
      </c>
      <c r="C1420" s="234">
        <v>35341</v>
      </c>
      <c r="D1420" s="234">
        <v>35594</v>
      </c>
      <c r="E1420">
        <v>1997</v>
      </c>
      <c r="F1420">
        <v>2</v>
      </c>
      <c r="G1420">
        <v>2</v>
      </c>
      <c r="H1420">
        <v>18.852205792682927</v>
      </c>
      <c r="I1420">
        <v>2.5840000000000001</v>
      </c>
      <c r="J1420" s="14" t="s">
        <v>17</v>
      </c>
      <c r="K1420" s="14" t="s">
        <v>17</v>
      </c>
      <c r="L1420" s="14" t="s">
        <v>17</v>
      </c>
      <c r="M1420" s="14" t="s">
        <v>17</v>
      </c>
      <c r="N1420" s="162">
        <v>61.438300000000012</v>
      </c>
      <c r="O1420" s="14" t="s">
        <v>17</v>
      </c>
      <c r="P1420" s="162">
        <v>8.7194999999999995E-2</v>
      </c>
      <c r="Q1420" s="162">
        <v>0.84099999999999997</v>
      </c>
      <c r="R1420" s="14" t="s">
        <v>17</v>
      </c>
      <c r="S1420" s="14" t="s">
        <v>17</v>
      </c>
      <c r="T1420" s="14" t="s">
        <v>17</v>
      </c>
      <c r="U1420" s="14" t="s">
        <v>17</v>
      </c>
      <c r="V1420" s="14" t="s">
        <v>17</v>
      </c>
      <c r="W1420" s="14" t="s">
        <v>17</v>
      </c>
      <c r="X1420" s="14" t="s">
        <v>17</v>
      </c>
      <c r="Y1420" s="14" t="s">
        <v>17</v>
      </c>
      <c r="Z1420" s="14" t="s">
        <v>17</v>
      </c>
      <c r="AA1420" s="14" t="s">
        <v>17</v>
      </c>
      <c r="AB1420" s="14" t="s">
        <v>17</v>
      </c>
      <c r="AC1420" s="14" t="s">
        <v>17</v>
      </c>
      <c r="AD1420" s="14" t="s">
        <v>17</v>
      </c>
      <c r="AE1420" s="14" t="s">
        <v>17</v>
      </c>
    </row>
    <row r="1421" spans="1:31">
      <c r="A1421" t="s">
        <v>143</v>
      </c>
      <c r="B1421" t="s">
        <v>127</v>
      </c>
      <c r="C1421" s="234">
        <v>35341</v>
      </c>
      <c r="D1421" s="234">
        <v>35594</v>
      </c>
      <c r="E1421">
        <v>1997</v>
      </c>
      <c r="F1421">
        <v>2</v>
      </c>
      <c r="G1421">
        <v>3</v>
      </c>
      <c r="H1421">
        <v>22.226335060975607</v>
      </c>
      <c r="I1421">
        <v>2.5012989999999999</v>
      </c>
      <c r="J1421" s="14" t="s">
        <v>17</v>
      </c>
      <c r="K1421" s="14" t="s">
        <v>17</v>
      </c>
      <c r="L1421" s="14" t="s">
        <v>17</v>
      </c>
      <c r="M1421" s="14" t="s">
        <v>17</v>
      </c>
      <c r="N1421" s="162">
        <v>38.267600000000009</v>
      </c>
      <c r="O1421" s="14" t="s">
        <v>17</v>
      </c>
      <c r="P1421" s="162">
        <v>9.1304999999999997E-2</v>
      </c>
      <c r="Q1421" s="162">
        <v>0.85099999999999998</v>
      </c>
      <c r="R1421" s="14" t="s">
        <v>17</v>
      </c>
      <c r="S1421" s="14" t="s">
        <v>17</v>
      </c>
      <c r="T1421" s="14" t="s">
        <v>17</v>
      </c>
      <c r="U1421" s="14" t="s">
        <v>17</v>
      </c>
      <c r="V1421" s="14" t="s">
        <v>17</v>
      </c>
      <c r="W1421" s="14" t="s">
        <v>17</v>
      </c>
      <c r="X1421" s="14" t="s">
        <v>17</v>
      </c>
      <c r="Y1421" s="14" t="s">
        <v>17</v>
      </c>
      <c r="Z1421" s="14" t="s">
        <v>17</v>
      </c>
      <c r="AA1421" s="14" t="s">
        <v>17</v>
      </c>
      <c r="AB1421" s="14" t="s">
        <v>17</v>
      </c>
      <c r="AC1421" s="14" t="s">
        <v>17</v>
      </c>
      <c r="AD1421" s="14" t="s">
        <v>17</v>
      </c>
      <c r="AE1421" s="14" t="s">
        <v>17</v>
      </c>
    </row>
    <row r="1422" spans="1:31">
      <c r="A1422" t="s">
        <v>143</v>
      </c>
      <c r="B1422" t="s">
        <v>127</v>
      </c>
      <c r="C1422" s="234">
        <v>35341</v>
      </c>
      <c r="D1422" s="234">
        <v>35594</v>
      </c>
      <c r="E1422">
        <v>1997</v>
      </c>
      <c r="F1422">
        <v>2</v>
      </c>
      <c r="G1422">
        <v>4</v>
      </c>
      <c r="H1422">
        <v>38.308858231707312</v>
      </c>
      <c r="I1422">
        <v>2.4454669999999998</v>
      </c>
      <c r="J1422" s="14" t="s">
        <v>17</v>
      </c>
      <c r="K1422" s="14" t="s">
        <v>17</v>
      </c>
      <c r="L1422" s="14" t="s">
        <v>17</v>
      </c>
      <c r="M1422" s="14" t="s">
        <v>17</v>
      </c>
      <c r="N1422" s="162">
        <v>41.640900000000002</v>
      </c>
      <c r="O1422" s="14" t="s">
        <v>17</v>
      </c>
      <c r="P1422" s="162">
        <v>9.5180000000000001E-2</v>
      </c>
      <c r="Q1422" s="162">
        <v>0.88800000000000001</v>
      </c>
      <c r="R1422" s="14" t="s">
        <v>17</v>
      </c>
      <c r="S1422" s="14" t="s">
        <v>17</v>
      </c>
      <c r="T1422" s="14" t="s">
        <v>17</v>
      </c>
      <c r="U1422" s="14" t="s">
        <v>17</v>
      </c>
      <c r="V1422" s="14" t="s">
        <v>17</v>
      </c>
      <c r="W1422" s="14" t="s">
        <v>17</v>
      </c>
      <c r="X1422" s="14" t="s">
        <v>17</v>
      </c>
      <c r="Y1422" s="14" t="s">
        <v>17</v>
      </c>
      <c r="Z1422" s="14" t="s">
        <v>17</v>
      </c>
      <c r="AA1422" s="14" t="s">
        <v>17</v>
      </c>
      <c r="AB1422" s="14" t="s">
        <v>17</v>
      </c>
      <c r="AC1422" s="14" t="s">
        <v>17</v>
      </c>
      <c r="AD1422" s="14" t="s">
        <v>17</v>
      </c>
      <c r="AE1422" s="14" t="s">
        <v>17</v>
      </c>
    </row>
    <row r="1423" spans="1:31">
      <c r="A1423" t="s">
        <v>143</v>
      </c>
      <c r="B1423" t="s">
        <v>127</v>
      </c>
      <c r="C1423" s="234">
        <v>35341</v>
      </c>
      <c r="D1423" s="234">
        <v>35594</v>
      </c>
      <c r="E1423">
        <v>1997</v>
      </c>
      <c r="F1423">
        <v>2</v>
      </c>
      <c r="G1423">
        <v>5</v>
      </c>
      <c r="H1423">
        <v>29.298969512195121</v>
      </c>
      <c r="I1423">
        <v>2.497357</v>
      </c>
      <c r="J1423" s="14" t="s">
        <v>17</v>
      </c>
      <c r="K1423" s="14" t="s">
        <v>17</v>
      </c>
      <c r="L1423" s="14" t="s">
        <v>17</v>
      </c>
      <c r="M1423" s="14" t="s">
        <v>17</v>
      </c>
      <c r="N1423" s="162">
        <v>38.765300000000003</v>
      </c>
      <c r="O1423" s="14" t="s">
        <v>17</v>
      </c>
      <c r="P1423" s="162">
        <v>9.4210000000000002E-2</v>
      </c>
      <c r="Q1423" s="162">
        <v>0.91800000000000004</v>
      </c>
      <c r="R1423" s="14" t="s">
        <v>17</v>
      </c>
      <c r="S1423" s="14" t="s">
        <v>17</v>
      </c>
      <c r="T1423" s="14" t="s">
        <v>17</v>
      </c>
      <c r="U1423" s="14" t="s">
        <v>17</v>
      </c>
      <c r="V1423" s="14" t="s">
        <v>17</v>
      </c>
      <c r="W1423" s="14" t="s">
        <v>17</v>
      </c>
      <c r="X1423" s="14" t="s">
        <v>17</v>
      </c>
      <c r="Y1423" s="14" t="s">
        <v>17</v>
      </c>
      <c r="Z1423" s="14" t="s">
        <v>17</v>
      </c>
      <c r="AA1423" s="14" t="s">
        <v>17</v>
      </c>
      <c r="AB1423" s="14" t="s">
        <v>17</v>
      </c>
      <c r="AC1423" s="14" t="s">
        <v>17</v>
      </c>
      <c r="AD1423" s="14" t="s">
        <v>17</v>
      </c>
      <c r="AE1423" s="14" t="s">
        <v>17</v>
      </c>
    </row>
    <row r="1424" spans="1:31">
      <c r="A1424" t="s">
        <v>143</v>
      </c>
      <c r="B1424" t="s">
        <v>127</v>
      </c>
      <c r="C1424" s="234">
        <v>35341</v>
      </c>
      <c r="D1424" s="234">
        <v>35594</v>
      </c>
      <c r="E1424">
        <v>1997</v>
      </c>
      <c r="F1424">
        <v>2</v>
      </c>
      <c r="G1424">
        <v>6</v>
      </c>
      <c r="H1424">
        <v>46.426187499999997</v>
      </c>
      <c r="I1424">
        <v>2.5632640000000002</v>
      </c>
      <c r="J1424" s="14" t="s">
        <v>17</v>
      </c>
      <c r="K1424" s="14" t="s">
        <v>17</v>
      </c>
      <c r="L1424" s="14" t="s">
        <v>17</v>
      </c>
      <c r="M1424" s="14" t="s">
        <v>17</v>
      </c>
      <c r="N1424" s="162">
        <v>53.475099999999998</v>
      </c>
      <c r="O1424" s="14" t="s">
        <v>17</v>
      </c>
      <c r="P1424" s="162">
        <v>8.5785E-2</v>
      </c>
      <c r="Q1424" s="162">
        <v>0.88650000000000007</v>
      </c>
      <c r="R1424" s="14" t="s">
        <v>17</v>
      </c>
      <c r="S1424" s="14" t="s">
        <v>17</v>
      </c>
      <c r="T1424" s="14" t="s">
        <v>17</v>
      </c>
      <c r="U1424" s="14" t="s">
        <v>17</v>
      </c>
      <c r="V1424" s="14" t="s">
        <v>17</v>
      </c>
      <c r="W1424" s="14" t="s">
        <v>17</v>
      </c>
      <c r="X1424" s="14" t="s">
        <v>17</v>
      </c>
      <c r="Y1424" s="14" t="s">
        <v>17</v>
      </c>
      <c r="Z1424" s="14" t="s">
        <v>17</v>
      </c>
      <c r="AA1424" s="14" t="s">
        <v>17</v>
      </c>
      <c r="AB1424" s="14" t="s">
        <v>17</v>
      </c>
      <c r="AC1424" s="14" t="s">
        <v>17</v>
      </c>
      <c r="AD1424" s="14" t="s">
        <v>17</v>
      </c>
      <c r="AE1424" s="14" t="s">
        <v>17</v>
      </c>
    </row>
    <row r="1425" spans="1:31">
      <c r="A1425" t="s">
        <v>143</v>
      </c>
      <c r="B1425" t="s">
        <v>127</v>
      </c>
      <c r="C1425" s="234">
        <v>35341</v>
      </c>
      <c r="D1425" s="234">
        <v>35594</v>
      </c>
      <c r="E1425">
        <v>1997</v>
      </c>
      <c r="F1425">
        <v>2</v>
      </c>
      <c r="G1425">
        <v>7</v>
      </c>
      <c r="H1425">
        <v>63.750159603658538</v>
      </c>
      <c r="I1425">
        <v>2.5311430000000001</v>
      </c>
      <c r="J1425" s="14" t="s">
        <v>17</v>
      </c>
      <c r="K1425" s="14" t="s">
        <v>17</v>
      </c>
      <c r="L1425" s="14" t="s">
        <v>17</v>
      </c>
      <c r="M1425" s="14" t="s">
        <v>17</v>
      </c>
      <c r="N1425" s="162">
        <v>83.115900000000011</v>
      </c>
      <c r="O1425" s="14" t="s">
        <v>17</v>
      </c>
      <c r="P1425" s="162">
        <v>9.6119999999999997E-2</v>
      </c>
      <c r="Q1425" s="162">
        <v>0.95150000000000001</v>
      </c>
      <c r="R1425" s="14" t="s">
        <v>17</v>
      </c>
      <c r="S1425" s="14" t="s">
        <v>17</v>
      </c>
      <c r="T1425" s="14" t="s">
        <v>17</v>
      </c>
      <c r="U1425" s="14" t="s">
        <v>17</v>
      </c>
      <c r="V1425" s="14" t="s">
        <v>17</v>
      </c>
      <c r="W1425" s="14" t="s">
        <v>17</v>
      </c>
      <c r="X1425" s="14" t="s">
        <v>17</v>
      </c>
      <c r="Y1425" s="14" t="s">
        <v>17</v>
      </c>
      <c r="Z1425" s="14" t="s">
        <v>17</v>
      </c>
      <c r="AA1425" s="14" t="s">
        <v>17</v>
      </c>
      <c r="AB1425" s="14" t="s">
        <v>17</v>
      </c>
      <c r="AC1425" s="14" t="s">
        <v>17</v>
      </c>
      <c r="AD1425" s="14" t="s">
        <v>17</v>
      </c>
      <c r="AE1425" s="14" t="s">
        <v>17</v>
      </c>
    </row>
    <row r="1426" spans="1:31">
      <c r="A1426" t="s">
        <v>143</v>
      </c>
      <c r="B1426" t="s">
        <v>127</v>
      </c>
      <c r="C1426" s="234">
        <v>35341</v>
      </c>
      <c r="D1426" s="234">
        <v>35594</v>
      </c>
      <c r="E1426">
        <v>1997</v>
      </c>
      <c r="F1426">
        <v>2</v>
      </c>
      <c r="G1426">
        <v>8</v>
      </c>
      <c r="H1426">
        <v>40.294660060975609</v>
      </c>
      <c r="I1426" t="s">
        <v>17</v>
      </c>
      <c r="J1426" s="14" t="s">
        <v>17</v>
      </c>
      <c r="K1426" s="14" t="s">
        <v>17</v>
      </c>
      <c r="L1426" s="14" t="s">
        <v>17</v>
      </c>
      <c r="M1426" s="14" t="s">
        <v>17</v>
      </c>
      <c r="N1426" s="14" t="s">
        <v>17</v>
      </c>
      <c r="O1426" s="14" t="s">
        <v>17</v>
      </c>
      <c r="P1426" s="14" t="s">
        <v>17</v>
      </c>
      <c r="Q1426" s="14" t="s">
        <v>17</v>
      </c>
      <c r="R1426" s="14" t="s">
        <v>17</v>
      </c>
      <c r="S1426" s="14" t="s">
        <v>17</v>
      </c>
      <c r="T1426" s="14" t="s">
        <v>17</v>
      </c>
      <c r="U1426" s="14" t="s">
        <v>17</v>
      </c>
      <c r="V1426" s="14" t="s">
        <v>17</v>
      </c>
      <c r="W1426" s="14" t="s">
        <v>17</v>
      </c>
      <c r="X1426" s="14" t="s">
        <v>17</v>
      </c>
      <c r="Y1426" s="14" t="s">
        <v>17</v>
      </c>
      <c r="Z1426" s="14" t="s">
        <v>17</v>
      </c>
      <c r="AA1426" s="14" t="s">
        <v>17</v>
      </c>
      <c r="AB1426" s="14" t="s">
        <v>17</v>
      </c>
      <c r="AC1426" s="14" t="s">
        <v>17</v>
      </c>
      <c r="AD1426" s="14" t="s">
        <v>17</v>
      </c>
      <c r="AE1426" s="14" t="s">
        <v>17</v>
      </c>
    </row>
    <row r="1427" spans="1:31">
      <c r="A1427" t="s">
        <v>143</v>
      </c>
      <c r="B1427" t="s">
        <v>127</v>
      </c>
      <c r="C1427" s="234">
        <v>35341</v>
      </c>
      <c r="D1427" s="234">
        <v>35594</v>
      </c>
      <c r="E1427">
        <v>1997</v>
      </c>
      <c r="F1427">
        <v>2</v>
      </c>
      <c r="G1427">
        <v>9</v>
      </c>
      <c r="H1427">
        <v>48.674703201219501</v>
      </c>
      <c r="I1427" t="s">
        <v>17</v>
      </c>
      <c r="J1427" s="14" t="s">
        <v>17</v>
      </c>
      <c r="K1427" s="14" t="s">
        <v>17</v>
      </c>
      <c r="L1427" s="14" t="s">
        <v>17</v>
      </c>
      <c r="M1427" s="14" t="s">
        <v>17</v>
      </c>
      <c r="N1427" s="14" t="s">
        <v>17</v>
      </c>
      <c r="O1427" s="14" t="s">
        <v>17</v>
      </c>
      <c r="P1427" s="14" t="s">
        <v>17</v>
      </c>
      <c r="Q1427" s="14" t="s">
        <v>17</v>
      </c>
      <c r="R1427" s="14" t="s">
        <v>17</v>
      </c>
      <c r="S1427" s="14" t="s">
        <v>17</v>
      </c>
      <c r="T1427" s="14" t="s">
        <v>17</v>
      </c>
      <c r="U1427" s="14" t="s">
        <v>17</v>
      </c>
      <c r="V1427" s="14" t="s">
        <v>17</v>
      </c>
      <c r="W1427" s="14" t="s">
        <v>17</v>
      </c>
      <c r="X1427" s="14" t="s">
        <v>17</v>
      </c>
      <c r="Y1427" s="14" t="s">
        <v>17</v>
      </c>
      <c r="Z1427" s="14" t="s">
        <v>17</v>
      </c>
      <c r="AA1427" s="14" t="s">
        <v>17</v>
      </c>
      <c r="AB1427" s="14" t="s">
        <v>17</v>
      </c>
      <c r="AC1427" s="14" t="s">
        <v>17</v>
      </c>
      <c r="AD1427" s="14" t="s">
        <v>17</v>
      </c>
      <c r="AE1427" s="14" t="s">
        <v>17</v>
      </c>
    </row>
    <row r="1428" spans="1:31">
      <c r="A1428" t="s">
        <v>143</v>
      </c>
      <c r="B1428" t="s">
        <v>127</v>
      </c>
      <c r="C1428" s="234">
        <v>35341</v>
      </c>
      <c r="D1428" s="234">
        <v>35594</v>
      </c>
      <c r="E1428">
        <v>1997</v>
      </c>
      <c r="F1428">
        <v>2</v>
      </c>
      <c r="G1428">
        <v>10</v>
      </c>
      <c r="H1428">
        <v>28.691571646341462</v>
      </c>
      <c r="I1428" t="s">
        <v>17</v>
      </c>
      <c r="J1428" s="14" t="s">
        <v>17</v>
      </c>
      <c r="K1428" s="14" t="s">
        <v>17</v>
      </c>
      <c r="L1428" s="14" t="s">
        <v>17</v>
      </c>
      <c r="M1428" s="14" t="s">
        <v>17</v>
      </c>
      <c r="N1428" s="14" t="s">
        <v>17</v>
      </c>
      <c r="O1428" s="14" t="s">
        <v>17</v>
      </c>
      <c r="P1428" s="14" t="s">
        <v>17</v>
      </c>
      <c r="Q1428" s="14" t="s">
        <v>17</v>
      </c>
      <c r="R1428" s="14" t="s">
        <v>17</v>
      </c>
      <c r="S1428" s="14" t="s">
        <v>17</v>
      </c>
      <c r="T1428" s="14" t="s">
        <v>17</v>
      </c>
      <c r="U1428" s="14" t="s">
        <v>17</v>
      </c>
      <c r="V1428" s="14" t="s">
        <v>17</v>
      </c>
      <c r="W1428" s="14" t="s">
        <v>17</v>
      </c>
      <c r="X1428" s="14" t="s">
        <v>17</v>
      </c>
      <c r="Y1428" s="14" t="s">
        <v>17</v>
      </c>
      <c r="Z1428" s="14" t="s">
        <v>17</v>
      </c>
      <c r="AA1428" s="14" t="s">
        <v>17</v>
      </c>
      <c r="AB1428" s="14" t="s">
        <v>17</v>
      </c>
      <c r="AC1428" s="14" t="s">
        <v>17</v>
      </c>
      <c r="AD1428" s="14" t="s">
        <v>17</v>
      </c>
      <c r="AE1428" s="14" t="s">
        <v>17</v>
      </c>
    </row>
    <row r="1429" spans="1:31">
      <c r="A1429" t="s">
        <v>143</v>
      </c>
      <c r="B1429" t="s">
        <v>127</v>
      </c>
      <c r="C1429" s="234">
        <v>35341</v>
      </c>
      <c r="D1429" s="234">
        <v>35594</v>
      </c>
      <c r="E1429">
        <v>1997</v>
      </c>
      <c r="F1429">
        <v>2</v>
      </c>
      <c r="G1429">
        <v>11</v>
      </c>
      <c r="H1429">
        <v>28.404971341463416</v>
      </c>
      <c r="I1429" t="s">
        <v>17</v>
      </c>
      <c r="J1429" s="14" t="s">
        <v>17</v>
      </c>
      <c r="K1429" s="14" t="s">
        <v>17</v>
      </c>
      <c r="L1429" s="14" t="s">
        <v>17</v>
      </c>
      <c r="M1429" s="14" t="s">
        <v>17</v>
      </c>
      <c r="N1429" s="14" t="s">
        <v>17</v>
      </c>
      <c r="O1429" s="14" t="s">
        <v>17</v>
      </c>
      <c r="P1429" s="14" t="s">
        <v>17</v>
      </c>
      <c r="Q1429" s="14" t="s">
        <v>17</v>
      </c>
      <c r="R1429" s="14" t="s">
        <v>17</v>
      </c>
      <c r="S1429" s="14" t="s">
        <v>17</v>
      </c>
      <c r="T1429" s="14" t="s">
        <v>17</v>
      </c>
      <c r="U1429" s="14" t="s">
        <v>17</v>
      </c>
      <c r="V1429" s="14" t="s">
        <v>17</v>
      </c>
      <c r="W1429" s="14" t="s">
        <v>17</v>
      </c>
      <c r="X1429" s="14" t="s">
        <v>17</v>
      </c>
      <c r="Y1429" s="14" t="s">
        <v>17</v>
      </c>
      <c r="Z1429" s="14" t="s">
        <v>17</v>
      </c>
      <c r="AA1429" s="14" t="s">
        <v>17</v>
      </c>
      <c r="AB1429" s="14" t="s">
        <v>17</v>
      </c>
      <c r="AC1429" s="14" t="s">
        <v>17</v>
      </c>
      <c r="AD1429" s="14" t="s">
        <v>17</v>
      </c>
      <c r="AE1429" s="14" t="s">
        <v>17</v>
      </c>
    </row>
    <row r="1430" spans="1:31">
      <c r="A1430" t="s">
        <v>143</v>
      </c>
      <c r="B1430" t="s">
        <v>127</v>
      </c>
      <c r="C1430" s="234">
        <v>35341</v>
      </c>
      <c r="D1430" s="234">
        <v>35594</v>
      </c>
      <c r="E1430">
        <v>1997</v>
      </c>
      <c r="F1430">
        <v>2</v>
      </c>
      <c r="G1430">
        <v>12</v>
      </c>
      <c r="H1430">
        <v>50.974717682926823</v>
      </c>
      <c r="I1430" t="s">
        <v>17</v>
      </c>
      <c r="J1430" s="14" t="s">
        <v>17</v>
      </c>
      <c r="K1430" s="14" t="s">
        <v>17</v>
      </c>
      <c r="L1430" s="14" t="s">
        <v>17</v>
      </c>
      <c r="M1430" s="14" t="s">
        <v>17</v>
      </c>
      <c r="N1430" s="14" t="s">
        <v>17</v>
      </c>
      <c r="O1430" s="14" t="s">
        <v>17</v>
      </c>
      <c r="P1430" s="14" t="s">
        <v>17</v>
      </c>
      <c r="Q1430" s="14" t="s">
        <v>17</v>
      </c>
      <c r="R1430" s="14" t="s">
        <v>17</v>
      </c>
      <c r="S1430" s="14" t="s">
        <v>17</v>
      </c>
      <c r="T1430" s="14" t="s">
        <v>17</v>
      </c>
      <c r="U1430" s="14" t="s">
        <v>17</v>
      </c>
      <c r="V1430" s="14" t="s">
        <v>17</v>
      </c>
      <c r="W1430" s="14" t="s">
        <v>17</v>
      </c>
      <c r="X1430" s="14" t="s">
        <v>17</v>
      </c>
      <c r="Y1430" s="14" t="s">
        <v>17</v>
      </c>
      <c r="Z1430" s="14" t="s">
        <v>17</v>
      </c>
      <c r="AA1430" s="14" t="s">
        <v>17</v>
      </c>
      <c r="AB1430" s="14" t="s">
        <v>17</v>
      </c>
      <c r="AC1430" s="14" t="s">
        <v>17</v>
      </c>
      <c r="AD1430" s="14" t="s">
        <v>17</v>
      </c>
      <c r="AE1430" s="14" t="s">
        <v>17</v>
      </c>
    </row>
    <row r="1431" spans="1:31">
      <c r="A1431" t="s">
        <v>143</v>
      </c>
      <c r="B1431" t="s">
        <v>127</v>
      </c>
      <c r="C1431" s="234">
        <v>35341</v>
      </c>
      <c r="D1431" s="234">
        <v>35594</v>
      </c>
      <c r="E1431">
        <v>1997</v>
      </c>
      <c r="F1431">
        <v>2</v>
      </c>
      <c r="G1431">
        <v>13</v>
      </c>
      <c r="H1431">
        <v>64.092740853658526</v>
      </c>
      <c r="I1431" t="s">
        <v>17</v>
      </c>
      <c r="J1431" s="14" t="s">
        <v>17</v>
      </c>
      <c r="K1431" s="14" t="s">
        <v>17</v>
      </c>
      <c r="L1431" s="14" t="s">
        <v>17</v>
      </c>
      <c r="M1431" s="14" t="s">
        <v>17</v>
      </c>
      <c r="N1431" s="14" t="s">
        <v>17</v>
      </c>
      <c r="O1431" s="14" t="s">
        <v>17</v>
      </c>
      <c r="P1431" s="14" t="s">
        <v>17</v>
      </c>
      <c r="Q1431" s="14" t="s">
        <v>17</v>
      </c>
      <c r="R1431" s="14" t="s">
        <v>17</v>
      </c>
      <c r="S1431" s="14" t="s">
        <v>17</v>
      </c>
      <c r="T1431" s="14" t="s">
        <v>17</v>
      </c>
      <c r="U1431" s="14" t="s">
        <v>17</v>
      </c>
      <c r="V1431" s="14" t="s">
        <v>17</v>
      </c>
      <c r="W1431" s="14" t="s">
        <v>17</v>
      </c>
      <c r="X1431" s="14" t="s">
        <v>17</v>
      </c>
      <c r="Y1431" s="14" t="s">
        <v>17</v>
      </c>
      <c r="Z1431" s="14" t="s">
        <v>17</v>
      </c>
      <c r="AA1431" s="14" t="s">
        <v>17</v>
      </c>
      <c r="AB1431" s="14" t="s">
        <v>17</v>
      </c>
      <c r="AC1431" s="14" t="s">
        <v>17</v>
      </c>
      <c r="AD1431" s="14" t="s">
        <v>17</v>
      </c>
      <c r="AE1431" s="14" t="s">
        <v>17</v>
      </c>
    </row>
    <row r="1432" spans="1:31">
      <c r="A1432" t="s">
        <v>143</v>
      </c>
      <c r="B1432" t="s">
        <v>127</v>
      </c>
      <c r="C1432" s="234">
        <v>35341</v>
      </c>
      <c r="D1432" s="234">
        <v>35594</v>
      </c>
      <c r="E1432">
        <v>1997</v>
      </c>
      <c r="F1432">
        <v>2</v>
      </c>
      <c r="G1432">
        <v>14</v>
      </c>
      <c r="H1432">
        <v>51.531907926829263</v>
      </c>
      <c r="I1432" t="s">
        <v>17</v>
      </c>
      <c r="J1432" s="14" t="s">
        <v>17</v>
      </c>
      <c r="K1432" s="14" t="s">
        <v>17</v>
      </c>
      <c r="L1432" s="14" t="s">
        <v>17</v>
      </c>
      <c r="M1432" s="14" t="s">
        <v>17</v>
      </c>
      <c r="N1432" s="14" t="s">
        <v>17</v>
      </c>
      <c r="O1432" s="14" t="s">
        <v>17</v>
      </c>
      <c r="P1432" s="14" t="s">
        <v>17</v>
      </c>
      <c r="Q1432" s="14" t="s">
        <v>17</v>
      </c>
      <c r="R1432" s="14" t="s">
        <v>17</v>
      </c>
      <c r="S1432" s="14" t="s">
        <v>17</v>
      </c>
      <c r="T1432" s="14" t="s">
        <v>17</v>
      </c>
      <c r="U1432" s="14" t="s">
        <v>17</v>
      </c>
      <c r="V1432" s="14" t="s">
        <v>17</v>
      </c>
      <c r="W1432" s="14" t="s">
        <v>17</v>
      </c>
      <c r="X1432" s="14" t="s">
        <v>17</v>
      </c>
      <c r="Y1432" s="14" t="s">
        <v>17</v>
      </c>
      <c r="Z1432" s="14" t="s">
        <v>17</v>
      </c>
      <c r="AA1432" s="14" t="s">
        <v>17</v>
      </c>
      <c r="AB1432" s="14" t="s">
        <v>17</v>
      </c>
      <c r="AC1432" s="14" t="s">
        <v>17</v>
      </c>
      <c r="AD1432" s="14" t="s">
        <v>17</v>
      </c>
      <c r="AE1432" s="14" t="s">
        <v>17</v>
      </c>
    </row>
    <row r="1433" spans="1:31">
      <c r="A1433" t="s">
        <v>143</v>
      </c>
      <c r="B1433" t="s">
        <v>127</v>
      </c>
      <c r="C1433" s="234">
        <v>35341</v>
      </c>
      <c r="D1433" s="234">
        <v>35594</v>
      </c>
      <c r="E1433">
        <v>1997</v>
      </c>
      <c r="F1433">
        <v>3</v>
      </c>
      <c r="G1433">
        <v>1</v>
      </c>
      <c r="H1433">
        <v>27.020996951219512</v>
      </c>
      <c r="I1433" t="s">
        <v>17</v>
      </c>
      <c r="J1433" s="14" t="s">
        <v>17</v>
      </c>
      <c r="K1433" s="14" t="s">
        <v>17</v>
      </c>
      <c r="L1433" s="14" t="s">
        <v>17</v>
      </c>
      <c r="M1433" s="14" t="s">
        <v>17</v>
      </c>
      <c r="N1433" s="14" t="s">
        <v>17</v>
      </c>
      <c r="O1433" s="14" t="s">
        <v>17</v>
      </c>
      <c r="P1433" s="14" t="s">
        <v>17</v>
      </c>
      <c r="Q1433" s="14" t="s">
        <v>17</v>
      </c>
      <c r="R1433" s="14" t="s">
        <v>17</v>
      </c>
      <c r="S1433" s="14" t="s">
        <v>17</v>
      </c>
      <c r="T1433" s="14" t="s">
        <v>17</v>
      </c>
      <c r="U1433" s="14" t="s">
        <v>17</v>
      </c>
      <c r="V1433" s="14" t="s">
        <v>17</v>
      </c>
      <c r="W1433" s="14" t="s">
        <v>17</v>
      </c>
      <c r="X1433" s="14" t="s">
        <v>17</v>
      </c>
      <c r="Y1433" s="14" t="s">
        <v>17</v>
      </c>
      <c r="Z1433" s="14" t="s">
        <v>17</v>
      </c>
      <c r="AA1433" s="14" t="s">
        <v>17</v>
      </c>
      <c r="AB1433" s="14" t="s">
        <v>17</v>
      </c>
      <c r="AC1433" s="14" t="s">
        <v>17</v>
      </c>
      <c r="AD1433" s="14" t="s">
        <v>17</v>
      </c>
      <c r="AE1433" s="14" t="s">
        <v>17</v>
      </c>
    </row>
    <row r="1434" spans="1:31">
      <c r="A1434" t="s">
        <v>143</v>
      </c>
      <c r="B1434" t="s">
        <v>127</v>
      </c>
      <c r="C1434" s="234">
        <v>35341</v>
      </c>
      <c r="D1434" s="234">
        <v>35594</v>
      </c>
      <c r="E1434">
        <v>1997</v>
      </c>
      <c r="F1434">
        <v>3</v>
      </c>
      <c r="G1434">
        <v>2</v>
      </c>
      <c r="H1434">
        <v>18.467034756097561</v>
      </c>
      <c r="I1434">
        <v>2.4500679999999999</v>
      </c>
      <c r="J1434" s="14" t="s">
        <v>17</v>
      </c>
      <c r="K1434" s="14" t="s">
        <v>17</v>
      </c>
      <c r="L1434" s="14" t="s">
        <v>17</v>
      </c>
      <c r="M1434" s="14" t="s">
        <v>17</v>
      </c>
      <c r="N1434" s="162">
        <v>67.797800000000009</v>
      </c>
      <c r="O1434" s="14" t="s">
        <v>17</v>
      </c>
      <c r="P1434" s="162">
        <v>8.8974999999999999E-2</v>
      </c>
      <c r="Q1434" s="162">
        <v>0.80600000000000005</v>
      </c>
      <c r="R1434" s="14" t="s">
        <v>17</v>
      </c>
      <c r="S1434" s="14" t="s">
        <v>17</v>
      </c>
      <c r="T1434" s="14" t="s">
        <v>17</v>
      </c>
      <c r="U1434" s="14" t="s">
        <v>17</v>
      </c>
      <c r="V1434" s="14" t="s">
        <v>17</v>
      </c>
      <c r="W1434" s="14" t="s">
        <v>17</v>
      </c>
      <c r="X1434" s="14" t="s">
        <v>17</v>
      </c>
      <c r="Y1434" s="14" t="s">
        <v>17</v>
      </c>
      <c r="Z1434" s="14" t="s">
        <v>17</v>
      </c>
      <c r="AA1434" s="14" t="s">
        <v>17</v>
      </c>
      <c r="AB1434" s="14" t="s">
        <v>17</v>
      </c>
      <c r="AC1434" s="14" t="s">
        <v>17</v>
      </c>
      <c r="AD1434" s="14" t="s">
        <v>17</v>
      </c>
      <c r="AE1434" s="14" t="s">
        <v>17</v>
      </c>
    </row>
    <row r="1435" spans="1:31">
      <c r="A1435" t="s">
        <v>143</v>
      </c>
      <c r="B1435" t="s">
        <v>127</v>
      </c>
      <c r="C1435" s="234">
        <v>35341</v>
      </c>
      <c r="D1435" s="234">
        <v>35594</v>
      </c>
      <c r="E1435">
        <v>1997</v>
      </c>
      <c r="F1435">
        <v>3</v>
      </c>
      <c r="G1435">
        <v>3</v>
      </c>
      <c r="H1435">
        <v>35.172707926829268</v>
      </c>
      <c r="I1435">
        <v>2.4286120000000002</v>
      </c>
      <c r="J1435" s="14" t="s">
        <v>17</v>
      </c>
      <c r="K1435" s="14" t="s">
        <v>17</v>
      </c>
      <c r="L1435" s="14" t="s">
        <v>17</v>
      </c>
      <c r="M1435" s="14" t="s">
        <v>17</v>
      </c>
      <c r="N1435" s="162">
        <v>74.378500000000003</v>
      </c>
      <c r="O1435" s="14" t="s">
        <v>17</v>
      </c>
      <c r="P1435" s="162">
        <v>8.1894999999999996E-2</v>
      </c>
      <c r="Q1435" s="162">
        <v>0.877</v>
      </c>
      <c r="R1435" s="14" t="s">
        <v>17</v>
      </c>
      <c r="S1435" s="14" t="s">
        <v>17</v>
      </c>
      <c r="T1435" s="14" t="s">
        <v>17</v>
      </c>
      <c r="U1435" s="14" t="s">
        <v>17</v>
      </c>
      <c r="V1435" s="14" t="s">
        <v>17</v>
      </c>
      <c r="W1435" s="14" t="s">
        <v>17</v>
      </c>
      <c r="X1435" s="14" t="s">
        <v>17</v>
      </c>
      <c r="Y1435" s="14" t="s">
        <v>17</v>
      </c>
      <c r="Z1435" s="14" t="s">
        <v>17</v>
      </c>
      <c r="AA1435" s="14" t="s">
        <v>17</v>
      </c>
      <c r="AB1435" s="14" t="s">
        <v>17</v>
      </c>
      <c r="AC1435" s="14" t="s">
        <v>17</v>
      </c>
      <c r="AD1435" s="14" t="s">
        <v>17</v>
      </c>
      <c r="AE1435" s="14" t="s">
        <v>17</v>
      </c>
    </row>
    <row r="1436" spans="1:31">
      <c r="A1436" t="s">
        <v>143</v>
      </c>
      <c r="B1436" t="s">
        <v>127</v>
      </c>
      <c r="C1436" s="234">
        <v>35341</v>
      </c>
      <c r="D1436" s="234">
        <v>35594</v>
      </c>
      <c r="E1436">
        <v>1997</v>
      </c>
      <c r="F1436">
        <v>3</v>
      </c>
      <c r="G1436">
        <v>4</v>
      </c>
      <c r="H1436">
        <v>33.529229115853653</v>
      </c>
      <c r="I1436">
        <v>2.5545200000000001</v>
      </c>
      <c r="J1436" s="14" t="s">
        <v>17</v>
      </c>
      <c r="K1436" s="14" t="s">
        <v>17</v>
      </c>
      <c r="L1436" s="14" t="s">
        <v>17</v>
      </c>
      <c r="M1436" s="14" t="s">
        <v>17</v>
      </c>
      <c r="N1436" s="162">
        <v>88.535300000000035</v>
      </c>
      <c r="O1436" s="14" t="s">
        <v>17</v>
      </c>
      <c r="P1436" s="162">
        <v>9.4725000000000004E-2</v>
      </c>
      <c r="Q1436" s="162">
        <v>0.88300000000000001</v>
      </c>
      <c r="R1436" s="14" t="s">
        <v>17</v>
      </c>
      <c r="S1436" s="14" t="s">
        <v>17</v>
      </c>
      <c r="T1436" s="14" t="s">
        <v>17</v>
      </c>
      <c r="U1436" s="14" t="s">
        <v>17</v>
      </c>
      <c r="V1436" s="14" t="s">
        <v>17</v>
      </c>
      <c r="W1436" s="14" t="s">
        <v>17</v>
      </c>
      <c r="X1436" s="14" t="s">
        <v>17</v>
      </c>
      <c r="Y1436" s="14" t="s">
        <v>17</v>
      </c>
      <c r="Z1436" s="14" t="s">
        <v>17</v>
      </c>
      <c r="AA1436" s="14" t="s">
        <v>17</v>
      </c>
      <c r="AB1436" s="14" t="s">
        <v>17</v>
      </c>
      <c r="AC1436" s="14" t="s">
        <v>17</v>
      </c>
      <c r="AD1436" s="14" t="s">
        <v>17</v>
      </c>
      <c r="AE1436" s="14" t="s">
        <v>17</v>
      </c>
    </row>
    <row r="1437" spans="1:31">
      <c r="A1437" t="s">
        <v>143</v>
      </c>
      <c r="B1437" t="s">
        <v>127</v>
      </c>
      <c r="C1437" s="234">
        <v>35341</v>
      </c>
      <c r="D1437" s="234">
        <v>35594</v>
      </c>
      <c r="E1437">
        <v>1997</v>
      </c>
      <c r="F1437">
        <v>3</v>
      </c>
      <c r="G1437">
        <v>5</v>
      </c>
      <c r="H1437">
        <v>36.920346341463407</v>
      </c>
      <c r="I1437">
        <v>2.8071809999999999</v>
      </c>
      <c r="J1437" s="14" t="s">
        <v>17</v>
      </c>
      <c r="K1437" s="14" t="s">
        <v>17</v>
      </c>
      <c r="L1437" s="14" t="s">
        <v>17</v>
      </c>
      <c r="M1437" s="14" t="s">
        <v>17</v>
      </c>
      <c r="N1437" s="162">
        <v>64.313900000000004</v>
      </c>
      <c r="O1437" s="14" t="s">
        <v>17</v>
      </c>
      <c r="P1437" s="162">
        <v>8.2464999999999997E-2</v>
      </c>
      <c r="Q1437" s="162">
        <v>0.90600000000000003</v>
      </c>
      <c r="R1437" s="14" t="s">
        <v>17</v>
      </c>
      <c r="S1437" s="14" t="s">
        <v>17</v>
      </c>
      <c r="T1437" s="14" t="s">
        <v>17</v>
      </c>
      <c r="U1437" s="14" t="s">
        <v>17</v>
      </c>
      <c r="V1437" s="14" t="s">
        <v>17</v>
      </c>
      <c r="W1437" s="14" t="s">
        <v>17</v>
      </c>
      <c r="X1437" s="14" t="s">
        <v>17</v>
      </c>
      <c r="Y1437" s="14" t="s">
        <v>17</v>
      </c>
      <c r="Z1437" s="14" t="s">
        <v>17</v>
      </c>
      <c r="AA1437" s="14" t="s">
        <v>17</v>
      </c>
      <c r="AB1437" s="14" t="s">
        <v>17</v>
      </c>
      <c r="AC1437" s="14" t="s">
        <v>17</v>
      </c>
      <c r="AD1437" s="14" t="s">
        <v>17</v>
      </c>
      <c r="AE1437" s="14" t="s">
        <v>17</v>
      </c>
    </row>
    <row r="1438" spans="1:31">
      <c r="A1438" t="s">
        <v>143</v>
      </c>
      <c r="B1438" t="s">
        <v>127</v>
      </c>
      <c r="C1438" s="234">
        <v>35341</v>
      </c>
      <c r="D1438" s="234">
        <v>35594</v>
      </c>
      <c r="E1438">
        <v>1997</v>
      </c>
      <c r="F1438">
        <v>3</v>
      </c>
      <c r="G1438">
        <v>6</v>
      </c>
      <c r="H1438">
        <v>49.140460975609741</v>
      </c>
      <c r="I1438">
        <v>2.4420869999999999</v>
      </c>
      <c r="J1438" s="14" t="s">
        <v>17</v>
      </c>
      <c r="K1438" s="14" t="s">
        <v>17</v>
      </c>
      <c r="L1438" s="14" t="s">
        <v>17</v>
      </c>
      <c r="M1438" s="14" t="s">
        <v>17</v>
      </c>
      <c r="N1438" s="162">
        <v>47.281500000000008</v>
      </c>
      <c r="O1438" s="14" t="s">
        <v>17</v>
      </c>
      <c r="P1438" s="162">
        <v>8.4850000000000009E-2</v>
      </c>
      <c r="Q1438" s="162">
        <v>0.88100000000000001</v>
      </c>
      <c r="R1438" s="14" t="s">
        <v>17</v>
      </c>
      <c r="S1438" s="14" t="s">
        <v>17</v>
      </c>
      <c r="T1438" s="14" t="s">
        <v>17</v>
      </c>
      <c r="U1438" s="14" t="s">
        <v>17</v>
      </c>
      <c r="V1438" s="14" t="s">
        <v>17</v>
      </c>
      <c r="W1438" s="14" t="s">
        <v>17</v>
      </c>
      <c r="X1438" s="14" t="s">
        <v>17</v>
      </c>
      <c r="Y1438" s="14" t="s">
        <v>17</v>
      </c>
      <c r="Z1438" s="14" t="s">
        <v>17</v>
      </c>
      <c r="AA1438" s="14" t="s">
        <v>17</v>
      </c>
      <c r="AB1438" s="14" t="s">
        <v>17</v>
      </c>
      <c r="AC1438" s="14" t="s">
        <v>17</v>
      </c>
      <c r="AD1438" s="14" t="s">
        <v>17</v>
      </c>
      <c r="AE1438" s="14" t="s">
        <v>17</v>
      </c>
    </row>
    <row r="1439" spans="1:31">
      <c r="A1439" t="s">
        <v>143</v>
      </c>
      <c r="B1439" t="s">
        <v>127</v>
      </c>
      <c r="C1439" s="234">
        <v>35341</v>
      </c>
      <c r="D1439" s="234">
        <v>35594</v>
      </c>
      <c r="E1439">
        <v>1997</v>
      </c>
      <c r="F1439">
        <v>3</v>
      </c>
      <c r="G1439">
        <v>7</v>
      </c>
      <c r="H1439">
        <v>36.999309908536581</v>
      </c>
      <c r="I1439">
        <v>2.3765309999999999</v>
      </c>
      <c r="J1439" s="14" t="s">
        <v>17</v>
      </c>
      <c r="K1439" s="14" t="s">
        <v>17</v>
      </c>
      <c r="L1439" s="14" t="s">
        <v>17</v>
      </c>
      <c r="M1439" s="14" t="s">
        <v>17</v>
      </c>
      <c r="N1439" s="162">
        <v>60.055800000000005</v>
      </c>
      <c r="O1439" s="14" t="s">
        <v>17</v>
      </c>
      <c r="P1439" s="162">
        <v>8.4125000000000005E-2</v>
      </c>
      <c r="Q1439" s="162">
        <v>0.86450000000000005</v>
      </c>
      <c r="R1439" s="14" t="s">
        <v>17</v>
      </c>
      <c r="S1439" s="14" t="s">
        <v>17</v>
      </c>
      <c r="T1439" s="14" t="s">
        <v>17</v>
      </c>
      <c r="U1439" s="14" t="s">
        <v>17</v>
      </c>
      <c r="V1439" s="14" t="s">
        <v>17</v>
      </c>
      <c r="W1439" s="14" t="s">
        <v>17</v>
      </c>
      <c r="X1439" s="14" t="s">
        <v>17</v>
      </c>
      <c r="Y1439" s="14" t="s">
        <v>17</v>
      </c>
      <c r="Z1439" s="14" t="s">
        <v>17</v>
      </c>
      <c r="AA1439" s="14" t="s">
        <v>17</v>
      </c>
      <c r="AB1439" s="14" t="s">
        <v>17</v>
      </c>
      <c r="AC1439" s="14" t="s">
        <v>17</v>
      </c>
      <c r="AD1439" s="14" t="s">
        <v>17</v>
      </c>
      <c r="AE1439" s="14" t="s">
        <v>17</v>
      </c>
    </row>
    <row r="1440" spans="1:31">
      <c r="A1440" t="s">
        <v>143</v>
      </c>
      <c r="B1440" t="s">
        <v>127</v>
      </c>
      <c r="C1440" s="234">
        <v>35341</v>
      </c>
      <c r="D1440" s="234">
        <v>35594</v>
      </c>
      <c r="E1440">
        <v>1997</v>
      </c>
      <c r="F1440">
        <v>3</v>
      </c>
      <c r="G1440">
        <v>8</v>
      </c>
      <c r="H1440">
        <v>46.847732317073159</v>
      </c>
      <c r="I1440" t="s">
        <v>17</v>
      </c>
      <c r="J1440" s="14" t="s">
        <v>17</v>
      </c>
      <c r="K1440" s="14" t="s">
        <v>17</v>
      </c>
      <c r="L1440" s="14" t="s">
        <v>17</v>
      </c>
      <c r="M1440" s="14" t="s">
        <v>17</v>
      </c>
      <c r="N1440" s="14" t="s">
        <v>17</v>
      </c>
      <c r="O1440" s="14" t="s">
        <v>17</v>
      </c>
      <c r="P1440" s="14" t="s">
        <v>17</v>
      </c>
      <c r="Q1440" s="14" t="s">
        <v>17</v>
      </c>
      <c r="R1440" s="14" t="s">
        <v>17</v>
      </c>
      <c r="S1440" s="14" t="s">
        <v>17</v>
      </c>
      <c r="T1440" s="14" t="s">
        <v>17</v>
      </c>
      <c r="U1440" s="14" t="s">
        <v>17</v>
      </c>
      <c r="V1440" s="14" t="s">
        <v>17</v>
      </c>
      <c r="W1440" s="14" t="s">
        <v>17</v>
      </c>
      <c r="X1440" s="14" t="s">
        <v>17</v>
      </c>
      <c r="Y1440" s="14" t="s">
        <v>17</v>
      </c>
      <c r="Z1440" s="14" t="s">
        <v>17</v>
      </c>
      <c r="AA1440" s="14" t="s">
        <v>17</v>
      </c>
      <c r="AB1440" s="14" t="s">
        <v>17</v>
      </c>
      <c r="AC1440" s="14" t="s">
        <v>17</v>
      </c>
      <c r="AD1440" s="14" t="s">
        <v>17</v>
      </c>
      <c r="AE1440" s="14" t="s">
        <v>17</v>
      </c>
    </row>
    <row r="1441" spans="1:31">
      <c r="A1441" t="s">
        <v>143</v>
      </c>
      <c r="B1441" t="s">
        <v>127</v>
      </c>
      <c r="C1441" s="234">
        <v>35341</v>
      </c>
      <c r="D1441" s="234">
        <v>35594</v>
      </c>
      <c r="E1441">
        <v>1997</v>
      </c>
      <c r="F1441">
        <v>3</v>
      </c>
      <c r="G1441">
        <v>9</v>
      </c>
      <c r="H1441">
        <v>36.373559146341464</v>
      </c>
      <c r="I1441" t="s">
        <v>17</v>
      </c>
      <c r="J1441" s="14" t="s">
        <v>17</v>
      </c>
      <c r="K1441" s="14" t="s">
        <v>17</v>
      </c>
      <c r="L1441" s="14" t="s">
        <v>17</v>
      </c>
      <c r="M1441" s="14" t="s">
        <v>17</v>
      </c>
      <c r="N1441" s="14" t="s">
        <v>17</v>
      </c>
      <c r="O1441" s="14" t="s">
        <v>17</v>
      </c>
      <c r="P1441" s="14" t="s">
        <v>17</v>
      </c>
      <c r="Q1441" s="14" t="s">
        <v>17</v>
      </c>
      <c r="R1441" s="14" t="s">
        <v>17</v>
      </c>
      <c r="S1441" s="14" t="s">
        <v>17</v>
      </c>
      <c r="T1441" s="14" t="s">
        <v>17</v>
      </c>
      <c r="U1441" s="14" t="s">
        <v>17</v>
      </c>
      <c r="V1441" s="14" t="s">
        <v>17</v>
      </c>
      <c r="W1441" s="14" t="s">
        <v>17</v>
      </c>
      <c r="X1441" s="14" t="s">
        <v>17</v>
      </c>
      <c r="Y1441" s="14" t="s">
        <v>17</v>
      </c>
      <c r="Z1441" s="14" t="s">
        <v>17</v>
      </c>
      <c r="AA1441" s="14" t="s">
        <v>17</v>
      </c>
      <c r="AB1441" s="14" t="s">
        <v>17</v>
      </c>
      <c r="AC1441" s="14" t="s">
        <v>17</v>
      </c>
      <c r="AD1441" s="14" t="s">
        <v>17</v>
      </c>
      <c r="AE1441" s="14" t="s">
        <v>17</v>
      </c>
    </row>
    <row r="1442" spans="1:31">
      <c r="A1442" t="s">
        <v>143</v>
      </c>
      <c r="B1442" t="s">
        <v>127</v>
      </c>
      <c r="C1442" s="234">
        <v>35341</v>
      </c>
      <c r="D1442" s="234">
        <v>35594</v>
      </c>
      <c r="E1442">
        <v>1997</v>
      </c>
      <c r="F1442">
        <v>3</v>
      </c>
      <c r="G1442">
        <v>10</v>
      </c>
      <c r="H1442">
        <v>37.992856402439017</v>
      </c>
      <c r="I1442" t="s">
        <v>17</v>
      </c>
      <c r="J1442" s="14" t="s">
        <v>17</v>
      </c>
      <c r="K1442" s="14" t="s">
        <v>17</v>
      </c>
      <c r="L1442" s="14" t="s">
        <v>17</v>
      </c>
      <c r="M1442" s="14" t="s">
        <v>17</v>
      </c>
      <c r="N1442" s="14" t="s">
        <v>17</v>
      </c>
      <c r="O1442" s="14" t="s">
        <v>17</v>
      </c>
      <c r="P1442" s="14" t="s">
        <v>17</v>
      </c>
      <c r="Q1442" s="14" t="s">
        <v>17</v>
      </c>
      <c r="R1442" s="14" t="s">
        <v>17</v>
      </c>
      <c r="S1442" s="14" t="s">
        <v>17</v>
      </c>
      <c r="T1442" s="14" t="s">
        <v>17</v>
      </c>
      <c r="U1442" s="14" t="s">
        <v>17</v>
      </c>
      <c r="V1442" s="14" t="s">
        <v>17</v>
      </c>
      <c r="W1442" s="14" t="s">
        <v>17</v>
      </c>
      <c r="X1442" s="14" t="s">
        <v>17</v>
      </c>
      <c r="Y1442" s="14" t="s">
        <v>17</v>
      </c>
      <c r="Z1442" s="14" t="s">
        <v>17</v>
      </c>
      <c r="AA1442" s="14" t="s">
        <v>17</v>
      </c>
      <c r="AB1442" s="14" t="s">
        <v>17</v>
      </c>
      <c r="AC1442" s="14" t="s">
        <v>17</v>
      </c>
      <c r="AD1442" s="14" t="s">
        <v>17</v>
      </c>
      <c r="AE1442" s="14" t="s">
        <v>17</v>
      </c>
    </row>
    <row r="1443" spans="1:31">
      <c r="A1443" t="s">
        <v>143</v>
      </c>
      <c r="B1443" t="s">
        <v>127</v>
      </c>
      <c r="C1443" s="234">
        <v>35341</v>
      </c>
      <c r="D1443" s="234">
        <v>35594</v>
      </c>
      <c r="E1443">
        <v>1997</v>
      </c>
      <c r="F1443">
        <v>3</v>
      </c>
      <c r="G1443">
        <v>11</v>
      </c>
      <c r="H1443">
        <v>45.478200457317065</v>
      </c>
      <c r="I1443" t="s">
        <v>17</v>
      </c>
      <c r="J1443" s="14" t="s">
        <v>17</v>
      </c>
      <c r="K1443" s="14" t="s">
        <v>17</v>
      </c>
      <c r="L1443" s="14" t="s">
        <v>17</v>
      </c>
      <c r="M1443" s="14" t="s">
        <v>17</v>
      </c>
      <c r="N1443" s="14" t="s">
        <v>17</v>
      </c>
      <c r="O1443" s="14" t="s">
        <v>17</v>
      </c>
      <c r="P1443" s="14" t="s">
        <v>17</v>
      </c>
      <c r="Q1443" s="14" t="s">
        <v>17</v>
      </c>
      <c r="R1443" s="14" t="s">
        <v>17</v>
      </c>
      <c r="S1443" s="14" t="s">
        <v>17</v>
      </c>
      <c r="T1443" s="14" t="s">
        <v>17</v>
      </c>
      <c r="U1443" s="14" t="s">
        <v>17</v>
      </c>
      <c r="V1443" s="14" t="s">
        <v>17</v>
      </c>
      <c r="W1443" s="14" t="s">
        <v>17</v>
      </c>
      <c r="X1443" s="14" t="s">
        <v>17</v>
      </c>
      <c r="Y1443" s="14" t="s">
        <v>17</v>
      </c>
      <c r="Z1443" s="14" t="s">
        <v>17</v>
      </c>
      <c r="AA1443" s="14" t="s">
        <v>17</v>
      </c>
      <c r="AB1443" s="14" t="s">
        <v>17</v>
      </c>
      <c r="AC1443" s="14" t="s">
        <v>17</v>
      </c>
      <c r="AD1443" s="14" t="s">
        <v>17</v>
      </c>
      <c r="AE1443" s="14" t="s">
        <v>17</v>
      </c>
    </row>
    <row r="1444" spans="1:31">
      <c r="A1444" t="s">
        <v>143</v>
      </c>
      <c r="B1444" t="s">
        <v>127</v>
      </c>
      <c r="C1444" s="234">
        <v>35341</v>
      </c>
      <c r="D1444" s="234">
        <v>35594</v>
      </c>
      <c r="E1444">
        <v>1997</v>
      </c>
      <c r="F1444">
        <v>3</v>
      </c>
      <c r="G1444">
        <v>12</v>
      </c>
      <c r="H1444">
        <v>36.848779268292681</v>
      </c>
      <c r="I1444" t="s">
        <v>17</v>
      </c>
      <c r="J1444" s="14" t="s">
        <v>17</v>
      </c>
      <c r="K1444" s="14" t="s">
        <v>17</v>
      </c>
      <c r="L1444" s="14" t="s">
        <v>17</v>
      </c>
      <c r="M1444" s="14" t="s">
        <v>17</v>
      </c>
      <c r="N1444" s="14" t="s">
        <v>17</v>
      </c>
      <c r="O1444" s="14" t="s">
        <v>17</v>
      </c>
      <c r="P1444" s="14" t="s">
        <v>17</v>
      </c>
      <c r="Q1444" s="14" t="s">
        <v>17</v>
      </c>
      <c r="R1444" s="14" t="s">
        <v>17</v>
      </c>
      <c r="S1444" s="14" t="s">
        <v>17</v>
      </c>
      <c r="T1444" s="14" t="s">
        <v>17</v>
      </c>
      <c r="U1444" s="14" t="s">
        <v>17</v>
      </c>
      <c r="V1444" s="14" t="s">
        <v>17</v>
      </c>
      <c r="W1444" s="14" t="s">
        <v>17</v>
      </c>
      <c r="X1444" s="14" t="s">
        <v>17</v>
      </c>
      <c r="Y1444" s="14" t="s">
        <v>17</v>
      </c>
      <c r="Z1444" s="14" t="s">
        <v>17</v>
      </c>
      <c r="AA1444" s="14" t="s">
        <v>17</v>
      </c>
      <c r="AB1444" s="14" t="s">
        <v>17</v>
      </c>
      <c r="AC1444" s="14" t="s">
        <v>17</v>
      </c>
      <c r="AD1444" s="14" t="s">
        <v>17</v>
      </c>
      <c r="AE1444" s="14" t="s">
        <v>17</v>
      </c>
    </row>
    <row r="1445" spans="1:31">
      <c r="A1445" t="s">
        <v>143</v>
      </c>
      <c r="B1445" t="s">
        <v>127</v>
      </c>
      <c r="C1445" s="234">
        <v>35341</v>
      </c>
      <c r="D1445" s="234">
        <v>35594</v>
      </c>
      <c r="E1445">
        <v>1997</v>
      </c>
      <c r="F1445">
        <v>3</v>
      </c>
      <c r="G1445">
        <v>13</v>
      </c>
      <c r="H1445">
        <v>57.133765243902431</v>
      </c>
      <c r="I1445" t="s">
        <v>17</v>
      </c>
      <c r="J1445" s="14" t="s">
        <v>17</v>
      </c>
      <c r="K1445" s="14" t="s">
        <v>17</v>
      </c>
      <c r="L1445" s="14" t="s">
        <v>17</v>
      </c>
      <c r="M1445" s="14" t="s">
        <v>17</v>
      </c>
      <c r="N1445" s="14" t="s">
        <v>17</v>
      </c>
      <c r="O1445" s="14" t="s">
        <v>17</v>
      </c>
      <c r="P1445" s="14" t="s">
        <v>17</v>
      </c>
      <c r="Q1445" s="14" t="s">
        <v>17</v>
      </c>
      <c r="R1445" s="14" t="s">
        <v>17</v>
      </c>
      <c r="S1445" s="14" t="s">
        <v>17</v>
      </c>
      <c r="T1445" s="14" t="s">
        <v>17</v>
      </c>
      <c r="U1445" s="14" t="s">
        <v>17</v>
      </c>
      <c r="V1445" s="14" t="s">
        <v>17</v>
      </c>
      <c r="W1445" s="14" t="s">
        <v>17</v>
      </c>
      <c r="X1445" s="14" t="s">
        <v>17</v>
      </c>
      <c r="Y1445" s="14" t="s">
        <v>17</v>
      </c>
      <c r="Z1445" s="14" t="s">
        <v>17</v>
      </c>
      <c r="AA1445" s="14" t="s">
        <v>17</v>
      </c>
      <c r="AB1445" s="14" t="s">
        <v>17</v>
      </c>
      <c r="AC1445" s="14" t="s">
        <v>17</v>
      </c>
      <c r="AD1445" s="14" t="s">
        <v>17</v>
      </c>
      <c r="AE1445" s="14" t="s">
        <v>17</v>
      </c>
    </row>
    <row r="1446" spans="1:31">
      <c r="A1446" t="s">
        <v>143</v>
      </c>
      <c r="B1446" t="s">
        <v>127</v>
      </c>
      <c r="C1446" s="234">
        <v>35341</v>
      </c>
      <c r="D1446" s="234">
        <v>35594</v>
      </c>
      <c r="E1446">
        <v>1997</v>
      </c>
      <c r="F1446">
        <v>3</v>
      </c>
      <c r="G1446">
        <v>14</v>
      </c>
      <c r="H1446">
        <v>42.458549542682924</v>
      </c>
      <c r="I1446" t="s">
        <v>17</v>
      </c>
      <c r="J1446" s="14" t="s">
        <v>17</v>
      </c>
      <c r="K1446" s="14" t="s">
        <v>17</v>
      </c>
      <c r="L1446" s="14" t="s">
        <v>17</v>
      </c>
      <c r="M1446" s="14" t="s">
        <v>17</v>
      </c>
      <c r="N1446" s="14" t="s">
        <v>17</v>
      </c>
      <c r="O1446" s="14" t="s">
        <v>17</v>
      </c>
      <c r="P1446" s="14" t="s">
        <v>17</v>
      </c>
      <c r="Q1446" s="14" t="s">
        <v>17</v>
      </c>
      <c r="R1446" s="14" t="s">
        <v>17</v>
      </c>
      <c r="S1446" s="14" t="s">
        <v>17</v>
      </c>
      <c r="T1446" s="14" t="s">
        <v>17</v>
      </c>
      <c r="U1446" s="14" t="s">
        <v>17</v>
      </c>
      <c r="V1446" s="14" t="s">
        <v>17</v>
      </c>
      <c r="W1446" s="14" t="s">
        <v>17</v>
      </c>
      <c r="X1446" s="14" t="s">
        <v>17</v>
      </c>
      <c r="Y1446" s="14" t="s">
        <v>17</v>
      </c>
      <c r="Z1446" s="14" t="s">
        <v>17</v>
      </c>
      <c r="AA1446" s="14" t="s">
        <v>17</v>
      </c>
      <c r="AB1446" s="14" t="s">
        <v>17</v>
      </c>
      <c r="AC1446" s="14" t="s">
        <v>17</v>
      </c>
      <c r="AD1446" s="14" t="s">
        <v>17</v>
      </c>
      <c r="AE1446" s="14" t="s">
        <v>17</v>
      </c>
    </row>
    <row r="1447" spans="1:31">
      <c r="A1447" t="s">
        <v>143</v>
      </c>
      <c r="B1447" t="s">
        <v>127</v>
      </c>
      <c r="C1447" s="234">
        <v>35341</v>
      </c>
      <c r="D1447" s="234">
        <v>35594</v>
      </c>
      <c r="E1447">
        <v>1997</v>
      </c>
      <c r="F1447">
        <v>4</v>
      </c>
      <c r="G1447">
        <v>1</v>
      </c>
      <c r="H1447">
        <v>20.479692682926828</v>
      </c>
      <c r="I1447" t="s">
        <v>17</v>
      </c>
      <c r="J1447" s="14" t="s">
        <v>17</v>
      </c>
      <c r="K1447" s="14" t="s">
        <v>17</v>
      </c>
      <c r="L1447" s="14" t="s">
        <v>17</v>
      </c>
      <c r="M1447" s="14" t="s">
        <v>17</v>
      </c>
      <c r="N1447" s="14" t="s">
        <v>17</v>
      </c>
      <c r="O1447" s="14" t="s">
        <v>17</v>
      </c>
      <c r="P1447" s="14" t="s">
        <v>17</v>
      </c>
      <c r="Q1447" s="14" t="s">
        <v>17</v>
      </c>
      <c r="R1447" s="14" t="s">
        <v>17</v>
      </c>
      <c r="S1447" s="14" t="s">
        <v>17</v>
      </c>
      <c r="T1447" s="14" t="s">
        <v>17</v>
      </c>
      <c r="U1447" s="14" t="s">
        <v>17</v>
      </c>
      <c r="V1447" s="14" t="s">
        <v>17</v>
      </c>
      <c r="W1447" s="14" t="s">
        <v>17</v>
      </c>
      <c r="X1447" s="14" t="s">
        <v>17</v>
      </c>
      <c r="Y1447" s="14" t="s">
        <v>17</v>
      </c>
      <c r="Z1447" s="14" t="s">
        <v>17</v>
      </c>
      <c r="AA1447" s="14" t="s">
        <v>17</v>
      </c>
      <c r="AB1447" s="14" t="s">
        <v>17</v>
      </c>
      <c r="AC1447" s="14" t="s">
        <v>17</v>
      </c>
      <c r="AD1447" s="14" t="s">
        <v>17</v>
      </c>
      <c r="AE1447" s="14" t="s">
        <v>17</v>
      </c>
    </row>
    <row r="1448" spans="1:31">
      <c r="A1448" t="s">
        <v>143</v>
      </c>
      <c r="B1448" t="s">
        <v>127</v>
      </c>
      <c r="C1448" s="234">
        <v>35341</v>
      </c>
      <c r="D1448" s="234">
        <v>35594</v>
      </c>
      <c r="E1448">
        <v>1997</v>
      </c>
      <c r="F1448">
        <v>4</v>
      </c>
      <c r="G1448">
        <v>2</v>
      </c>
      <c r="H1448">
        <v>20.442802439024391</v>
      </c>
      <c r="I1448">
        <v>2.7294040000000002</v>
      </c>
      <c r="J1448" s="14" t="s">
        <v>17</v>
      </c>
      <c r="K1448" s="14" t="s">
        <v>17</v>
      </c>
      <c r="L1448" s="14" t="s">
        <v>17</v>
      </c>
      <c r="M1448" s="14" t="s">
        <v>17</v>
      </c>
      <c r="N1448" s="14" t="s">
        <v>17</v>
      </c>
      <c r="O1448" s="14" t="s">
        <v>17</v>
      </c>
      <c r="P1448" s="14" t="s">
        <v>17</v>
      </c>
      <c r="Q1448" s="14" t="s">
        <v>17</v>
      </c>
      <c r="R1448" s="14" t="s">
        <v>17</v>
      </c>
      <c r="S1448" s="14" t="s">
        <v>17</v>
      </c>
      <c r="T1448" s="14" t="s">
        <v>17</v>
      </c>
      <c r="U1448" s="14" t="s">
        <v>17</v>
      </c>
      <c r="V1448" s="14" t="s">
        <v>17</v>
      </c>
      <c r="W1448" s="14" t="s">
        <v>17</v>
      </c>
      <c r="X1448" s="14" t="s">
        <v>17</v>
      </c>
      <c r="Y1448" s="14" t="s">
        <v>17</v>
      </c>
      <c r="Z1448" s="14" t="s">
        <v>17</v>
      </c>
      <c r="AA1448" s="14" t="s">
        <v>17</v>
      </c>
      <c r="AB1448" s="14" t="s">
        <v>17</v>
      </c>
      <c r="AC1448" s="14" t="s">
        <v>17</v>
      </c>
      <c r="AD1448" s="14" t="s">
        <v>17</v>
      </c>
      <c r="AE1448" s="14" t="s">
        <v>17</v>
      </c>
    </row>
    <row r="1449" spans="1:31">
      <c r="A1449" t="s">
        <v>143</v>
      </c>
      <c r="B1449" t="s">
        <v>127</v>
      </c>
      <c r="C1449" s="234">
        <v>35341</v>
      </c>
      <c r="D1449" s="234">
        <v>35594</v>
      </c>
      <c r="E1449">
        <v>1997</v>
      </c>
      <c r="F1449">
        <v>4</v>
      </c>
      <c r="G1449">
        <v>3</v>
      </c>
      <c r="H1449">
        <v>34.099275609756099</v>
      </c>
      <c r="I1449">
        <v>2.1924959999999998</v>
      </c>
      <c r="J1449" s="14" t="s">
        <v>17</v>
      </c>
      <c r="K1449" s="14" t="s">
        <v>17</v>
      </c>
      <c r="L1449" s="14" t="s">
        <v>17</v>
      </c>
      <c r="M1449" s="14" t="s">
        <v>17</v>
      </c>
      <c r="N1449" s="14" t="s">
        <v>17</v>
      </c>
      <c r="O1449" s="14" t="s">
        <v>17</v>
      </c>
      <c r="P1449" s="14" t="s">
        <v>17</v>
      </c>
      <c r="Q1449" s="14" t="s">
        <v>17</v>
      </c>
      <c r="R1449" s="14" t="s">
        <v>17</v>
      </c>
      <c r="S1449" s="14" t="s">
        <v>17</v>
      </c>
      <c r="T1449" s="14" t="s">
        <v>17</v>
      </c>
      <c r="U1449" s="14" t="s">
        <v>17</v>
      </c>
      <c r="V1449" s="14" t="s">
        <v>17</v>
      </c>
      <c r="W1449" s="14" t="s">
        <v>17</v>
      </c>
      <c r="X1449" s="14" t="s">
        <v>17</v>
      </c>
      <c r="Y1449" s="14" t="s">
        <v>17</v>
      </c>
      <c r="Z1449" s="14" t="s">
        <v>17</v>
      </c>
      <c r="AA1449" s="14" t="s">
        <v>17</v>
      </c>
      <c r="AB1449" s="14" t="s">
        <v>17</v>
      </c>
      <c r="AC1449" s="14" t="s">
        <v>17</v>
      </c>
      <c r="AD1449" s="14" t="s">
        <v>17</v>
      </c>
      <c r="AE1449" s="14" t="s">
        <v>17</v>
      </c>
    </row>
    <row r="1450" spans="1:31">
      <c r="A1450" t="s">
        <v>143</v>
      </c>
      <c r="B1450" t="s">
        <v>127</v>
      </c>
      <c r="C1450" s="234">
        <v>35341</v>
      </c>
      <c r="D1450" s="234">
        <v>35594</v>
      </c>
      <c r="E1450">
        <v>1997</v>
      </c>
      <c r="F1450">
        <v>4</v>
      </c>
      <c r="G1450">
        <v>4</v>
      </c>
      <c r="H1450">
        <v>25.742749999999997</v>
      </c>
      <c r="I1450">
        <v>2.747582</v>
      </c>
      <c r="J1450" s="14" t="s">
        <v>17</v>
      </c>
      <c r="K1450" s="14" t="s">
        <v>17</v>
      </c>
      <c r="L1450" s="14" t="s">
        <v>17</v>
      </c>
      <c r="M1450" s="14" t="s">
        <v>17</v>
      </c>
      <c r="N1450" s="14" t="s">
        <v>17</v>
      </c>
      <c r="O1450" s="14" t="s">
        <v>17</v>
      </c>
      <c r="P1450" s="14" t="s">
        <v>17</v>
      </c>
      <c r="Q1450" s="14" t="s">
        <v>17</v>
      </c>
      <c r="R1450" s="14" t="s">
        <v>17</v>
      </c>
      <c r="S1450" s="14" t="s">
        <v>17</v>
      </c>
      <c r="T1450" s="14" t="s">
        <v>17</v>
      </c>
      <c r="U1450" s="14" t="s">
        <v>17</v>
      </c>
      <c r="V1450" s="14" t="s">
        <v>17</v>
      </c>
      <c r="W1450" s="14" t="s">
        <v>17</v>
      </c>
      <c r="X1450" s="14" t="s">
        <v>17</v>
      </c>
      <c r="Y1450" s="14" t="s">
        <v>17</v>
      </c>
      <c r="Z1450" s="14" t="s">
        <v>17</v>
      </c>
      <c r="AA1450" s="14" t="s">
        <v>17</v>
      </c>
      <c r="AB1450" s="14" t="s">
        <v>17</v>
      </c>
      <c r="AC1450" s="14" t="s">
        <v>17</v>
      </c>
      <c r="AD1450" s="14" t="s">
        <v>17</v>
      </c>
      <c r="AE1450" s="14" t="s">
        <v>17</v>
      </c>
    </row>
    <row r="1451" spans="1:31">
      <c r="A1451" t="s">
        <v>143</v>
      </c>
      <c r="B1451" t="s">
        <v>127</v>
      </c>
      <c r="C1451" s="234">
        <v>35341</v>
      </c>
      <c r="D1451" s="234">
        <v>35594</v>
      </c>
      <c r="E1451">
        <v>1997</v>
      </c>
      <c r="F1451">
        <v>4</v>
      </c>
      <c r="G1451">
        <v>5</v>
      </c>
      <c r="H1451">
        <v>48.462713414634138</v>
      </c>
      <c r="I1451">
        <v>2.432992</v>
      </c>
      <c r="J1451" s="14" t="s">
        <v>17</v>
      </c>
      <c r="K1451" s="14" t="s">
        <v>17</v>
      </c>
      <c r="L1451" s="14" t="s">
        <v>17</v>
      </c>
      <c r="M1451" s="14" t="s">
        <v>17</v>
      </c>
      <c r="N1451" s="14" t="s">
        <v>17</v>
      </c>
      <c r="O1451" s="14" t="s">
        <v>17</v>
      </c>
      <c r="P1451" s="14" t="s">
        <v>17</v>
      </c>
      <c r="Q1451" s="14" t="s">
        <v>17</v>
      </c>
      <c r="R1451" s="14" t="s">
        <v>17</v>
      </c>
      <c r="S1451" s="14" t="s">
        <v>17</v>
      </c>
      <c r="T1451" s="14" t="s">
        <v>17</v>
      </c>
      <c r="U1451" s="14" t="s">
        <v>17</v>
      </c>
      <c r="V1451" s="14" t="s">
        <v>17</v>
      </c>
      <c r="W1451" s="14" t="s">
        <v>17</v>
      </c>
      <c r="X1451" s="14" t="s">
        <v>17</v>
      </c>
      <c r="Y1451" s="14" t="s">
        <v>17</v>
      </c>
      <c r="Z1451" s="14" t="s">
        <v>17</v>
      </c>
      <c r="AA1451" s="14" t="s">
        <v>17</v>
      </c>
      <c r="AB1451" s="14" t="s">
        <v>17</v>
      </c>
      <c r="AC1451" s="14" t="s">
        <v>17</v>
      </c>
      <c r="AD1451" s="14" t="s">
        <v>17</v>
      </c>
      <c r="AE1451" s="14" t="s">
        <v>17</v>
      </c>
    </row>
    <row r="1452" spans="1:31">
      <c r="A1452" t="s">
        <v>143</v>
      </c>
      <c r="B1452" t="s">
        <v>127</v>
      </c>
      <c r="C1452" s="234">
        <v>35341</v>
      </c>
      <c r="D1452" s="234">
        <v>35594</v>
      </c>
      <c r="E1452">
        <v>1997</v>
      </c>
      <c r="F1452">
        <v>4</v>
      </c>
      <c r="G1452">
        <v>6</v>
      </c>
      <c r="H1452">
        <v>52.146665396341469</v>
      </c>
      <c r="I1452">
        <v>2.4964010000000001</v>
      </c>
      <c r="J1452" s="14" t="s">
        <v>17</v>
      </c>
      <c r="K1452" s="14" t="s">
        <v>17</v>
      </c>
      <c r="L1452" s="14" t="s">
        <v>17</v>
      </c>
      <c r="M1452" s="14" t="s">
        <v>17</v>
      </c>
      <c r="N1452" s="14" t="s">
        <v>17</v>
      </c>
      <c r="O1452" s="14" t="s">
        <v>17</v>
      </c>
      <c r="P1452" s="14" t="s">
        <v>17</v>
      </c>
      <c r="Q1452" s="14" t="s">
        <v>17</v>
      </c>
      <c r="R1452" s="14" t="s">
        <v>17</v>
      </c>
      <c r="S1452" s="14" t="s">
        <v>17</v>
      </c>
      <c r="T1452" s="14" t="s">
        <v>17</v>
      </c>
      <c r="U1452" s="14" t="s">
        <v>17</v>
      </c>
      <c r="V1452" s="14" t="s">
        <v>17</v>
      </c>
      <c r="W1452" s="14" t="s">
        <v>17</v>
      </c>
      <c r="X1452" s="14" t="s">
        <v>17</v>
      </c>
      <c r="Y1452" s="14" t="s">
        <v>17</v>
      </c>
      <c r="Z1452" s="14" t="s">
        <v>17</v>
      </c>
      <c r="AA1452" s="14" t="s">
        <v>17</v>
      </c>
      <c r="AB1452" s="14" t="s">
        <v>17</v>
      </c>
      <c r="AC1452" s="14" t="s">
        <v>17</v>
      </c>
      <c r="AD1452" s="14" t="s">
        <v>17</v>
      </c>
      <c r="AE1452" s="14" t="s">
        <v>17</v>
      </c>
    </row>
    <row r="1453" spans="1:31">
      <c r="A1453" t="s">
        <v>143</v>
      </c>
      <c r="B1453" t="s">
        <v>127</v>
      </c>
      <c r="C1453" s="234">
        <v>35341</v>
      </c>
      <c r="D1453" s="234">
        <v>35594</v>
      </c>
      <c r="E1453">
        <v>1997</v>
      </c>
      <c r="F1453">
        <v>4</v>
      </c>
      <c r="G1453">
        <v>7</v>
      </c>
      <c r="H1453">
        <v>55.924576829268297</v>
      </c>
      <c r="I1453">
        <v>2.747763</v>
      </c>
      <c r="J1453" s="14" t="s">
        <v>17</v>
      </c>
      <c r="K1453" s="14" t="s">
        <v>17</v>
      </c>
      <c r="L1453" s="14" t="s">
        <v>17</v>
      </c>
      <c r="M1453" s="14" t="s">
        <v>17</v>
      </c>
      <c r="N1453" s="14" t="s">
        <v>17</v>
      </c>
      <c r="O1453" s="14" t="s">
        <v>17</v>
      </c>
      <c r="P1453" s="14" t="s">
        <v>17</v>
      </c>
      <c r="Q1453" s="14" t="s">
        <v>17</v>
      </c>
      <c r="R1453" s="14" t="s">
        <v>17</v>
      </c>
      <c r="S1453" s="14" t="s">
        <v>17</v>
      </c>
      <c r="T1453" s="14" t="s">
        <v>17</v>
      </c>
      <c r="U1453" s="14" t="s">
        <v>17</v>
      </c>
      <c r="V1453" s="14" t="s">
        <v>17</v>
      </c>
      <c r="W1453" s="14" t="s">
        <v>17</v>
      </c>
      <c r="X1453" s="14" t="s">
        <v>17</v>
      </c>
      <c r="Y1453" s="14" t="s">
        <v>17</v>
      </c>
      <c r="Z1453" s="14" t="s">
        <v>17</v>
      </c>
      <c r="AA1453" s="14" t="s">
        <v>17</v>
      </c>
      <c r="AB1453" s="14" t="s">
        <v>17</v>
      </c>
      <c r="AC1453" s="14" t="s">
        <v>17</v>
      </c>
      <c r="AD1453" s="14" t="s">
        <v>17</v>
      </c>
      <c r="AE1453" s="14" t="s">
        <v>17</v>
      </c>
    </row>
    <row r="1454" spans="1:31">
      <c r="A1454" t="s">
        <v>143</v>
      </c>
      <c r="B1454" t="s">
        <v>127</v>
      </c>
      <c r="C1454" s="234">
        <v>35341</v>
      </c>
      <c r="D1454" s="234">
        <v>35594</v>
      </c>
      <c r="E1454">
        <v>1997</v>
      </c>
      <c r="F1454">
        <v>4</v>
      </c>
      <c r="G1454">
        <v>8</v>
      </c>
      <c r="H1454">
        <v>41.174326371951217</v>
      </c>
      <c r="I1454" t="s">
        <v>17</v>
      </c>
      <c r="J1454" s="14" t="s">
        <v>17</v>
      </c>
      <c r="K1454" s="14" t="s">
        <v>17</v>
      </c>
      <c r="L1454" s="14" t="s">
        <v>17</v>
      </c>
      <c r="M1454" s="14" t="s">
        <v>17</v>
      </c>
      <c r="N1454" s="14" t="s">
        <v>17</v>
      </c>
      <c r="O1454" s="14" t="s">
        <v>17</v>
      </c>
      <c r="P1454" s="14" t="s">
        <v>17</v>
      </c>
      <c r="Q1454" s="14" t="s">
        <v>17</v>
      </c>
      <c r="R1454" s="14" t="s">
        <v>17</v>
      </c>
      <c r="S1454" s="14" t="s">
        <v>17</v>
      </c>
      <c r="T1454" s="14" t="s">
        <v>17</v>
      </c>
      <c r="U1454" s="14" t="s">
        <v>17</v>
      </c>
      <c r="V1454" s="14" t="s">
        <v>17</v>
      </c>
      <c r="W1454" s="14" t="s">
        <v>17</v>
      </c>
      <c r="X1454" s="14" t="s">
        <v>17</v>
      </c>
      <c r="Y1454" s="14" t="s">
        <v>17</v>
      </c>
      <c r="Z1454" s="14" t="s">
        <v>17</v>
      </c>
      <c r="AA1454" s="14" t="s">
        <v>17</v>
      </c>
      <c r="AB1454" s="14" t="s">
        <v>17</v>
      </c>
      <c r="AC1454" s="14" t="s">
        <v>17</v>
      </c>
      <c r="AD1454" s="14" t="s">
        <v>17</v>
      </c>
      <c r="AE1454" s="14" t="s">
        <v>17</v>
      </c>
    </row>
    <row r="1455" spans="1:31">
      <c r="A1455" t="s">
        <v>143</v>
      </c>
      <c r="B1455" t="s">
        <v>127</v>
      </c>
      <c r="C1455" s="234">
        <v>35341</v>
      </c>
      <c r="D1455" s="234">
        <v>35594</v>
      </c>
      <c r="E1455">
        <v>1997</v>
      </c>
      <c r="F1455">
        <v>4</v>
      </c>
      <c r="G1455">
        <v>9</v>
      </c>
      <c r="H1455">
        <v>37.505351829268292</v>
      </c>
      <c r="I1455" t="s">
        <v>17</v>
      </c>
      <c r="J1455" s="14" t="s">
        <v>17</v>
      </c>
      <c r="K1455" s="14" t="s">
        <v>17</v>
      </c>
      <c r="L1455" s="14" t="s">
        <v>17</v>
      </c>
      <c r="M1455" s="14" t="s">
        <v>17</v>
      </c>
      <c r="N1455" s="14" t="s">
        <v>17</v>
      </c>
      <c r="O1455" s="14" t="s">
        <v>17</v>
      </c>
      <c r="P1455" s="14" t="s">
        <v>17</v>
      </c>
      <c r="Q1455" s="14" t="s">
        <v>17</v>
      </c>
      <c r="R1455" s="14" t="s">
        <v>17</v>
      </c>
      <c r="S1455" s="14" t="s">
        <v>17</v>
      </c>
      <c r="T1455" s="14" t="s">
        <v>17</v>
      </c>
      <c r="U1455" s="14" t="s">
        <v>17</v>
      </c>
      <c r="V1455" s="14" t="s">
        <v>17</v>
      </c>
      <c r="W1455" s="14" t="s">
        <v>17</v>
      </c>
      <c r="X1455" s="14" t="s">
        <v>17</v>
      </c>
      <c r="Y1455" s="14" t="s">
        <v>17</v>
      </c>
      <c r="Z1455" s="14" t="s">
        <v>17</v>
      </c>
      <c r="AA1455" s="14" t="s">
        <v>17</v>
      </c>
      <c r="AB1455" s="14" t="s">
        <v>17</v>
      </c>
      <c r="AC1455" s="14" t="s">
        <v>17</v>
      </c>
      <c r="AD1455" s="14" t="s">
        <v>17</v>
      </c>
      <c r="AE1455" s="14" t="s">
        <v>17</v>
      </c>
    </row>
    <row r="1456" spans="1:31">
      <c r="A1456" t="s">
        <v>143</v>
      </c>
      <c r="B1456" t="s">
        <v>127</v>
      </c>
      <c r="C1456" s="234">
        <v>35341</v>
      </c>
      <c r="D1456" s="234">
        <v>35594</v>
      </c>
      <c r="E1456">
        <v>1997</v>
      </c>
      <c r="F1456">
        <v>4</v>
      </c>
      <c r="G1456">
        <v>10</v>
      </c>
      <c r="H1456">
        <v>41.929156097560977</v>
      </c>
      <c r="I1456" t="s">
        <v>17</v>
      </c>
      <c r="J1456" s="14" t="s">
        <v>17</v>
      </c>
      <c r="K1456" s="14" t="s">
        <v>17</v>
      </c>
      <c r="L1456" s="14" t="s">
        <v>17</v>
      </c>
      <c r="M1456" s="14" t="s">
        <v>17</v>
      </c>
      <c r="N1456" s="14" t="s">
        <v>17</v>
      </c>
      <c r="O1456" s="14" t="s">
        <v>17</v>
      </c>
      <c r="P1456" s="14" t="s">
        <v>17</v>
      </c>
      <c r="Q1456" s="14" t="s">
        <v>17</v>
      </c>
      <c r="R1456" s="14" t="s">
        <v>17</v>
      </c>
      <c r="S1456" s="14" t="s">
        <v>17</v>
      </c>
      <c r="T1456" s="14" t="s">
        <v>17</v>
      </c>
      <c r="U1456" s="14" t="s">
        <v>17</v>
      </c>
      <c r="V1456" s="14" t="s">
        <v>17</v>
      </c>
      <c r="W1456" s="14" t="s">
        <v>17</v>
      </c>
      <c r="X1456" s="14" t="s">
        <v>17</v>
      </c>
      <c r="Y1456" s="14" t="s">
        <v>17</v>
      </c>
      <c r="Z1456" s="14" t="s">
        <v>17</v>
      </c>
      <c r="AA1456" s="14" t="s">
        <v>17</v>
      </c>
      <c r="AB1456" s="14" t="s">
        <v>17</v>
      </c>
      <c r="AC1456" s="14" t="s">
        <v>17</v>
      </c>
      <c r="AD1456" s="14" t="s">
        <v>17</v>
      </c>
      <c r="AE1456" s="14" t="s">
        <v>17</v>
      </c>
    </row>
    <row r="1457" spans="1:31">
      <c r="A1457" t="s">
        <v>143</v>
      </c>
      <c r="B1457" t="s">
        <v>127</v>
      </c>
      <c r="C1457" s="234">
        <v>35341</v>
      </c>
      <c r="D1457" s="234">
        <v>35594</v>
      </c>
      <c r="E1457">
        <v>1997</v>
      </c>
      <c r="F1457">
        <v>4</v>
      </c>
      <c r="G1457">
        <v>11</v>
      </c>
      <c r="H1457">
        <v>33.717682926829269</v>
      </c>
      <c r="I1457" t="s">
        <v>17</v>
      </c>
      <c r="J1457" s="14" t="s">
        <v>17</v>
      </c>
      <c r="K1457" s="14" t="s">
        <v>17</v>
      </c>
      <c r="L1457" s="14" t="s">
        <v>17</v>
      </c>
      <c r="M1457" s="14" t="s">
        <v>17</v>
      </c>
      <c r="N1457" s="14" t="s">
        <v>17</v>
      </c>
      <c r="O1457" s="14" t="s">
        <v>17</v>
      </c>
      <c r="P1457" s="14" t="s">
        <v>17</v>
      </c>
      <c r="Q1457" s="14" t="s">
        <v>17</v>
      </c>
      <c r="R1457" s="14" t="s">
        <v>17</v>
      </c>
      <c r="S1457" s="14" t="s">
        <v>17</v>
      </c>
      <c r="T1457" s="14" t="s">
        <v>17</v>
      </c>
      <c r="U1457" s="14" t="s">
        <v>17</v>
      </c>
      <c r="V1457" s="14" t="s">
        <v>17</v>
      </c>
      <c r="W1457" s="14" t="s">
        <v>17</v>
      </c>
      <c r="X1457" s="14" t="s">
        <v>17</v>
      </c>
      <c r="Y1457" s="14" t="s">
        <v>17</v>
      </c>
      <c r="Z1457" s="14" t="s">
        <v>17</v>
      </c>
      <c r="AA1457" s="14" t="s">
        <v>17</v>
      </c>
      <c r="AB1457" s="14" t="s">
        <v>17</v>
      </c>
      <c r="AC1457" s="14" t="s">
        <v>17</v>
      </c>
      <c r="AD1457" s="14" t="s">
        <v>17</v>
      </c>
      <c r="AE1457" s="14" t="s">
        <v>17</v>
      </c>
    </row>
    <row r="1458" spans="1:31">
      <c r="A1458" t="s">
        <v>143</v>
      </c>
      <c r="B1458" t="s">
        <v>127</v>
      </c>
      <c r="C1458" s="234">
        <v>35341</v>
      </c>
      <c r="D1458" s="234">
        <v>35594</v>
      </c>
      <c r="E1458">
        <v>1997</v>
      </c>
      <c r="F1458">
        <v>4</v>
      </c>
      <c r="G1458">
        <v>12</v>
      </c>
      <c r="H1458">
        <v>39.125977134146339</v>
      </c>
      <c r="I1458" t="s">
        <v>17</v>
      </c>
      <c r="J1458" s="14" t="s">
        <v>17</v>
      </c>
      <c r="K1458" s="14" t="s">
        <v>17</v>
      </c>
      <c r="L1458" s="14" t="s">
        <v>17</v>
      </c>
      <c r="M1458" s="14" t="s">
        <v>17</v>
      </c>
      <c r="N1458" s="14" t="s">
        <v>17</v>
      </c>
      <c r="O1458" s="14" t="s">
        <v>17</v>
      </c>
      <c r="P1458" s="14" t="s">
        <v>17</v>
      </c>
      <c r="Q1458" s="14" t="s">
        <v>17</v>
      </c>
      <c r="R1458" s="14" t="s">
        <v>17</v>
      </c>
      <c r="S1458" s="14" t="s">
        <v>17</v>
      </c>
      <c r="T1458" s="14" t="s">
        <v>17</v>
      </c>
      <c r="U1458" s="14" t="s">
        <v>17</v>
      </c>
      <c r="V1458" s="14" t="s">
        <v>17</v>
      </c>
      <c r="W1458" s="14" t="s">
        <v>17</v>
      </c>
      <c r="X1458" s="14" t="s">
        <v>17</v>
      </c>
      <c r="Y1458" s="14" t="s">
        <v>17</v>
      </c>
      <c r="Z1458" s="14" t="s">
        <v>17</v>
      </c>
      <c r="AA1458" s="14" t="s">
        <v>17</v>
      </c>
      <c r="AB1458" s="14" t="s">
        <v>17</v>
      </c>
      <c r="AC1458" s="14" t="s">
        <v>17</v>
      </c>
      <c r="AD1458" s="14" t="s">
        <v>17</v>
      </c>
      <c r="AE1458" s="14" t="s">
        <v>17</v>
      </c>
    </row>
    <row r="1459" spans="1:31">
      <c r="A1459" t="s">
        <v>143</v>
      </c>
      <c r="B1459" t="s">
        <v>127</v>
      </c>
      <c r="C1459" s="234">
        <v>35341</v>
      </c>
      <c r="D1459" s="234">
        <v>35594</v>
      </c>
      <c r="E1459">
        <v>1997</v>
      </c>
      <c r="F1459">
        <v>4</v>
      </c>
      <c r="G1459">
        <v>13</v>
      </c>
      <c r="H1459">
        <v>48.273189786585363</v>
      </c>
      <c r="I1459" t="s">
        <v>17</v>
      </c>
      <c r="J1459" s="14" t="s">
        <v>17</v>
      </c>
      <c r="K1459" s="14" t="s">
        <v>17</v>
      </c>
      <c r="L1459" s="14" t="s">
        <v>17</v>
      </c>
      <c r="M1459" s="14" t="s">
        <v>17</v>
      </c>
      <c r="N1459" s="14" t="s">
        <v>17</v>
      </c>
      <c r="O1459" s="14" t="s">
        <v>17</v>
      </c>
      <c r="P1459" s="14" t="s">
        <v>17</v>
      </c>
      <c r="Q1459" s="14" t="s">
        <v>17</v>
      </c>
      <c r="R1459" s="14" t="s">
        <v>17</v>
      </c>
      <c r="S1459" s="14" t="s">
        <v>17</v>
      </c>
      <c r="T1459" s="14" t="s">
        <v>17</v>
      </c>
      <c r="U1459" s="14" t="s">
        <v>17</v>
      </c>
      <c r="V1459" s="14" t="s">
        <v>17</v>
      </c>
      <c r="W1459" s="14" t="s">
        <v>17</v>
      </c>
      <c r="X1459" s="14" t="s">
        <v>17</v>
      </c>
      <c r="Y1459" s="14" t="s">
        <v>17</v>
      </c>
      <c r="Z1459" s="14" t="s">
        <v>17</v>
      </c>
      <c r="AA1459" s="14" t="s">
        <v>17</v>
      </c>
      <c r="AB1459" s="14" t="s">
        <v>17</v>
      </c>
      <c r="AC1459" s="14" t="s">
        <v>17</v>
      </c>
      <c r="AD1459" s="14" t="s">
        <v>17</v>
      </c>
      <c r="AE1459" s="14" t="s">
        <v>17</v>
      </c>
    </row>
    <row r="1460" spans="1:31">
      <c r="A1460" t="s">
        <v>143</v>
      </c>
      <c r="B1460" t="s">
        <v>127</v>
      </c>
      <c r="C1460" s="234">
        <v>35341</v>
      </c>
      <c r="D1460" s="234">
        <v>35594</v>
      </c>
      <c r="E1460">
        <v>1997</v>
      </c>
      <c r="F1460">
        <v>4</v>
      </c>
      <c r="G1460">
        <v>14</v>
      </c>
      <c r="H1460">
        <v>33.101560518292686</v>
      </c>
      <c r="I1460" t="s">
        <v>17</v>
      </c>
      <c r="J1460" s="14" t="s">
        <v>17</v>
      </c>
      <c r="K1460" s="14" t="s">
        <v>17</v>
      </c>
      <c r="L1460" s="14" t="s">
        <v>17</v>
      </c>
      <c r="M1460" s="14" t="s">
        <v>17</v>
      </c>
      <c r="N1460" s="14" t="s">
        <v>17</v>
      </c>
      <c r="O1460" s="14" t="s">
        <v>17</v>
      </c>
      <c r="P1460" s="14" t="s">
        <v>17</v>
      </c>
      <c r="Q1460" s="14" t="s">
        <v>17</v>
      </c>
      <c r="R1460" s="14" t="s">
        <v>17</v>
      </c>
      <c r="S1460" s="14" t="s">
        <v>17</v>
      </c>
      <c r="T1460" s="14" t="s">
        <v>17</v>
      </c>
      <c r="U1460" s="14" t="s">
        <v>17</v>
      </c>
      <c r="V1460" s="14" t="s">
        <v>17</v>
      </c>
      <c r="W1460" s="14" t="s">
        <v>17</v>
      </c>
      <c r="X1460" s="14" t="s">
        <v>17</v>
      </c>
      <c r="Y1460" s="14" t="s">
        <v>17</v>
      </c>
      <c r="Z1460" s="14" t="s">
        <v>17</v>
      </c>
      <c r="AA1460" s="14" t="s">
        <v>17</v>
      </c>
      <c r="AB1460" s="14" t="s">
        <v>17</v>
      </c>
      <c r="AC1460" s="14" t="s">
        <v>17</v>
      </c>
      <c r="AD1460" s="14" t="s">
        <v>17</v>
      </c>
      <c r="AE1460" s="14" t="s">
        <v>17</v>
      </c>
    </row>
    <row r="1461" spans="1:31">
      <c r="A1461" t="s">
        <v>143</v>
      </c>
      <c r="B1461" t="s">
        <v>127</v>
      </c>
      <c r="C1461" s="234">
        <v>35720</v>
      </c>
      <c r="D1461" s="234">
        <v>35958</v>
      </c>
      <c r="E1461">
        <v>1998</v>
      </c>
      <c r="F1461">
        <v>1</v>
      </c>
      <c r="G1461">
        <v>1</v>
      </c>
      <c r="H1461">
        <v>24.901836890243899</v>
      </c>
      <c r="I1461" t="s">
        <v>17</v>
      </c>
      <c r="J1461" s="14" t="s">
        <v>17</v>
      </c>
      <c r="K1461" s="14" t="s">
        <v>17</v>
      </c>
      <c r="L1461" s="14" t="s">
        <v>17</v>
      </c>
      <c r="M1461" s="14" t="s">
        <v>17</v>
      </c>
      <c r="N1461" s="14" t="s">
        <v>17</v>
      </c>
      <c r="O1461" s="14" t="s">
        <v>17</v>
      </c>
      <c r="P1461" s="14" t="s">
        <v>17</v>
      </c>
      <c r="Q1461" s="14" t="s">
        <v>17</v>
      </c>
      <c r="R1461" s="14" t="s">
        <v>17</v>
      </c>
      <c r="S1461" s="14" t="s">
        <v>17</v>
      </c>
      <c r="T1461" s="14" t="s">
        <v>17</v>
      </c>
      <c r="U1461" s="14" t="s">
        <v>17</v>
      </c>
      <c r="V1461" s="14" t="s">
        <v>17</v>
      </c>
      <c r="W1461" s="14" t="s">
        <v>17</v>
      </c>
      <c r="X1461" s="14" t="s">
        <v>17</v>
      </c>
      <c r="Y1461" s="14" t="s">
        <v>17</v>
      </c>
      <c r="Z1461" s="14" t="s">
        <v>17</v>
      </c>
      <c r="AA1461" s="14" t="s">
        <v>17</v>
      </c>
      <c r="AB1461" s="14" t="s">
        <v>17</v>
      </c>
      <c r="AC1461" s="14" t="s">
        <v>17</v>
      </c>
      <c r="AD1461" s="14" t="s">
        <v>17</v>
      </c>
      <c r="AE1461" s="14" t="s">
        <v>17</v>
      </c>
    </row>
    <row r="1462" spans="1:31">
      <c r="A1462" t="s">
        <v>143</v>
      </c>
      <c r="B1462" t="s">
        <v>127</v>
      </c>
      <c r="C1462" s="234">
        <v>35720</v>
      </c>
      <c r="D1462" s="234">
        <v>35958</v>
      </c>
      <c r="E1462">
        <v>1998</v>
      </c>
      <c r="F1462">
        <v>1</v>
      </c>
      <c r="G1462">
        <v>2</v>
      </c>
      <c r="H1462">
        <v>25.658004962779156</v>
      </c>
      <c r="I1462">
        <v>2.4741379999999999</v>
      </c>
      <c r="J1462" s="14" t="s">
        <v>17</v>
      </c>
      <c r="K1462" s="14" t="s">
        <v>17</v>
      </c>
      <c r="L1462" s="162">
        <v>6.04</v>
      </c>
      <c r="M1462" s="14" t="s">
        <v>17</v>
      </c>
      <c r="N1462" s="162">
        <v>61.854289999999978</v>
      </c>
      <c r="O1462" s="14" t="s">
        <v>17</v>
      </c>
      <c r="P1462" s="162">
        <v>7.4844999999999995E-2</v>
      </c>
      <c r="Q1462" s="162">
        <v>0.85749999999999993</v>
      </c>
      <c r="R1462" s="14" t="s">
        <v>17</v>
      </c>
      <c r="S1462" s="14" t="s">
        <v>17</v>
      </c>
      <c r="T1462" s="14" t="s">
        <v>17</v>
      </c>
      <c r="U1462" s="14" t="s">
        <v>17</v>
      </c>
      <c r="V1462" s="14" t="s">
        <v>17</v>
      </c>
      <c r="W1462" s="14" t="s">
        <v>17</v>
      </c>
      <c r="X1462" s="14" t="s">
        <v>17</v>
      </c>
      <c r="Y1462" s="14" t="s">
        <v>17</v>
      </c>
      <c r="Z1462" s="14" t="s">
        <v>17</v>
      </c>
      <c r="AA1462" s="14" t="s">
        <v>17</v>
      </c>
      <c r="AB1462" s="14" t="s">
        <v>17</v>
      </c>
      <c r="AC1462" s="14" t="s">
        <v>17</v>
      </c>
      <c r="AD1462" s="14" t="s">
        <v>17</v>
      </c>
      <c r="AE1462" s="14" t="s">
        <v>17</v>
      </c>
    </row>
    <row r="1463" spans="1:31">
      <c r="A1463" t="s">
        <v>143</v>
      </c>
      <c r="B1463" t="s">
        <v>127</v>
      </c>
      <c r="C1463" s="234">
        <v>35720</v>
      </c>
      <c r="D1463" s="234">
        <v>35958</v>
      </c>
      <c r="E1463">
        <v>1998</v>
      </c>
      <c r="F1463">
        <v>1</v>
      </c>
      <c r="G1463">
        <v>3</v>
      </c>
      <c r="H1463">
        <v>31.212995864350709</v>
      </c>
      <c r="I1463">
        <v>2.344589</v>
      </c>
      <c r="J1463" s="14" t="s">
        <v>17</v>
      </c>
      <c r="K1463" s="14" t="s">
        <v>17</v>
      </c>
      <c r="L1463" s="162">
        <v>5.98</v>
      </c>
      <c r="M1463" s="14" t="s">
        <v>17</v>
      </c>
      <c r="N1463" s="162">
        <v>56.044969999999992</v>
      </c>
      <c r="O1463" s="14" t="s">
        <v>17</v>
      </c>
      <c r="P1463" s="162">
        <v>7.2904999999999998E-2</v>
      </c>
      <c r="Q1463" s="162">
        <v>0.873</v>
      </c>
      <c r="R1463" s="14" t="s">
        <v>17</v>
      </c>
      <c r="S1463" s="14" t="s">
        <v>17</v>
      </c>
      <c r="T1463" s="14" t="s">
        <v>17</v>
      </c>
      <c r="U1463" s="14" t="s">
        <v>17</v>
      </c>
      <c r="V1463" s="14" t="s">
        <v>17</v>
      </c>
      <c r="W1463" s="14" t="s">
        <v>17</v>
      </c>
      <c r="X1463" s="14" t="s">
        <v>17</v>
      </c>
      <c r="Y1463" s="14" t="s">
        <v>17</v>
      </c>
      <c r="Z1463" s="14" t="s">
        <v>17</v>
      </c>
      <c r="AA1463" s="14" t="s">
        <v>17</v>
      </c>
      <c r="AB1463" s="14" t="s">
        <v>17</v>
      </c>
      <c r="AC1463" s="14" t="s">
        <v>17</v>
      </c>
      <c r="AD1463" s="14" t="s">
        <v>17</v>
      </c>
      <c r="AE1463" s="14" t="s">
        <v>17</v>
      </c>
    </row>
    <row r="1464" spans="1:31">
      <c r="A1464" t="s">
        <v>143</v>
      </c>
      <c r="B1464" t="s">
        <v>127</v>
      </c>
      <c r="C1464" s="234">
        <v>35720</v>
      </c>
      <c r="D1464" s="234">
        <v>35958</v>
      </c>
      <c r="E1464">
        <v>1998</v>
      </c>
      <c r="F1464">
        <v>1</v>
      </c>
      <c r="G1464">
        <v>4</v>
      </c>
      <c r="H1464">
        <v>34.228287841191069</v>
      </c>
      <c r="I1464">
        <v>2.2283330000000001</v>
      </c>
      <c r="J1464" s="14" t="s">
        <v>17</v>
      </c>
      <c r="K1464" s="14" t="s">
        <v>17</v>
      </c>
      <c r="L1464" s="162">
        <v>5.27</v>
      </c>
      <c r="M1464" s="14" t="s">
        <v>17</v>
      </c>
      <c r="N1464" s="162">
        <v>44.802859999999988</v>
      </c>
      <c r="O1464" s="14" t="s">
        <v>17</v>
      </c>
      <c r="P1464" s="162">
        <v>7.8539999999999999E-2</v>
      </c>
      <c r="Q1464" s="162">
        <v>0.879</v>
      </c>
      <c r="R1464" s="14" t="s">
        <v>17</v>
      </c>
      <c r="S1464" s="14" t="s">
        <v>17</v>
      </c>
      <c r="T1464" s="14" t="s">
        <v>17</v>
      </c>
      <c r="U1464" s="14" t="s">
        <v>17</v>
      </c>
      <c r="V1464" s="14" t="s">
        <v>17</v>
      </c>
      <c r="W1464" s="14" t="s">
        <v>17</v>
      </c>
      <c r="X1464" s="14" t="s">
        <v>17</v>
      </c>
      <c r="Y1464" s="14" t="s">
        <v>17</v>
      </c>
      <c r="Z1464" s="14" t="s">
        <v>17</v>
      </c>
      <c r="AA1464" s="14" t="s">
        <v>17</v>
      </c>
      <c r="AB1464" s="14" t="s">
        <v>17</v>
      </c>
      <c r="AC1464" s="14" t="s">
        <v>17</v>
      </c>
      <c r="AD1464" s="14" t="s">
        <v>17</v>
      </c>
      <c r="AE1464" s="14" t="s">
        <v>17</v>
      </c>
    </row>
    <row r="1465" spans="1:31">
      <c r="A1465" t="s">
        <v>143</v>
      </c>
      <c r="B1465" t="s">
        <v>127</v>
      </c>
      <c r="C1465" s="234">
        <v>35720</v>
      </c>
      <c r="D1465" s="234">
        <v>35958</v>
      </c>
      <c r="E1465">
        <v>1998</v>
      </c>
      <c r="F1465">
        <v>1</v>
      </c>
      <c r="G1465">
        <v>5</v>
      </c>
      <c r="H1465">
        <v>49.514921422663356</v>
      </c>
      <c r="I1465">
        <v>2.454129</v>
      </c>
      <c r="J1465" s="14" t="s">
        <v>17</v>
      </c>
      <c r="K1465" s="14" t="s">
        <v>17</v>
      </c>
      <c r="L1465" s="162">
        <v>5.33</v>
      </c>
      <c r="M1465" s="14" t="s">
        <v>17</v>
      </c>
      <c r="N1465" s="162">
        <v>60.079219999999999</v>
      </c>
      <c r="O1465" s="14" t="s">
        <v>17</v>
      </c>
      <c r="P1465" s="162">
        <v>7.9854999999999995E-2</v>
      </c>
      <c r="Q1465" s="162">
        <v>0.93149999999999999</v>
      </c>
      <c r="R1465" s="14" t="s">
        <v>17</v>
      </c>
      <c r="S1465" s="14" t="s">
        <v>17</v>
      </c>
      <c r="T1465" s="14" t="s">
        <v>17</v>
      </c>
      <c r="U1465" s="14" t="s">
        <v>17</v>
      </c>
      <c r="V1465" s="14" t="s">
        <v>17</v>
      </c>
      <c r="W1465" s="14" t="s">
        <v>17</v>
      </c>
      <c r="X1465" s="14" t="s">
        <v>17</v>
      </c>
      <c r="Y1465" s="14" t="s">
        <v>17</v>
      </c>
      <c r="Z1465" s="14" t="s">
        <v>17</v>
      </c>
      <c r="AA1465" s="14" t="s">
        <v>17</v>
      </c>
      <c r="AB1465" s="14" t="s">
        <v>17</v>
      </c>
      <c r="AC1465" s="14" t="s">
        <v>17</v>
      </c>
      <c r="AD1465" s="14" t="s">
        <v>17</v>
      </c>
      <c r="AE1465" s="14" t="s">
        <v>17</v>
      </c>
    </row>
    <row r="1466" spans="1:31">
      <c r="A1466" t="s">
        <v>143</v>
      </c>
      <c r="B1466" t="s">
        <v>127</v>
      </c>
      <c r="C1466" s="234">
        <v>35720</v>
      </c>
      <c r="D1466" s="234">
        <v>35958</v>
      </c>
      <c r="E1466">
        <v>1998</v>
      </c>
      <c r="F1466">
        <v>1</v>
      </c>
      <c r="G1466">
        <v>6</v>
      </c>
      <c r="H1466">
        <v>48.543118279569889</v>
      </c>
      <c r="I1466">
        <v>2.2045780000000001</v>
      </c>
      <c r="J1466" s="14" t="s">
        <v>17</v>
      </c>
      <c r="K1466" s="14" t="s">
        <v>17</v>
      </c>
      <c r="L1466" s="162">
        <v>5.81</v>
      </c>
      <c r="M1466" s="14" t="s">
        <v>17</v>
      </c>
      <c r="N1466" s="162">
        <v>41.575459999999993</v>
      </c>
      <c r="O1466" s="14" t="s">
        <v>17</v>
      </c>
      <c r="P1466" s="162">
        <v>8.7135000000000004E-2</v>
      </c>
      <c r="Q1466" s="162">
        <v>0.90399999999999991</v>
      </c>
      <c r="R1466" s="14" t="s">
        <v>17</v>
      </c>
      <c r="S1466" s="14" t="s">
        <v>17</v>
      </c>
      <c r="T1466" s="14" t="s">
        <v>17</v>
      </c>
      <c r="U1466" s="14" t="s">
        <v>17</v>
      </c>
      <c r="V1466" s="14" t="s">
        <v>17</v>
      </c>
      <c r="W1466" s="14" t="s">
        <v>17</v>
      </c>
      <c r="X1466" s="14" t="s">
        <v>17</v>
      </c>
      <c r="Y1466" s="14" t="s">
        <v>17</v>
      </c>
      <c r="Z1466" s="14" t="s">
        <v>17</v>
      </c>
      <c r="AA1466" s="14" t="s">
        <v>17</v>
      </c>
      <c r="AB1466" s="14" t="s">
        <v>17</v>
      </c>
      <c r="AC1466" s="14" t="s">
        <v>17</v>
      </c>
      <c r="AD1466" s="14" t="s">
        <v>17</v>
      </c>
      <c r="AE1466" s="14" t="s">
        <v>17</v>
      </c>
    </row>
    <row r="1467" spans="1:31">
      <c r="A1467" t="s">
        <v>143</v>
      </c>
      <c r="B1467" t="s">
        <v>127</v>
      </c>
      <c r="C1467" s="234">
        <v>35720</v>
      </c>
      <c r="D1467" s="234">
        <v>35958</v>
      </c>
      <c r="E1467">
        <v>1998</v>
      </c>
      <c r="F1467">
        <v>1</v>
      </c>
      <c r="G1467">
        <v>7</v>
      </c>
      <c r="H1467">
        <v>55.213631100082708</v>
      </c>
      <c r="I1467">
        <v>2.5274329999999998</v>
      </c>
      <c r="J1467" s="14" t="s">
        <v>17</v>
      </c>
      <c r="K1467" s="14" t="s">
        <v>17</v>
      </c>
      <c r="L1467" s="162">
        <v>4.93</v>
      </c>
      <c r="M1467" s="14" t="s">
        <v>17</v>
      </c>
      <c r="N1467" s="162">
        <v>60.240589999999983</v>
      </c>
      <c r="O1467" s="14" t="s">
        <v>17</v>
      </c>
      <c r="P1467" s="162">
        <v>0.15504499999999999</v>
      </c>
      <c r="Q1467" s="162">
        <v>1.889</v>
      </c>
      <c r="R1467" s="14" t="s">
        <v>17</v>
      </c>
      <c r="S1467" s="14" t="s">
        <v>17</v>
      </c>
      <c r="T1467" s="14" t="s">
        <v>17</v>
      </c>
      <c r="U1467" s="14" t="s">
        <v>17</v>
      </c>
      <c r="V1467" s="14" t="s">
        <v>17</v>
      </c>
      <c r="W1467" s="14" t="s">
        <v>17</v>
      </c>
      <c r="X1467" s="14" t="s">
        <v>17</v>
      </c>
      <c r="Y1467" s="14" t="s">
        <v>17</v>
      </c>
      <c r="Z1467" s="14" t="s">
        <v>17</v>
      </c>
      <c r="AA1467" s="14" t="s">
        <v>17</v>
      </c>
      <c r="AB1467" s="14" t="s">
        <v>17</v>
      </c>
      <c r="AC1467" s="14" t="s">
        <v>17</v>
      </c>
      <c r="AD1467" s="14" t="s">
        <v>17</v>
      </c>
      <c r="AE1467" s="14" t="s">
        <v>17</v>
      </c>
    </row>
    <row r="1468" spans="1:31">
      <c r="A1468" t="s">
        <v>143</v>
      </c>
      <c r="B1468" t="s">
        <v>127</v>
      </c>
      <c r="C1468" s="234">
        <v>35720</v>
      </c>
      <c r="D1468" s="234">
        <v>35958</v>
      </c>
      <c r="E1468">
        <v>1998</v>
      </c>
      <c r="F1468">
        <v>1</v>
      </c>
      <c r="G1468">
        <v>8</v>
      </c>
      <c r="H1468">
        <v>38.380609756097556</v>
      </c>
      <c r="I1468" t="s">
        <v>17</v>
      </c>
      <c r="J1468" s="14" t="s">
        <v>17</v>
      </c>
      <c r="K1468" s="14" t="s">
        <v>17</v>
      </c>
      <c r="L1468" s="14" t="s">
        <v>17</v>
      </c>
      <c r="M1468" s="14" t="s">
        <v>17</v>
      </c>
      <c r="N1468" s="14" t="s">
        <v>17</v>
      </c>
      <c r="O1468" s="14" t="s">
        <v>17</v>
      </c>
      <c r="P1468" s="14" t="s">
        <v>17</v>
      </c>
      <c r="Q1468" s="14" t="s">
        <v>17</v>
      </c>
      <c r="R1468" s="14" t="s">
        <v>17</v>
      </c>
      <c r="S1468" s="14" t="s">
        <v>17</v>
      </c>
      <c r="T1468" s="14" t="s">
        <v>17</v>
      </c>
      <c r="U1468" s="14" t="s">
        <v>17</v>
      </c>
      <c r="V1468" s="14" t="s">
        <v>17</v>
      </c>
      <c r="W1468" s="14" t="s">
        <v>17</v>
      </c>
      <c r="X1468" s="14" t="s">
        <v>17</v>
      </c>
      <c r="Y1468" s="14" t="s">
        <v>17</v>
      </c>
      <c r="Z1468" s="14" t="s">
        <v>17</v>
      </c>
      <c r="AA1468" s="14" t="s">
        <v>17</v>
      </c>
      <c r="AB1468" s="14" t="s">
        <v>17</v>
      </c>
      <c r="AC1468" s="14" t="s">
        <v>17</v>
      </c>
      <c r="AD1468" s="14" t="s">
        <v>17</v>
      </c>
      <c r="AE1468" s="14" t="s">
        <v>17</v>
      </c>
    </row>
    <row r="1469" spans="1:31">
      <c r="A1469" t="s">
        <v>143</v>
      </c>
      <c r="B1469" t="s">
        <v>127</v>
      </c>
      <c r="C1469" s="234">
        <v>35720</v>
      </c>
      <c r="D1469" s="234">
        <v>35958</v>
      </c>
      <c r="E1469">
        <v>1998</v>
      </c>
      <c r="F1469">
        <v>1</v>
      </c>
      <c r="G1469">
        <v>9</v>
      </c>
      <c r="H1469">
        <v>45.155687499999999</v>
      </c>
      <c r="I1469" t="s">
        <v>17</v>
      </c>
      <c r="J1469" s="14" t="s">
        <v>17</v>
      </c>
      <c r="K1469" s="14" t="s">
        <v>17</v>
      </c>
      <c r="L1469" s="14" t="s">
        <v>17</v>
      </c>
      <c r="M1469" s="14" t="s">
        <v>17</v>
      </c>
      <c r="N1469" s="14" t="s">
        <v>17</v>
      </c>
      <c r="O1469" s="14" t="s">
        <v>17</v>
      </c>
      <c r="P1469" s="14" t="s">
        <v>17</v>
      </c>
      <c r="Q1469" s="14" t="s">
        <v>17</v>
      </c>
      <c r="R1469" s="14" t="s">
        <v>17</v>
      </c>
      <c r="S1469" s="14" t="s">
        <v>17</v>
      </c>
      <c r="T1469" s="14" t="s">
        <v>17</v>
      </c>
      <c r="U1469" s="14" t="s">
        <v>17</v>
      </c>
      <c r="V1469" s="14" t="s">
        <v>17</v>
      </c>
      <c r="W1469" s="14" t="s">
        <v>17</v>
      </c>
      <c r="X1469" s="14" t="s">
        <v>17</v>
      </c>
      <c r="Y1469" s="14" t="s">
        <v>17</v>
      </c>
      <c r="Z1469" s="14" t="s">
        <v>17</v>
      </c>
      <c r="AA1469" s="14" t="s">
        <v>17</v>
      </c>
      <c r="AB1469" s="14" t="s">
        <v>17</v>
      </c>
      <c r="AC1469" s="14" t="s">
        <v>17</v>
      </c>
      <c r="AD1469" s="14" t="s">
        <v>17</v>
      </c>
      <c r="AE1469" s="14" t="s">
        <v>17</v>
      </c>
    </row>
    <row r="1470" spans="1:31">
      <c r="A1470" t="s">
        <v>143</v>
      </c>
      <c r="B1470" t="s">
        <v>127</v>
      </c>
      <c r="C1470" s="234">
        <v>35720</v>
      </c>
      <c r="D1470" s="234">
        <v>35958</v>
      </c>
      <c r="E1470">
        <v>1998</v>
      </c>
      <c r="F1470">
        <v>1</v>
      </c>
      <c r="G1470">
        <v>10</v>
      </c>
      <c r="H1470">
        <v>48.989137195121948</v>
      </c>
      <c r="I1470" t="s">
        <v>17</v>
      </c>
      <c r="J1470" s="14" t="s">
        <v>17</v>
      </c>
      <c r="K1470" s="14" t="s">
        <v>17</v>
      </c>
      <c r="L1470" s="14" t="s">
        <v>17</v>
      </c>
      <c r="M1470" s="14" t="s">
        <v>17</v>
      </c>
      <c r="N1470" s="14" t="s">
        <v>17</v>
      </c>
      <c r="O1470" s="14" t="s">
        <v>17</v>
      </c>
      <c r="P1470" s="14" t="s">
        <v>17</v>
      </c>
      <c r="Q1470" s="14" t="s">
        <v>17</v>
      </c>
      <c r="R1470" s="14" t="s">
        <v>17</v>
      </c>
      <c r="S1470" s="14" t="s">
        <v>17</v>
      </c>
      <c r="T1470" s="14" t="s">
        <v>17</v>
      </c>
      <c r="U1470" s="14" t="s">
        <v>17</v>
      </c>
      <c r="V1470" s="14" t="s">
        <v>17</v>
      </c>
      <c r="W1470" s="14" t="s">
        <v>17</v>
      </c>
      <c r="X1470" s="14" t="s">
        <v>17</v>
      </c>
      <c r="Y1470" s="14" t="s">
        <v>17</v>
      </c>
      <c r="Z1470" s="14" t="s">
        <v>17</v>
      </c>
      <c r="AA1470" s="14" t="s">
        <v>17</v>
      </c>
      <c r="AB1470" s="14" t="s">
        <v>17</v>
      </c>
      <c r="AC1470" s="14" t="s">
        <v>17</v>
      </c>
      <c r="AD1470" s="14" t="s">
        <v>17</v>
      </c>
      <c r="AE1470" s="14" t="s">
        <v>17</v>
      </c>
    </row>
    <row r="1471" spans="1:31">
      <c r="A1471" t="s">
        <v>143</v>
      </c>
      <c r="B1471" t="s">
        <v>127</v>
      </c>
      <c r="C1471" s="234">
        <v>35720</v>
      </c>
      <c r="D1471" s="234">
        <v>35958</v>
      </c>
      <c r="E1471">
        <v>1998</v>
      </c>
      <c r="F1471">
        <v>1</v>
      </c>
      <c r="G1471">
        <v>11</v>
      </c>
      <c r="H1471">
        <v>55.994963414634142</v>
      </c>
      <c r="I1471" t="s">
        <v>17</v>
      </c>
      <c r="J1471" s="14" t="s">
        <v>17</v>
      </c>
      <c r="K1471" s="14" t="s">
        <v>17</v>
      </c>
      <c r="L1471" s="14" t="s">
        <v>17</v>
      </c>
      <c r="M1471" s="14" t="s">
        <v>17</v>
      </c>
      <c r="N1471" s="14" t="s">
        <v>17</v>
      </c>
      <c r="O1471" s="14" t="s">
        <v>17</v>
      </c>
      <c r="P1471" s="14" t="s">
        <v>17</v>
      </c>
      <c r="Q1471" s="14" t="s">
        <v>17</v>
      </c>
      <c r="R1471" s="14" t="s">
        <v>17</v>
      </c>
      <c r="S1471" s="14" t="s">
        <v>17</v>
      </c>
      <c r="T1471" s="14" t="s">
        <v>17</v>
      </c>
      <c r="U1471" s="14" t="s">
        <v>17</v>
      </c>
      <c r="V1471" s="14" t="s">
        <v>17</v>
      </c>
      <c r="W1471" s="14" t="s">
        <v>17</v>
      </c>
      <c r="X1471" s="14" t="s">
        <v>17</v>
      </c>
      <c r="Y1471" s="14" t="s">
        <v>17</v>
      </c>
      <c r="Z1471" s="14" t="s">
        <v>17</v>
      </c>
      <c r="AA1471" s="14" t="s">
        <v>17</v>
      </c>
      <c r="AB1471" s="14" t="s">
        <v>17</v>
      </c>
      <c r="AC1471" s="14" t="s">
        <v>17</v>
      </c>
      <c r="AD1471" s="14" t="s">
        <v>17</v>
      </c>
      <c r="AE1471" s="14" t="s">
        <v>17</v>
      </c>
    </row>
    <row r="1472" spans="1:31">
      <c r="A1472" t="s">
        <v>143</v>
      </c>
      <c r="B1472" t="s">
        <v>127</v>
      </c>
      <c r="C1472" s="234">
        <v>35720</v>
      </c>
      <c r="D1472" s="234">
        <v>35958</v>
      </c>
      <c r="E1472">
        <v>1998</v>
      </c>
      <c r="F1472">
        <v>1</v>
      </c>
      <c r="G1472">
        <v>12</v>
      </c>
      <c r="H1472">
        <v>49.664597560975601</v>
      </c>
      <c r="I1472" t="s">
        <v>17</v>
      </c>
      <c r="J1472" s="14" t="s">
        <v>17</v>
      </c>
      <c r="K1472" s="14" t="s">
        <v>17</v>
      </c>
      <c r="L1472" s="14" t="s">
        <v>17</v>
      </c>
      <c r="M1472" s="14" t="s">
        <v>17</v>
      </c>
      <c r="N1472" s="14" t="s">
        <v>17</v>
      </c>
      <c r="O1472" s="14" t="s">
        <v>17</v>
      </c>
      <c r="P1472" s="14" t="s">
        <v>17</v>
      </c>
      <c r="Q1472" s="14" t="s">
        <v>17</v>
      </c>
      <c r="R1472" s="14" t="s">
        <v>17</v>
      </c>
      <c r="S1472" s="14" t="s">
        <v>17</v>
      </c>
      <c r="T1472" s="14" t="s">
        <v>17</v>
      </c>
      <c r="U1472" s="14" t="s">
        <v>17</v>
      </c>
      <c r="V1472" s="14" t="s">
        <v>17</v>
      </c>
      <c r="W1472" s="14" t="s">
        <v>17</v>
      </c>
      <c r="X1472" s="14" t="s">
        <v>17</v>
      </c>
      <c r="Y1472" s="14" t="s">
        <v>17</v>
      </c>
      <c r="Z1472" s="14" t="s">
        <v>17</v>
      </c>
      <c r="AA1472" s="14" t="s">
        <v>17</v>
      </c>
      <c r="AB1472" s="14" t="s">
        <v>17</v>
      </c>
      <c r="AC1472" s="14" t="s">
        <v>17</v>
      </c>
      <c r="AD1472" s="14" t="s">
        <v>17</v>
      </c>
      <c r="AE1472" s="14" t="s">
        <v>17</v>
      </c>
    </row>
    <row r="1473" spans="1:31">
      <c r="A1473" t="s">
        <v>143</v>
      </c>
      <c r="B1473" t="s">
        <v>127</v>
      </c>
      <c r="C1473" s="234">
        <v>35720</v>
      </c>
      <c r="D1473" s="234">
        <v>35958</v>
      </c>
      <c r="E1473">
        <v>1998</v>
      </c>
      <c r="F1473">
        <v>1</v>
      </c>
      <c r="G1473">
        <v>13</v>
      </c>
      <c r="H1473">
        <v>61.951446646341459</v>
      </c>
      <c r="I1473" t="s">
        <v>17</v>
      </c>
      <c r="J1473" s="14" t="s">
        <v>17</v>
      </c>
      <c r="K1473" s="14" t="s">
        <v>17</v>
      </c>
      <c r="L1473" s="14" t="s">
        <v>17</v>
      </c>
      <c r="M1473" s="14" t="s">
        <v>17</v>
      </c>
      <c r="N1473" s="14" t="s">
        <v>17</v>
      </c>
      <c r="O1473" s="14" t="s">
        <v>17</v>
      </c>
      <c r="P1473" s="14" t="s">
        <v>17</v>
      </c>
      <c r="Q1473" s="14" t="s">
        <v>17</v>
      </c>
      <c r="R1473" s="14" t="s">
        <v>17</v>
      </c>
      <c r="S1473" s="14" t="s">
        <v>17</v>
      </c>
      <c r="T1473" s="14" t="s">
        <v>17</v>
      </c>
      <c r="U1473" s="14" t="s">
        <v>17</v>
      </c>
      <c r="V1473" s="14" t="s">
        <v>17</v>
      </c>
      <c r="W1473" s="14" t="s">
        <v>17</v>
      </c>
      <c r="X1473" s="14" t="s">
        <v>17</v>
      </c>
      <c r="Y1473" s="14" t="s">
        <v>17</v>
      </c>
      <c r="Z1473" s="14" t="s">
        <v>17</v>
      </c>
      <c r="AA1473" s="14" t="s">
        <v>17</v>
      </c>
      <c r="AB1473" s="14" t="s">
        <v>17</v>
      </c>
      <c r="AC1473" s="14" t="s">
        <v>17</v>
      </c>
      <c r="AD1473" s="14" t="s">
        <v>17</v>
      </c>
      <c r="AE1473" s="14" t="s">
        <v>17</v>
      </c>
    </row>
    <row r="1474" spans="1:31">
      <c r="A1474" t="s">
        <v>143</v>
      </c>
      <c r="B1474" t="s">
        <v>127</v>
      </c>
      <c r="C1474" s="234">
        <v>35720</v>
      </c>
      <c r="D1474" s="234">
        <v>35958</v>
      </c>
      <c r="E1474">
        <v>1998</v>
      </c>
      <c r="F1474">
        <v>1</v>
      </c>
      <c r="G1474">
        <v>14</v>
      </c>
      <c r="H1474">
        <v>46.305556402439024</v>
      </c>
      <c r="I1474" t="s">
        <v>17</v>
      </c>
      <c r="J1474" s="14" t="s">
        <v>17</v>
      </c>
      <c r="K1474" s="14" t="s">
        <v>17</v>
      </c>
      <c r="L1474" s="14" t="s">
        <v>17</v>
      </c>
      <c r="M1474" s="14" t="s">
        <v>17</v>
      </c>
      <c r="N1474" s="14" t="s">
        <v>17</v>
      </c>
      <c r="O1474" s="14" t="s">
        <v>17</v>
      </c>
      <c r="P1474" s="14" t="s">
        <v>17</v>
      </c>
      <c r="Q1474" s="14" t="s">
        <v>17</v>
      </c>
      <c r="R1474" s="14" t="s">
        <v>17</v>
      </c>
      <c r="S1474" s="14" t="s">
        <v>17</v>
      </c>
      <c r="T1474" s="14" t="s">
        <v>17</v>
      </c>
      <c r="U1474" s="14" t="s">
        <v>17</v>
      </c>
      <c r="V1474" s="14" t="s">
        <v>17</v>
      </c>
      <c r="W1474" s="14" t="s">
        <v>17</v>
      </c>
      <c r="X1474" s="14" t="s">
        <v>17</v>
      </c>
      <c r="Y1474" s="14" t="s">
        <v>17</v>
      </c>
      <c r="Z1474" s="14" t="s">
        <v>17</v>
      </c>
      <c r="AA1474" s="14" t="s">
        <v>17</v>
      </c>
      <c r="AB1474" s="14" t="s">
        <v>17</v>
      </c>
      <c r="AC1474" s="14" t="s">
        <v>17</v>
      </c>
      <c r="AD1474" s="14" t="s">
        <v>17</v>
      </c>
      <c r="AE1474" s="14" t="s">
        <v>17</v>
      </c>
    </row>
    <row r="1475" spans="1:31">
      <c r="A1475" t="s">
        <v>143</v>
      </c>
      <c r="B1475" t="s">
        <v>127</v>
      </c>
      <c r="C1475" s="234">
        <v>35720</v>
      </c>
      <c r="D1475" s="234">
        <v>35958</v>
      </c>
      <c r="E1475">
        <v>1998</v>
      </c>
      <c r="F1475">
        <v>2</v>
      </c>
      <c r="G1475">
        <v>1</v>
      </c>
      <c r="H1475">
        <v>22.326713414634145</v>
      </c>
      <c r="I1475" t="s">
        <v>17</v>
      </c>
      <c r="J1475" s="14" t="s">
        <v>17</v>
      </c>
      <c r="K1475" s="14" t="s">
        <v>17</v>
      </c>
      <c r="L1475" s="14" t="s">
        <v>17</v>
      </c>
      <c r="M1475" s="14" t="s">
        <v>17</v>
      </c>
      <c r="N1475" s="14" t="s">
        <v>17</v>
      </c>
      <c r="O1475" s="14" t="s">
        <v>17</v>
      </c>
      <c r="P1475" s="14" t="s">
        <v>17</v>
      </c>
      <c r="Q1475" s="14" t="s">
        <v>17</v>
      </c>
      <c r="R1475" s="14" t="s">
        <v>17</v>
      </c>
      <c r="S1475" s="14" t="s">
        <v>17</v>
      </c>
      <c r="T1475" s="14" t="s">
        <v>17</v>
      </c>
      <c r="U1475" s="14" t="s">
        <v>17</v>
      </c>
      <c r="V1475" s="14" t="s">
        <v>17</v>
      </c>
      <c r="W1475" s="14" t="s">
        <v>17</v>
      </c>
      <c r="X1475" s="14" t="s">
        <v>17</v>
      </c>
      <c r="Y1475" s="14" t="s">
        <v>17</v>
      </c>
      <c r="Z1475" s="14" t="s">
        <v>17</v>
      </c>
      <c r="AA1475" s="14" t="s">
        <v>17</v>
      </c>
      <c r="AB1475" s="14" t="s">
        <v>17</v>
      </c>
      <c r="AC1475" s="14" t="s">
        <v>17</v>
      </c>
      <c r="AD1475" s="14" t="s">
        <v>17</v>
      </c>
      <c r="AE1475" s="14" t="s">
        <v>17</v>
      </c>
    </row>
    <row r="1476" spans="1:31">
      <c r="A1476" t="s">
        <v>143</v>
      </c>
      <c r="B1476" t="s">
        <v>127</v>
      </c>
      <c r="C1476" s="234">
        <v>35720</v>
      </c>
      <c r="D1476" s="234">
        <v>35958</v>
      </c>
      <c r="E1476">
        <v>1998</v>
      </c>
      <c r="F1476">
        <v>2</v>
      </c>
      <c r="G1476">
        <v>2</v>
      </c>
      <c r="H1476">
        <v>29.17371050454922</v>
      </c>
      <c r="I1476">
        <v>2.2399990000000001</v>
      </c>
      <c r="J1476" s="14" t="s">
        <v>17</v>
      </c>
      <c r="K1476" s="14" t="s">
        <v>17</v>
      </c>
      <c r="L1476" s="162">
        <v>5.92</v>
      </c>
      <c r="M1476" s="14" t="s">
        <v>17</v>
      </c>
      <c r="N1476" s="162">
        <v>61.04743999999998</v>
      </c>
      <c r="O1476" s="14" t="s">
        <v>17</v>
      </c>
      <c r="P1476" s="162">
        <v>8.7770000000000001E-2</v>
      </c>
      <c r="Q1476" s="162">
        <v>0.81</v>
      </c>
      <c r="R1476" s="14" t="s">
        <v>17</v>
      </c>
      <c r="S1476" s="14" t="s">
        <v>17</v>
      </c>
      <c r="T1476" s="14" t="s">
        <v>17</v>
      </c>
      <c r="U1476" s="14" t="s">
        <v>17</v>
      </c>
      <c r="V1476" s="14" t="s">
        <v>17</v>
      </c>
      <c r="W1476" s="14" t="s">
        <v>17</v>
      </c>
      <c r="X1476" s="14" t="s">
        <v>17</v>
      </c>
      <c r="Y1476" s="14" t="s">
        <v>17</v>
      </c>
      <c r="Z1476" s="14" t="s">
        <v>17</v>
      </c>
      <c r="AA1476" s="14" t="s">
        <v>17</v>
      </c>
      <c r="AB1476" s="14" t="s">
        <v>17</v>
      </c>
      <c r="AC1476" s="14" t="s">
        <v>17</v>
      </c>
      <c r="AD1476" s="14" t="s">
        <v>17</v>
      </c>
      <c r="AE1476" s="14" t="s">
        <v>17</v>
      </c>
    </row>
    <row r="1477" spans="1:31">
      <c r="A1477" t="s">
        <v>143</v>
      </c>
      <c r="B1477" t="s">
        <v>127</v>
      </c>
      <c r="C1477" s="234">
        <v>35720</v>
      </c>
      <c r="D1477" s="234">
        <v>35958</v>
      </c>
      <c r="E1477">
        <v>1998</v>
      </c>
      <c r="F1477">
        <v>2</v>
      </c>
      <c r="G1477">
        <v>3</v>
      </c>
      <c r="H1477">
        <v>28.415483870967741</v>
      </c>
      <c r="I1477">
        <v>2.2221639999999998</v>
      </c>
      <c r="J1477" s="14" t="s">
        <v>17</v>
      </c>
      <c r="K1477" s="14" t="s">
        <v>17</v>
      </c>
      <c r="L1477" s="162">
        <v>5.7050000000000001</v>
      </c>
      <c r="M1477" s="14" t="s">
        <v>17</v>
      </c>
      <c r="N1477" s="162">
        <v>50.128069999999994</v>
      </c>
      <c r="O1477" s="14" t="s">
        <v>17</v>
      </c>
      <c r="P1477" s="162">
        <v>6.7945000000000005E-2</v>
      </c>
      <c r="Q1477" s="162">
        <v>0.84150000000000003</v>
      </c>
      <c r="R1477" s="14" t="s">
        <v>17</v>
      </c>
      <c r="S1477" s="14" t="s">
        <v>17</v>
      </c>
      <c r="T1477" s="14" t="s">
        <v>17</v>
      </c>
      <c r="U1477" s="14" t="s">
        <v>17</v>
      </c>
      <c r="V1477" s="14" t="s">
        <v>17</v>
      </c>
      <c r="W1477" s="14" t="s">
        <v>17</v>
      </c>
      <c r="X1477" s="14" t="s">
        <v>17</v>
      </c>
      <c r="Y1477" s="14" t="s">
        <v>17</v>
      </c>
      <c r="Z1477" s="14" t="s">
        <v>17</v>
      </c>
      <c r="AA1477" s="14" t="s">
        <v>17</v>
      </c>
      <c r="AB1477" s="14" t="s">
        <v>17</v>
      </c>
      <c r="AC1477" s="14" t="s">
        <v>17</v>
      </c>
      <c r="AD1477" s="14" t="s">
        <v>17</v>
      </c>
      <c r="AE1477" s="14" t="s">
        <v>17</v>
      </c>
    </row>
    <row r="1478" spans="1:31">
      <c r="A1478" t="s">
        <v>143</v>
      </c>
      <c r="B1478" t="s">
        <v>127</v>
      </c>
      <c r="C1478" s="234">
        <v>35720</v>
      </c>
      <c r="D1478" s="234">
        <v>35958</v>
      </c>
      <c r="E1478">
        <v>1998</v>
      </c>
      <c r="F1478">
        <v>2</v>
      </c>
      <c r="G1478">
        <v>4</v>
      </c>
      <c r="H1478">
        <v>37.702358974358972</v>
      </c>
      <c r="I1478">
        <v>2.3756110000000001</v>
      </c>
      <c r="J1478" s="14" t="s">
        <v>17</v>
      </c>
      <c r="K1478" s="14" t="s">
        <v>17</v>
      </c>
      <c r="L1478" s="162">
        <v>5.4550000000000001</v>
      </c>
      <c r="M1478" s="14" t="s">
        <v>17</v>
      </c>
      <c r="N1478" s="162">
        <v>47.115829999999988</v>
      </c>
      <c r="O1478" s="14" t="s">
        <v>17</v>
      </c>
      <c r="P1478" s="162">
        <v>7.375000000000001E-2</v>
      </c>
      <c r="Q1478" s="162">
        <v>0.85050000000000003</v>
      </c>
      <c r="R1478" s="14" t="s">
        <v>17</v>
      </c>
      <c r="S1478" s="14" t="s">
        <v>17</v>
      </c>
      <c r="T1478" s="14" t="s">
        <v>17</v>
      </c>
      <c r="U1478" s="14" t="s">
        <v>17</v>
      </c>
      <c r="V1478" s="14" t="s">
        <v>17</v>
      </c>
      <c r="W1478" s="14" t="s">
        <v>17</v>
      </c>
      <c r="X1478" s="14" t="s">
        <v>17</v>
      </c>
      <c r="Y1478" s="14" t="s">
        <v>17</v>
      </c>
      <c r="Z1478" s="14" t="s">
        <v>17</v>
      </c>
      <c r="AA1478" s="14" t="s">
        <v>17</v>
      </c>
      <c r="AB1478" s="14" t="s">
        <v>17</v>
      </c>
      <c r="AC1478" s="14" t="s">
        <v>17</v>
      </c>
      <c r="AD1478" s="14" t="s">
        <v>17</v>
      </c>
      <c r="AE1478" s="14" t="s">
        <v>17</v>
      </c>
    </row>
    <row r="1479" spans="1:31">
      <c r="A1479" t="s">
        <v>143</v>
      </c>
      <c r="B1479" t="s">
        <v>127</v>
      </c>
      <c r="C1479" s="234">
        <v>35720</v>
      </c>
      <c r="D1479" s="234">
        <v>35958</v>
      </c>
      <c r="E1479">
        <v>1998</v>
      </c>
      <c r="F1479">
        <v>2</v>
      </c>
      <c r="G1479">
        <v>5</v>
      </c>
      <c r="H1479">
        <v>50.539368072787425</v>
      </c>
      <c r="I1479">
        <v>2.4023699999999999</v>
      </c>
      <c r="J1479" s="14" t="s">
        <v>17</v>
      </c>
      <c r="K1479" s="14" t="s">
        <v>17</v>
      </c>
      <c r="L1479" s="162">
        <v>5.81</v>
      </c>
      <c r="M1479" s="14" t="s">
        <v>17</v>
      </c>
      <c r="N1479" s="162">
        <v>39.531439999999996</v>
      </c>
      <c r="O1479" s="14" t="s">
        <v>17</v>
      </c>
      <c r="P1479" s="162">
        <v>8.6300000000000002E-2</v>
      </c>
      <c r="Q1479" s="162">
        <v>0.88600000000000001</v>
      </c>
      <c r="R1479" s="14" t="s">
        <v>17</v>
      </c>
      <c r="S1479" s="14" t="s">
        <v>17</v>
      </c>
      <c r="T1479" s="14" t="s">
        <v>17</v>
      </c>
      <c r="U1479" s="14" t="s">
        <v>17</v>
      </c>
      <c r="V1479" s="14" t="s">
        <v>17</v>
      </c>
      <c r="W1479" s="14" t="s">
        <v>17</v>
      </c>
      <c r="X1479" s="14" t="s">
        <v>17</v>
      </c>
      <c r="Y1479" s="14" t="s">
        <v>17</v>
      </c>
      <c r="Z1479" s="14" t="s">
        <v>17</v>
      </c>
      <c r="AA1479" s="14" t="s">
        <v>17</v>
      </c>
      <c r="AB1479" s="14" t="s">
        <v>17</v>
      </c>
      <c r="AC1479" s="14" t="s">
        <v>17</v>
      </c>
      <c r="AD1479" s="14" t="s">
        <v>17</v>
      </c>
      <c r="AE1479" s="14" t="s">
        <v>17</v>
      </c>
    </row>
    <row r="1480" spans="1:31">
      <c r="A1480" t="s">
        <v>143</v>
      </c>
      <c r="B1480" t="s">
        <v>127</v>
      </c>
      <c r="C1480" s="234">
        <v>35720</v>
      </c>
      <c r="D1480" s="234">
        <v>35958</v>
      </c>
      <c r="E1480">
        <v>1998</v>
      </c>
      <c r="F1480">
        <v>2</v>
      </c>
      <c r="G1480">
        <v>6</v>
      </c>
      <c r="H1480">
        <v>56.250287841191067</v>
      </c>
      <c r="I1480">
        <v>2.4907149999999998</v>
      </c>
      <c r="J1480" s="14" t="s">
        <v>17</v>
      </c>
      <c r="K1480" s="14" t="s">
        <v>17</v>
      </c>
      <c r="L1480" s="162">
        <v>5.3049999999999997</v>
      </c>
      <c r="M1480" s="14" t="s">
        <v>17</v>
      </c>
      <c r="N1480" s="162">
        <v>55.991179999999986</v>
      </c>
      <c r="O1480" s="14" t="s">
        <v>17</v>
      </c>
      <c r="P1480" s="162">
        <v>8.8539999999999994E-2</v>
      </c>
      <c r="Q1480" s="162">
        <v>0.94799999999999995</v>
      </c>
      <c r="R1480" s="14" t="s">
        <v>17</v>
      </c>
      <c r="S1480" s="14" t="s">
        <v>17</v>
      </c>
      <c r="T1480" s="14" t="s">
        <v>17</v>
      </c>
      <c r="U1480" s="14" t="s">
        <v>17</v>
      </c>
      <c r="V1480" s="14" t="s">
        <v>17</v>
      </c>
      <c r="W1480" s="14" t="s">
        <v>17</v>
      </c>
      <c r="X1480" s="14" t="s">
        <v>17</v>
      </c>
      <c r="Y1480" s="14" t="s">
        <v>17</v>
      </c>
      <c r="Z1480" s="14" t="s">
        <v>17</v>
      </c>
      <c r="AA1480" s="14" t="s">
        <v>17</v>
      </c>
      <c r="AB1480" s="14" t="s">
        <v>17</v>
      </c>
      <c r="AC1480" s="14" t="s">
        <v>17</v>
      </c>
      <c r="AD1480" s="14" t="s">
        <v>17</v>
      </c>
      <c r="AE1480" s="14" t="s">
        <v>17</v>
      </c>
    </row>
    <row r="1481" spans="1:31">
      <c r="A1481" t="s">
        <v>143</v>
      </c>
      <c r="B1481" t="s">
        <v>127</v>
      </c>
      <c r="C1481" s="234">
        <v>35720</v>
      </c>
      <c r="D1481" s="234">
        <v>35958</v>
      </c>
      <c r="E1481">
        <v>1998</v>
      </c>
      <c r="F1481">
        <v>2</v>
      </c>
      <c r="G1481">
        <v>7</v>
      </c>
      <c r="H1481">
        <v>55.365356492969411</v>
      </c>
      <c r="I1481">
        <v>2.6882600000000001</v>
      </c>
      <c r="J1481" s="14" t="s">
        <v>17</v>
      </c>
      <c r="K1481" s="14" t="s">
        <v>17</v>
      </c>
      <c r="L1481" s="162">
        <v>4.87</v>
      </c>
      <c r="M1481" s="14" t="s">
        <v>17</v>
      </c>
      <c r="N1481" s="162">
        <v>70.622059999999991</v>
      </c>
      <c r="O1481" s="14" t="s">
        <v>17</v>
      </c>
      <c r="P1481" s="162">
        <v>0.159495</v>
      </c>
      <c r="Q1481" s="162">
        <v>1.9550000000000001</v>
      </c>
      <c r="R1481" s="14" t="s">
        <v>17</v>
      </c>
      <c r="S1481" s="14" t="s">
        <v>17</v>
      </c>
      <c r="T1481" s="14" t="s">
        <v>17</v>
      </c>
      <c r="U1481" s="14" t="s">
        <v>17</v>
      </c>
      <c r="V1481" s="14" t="s">
        <v>17</v>
      </c>
      <c r="W1481" s="14" t="s">
        <v>17</v>
      </c>
      <c r="X1481" s="14" t="s">
        <v>17</v>
      </c>
      <c r="Y1481" s="14" t="s">
        <v>17</v>
      </c>
      <c r="Z1481" s="14" t="s">
        <v>17</v>
      </c>
      <c r="AA1481" s="14" t="s">
        <v>17</v>
      </c>
      <c r="AB1481" s="14" t="s">
        <v>17</v>
      </c>
      <c r="AC1481" s="14" t="s">
        <v>17</v>
      </c>
      <c r="AD1481" s="14" t="s">
        <v>17</v>
      </c>
      <c r="AE1481" s="14" t="s">
        <v>17</v>
      </c>
    </row>
    <row r="1482" spans="1:31">
      <c r="A1482" t="s">
        <v>143</v>
      </c>
      <c r="B1482" t="s">
        <v>127</v>
      </c>
      <c r="C1482" s="234">
        <v>35720</v>
      </c>
      <c r="D1482" s="234">
        <v>35958</v>
      </c>
      <c r="E1482">
        <v>1998</v>
      </c>
      <c r="F1482">
        <v>2</v>
      </c>
      <c r="G1482">
        <v>8</v>
      </c>
      <c r="H1482">
        <v>38.562109756097563</v>
      </c>
      <c r="I1482" t="s">
        <v>17</v>
      </c>
      <c r="J1482" s="14" t="s">
        <v>17</v>
      </c>
      <c r="K1482" s="14" t="s">
        <v>17</v>
      </c>
      <c r="L1482" s="14" t="s">
        <v>17</v>
      </c>
      <c r="M1482" s="14" t="s">
        <v>17</v>
      </c>
      <c r="N1482" s="14" t="s">
        <v>17</v>
      </c>
      <c r="O1482" s="14" t="s">
        <v>17</v>
      </c>
      <c r="P1482" s="14" t="s">
        <v>17</v>
      </c>
      <c r="Q1482" s="14" t="s">
        <v>17</v>
      </c>
      <c r="R1482" s="14" t="s">
        <v>17</v>
      </c>
      <c r="S1482" s="14" t="s">
        <v>17</v>
      </c>
      <c r="T1482" s="14" t="s">
        <v>17</v>
      </c>
      <c r="U1482" s="14" t="s">
        <v>17</v>
      </c>
      <c r="V1482" s="14" t="s">
        <v>17</v>
      </c>
      <c r="W1482" s="14" t="s">
        <v>17</v>
      </c>
      <c r="X1482" s="14" t="s">
        <v>17</v>
      </c>
      <c r="Y1482" s="14" t="s">
        <v>17</v>
      </c>
      <c r="Z1482" s="14" t="s">
        <v>17</v>
      </c>
      <c r="AA1482" s="14" t="s">
        <v>17</v>
      </c>
      <c r="AB1482" s="14" t="s">
        <v>17</v>
      </c>
      <c r="AC1482" s="14" t="s">
        <v>17</v>
      </c>
      <c r="AD1482" s="14" t="s">
        <v>17</v>
      </c>
      <c r="AE1482" s="14" t="s">
        <v>17</v>
      </c>
    </row>
    <row r="1483" spans="1:31">
      <c r="A1483" t="s">
        <v>143</v>
      </c>
      <c r="B1483" t="s">
        <v>127</v>
      </c>
      <c r="C1483" s="234">
        <v>35720</v>
      </c>
      <c r="D1483" s="234">
        <v>35958</v>
      </c>
      <c r="E1483">
        <v>1998</v>
      </c>
      <c r="F1483">
        <v>2</v>
      </c>
      <c r="G1483">
        <v>9</v>
      </c>
      <c r="H1483">
        <v>50.406829268292675</v>
      </c>
      <c r="I1483" t="s">
        <v>17</v>
      </c>
      <c r="J1483" s="14" t="s">
        <v>17</v>
      </c>
      <c r="K1483" s="14" t="s">
        <v>17</v>
      </c>
      <c r="L1483" s="14" t="s">
        <v>17</v>
      </c>
      <c r="M1483" s="14" t="s">
        <v>17</v>
      </c>
      <c r="N1483" s="14" t="s">
        <v>17</v>
      </c>
      <c r="O1483" s="14" t="s">
        <v>17</v>
      </c>
      <c r="P1483" s="14" t="s">
        <v>17</v>
      </c>
      <c r="Q1483" s="14" t="s">
        <v>17</v>
      </c>
      <c r="R1483" s="14" t="s">
        <v>17</v>
      </c>
      <c r="S1483" s="14" t="s">
        <v>17</v>
      </c>
      <c r="T1483" s="14" t="s">
        <v>17</v>
      </c>
      <c r="U1483" s="14" t="s">
        <v>17</v>
      </c>
      <c r="V1483" s="14" t="s">
        <v>17</v>
      </c>
      <c r="W1483" s="14" t="s">
        <v>17</v>
      </c>
      <c r="X1483" s="14" t="s">
        <v>17</v>
      </c>
      <c r="Y1483" s="14" t="s">
        <v>17</v>
      </c>
      <c r="Z1483" s="14" t="s">
        <v>17</v>
      </c>
      <c r="AA1483" s="14" t="s">
        <v>17</v>
      </c>
      <c r="AB1483" s="14" t="s">
        <v>17</v>
      </c>
      <c r="AC1483" s="14" t="s">
        <v>17</v>
      </c>
      <c r="AD1483" s="14" t="s">
        <v>17</v>
      </c>
      <c r="AE1483" s="14" t="s">
        <v>17</v>
      </c>
    </row>
    <row r="1484" spans="1:31">
      <c r="A1484" t="s">
        <v>143</v>
      </c>
      <c r="B1484" t="s">
        <v>127</v>
      </c>
      <c r="C1484" s="234">
        <v>35720</v>
      </c>
      <c r="D1484" s="234">
        <v>35958</v>
      </c>
      <c r="E1484">
        <v>1998</v>
      </c>
      <c r="F1484">
        <v>2</v>
      </c>
      <c r="G1484">
        <v>10</v>
      </c>
      <c r="H1484">
        <v>53.87229878048781</v>
      </c>
      <c r="I1484" t="s">
        <v>17</v>
      </c>
      <c r="J1484" s="14" t="s">
        <v>17</v>
      </c>
      <c r="K1484" s="14" t="s">
        <v>17</v>
      </c>
      <c r="L1484" s="14" t="s">
        <v>17</v>
      </c>
      <c r="M1484" s="14" t="s">
        <v>17</v>
      </c>
      <c r="N1484" s="14" t="s">
        <v>17</v>
      </c>
      <c r="O1484" s="14" t="s">
        <v>17</v>
      </c>
      <c r="P1484" s="14" t="s">
        <v>17</v>
      </c>
      <c r="Q1484" s="14" t="s">
        <v>17</v>
      </c>
      <c r="R1484" s="14" t="s">
        <v>17</v>
      </c>
      <c r="S1484" s="14" t="s">
        <v>17</v>
      </c>
      <c r="T1484" s="14" t="s">
        <v>17</v>
      </c>
      <c r="U1484" s="14" t="s">
        <v>17</v>
      </c>
      <c r="V1484" s="14" t="s">
        <v>17</v>
      </c>
      <c r="W1484" s="14" t="s">
        <v>17</v>
      </c>
      <c r="X1484" s="14" t="s">
        <v>17</v>
      </c>
      <c r="Y1484" s="14" t="s">
        <v>17</v>
      </c>
      <c r="Z1484" s="14" t="s">
        <v>17</v>
      </c>
      <c r="AA1484" s="14" t="s">
        <v>17</v>
      </c>
      <c r="AB1484" s="14" t="s">
        <v>17</v>
      </c>
      <c r="AC1484" s="14" t="s">
        <v>17</v>
      </c>
      <c r="AD1484" s="14" t="s">
        <v>17</v>
      </c>
      <c r="AE1484" s="14" t="s">
        <v>17</v>
      </c>
    </row>
    <row r="1485" spans="1:31">
      <c r="A1485" t="s">
        <v>143</v>
      </c>
      <c r="B1485" t="s">
        <v>127</v>
      </c>
      <c r="C1485" s="234">
        <v>35720</v>
      </c>
      <c r="D1485" s="234">
        <v>35958</v>
      </c>
      <c r="E1485">
        <v>1998</v>
      </c>
      <c r="F1485">
        <v>2</v>
      </c>
      <c r="G1485">
        <v>11</v>
      </c>
      <c r="H1485">
        <v>51.543786585365851</v>
      </c>
      <c r="I1485" t="s">
        <v>17</v>
      </c>
      <c r="J1485" s="14" t="s">
        <v>17</v>
      </c>
      <c r="K1485" s="14" t="s">
        <v>17</v>
      </c>
      <c r="L1485" s="14" t="s">
        <v>17</v>
      </c>
      <c r="M1485" s="14" t="s">
        <v>17</v>
      </c>
      <c r="N1485" s="14" t="s">
        <v>17</v>
      </c>
      <c r="O1485" s="14" t="s">
        <v>17</v>
      </c>
      <c r="P1485" s="14" t="s">
        <v>17</v>
      </c>
      <c r="Q1485" s="14" t="s">
        <v>17</v>
      </c>
      <c r="R1485" s="14" t="s">
        <v>17</v>
      </c>
      <c r="S1485" s="14" t="s">
        <v>17</v>
      </c>
      <c r="T1485" s="14" t="s">
        <v>17</v>
      </c>
      <c r="U1485" s="14" t="s">
        <v>17</v>
      </c>
      <c r="V1485" s="14" t="s">
        <v>17</v>
      </c>
      <c r="W1485" s="14" t="s">
        <v>17</v>
      </c>
      <c r="X1485" s="14" t="s">
        <v>17</v>
      </c>
      <c r="Y1485" s="14" t="s">
        <v>17</v>
      </c>
      <c r="Z1485" s="14" t="s">
        <v>17</v>
      </c>
      <c r="AA1485" s="14" t="s">
        <v>17</v>
      </c>
      <c r="AB1485" s="14" t="s">
        <v>17</v>
      </c>
      <c r="AC1485" s="14" t="s">
        <v>17</v>
      </c>
      <c r="AD1485" s="14" t="s">
        <v>17</v>
      </c>
      <c r="AE1485" s="14" t="s">
        <v>17</v>
      </c>
    </row>
    <row r="1486" spans="1:31">
      <c r="A1486" t="s">
        <v>143</v>
      </c>
      <c r="B1486" t="s">
        <v>127</v>
      </c>
      <c r="C1486" s="234">
        <v>35720</v>
      </c>
      <c r="D1486" s="234">
        <v>35958</v>
      </c>
      <c r="E1486">
        <v>1998</v>
      </c>
      <c r="F1486">
        <v>2</v>
      </c>
      <c r="G1486">
        <v>12</v>
      </c>
      <c r="H1486">
        <v>56.371981707317076</v>
      </c>
      <c r="I1486" t="s">
        <v>17</v>
      </c>
      <c r="J1486" s="14" t="s">
        <v>17</v>
      </c>
      <c r="K1486" s="14" t="s">
        <v>17</v>
      </c>
      <c r="L1486" s="14" t="s">
        <v>17</v>
      </c>
      <c r="M1486" s="14" t="s">
        <v>17</v>
      </c>
      <c r="N1486" s="14" t="s">
        <v>17</v>
      </c>
      <c r="O1486" s="14" t="s">
        <v>17</v>
      </c>
      <c r="P1486" s="14" t="s">
        <v>17</v>
      </c>
      <c r="Q1486" s="14" t="s">
        <v>17</v>
      </c>
      <c r="R1486" s="14" t="s">
        <v>17</v>
      </c>
      <c r="S1486" s="14" t="s">
        <v>17</v>
      </c>
      <c r="T1486" s="14" t="s">
        <v>17</v>
      </c>
      <c r="U1486" s="14" t="s">
        <v>17</v>
      </c>
      <c r="V1486" s="14" t="s">
        <v>17</v>
      </c>
      <c r="W1486" s="14" t="s">
        <v>17</v>
      </c>
      <c r="X1486" s="14" t="s">
        <v>17</v>
      </c>
      <c r="Y1486" s="14" t="s">
        <v>17</v>
      </c>
      <c r="Z1486" s="14" t="s">
        <v>17</v>
      </c>
      <c r="AA1486" s="14" t="s">
        <v>17</v>
      </c>
      <c r="AB1486" s="14" t="s">
        <v>17</v>
      </c>
      <c r="AC1486" s="14" t="s">
        <v>17</v>
      </c>
      <c r="AD1486" s="14" t="s">
        <v>17</v>
      </c>
      <c r="AE1486" s="14" t="s">
        <v>17</v>
      </c>
    </row>
    <row r="1487" spans="1:31">
      <c r="A1487" t="s">
        <v>143</v>
      </c>
      <c r="B1487" t="s">
        <v>127</v>
      </c>
      <c r="C1487" s="234">
        <v>35720</v>
      </c>
      <c r="D1487" s="234">
        <v>35958</v>
      </c>
      <c r="E1487">
        <v>1998</v>
      </c>
      <c r="F1487">
        <v>2</v>
      </c>
      <c r="G1487">
        <v>13</v>
      </c>
      <c r="H1487">
        <v>57.78616920731708</v>
      </c>
      <c r="I1487" t="s">
        <v>17</v>
      </c>
      <c r="J1487" s="14" t="s">
        <v>17</v>
      </c>
      <c r="K1487" s="14" t="s">
        <v>17</v>
      </c>
      <c r="L1487" s="14" t="s">
        <v>17</v>
      </c>
      <c r="M1487" s="14" t="s">
        <v>17</v>
      </c>
      <c r="N1487" s="14" t="s">
        <v>17</v>
      </c>
      <c r="O1487" s="14" t="s">
        <v>17</v>
      </c>
      <c r="P1487" s="14" t="s">
        <v>17</v>
      </c>
      <c r="Q1487" s="14" t="s">
        <v>17</v>
      </c>
      <c r="R1487" s="14" t="s">
        <v>17</v>
      </c>
      <c r="S1487" s="14" t="s">
        <v>17</v>
      </c>
      <c r="T1487" s="14" t="s">
        <v>17</v>
      </c>
      <c r="U1487" s="14" t="s">
        <v>17</v>
      </c>
      <c r="V1487" s="14" t="s">
        <v>17</v>
      </c>
      <c r="W1487" s="14" t="s">
        <v>17</v>
      </c>
      <c r="X1487" s="14" t="s">
        <v>17</v>
      </c>
      <c r="Y1487" s="14" t="s">
        <v>17</v>
      </c>
      <c r="Z1487" s="14" t="s">
        <v>17</v>
      </c>
      <c r="AA1487" s="14" t="s">
        <v>17</v>
      </c>
      <c r="AB1487" s="14" t="s">
        <v>17</v>
      </c>
      <c r="AC1487" s="14" t="s">
        <v>17</v>
      </c>
      <c r="AD1487" s="14" t="s">
        <v>17</v>
      </c>
      <c r="AE1487" s="14" t="s">
        <v>17</v>
      </c>
    </row>
    <row r="1488" spans="1:31">
      <c r="A1488" t="s">
        <v>143</v>
      </c>
      <c r="B1488" t="s">
        <v>127</v>
      </c>
      <c r="C1488" s="234">
        <v>35720</v>
      </c>
      <c r="D1488" s="234">
        <v>35958</v>
      </c>
      <c r="E1488">
        <v>1998</v>
      </c>
      <c r="F1488">
        <v>2</v>
      </c>
      <c r="G1488">
        <v>14</v>
      </c>
      <c r="H1488">
        <v>54.433030487804871</v>
      </c>
      <c r="I1488" t="s">
        <v>17</v>
      </c>
      <c r="J1488" s="14" t="s">
        <v>17</v>
      </c>
      <c r="K1488" s="14" t="s">
        <v>17</v>
      </c>
      <c r="L1488" s="14" t="s">
        <v>17</v>
      </c>
      <c r="M1488" s="14" t="s">
        <v>17</v>
      </c>
      <c r="N1488" s="14" t="s">
        <v>17</v>
      </c>
      <c r="O1488" s="14" t="s">
        <v>17</v>
      </c>
      <c r="P1488" s="14" t="s">
        <v>17</v>
      </c>
      <c r="Q1488" s="14" t="s">
        <v>17</v>
      </c>
      <c r="R1488" s="14" t="s">
        <v>17</v>
      </c>
      <c r="S1488" s="14" t="s">
        <v>17</v>
      </c>
      <c r="T1488" s="14" t="s">
        <v>17</v>
      </c>
      <c r="U1488" s="14" t="s">
        <v>17</v>
      </c>
      <c r="V1488" s="14" t="s">
        <v>17</v>
      </c>
      <c r="W1488" s="14" t="s">
        <v>17</v>
      </c>
      <c r="X1488" s="14" t="s">
        <v>17</v>
      </c>
      <c r="Y1488" s="14" t="s">
        <v>17</v>
      </c>
      <c r="Z1488" s="14" t="s">
        <v>17</v>
      </c>
      <c r="AA1488" s="14" t="s">
        <v>17</v>
      </c>
      <c r="AB1488" s="14" t="s">
        <v>17</v>
      </c>
      <c r="AC1488" s="14" t="s">
        <v>17</v>
      </c>
      <c r="AD1488" s="14" t="s">
        <v>17</v>
      </c>
      <c r="AE1488" s="14" t="s">
        <v>17</v>
      </c>
    </row>
    <row r="1489" spans="1:31">
      <c r="A1489" t="s">
        <v>143</v>
      </c>
      <c r="B1489" t="s">
        <v>127</v>
      </c>
      <c r="C1489" s="234">
        <v>35720</v>
      </c>
      <c r="D1489" s="234">
        <v>35958</v>
      </c>
      <c r="E1489">
        <v>1998</v>
      </c>
      <c r="F1489">
        <v>3</v>
      </c>
      <c r="G1489">
        <v>1</v>
      </c>
      <c r="H1489">
        <v>19.535228658536585</v>
      </c>
      <c r="I1489" t="s">
        <v>17</v>
      </c>
      <c r="J1489" s="14" t="s">
        <v>17</v>
      </c>
      <c r="K1489" s="14" t="s">
        <v>17</v>
      </c>
      <c r="L1489" s="14" t="s">
        <v>17</v>
      </c>
      <c r="M1489" s="14" t="s">
        <v>17</v>
      </c>
      <c r="N1489" s="14" t="s">
        <v>17</v>
      </c>
      <c r="O1489" s="14" t="s">
        <v>17</v>
      </c>
      <c r="P1489" s="14" t="s">
        <v>17</v>
      </c>
      <c r="Q1489" s="14" t="s">
        <v>17</v>
      </c>
      <c r="R1489" s="14" t="s">
        <v>17</v>
      </c>
      <c r="S1489" s="14" t="s">
        <v>17</v>
      </c>
      <c r="T1489" s="14" t="s">
        <v>17</v>
      </c>
      <c r="U1489" s="14" t="s">
        <v>17</v>
      </c>
      <c r="V1489" s="14" t="s">
        <v>17</v>
      </c>
      <c r="W1489" s="14" t="s">
        <v>17</v>
      </c>
      <c r="X1489" s="14" t="s">
        <v>17</v>
      </c>
      <c r="Y1489" s="14" t="s">
        <v>17</v>
      </c>
      <c r="Z1489" s="14" t="s">
        <v>17</v>
      </c>
      <c r="AA1489" s="14" t="s">
        <v>17</v>
      </c>
      <c r="AB1489" s="14" t="s">
        <v>17</v>
      </c>
      <c r="AC1489" s="14" t="s">
        <v>17</v>
      </c>
      <c r="AD1489" s="14" t="s">
        <v>17</v>
      </c>
      <c r="AE1489" s="14" t="s">
        <v>17</v>
      </c>
    </row>
    <row r="1490" spans="1:31">
      <c r="A1490" t="s">
        <v>143</v>
      </c>
      <c r="B1490" t="s">
        <v>127</v>
      </c>
      <c r="C1490" s="234">
        <v>35720</v>
      </c>
      <c r="D1490" s="234">
        <v>35958</v>
      </c>
      <c r="E1490">
        <v>1998</v>
      </c>
      <c r="F1490">
        <v>3</v>
      </c>
      <c r="G1490">
        <v>2</v>
      </c>
      <c r="H1490">
        <v>30.331467328370554</v>
      </c>
      <c r="I1490">
        <v>2.3070949999999999</v>
      </c>
      <c r="J1490" s="14" t="s">
        <v>17</v>
      </c>
      <c r="K1490" s="14" t="s">
        <v>17</v>
      </c>
      <c r="L1490" s="162">
        <v>5.7850000000000001</v>
      </c>
      <c r="M1490" s="14" t="s">
        <v>17</v>
      </c>
      <c r="N1490" s="162">
        <v>63.73693999999999</v>
      </c>
      <c r="O1490" s="14" t="s">
        <v>17</v>
      </c>
      <c r="P1490" s="162">
        <v>7.5605000000000006E-2</v>
      </c>
      <c r="Q1490" s="162">
        <v>0.84850000000000003</v>
      </c>
      <c r="R1490" s="14" t="s">
        <v>17</v>
      </c>
      <c r="S1490" s="14" t="s">
        <v>17</v>
      </c>
      <c r="T1490" s="14" t="s">
        <v>17</v>
      </c>
      <c r="U1490" s="14" t="s">
        <v>17</v>
      </c>
      <c r="V1490" s="14" t="s">
        <v>17</v>
      </c>
      <c r="W1490" s="14" t="s">
        <v>17</v>
      </c>
      <c r="X1490" s="14" t="s">
        <v>17</v>
      </c>
      <c r="Y1490" s="14" t="s">
        <v>17</v>
      </c>
      <c r="Z1490" s="14" t="s">
        <v>17</v>
      </c>
      <c r="AA1490" s="14" t="s">
        <v>17</v>
      </c>
      <c r="AB1490" s="14" t="s">
        <v>17</v>
      </c>
      <c r="AC1490" s="14" t="s">
        <v>17</v>
      </c>
      <c r="AD1490" s="14" t="s">
        <v>17</v>
      </c>
      <c r="AE1490" s="14" t="s">
        <v>17</v>
      </c>
    </row>
    <row r="1491" spans="1:31">
      <c r="A1491" t="s">
        <v>143</v>
      </c>
      <c r="B1491" t="s">
        <v>127</v>
      </c>
      <c r="C1491" s="234">
        <v>35720</v>
      </c>
      <c r="D1491" s="234">
        <v>35958</v>
      </c>
      <c r="E1491">
        <v>1998</v>
      </c>
      <c r="F1491">
        <v>3</v>
      </c>
      <c r="G1491">
        <v>3</v>
      </c>
      <c r="H1491">
        <v>34.053743589743597</v>
      </c>
      <c r="I1491">
        <v>2.1907429999999999</v>
      </c>
      <c r="J1491" s="14" t="s">
        <v>17</v>
      </c>
      <c r="K1491" s="14" t="s">
        <v>17</v>
      </c>
      <c r="L1491" s="162">
        <v>5.6050000000000004</v>
      </c>
      <c r="M1491" s="14" t="s">
        <v>17</v>
      </c>
      <c r="N1491" s="162">
        <v>71.913019999999989</v>
      </c>
      <c r="O1491" s="14" t="s">
        <v>17</v>
      </c>
      <c r="P1491" s="162">
        <v>7.9210000000000003E-2</v>
      </c>
      <c r="Q1491" s="162">
        <v>0.88749999999999996</v>
      </c>
      <c r="R1491" s="14" t="s">
        <v>17</v>
      </c>
      <c r="S1491" s="14" t="s">
        <v>17</v>
      </c>
      <c r="T1491" s="14" t="s">
        <v>17</v>
      </c>
      <c r="U1491" s="14" t="s">
        <v>17</v>
      </c>
      <c r="V1491" s="14" t="s">
        <v>17</v>
      </c>
      <c r="W1491" s="14" t="s">
        <v>17</v>
      </c>
      <c r="X1491" s="14" t="s">
        <v>17</v>
      </c>
      <c r="Y1491" s="14" t="s">
        <v>17</v>
      </c>
      <c r="Z1491" s="14" t="s">
        <v>17</v>
      </c>
      <c r="AA1491" s="14" t="s">
        <v>17</v>
      </c>
      <c r="AB1491" s="14" t="s">
        <v>17</v>
      </c>
      <c r="AC1491" s="14" t="s">
        <v>17</v>
      </c>
      <c r="AD1491" s="14" t="s">
        <v>17</v>
      </c>
      <c r="AE1491" s="14" t="s">
        <v>17</v>
      </c>
    </row>
    <row r="1492" spans="1:31">
      <c r="A1492" t="s">
        <v>143</v>
      </c>
      <c r="B1492" t="s">
        <v>127</v>
      </c>
      <c r="C1492" s="234">
        <v>35720</v>
      </c>
      <c r="D1492" s="234">
        <v>35958</v>
      </c>
      <c r="E1492">
        <v>1998</v>
      </c>
      <c r="F1492">
        <v>3</v>
      </c>
      <c r="G1492">
        <v>4</v>
      </c>
      <c r="H1492">
        <v>45.405525227460707</v>
      </c>
      <c r="I1492">
        <v>2.2876259999999999</v>
      </c>
      <c r="J1492" s="14" t="s">
        <v>17</v>
      </c>
      <c r="K1492" s="14" t="s">
        <v>17</v>
      </c>
      <c r="L1492" s="162">
        <v>5.1050000000000004</v>
      </c>
      <c r="M1492" s="14" t="s">
        <v>17</v>
      </c>
      <c r="N1492" s="162">
        <v>82.939970000000017</v>
      </c>
      <c r="O1492" s="14" t="s">
        <v>17</v>
      </c>
      <c r="P1492" s="162">
        <v>7.2665000000000007E-2</v>
      </c>
      <c r="Q1492" s="162">
        <v>0.84749999999999992</v>
      </c>
      <c r="R1492" s="14" t="s">
        <v>17</v>
      </c>
      <c r="S1492" s="14" t="s">
        <v>17</v>
      </c>
      <c r="T1492" s="14" t="s">
        <v>17</v>
      </c>
      <c r="U1492" s="14" t="s">
        <v>17</v>
      </c>
      <c r="V1492" s="14" t="s">
        <v>17</v>
      </c>
      <c r="W1492" s="14" t="s">
        <v>17</v>
      </c>
      <c r="X1492" s="14" t="s">
        <v>17</v>
      </c>
      <c r="Y1492" s="14" t="s">
        <v>17</v>
      </c>
      <c r="Z1492" s="14" t="s">
        <v>17</v>
      </c>
      <c r="AA1492" s="14" t="s">
        <v>17</v>
      </c>
      <c r="AB1492" s="14" t="s">
        <v>17</v>
      </c>
      <c r="AC1492" s="14" t="s">
        <v>17</v>
      </c>
      <c r="AD1492" s="14" t="s">
        <v>17</v>
      </c>
      <c r="AE1492" s="14" t="s">
        <v>17</v>
      </c>
    </row>
    <row r="1493" spans="1:31">
      <c r="A1493" t="s">
        <v>143</v>
      </c>
      <c r="B1493" t="s">
        <v>127</v>
      </c>
      <c r="C1493" s="234">
        <v>35720</v>
      </c>
      <c r="D1493" s="234">
        <v>35958</v>
      </c>
      <c r="E1493">
        <v>1998</v>
      </c>
      <c r="F1493">
        <v>3</v>
      </c>
      <c r="G1493">
        <v>5</v>
      </c>
      <c r="H1493">
        <v>56.15961290322582</v>
      </c>
      <c r="I1493">
        <v>2.3730530000000001</v>
      </c>
      <c r="J1493" s="14" t="s">
        <v>17</v>
      </c>
      <c r="K1493" s="14" t="s">
        <v>17</v>
      </c>
      <c r="L1493" s="162">
        <v>5.4550000000000001</v>
      </c>
      <c r="M1493" s="14" t="s">
        <v>17</v>
      </c>
      <c r="N1493" s="162">
        <v>64.382419999999996</v>
      </c>
      <c r="O1493" s="14" t="s">
        <v>17</v>
      </c>
      <c r="P1493" s="162">
        <v>7.3755000000000001E-2</v>
      </c>
      <c r="Q1493" s="162">
        <v>0.83</v>
      </c>
      <c r="R1493" s="14" t="s">
        <v>17</v>
      </c>
      <c r="S1493" s="14" t="s">
        <v>17</v>
      </c>
      <c r="T1493" s="14" t="s">
        <v>17</v>
      </c>
      <c r="U1493" s="14" t="s">
        <v>17</v>
      </c>
      <c r="V1493" s="14" t="s">
        <v>17</v>
      </c>
      <c r="W1493" s="14" t="s">
        <v>17</v>
      </c>
      <c r="X1493" s="14" t="s">
        <v>17</v>
      </c>
      <c r="Y1493" s="14" t="s">
        <v>17</v>
      </c>
      <c r="Z1493" s="14" t="s">
        <v>17</v>
      </c>
      <c r="AA1493" s="14" t="s">
        <v>17</v>
      </c>
      <c r="AB1493" s="14" t="s">
        <v>17</v>
      </c>
      <c r="AC1493" s="14" t="s">
        <v>17</v>
      </c>
      <c r="AD1493" s="14" t="s">
        <v>17</v>
      </c>
      <c r="AE1493" s="14" t="s">
        <v>17</v>
      </c>
    </row>
    <row r="1494" spans="1:31">
      <c r="A1494" t="s">
        <v>143</v>
      </c>
      <c r="B1494" t="s">
        <v>127</v>
      </c>
      <c r="C1494" s="234">
        <v>35720</v>
      </c>
      <c r="D1494" s="234">
        <v>35958</v>
      </c>
      <c r="E1494">
        <v>1998</v>
      </c>
      <c r="F1494">
        <v>3</v>
      </c>
      <c r="G1494">
        <v>6</v>
      </c>
      <c r="H1494">
        <v>53.130109181141435</v>
      </c>
      <c r="I1494">
        <v>2.5329809999999999</v>
      </c>
      <c r="J1494" s="14" t="s">
        <v>17</v>
      </c>
      <c r="K1494" s="14" t="s">
        <v>17</v>
      </c>
      <c r="L1494" s="162">
        <v>5.16</v>
      </c>
      <c r="M1494" s="14" t="s">
        <v>17</v>
      </c>
      <c r="N1494" s="162">
        <v>61.585339999999988</v>
      </c>
      <c r="O1494" s="14" t="s">
        <v>17</v>
      </c>
      <c r="P1494" s="162">
        <v>7.467E-2</v>
      </c>
      <c r="Q1494" s="162">
        <v>0.85050000000000003</v>
      </c>
      <c r="R1494" s="14" t="s">
        <v>17</v>
      </c>
      <c r="S1494" s="14" t="s">
        <v>17</v>
      </c>
      <c r="T1494" s="14" t="s">
        <v>17</v>
      </c>
      <c r="U1494" s="14" t="s">
        <v>17</v>
      </c>
      <c r="V1494" s="14" t="s">
        <v>17</v>
      </c>
      <c r="W1494" s="14" t="s">
        <v>17</v>
      </c>
      <c r="X1494" s="14" t="s">
        <v>17</v>
      </c>
      <c r="Y1494" s="14" t="s">
        <v>17</v>
      </c>
      <c r="Z1494" s="14" t="s">
        <v>17</v>
      </c>
      <c r="AA1494" s="14" t="s">
        <v>17</v>
      </c>
      <c r="AB1494" s="14" t="s">
        <v>17</v>
      </c>
      <c r="AC1494" s="14" t="s">
        <v>17</v>
      </c>
      <c r="AD1494" s="14" t="s">
        <v>17</v>
      </c>
      <c r="AE1494" s="14" t="s">
        <v>17</v>
      </c>
    </row>
    <row r="1495" spans="1:31">
      <c r="A1495" t="s">
        <v>143</v>
      </c>
      <c r="B1495" t="s">
        <v>127</v>
      </c>
      <c r="C1495" s="234">
        <v>35720</v>
      </c>
      <c r="D1495" s="234">
        <v>35958</v>
      </c>
      <c r="E1495">
        <v>1998</v>
      </c>
      <c r="F1495">
        <v>3</v>
      </c>
      <c r="G1495">
        <v>7</v>
      </c>
      <c r="H1495">
        <v>55.32011910669975</v>
      </c>
      <c r="I1495">
        <v>2.409834</v>
      </c>
      <c r="J1495" s="14" t="s">
        <v>17</v>
      </c>
      <c r="K1495" s="14" t="s">
        <v>17</v>
      </c>
      <c r="L1495" s="162">
        <v>5.8900000000000006</v>
      </c>
      <c r="M1495" s="14" t="s">
        <v>17</v>
      </c>
      <c r="N1495" s="162">
        <v>52.387249999999987</v>
      </c>
      <c r="O1495" s="14" t="s">
        <v>17</v>
      </c>
      <c r="P1495" s="162">
        <v>0.13647999999999999</v>
      </c>
      <c r="Q1495" s="162">
        <v>1.742</v>
      </c>
      <c r="R1495" s="14" t="s">
        <v>17</v>
      </c>
      <c r="S1495" s="14" t="s">
        <v>17</v>
      </c>
      <c r="T1495" s="14" t="s">
        <v>17</v>
      </c>
      <c r="U1495" s="14" t="s">
        <v>17</v>
      </c>
      <c r="V1495" s="14" t="s">
        <v>17</v>
      </c>
      <c r="W1495" s="14" t="s">
        <v>17</v>
      </c>
      <c r="X1495" s="14" t="s">
        <v>17</v>
      </c>
      <c r="Y1495" s="14" t="s">
        <v>17</v>
      </c>
      <c r="Z1495" s="14" t="s">
        <v>17</v>
      </c>
      <c r="AA1495" s="14" t="s">
        <v>17</v>
      </c>
      <c r="AB1495" s="14" t="s">
        <v>17</v>
      </c>
      <c r="AC1495" s="14" t="s">
        <v>17</v>
      </c>
      <c r="AD1495" s="14" t="s">
        <v>17</v>
      </c>
      <c r="AE1495" s="14" t="s">
        <v>17</v>
      </c>
    </row>
    <row r="1496" spans="1:31">
      <c r="A1496" t="s">
        <v>143</v>
      </c>
      <c r="B1496" t="s">
        <v>127</v>
      </c>
      <c r="C1496" s="234">
        <v>35720</v>
      </c>
      <c r="D1496" s="234">
        <v>35958</v>
      </c>
      <c r="E1496">
        <v>1998</v>
      </c>
      <c r="F1496">
        <v>3</v>
      </c>
      <c r="G1496">
        <v>8</v>
      </c>
      <c r="H1496">
        <v>44.159835365853652</v>
      </c>
      <c r="I1496" t="s">
        <v>17</v>
      </c>
      <c r="J1496" s="14" t="s">
        <v>17</v>
      </c>
      <c r="K1496" s="14" t="s">
        <v>17</v>
      </c>
      <c r="L1496" s="14" t="s">
        <v>17</v>
      </c>
      <c r="M1496" s="14" t="s">
        <v>17</v>
      </c>
      <c r="N1496" s="14" t="s">
        <v>17</v>
      </c>
      <c r="O1496" s="14" t="s">
        <v>17</v>
      </c>
      <c r="P1496" s="14" t="s">
        <v>17</v>
      </c>
      <c r="Q1496" s="14" t="s">
        <v>17</v>
      </c>
      <c r="R1496" s="14" t="s">
        <v>17</v>
      </c>
      <c r="S1496" s="14" t="s">
        <v>17</v>
      </c>
      <c r="T1496" s="14" t="s">
        <v>17</v>
      </c>
      <c r="U1496" s="14" t="s">
        <v>17</v>
      </c>
      <c r="V1496" s="14" t="s">
        <v>17</v>
      </c>
      <c r="W1496" s="14" t="s">
        <v>17</v>
      </c>
      <c r="X1496" s="14" t="s">
        <v>17</v>
      </c>
      <c r="Y1496" s="14" t="s">
        <v>17</v>
      </c>
      <c r="Z1496" s="14" t="s">
        <v>17</v>
      </c>
      <c r="AA1496" s="14" t="s">
        <v>17</v>
      </c>
      <c r="AB1496" s="14" t="s">
        <v>17</v>
      </c>
      <c r="AC1496" s="14" t="s">
        <v>17</v>
      </c>
      <c r="AD1496" s="14" t="s">
        <v>17</v>
      </c>
      <c r="AE1496" s="14" t="s">
        <v>17</v>
      </c>
    </row>
    <row r="1497" spans="1:31">
      <c r="A1497" t="s">
        <v>143</v>
      </c>
      <c r="B1497" t="s">
        <v>127</v>
      </c>
      <c r="C1497" s="234">
        <v>35720</v>
      </c>
      <c r="D1497" s="234">
        <v>35958</v>
      </c>
      <c r="E1497">
        <v>1998</v>
      </c>
      <c r="F1497">
        <v>3</v>
      </c>
      <c r="G1497">
        <v>9</v>
      </c>
      <c r="H1497">
        <v>49.794635670731701</v>
      </c>
      <c r="I1497" t="s">
        <v>17</v>
      </c>
      <c r="J1497" s="14" t="s">
        <v>17</v>
      </c>
      <c r="K1497" s="14" t="s">
        <v>17</v>
      </c>
      <c r="L1497" s="14" t="s">
        <v>17</v>
      </c>
      <c r="M1497" s="14" t="s">
        <v>17</v>
      </c>
      <c r="N1497" s="14" t="s">
        <v>17</v>
      </c>
      <c r="O1497" s="14" t="s">
        <v>17</v>
      </c>
      <c r="P1497" s="14" t="s">
        <v>17</v>
      </c>
      <c r="Q1497" s="14" t="s">
        <v>17</v>
      </c>
      <c r="R1497" s="14" t="s">
        <v>17</v>
      </c>
      <c r="S1497" s="14" t="s">
        <v>17</v>
      </c>
      <c r="T1497" s="14" t="s">
        <v>17</v>
      </c>
      <c r="U1497" s="14" t="s">
        <v>17</v>
      </c>
      <c r="V1497" s="14" t="s">
        <v>17</v>
      </c>
      <c r="W1497" s="14" t="s">
        <v>17</v>
      </c>
      <c r="X1497" s="14" t="s">
        <v>17</v>
      </c>
      <c r="Y1497" s="14" t="s">
        <v>17</v>
      </c>
      <c r="Z1497" s="14" t="s">
        <v>17</v>
      </c>
      <c r="AA1497" s="14" t="s">
        <v>17</v>
      </c>
      <c r="AB1497" s="14" t="s">
        <v>17</v>
      </c>
      <c r="AC1497" s="14" t="s">
        <v>17</v>
      </c>
      <c r="AD1497" s="14" t="s">
        <v>17</v>
      </c>
      <c r="AE1497" s="14" t="s">
        <v>17</v>
      </c>
    </row>
    <row r="1498" spans="1:31">
      <c r="A1498" t="s">
        <v>143</v>
      </c>
      <c r="B1498" t="s">
        <v>127</v>
      </c>
      <c r="C1498" s="234">
        <v>35720</v>
      </c>
      <c r="D1498" s="234">
        <v>35958</v>
      </c>
      <c r="E1498">
        <v>1998</v>
      </c>
      <c r="F1498">
        <v>3</v>
      </c>
      <c r="G1498">
        <v>10</v>
      </c>
      <c r="H1498">
        <v>54.408498475609754</v>
      </c>
      <c r="I1498" t="s">
        <v>17</v>
      </c>
      <c r="J1498" s="14" t="s">
        <v>17</v>
      </c>
      <c r="K1498" s="14" t="s">
        <v>17</v>
      </c>
      <c r="L1498" s="14" t="s">
        <v>17</v>
      </c>
      <c r="M1498" s="14" t="s">
        <v>17</v>
      </c>
      <c r="N1498" s="14" t="s">
        <v>17</v>
      </c>
      <c r="O1498" s="14" t="s">
        <v>17</v>
      </c>
      <c r="P1498" s="14" t="s">
        <v>17</v>
      </c>
      <c r="Q1498" s="14" t="s">
        <v>17</v>
      </c>
      <c r="R1498" s="14" t="s">
        <v>17</v>
      </c>
      <c r="S1498" s="14" t="s">
        <v>17</v>
      </c>
      <c r="T1498" s="14" t="s">
        <v>17</v>
      </c>
      <c r="U1498" s="14" t="s">
        <v>17</v>
      </c>
      <c r="V1498" s="14" t="s">
        <v>17</v>
      </c>
      <c r="W1498" s="14" t="s">
        <v>17</v>
      </c>
      <c r="X1498" s="14" t="s">
        <v>17</v>
      </c>
      <c r="Y1498" s="14" t="s">
        <v>17</v>
      </c>
      <c r="Z1498" s="14" t="s">
        <v>17</v>
      </c>
      <c r="AA1498" s="14" t="s">
        <v>17</v>
      </c>
      <c r="AB1498" s="14" t="s">
        <v>17</v>
      </c>
      <c r="AC1498" s="14" t="s">
        <v>17</v>
      </c>
      <c r="AD1498" s="14" t="s">
        <v>17</v>
      </c>
      <c r="AE1498" s="14" t="s">
        <v>17</v>
      </c>
    </row>
    <row r="1499" spans="1:31">
      <c r="A1499" t="s">
        <v>143</v>
      </c>
      <c r="B1499" t="s">
        <v>127</v>
      </c>
      <c r="C1499" s="234">
        <v>35720</v>
      </c>
      <c r="D1499" s="234">
        <v>35958</v>
      </c>
      <c r="E1499">
        <v>1998</v>
      </c>
      <c r="F1499">
        <v>3</v>
      </c>
      <c r="G1499">
        <v>11</v>
      </c>
      <c r="H1499">
        <v>56.38876676829269</v>
      </c>
      <c r="I1499" t="s">
        <v>17</v>
      </c>
      <c r="J1499" s="14" t="s">
        <v>17</v>
      </c>
      <c r="K1499" s="14" t="s">
        <v>17</v>
      </c>
      <c r="L1499" s="14" t="s">
        <v>17</v>
      </c>
      <c r="M1499" s="14" t="s">
        <v>17</v>
      </c>
      <c r="N1499" s="14" t="s">
        <v>17</v>
      </c>
      <c r="O1499" s="14" t="s">
        <v>17</v>
      </c>
      <c r="P1499" s="14" t="s">
        <v>17</v>
      </c>
      <c r="Q1499" s="14" t="s">
        <v>17</v>
      </c>
      <c r="R1499" s="14" t="s">
        <v>17</v>
      </c>
      <c r="S1499" s="14" t="s">
        <v>17</v>
      </c>
      <c r="T1499" s="14" t="s">
        <v>17</v>
      </c>
      <c r="U1499" s="14" t="s">
        <v>17</v>
      </c>
      <c r="V1499" s="14" t="s">
        <v>17</v>
      </c>
      <c r="W1499" s="14" t="s">
        <v>17</v>
      </c>
      <c r="X1499" s="14" t="s">
        <v>17</v>
      </c>
      <c r="Y1499" s="14" t="s">
        <v>17</v>
      </c>
      <c r="Z1499" s="14" t="s">
        <v>17</v>
      </c>
      <c r="AA1499" s="14" t="s">
        <v>17</v>
      </c>
      <c r="AB1499" s="14" t="s">
        <v>17</v>
      </c>
      <c r="AC1499" s="14" t="s">
        <v>17</v>
      </c>
      <c r="AD1499" s="14" t="s">
        <v>17</v>
      </c>
      <c r="AE1499" s="14" t="s">
        <v>17</v>
      </c>
    </row>
    <row r="1500" spans="1:31">
      <c r="A1500" t="s">
        <v>143</v>
      </c>
      <c r="B1500" t="s">
        <v>127</v>
      </c>
      <c r="C1500" s="234">
        <v>35720</v>
      </c>
      <c r="D1500" s="234">
        <v>35958</v>
      </c>
      <c r="E1500">
        <v>1998</v>
      </c>
      <c r="F1500">
        <v>3</v>
      </c>
      <c r="G1500">
        <v>12</v>
      </c>
      <c r="H1500">
        <v>57.337768292682917</v>
      </c>
      <c r="I1500" t="s">
        <v>17</v>
      </c>
      <c r="J1500" s="14" t="s">
        <v>17</v>
      </c>
      <c r="K1500" s="14" t="s">
        <v>17</v>
      </c>
      <c r="L1500" s="14" t="s">
        <v>17</v>
      </c>
      <c r="M1500" s="14" t="s">
        <v>17</v>
      </c>
      <c r="N1500" s="14" t="s">
        <v>17</v>
      </c>
      <c r="O1500" s="14" t="s">
        <v>17</v>
      </c>
      <c r="P1500" s="14" t="s">
        <v>17</v>
      </c>
      <c r="Q1500" s="14" t="s">
        <v>17</v>
      </c>
      <c r="R1500" s="14" t="s">
        <v>17</v>
      </c>
      <c r="S1500" s="14" t="s">
        <v>17</v>
      </c>
      <c r="T1500" s="14" t="s">
        <v>17</v>
      </c>
      <c r="U1500" s="14" t="s">
        <v>17</v>
      </c>
      <c r="V1500" s="14" t="s">
        <v>17</v>
      </c>
      <c r="W1500" s="14" t="s">
        <v>17</v>
      </c>
      <c r="X1500" s="14" t="s">
        <v>17</v>
      </c>
      <c r="Y1500" s="14" t="s">
        <v>17</v>
      </c>
      <c r="Z1500" s="14" t="s">
        <v>17</v>
      </c>
      <c r="AA1500" s="14" t="s">
        <v>17</v>
      </c>
      <c r="AB1500" s="14" t="s">
        <v>17</v>
      </c>
      <c r="AC1500" s="14" t="s">
        <v>17</v>
      </c>
      <c r="AD1500" s="14" t="s">
        <v>17</v>
      </c>
      <c r="AE1500" s="14" t="s">
        <v>17</v>
      </c>
    </row>
    <row r="1501" spans="1:31">
      <c r="A1501" t="s">
        <v>143</v>
      </c>
      <c r="B1501" t="s">
        <v>127</v>
      </c>
      <c r="C1501" s="234">
        <v>35720</v>
      </c>
      <c r="D1501" s="234">
        <v>35958</v>
      </c>
      <c r="E1501">
        <v>1998</v>
      </c>
      <c r="F1501">
        <v>3</v>
      </c>
      <c r="G1501">
        <v>13</v>
      </c>
      <c r="H1501">
        <v>59.89167987804877</v>
      </c>
      <c r="I1501" t="s">
        <v>17</v>
      </c>
      <c r="J1501" s="14" t="s">
        <v>17</v>
      </c>
      <c r="K1501" s="14" t="s">
        <v>17</v>
      </c>
      <c r="L1501" s="14" t="s">
        <v>17</v>
      </c>
      <c r="M1501" s="14" t="s">
        <v>17</v>
      </c>
      <c r="N1501" s="14" t="s">
        <v>17</v>
      </c>
      <c r="O1501" s="14" t="s">
        <v>17</v>
      </c>
      <c r="P1501" s="14" t="s">
        <v>17</v>
      </c>
      <c r="Q1501" s="14" t="s">
        <v>17</v>
      </c>
      <c r="R1501" s="14" t="s">
        <v>17</v>
      </c>
      <c r="S1501" s="14" t="s">
        <v>17</v>
      </c>
      <c r="T1501" s="14" t="s">
        <v>17</v>
      </c>
      <c r="U1501" s="14" t="s">
        <v>17</v>
      </c>
      <c r="V1501" s="14" t="s">
        <v>17</v>
      </c>
      <c r="W1501" s="14" t="s">
        <v>17</v>
      </c>
      <c r="X1501" s="14" t="s">
        <v>17</v>
      </c>
      <c r="Y1501" s="14" t="s">
        <v>17</v>
      </c>
      <c r="Z1501" s="14" t="s">
        <v>17</v>
      </c>
      <c r="AA1501" s="14" t="s">
        <v>17</v>
      </c>
      <c r="AB1501" s="14" t="s">
        <v>17</v>
      </c>
      <c r="AC1501" s="14" t="s">
        <v>17</v>
      </c>
      <c r="AD1501" s="14" t="s">
        <v>17</v>
      </c>
      <c r="AE1501" s="14" t="s">
        <v>17</v>
      </c>
    </row>
    <row r="1502" spans="1:31">
      <c r="A1502" t="s">
        <v>143</v>
      </c>
      <c r="B1502" t="s">
        <v>127</v>
      </c>
      <c r="C1502" s="234">
        <v>35720</v>
      </c>
      <c r="D1502" s="234">
        <v>35958</v>
      </c>
      <c r="E1502">
        <v>1998</v>
      </c>
      <c r="F1502">
        <v>3</v>
      </c>
      <c r="G1502">
        <v>14</v>
      </c>
      <c r="H1502">
        <v>42.649179878048777</v>
      </c>
      <c r="I1502" t="s">
        <v>17</v>
      </c>
      <c r="J1502" s="14" t="s">
        <v>17</v>
      </c>
      <c r="K1502" s="14" t="s">
        <v>17</v>
      </c>
      <c r="L1502" s="14" t="s">
        <v>17</v>
      </c>
      <c r="M1502" s="14" t="s">
        <v>17</v>
      </c>
      <c r="N1502" s="14" t="s">
        <v>17</v>
      </c>
      <c r="O1502" s="14" t="s">
        <v>17</v>
      </c>
      <c r="P1502" s="14" t="s">
        <v>17</v>
      </c>
      <c r="Q1502" s="14" t="s">
        <v>17</v>
      </c>
      <c r="R1502" s="14" t="s">
        <v>17</v>
      </c>
      <c r="S1502" s="14" t="s">
        <v>17</v>
      </c>
      <c r="T1502" s="14" t="s">
        <v>17</v>
      </c>
      <c r="U1502" s="14" t="s">
        <v>17</v>
      </c>
      <c r="V1502" s="14" t="s">
        <v>17</v>
      </c>
      <c r="W1502" s="14" t="s">
        <v>17</v>
      </c>
      <c r="X1502" s="14" t="s">
        <v>17</v>
      </c>
      <c r="Y1502" s="14" t="s">
        <v>17</v>
      </c>
      <c r="Z1502" s="14" t="s">
        <v>17</v>
      </c>
      <c r="AA1502" s="14" t="s">
        <v>17</v>
      </c>
      <c r="AB1502" s="14" t="s">
        <v>17</v>
      </c>
      <c r="AC1502" s="14" t="s">
        <v>17</v>
      </c>
      <c r="AD1502" s="14" t="s">
        <v>17</v>
      </c>
      <c r="AE1502" s="14" t="s">
        <v>17</v>
      </c>
    </row>
    <row r="1503" spans="1:31">
      <c r="A1503" t="s">
        <v>143</v>
      </c>
      <c r="B1503" t="s">
        <v>127</v>
      </c>
      <c r="C1503" s="234">
        <v>35720</v>
      </c>
      <c r="D1503" s="234">
        <v>35958</v>
      </c>
      <c r="E1503">
        <v>1998</v>
      </c>
      <c r="F1503">
        <v>4</v>
      </c>
      <c r="G1503">
        <v>1</v>
      </c>
      <c r="H1503">
        <v>26.112390243902439</v>
      </c>
      <c r="I1503" t="s">
        <v>17</v>
      </c>
      <c r="J1503" s="14" t="s">
        <v>17</v>
      </c>
      <c r="K1503" s="14" t="s">
        <v>17</v>
      </c>
      <c r="L1503" s="14" t="s">
        <v>17</v>
      </c>
      <c r="M1503" s="14" t="s">
        <v>17</v>
      </c>
      <c r="N1503" s="14" t="s">
        <v>17</v>
      </c>
      <c r="O1503" s="14" t="s">
        <v>17</v>
      </c>
      <c r="P1503" s="14" t="s">
        <v>17</v>
      </c>
      <c r="Q1503" s="14" t="s">
        <v>17</v>
      </c>
      <c r="R1503" s="14" t="s">
        <v>17</v>
      </c>
      <c r="S1503" s="14" t="s">
        <v>17</v>
      </c>
      <c r="T1503" s="14" t="s">
        <v>17</v>
      </c>
      <c r="U1503" s="14" t="s">
        <v>17</v>
      </c>
      <c r="V1503" s="14" t="s">
        <v>17</v>
      </c>
      <c r="W1503" s="14" t="s">
        <v>17</v>
      </c>
      <c r="X1503" s="14" t="s">
        <v>17</v>
      </c>
      <c r="Y1503" s="14" t="s">
        <v>17</v>
      </c>
      <c r="Z1503" s="14" t="s">
        <v>17</v>
      </c>
      <c r="AA1503" s="14" t="s">
        <v>17</v>
      </c>
      <c r="AB1503" s="14" t="s">
        <v>17</v>
      </c>
      <c r="AC1503" s="14" t="s">
        <v>17</v>
      </c>
      <c r="AD1503" s="14" t="s">
        <v>17</v>
      </c>
      <c r="AE1503" s="14" t="s">
        <v>17</v>
      </c>
    </row>
    <row r="1504" spans="1:31">
      <c r="A1504" t="s">
        <v>143</v>
      </c>
      <c r="B1504" t="s">
        <v>127</v>
      </c>
      <c r="C1504" s="234">
        <v>35720</v>
      </c>
      <c r="D1504" s="234">
        <v>35958</v>
      </c>
      <c r="E1504">
        <v>1998</v>
      </c>
      <c r="F1504">
        <v>4</v>
      </c>
      <c r="G1504">
        <v>2</v>
      </c>
      <c r="H1504">
        <v>28.691912324234906</v>
      </c>
      <c r="I1504">
        <v>2.2965010000000001</v>
      </c>
      <c r="J1504" s="14" t="s">
        <v>17</v>
      </c>
      <c r="K1504" s="14" t="s">
        <v>17</v>
      </c>
      <c r="L1504" s="14" t="s">
        <v>17</v>
      </c>
      <c r="M1504" s="14" t="s">
        <v>17</v>
      </c>
      <c r="N1504" s="14" t="s">
        <v>17</v>
      </c>
      <c r="O1504" s="14" t="s">
        <v>17</v>
      </c>
      <c r="P1504" s="14" t="s">
        <v>17</v>
      </c>
      <c r="Q1504" s="14" t="s">
        <v>17</v>
      </c>
      <c r="R1504" s="14" t="s">
        <v>17</v>
      </c>
      <c r="S1504" s="14" t="s">
        <v>17</v>
      </c>
      <c r="T1504" s="14" t="s">
        <v>17</v>
      </c>
      <c r="U1504" s="14" t="s">
        <v>17</v>
      </c>
      <c r="V1504" s="14" t="s">
        <v>17</v>
      </c>
      <c r="W1504" s="14" t="s">
        <v>17</v>
      </c>
      <c r="X1504" s="14" t="s">
        <v>17</v>
      </c>
      <c r="Y1504" s="14" t="s">
        <v>17</v>
      </c>
      <c r="Z1504" s="14" t="s">
        <v>17</v>
      </c>
      <c r="AA1504" s="14" t="s">
        <v>17</v>
      </c>
      <c r="AB1504" s="14" t="s">
        <v>17</v>
      </c>
      <c r="AC1504" s="14" t="s">
        <v>17</v>
      </c>
      <c r="AD1504" s="14" t="s">
        <v>17</v>
      </c>
      <c r="AE1504" s="14" t="s">
        <v>17</v>
      </c>
    </row>
    <row r="1505" spans="1:31">
      <c r="A1505" t="s">
        <v>143</v>
      </c>
      <c r="B1505" t="s">
        <v>127</v>
      </c>
      <c r="C1505" s="234">
        <v>35720</v>
      </c>
      <c r="D1505" s="234">
        <v>35958</v>
      </c>
      <c r="E1505">
        <v>1998</v>
      </c>
      <c r="F1505">
        <v>4</v>
      </c>
      <c r="G1505">
        <v>3</v>
      </c>
      <c r="H1505">
        <v>37.223963606286183</v>
      </c>
      <c r="I1505">
        <v>2.148498</v>
      </c>
      <c r="J1505" s="14" t="s">
        <v>17</v>
      </c>
      <c r="K1505" s="14" t="s">
        <v>17</v>
      </c>
      <c r="L1505" s="14" t="s">
        <v>17</v>
      </c>
      <c r="M1505" s="14" t="s">
        <v>17</v>
      </c>
      <c r="N1505" s="14" t="s">
        <v>17</v>
      </c>
      <c r="O1505" s="14" t="s">
        <v>17</v>
      </c>
      <c r="P1505" s="14" t="s">
        <v>17</v>
      </c>
      <c r="Q1505" s="14" t="s">
        <v>17</v>
      </c>
      <c r="R1505" s="14" t="s">
        <v>17</v>
      </c>
      <c r="S1505" s="14" t="s">
        <v>17</v>
      </c>
      <c r="T1505" s="14" t="s">
        <v>17</v>
      </c>
      <c r="U1505" s="14" t="s">
        <v>17</v>
      </c>
      <c r="V1505" s="14" t="s">
        <v>17</v>
      </c>
      <c r="W1505" s="14" t="s">
        <v>17</v>
      </c>
      <c r="X1505" s="14" t="s">
        <v>17</v>
      </c>
      <c r="Y1505" s="14" t="s">
        <v>17</v>
      </c>
      <c r="Z1505" s="14" t="s">
        <v>17</v>
      </c>
      <c r="AA1505" s="14" t="s">
        <v>17</v>
      </c>
      <c r="AB1505" s="14" t="s">
        <v>17</v>
      </c>
      <c r="AC1505" s="14" t="s">
        <v>17</v>
      </c>
      <c r="AD1505" s="14" t="s">
        <v>17</v>
      </c>
      <c r="AE1505" s="14" t="s">
        <v>17</v>
      </c>
    </row>
    <row r="1506" spans="1:31">
      <c r="A1506" t="s">
        <v>143</v>
      </c>
      <c r="B1506" t="s">
        <v>127</v>
      </c>
      <c r="C1506" s="234">
        <v>35720</v>
      </c>
      <c r="D1506" s="234">
        <v>35958</v>
      </c>
      <c r="E1506">
        <v>1998</v>
      </c>
      <c r="F1506">
        <v>4</v>
      </c>
      <c r="G1506">
        <v>4</v>
      </c>
      <c r="H1506">
        <v>47.406178660049626</v>
      </c>
      <c r="I1506">
        <v>2.4824039999999998</v>
      </c>
      <c r="J1506" s="14" t="s">
        <v>17</v>
      </c>
      <c r="K1506" s="14" t="s">
        <v>17</v>
      </c>
      <c r="L1506" s="14" t="s">
        <v>17</v>
      </c>
      <c r="M1506" s="14" t="s">
        <v>17</v>
      </c>
      <c r="N1506" s="14" t="s">
        <v>17</v>
      </c>
      <c r="O1506" s="14" t="s">
        <v>17</v>
      </c>
      <c r="P1506" s="14" t="s">
        <v>17</v>
      </c>
      <c r="Q1506" s="14" t="s">
        <v>17</v>
      </c>
      <c r="R1506" s="14" t="s">
        <v>17</v>
      </c>
      <c r="S1506" s="14" t="s">
        <v>17</v>
      </c>
      <c r="T1506" s="14" t="s">
        <v>17</v>
      </c>
      <c r="U1506" s="14" t="s">
        <v>17</v>
      </c>
      <c r="V1506" s="14" t="s">
        <v>17</v>
      </c>
      <c r="W1506" s="14" t="s">
        <v>17</v>
      </c>
      <c r="X1506" s="14" t="s">
        <v>17</v>
      </c>
      <c r="Y1506" s="14" t="s">
        <v>17</v>
      </c>
      <c r="Z1506" s="14" t="s">
        <v>17</v>
      </c>
      <c r="AA1506" s="14" t="s">
        <v>17</v>
      </c>
      <c r="AB1506" s="14" t="s">
        <v>17</v>
      </c>
      <c r="AC1506" s="14" t="s">
        <v>17</v>
      </c>
      <c r="AD1506" s="14" t="s">
        <v>17</v>
      </c>
      <c r="AE1506" s="14" t="s">
        <v>17</v>
      </c>
    </row>
    <row r="1507" spans="1:31">
      <c r="A1507" t="s">
        <v>143</v>
      </c>
      <c r="B1507" t="s">
        <v>127</v>
      </c>
      <c r="C1507" s="234">
        <v>35720</v>
      </c>
      <c r="D1507" s="234">
        <v>35958</v>
      </c>
      <c r="E1507">
        <v>1998</v>
      </c>
      <c r="F1507">
        <v>4</v>
      </c>
      <c r="G1507">
        <v>5</v>
      </c>
      <c r="H1507">
        <v>52.747593052109181</v>
      </c>
      <c r="I1507">
        <v>2.3069480000000002</v>
      </c>
      <c r="J1507" s="14" t="s">
        <v>17</v>
      </c>
      <c r="K1507" s="14" t="s">
        <v>17</v>
      </c>
      <c r="L1507" s="14" t="s">
        <v>17</v>
      </c>
      <c r="M1507" s="14" t="s">
        <v>17</v>
      </c>
      <c r="N1507" s="14" t="s">
        <v>17</v>
      </c>
      <c r="O1507" s="14" t="s">
        <v>17</v>
      </c>
      <c r="P1507" s="14" t="s">
        <v>17</v>
      </c>
      <c r="Q1507" s="14" t="s">
        <v>17</v>
      </c>
      <c r="R1507" s="14" t="s">
        <v>17</v>
      </c>
      <c r="S1507" s="14" t="s">
        <v>17</v>
      </c>
      <c r="T1507" s="14" t="s">
        <v>17</v>
      </c>
      <c r="U1507" s="14" t="s">
        <v>17</v>
      </c>
      <c r="V1507" s="14" t="s">
        <v>17</v>
      </c>
      <c r="W1507" s="14" t="s">
        <v>17</v>
      </c>
      <c r="X1507" s="14" t="s">
        <v>17</v>
      </c>
      <c r="Y1507" s="14" t="s">
        <v>17</v>
      </c>
      <c r="Z1507" s="14" t="s">
        <v>17</v>
      </c>
      <c r="AA1507" s="14" t="s">
        <v>17</v>
      </c>
      <c r="AB1507" s="14" t="s">
        <v>17</v>
      </c>
      <c r="AC1507" s="14" t="s">
        <v>17</v>
      </c>
      <c r="AD1507" s="14" t="s">
        <v>17</v>
      </c>
      <c r="AE1507" s="14" t="s">
        <v>17</v>
      </c>
    </row>
    <row r="1508" spans="1:31">
      <c r="A1508" t="s">
        <v>143</v>
      </c>
      <c r="B1508" t="s">
        <v>127</v>
      </c>
      <c r="C1508" s="234">
        <v>35720</v>
      </c>
      <c r="D1508" s="234">
        <v>35958</v>
      </c>
      <c r="E1508">
        <v>1998</v>
      </c>
      <c r="F1508">
        <v>4</v>
      </c>
      <c r="G1508">
        <v>6</v>
      </c>
      <c r="H1508">
        <v>55.897796526054599</v>
      </c>
      <c r="I1508">
        <v>2.4424860000000002</v>
      </c>
      <c r="J1508" s="14" t="s">
        <v>17</v>
      </c>
      <c r="K1508" s="14" t="s">
        <v>17</v>
      </c>
      <c r="L1508" s="14" t="s">
        <v>17</v>
      </c>
      <c r="M1508" s="14" t="s">
        <v>17</v>
      </c>
      <c r="N1508" s="14" t="s">
        <v>17</v>
      </c>
      <c r="O1508" s="14" t="s">
        <v>17</v>
      </c>
      <c r="P1508" s="14" t="s">
        <v>17</v>
      </c>
      <c r="Q1508" s="14" t="s">
        <v>17</v>
      </c>
      <c r="R1508" s="14" t="s">
        <v>17</v>
      </c>
      <c r="S1508" s="14" t="s">
        <v>17</v>
      </c>
      <c r="T1508" s="14" t="s">
        <v>17</v>
      </c>
      <c r="U1508" s="14" t="s">
        <v>17</v>
      </c>
      <c r="V1508" s="14" t="s">
        <v>17</v>
      </c>
      <c r="W1508" s="14" t="s">
        <v>17</v>
      </c>
      <c r="X1508" s="14" t="s">
        <v>17</v>
      </c>
      <c r="Y1508" s="14" t="s">
        <v>17</v>
      </c>
      <c r="Z1508" s="14" t="s">
        <v>17</v>
      </c>
      <c r="AA1508" s="14" t="s">
        <v>17</v>
      </c>
      <c r="AB1508" s="14" t="s">
        <v>17</v>
      </c>
      <c r="AC1508" s="14" t="s">
        <v>17</v>
      </c>
      <c r="AD1508" s="14" t="s">
        <v>17</v>
      </c>
      <c r="AE1508" s="14" t="s">
        <v>17</v>
      </c>
    </row>
    <row r="1509" spans="1:31">
      <c r="A1509" t="s">
        <v>143</v>
      </c>
      <c r="B1509" t="s">
        <v>127</v>
      </c>
      <c r="C1509" s="234">
        <v>35720</v>
      </c>
      <c r="D1509" s="234">
        <v>35958</v>
      </c>
      <c r="E1509">
        <v>1998</v>
      </c>
      <c r="F1509">
        <v>4</v>
      </c>
      <c r="G1509">
        <v>7</v>
      </c>
      <c r="H1509">
        <v>59.108249793217546</v>
      </c>
      <c r="I1509">
        <v>2.7463769999999998</v>
      </c>
      <c r="J1509" s="14" t="s">
        <v>17</v>
      </c>
      <c r="K1509" s="14" t="s">
        <v>17</v>
      </c>
      <c r="L1509" s="14" t="s">
        <v>17</v>
      </c>
      <c r="M1509" s="14" t="s">
        <v>17</v>
      </c>
      <c r="N1509" s="14" t="s">
        <v>17</v>
      </c>
      <c r="O1509" s="14" t="s">
        <v>17</v>
      </c>
      <c r="P1509" s="14" t="s">
        <v>17</v>
      </c>
      <c r="Q1509" s="14" t="s">
        <v>17</v>
      </c>
      <c r="R1509" s="14" t="s">
        <v>17</v>
      </c>
      <c r="S1509" s="14" t="s">
        <v>17</v>
      </c>
      <c r="T1509" s="14" t="s">
        <v>17</v>
      </c>
      <c r="U1509" s="14" t="s">
        <v>17</v>
      </c>
      <c r="V1509" s="14" t="s">
        <v>17</v>
      </c>
      <c r="W1509" s="14" t="s">
        <v>17</v>
      </c>
      <c r="X1509" s="14" t="s">
        <v>17</v>
      </c>
      <c r="Y1509" s="14" t="s">
        <v>17</v>
      </c>
      <c r="Z1509" s="14" t="s">
        <v>17</v>
      </c>
      <c r="AA1509" s="14" t="s">
        <v>17</v>
      </c>
      <c r="AB1509" s="14" t="s">
        <v>17</v>
      </c>
      <c r="AC1509" s="14" t="s">
        <v>17</v>
      </c>
      <c r="AD1509" s="14" t="s">
        <v>17</v>
      </c>
      <c r="AE1509" s="14" t="s">
        <v>17</v>
      </c>
    </row>
    <row r="1510" spans="1:31">
      <c r="A1510" t="s">
        <v>143</v>
      </c>
      <c r="B1510" t="s">
        <v>127</v>
      </c>
      <c r="C1510" s="234">
        <v>35720</v>
      </c>
      <c r="D1510" s="234">
        <v>35958</v>
      </c>
      <c r="E1510">
        <v>1998</v>
      </c>
      <c r="F1510">
        <v>4</v>
      </c>
      <c r="G1510">
        <v>8</v>
      </c>
      <c r="H1510">
        <v>42.352213414634136</v>
      </c>
      <c r="I1510" t="s">
        <v>17</v>
      </c>
      <c r="J1510" s="14" t="s">
        <v>17</v>
      </c>
      <c r="K1510" s="14" t="s">
        <v>17</v>
      </c>
      <c r="L1510" s="14" t="s">
        <v>17</v>
      </c>
      <c r="M1510" s="14" t="s">
        <v>17</v>
      </c>
      <c r="N1510" s="14" t="s">
        <v>17</v>
      </c>
      <c r="O1510" s="14" t="s">
        <v>17</v>
      </c>
      <c r="P1510" s="14" t="s">
        <v>17</v>
      </c>
      <c r="Q1510" s="14" t="s">
        <v>17</v>
      </c>
      <c r="R1510" s="14" t="s">
        <v>17</v>
      </c>
      <c r="S1510" s="14" t="s">
        <v>17</v>
      </c>
      <c r="T1510" s="14" t="s">
        <v>17</v>
      </c>
      <c r="U1510" s="14" t="s">
        <v>17</v>
      </c>
      <c r="V1510" s="14" t="s">
        <v>17</v>
      </c>
      <c r="W1510" s="14" t="s">
        <v>17</v>
      </c>
      <c r="X1510" s="14" t="s">
        <v>17</v>
      </c>
      <c r="Y1510" s="14" t="s">
        <v>17</v>
      </c>
      <c r="Z1510" s="14" t="s">
        <v>17</v>
      </c>
      <c r="AA1510" s="14" t="s">
        <v>17</v>
      </c>
      <c r="AB1510" s="14" t="s">
        <v>17</v>
      </c>
      <c r="AC1510" s="14" t="s">
        <v>17</v>
      </c>
      <c r="AD1510" s="14" t="s">
        <v>17</v>
      </c>
      <c r="AE1510" s="14" t="s">
        <v>17</v>
      </c>
    </row>
    <row r="1511" spans="1:31">
      <c r="A1511" t="s">
        <v>143</v>
      </c>
      <c r="B1511" t="s">
        <v>127</v>
      </c>
      <c r="C1511" s="234">
        <v>35720</v>
      </c>
      <c r="D1511" s="234">
        <v>35958</v>
      </c>
      <c r="E1511">
        <v>1998</v>
      </c>
      <c r="F1511">
        <v>4</v>
      </c>
      <c r="G1511">
        <v>9</v>
      </c>
      <c r="H1511">
        <v>47.018460365853656</v>
      </c>
      <c r="I1511" t="s">
        <v>17</v>
      </c>
      <c r="J1511" s="14" t="s">
        <v>17</v>
      </c>
      <c r="K1511" s="14" t="s">
        <v>17</v>
      </c>
      <c r="L1511" s="14" t="s">
        <v>17</v>
      </c>
      <c r="M1511" s="14" t="s">
        <v>17</v>
      </c>
      <c r="N1511" s="14" t="s">
        <v>17</v>
      </c>
      <c r="O1511" s="14" t="s">
        <v>17</v>
      </c>
      <c r="P1511" s="14" t="s">
        <v>17</v>
      </c>
      <c r="Q1511" s="14" t="s">
        <v>17</v>
      </c>
      <c r="R1511" s="14" t="s">
        <v>17</v>
      </c>
      <c r="S1511" s="14" t="s">
        <v>17</v>
      </c>
      <c r="T1511" s="14" t="s">
        <v>17</v>
      </c>
      <c r="U1511" s="14" t="s">
        <v>17</v>
      </c>
      <c r="V1511" s="14" t="s">
        <v>17</v>
      </c>
      <c r="W1511" s="14" t="s">
        <v>17</v>
      </c>
      <c r="X1511" s="14" t="s">
        <v>17</v>
      </c>
      <c r="Y1511" s="14" t="s">
        <v>17</v>
      </c>
      <c r="Z1511" s="14" t="s">
        <v>17</v>
      </c>
      <c r="AA1511" s="14" t="s">
        <v>17</v>
      </c>
      <c r="AB1511" s="14" t="s">
        <v>17</v>
      </c>
      <c r="AC1511" s="14" t="s">
        <v>17</v>
      </c>
      <c r="AD1511" s="14" t="s">
        <v>17</v>
      </c>
      <c r="AE1511" s="14" t="s">
        <v>17</v>
      </c>
    </row>
    <row r="1512" spans="1:31">
      <c r="A1512" t="s">
        <v>143</v>
      </c>
      <c r="B1512" t="s">
        <v>127</v>
      </c>
      <c r="C1512" s="234">
        <v>35720</v>
      </c>
      <c r="D1512" s="234">
        <v>35958</v>
      </c>
      <c r="E1512">
        <v>1998</v>
      </c>
      <c r="F1512">
        <v>4</v>
      </c>
      <c r="G1512">
        <v>10</v>
      </c>
      <c r="H1512">
        <v>53.954195121951223</v>
      </c>
      <c r="I1512" t="s">
        <v>17</v>
      </c>
      <c r="J1512" s="14" t="s">
        <v>17</v>
      </c>
      <c r="K1512" s="14" t="s">
        <v>17</v>
      </c>
      <c r="L1512" s="14" t="s">
        <v>17</v>
      </c>
      <c r="M1512" s="14" t="s">
        <v>17</v>
      </c>
      <c r="N1512" s="14" t="s">
        <v>17</v>
      </c>
      <c r="O1512" s="14" t="s">
        <v>17</v>
      </c>
      <c r="P1512" s="14" t="s">
        <v>17</v>
      </c>
      <c r="Q1512" s="14" t="s">
        <v>17</v>
      </c>
      <c r="R1512" s="14" t="s">
        <v>17</v>
      </c>
      <c r="S1512" s="14" t="s">
        <v>17</v>
      </c>
      <c r="T1512" s="14" t="s">
        <v>17</v>
      </c>
      <c r="U1512" s="14" t="s">
        <v>17</v>
      </c>
      <c r="V1512" s="14" t="s">
        <v>17</v>
      </c>
      <c r="W1512" s="14" t="s">
        <v>17</v>
      </c>
      <c r="X1512" s="14" t="s">
        <v>17</v>
      </c>
      <c r="Y1512" s="14" t="s">
        <v>17</v>
      </c>
      <c r="Z1512" s="14" t="s">
        <v>17</v>
      </c>
      <c r="AA1512" s="14" t="s">
        <v>17</v>
      </c>
      <c r="AB1512" s="14" t="s">
        <v>17</v>
      </c>
      <c r="AC1512" s="14" t="s">
        <v>17</v>
      </c>
      <c r="AD1512" s="14" t="s">
        <v>17</v>
      </c>
      <c r="AE1512" s="14" t="s">
        <v>17</v>
      </c>
    </row>
    <row r="1513" spans="1:31">
      <c r="A1513" t="s">
        <v>143</v>
      </c>
      <c r="B1513" t="s">
        <v>127</v>
      </c>
      <c r="C1513" s="234">
        <v>35720</v>
      </c>
      <c r="D1513" s="234">
        <v>35958</v>
      </c>
      <c r="E1513">
        <v>1998</v>
      </c>
      <c r="F1513">
        <v>4</v>
      </c>
      <c r="G1513">
        <v>11</v>
      </c>
      <c r="H1513">
        <v>54.692368902439036</v>
      </c>
      <c r="I1513" t="s">
        <v>17</v>
      </c>
      <c r="J1513" s="14" t="s">
        <v>17</v>
      </c>
      <c r="K1513" s="14" t="s">
        <v>17</v>
      </c>
      <c r="L1513" s="14" t="s">
        <v>17</v>
      </c>
      <c r="M1513" s="14" t="s">
        <v>17</v>
      </c>
      <c r="N1513" s="14" t="s">
        <v>17</v>
      </c>
      <c r="O1513" s="14" t="s">
        <v>17</v>
      </c>
      <c r="P1513" s="14" t="s">
        <v>17</v>
      </c>
      <c r="Q1513" s="14" t="s">
        <v>17</v>
      </c>
      <c r="R1513" s="14" t="s">
        <v>17</v>
      </c>
      <c r="S1513" s="14" t="s">
        <v>17</v>
      </c>
      <c r="T1513" s="14" t="s">
        <v>17</v>
      </c>
      <c r="U1513" s="14" t="s">
        <v>17</v>
      </c>
      <c r="V1513" s="14" t="s">
        <v>17</v>
      </c>
      <c r="W1513" s="14" t="s">
        <v>17</v>
      </c>
      <c r="X1513" s="14" t="s">
        <v>17</v>
      </c>
      <c r="Y1513" s="14" t="s">
        <v>17</v>
      </c>
      <c r="Z1513" s="14" t="s">
        <v>17</v>
      </c>
      <c r="AA1513" s="14" t="s">
        <v>17</v>
      </c>
      <c r="AB1513" s="14" t="s">
        <v>17</v>
      </c>
      <c r="AC1513" s="14" t="s">
        <v>17</v>
      </c>
      <c r="AD1513" s="14" t="s">
        <v>17</v>
      </c>
      <c r="AE1513" s="14" t="s">
        <v>17</v>
      </c>
    </row>
    <row r="1514" spans="1:31">
      <c r="A1514" t="s">
        <v>143</v>
      </c>
      <c r="B1514" t="s">
        <v>127</v>
      </c>
      <c r="C1514" s="234">
        <v>35720</v>
      </c>
      <c r="D1514" s="234">
        <v>35958</v>
      </c>
      <c r="E1514">
        <v>1998</v>
      </c>
      <c r="F1514">
        <v>4</v>
      </c>
      <c r="G1514">
        <v>12</v>
      </c>
      <c r="H1514">
        <v>50.714862804878045</v>
      </c>
      <c r="I1514" t="s">
        <v>17</v>
      </c>
      <c r="J1514" s="14" t="s">
        <v>17</v>
      </c>
      <c r="K1514" s="14" t="s">
        <v>17</v>
      </c>
      <c r="L1514" s="14" t="s">
        <v>17</v>
      </c>
      <c r="M1514" s="14" t="s">
        <v>17</v>
      </c>
      <c r="N1514" s="14" t="s">
        <v>17</v>
      </c>
      <c r="O1514" s="14" t="s">
        <v>17</v>
      </c>
      <c r="P1514" s="14" t="s">
        <v>17</v>
      </c>
      <c r="Q1514" s="14" t="s">
        <v>17</v>
      </c>
      <c r="R1514" s="14" t="s">
        <v>17</v>
      </c>
      <c r="S1514" s="14" t="s">
        <v>17</v>
      </c>
      <c r="T1514" s="14" t="s">
        <v>17</v>
      </c>
      <c r="U1514" s="14" t="s">
        <v>17</v>
      </c>
      <c r="V1514" s="14" t="s">
        <v>17</v>
      </c>
      <c r="W1514" s="14" t="s">
        <v>17</v>
      </c>
      <c r="X1514" s="14" t="s">
        <v>17</v>
      </c>
      <c r="Y1514" s="14" t="s">
        <v>17</v>
      </c>
      <c r="Z1514" s="14" t="s">
        <v>17</v>
      </c>
      <c r="AA1514" s="14" t="s">
        <v>17</v>
      </c>
      <c r="AB1514" s="14" t="s">
        <v>17</v>
      </c>
      <c r="AC1514" s="14" t="s">
        <v>17</v>
      </c>
      <c r="AD1514" s="14" t="s">
        <v>17</v>
      </c>
      <c r="AE1514" s="14" t="s">
        <v>17</v>
      </c>
    </row>
    <row r="1515" spans="1:31">
      <c r="A1515" t="s">
        <v>143</v>
      </c>
      <c r="B1515" t="s">
        <v>127</v>
      </c>
      <c r="C1515" s="234">
        <v>35720</v>
      </c>
      <c r="D1515" s="234">
        <v>35958</v>
      </c>
      <c r="E1515">
        <v>1998</v>
      </c>
      <c r="F1515">
        <v>4</v>
      </c>
      <c r="G1515">
        <v>13</v>
      </c>
      <c r="H1515">
        <v>56.087926829268298</v>
      </c>
      <c r="I1515" t="s">
        <v>17</v>
      </c>
      <c r="J1515" s="14" t="s">
        <v>17</v>
      </c>
      <c r="K1515" s="14" t="s">
        <v>17</v>
      </c>
      <c r="L1515" s="14" t="s">
        <v>17</v>
      </c>
      <c r="M1515" s="14" t="s">
        <v>17</v>
      </c>
      <c r="N1515" s="14" t="s">
        <v>17</v>
      </c>
      <c r="O1515" s="14" t="s">
        <v>17</v>
      </c>
      <c r="P1515" s="14" t="s">
        <v>17</v>
      </c>
      <c r="Q1515" s="14" t="s">
        <v>17</v>
      </c>
      <c r="R1515" s="14" t="s">
        <v>17</v>
      </c>
      <c r="S1515" s="14" t="s">
        <v>17</v>
      </c>
      <c r="T1515" s="14" t="s">
        <v>17</v>
      </c>
      <c r="U1515" s="14" t="s">
        <v>17</v>
      </c>
      <c r="V1515" s="14" t="s">
        <v>17</v>
      </c>
      <c r="W1515" s="14" t="s">
        <v>17</v>
      </c>
      <c r="X1515" s="14" t="s">
        <v>17</v>
      </c>
      <c r="Y1515" s="14" t="s">
        <v>17</v>
      </c>
      <c r="Z1515" s="14" t="s">
        <v>17</v>
      </c>
      <c r="AA1515" s="14" t="s">
        <v>17</v>
      </c>
      <c r="AB1515" s="14" t="s">
        <v>17</v>
      </c>
      <c r="AC1515" s="14" t="s">
        <v>17</v>
      </c>
      <c r="AD1515" s="14" t="s">
        <v>17</v>
      </c>
      <c r="AE1515" s="14" t="s">
        <v>17</v>
      </c>
    </row>
    <row r="1516" spans="1:31">
      <c r="A1516" t="s">
        <v>143</v>
      </c>
      <c r="B1516" t="s">
        <v>127</v>
      </c>
      <c r="C1516" s="234">
        <v>35720</v>
      </c>
      <c r="D1516" s="234">
        <v>35958</v>
      </c>
      <c r="E1516">
        <v>1998</v>
      </c>
      <c r="F1516">
        <v>4</v>
      </c>
      <c r="G1516">
        <v>14</v>
      </c>
      <c r="H1516">
        <v>49.664597560975601</v>
      </c>
      <c r="I1516" s="129" t="s">
        <v>17</v>
      </c>
      <c r="J1516" s="14" t="s">
        <v>17</v>
      </c>
      <c r="K1516" s="14" t="s">
        <v>17</v>
      </c>
      <c r="L1516" s="14" t="s">
        <v>17</v>
      </c>
      <c r="M1516" s="14" t="s">
        <v>17</v>
      </c>
      <c r="N1516" s="14" t="s">
        <v>17</v>
      </c>
      <c r="O1516" s="14" t="s">
        <v>17</v>
      </c>
      <c r="P1516" s="14" t="s">
        <v>17</v>
      </c>
      <c r="Q1516" s="14" t="s">
        <v>17</v>
      </c>
      <c r="R1516" s="14" t="s">
        <v>17</v>
      </c>
      <c r="S1516" s="14" t="s">
        <v>17</v>
      </c>
      <c r="T1516" s="14" t="s">
        <v>17</v>
      </c>
      <c r="U1516" s="14" t="s">
        <v>17</v>
      </c>
      <c r="V1516" s="14" t="s">
        <v>17</v>
      </c>
      <c r="W1516" s="14" t="s">
        <v>17</v>
      </c>
      <c r="X1516" s="14" t="s">
        <v>17</v>
      </c>
      <c r="Y1516" s="14" t="s">
        <v>17</v>
      </c>
      <c r="Z1516" s="14" t="s">
        <v>17</v>
      </c>
      <c r="AA1516" s="14" t="s">
        <v>17</v>
      </c>
      <c r="AB1516" s="14" t="s">
        <v>17</v>
      </c>
      <c r="AC1516" s="14" t="s">
        <v>17</v>
      </c>
      <c r="AD1516" s="14" t="s">
        <v>17</v>
      </c>
      <c r="AE1516" s="14" t="s">
        <v>17</v>
      </c>
    </row>
    <row r="1517" spans="1:31">
      <c r="A1517" t="s">
        <v>143</v>
      </c>
      <c r="B1517" t="s">
        <v>127</v>
      </c>
      <c r="C1517" s="234">
        <v>36077</v>
      </c>
      <c r="D1517" s="234">
        <v>36341</v>
      </c>
      <c r="E1517">
        <v>1999</v>
      </c>
      <c r="F1517">
        <v>1</v>
      </c>
      <c r="G1517">
        <v>1</v>
      </c>
      <c r="H1517">
        <v>17.656851219512195</v>
      </c>
      <c r="I1517" s="1" t="s">
        <v>17</v>
      </c>
      <c r="J1517" s="14" t="s">
        <v>17</v>
      </c>
      <c r="K1517" s="14" t="s">
        <v>17</v>
      </c>
      <c r="L1517" s="14">
        <v>5.95</v>
      </c>
      <c r="M1517" s="14">
        <v>4.3730000000000002</v>
      </c>
      <c r="N1517" s="14">
        <v>30.611800000000002</v>
      </c>
      <c r="O1517" s="14">
        <v>402</v>
      </c>
      <c r="P1517" s="163">
        <v>8.6800790000000003E-2</v>
      </c>
      <c r="Q1517" s="14">
        <v>0.74801220000000002</v>
      </c>
      <c r="R1517" s="14" t="s">
        <v>17</v>
      </c>
      <c r="S1517" s="14" t="s">
        <v>17</v>
      </c>
      <c r="T1517" s="14" t="s">
        <v>17</v>
      </c>
      <c r="U1517" s="14" t="s">
        <v>17</v>
      </c>
      <c r="V1517" s="14" t="s">
        <v>17</v>
      </c>
      <c r="W1517" s="14" t="s">
        <v>17</v>
      </c>
      <c r="X1517" s="152">
        <v>0.59413000000000005</v>
      </c>
      <c r="Y1517" s="14">
        <v>108</v>
      </c>
      <c r="Z1517" s="14" t="s">
        <v>17</v>
      </c>
      <c r="AA1517" s="14" t="s">
        <v>17</v>
      </c>
      <c r="AB1517" s="14" t="s">
        <v>17</v>
      </c>
      <c r="AC1517" s="14" t="s">
        <v>17</v>
      </c>
      <c r="AD1517" s="14">
        <f>X1517/Y1517</f>
        <v>5.5012037037037043E-3</v>
      </c>
      <c r="AE1517" s="14" t="s">
        <v>17</v>
      </c>
    </row>
    <row r="1518" spans="1:31">
      <c r="A1518" t="s">
        <v>143</v>
      </c>
      <c r="B1518" t="s">
        <v>127</v>
      </c>
      <c r="C1518" s="234">
        <v>36077</v>
      </c>
      <c r="D1518" s="234">
        <v>36341</v>
      </c>
      <c r="E1518">
        <v>1999</v>
      </c>
      <c r="F1518">
        <v>1</v>
      </c>
      <c r="G1518">
        <v>2</v>
      </c>
      <c r="H1518">
        <v>17.927602966343411</v>
      </c>
      <c r="I1518" s="2">
        <v>2.265690803527832</v>
      </c>
      <c r="J1518" s="14" t="s">
        <v>17</v>
      </c>
      <c r="K1518" s="14" t="s">
        <v>17</v>
      </c>
      <c r="L1518" s="14">
        <v>6.03</v>
      </c>
      <c r="M1518" s="14">
        <v>3.1349999999999998</v>
      </c>
      <c r="N1518" s="14">
        <v>28.409739999999999</v>
      </c>
      <c r="O1518" s="14">
        <v>511</v>
      </c>
      <c r="P1518" s="163">
        <v>8.1922120000000001E-2</v>
      </c>
      <c r="Q1518" s="14">
        <v>0.68177129999999997</v>
      </c>
      <c r="R1518" s="14" t="s">
        <v>17</v>
      </c>
      <c r="S1518" s="14" t="s">
        <v>17</v>
      </c>
      <c r="T1518" s="14" t="s">
        <v>17</v>
      </c>
      <c r="U1518" s="14" t="s">
        <v>17</v>
      </c>
      <c r="V1518" s="14" t="s">
        <v>17</v>
      </c>
      <c r="W1518" s="14" t="s">
        <v>17</v>
      </c>
      <c r="X1518" s="153">
        <v>0.60241999999999996</v>
      </c>
      <c r="Y1518" s="14">
        <v>108</v>
      </c>
      <c r="Z1518" s="14" t="s">
        <v>17</v>
      </c>
      <c r="AA1518" s="14" t="s">
        <v>17</v>
      </c>
      <c r="AB1518" s="14" t="s">
        <v>17</v>
      </c>
      <c r="AC1518" s="14" t="s">
        <v>17</v>
      </c>
      <c r="AD1518" s="14">
        <f t="shared" ref="AD1518:AD1579" si="0">X1518/Y1518</f>
        <v>5.5779629629629625E-3</v>
      </c>
      <c r="AE1518" s="14" t="s">
        <v>17</v>
      </c>
    </row>
    <row r="1519" spans="1:31">
      <c r="A1519" t="s">
        <v>143</v>
      </c>
      <c r="B1519" t="s">
        <v>127</v>
      </c>
      <c r="C1519" s="234">
        <v>36077</v>
      </c>
      <c r="D1519" s="234">
        <v>36341</v>
      </c>
      <c r="E1519">
        <v>1999</v>
      </c>
      <c r="F1519">
        <v>1</v>
      </c>
      <c r="G1519">
        <v>3</v>
      </c>
      <c r="H1519">
        <v>23.276197786651451</v>
      </c>
      <c r="I1519" s="2">
        <v>2.3309886455535889</v>
      </c>
      <c r="J1519" s="14" t="s">
        <v>17</v>
      </c>
      <c r="K1519" s="14" t="s">
        <v>17</v>
      </c>
      <c r="L1519" s="14">
        <v>6</v>
      </c>
      <c r="M1519" s="14">
        <v>3.0379999999999998</v>
      </c>
      <c r="N1519" s="14">
        <v>49.486600000000003</v>
      </c>
      <c r="O1519" s="14">
        <v>516</v>
      </c>
      <c r="P1519" s="163">
        <v>8.4534049999999999E-2</v>
      </c>
      <c r="Q1519" s="14">
        <v>0.74666829999999995</v>
      </c>
      <c r="R1519" s="14" t="s">
        <v>17</v>
      </c>
      <c r="S1519" s="14" t="s">
        <v>17</v>
      </c>
      <c r="T1519" s="14" t="s">
        <v>17</v>
      </c>
      <c r="U1519" s="14" t="s">
        <v>17</v>
      </c>
      <c r="V1519" s="14" t="s">
        <v>17</v>
      </c>
      <c r="W1519" s="14" t="s">
        <v>17</v>
      </c>
      <c r="X1519" s="153">
        <v>0.77032</v>
      </c>
      <c r="Y1519" s="14">
        <v>108</v>
      </c>
      <c r="Z1519" s="14" t="s">
        <v>17</v>
      </c>
      <c r="AA1519" s="14" t="s">
        <v>17</v>
      </c>
      <c r="AB1519" s="14" t="s">
        <v>17</v>
      </c>
      <c r="AC1519" s="14" t="s">
        <v>17</v>
      </c>
      <c r="AD1519" s="14">
        <f t="shared" si="0"/>
        <v>7.1325925925925923E-3</v>
      </c>
      <c r="AE1519" s="14" t="s">
        <v>17</v>
      </c>
    </row>
    <row r="1520" spans="1:31">
      <c r="A1520" t="s">
        <v>143</v>
      </c>
      <c r="B1520" t="s">
        <v>127</v>
      </c>
      <c r="C1520" s="234">
        <v>36077</v>
      </c>
      <c r="D1520" s="234">
        <v>36341</v>
      </c>
      <c r="E1520">
        <v>1999</v>
      </c>
      <c r="F1520">
        <v>1</v>
      </c>
      <c r="G1520">
        <v>4</v>
      </c>
      <c r="H1520">
        <v>23.275733941814032</v>
      </c>
      <c r="I1520" s="2">
        <v>2.3321945667266846</v>
      </c>
      <c r="J1520" s="14" t="s">
        <v>17</v>
      </c>
      <c r="K1520" s="14" t="s">
        <v>17</v>
      </c>
      <c r="L1520" s="14">
        <v>6.26</v>
      </c>
      <c r="M1520" s="14">
        <v>6.5570000000000004</v>
      </c>
      <c r="N1520" s="14">
        <v>26.20768</v>
      </c>
      <c r="O1520" s="14">
        <v>429</v>
      </c>
      <c r="P1520" s="163">
        <v>8.4494260000000002E-2</v>
      </c>
      <c r="Q1520" s="14">
        <v>0.71071980000000001</v>
      </c>
      <c r="R1520" s="14" t="s">
        <v>17</v>
      </c>
      <c r="S1520" s="14" t="s">
        <v>17</v>
      </c>
      <c r="T1520" s="14" t="s">
        <v>17</v>
      </c>
      <c r="U1520" s="14" t="s">
        <v>17</v>
      </c>
      <c r="V1520" s="14" t="s">
        <v>17</v>
      </c>
      <c r="W1520" s="14" t="s">
        <v>17</v>
      </c>
      <c r="X1520" s="153">
        <v>0.74460999999999999</v>
      </c>
      <c r="Y1520" s="14">
        <v>108</v>
      </c>
      <c r="Z1520" s="14" t="s">
        <v>17</v>
      </c>
      <c r="AA1520" s="14" t="s">
        <v>17</v>
      </c>
      <c r="AB1520" s="14" t="s">
        <v>17</v>
      </c>
      <c r="AC1520" s="14" t="s">
        <v>17</v>
      </c>
      <c r="AD1520" s="14">
        <f t="shared" si="0"/>
        <v>6.8945370370370367E-3</v>
      </c>
      <c r="AE1520" s="14" t="s">
        <v>17</v>
      </c>
    </row>
    <row r="1521" spans="1:31">
      <c r="A1521" t="s">
        <v>143</v>
      </c>
      <c r="B1521" t="s">
        <v>127</v>
      </c>
      <c r="C1521" s="234">
        <v>36077</v>
      </c>
      <c r="D1521" s="234">
        <v>36341</v>
      </c>
      <c r="E1521">
        <v>1999</v>
      </c>
      <c r="F1521">
        <v>1</v>
      </c>
      <c r="G1521">
        <v>5</v>
      </c>
      <c r="H1521">
        <v>31.593399566457503</v>
      </c>
      <c r="I1521" s="2">
        <v>2.2521688938140869</v>
      </c>
      <c r="J1521" s="14" t="s">
        <v>17</v>
      </c>
      <c r="K1521" s="14" t="s">
        <v>17</v>
      </c>
      <c r="L1521" s="14">
        <v>5.94</v>
      </c>
      <c r="M1521" s="14">
        <v>4.7510000000000003</v>
      </c>
      <c r="N1521" s="14">
        <v>40.992940000000004</v>
      </c>
      <c r="O1521" s="14">
        <v>472</v>
      </c>
      <c r="P1521" s="163">
        <v>9.7099240000000003E-2</v>
      </c>
      <c r="Q1521" s="14">
        <v>0.79144029999999999</v>
      </c>
      <c r="R1521" s="14" t="s">
        <v>17</v>
      </c>
      <c r="S1521" s="14" t="s">
        <v>17</v>
      </c>
      <c r="T1521" s="14" t="s">
        <v>17</v>
      </c>
      <c r="U1521" s="14" t="s">
        <v>17</v>
      </c>
      <c r="V1521" s="14" t="s">
        <v>17</v>
      </c>
      <c r="W1521" s="14" t="s">
        <v>17</v>
      </c>
      <c r="X1521" s="153">
        <v>0.73507</v>
      </c>
      <c r="Y1521" s="14">
        <v>108</v>
      </c>
      <c r="Z1521" s="14" t="s">
        <v>17</v>
      </c>
      <c r="AA1521" s="14" t="s">
        <v>17</v>
      </c>
      <c r="AB1521" s="14" t="s">
        <v>17</v>
      </c>
      <c r="AC1521" s="14" t="s">
        <v>17</v>
      </c>
      <c r="AD1521" s="14">
        <f t="shared" si="0"/>
        <v>6.8062037037037041E-3</v>
      </c>
      <c r="AE1521" s="14" t="s">
        <v>17</v>
      </c>
    </row>
    <row r="1522" spans="1:31">
      <c r="A1522" t="s">
        <v>143</v>
      </c>
      <c r="B1522" t="s">
        <v>127</v>
      </c>
      <c r="C1522" s="234">
        <v>36077</v>
      </c>
      <c r="D1522" s="234">
        <v>36341</v>
      </c>
      <c r="E1522">
        <v>1999</v>
      </c>
      <c r="F1522">
        <v>1</v>
      </c>
      <c r="G1522">
        <v>6</v>
      </c>
      <c r="H1522">
        <v>37.074190165430686</v>
      </c>
      <c r="I1522" s="2">
        <v>2.2718117237091064</v>
      </c>
      <c r="J1522" s="14" t="s">
        <v>17</v>
      </c>
      <c r="K1522" s="14" t="s">
        <v>17</v>
      </c>
      <c r="L1522" s="14">
        <v>6.01</v>
      </c>
      <c r="M1522" s="14">
        <v>9.343</v>
      </c>
      <c r="N1522" s="14">
        <v>27.885439999999999</v>
      </c>
      <c r="O1522" s="14">
        <v>438</v>
      </c>
      <c r="P1522" s="163">
        <v>2.7444520000000002E-4</v>
      </c>
      <c r="Q1522" s="163">
        <v>4.0565660000000002E-3</v>
      </c>
      <c r="R1522" s="14" t="s">
        <v>17</v>
      </c>
      <c r="S1522" s="14" t="s">
        <v>17</v>
      </c>
      <c r="T1522" s="14" t="s">
        <v>17</v>
      </c>
      <c r="U1522" s="14" t="s">
        <v>17</v>
      </c>
      <c r="V1522" s="14" t="s">
        <v>17</v>
      </c>
      <c r="W1522" s="14" t="s">
        <v>17</v>
      </c>
      <c r="X1522" s="153">
        <v>0.80554000000000003</v>
      </c>
      <c r="Y1522" s="14">
        <v>108</v>
      </c>
      <c r="Z1522" s="14" t="s">
        <v>17</v>
      </c>
      <c r="AA1522" s="14" t="s">
        <v>17</v>
      </c>
      <c r="AB1522" s="14" t="s">
        <v>17</v>
      </c>
      <c r="AC1522" s="14" t="s">
        <v>17</v>
      </c>
      <c r="AD1522" s="14">
        <f t="shared" si="0"/>
        <v>7.4587037037037044E-3</v>
      </c>
      <c r="AE1522" s="14" t="s">
        <v>17</v>
      </c>
    </row>
    <row r="1523" spans="1:31">
      <c r="A1523" t="s">
        <v>143</v>
      </c>
      <c r="B1523" t="s">
        <v>127</v>
      </c>
      <c r="C1523" s="234">
        <v>36077</v>
      </c>
      <c r="D1523" s="234">
        <v>36341</v>
      </c>
      <c r="E1523">
        <v>1999</v>
      </c>
      <c r="F1523">
        <v>1</v>
      </c>
      <c r="G1523">
        <v>7</v>
      </c>
      <c r="H1523">
        <v>53.091680091272096</v>
      </c>
      <c r="I1523" s="2">
        <v>2.5131354331970215</v>
      </c>
      <c r="J1523" s="14" t="s">
        <v>17</v>
      </c>
      <c r="K1523" s="14" t="s">
        <v>17</v>
      </c>
      <c r="L1523" s="14">
        <v>5.48</v>
      </c>
      <c r="M1523" s="14">
        <v>10.942</v>
      </c>
      <c r="N1523" s="14">
        <v>52.842120000000001</v>
      </c>
      <c r="O1523" s="14">
        <v>561</v>
      </c>
      <c r="P1523" s="163">
        <v>9.5314940000000001E-2</v>
      </c>
      <c r="Q1523" s="14">
        <v>0.86562749999999999</v>
      </c>
      <c r="R1523" s="14" t="s">
        <v>17</v>
      </c>
      <c r="S1523" s="14" t="s">
        <v>17</v>
      </c>
      <c r="T1523" s="14" t="s">
        <v>17</v>
      </c>
      <c r="U1523" s="14" t="s">
        <v>17</v>
      </c>
      <c r="V1523" s="14" t="s">
        <v>17</v>
      </c>
      <c r="W1523" s="14" t="s">
        <v>17</v>
      </c>
      <c r="X1523" s="153">
        <v>0.85089999999999999</v>
      </c>
      <c r="Y1523" s="14">
        <v>108</v>
      </c>
      <c r="Z1523" s="14" t="s">
        <v>17</v>
      </c>
      <c r="AA1523" s="14" t="s">
        <v>17</v>
      </c>
      <c r="AB1523" s="14" t="s">
        <v>17</v>
      </c>
      <c r="AC1523" s="14" t="s">
        <v>17</v>
      </c>
      <c r="AD1523" s="14">
        <f t="shared" si="0"/>
        <v>7.8787037037037037E-3</v>
      </c>
      <c r="AE1523" s="14" t="s">
        <v>17</v>
      </c>
    </row>
    <row r="1524" spans="1:31">
      <c r="A1524" t="s">
        <v>143</v>
      </c>
      <c r="B1524" t="s">
        <v>127</v>
      </c>
      <c r="C1524" s="234">
        <v>36077</v>
      </c>
      <c r="D1524" s="234">
        <v>36341</v>
      </c>
      <c r="E1524">
        <v>1999</v>
      </c>
      <c r="F1524">
        <v>1</v>
      </c>
      <c r="G1524">
        <v>8</v>
      </c>
      <c r="H1524">
        <v>49.18136487804879</v>
      </c>
      <c r="I1524" s="2">
        <v>2.7298038005828857</v>
      </c>
      <c r="J1524" s="14" t="s">
        <v>17</v>
      </c>
      <c r="K1524" s="14" t="s">
        <v>17</v>
      </c>
      <c r="L1524" s="14">
        <v>5.61</v>
      </c>
      <c r="M1524" s="14">
        <v>9.8190000000000008</v>
      </c>
      <c r="N1524" s="14">
        <v>18.65776</v>
      </c>
      <c r="O1524" s="14">
        <v>474</v>
      </c>
      <c r="P1524" s="163">
        <v>9.0293470000000001E-2</v>
      </c>
      <c r="Q1524" s="14">
        <v>0.75789810000000002</v>
      </c>
      <c r="R1524" s="14" t="s">
        <v>17</v>
      </c>
      <c r="S1524" s="14" t="s">
        <v>17</v>
      </c>
      <c r="T1524" s="14" t="s">
        <v>17</v>
      </c>
      <c r="U1524" s="14" t="s">
        <v>17</v>
      </c>
      <c r="V1524" s="14" t="s">
        <v>17</v>
      </c>
      <c r="W1524" s="14" t="s">
        <v>17</v>
      </c>
      <c r="X1524" s="14" t="s">
        <v>17</v>
      </c>
      <c r="Y1524" s="14" t="s">
        <v>17</v>
      </c>
      <c r="Z1524" s="14" t="s">
        <v>17</v>
      </c>
      <c r="AA1524" s="14" t="s">
        <v>17</v>
      </c>
      <c r="AB1524" s="14" t="s">
        <v>17</v>
      </c>
      <c r="AC1524" s="14" t="s">
        <v>17</v>
      </c>
      <c r="AD1524" s="14" t="s">
        <v>17</v>
      </c>
      <c r="AE1524" s="14" t="s">
        <v>17</v>
      </c>
    </row>
    <row r="1525" spans="1:31">
      <c r="A1525" t="s">
        <v>143</v>
      </c>
      <c r="B1525" t="s">
        <v>127</v>
      </c>
      <c r="C1525" s="234">
        <v>36077</v>
      </c>
      <c r="D1525" s="234">
        <v>36341</v>
      </c>
      <c r="E1525">
        <v>1999</v>
      </c>
      <c r="F1525">
        <v>1</v>
      </c>
      <c r="G1525">
        <v>9</v>
      </c>
      <c r="H1525">
        <v>34.832151951219508</v>
      </c>
      <c r="I1525" s="2">
        <v>2.3582963943481445</v>
      </c>
      <c r="J1525" s="14" t="s">
        <v>17</v>
      </c>
      <c r="K1525" s="14" t="s">
        <v>17</v>
      </c>
      <c r="L1525" s="14">
        <v>5.79</v>
      </c>
      <c r="M1525" s="14">
        <v>6.9649999999999999</v>
      </c>
      <c r="N1525" s="14">
        <v>28.619460000000004</v>
      </c>
      <c r="O1525" s="14">
        <v>438</v>
      </c>
      <c r="P1525" s="163">
        <v>8.2161719999999994E-2</v>
      </c>
      <c r="Q1525" s="14">
        <v>0.71788379999999996</v>
      </c>
      <c r="R1525" s="14" t="s">
        <v>17</v>
      </c>
      <c r="S1525" s="14" t="s">
        <v>17</v>
      </c>
      <c r="T1525" s="14" t="s">
        <v>17</v>
      </c>
      <c r="U1525" s="14" t="s">
        <v>17</v>
      </c>
      <c r="V1525" s="14" t="s">
        <v>17</v>
      </c>
      <c r="W1525" s="14" t="s">
        <v>17</v>
      </c>
      <c r="X1525" s="14" t="s">
        <v>17</v>
      </c>
      <c r="Y1525" s="14" t="s">
        <v>17</v>
      </c>
      <c r="Z1525" s="14" t="s">
        <v>17</v>
      </c>
      <c r="AA1525" s="14" t="s">
        <v>17</v>
      </c>
      <c r="AB1525" s="14" t="s">
        <v>17</v>
      </c>
      <c r="AC1525" s="14" t="s">
        <v>17</v>
      </c>
      <c r="AD1525" s="14" t="s">
        <v>17</v>
      </c>
      <c r="AE1525" s="14" t="s">
        <v>17</v>
      </c>
    </row>
    <row r="1526" spans="1:31">
      <c r="A1526" t="s">
        <v>143</v>
      </c>
      <c r="B1526" t="s">
        <v>127</v>
      </c>
      <c r="C1526" s="234">
        <v>36077</v>
      </c>
      <c r="D1526" s="234">
        <v>36341</v>
      </c>
      <c r="E1526">
        <v>1999</v>
      </c>
      <c r="F1526">
        <v>1</v>
      </c>
      <c r="G1526">
        <v>10</v>
      </c>
      <c r="H1526">
        <v>39.174782926829273</v>
      </c>
      <c r="I1526" s="2">
        <v>2.4067401885986328</v>
      </c>
      <c r="J1526" s="14" t="s">
        <v>17</v>
      </c>
      <c r="K1526" s="14" t="s">
        <v>17</v>
      </c>
      <c r="L1526" s="14">
        <v>5.83</v>
      </c>
      <c r="M1526" s="14">
        <v>9.0410000000000004</v>
      </c>
      <c r="N1526" s="14">
        <v>46.865099999999998</v>
      </c>
      <c r="O1526" s="14">
        <v>475</v>
      </c>
      <c r="P1526" s="163">
        <v>8.5478479999999996E-2</v>
      </c>
      <c r="Q1526" s="14">
        <v>0.73107120000000003</v>
      </c>
      <c r="R1526" s="14" t="s">
        <v>17</v>
      </c>
      <c r="S1526" s="14" t="s">
        <v>17</v>
      </c>
      <c r="T1526" s="14" t="s">
        <v>17</v>
      </c>
      <c r="U1526" s="14" t="s">
        <v>17</v>
      </c>
      <c r="V1526" s="14" t="s">
        <v>17</v>
      </c>
      <c r="W1526" s="14" t="s">
        <v>17</v>
      </c>
      <c r="X1526" s="14" t="s">
        <v>17</v>
      </c>
      <c r="Y1526" s="14" t="s">
        <v>17</v>
      </c>
      <c r="Z1526" s="14" t="s">
        <v>17</v>
      </c>
      <c r="AA1526" s="14" t="s">
        <v>17</v>
      </c>
      <c r="AB1526" s="14" t="s">
        <v>17</v>
      </c>
      <c r="AC1526" s="14" t="s">
        <v>17</v>
      </c>
      <c r="AD1526" s="14" t="s">
        <v>17</v>
      </c>
      <c r="AE1526" s="14" t="s">
        <v>17</v>
      </c>
    </row>
    <row r="1527" spans="1:31">
      <c r="A1527" t="s">
        <v>143</v>
      </c>
      <c r="B1527" t="s">
        <v>127</v>
      </c>
      <c r="C1527" s="234">
        <v>36077</v>
      </c>
      <c r="D1527" s="234">
        <v>36341</v>
      </c>
      <c r="E1527">
        <v>1999</v>
      </c>
      <c r="F1527">
        <v>1</v>
      </c>
      <c r="G1527">
        <v>11</v>
      </c>
      <c r="H1527">
        <v>46.407336585365854</v>
      </c>
      <c r="I1527" s="2">
        <v>2.2016682624816895</v>
      </c>
      <c r="J1527" s="14" t="s">
        <v>17</v>
      </c>
      <c r="K1527" s="14" t="s">
        <v>17</v>
      </c>
      <c r="L1527" s="14">
        <v>5.61</v>
      </c>
      <c r="M1527" s="14">
        <v>13.417</v>
      </c>
      <c r="N1527" s="14">
        <v>111.35400000000001</v>
      </c>
      <c r="O1527" s="14">
        <v>565</v>
      </c>
      <c r="P1527" s="14">
        <v>9.2228699999999997E-2</v>
      </c>
      <c r="Q1527" s="14">
        <v>0.80363169999999995</v>
      </c>
      <c r="R1527" s="14" t="s">
        <v>17</v>
      </c>
      <c r="S1527" s="14" t="s">
        <v>17</v>
      </c>
      <c r="T1527" s="14" t="s">
        <v>17</v>
      </c>
      <c r="U1527" s="14" t="s">
        <v>17</v>
      </c>
      <c r="V1527" s="14" t="s">
        <v>17</v>
      </c>
      <c r="W1527" s="14" t="s">
        <v>17</v>
      </c>
      <c r="X1527" s="14" t="s">
        <v>17</v>
      </c>
      <c r="Y1527" s="14" t="s">
        <v>17</v>
      </c>
      <c r="Z1527" s="14" t="s">
        <v>17</v>
      </c>
      <c r="AA1527" s="14" t="s">
        <v>17</v>
      </c>
      <c r="AB1527" s="14" t="s">
        <v>17</v>
      </c>
      <c r="AC1527" s="14" t="s">
        <v>17</v>
      </c>
      <c r="AD1527" s="14" t="s">
        <v>17</v>
      </c>
      <c r="AE1527" s="14" t="s">
        <v>17</v>
      </c>
    </row>
    <row r="1528" spans="1:31">
      <c r="A1528" t="s">
        <v>143</v>
      </c>
      <c r="B1528" t="s">
        <v>127</v>
      </c>
      <c r="C1528" s="234">
        <v>36077</v>
      </c>
      <c r="D1528" s="234">
        <v>36341</v>
      </c>
      <c r="E1528">
        <v>1999</v>
      </c>
      <c r="F1528">
        <v>1</v>
      </c>
      <c r="G1528">
        <v>12</v>
      </c>
      <c r="H1528">
        <v>42.752428292682929</v>
      </c>
      <c r="I1528" s="2">
        <v>2.3473467826843262</v>
      </c>
      <c r="J1528" s="14" t="s">
        <v>17</v>
      </c>
      <c r="K1528" s="14" t="s">
        <v>17</v>
      </c>
      <c r="L1528" s="14">
        <v>5.65</v>
      </c>
      <c r="M1528" s="14">
        <v>9.1940000000000008</v>
      </c>
      <c r="N1528" s="14">
        <v>48.857439999999997</v>
      </c>
      <c r="O1528" s="14">
        <v>414</v>
      </c>
      <c r="P1528" s="14">
        <v>8.8190299999999999E-2</v>
      </c>
      <c r="Q1528" s="14">
        <v>0.72845749999999998</v>
      </c>
      <c r="R1528" s="14" t="s">
        <v>17</v>
      </c>
      <c r="S1528" s="14" t="s">
        <v>17</v>
      </c>
      <c r="T1528" s="14" t="s">
        <v>17</v>
      </c>
      <c r="U1528" s="14" t="s">
        <v>17</v>
      </c>
      <c r="V1528" s="14" t="s">
        <v>17</v>
      </c>
      <c r="W1528" s="14" t="s">
        <v>17</v>
      </c>
      <c r="X1528" s="14" t="s">
        <v>17</v>
      </c>
      <c r="Y1528" s="14" t="s">
        <v>17</v>
      </c>
      <c r="Z1528" s="14" t="s">
        <v>17</v>
      </c>
      <c r="AA1528" s="14" t="s">
        <v>17</v>
      </c>
      <c r="AB1528" s="14" t="s">
        <v>17</v>
      </c>
      <c r="AC1528" s="14" t="s">
        <v>17</v>
      </c>
      <c r="AD1528" s="14" t="s">
        <v>17</v>
      </c>
      <c r="AE1528" s="14" t="s">
        <v>17</v>
      </c>
    </row>
    <row r="1529" spans="1:31">
      <c r="A1529" t="s">
        <v>143</v>
      </c>
      <c r="B1529" t="s">
        <v>127</v>
      </c>
      <c r="C1529" s="234">
        <v>36077</v>
      </c>
      <c r="D1529" s="234">
        <v>36341</v>
      </c>
      <c r="E1529">
        <v>1999</v>
      </c>
      <c r="F1529">
        <v>1</v>
      </c>
      <c r="G1529">
        <v>13</v>
      </c>
      <c r="H1529">
        <v>57.304508048780477</v>
      </c>
      <c r="I1529" s="2">
        <v>2.5473077297210693</v>
      </c>
      <c r="J1529" s="14" t="s">
        <v>17</v>
      </c>
      <c r="K1529" s="14" t="s">
        <v>17</v>
      </c>
      <c r="L1529" s="14">
        <v>5.6</v>
      </c>
      <c r="M1529" s="14">
        <v>8.0950000000000006</v>
      </c>
      <c r="N1529" s="14">
        <v>89.647980000000004</v>
      </c>
      <c r="O1529" s="14">
        <v>516</v>
      </c>
      <c r="P1529" s="163">
        <v>9.2107270000000005E-2</v>
      </c>
      <c r="Q1529" s="14">
        <v>0.80540630000000002</v>
      </c>
      <c r="R1529" s="14" t="s">
        <v>17</v>
      </c>
      <c r="S1529" s="14" t="s">
        <v>17</v>
      </c>
      <c r="T1529" s="14" t="s">
        <v>17</v>
      </c>
      <c r="U1529" s="14" t="s">
        <v>17</v>
      </c>
      <c r="V1529" s="14" t="s">
        <v>17</v>
      </c>
      <c r="W1529" s="14" t="s">
        <v>17</v>
      </c>
      <c r="X1529" s="14" t="s">
        <v>17</v>
      </c>
      <c r="Y1529" s="14" t="s">
        <v>17</v>
      </c>
      <c r="Z1529" s="14" t="s">
        <v>17</v>
      </c>
      <c r="AA1529" s="14" t="s">
        <v>17</v>
      </c>
      <c r="AB1529" s="14" t="s">
        <v>17</v>
      </c>
      <c r="AC1529" s="14" t="s">
        <v>17</v>
      </c>
      <c r="AD1529" s="14" t="s">
        <v>17</v>
      </c>
      <c r="AE1529" s="14" t="s">
        <v>17</v>
      </c>
    </row>
    <row r="1530" spans="1:31">
      <c r="A1530" t="s">
        <v>143</v>
      </c>
      <c r="B1530" t="s">
        <v>127</v>
      </c>
      <c r="C1530" s="234">
        <v>36077</v>
      </c>
      <c r="D1530" s="234">
        <v>36341</v>
      </c>
      <c r="E1530">
        <v>1999</v>
      </c>
      <c r="F1530">
        <v>1</v>
      </c>
      <c r="G1530">
        <v>14</v>
      </c>
      <c r="H1530">
        <v>41.198079999999997</v>
      </c>
      <c r="I1530" s="2">
        <v>2.0149145126342773</v>
      </c>
      <c r="J1530" s="14" t="s">
        <v>17</v>
      </c>
      <c r="K1530" s="14" t="s">
        <v>17</v>
      </c>
      <c r="L1530" s="14">
        <v>5.97</v>
      </c>
      <c r="M1530" s="14">
        <v>3.161</v>
      </c>
      <c r="N1530" s="14">
        <v>29.563200000000009</v>
      </c>
      <c r="O1530" s="14">
        <v>406</v>
      </c>
      <c r="P1530" s="163">
        <v>9.3586790000000003E-2</v>
      </c>
      <c r="Q1530" s="14">
        <v>0.73563109999999998</v>
      </c>
      <c r="R1530" s="14" t="s">
        <v>17</v>
      </c>
      <c r="S1530" s="14" t="s">
        <v>17</v>
      </c>
      <c r="T1530" s="14" t="s">
        <v>17</v>
      </c>
      <c r="U1530" s="14" t="s">
        <v>17</v>
      </c>
      <c r="V1530" s="14" t="s">
        <v>17</v>
      </c>
      <c r="W1530" s="14" t="s">
        <v>17</v>
      </c>
      <c r="X1530" s="14" t="s">
        <v>17</v>
      </c>
      <c r="Y1530" s="14" t="s">
        <v>17</v>
      </c>
      <c r="Z1530" s="14" t="s">
        <v>17</v>
      </c>
      <c r="AA1530" s="14" t="s">
        <v>17</v>
      </c>
      <c r="AB1530" s="14" t="s">
        <v>17</v>
      </c>
      <c r="AC1530" s="14" t="s">
        <v>17</v>
      </c>
      <c r="AD1530" s="14" t="s">
        <v>17</v>
      </c>
      <c r="AE1530" s="14" t="s">
        <v>17</v>
      </c>
    </row>
    <row r="1531" spans="1:31">
      <c r="A1531" t="s">
        <v>143</v>
      </c>
      <c r="B1531" t="s">
        <v>127</v>
      </c>
      <c r="C1531" s="234">
        <v>36077</v>
      </c>
      <c r="D1531" s="234">
        <v>36341</v>
      </c>
      <c r="E1531">
        <v>1999</v>
      </c>
      <c r="F1531">
        <v>2</v>
      </c>
      <c r="G1531">
        <v>1</v>
      </c>
      <c r="H1531">
        <v>16.372716585365854</v>
      </c>
      <c r="I1531" s="2">
        <v>2.2482800483703613</v>
      </c>
      <c r="J1531" s="14" t="s">
        <v>17</v>
      </c>
      <c r="K1531" s="14" t="s">
        <v>17</v>
      </c>
      <c r="L1531" s="14">
        <v>6.05</v>
      </c>
      <c r="M1531" s="14">
        <v>3.452</v>
      </c>
      <c r="N1531" s="14">
        <v>29.563200000000009</v>
      </c>
      <c r="O1531" s="14">
        <v>428</v>
      </c>
      <c r="P1531" s="163">
        <v>8.3103979999999994E-2</v>
      </c>
      <c r="Q1531" s="14">
        <v>0.69741350000000002</v>
      </c>
      <c r="R1531" s="14" t="s">
        <v>17</v>
      </c>
      <c r="S1531" s="14" t="s">
        <v>17</v>
      </c>
      <c r="T1531" s="14" t="s">
        <v>17</v>
      </c>
      <c r="U1531" s="14" t="s">
        <v>17</v>
      </c>
      <c r="V1531" s="14" t="s">
        <v>17</v>
      </c>
      <c r="W1531" s="14" t="s">
        <v>17</v>
      </c>
      <c r="X1531" s="153">
        <v>0.53164</v>
      </c>
      <c r="Y1531" s="14">
        <v>108</v>
      </c>
      <c r="Z1531" s="14" t="s">
        <v>17</v>
      </c>
      <c r="AA1531" s="14" t="s">
        <v>17</v>
      </c>
      <c r="AB1531" s="14" t="s">
        <v>17</v>
      </c>
      <c r="AC1531" s="14" t="s">
        <v>17</v>
      </c>
      <c r="AD1531" s="14">
        <f t="shared" si="0"/>
        <v>4.922592592592593E-3</v>
      </c>
      <c r="AE1531" s="14" t="s">
        <v>17</v>
      </c>
    </row>
    <row r="1532" spans="1:31">
      <c r="A1532" t="s">
        <v>143</v>
      </c>
      <c r="B1532" t="s">
        <v>127</v>
      </c>
      <c r="C1532" s="234">
        <v>36077</v>
      </c>
      <c r="D1532" s="234">
        <v>36341</v>
      </c>
      <c r="E1532">
        <v>1999</v>
      </c>
      <c r="F1532">
        <v>2</v>
      </c>
      <c r="G1532">
        <v>2</v>
      </c>
      <c r="H1532">
        <v>19.487049309754703</v>
      </c>
      <c r="I1532" s="2">
        <v>2.1769566535949707</v>
      </c>
      <c r="J1532" s="14" t="s">
        <v>17</v>
      </c>
      <c r="K1532" s="14" t="s">
        <v>17</v>
      </c>
      <c r="L1532" s="14">
        <v>5.87</v>
      </c>
      <c r="M1532" s="14">
        <v>4.8330000000000002</v>
      </c>
      <c r="N1532" s="14">
        <v>50.220619999999997</v>
      </c>
      <c r="O1532" s="14">
        <v>490</v>
      </c>
      <c r="P1532" s="163">
        <v>8.7470549999999994E-2</v>
      </c>
      <c r="Q1532" s="14">
        <v>0.73388430000000004</v>
      </c>
      <c r="R1532" s="14" t="s">
        <v>17</v>
      </c>
      <c r="S1532" s="14" t="s">
        <v>17</v>
      </c>
      <c r="T1532" s="14" t="s">
        <v>17</v>
      </c>
      <c r="U1532" s="14" t="s">
        <v>17</v>
      </c>
      <c r="V1532" s="14" t="s">
        <v>17</v>
      </c>
      <c r="W1532" s="14" t="s">
        <v>17</v>
      </c>
      <c r="X1532" s="153">
        <v>0.66281000000000001</v>
      </c>
      <c r="Y1532" s="14">
        <v>108</v>
      </c>
      <c r="Z1532" s="14" t="s">
        <v>17</v>
      </c>
      <c r="AA1532" s="14" t="s">
        <v>17</v>
      </c>
      <c r="AB1532" s="14" t="s">
        <v>17</v>
      </c>
      <c r="AC1532" s="14" t="s">
        <v>17</v>
      </c>
      <c r="AD1532" s="14">
        <f t="shared" si="0"/>
        <v>6.1371296296296295E-3</v>
      </c>
      <c r="AE1532" s="14" t="s">
        <v>17</v>
      </c>
    </row>
    <row r="1533" spans="1:31">
      <c r="A1533" t="s">
        <v>143</v>
      </c>
      <c r="B1533" t="s">
        <v>127</v>
      </c>
      <c r="C1533" s="234">
        <v>36077</v>
      </c>
      <c r="D1533" s="234">
        <v>36341</v>
      </c>
      <c r="E1533">
        <v>1999</v>
      </c>
      <c r="F1533">
        <v>2</v>
      </c>
      <c r="G1533">
        <v>3</v>
      </c>
      <c r="H1533">
        <v>21.993898733599544</v>
      </c>
      <c r="I1533" s="2">
        <v>2.2749865055084229</v>
      </c>
      <c r="J1533" s="14" t="s">
        <v>17</v>
      </c>
      <c r="K1533" s="14" t="s">
        <v>17</v>
      </c>
      <c r="L1533" s="14">
        <v>5.68</v>
      </c>
      <c r="M1533" s="14">
        <v>2.403</v>
      </c>
      <c r="N1533" s="14">
        <v>42.670700000000004</v>
      </c>
      <c r="O1533" s="14">
        <v>393</v>
      </c>
      <c r="P1533" s="163">
        <v>8.4822709999999996E-2</v>
      </c>
      <c r="Q1533" s="14">
        <v>0.68388700000000002</v>
      </c>
      <c r="R1533" s="14" t="s">
        <v>17</v>
      </c>
      <c r="S1533" s="14" t="s">
        <v>17</v>
      </c>
      <c r="T1533" s="14" t="s">
        <v>17</v>
      </c>
      <c r="U1533" s="14" t="s">
        <v>17</v>
      </c>
      <c r="V1533" s="14" t="s">
        <v>17</v>
      </c>
      <c r="W1533" s="14" t="s">
        <v>17</v>
      </c>
      <c r="X1533" s="153">
        <v>0.63305</v>
      </c>
      <c r="Y1533" s="14">
        <v>108</v>
      </c>
      <c r="Z1533" s="14" t="s">
        <v>17</v>
      </c>
      <c r="AA1533" s="14" t="s">
        <v>17</v>
      </c>
      <c r="AB1533" s="14" t="s">
        <v>17</v>
      </c>
      <c r="AC1533" s="14" t="s">
        <v>17</v>
      </c>
      <c r="AD1533" s="14">
        <f t="shared" si="0"/>
        <v>5.8615740740740737E-3</v>
      </c>
      <c r="AE1533" s="14" t="s">
        <v>17</v>
      </c>
    </row>
    <row r="1534" spans="1:31">
      <c r="A1534" t="s">
        <v>143</v>
      </c>
      <c r="B1534" t="s">
        <v>127</v>
      </c>
      <c r="C1534" s="234">
        <v>36077</v>
      </c>
      <c r="D1534" s="234">
        <v>36341</v>
      </c>
      <c r="E1534">
        <v>1999</v>
      </c>
      <c r="F1534">
        <v>2</v>
      </c>
      <c r="G1534">
        <v>4</v>
      </c>
      <c r="H1534">
        <v>30.437498231602959</v>
      </c>
      <c r="I1534" s="2">
        <v>2.3759679794311523</v>
      </c>
      <c r="J1534" s="14" t="s">
        <v>17</v>
      </c>
      <c r="K1534" s="14" t="s">
        <v>17</v>
      </c>
      <c r="L1534" s="14">
        <v>5.67</v>
      </c>
      <c r="M1534" s="14">
        <v>8.5109999999999992</v>
      </c>
      <c r="N1534" s="14">
        <v>41.726960000000005</v>
      </c>
      <c r="O1534" s="14">
        <v>494</v>
      </c>
      <c r="P1534" s="163">
        <v>8.8322360000000003E-2</v>
      </c>
      <c r="Q1534" s="14">
        <v>0.73165170000000002</v>
      </c>
      <c r="R1534" s="14" t="s">
        <v>17</v>
      </c>
      <c r="S1534" s="14" t="s">
        <v>17</v>
      </c>
      <c r="T1534" s="14" t="s">
        <v>17</v>
      </c>
      <c r="U1534" s="14" t="s">
        <v>17</v>
      </c>
      <c r="V1534" s="14" t="s">
        <v>17</v>
      </c>
      <c r="W1534" s="14" t="s">
        <v>17</v>
      </c>
      <c r="X1534" s="153">
        <v>0.60938999999999999</v>
      </c>
      <c r="Y1534" s="14">
        <v>108</v>
      </c>
      <c r="Z1534" s="14" t="s">
        <v>17</v>
      </c>
      <c r="AA1534" s="14" t="s">
        <v>17</v>
      </c>
      <c r="AB1534" s="14" t="s">
        <v>17</v>
      </c>
      <c r="AC1534" s="14" t="s">
        <v>17</v>
      </c>
      <c r="AD1534" s="14">
        <f t="shared" si="0"/>
        <v>5.6424999999999999E-3</v>
      </c>
      <c r="AE1534" s="14" t="s">
        <v>17</v>
      </c>
    </row>
    <row r="1535" spans="1:31">
      <c r="A1535" t="s">
        <v>143</v>
      </c>
      <c r="B1535" t="s">
        <v>127</v>
      </c>
      <c r="C1535" s="234">
        <v>36077</v>
      </c>
      <c r="D1535" s="234">
        <v>36341</v>
      </c>
      <c r="E1535">
        <v>1999</v>
      </c>
      <c r="F1535">
        <v>2</v>
      </c>
      <c r="G1535">
        <v>5</v>
      </c>
      <c r="H1535">
        <v>36.808870918425555</v>
      </c>
      <c r="I1535" s="2">
        <v>2.2345342636108398</v>
      </c>
      <c r="J1535" s="14" t="s">
        <v>17</v>
      </c>
      <c r="K1535" s="14" t="s">
        <v>17</v>
      </c>
      <c r="L1535" s="14">
        <v>5.26</v>
      </c>
      <c r="M1535" s="14">
        <v>14.423999999999999</v>
      </c>
      <c r="N1535" s="14">
        <v>65.215599999999995</v>
      </c>
      <c r="O1535" s="14">
        <v>539</v>
      </c>
      <c r="P1535" s="163">
        <v>8.2207440000000007E-2</v>
      </c>
      <c r="Q1535" s="14">
        <v>0.74440280000000003</v>
      </c>
      <c r="R1535" s="14" t="s">
        <v>17</v>
      </c>
      <c r="S1535" s="14" t="s">
        <v>17</v>
      </c>
      <c r="T1535" s="14" t="s">
        <v>17</v>
      </c>
      <c r="U1535" s="14" t="s">
        <v>17</v>
      </c>
      <c r="V1535" s="14" t="s">
        <v>17</v>
      </c>
      <c r="W1535" s="14" t="s">
        <v>17</v>
      </c>
      <c r="X1535" s="153">
        <v>0.82569999999999999</v>
      </c>
      <c r="Y1535" s="14">
        <v>108</v>
      </c>
      <c r="Z1535" s="14" t="s">
        <v>17</v>
      </c>
      <c r="AA1535" s="14" t="s">
        <v>17</v>
      </c>
      <c r="AB1535" s="14" t="s">
        <v>17</v>
      </c>
      <c r="AC1535" s="14" t="s">
        <v>17</v>
      </c>
      <c r="AD1535" s="14">
        <f t="shared" si="0"/>
        <v>7.6453703703703701E-3</v>
      </c>
      <c r="AE1535" s="14" t="s">
        <v>17</v>
      </c>
    </row>
    <row r="1536" spans="1:31">
      <c r="A1536" t="s">
        <v>143</v>
      </c>
      <c r="B1536" t="s">
        <v>127</v>
      </c>
      <c r="C1536" s="234">
        <v>36077</v>
      </c>
      <c r="D1536" s="234">
        <v>36341</v>
      </c>
      <c r="E1536">
        <v>1999</v>
      </c>
      <c r="F1536">
        <v>2</v>
      </c>
      <c r="G1536">
        <v>6</v>
      </c>
      <c r="H1536">
        <v>49.980672766685679</v>
      </c>
      <c r="I1536" s="2">
        <v>2.2262885570526123</v>
      </c>
      <c r="J1536" s="14" t="s">
        <v>17</v>
      </c>
      <c r="K1536" s="14" t="s">
        <v>17</v>
      </c>
      <c r="L1536" s="14">
        <v>5.45</v>
      </c>
      <c r="M1536" s="14">
        <v>7.5670000000000002</v>
      </c>
      <c r="N1536" s="14">
        <v>49.591460000000005</v>
      </c>
      <c r="O1536" s="14">
        <v>530</v>
      </c>
      <c r="P1536" s="14">
        <v>8.3396899999999996E-2</v>
      </c>
      <c r="Q1536" s="14">
        <v>0.71694550000000001</v>
      </c>
      <c r="R1536" s="14" t="s">
        <v>17</v>
      </c>
      <c r="S1536" s="14" t="s">
        <v>17</v>
      </c>
      <c r="T1536" s="14" t="s">
        <v>17</v>
      </c>
      <c r="U1536" s="14" t="s">
        <v>17</v>
      </c>
      <c r="V1536" s="14" t="s">
        <v>17</v>
      </c>
      <c r="W1536" s="14" t="s">
        <v>17</v>
      </c>
      <c r="X1536" s="153">
        <v>0.87678</v>
      </c>
      <c r="Y1536" s="14">
        <v>108</v>
      </c>
      <c r="Z1536" s="14" t="s">
        <v>17</v>
      </c>
      <c r="AA1536" s="14" t="s">
        <v>17</v>
      </c>
      <c r="AB1536" s="14" t="s">
        <v>17</v>
      </c>
      <c r="AC1536" s="14" t="s">
        <v>17</v>
      </c>
      <c r="AD1536" s="14">
        <f t="shared" si="0"/>
        <v>8.1183333333333333E-3</v>
      </c>
      <c r="AE1536" s="14" t="s">
        <v>17</v>
      </c>
    </row>
    <row r="1537" spans="1:31">
      <c r="A1537" t="s">
        <v>143</v>
      </c>
      <c r="B1537" t="s">
        <v>127</v>
      </c>
      <c r="C1537" s="234">
        <v>36077</v>
      </c>
      <c r="D1537" s="234">
        <v>36341</v>
      </c>
      <c r="E1537">
        <v>1999</v>
      </c>
      <c r="F1537">
        <v>2</v>
      </c>
      <c r="G1537">
        <v>7</v>
      </c>
      <c r="H1537">
        <v>51.765083856246434</v>
      </c>
      <c r="I1537" s="2">
        <v>2.8274636268615723</v>
      </c>
      <c r="J1537" s="14" t="s">
        <v>17</v>
      </c>
      <c r="K1537" s="14" t="s">
        <v>17</v>
      </c>
      <c r="L1537" s="14">
        <v>5.12</v>
      </c>
      <c r="M1537" s="14">
        <v>11.427</v>
      </c>
      <c r="N1537" s="14">
        <v>83.146660000000011</v>
      </c>
      <c r="O1537" s="14">
        <v>490</v>
      </c>
      <c r="P1537" s="14">
        <v>9.4290700000000005E-2</v>
      </c>
      <c r="Q1537" s="14">
        <v>0.7763196</v>
      </c>
      <c r="R1537" s="14" t="s">
        <v>17</v>
      </c>
      <c r="S1537" s="14" t="s">
        <v>17</v>
      </c>
      <c r="T1537" s="14" t="s">
        <v>17</v>
      </c>
      <c r="U1537" s="14" t="s">
        <v>17</v>
      </c>
      <c r="V1537" s="14" t="s">
        <v>17</v>
      </c>
      <c r="W1537" s="14" t="s">
        <v>17</v>
      </c>
      <c r="X1537" s="153">
        <v>0.86482000000000003</v>
      </c>
      <c r="Y1537" s="14">
        <v>108</v>
      </c>
      <c r="Z1537" s="14" t="s">
        <v>17</v>
      </c>
      <c r="AA1537" s="14" t="s">
        <v>17</v>
      </c>
      <c r="AB1537" s="14" t="s">
        <v>17</v>
      </c>
      <c r="AC1537" s="14" t="s">
        <v>17</v>
      </c>
      <c r="AD1537" s="14">
        <f t="shared" si="0"/>
        <v>8.0075925925925922E-3</v>
      </c>
      <c r="AE1537" s="14" t="s">
        <v>17</v>
      </c>
    </row>
    <row r="1538" spans="1:31">
      <c r="A1538" t="s">
        <v>143</v>
      </c>
      <c r="B1538" t="s">
        <v>127</v>
      </c>
      <c r="C1538" s="234">
        <v>36077</v>
      </c>
      <c r="D1538" s="234">
        <v>36341</v>
      </c>
      <c r="E1538">
        <v>1999</v>
      </c>
      <c r="F1538">
        <v>2</v>
      </c>
      <c r="G1538">
        <v>8</v>
      </c>
      <c r="H1538">
        <v>47.587765365853663</v>
      </c>
      <c r="I1538" s="2">
        <v>2.3101670742034912</v>
      </c>
      <c r="J1538" s="14" t="s">
        <v>17</v>
      </c>
      <c r="K1538" s="14" t="s">
        <v>17</v>
      </c>
      <c r="L1538" s="14">
        <v>5.6</v>
      </c>
      <c r="M1538" s="14">
        <v>7.7949999999999999</v>
      </c>
      <c r="N1538" s="14">
        <v>22.223000000000006</v>
      </c>
      <c r="O1538" s="14">
        <v>506</v>
      </c>
      <c r="P1538" s="163">
        <v>8.5747719999999999E-2</v>
      </c>
      <c r="Q1538" s="14">
        <v>0.72520379999999995</v>
      </c>
      <c r="R1538" s="14" t="s">
        <v>17</v>
      </c>
      <c r="S1538" s="14" t="s">
        <v>17</v>
      </c>
      <c r="T1538" s="14" t="s">
        <v>17</v>
      </c>
      <c r="U1538" s="14" t="s">
        <v>17</v>
      </c>
      <c r="V1538" s="14" t="s">
        <v>17</v>
      </c>
      <c r="W1538" s="14" t="s">
        <v>17</v>
      </c>
      <c r="X1538" s="14" t="s">
        <v>17</v>
      </c>
      <c r="Y1538" s="14" t="s">
        <v>17</v>
      </c>
      <c r="Z1538" s="14" t="s">
        <v>17</v>
      </c>
      <c r="AA1538" s="14" t="s">
        <v>17</v>
      </c>
      <c r="AB1538" s="14" t="s">
        <v>17</v>
      </c>
      <c r="AC1538" s="14" t="s">
        <v>17</v>
      </c>
      <c r="AD1538" s="14" t="s">
        <v>17</v>
      </c>
      <c r="AE1538" s="14" t="s">
        <v>17</v>
      </c>
    </row>
    <row r="1539" spans="1:31">
      <c r="A1539" t="s">
        <v>143</v>
      </c>
      <c r="B1539" t="s">
        <v>127</v>
      </c>
      <c r="C1539" s="234">
        <v>36077</v>
      </c>
      <c r="D1539" s="234">
        <v>36341</v>
      </c>
      <c r="E1539">
        <v>1999</v>
      </c>
      <c r="F1539">
        <v>2</v>
      </c>
      <c r="G1539">
        <v>9</v>
      </c>
      <c r="H1539">
        <v>45.324002926829266</v>
      </c>
      <c r="I1539" s="2">
        <v>2.2185099124908447</v>
      </c>
      <c r="J1539" s="14" t="s">
        <v>17</v>
      </c>
      <c r="K1539" s="14" t="s">
        <v>17</v>
      </c>
      <c r="L1539" s="14">
        <v>5.48</v>
      </c>
      <c r="M1539" s="14">
        <v>6.6050000000000004</v>
      </c>
      <c r="N1539" s="14">
        <v>74.862719999999996</v>
      </c>
      <c r="O1539" s="14">
        <v>526</v>
      </c>
      <c r="P1539" s="163">
        <v>8.6205030000000002E-2</v>
      </c>
      <c r="Q1539" s="14">
        <v>0.73639860000000001</v>
      </c>
      <c r="R1539" s="14" t="s">
        <v>17</v>
      </c>
      <c r="S1539" s="14" t="s">
        <v>17</v>
      </c>
      <c r="T1539" s="14" t="s">
        <v>17</v>
      </c>
      <c r="U1539" s="14" t="s">
        <v>17</v>
      </c>
      <c r="V1539" s="14" t="s">
        <v>17</v>
      </c>
      <c r="W1539" s="14" t="s">
        <v>17</v>
      </c>
      <c r="X1539" s="14" t="s">
        <v>17</v>
      </c>
      <c r="Y1539" s="14" t="s">
        <v>17</v>
      </c>
      <c r="Z1539" s="14" t="s">
        <v>17</v>
      </c>
      <c r="AA1539" s="14" t="s">
        <v>17</v>
      </c>
      <c r="AB1539" s="14" t="s">
        <v>17</v>
      </c>
      <c r="AC1539" s="14" t="s">
        <v>17</v>
      </c>
      <c r="AD1539" s="14" t="s">
        <v>17</v>
      </c>
      <c r="AE1539" s="14" t="s">
        <v>17</v>
      </c>
    </row>
    <row r="1540" spans="1:31">
      <c r="A1540" t="s">
        <v>143</v>
      </c>
      <c r="B1540" t="s">
        <v>127</v>
      </c>
      <c r="C1540" s="234">
        <v>36077</v>
      </c>
      <c r="D1540" s="234">
        <v>36341</v>
      </c>
      <c r="E1540">
        <v>1999</v>
      </c>
      <c r="F1540">
        <v>2</v>
      </c>
      <c r="G1540">
        <v>10</v>
      </c>
      <c r="H1540">
        <v>46.246199999999995</v>
      </c>
      <c r="I1540" s="2">
        <v>2.3054652214050293</v>
      </c>
      <c r="J1540" s="14" t="s">
        <v>17</v>
      </c>
      <c r="K1540" s="14" t="s">
        <v>17</v>
      </c>
      <c r="L1540" s="14">
        <v>5.89</v>
      </c>
      <c r="M1540" s="14">
        <v>6.1459999999999999</v>
      </c>
      <c r="N1540" s="14">
        <v>61.860079999999996</v>
      </c>
      <c r="O1540" s="14">
        <v>524</v>
      </c>
      <c r="P1540" s="163">
        <v>8.2779640000000002E-2</v>
      </c>
      <c r="Q1540" s="14">
        <v>0.69472</v>
      </c>
      <c r="R1540" s="14" t="s">
        <v>17</v>
      </c>
      <c r="S1540" s="14" t="s">
        <v>17</v>
      </c>
      <c r="T1540" s="14" t="s">
        <v>17</v>
      </c>
      <c r="U1540" s="14" t="s">
        <v>17</v>
      </c>
      <c r="V1540" s="14" t="s">
        <v>17</v>
      </c>
      <c r="W1540" s="14" t="s">
        <v>17</v>
      </c>
      <c r="X1540" s="14" t="s">
        <v>17</v>
      </c>
      <c r="Y1540" s="14" t="s">
        <v>17</v>
      </c>
      <c r="Z1540" s="14" t="s">
        <v>17</v>
      </c>
      <c r="AA1540" s="14" t="s">
        <v>17</v>
      </c>
      <c r="AB1540" s="14" t="s">
        <v>17</v>
      </c>
      <c r="AC1540" s="14" t="s">
        <v>17</v>
      </c>
      <c r="AD1540" s="14" t="s">
        <v>17</v>
      </c>
      <c r="AE1540" s="14" t="s">
        <v>17</v>
      </c>
    </row>
    <row r="1541" spans="1:31">
      <c r="A1541" t="s">
        <v>143</v>
      </c>
      <c r="B1541" t="s">
        <v>127</v>
      </c>
      <c r="C1541" s="234">
        <v>36077</v>
      </c>
      <c r="D1541" s="234">
        <v>36341</v>
      </c>
      <c r="E1541">
        <v>1999</v>
      </c>
      <c r="F1541">
        <v>2</v>
      </c>
      <c r="G1541">
        <v>11</v>
      </c>
      <c r="H1541">
        <v>45.762790243902437</v>
      </c>
      <c r="I1541" s="2">
        <v>2.3237357139587402</v>
      </c>
      <c r="J1541" s="14" t="s">
        <v>17</v>
      </c>
      <c r="K1541" s="14" t="s">
        <v>17</v>
      </c>
      <c r="L1541" s="14">
        <v>5.65</v>
      </c>
      <c r="M1541" s="14">
        <v>7.7380000000000004</v>
      </c>
      <c r="N1541" s="14">
        <v>75.387019999999993</v>
      </c>
      <c r="O1541" s="14">
        <v>494</v>
      </c>
      <c r="P1541" s="163">
        <v>8.4394120000000003E-2</v>
      </c>
      <c r="Q1541" s="14">
        <v>0.70699500000000004</v>
      </c>
      <c r="R1541" s="14" t="s">
        <v>17</v>
      </c>
      <c r="S1541" s="14" t="s">
        <v>17</v>
      </c>
      <c r="T1541" s="14" t="s">
        <v>17</v>
      </c>
      <c r="U1541" s="14" t="s">
        <v>17</v>
      </c>
      <c r="V1541" s="14" t="s">
        <v>17</v>
      </c>
      <c r="W1541" s="14" t="s">
        <v>17</v>
      </c>
      <c r="X1541" s="14" t="s">
        <v>17</v>
      </c>
      <c r="Y1541" s="14" t="s">
        <v>17</v>
      </c>
      <c r="Z1541" s="14" t="s">
        <v>17</v>
      </c>
      <c r="AA1541" s="14" t="s">
        <v>17</v>
      </c>
      <c r="AB1541" s="14" t="s">
        <v>17</v>
      </c>
      <c r="AC1541" s="14" t="s">
        <v>17</v>
      </c>
      <c r="AD1541" s="14" t="s">
        <v>17</v>
      </c>
      <c r="AE1541" s="14" t="s">
        <v>17</v>
      </c>
    </row>
    <row r="1542" spans="1:31">
      <c r="A1542" t="s">
        <v>143</v>
      </c>
      <c r="B1542" t="s">
        <v>127</v>
      </c>
      <c r="C1542" s="234">
        <v>36077</v>
      </c>
      <c r="D1542" s="234">
        <v>36341</v>
      </c>
      <c r="E1542">
        <v>1999</v>
      </c>
      <c r="F1542">
        <v>2</v>
      </c>
      <c r="G1542">
        <v>12</v>
      </c>
      <c r="H1542">
        <v>45.911738292682919</v>
      </c>
      <c r="I1542" s="2">
        <v>2.3853049278259277</v>
      </c>
      <c r="J1542" s="14" t="s">
        <v>17</v>
      </c>
      <c r="K1542" s="14" t="s">
        <v>17</v>
      </c>
      <c r="L1542" s="14">
        <v>5.24</v>
      </c>
      <c r="M1542" s="14">
        <v>8.7119999999999997</v>
      </c>
      <c r="N1542" s="14">
        <v>106.21585999999999</v>
      </c>
      <c r="O1542" s="14">
        <v>428</v>
      </c>
      <c r="P1542" s="163">
        <v>8.7511110000000003E-2</v>
      </c>
      <c r="Q1542" s="14">
        <v>0.76965340000000004</v>
      </c>
      <c r="R1542" s="14" t="s">
        <v>17</v>
      </c>
      <c r="S1542" s="14" t="s">
        <v>17</v>
      </c>
      <c r="T1542" s="14" t="s">
        <v>17</v>
      </c>
      <c r="U1542" s="14" t="s">
        <v>17</v>
      </c>
      <c r="V1542" s="14" t="s">
        <v>17</v>
      </c>
      <c r="W1542" s="14" t="s">
        <v>17</v>
      </c>
      <c r="X1542" s="14" t="s">
        <v>17</v>
      </c>
      <c r="Y1542" s="14" t="s">
        <v>17</v>
      </c>
      <c r="Z1542" s="14" t="s">
        <v>17</v>
      </c>
      <c r="AA1542" s="14" t="s">
        <v>17</v>
      </c>
      <c r="AB1542" s="14" t="s">
        <v>17</v>
      </c>
      <c r="AC1542" s="14" t="s">
        <v>17</v>
      </c>
      <c r="AD1542" s="14" t="s">
        <v>17</v>
      </c>
      <c r="AE1542" s="14" t="s">
        <v>17</v>
      </c>
    </row>
    <row r="1543" spans="1:31">
      <c r="A1543" t="s">
        <v>143</v>
      </c>
      <c r="B1543" t="s">
        <v>127</v>
      </c>
      <c r="C1543" s="234">
        <v>36077</v>
      </c>
      <c r="D1543" s="234">
        <v>36341</v>
      </c>
      <c r="E1543">
        <v>1999</v>
      </c>
      <c r="F1543">
        <v>2</v>
      </c>
      <c r="G1543">
        <v>13</v>
      </c>
      <c r="H1543">
        <v>59.47510048780488</v>
      </c>
      <c r="I1543" s="2">
        <v>2.5605206489562988</v>
      </c>
      <c r="J1543" s="14" t="s">
        <v>17</v>
      </c>
      <c r="K1543" s="14" t="s">
        <v>17</v>
      </c>
      <c r="L1543" s="14">
        <v>5.17</v>
      </c>
      <c r="M1543" s="14">
        <v>10.823</v>
      </c>
      <c r="N1543" s="14">
        <v>115.02409999999999</v>
      </c>
      <c r="O1543" s="14">
        <v>519</v>
      </c>
      <c r="P1543" s="163">
        <v>8.9438050000000005E-2</v>
      </c>
      <c r="Q1543" s="14">
        <v>0.76899300000000004</v>
      </c>
      <c r="R1543" s="14" t="s">
        <v>17</v>
      </c>
      <c r="S1543" s="14" t="s">
        <v>17</v>
      </c>
      <c r="T1543" s="14" t="s">
        <v>17</v>
      </c>
      <c r="U1543" s="14" t="s">
        <v>17</v>
      </c>
      <c r="V1543" s="14" t="s">
        <v>17</v>
      </c>
      <c r="W1543" s="14" t="s">
        <v>17</v>
      </c>
      <c r="X1543" s="14" t="s">
        <v>17</v>
      </c>
      <c r="Y1543" s="14" t="s">
        <v>17</v>
      </c>
      <c r="Z1543" s="14" t="s">
        <v>17</v>
      </c>
      <c r="AA1543" s="14" t="s">
        <v>17</v>
      </c>
      <c r="AB1543" s="14" t="s">
        <v>17</v>
      </c>
      <c r="AC1543" s="14" t="s">
        <v>17</v>
      </c>
      <c r="AD1543" s="14" t="s">
        <v>17</v>
      </c>
      <c r="AE1543" s="14" t="s">
        <v>17</v>
      </c>
    </row>
    <row r="1544" spans="1:31">
      <c r="A1544" t="s">
        <v>143</v>
      </c>
      <c r="B1544" t="s">
        <v>127</v>
      </c>
      <c r="C1544" s="234">
        <v>36077</v>
      </c>
      <c r="D1544" s="234">
        <v>36341</v>
      </c>
      <c r="E1544">
        <v>1999</v>
      </c>
      <c r="F1544">
        <v>2</v>
      </c>
      <c r="G1544">
        <v>14</v>
      </c>
      <c r="H1544">
        <v>44.085317073170728</v>
      </c>
      <c r="I1544" s="2">
        <v>2.2839601039886475</v>
      </c>
      <c r="J1544" s="14" t="s">
        <v>17</v>
      </c>
      <c r="K1544" s="14" t="s">
        <v>17</v>
      </c>
      <c r="L1544" s="14">
        <v>5.29</v>
      </c>
      <c r="M1544" s="14">
        <v>5.5679999999999996</v>
      </c>
      <c r="N1544" s="14">
        <v>76.540480000000002</v>
      </c>
      <c r="O1544" s="14">
        <v>584</v>
      </c>
      <c r="P1544" s="163">
        <v>9.1637940000000001E-2</v>
      </c>
      <c r="Q1544" s="14">
        <v>0.77147849999999996</v>
      </c>
      <c r="R1544" s="14" t="s">
        <v>17</v>
      </c>
      <c r="S1544" s="14" t="s">
        <v>17</v>
      </c>
      <c r="T1544" s="14" t="s">
        <v>17</v>
      </c>
      <c r="U1544" s="14" t="s">
        <v>17</v>
      </c>
      <c r="V1544" s="14" t="s">
        <v>17</v>
      </c>
      <c r="W1544" s="14" t="s">
        <v>17</v>
      </c>
      <c r="X1544" s="14" t="s">
        <v>17</v>
      </c>
      <c r="Y1544" s="14" t="s">
        <v>17</v>
      </c>
      <c r="Z1544" s="14" t="s">
        <v>17</v>
      </c>
      <c r="AA1544" s="14" t="s">
        <v>17</v>
      </c>
      <c r="AB1544" s="14" t="s">
        <v>17</v>
      </c>
      <c r="AC1544" s="14" t="s">
        <v>17</v>
      </c>
      <c r="AD1544" s="14" t="s">
        <v>17</v>
      </c>
      <c r="AE1544" s="14" t="s">
        <v>17</v>
      </c>
    </row>
    <row r="1545" spans="1:31">
      <c r="A1545" t="s">
        <v>143</v>
      </c>
      <c r="B1545" t="s">
        <v>127</v>
      </c>
      <c r="C1545" s="234">
        <v>36077</v>
      </c>
      <c r="D1545" s="234">
        <v>36341</v>
      </c>
      <c r="E1545">
        <v>1999</v>
      </c>
      <c r="F1545">
        <v>3</v>
      </c>
      <c r="G1545">
        <v>1</v>
      </c>
      <c r="H1545">
        <v>1.9162858536585365</v>
      </c>
      <c r="I1545" s="2">
        <v>2.3414077758789063</v>
      </c>
      <c r="J1545" s="14" t="s">
        <v>17</v>
      </c>
      <c r="K1545" s="14" t="s">
        <v>17</v>
      </c>
      <c r="L1545" s="14">
        <v>5.62</v>
      </c>
      <c r="M1545" s="14">
        <v>2.1419999999999999</v>
      </c>
      <c r="N1545" s="14">
        <v>25.683380000000007</v>
      </c>
      <c r="O1545" s="14">
        <v>399</v>
      </c>
      <c r="P1545" s="163">
        <v>8.5417640000000003E-2</v>
      </c>
      <c r="Q1545" s="14">
        <v>0.71265920000000005</v>
      </c>
      <c r="R1545" s="14" t="s">
        <v>17</v>
      </c>
      <c r="S1545" s="14" t="s">
        <v>17</v>
      </c>
      <c r="T1545" s="14" t="s">
        <v>17</v>
      </c>
      <c r="U1545" s="14" t="s">
        <v>17</v>
      </c>
      <c r="V1545" s="14" t="s">
        <v>17</v>
      </c>
      <c r="W1545" s="14" t="s">
        <v>17</v>
      </c>
      <c r="X1545" s="153">
        <v>0.40676000000000001</v>
      </c>
      <c r="Y1545" s="14">
        <v>108</v>
      </c>
      <c r="Z1545" s="14" t="s">
        <v>17</v>
      </c>
      <c r="AA1545" s="14" t="s">
        <v>17</v>
      </c>
      <c r="AB1545" s="14" t="s">
        <v>17</v>
      </c>
      <c r="AC1545" s="14" t="s">
        <v>17</v>
      </c>
      <c r="AD1545" s="14">
        <f t="shared" si="0"/>
        <v>3.7662962962962962E-3</v>
      </c>
      <c r="AE1545" s="14" t="s">
        <v>17</v>
      </c>
    </row>
    <row r="1546" spans="1:31">
      <c r="A1546" t="s">
        <v>143</v>
      </c>
      <c r="B1546" t="s">
        <v>127</v>
      </c>
      <c r="C1546" s="234">
        <v>36077</v>
      </c>
      <c r="D1546" s="234">
        <v>36341</v>
      </c>
      <c r="E1546">
        <v>1999</v>
      </c>
      <c r="F1546">
        <v>3</v>
      </c>
      <c r="G1546">
        <v>2</v>
      </c>
      <c r="H1546">
        <v>17.546322509982886</v>
      </c>
      <c r="I1546" s="2">
        <v>2.413557767868042</v>
      </c>
      <c r="J1546" s="14" t="s">
        <v>17</v>
      </c>
      <c r="K1546" s="14" t="s">
        <v>17</v>
      </c>
      <c r="L1546" s="14">
        <v>5.72</v>
      </c>
      <c r="M1546" s="14">
        <v>6.444</v>
      </c>
      <c r="N1546" s="14">
        <v>64.911320000000003</v>
      </c>
      <c r="O1546" s="14">
        <v>489</v>
      </c>
      <c r="P1546" s="14">
        <v>8.5848499999999994E-2</v>
      </c>
      <c r="Q1546" s="14">
        <v>0.72156390000000004</v>
      </c>
      <c r="R1546" s="14" t="s">
        <v>17</v>
      </c>
      <c r="S1546" s="14" t="s">
        <v>17</v>
      </c>
      <c r="T1546" s="14" t="s">
        <v>17</v>
      </c>
      <c r="U1546" s="14" t="s">
        <v>17</v>
      </c>
      <c r="V1546" s="14" t="s">
        <v>17</v>
      </c>
      <c r="W1546" s="14" t="s">
        <v>17</v>
      </c>
      <c r="X1546" s="153">
        <v>0.65334000000000003</v>
      </c>
      <c r="Y1546" s="14">
        <v>108</v>
      </c>
      <c r="Z1546" s="14" t="s">
        <v>17</v>
      </c>
      <c r="AA1546" s="14" t="s">
        <v>17</v>
      </c>
      <c r="AB1546" s="14" t="s">
        <v>17</v>
      </c>
      <c r="AC1546" s="14" t="s">
        <v>17</v>
      </c>
      <c r="AD1546" s="14">
        <f t="shared" si="0"/>
        <v>6.049444444444445E-3</v>
      </c>
      <c r="AE1546" s="14" t="s">
        <v>17</v>
      </c>
    </row>
    <row r="1547" spans="1:31">
      <c r="A1547" t="s">
        <v>143</v>
      </c>
      <c r="B1547" t="s">
        <v>127</v>
      </c>
      <c r="C1547" s="234">
        <v>36077</v>
      </c>
      <c r="D1547" s="234">
        <v>36341</v>
      </c>
      <c r="E1547">
        <v>1999</v>
      </c>
      <c r="F1547">
        <v>3</v>
      </c>
      <c r="G1547">
        <v>3</v>
      </c>
      <c r="H1547">
        <v>20.002612846548775</v>
      </c>
      <c r="I1547" s="2">
        <v>2.5351450443267822</v>
      </c>
      <c r="J1547" s="14" t="s">
        <v>17</v>
      </c>
      <c r="K1547" s="14" t="s">
        <v>17</v>
      </c>
      <c r="L1547" s="14">
        <v>5.56</v>
      </c>
      <c r="M1547" s="14">
        <v>4.4530000000000003</v>
      </c>
      <c r="N1547" s="14">
        <v>99.709940000000017</v>
      </c>
      <c r="O1547" s="14">
        <v>527</v>
      </c>
      <c r="P1547" s="163">
        <v>8.7190080000000003E-2</v>
      </c>
      <c r="Q1547" s="14">
        <v>0.75362070000000003</v>
      </c>
      <c r="R1547" s="14" t="s">
        <v>17</v>
      </c>
      <c r="S1547" s="14" t="s">
        <v>17</v>
      </c>
      <c r="T1547" s="14" t="s">
        <v>17</v>
      </c>
      <c r="U1547" s="14" t="s">
        <v>17</v>
      </c>
      <c r="V1547" s="14" t="s">
        <v>17</v>
      </c>
      <c r="W1547" s="14" t="s">
        <v>17</v>
      </c>
      <c r="X1547" s="153">
        <v>0.71194000000000002</v>
      </c>
      <c r="Y1547" s="14">
        <v>108</v>
      </c>
      <c r="Z1547" s="14" t="s">
        <v>17</v>
      </c>
      <c r="AA1547" s="14" t="s">
        <v>17</v>
      </c>
      <c r="AB1547" s="14" t="s">
        <v>17</v>
      </c>
      <c r="AC1547" s="14" t="s">
        <v>17</v>
      </c>
      <c r="AD1547" s="14">
        <f t="shared" si="0"/>
        <v>6.5920370370370369E-3</v>
      </c>
      <c r="AE1547" s="14" t="s">
        <v>17</v>
      </c>
    </row>
    <row r="1548" spans="1:31">
      <c r="A1548" t="s">
        <v>143</v>
      </c>
      <c r="B1548" t="s">
        <v>127</v>
      </c>
      <c r="C1548" s="234">
        <v>36077</v>
      </c>
      <c r="D1548" s="234">
        <v>36341</v>
      </c>
      <c r="E1548">
        <v>1999</v>
      </c>
      <c r="F1548">
        <v>3</v>
      </c>
      <c r="G1548">
        <v>4</v>
      </c>
      <c r="H1548">
        <v>32.117544232743874</v>
      </c>
      <c r="I1548" s="2">
        <v>2.3289804458618164</v>
      </c>
      <c r="J1548" s="14" t="s">
        <v>17</v>
      </c>
      <c r="K1548" s="14" t="s">
        <v>17</v>
      </c>
      <c r="L1548" s="14">
        <v>5.43</v>
      </c>
      <c r="M1548" s="14">
        <v>4.8150000000000004</v>
      </c>
      <c r="N1548" s="14">
        <v>103.22078000000002</v>
      </c>
      <c r="O1548" s="14">
        <v>556</v>
      </c>
      <c r="P1548" s="163">
        <v>8.8887320000000006E-2</v>
      </c>
      <c r="Q1548" s="14">
        <v>0.74877389999999999</v>
      </c>
      <c r="R1548" s="14" t="s">
        <v>17</v>
      </c>
      <c r="S1548" s="14" t="s">
        <v>17</v>
      </c>
      <c r="T1548" s="14" t="s">
        <v>17</v>
      </c>
      <c r="U1548" s="14" t="s">
        <v>17</v>
      </c>
      <c r="V1548" s="14" t="s">
        <v>17</v>
      </c>
      <c r="W1548" s="14" t="s">
        <v>17</v>
      </c>
      <c r="X1548" s="153">
        <v>0.78854999999999997</v>
      </c>
      <c r="Y1548" s="14">
        <v>108</v>
      </c>
      <c r="Z1548" s="14" t="s">
        <v>17</v>
      </c>
      <c r="AA1548" s="14" t="s">
        <v>17</v>
      </c>
      <c r="AB1548" s="14" t="s">
        <v>17</v>
      </c>
      <c r="AC1548" s="14" t="s">
        <v>17</v>
      </c>
      <c r="AD1548" s="14">
        <f t="shared" si="0"/>
        <v>7.3013888888888885E-3</v>
      </c>
      <c r="AE1548" s="14" t="s">
        <v>17</v>
      </c>
    </row>
    <row r="1549" spans="1:31">
      <c r="A1549" t="s">
        <v>143</v>
      </c>
      <c r="B1549" t="s">
        <v>127</v>
      </c>
      <c r="C1549" s="234">
        <v>36077</v>
      </c>
      <c r="D1549" s="234">
        <v>36341</v>
      </c>
      <c r="E1549">
        <v>1999</v>
      </c>
      <c r="F1549">
        <v>3</v>
      </c>
      <c r="G1549">
        <v>5</v>
      </c>
      <c r="H1549">
        <v>36.354302977752425</v>
      </c>
      <c r="I1549" s="2">
        <v>2.3342170715332031</v>
      </c>
      <c r="J1549" s="14" t="s">
        <v>17</v>
      </c>
      <c r="K1549" s="14" t="s">
        <v>17</v>
      </c>
      <c r="L1549" s="14">
        <v>5.42</v>
      </c>
      <c r="M1549" s="14">
        <v>5.0049999999999999</v>
      </c>
      <c r="N1549" s="14">
        <v>86.595920000000007</v>
      </c>
      <c r="O1549" s="14">
        <v>489</v>
      </c>
      <c r="P1549" s="14">
        <v>9.44102E-2</v>
      </c>
      <c r="Q1549" s="14">
        <v>0.77425339999999998</v>
      </c>
      <c r="R1549" s="14" t="s">
        <v>17</v>
      </c>
      <c r="S1549" s="14" t="s">
        <v>17</v>
      </c>
      <c r="T1549" s="14" t="s">
        <v>17</v>
      </c>
      <c r="U1549" s="14" t="s">
        <v>17</v>
      </c>
      <c r="V1549" s="14" t="s">
        <v>17</v>
      </c>
      <c r="W1549" s="14" t="s">
        <v>17</v>
      </c>
      <c r="X1549" s="153">
        <v>0.84509999999999996</v>
      </c>
      <c r="Y1549" s="14">
        <v>108</v>
      </c>
      <c r="Z1549" s="14" t="s">
        <v>17</v>
      </c>
      <c r="AA1549" s="14" t="s">
        <v>17</v>
      </c>
      <c r="AB1549" s="14" t="s">
        <v>17</v>
      </c>
      <c r="AC1549" s="14" t="s">
        <v>17</v>
      </c>
      <c r="AD1549" s="14">
        <f t="shared" si="0"/>
        <v>7.8250000000000004E-3</v>
      </c>
      <c r="AE1549" s="14" t="s">
        <v>17</v>
      </c>
    </row>
    <row r="1550" spans="1:31">
      <c r="A1550" t="s">
        <v>143</v>
      </c>
      <c r="B1550" t="s">
        <v>127</v>
      </c>
      <c r="C1550" s="234">
        <v>36077</v>
      </c>
      <c r="D1550" s="234">
        <v>36341</v>
      </c>
      <c r="E1550">
        <v>1999</v>
      </c>
      <c r="F1550">
        <v>3</v>
      </c>
      <c r="G1550">
        <v>6</v>
      </c>
      <c r="H1550">
        <v>56.910282715345119</v>
      </c>
      <c r="I1550" s="2">
        <v>2.3973712921142578</v>
      </c>
      <c r="J1550" s="14" t="s">
        <v>17</v>
      </c>
      <c r="K1550" s="14" t="s">
        <v>17</v>
      </c>
      <c r="L1550" s="14">
        <v>5.23</v>
      </c>
      <c r="M1550" s="14">
        <v>8.3680000000000003</v>
      </c>
      <c r="N1550" s="14">
        <v>67.596080000000015</v>
      </c>
      <c r="O1550" s="14">
        <v>487</v>
      </c>
      <c r="P1550" s="163">
        <v>8.8259850000000001E-2</v>
      </c>
      <c r="Q1550" s="14">
        <v>0.73261480000000001</v>
      </c>
      <c r="R1550" s="14" t="s">
        <v>17</v>
      </c>
      <c r="S1550" s="14" t="s">
        <v>17</v>
      </c>
      <c r="T1550" s="14" t="s">
        <v>17</v>
      </c>
      <c r="U1550" s="14" t="s">
        <v>17</v>
      </c>
      <c r="V1550" s="14" t="s">
        <v>17</v>
      </c>
      <c r="W1550" s="14" t="s">
        <v>17</v>
      </c>
      <c r="X1550" s="153">
        <v>0.84992999999999996</v>
      </c>
      <c r="Y1550" s="14">
        <v>108</v>
      </c>
      <c r="Z1550" s="14" t="s">
        <v>17</v>
      </c>
      <c r="AA1550" s="14" t="s">
        <v>17</v>
      </c>
      <c r="AB1550" s="14" t="s">
        <v>17</v>
      </c>
      <c r="AC1550" s="14" t="s">
        <v>17</v>
      </c>
      <c r="AD1550" s="14">
        <f t="shared" si="0"/>
        <v>7.8697222222222224E-3</v>
      </c>
      <c r="AE1550" s="14" t="s">
        <v>17</v>
      </c>
    </row>
    <row r="1551" spans="1:31">
      <c r="A1551" t="s">
        <v>143</v>
      </c>
      <c r="B1551" t="s">
        <v>127</v>
      </c>
      <c r="C1551" s="234">
        <v>36077</v>
      </c>
      <c r="D1551" s="234">
        <v>36341</v>
      </c>
      <c r="E1551">
        <v>1999</v>
      </c>
      <c r="F1551">
        <v>3</v>
      </c>
      <c r="G1551">
        <v>7</v>
      </c>
      <c r="H1551">
        <v>54.241319520821449</v>
      </c>
      <c r="I1551" s="2">
        <v>2.4704797267913818</v>
      </c>
      <c r="J1551" s="14" t="s">
        <v>17</v>
      </c>
      <c r="K1551" s="14" t="s">
        <v>17</v>
      </c>
      <c r="L1551" s="14">
        <v>5.19</v>
      </c>
      <c r="M1551" s="14">
        <v>10.195</v>
      </c>
      <c r="N1551" s="14">
        <v>71.726479999999995</v>
      </c>
      <c r="O1551" s="14">
        <v>487</v>
      </c>
      <c r="P1551" s="14">
        <v>9.0750499999999998E-2</v>
      </c>
      <c r="Q1551" s="14">
        <v>0.76605270000000003</v>
      </c>
      <c r="R1551" s="14" t="s">
        <v>17</v>
      </c>
      <c r="S1551" s="14" t="s">
        <v>17</v>
      </c>
      <c r="T1551" s="14" t="s">
        <v>17</v>
      </c>
      <c r="U1551" s="14" t="s">
        <v>17</v>
      </c>
      <c r="V1551" s="14" t="s">
        <v>17</v>
      </c>
      <c r="W1551" s="14" t="s">
        <v>17</v>
      </c>
      <c r="X1551" s="153">
        <v>0.86722999999999995</v>
      </c>
      <c r="Y1551" s="14">
        <v>108</v>
      </c>
      <c r="Z1551" s="14" t="s">
        <v>17</v>
      </c>
      <c r="AA1551" s="14" t="s">
        <v>17</v>
      </c>
      <c r="AB1551" s="14" t="s">
        <v>17</v>
      </c>
      <c r="AC1551" s="14" t="s">
        <v>17</v>
      </c>
      <c r="AD1551" s="14">
        <f t="shared" si="0"/>
        <v>8.0299074074074075E-3</v>
      </c>
      <c r="AE1551" s="14" t="s">
        <v>17</v>
      </c>
    </row>
    <row r="1552" spans="1:31">
      <c r="A1552" t="s">
        <v>143</v>
      </c>
      <c r="B1552" t="s">
        <v>127</v>
      </c>
      <c r="C1552" s="234">
        <v>36077</v>
      </c>
      <c r="D1552" s="234">
        <v>36341</v>
      </c>
      <c r="E1552">
        <v>1999</v>
      </c>
      <c r="F1552">
        <v>3</v>
      </c>
      <c r="G1552">
        <v>8</v>
      </c>
      <c r="H1552">
        <v>51.175740000000005</v>
      </c>
      <c r="I1552" s="2">
        <v>2.3470125198364258</v>
      </c>
      <c r="J1552" s="14" t="s">
        <v>17</v>
      </c>
      <c r="K1552" s="14" t="s">
        <v>17</v>
      </c>
      <c r="L1552" s="14">
        <v>5.4</v>
      </c>
      <c r="M1552" s="14">
        <v>6.44</v>
      </c>
      <c r="N1552" s="14">
        <v>49.319059999999993</v>
      </c>
      <c r="O1552" s="14">
        <v>531</v>
      </c>
      <c r="P1552" s="163">
        <v>8.3202040000000005E-2</v>
      </c>
      <c r="Q1552" s="14">
        <v>0.71881280000000003</v>
      </c>
      <c r="R1552" s="14" t="s">
        <v>17</v>
      </c>
      <c r="S1552" s="14" t="s">
        <v>17</v>
      </c>
      <c r="T1552" s="14" t="s">
        <v>17</v>
      </c>
      <c r="U1552" s="14" t="s">
        <v>17</v>
      </c>
      <c r="V1552" s="14" t="s">
        <v>17</v>
      </c>
      <c r="W1552" s="14" t="s">
        <v>17</v>
      </c>
      <c r="X1552" s="14" t="s">
        <v>17</v>
      </c>
      <c r="Y1552" s="14" t="s">
        <v>17</v>
      </c>
      <c r="Z1552" s="14" t="s">
        <v>17</v>
      </c>
      <c r="AA1552" s="14" t="s">
        <v>17</v>
      </c>
      <c r="AB1552" s="14" t="s">
        <v>17</v>
      </c>
      <c r="AC1552" s="14" t="s">
        <v>17</v>
      </c>
      <c r="AD1552" s="14" t="s">
        <v>17</v>
      </c>
      <c r="AE1552" s="14" t="s">
        <v>17</v>
      </c>
    </row>
    <row r="1553" spans="1:31">
      <c r="A1553" t="s">
        <v>143</v>
      </c>
      <c r="B1553" t="s">
        <v>127</v>
      </c>
      <c r="C1553" s="234">
        <v>36077</v>
      </c>
      <c r="D1553" s="234">
        <v>36341</v>
      </c>
      <c r="E1553">
        <v>1999</v>
      </c>
      <c r="F1553">
        <v>3</v>
      </c>
      <c r="G1553">
        <v>9</v>
      </c>
      <c r="H1553">
        <v>39.981705365853649</v>
      </c>
      <c r="I1553" s="2">
        <v>2.6593873500823975</v>
      </c>
      <c r="J1553" s="14" t="s">
        <v>17</v>
      </c>
      <c r="K1553" s="14" t="s">
        <v>17</v>
      </c>
      <c r="L1553" s="14">
        <v>5.37</v>
      </c>
      <c r="M1553" s="14">
        <v>5.1890000000000001</v>
      </c>
      <c r="N1553" s="14">
        <v>72.449299999999994</v>
      </c>
      <c r="O1553" s="14">
        <v>518</v>
      </c>
      <c r="P1553" s="163">
        <v>8.2603079999999995E-2</v>
      </c>
      <c r="Q1553" s="14">
        <v>0.74387499999999995</v>
      </c>
      <c r="R1553" s="14" t="s">
        <v>17</v>
      </c>
      <c r="S1553" s="14" t="s">
        <v>17</v>
      </c>
      <c r="T1553" s="14" t="s">
        <v>17</v>
      </c>
      <c r="U1553" s="14" t="s">
        <v>17</v>
      </c>
      <c r="V1553" s="14" t="s">
        <v>17</v>
      </c>
      <c r="W1553" s="14" t="s">
        <v>17</v>
      </c>
      <c r="X1553" s="14" t="s">
        <v>17</v>
      </c>
      <c r="Y1553" s="14" t="s">
        <v>17</v>
      </c>
      <c r="Z1553" s="14" t="s">
        <v>17</v>
      </c>
      <c r="AA1553" s="14" t="s">
        <v>17</v>
      </c>
      <c r="AB1553" s="14" t="s">
        <v>17</v>
      </c>
      <c r="AC1553" s="14" t="s">
        <v>17</v>
      </c>
      <c r="AD1553" s="14" t="s">
        <v>17</v>
      </c>
      <c r="AE1553" s="14" t="s">
        <v>17</v>
      </c>
    </row>
    <row r="1554" spans="1:31">
      <c r="A1554" t="s">
        <v>143</v>
      </c>
      <c r="B1554" t="s">
        <v>127</v>
      </c>
      <c r="C1554" s="234">
        <v>36077</v>
      </c>
      <c r="D1554" s="234">
        <v>36341</v>
      </c>
      <c r="E1554">
        <v>1999</v>
      </c>
      <c r="F1554">
        <v>3</v>
      </c>
      <c r="G1554">
        <v>10</v>
      </c>
      <c r="H1554">
        <v>45.265745853658537</v>
      </c>
      <c r="I1554" s="2">
        <v>2.2532148361206055</v>
      </c>
      <c r="J1554" s="14" t="s">
        <v>17</v>
      </c>
      <c r="K1554" s="14" t="s">
        <v>17</v>
      </c>
      <c r="L1554" s="14">
        <v>5.23</v>
      </c>
      <c r="M1554" s="14">
        <v>6.9269999999999996</v>
      </c>
      <c r="N1554" s="14">
        <v>81.639440000000008</v>
      </c>
      <c r="O1554" s="14">
        <v>531</v>
      </c>
      <c r="P1554" s="163">
        <v>8.9595439999999998E-2</v>
      </c>
      <c r="Q1554" s="14">
        <v>0.76015449999999996</v>
      </c>
      <c r="R1554" s="14" t="s">
        <v>17</v>
      </c>
      <c r="S1554" s="14" t="s">
        <v>17</v>
      </c>
      <c r="T1554" s="14" t="s">
        <v>17</v>
      </c>
      <c r="U1554" s="14" t="s">
        <v>17</v>
      </c>
      <c r="V1554" s="14" t="s">
        <v>17</v>
      </c>
      <c r="W1554" s="14" t="s">
        <v>17</v>
      </c>
      <c r="X1554" s="14" t="s">
        <v>17</v>
      </c>
      <c r="Y1554" s="14" t="s">
        <v>17</v>
      </c>
      <c r="Z1554" s="14" t="s">
        <v>17</v>
      </c>
      <c r="AA1554" s="14" t="s">
        <v>17</v>
      </c>
      <c r="AB1554" s="14" t="s">
        <v>17</v>
      </c>
      <c r="AC1554" s="14" t="s">
        <v>17</v>
      </c>
      <c r="AD1554" s="14" t="s">
        <v>17</v>
      </c>
      <c r="AE1554" s="14" t="s">
        <v>17</v>
      </c>
    </row>
    <row r="1555" spans="1:31">
      <c r="A1555" t="s">
        <v>143</v>
      </c>
      <c r="B1555" t="s">
        <v>127</v>
      </c>
      <c r="C1555" s="234">
        <v>36077</v>
      </c>
      <c r="D1555" s="234">
        <v>36341</v>
      </c>
      <c r="E1555">
        <v>1999</v>
      </c>
      <c r="F1555">
        <v>3</v>
      </c>
      <c r="G1555">
        <v>11</v>
      </c>
      <c r="H1555">
        <v>57.203487804878051</v>
      </c>
      <c r="I1555" s="2">
        <v>2.3106412887573242</v>
      </c>
      <c r="J1555" s="14" t="s">
        <v>17</v>
      </c>
      <c r="K1555" s="14" t="s">
        <v>17</v>
      </c>
      <c r="L1555" s="14">
        <v>5.24</v>
      </c>
      <c r="M1555" s="14">
        <v>7.9930000000000003</v>
      </c>
      <c r="N1555" s="14">
        <v>114.26960000000001</v>
      </c>
      <c r="O1555" s="14">
        <v>558</v>
      </c>
      <c r="P1555" s="163">
        <v>8.8440420000000006E-2</v>
      </c>
      <c r="Q1555" s="14">
        <v>0.75637549999999998</v>
      </c>
      <c r="R1555" s="14" t="s">
        <v>17</v>
      </c>
      <c r="S1555" s="14" t="s">
        <v>17</v>
      </c>
      <c r="T1555" s="14" t="s">
        <v>17</v>
      </c>
      <c r="U1555" s="14" t="s">
        <v>17</v>
      </c>
      <c r="V1555" s="14" t="s">
        <v>17</v>
      </c>
      <c r="W1555" s="14" t="s">
        <v>17</v>
      </c>
      <c r="X1555" s="14" t="s">
        <v>17</v>
      </c>
      <c r="Y1555" s="14" t="s">
        <v>17</v>
      </c>
      <c r="Z1555" s="14" t="s">
        <v>17</v>
      </c>
      <c r="AA1555" s="14" t="s">
        <v>17</v>
      </c>
      <c r="AB1555" s="14" t="s">
        <v>17</v>
      </c>
      <c r="AC1555" s="14" t="s">
        <v>17</v>
      </c>
      <c r="AD1555" s="14" t="s">
        <v>17</v>
      </c>
      <c r="AE1555" s="14" t="s">
        <v>17</v>
      </c>
    </row>
    <row r="1556" spans="1:31">
      <c r="A1556" t="s">
        <v>143</v>
      </c>
      <c r="B1556" t="s">
        <v>127</v>
      </c>
      <c r="C1556" s="234">
        <v>36077</v>
      </c>
      <c r="D1556" s="234">
        <v>36341</v>
      </c>
      <c r="E1556">
        <v>1999</v>
      </c>
      <c r="F1556">
        <v>3</v>
      </c>
      <c r="G1556">
        <v>12</v>
      </c>
      <c r="H1556">
        <v>45.629542682926818</v>
      </c>
      <c r="I1556" s="2">
        <v>2.2928943634033203</v>
      </c>
      <c r="J1556" s="14" t="s">
        <v>17</v>
      </c>
      <c r="K1556" s="14" t="s">
        <v>17</v>
      </c>
      <c r="L1556" s="14">
        <v>5.32</v>
      </c>
      <c r="M1556" s="14">
        <v>5.673</v>
      </c>
      <c r="N1556" s="14">
        <v>96.92192</v>
      </c>
      <c r="O1556" s="14">
        <v>384</v>
      </c>
      <c r="P1556" s="163">
        <v>8.7864479999999995E-2</v>
      </c>
      <c r="Q1556" s="14">
        <v>0.76908730000000003</v>
      </c>
      <c r="R1556" s="14" t="s">
        <v>17</v>
      </c>
      <c r="S1556" s="14" t="s">
        <v>17</v>
      </c>
      <c r="T1556" s="14" t="s">
        <v>17</v>
      </c>
      <c r="U1556" s="14" t="s">
        <v>17</v>
      </c>
      <c r="V1556" s="14" t="s">
        <v>17</v>
      </c>
      <c r="W1556" s="14" t="s">
        <v>17</v>
      </c>
      <c r="X1556" s="14" t="s">
        <v>17</v>
      </c>
      <c r="Y1556" s="14" t="s">
        <v>17</v>
      </c>
      <c r="Z1556" s="14" t="s">
        <v>17</v>
      </c>
      <c r="AA1556" s="14" t="s">
        <v>17</v>
      </c>
      <c r="AB1556" s="14" t="s">
        <v>17</v>
      </c>
      <c r="AC1556" s="14" t="s">
        <v>17</v>
      </c>
      <c r="AD1556" s="14" t="s">
        <v>17</v>
      </c>
      <c r="AE1556" s="14" t="s">
        <v>17</v>
      </c>
    </row>
    <row r="1557" spans="1:31">
      <c r="A1557" t="s">
        <v>143</v>
      </c>
      <c r="B1557" t="s">
        <v>127</v>
      </c>
      <c r="C1557" s="234">
        <v>36077</v>
      </c>
      <c r="D1557" s="234">
        <v>36341</v>
      </c>
      <c r="E1557">
        <v>1999</v>
      </c>
      <c r="F1557">
        <v>3</v>
      </c>
      <c r="G1557">
        <v>13</v>
      </c>
      <c r="H1557">
        <v>60.436961951219509</v>
      </c>
      <c r="I1557" s="2">
        <v>2.4750096797943115</v>
      </c>
      <c r="J1557" s="14" t="s">
        <v>17</v>
      </c>
      <c r="K1557" s="14" t="s">
        <v>17</v>
      </c>
      <c r="L1557" s="14">
        <v>5.16</v>
      </c>
      <c r="M1557" s="14">
        <v>11.568</v>
      </c>
      <c r="N1557" s="14">
        <v>121.18802000000001</v>
      </c>
      <c r="O1557" s="14">
        <v>530</v>
      </c>
      <c r="P1557" s="163">
        <v>8.5573360000000001E-2</v>
      </c>
      <c r="Q1557" s="14">
        <v>0.75211620000000001</v>
      </c>
      <c r="R1557" s="14" t="s">
        <v>17</v>
      </c>
      <c r="S1557" s="14" t="s">
        <v>17</v>
      </c>
      <c r="T1557" s="14" t="s">
        <v>17</v>
      </c>
      <c r="U1557" s="14" t="s">
        <v>17</v>
      </c>
      <c r="V1557" s="14" t="s">
        <v>17</v>
      </c>
      <c r="W1557" s="14" t="s">
        <v>17</v>
      </c>
      <c r="X1557" s="14" t="s">
        <v>17</v>
      </c>
      <c r="Y1557" s="14" t="s">
        <v>17</v>
      </c>
      <c r="Z1557" s="14" t="s">
        <v>17</v>
      </c>
      <c r="AA1557" s="14" t="s">
        <v>17</v>
      </c>
      <c r="AB1557" s="14" t="s">
        <v>17</v>
      </c>
      <c r="AC1557" s="14" t="s">
        <v>17</v>
      </c>
      <c r="AD1557" s="14" t="s">
        <v>17</v>
      </c>
      <c r="AE1557" s="14" t="s">
        <v>17</v>
      </c>
    </row>
    <row r="1558" spans="1:31">
      <c r="A1558" t="s">
        <v>143</v>
      </c>
      <c r="B1558" t="s">
        <v>127</v>
      </c>
      <c r="C1558" s="234">
        <v>36077</v>
      </c>
      <c r="D1558" s="234">
        <v>36341</v>
      </c>
      <c r="E1558">
        <v>1999</v>
      </c>
      <c r="F1558">
        <v>3</v>
      </c>
      <c r="G1558">
        <v>14</v>
      </c>
      <c r="H1558">
        <v>44.017557073170728</v>
      </c>
      <c r="I1558" s="2">
        <v>2.4172976016998291</v>
      </c>
      <c r="J1558" s="14" t="s">
        <v>17</v>
      </c>
      <c r="K1558" s="14" t="s">
        <v>17</v>
      </c>
      <c r="L1558" s="14">
        <v>5.37</v>
      </c>
      <c r="M1558" s="14">
        <v>4.9210000000000003</v>
      </c>
      <c r="N1558" s="14">
        <v>59.645060000000001</v>
      </c>
      <c r="O1558" s="14">
        <v>437</v>
      </c>
      <c r="P1558" s="163">
        <v>8.9826459999999997E-2</v>
      </c>
      <c r="Q1558" s="14">
        <v>0.78617380000000003</v>
      </c>
      <c r="R1558" s="14" t="s">
        <v>17</v>
      </c>
      <c r="S1558" s="14" t="s">
        <v>17</v>
      </c>
      <c r="T1558" s="14" t="s">
        <v>17</v>
      </c>
      <c r="U1558" s="14" t="s">
        <v>17</v>
      </c>
      <c r="V1558" s="14" t="s">
        <v>17</v>
      </c>
      <c r="W1558" s="14" t="s">
        <v>17</v>
      </c>
      <c r="X1558" s="14" t="s">
        <v>17</v>
      </c>
      <c r="Y1558" s="14" t="s">
        <v>17</v>
      </c>
      <c r="Z1558" s="14" t="s">
        <v>17</v>
      </c>
      <c r="AA1558" s="14" t="s">
        <v>17</v>
      </c>
      <c r="AB1558" s="14" t="s">
        <v>17</v>
      </c>
      <c r="AC1558" s="14" t="s">
        <v>17</v>
      </c>
      <c r="AD1558" s="14" t="s">
        <v>17</v>
      </c>
      <c r="AE1558" s="14" t="s">
        <v>17</v>
      </c>
    </row>
    <row r="1559" spans="1:31">
      <c r="A1559" t="s">
        <v>143</v>
      </c>
      <c r="B1559" t="s">
        <v>127</v>
      </c>
      <c r="C1559" s="234">
        <v>36077</v>
      </c>
      <c r="D1559" s="234">
        <v>36341</v>
      </c>
      <c r="E1559">
        <v>1999</v>
      </c>
      <c r="F1559">
        <v>4</v>
      </c>
      <c r="G1559">
        <v>1</v>
      </c>
      <c r="H1559">
        <v>22.225693170731706</v>
      </c>
      <c r="I1559" s="2">
        <v>2.2363009452819824</v>
      </c>
      <c r="J1559" s="14" t="s">
        <v>17</v>
      </c>
      <c r="K1559" s="14" t="s">
        <v>17</v>
      </c>
      <c r="L1559" s="14">
        <v>5.74</v>
      </c>
      <c r="M1559" s="14">
        <v>4.3780000000000001</v>
      </c>
      <c r="N1559" s="14">
        <v>43.536500000000004</v>
      </c>
      <c r="O1559" s="14">
        <v>383</v>
      </c>
      <c r="P1559" s="163">
        <v>8.0969150000000004E-2</v>
      </c>
      <c r="Q1559" s="14">
        <v>0.71710529999999995</v>
      </c>
      <c r="R1559" s="14" t="s">
        <v>17</v>
      </c>
      <c r="S1559" s="14" t="s">
        <v>17</v>
      </c>
      <c r="T1559" s="14" t="s">
        <v>17</v>
      </c>
      <c r="U1559" s="14" t="s">
        <v>17</v>
      </c>
      <c r="V1559" s="14" t="s">
        <v>17</v>
      </c>
      <c r="W1559" s="14" t="s">
        <v>17</v>
      </c>
      <c r="X1559" s="153">
        <v>0.71013999999999999</v>
      </c>
      <c r="Y1559" s="14">
        <v>108</v>
      </c>
      <c r="Z1559" s="14" t="s">
        <v>17</v>
      </c>
      <c r="AA1559" s="14" t="s">
        <v>17</v>
      </c>
      <c r="AB1559" s="14" t="s">
        <v>17</v>
      </c>
      <c r="AC1559" s="14" t="s">
        <v>17</v>
      </c>
      <c r="AD1559" s="14">
        <f t="shared" si="0"/>
        <v>6.5753703703703703E-3</v>
      </c>
      <c r="AE1559" s="14" t="s">
        <v>17</v>
      </c>
    </row>
    <row r="1560" spans="1:31">
      <c r="A1560" t="s">
        <v>143</v>
      </c>
      <c r="B1560" t="s">
        <v>127</v>
      </c>
      <c r="C1560" s="234">
        <v>36077</v>
      </c>
      <c r="D1560" s="234">
        <v>36341</v>
      </c>
      <c r="E1560">
        <v>1999</v>
      </c>
      <c r="F1560">
        <v>4</v>
      </c>
      <c r="G1560">
        <v>2</v>
      </c>
      <c r="H1560">
        <v>21.776587427267536</v>
      </c>
      <c r="I1560" s="2">
        <v>2.1789765357971191</v>
      </c>
      <c r="J1560" s="14" t="s">
        <v>17</v>
      </c>
      <c r="K1560" s="14" t="s">
        <v>17</v>
      </c>
      <c r="L1560" s="14">
        <v>5.8</v>
      </c>
      <c r="M1560" s="14">
        <v>4.1870000000000003</v>
      </c>
      <c r="N1560" s="14">
        <v>82.981819999999999</v>
      </c>
      <c r="O1560" s="14">
        <v>528</v>
      </c>
      <c r="P1560" s="163">
        <v>8.4788870000000002E-2</v>
      </c>
      <c r="Q1560" s="14">
        <v>0.70834779999999997</v>
      </c>
      <c r="R1560" s="14" t="s">
        <v>17</v>
      </c>
      <c r="S1560" s="14" t="s">
        <v>17</v>
      </c>
      <c r="T1560" s="14" t="s">
        <v>17</v>
      </c>
      <c r="U1560" s="14" t="s">
        <v>17</v>
      </c>
      <c r="V1560" s="14" t="s">
        <v>17</v>
      </c>
      <c r="W1560" s="14" t="s">
        <v>17</v>
      </c>
      <c r="X1560" s="153">
        <v>0.56594999999999995</v>
      </c>
      <c r="Y1560" s="14">
        <v>108</v>
      </c>
      <c r="Z1560" s="14" t="s">
        <v>17</v>
      </c>
      <c r="AA1560" s="14" t="s">
        <v>17</v>
      </c>
      <c r="AB1560" s="14" t="s">
        <v>17</v>
      </c>
      <c r="AC1560" s="14" t="s">
        <v>17</v>
      </c>
      <c r="AD1560" s="14">
        <f t="shared" si="0"/>
        <v>5.2402777777777777E-3</v>
      </c>
      <c r="AE1560" s="14" t="s">
        <v>17</v>
      </c>
    </row>
    <row r="1561" spans="1:31">
      <c r="A1561" t="s">
        <v>143</v>
      </c>
      <c r="B1561" t="s">
        <v>127</v>
      </c>
      <c r="C1561" s="234">
        <v>36077</v>
      </c>
      <c r="D1561" s="234">
        <v>36341</v>
      </c>
      <c r="E1561">
        <v>1999</v>
      </c>
      <c r="F1561">
        <v>4</v>
      </c>
      <c r="G1561">
        <v>3</v>
      </c>
      <c r="H1561">
        <v>28.967573941814031</v>
      </c>
      <c r="I1561" s="2">
        <v>2.1353762149810791</v>
      </c>
      <c r="J1561" s="14" t="s">
        <v>17</v>
      </c>
      <c r="K1561" s="14" t="s">
        <v>17</v>
      </c>
      <c r="L1561" s="14">
        <v>5.51</v>
      </c>
      <c r="M1561" s="14">
        <v>4.0510000000000002</v>
      </c>
      <c r="N1561" s="14">
        <v>83.807900000000018</v>
      </c>
      <c r="O1561" s="14">
        <v>491</v>
      </c>
      <c r="P1561" s="163">
        <v>8.3416130000000005E-2</v>
      </c>
      <c r="Q1561" s="14">
        <v>0.72982630000000004</v>
      </c>
      <c r="R1561" s="14" t="s">
        <v>17</v>
      </c>
      <c r="S1561" s="14" t="s">
        <v>17</v>
      </c>
      <c r="T1561" s="14" t="s">
        <v>17</v>
      </c>
      <c r="U1561" s="14" t="s">
        <v>17</v>
      </c>
      <c r="V1561" s="14" t="s">
        <v>17</v>
      </c>
      <c r="W1561" s="14" t="s">
        <v>17</v>
      </c>
      <c r="X1561" s="153">
        <v>0.69213999999999998</v>
      </c>
      <c r="Y1561" s="14">
        <v>108</v>
      </c>
      <c r="Z1561" s="14" t="s">
        <v>17</v>
      </c>
      <c r="AA1561" s="14" t="s">
        <v>17</v>
      </c>
      <c r="AB1561" s="14" t="s">
        <v>17</v>
      </c>
      <c r="AC1561" s="14" t="s">
        <v>17</v>
      </c>
      <c r="AD1561" s="14">
        <f t="shared" si="0"/>
        <v>6.4087037037037038E-3</v>
      </c>
      <c r="AE1561" s="14" t="s">
        <v>17</v>
      </c>
    </row>
    <row r="1562" spans="1:31">
      <c r="A1562" t="s">
        <v>143</v>
      </c>
      <c r="B1562" t="s">
        <v>127</v>
      </c>
      <c r="C1562" s="234">
        <v>36077</v>
      </c>
      <c r="D1562" s="234">
        <v>36341</v>
      </c>
      <c r="E1562">
        <v>1999</v>
      </c>
      <c r="F1562">
        <v>4</v>
      </c>
      <c r="G1562">
        <v>4</v>
      </c>
      <c r="H1562">
        <v>38.216176155162572</v>
      </c>
      <c r="I1562" s="2">
        <v>2.3083162307739258</v>
      </c>
      <c r="J1562" s="14" t="s">
        <v>17</v>
      </c>
      <c r="K1562" s="14" t="s">
        <v>17</v>
      </c>
      <c r="L1562" s="14">
        <v>5.62</v>
      </c>
      <c r="M1562" s="14">
        <v>5.5679999999999996</v>
      </c>
      <c r="N1562" s="14">
        <v>80.710100000000011</v>
      </c>
      <c r="O1562" s="14">
        <v>506</v>
      </c>
      <c r="P1562" s="163">
        <v>7.9543169999999996E-2</v>
      </c>
      <c r="Q1562" s="14">
        <v>0.70709639999999996</v>
      </c>
      <c r="R1562" s="14" t="s">
        <v>17</v>
      </c>
      <c r="S1562" s="14" t="s">
        <v>17</v>
      </c>
      <c r="T1562" s="14" t="s">
        <v>17</v>
      </c>
      <c r="U1562" s="14" t="s">
        <v>17</v>
      </c>
      <c r="V1562" s="14" t="s">
        <v>17</v>
      </c>
      <c r="W1562" s="14" t="s">
        <v>17</v>
      </c>
      <c r="X1562" s="153">
        <v>0.75593999999999995</v>
      </c>
      <c r="Y1562" s="14">
        <v>108</v>
      </c>
      <c r="Z1562" s="14" t="s">
        <v>17</v>
      </c>
      <c r="AA1562" s="14" t="s">
        <v>17</v>
      </c>
      <c r="AB1562" s="14" t="s">
        <v>17</v>
      </c>
      <c r="AC1562" s="14" t="s">
        <v>17</v>
      </c>
      <c r="AD1562" s="14">
        <f t="shared" si="0"/>
        <v>6.9994444444444436E-3</v>
      </c>
      <c r="AE1562" s="14" t="s">
        <v>17</v>
      </c>
    </row>
    <row r="1563" spans="1:31">
      <c r="A1563" t="s">
        <v>143</v>
      </c>
      <c r="B1563" t="s">
        <v>127</v>
      </c>
      <c r="C1563" s="234">
        <v>36077</v>
      </c>
      <c r="D1563" s="234">
        <v>36341</v>
      </c>
      <c r="E1563">
        <v>1999</v>
      </c>
      <c r="F1563">
        <v>4</v>
      </c>
      <c r="G1563">
        <v>5</v>
      </c>
      <c r="H1563">
        <v>43.573584027381621</v>
      </c>
      <c r="I1563" s="2">
        <v>2.2241284847259521</v>
      </c>
      <c r="J1563" s="14" t="s">
        <v>17</v>
      </c>
      <c r="K1563" s="14" t="s">
        <v>17</v>
      </c>
      <c r="L1563" s="14">
        <v>5.33</v>
      </c>
      <c r="M1563" s="14">
        <v>10.215</v>
      </c>
      <c r="N1563" s="14">
        <v>91.242620000000016</v>
      </c>
      <c r="O1563" s="14">
        <v>563</v>
      </c>
      <c r="P1563" s="163">
        <v>8.5942160000000004E-2</v>
      </c>
      <c r="Q1563" s="14">
        <v>0.72146220000000005</v>
      </c>
      <c r="R1563" s="14" t="s">
        <v>17</v>
      </c>
      <c r="S1563" s="14" t="s">
        <v>17</v>
      </c>
      <c r="T1563" s="14" t="s">
        <v>17</v>
      </c>
      <c r="U1563" s="14" t="s">
        <v>17</v>
      </c>
      <c r="V1563" s="14" t="s">
        <v>17</v>
      </c>
      <c r="W1563" s="14" t="s">
        <v>17</v>
      </c>
      <c r="X1563" s="153">
        <v>0.83296999999999999</v>
      </c>
      <c r="Y1563" s="14">
        <v>108</v>
      </c>
      <c r="Z1563" s="14" t="s">
        <v>17</v>
      </c>
      <c r="AA1563" s="14" t="s">
        <v>17</v>
      </c>
      <c r="AB1563" s="14" t="s">
        <v>17</v>
      </c>
      <c r="AC1563" s="14" t="s">
        <v>17</v>
      </c>
      <c r="AD1563" s="14">
        <f t="shared" si="0"/>
        <v>7.7126851851851853E-3</v>
      </c>
      <c r="AE1563" s="14" t="s">
        <v>17</v>
      </c>
    </row>
    <row r="1564" spans="1:31">
      <c r="A1564" t="s">
        <v>143</v>
      </c>
      <c r="B1564" t="s">
        <v>127</v>
      </c>
      <c r="C1564" s="234">
        <v>36077</v>
      </c>
      <c r="D1564" s="234">
        <v>36341</v>
      </c>
      <c r="E1564">
        <v>1999</v>
      </c>
      <c r="F1564">
        <v>4</v>
      </c>
      <c r="G1564">
        <v>6</v>
      </c>
      <c r="H1564">
        <v>45.954035733029087</v>
      </c>
      <c r="I1564" s="2">
        <v>2.1695511341094971</v>
      </c>
      <c r="J1564" s="14" t="s">
        <v>17</v>
      </c>
      <c r="K1564" s="14" t="s">
        <v>17</v>
      </c>
      <c r="L1564" s="14">
        <v>5.27</v>
      </c>
      <c r="M1564" s="14">
        <v>9.4380000000000006</v>
      </c>
      <c r="N1564" s="14">
        <v>103.9436</v>
      </c>
      <c r="O1564" s="14">
        <v>605</v>
      </c>
      <c r="P1564" s="14">
        <v>8.8526499999999994E-2</v>
      </c>
      <c r="Q1564" s="14">
        <v>0.76650839999999998</v>
      </c>
      <c r="R1564" s="14" t="s">
        <v>17</v>
      </c>
      <c r="S1564" s="14" t="s">
        <v>17</v>
      </c>
      <c r="T1564" s="14" t="s">
        <v>17</v>
      </c>
      <c r="U1564" s="14" t="s">
        <v>17</v>
      </c>
      <c r="V1564" s="14" t="s">
        <v>17</v>
      </c>
      <c r="W1564" s="14" t="s">
        <v>17</v>
      </c>
      <c r="X1564" s="153">
        <v>0.85972999999999999</v>
      </c>
      <c r="Y1564" s="14">
        <v>108</v>
      </c>
      <c r="Z1564" s="14" t="s">
        <v>17</v>
      </c>
      <c r="AA1564" s="14" t="s">
        <v>17</v>
      </c>
      <c r="AB1564" s="14" t="s">
        <v>17</v>
      </c>
      <c r="AC1564" s="14" t="s">
        <v>17</v>
      </c>
      <c r="AD1564" s="14">
        <f t="shared" si="0"/>
        <v>7.9604629629629626E-3</v>
      </c>
      <c r="AE1564" s="14" t="s">
        <v>17</v>
      </c>
    </row>
    <row r="1565" spans="1:31">
      <c r="A1565" t="s">
        <v>143</v>
      </c>
      <c r="B1565" t="s">
        <v>127</v>
      </c>
      <c r="C1565" s="234">
        <v>36077</v>
      </c>
      <c r="D1565" s="234">
        <v>36341</v>
      </c>
      <c r="E1565">
        <v>1999</v>
      </c>
      <c r="F1565">
        <v>4</v>
      </c>
      <c r="G1565">
        <v>7</v>
      </c>
      <c r="H1565">
        <v>57.009777432972051</v>
      </c>
      <c r="I1565" s="2">
        <v>2.6698286533355713</v>
      </c>
      <c r="J1565" s="14" t="s">
        <v>17</v>
      </c>
      <c r="K1565" s="14" t="s">
        <v>17</v>
      </c>
      <c r="L1565" s="14">
        <v>5.22</v>
      </c>
      <c r="M1565" s="14">
        <v>7.6609999999999996</v>
      </c>
      <c r="N1565" s="14">
        <v>84.427459999999996</v>
      </c>
      <c r="O1565" s="14">
        <v>551</v>
      </c>
      <c r="P1565" s="163">
        <v>9.0441510000000003E-2</v>
      </c>
      <c r="Q1565" s="14">
        <v>0.77060249999999997</v>
      </c>
      <c r="R1565" s="14" t="s">
        <v>17</v>
      </c>
      <c r="S1565" s="14" t="s">
        <v>17</v>
      </c>
      <c r="T1565" s="14" t="s">
        <v>17</v>
      </c>
      <c r="U1565" s="14" t="s">
        <v>17</v>
      </c>
      <c r="V1565" s="14" t="s">
        <v>17</v>
      </c>
      <c r="W1565" s="14" t="s">
        <v>17</v>
      </c>
      <c r="X1565" s="154">
        <v>0.87983</v>
      </c>
      <c r="Y1565" s="14">
        <v>108</v>
      </c>
      <c r="Z1565" s="14" t="s">
        <v>17</v>
      </c>
      <c r="AA1565" s="14" t="s">
        <v>17</v>
      </c>
      <c r="AB1565" s="14" t="s">
        <v>17</v>
      </c>
      <c r="AC1565" s="14" t="s">
        <v>17</v>
      </c>
      <c r="AD1565" s="14">
        <f t="shared" si="0"/>
        <v>8.1465740740740734E-3</v>
      </c>
      <c r="AE1565" s="14" t="s">
        <v>17</v>
      </c>
    </row>
    <row r="1566" spans="1:31">
      <c r="A1566" t="s">
        <v>143</v>
      </c>
      <c r="B1566" t="s">
        <v>127</v>
      </c>
      <c r="C1566" s="234">
        <v>36077</v>
      </c>
      <c r="D1566" s="234">
        <v>36341</v>
      </c>
      <c r="E1566">
        <v>1999</v>
      </c>
      <c r="F1566">
        <v>4</v>
      </c>
      <c r="G1566">
        <v>8</v>
      </c>
      <c r="H1566">
        <v>43.073875121951218</v>
      </c>
      <c r="I1566" s="2">
        <v>2.1174135208129883</v>
      </c>
      <c r="J1566" s="14" t="s">
        <v>17</v>
      </c>
      <c r="K1566" s="14" t="s">
        <v>17</v>
      </c>
      <c r="L1566" s="14">
        <v>5.64</v>
      </c>
      <c r="M1566" s="14">
        <v>5.7030000000000003</v>
      </c>
      <c r="N1566" s="14">
        <v>39.819140000000004</v>
      </c>
      <c r="O1566" s="14">
        <v>585</v>
      </c>
      <c r="P1566" s="163">
        <v>8.6049210000000001E-2</v>
      </c>
      <c r="Q1566" s="14">
        <v>0.70359499999999997</v>
      </c>
      <c r="R1566" s="14" t="s">
        <v>17</v>
      </c>
      <c r="S1566" s="14" t="s">
        <v>17</v>
      </c>
      <c r="T1566" s="14" t="s">
        <v>17</v>
      </c>
      <c r="U1566" s="14" t="s">
        <v>17</v>
      </c>
      <c r="V1566" s="14" t="s">
        <v>17</v>
      </c>
      <c r="W1566" s="14" t="s">
        <v>17</v>
      </c>
      <c r="X1566" s="14" t="s">
        <v>17</v>
      </c>
      <c r="Y1566" s="14" t="s">
        <v>17</v>
      </c>
      <c r="Z1566" s="14" t="s">
        <v>17</v>
      </c>
      <c r="AA1566" s="14" t="s">
        <v>17</v>
      </c>
      <c r="AB1566" s="14" t="s">
        <v>17</v>
      </c>
      <c r="AC1566" s="14" t="s">
        <v>17</v>
      </c>
      <c r="AD1566" s="14" t="s">
        <v>17</v>
      </c>
      <c r="AE1566" s="14" t="s">
        <v>17</v>
      </c>
    </row>
    <row r="1567" spans="1:31">
      <c r="A1567" t="s">
        <v>143</v>
      </c>
      <c r="B1567" t="s">
        <v>127</v>
      </c>
      <c r="C1567" s="234">
        <v>36077</v>
      </c>
      <c r="D1567" s="234">
        <v>36341</v>
      </c>
      <c r="E1567">
        <v>1999</v>
      </c>
      <c r="F1567">
        <v>4</v>
      </c>
      <c r="G1567">
        <v>9</v>
      </c>
      <c r="H1567">
        <v>42.055409268292678</v>
      </c>
      <c r="I1567" s="2">
        <v>2.1404318809509277</v>
      </c>
      <c r="J1567" s="14" t="s">
        <v>17</v>
      </c>
      <c r="K1567" s="14" t="s">
        <v>17</v>
      </c>
      <c r="L1567" s="14">
        <v>5.69</v>
      </c>
      <c r="M1567" s="14">
        <v>6.26</v>
      </c>
      <c r="N1567" s="14">
        <v>66.666740000000004</v>
      </c>
      <c r="O1567" s="14">
        <v>519</v>
      </c>
      <c r="P1567" s="163">
        <v>9.5403639999999998E-2</v>
      </c>
      <c r="Q1567" s="14">
        <v>0.802145</v>
      </c>
      <c r="R1567" s="14" t="s">
        <v>17</v>
      </c>
      <c r="S1567" s="14" t="s">
        <v>17</v>
      </c>
      <c r="T1567" s="14" t="s">
        <v>17</v>
      </c>
      <c r="U1567" s="14" t="s">
        <v>17</v>
      </c>
      <c r="V1567" s="14" t="s">
        <v>17</v>
      </c>
      <c r="W1567" s="14" t="s">
        <v>17</v>
      </c>
      <c r="X1567" s="14" t="s">
        <v>17</v>
      </c>
      <c r="Y1567" s="14" t="s">
        <v>17</v>
      </c>
      <c r="Z1567" s="14" t="s">
        <v>17</v>
      </c>
      <c r="AA1567" s="14" t="s">
        <v>17</v>
      </c>
      <c r="AB1567" s="14" t="s">
        <v>17</v>
      </c>
      <c r="AC1567" s="14" t="s">
        <v>17</v>
      </c>
      <c r="AD1567" s="14" t="s">
        <v>17</v>
      </c>
      <c r="AE1567" s="14" t="s">
        <v>17</v>
      </c>
    </row>
    <row r="1568" spans="1:31">
      <c r="A1568" t="s">
        <v>143</v>
      </c>
      <c r="B1568" t="s">
        <v>127</v>
      </c>
      <c r="C1568" s="234">
        <v>36077</v>
      </c>
      <c r="D1568" s="234">
        <v>36341</v>
      </c>
      <c r="E1568">
        <v>1999</v>
      </c>
      <c r="F1568">
        <v>4</v>
      </c>
      <c r="G1568">
        <v>10</v>
      </c>
      <c r="H1568">
        <v>52.556556585365861</v>
      </c>
      <c r="I1568" s="2">
        <v>2.275970458984375</v>
      </c>
      <c r="J1568" s="14" t="s">
        <v>17</v>
      </c>
      <c r="K1568" s="14" t="s">
        <v>17</v>
      </c>
      <c r="L1568" s="14">
        <v>5.46</v>
      </c>
      <c r="M1568" s="14">
        <v>6.8090000000000002</v>
      </c>
      <c r="N1568" s="14">
        <v>108.48703999999999</v>
      </c>
      <c r="O1568" s="14">
        <v>585</v>
      </c>
      <c r="P1568" s="163">
        <v>8.5159090000000007E-2</v>
      </c>
      <c r="Q1568" s="14">
        <v>0.72637269999999998</v>
      </c>
      <c r="R1568" s="14" t="s">
        <v>17</v>
      </c>
      <c r="S1568" s="14" t="s">
        <v>17</v>
      </c>
      <c r="T1568" s="14" t="s">
        <v>17</v>
      </c>
      <c r="U1568" s="14" t="s">
        <v>17</v>
      </c>
      <c r="V1568" s="14" t="s">
        <v>17</v>
      </c>
      <c r="W1568" s="14" t="s">
        <v>17</v>
      </c>
      <c r="X1568" s="14" t="s">
        <v>17</v>
      </c>
      <c r="Y1568" s="14" t="s">
        <v>17</v>
      </c>
      <c r="Z1568" s="14" t="s">
        <v>17</v>
      </c>
      <c r="AA1568" s="14" t="s">
        <v>17</v>
      </c>
      <c r="AB1568" s="14" t="s">
        <v>17</v>
      </c>
      <c r="AC1568" s="14" t="s">
        <v>17</v>
      </c>
      <c r="AD1568" s="14" t="s">
        <v>17</v>
      </c>
      <c r="AE1568" s="14" t="s">
        <v>17</v>
      </c>
    </row>
    <row r="1569" spans="1:31">
      <c r="A1569" t="s">
        <v>143</v>
      </c>
      <c r="B1569" t="s">
        <v>127</v>
      </c>
      <c r="C1569" s="234">
        <v>36077</v>
      </c>
      <c r="D1569" s="234">
        <v>36341</v>
      </c>
      <c r="E1569">
        <v>1999</v>
      </c>
      <c r="F1569">
        <v>4</v>
      </c>
      <c r="G1569">
        <v>11</v>
      </c>
      <c r="H1569">
        <v>45.543189999999996</v>
      </c>
      <c r="I1569" s="2">
        <v>2.320683479309082</v>
      </c>
      <c r="J1569" s="14" t="s">
        <v>17</v>
      </c>
      <c r="K1569" s="14" t="s">
        <v>17</v>
      </c>
      <c r="L1569" s="14">
        <v>5.59</v>
      </c>
      <c r="M1569" s="14">
        <v>8.99</v>
      </c>
      <c r="N1569" s="14">
        <v>97.334960000000009</v>
      </c>
      <c r="O1569" s="14">
        <v>457</v>
      </c>
      <c r="P1569" s="163">
        <v>9.3944150000000004E-2</v>
      </c>
      <c r="Q1569" s="14">
        <v>0.81216520000000003</v>
      </c>
      <c r="R1569" s="14" t="s">
        <v>17</v>
      </c>
      <c r="S1569" s="14" t="s">
        <v>17</v>
      </c>
      <c r="T1569" s="14" t="s">
        <v>17</v>
      </c>
      <c r="U1569" s="14" t="s">
        <v>17</v>
      </c>
      <c r="V1569" s="14" t="s">
        <v>17</v>
      </c>
      <c r="W1569" s="14" t="s">
        <v>17</v>
      </c>
      <c r="X1569" s="14" t="s">
        <v>17</v>
      </c>
      <c r="Y1569" s="14" t="s">
        <v>17</v>
      </c>
      <c r="Z1569" s="14" t="s">
        <v>17</v>
      </c>
      <c r="AA1569" s="14" t="s">
        <v>17</v>
      </c>
      <c r="AB1569" s="14" t="s">
        <v>17</v>
      </c>
      <c r="AC1569" s="14" t="s">
        <v>17</v>
      </c>
      <c r="AD1569" s="14" t="s">
        <v>17</v>
      </c>
      <c r="AE1569" s="14" t="s">
        <v>17</v>
      </c>
    </row>
    <row r="1570" spans="1:31">
      <c r="A1570" t="s">
        <v>143</v>
      </c>
      <c r="B1570" t="s">
        <v>127</v>
      </c>
      <c r="C1570" s="234">
        <v>36077</v>
      </c>
      <c r="D1570" s="234">
        <v>36341</v>
      </c>
      <c r="E1570">
        <v>1999</v>
      </c>
      <c r="F1570">
        <v>4</v>
      </c>
      <c r="G1570">
        <v>12</v>
      </c>
      <c r="H1570">
        <v>45.047178536585371</v>
      </c>
      <c r="I1570" s="2">
        <v>2.259413480758667</v>
      </c>
      <c r="J1570" s="14" t="s">
        <v>17</v>
      </c>
      <c r="K1570" s="14" t="s">
        <v>17</v>
      </c>
      <c r="L1570" s="14">
        <v>5.48</v>
      </c>
      <c r="M1570" s="14">
        <v>12.398999999999999</v>
      </c>
      <c r="N1570" s="14">
        <v>79.884020000000007</v>
      </c>
      <c r="O1570" s="14">
        <v>428</v>
      </c>
      <c r="P1570" s="163">
        <v>8.2982680000000003E-2</v>
      </c>
      <c r="Q1570" s="14">
        <v>0.72970970000000002</v>
      </c>
      <c r="R1570" s="14" t="s">
        <v>17</v>
      </c>
      <c r="S1570" s="14" t="s">
        <v>17</v>
      </c>
      <c r="T1570" s="14" t="s">
        <v>17</v>
      </c>
      <c r="U1570" s="14" t="s">
        <v>17</v>
      </c>
      <c r="V1570" s="14" t="s">
        <v>17</v>
      </c>
      <c r="W1570" s="14" t="s">
        <v>17</v>
      </c>
      <c r="X1570" s="14" t="s">
        <v>17</v>
      </c>
      <c r="Y1570" s="14" t="s">
        <v>17</v>
      </c>
      <c r="Z1570" s="14" t="s">
        <v>17</v>
      </c>
      <c r="AA1570" s="14" t="s">
        <v>17</v>
      </c>
      <c r="AB1570" s="14" t="s">
        <v>17</v>
      </c>
      <c r="AC1570" s="14" t="s">
        <v>17</v>
      </c>
      <c r="AD1570" s="14" t="s">
        <v>17</v>
      </c>
      <c r="AE1570" s="14" t="s">
        <v>17</v>
      </c>
    </row>
    <row r="1571" spans="1:31">
      <c r="A1571" t="s">
        <v>143</v>
      </c>
      <c r="B1571" t="s">
        <v>127</v>
      </c>
      <c r="C1571" s="234">
        <v>36077</v>
      </c>
      <c r="D1571" s="234">
        <v>36341</v>
      </c>
      <c r="E1571">
        <v>1999</v>
      </c>
      <c r="F1571">
        <v>4</v>
      </c>
      <c r="G1571">
        <v>13</v>
      </c>
      <c r="H1571">
        <v>57.33983414634146</v>
      </c>
      <c r="I1571" s="2">
        <v>2.2874290943145752</v>
      </c>
      <c r="J1571" s="14" t="s">
        <v>17</v>
      </c>
      <c r="K1571" s="14" t="s">
        <v>17</v>
      </c>
      <c r="L1571" s="14">
        <v>5.18</v>
      </c>
      <c r="M1571" s="14">
        <v>11.8</v>
      </c>
      <c r="N1571" s="14">
        <v>120.25868000000001</v>
      </c>
      <c r="O1571" s="14">
        <v>607</v>
      </c>
      <c r="P1571" s="163">
        <v>8.8718939999999996E-2</v>
      </c>
      <c r="Q1571" s="14">
        <v>0.75334699999999999</v>
      </c>
      <c r="R1571" s="14" t="s">
        <v>17</v>
      </c>
      <c r="S1571" s="14" t="s">
        <v>17</v>
      </c>
      <c r="T1571" s="14" t="s">
        <v>17</v>
      </c>
      <c r="U1571" s="14" t="s">
        <v>17</v>
      </c>
      <c r="V1571" s="14" t="s">
        <v>17</v>
      </c>
      <c r="W1571" s="14" t="s">
        <v>17</v>
      </c>
      <c r="X1571" s="14" t="s">
        <v>17</v>
      </c>
      <c r="Y1571" s="14" t="s">
        <v>17</v>
      </c>
      <c r="Z1571" s="14" t="s">
        <v>17</v>
      </c>
      <c r="AA1571" s="14" t="s">
        <v>17</v>
      </c>
      <c r="AB1571" s="14" t="s">
        <v>17</v>
      </c>
      <c r="AC1571" s="14" t="s">
        <v>17</v>
      </c>
      <c r="AD1571" s="14" t="s">
        <v>17</v>
      </c>
      <c r="AE1571" s="14" t="s">
        <v>17</v>
      </c>
    </row>
    <row r="1572" spans="1:31">
      <c r="A1572" t="s">
        <v>143</v>
      </c>
      <c r="B1572" t="s">
        <v>127</v>
      </c>
      <c r="C1572" s="234">
        <v>36077</v>
      </c>
      <c r="D1572" s="234">
        <v>36341</v>
      </c>
      <c r="E1572">
        <v>1999</v>
      </c>
      <c r="F1572">
        <v>4</v>
      </c>
      <c r="G1572">
        <v>14</v>
      </c>
      <c r="H1572">
        <v>44.738539999999986</v>
      </c>
      <c r="I1572" s="2">
        <v>2.3042750358581543</v>
      </c>
      <c r="J1572" s="14" t="s">
        <v>17</v>
      </c>
      <c r="K1572" s="14" t="s">
        <v>17</v>
      </c>
      <c r="L1572" s="14">
        <v>5.73</v>
      </c>
      <c r="M1572" s="14">
        <v>6.3339999999999996</v>
      </c>
      <c r="N1572" s="14">
        <v>69.041719999999998</v>
      </c>
      <c r="O1572" s="14">
        <v>455</v>
      </c>
      <c r="P1572" s="163">
        <v>8.8652120000000001E-2</v>
      </c>
      <c r="Q1572" s="14">
        <v>0.74737050000000005</v>
      </c>
      <c r="R1572" s="14" t="s">
        <v>17</v>
      </c>
      <c r="S1572" s="14" t="s">
        <v>17</v>
      </c>
      <c r="T1572" s="14" t="s">
        <v>17</v>
      </c>
      <c r="U1572" s="14" t="s">
        <v>17</v>
      </c>
      <c r="V1572" s="14" t="s">
        <v>17</v>
      </c>
      <c r="W1572" s="14" t="s">
        <v>17</v>
      </c>
      <c r="X1572" s="14" t="s">
        <v>17</v>
      </c>
      <c r="Y1572" s="14" t="s">
        <v>17</v>
      </c>
      <c r="Z1572" s="14" t="s">
        <v>17</v>
      </c>
      <c r="AA1572" s="14" t="s">
        <v>17</v>
      </c>
      <c r="AB1572" s="14" t="s">
        <v>17</v>
      </c>
      <c r="AC1572" s="14" t="s">
        <v>17</v>
      </c>
      <c r="AD1572" s="14" t="s">
        <v>17</v>
      </c>
      <c r="AE1572" s="14" t="s">
        <v>17</v>
      </c>
    </row>
    <row r="1573" spans="1:31">
      <c r="A1573" t="s">
        <v>143</v>
      </c>
      <c r="B1573" t="s">
        <v>128</v>
      </c>
      <c r="C1573" s="234">
        <v>36445</v>
      </c>
      <c r="D1573" s="234">
        <v>36690</v>
      </c>
      <c r="E1573">
        <v>2000</v>
      </c>
      <c r="F1573">
        <v>1</v>
      </c>
      <c r="G1573">
        <v>1</v>
      </c>
      <c r="H1573">
        <v>19.898302439024388</v>
      </c>
      <c r="I1573" s="3">
        <v>2.4515621662139893</v>
      </c>
      <c r="J1573" s="14" t="s">
        <v>17</v>
      </c>
      <c r="K1573" s="14" t="s">
        <v>17</v>
      </c>
      <c r="L1573" s="14" t="s">
        <v>17</v>
      </c>
      <c r="M1573" s="14" t="s">
        <v>17</v>
      </c>
      <c r="N1573" s="14" t="s">
        <v>17</v>
      </c>
      <c r="O1573" s="14" t="s">
        <v>17</v>
      </c>
      <c r="P1573" s="14" t="s">
        <v>17</v>
      </c>
      <c r="Q1573" s="14" t="s">
        <v>17</v>
      </c>
      <c r="R1573" s="14" t="s">
        <v>17</v>
      </c>
      <c r="S1573" s="14" t="s">
        <v>17</v>
      </c>
      <c r="T1573" s="14" t="s">
        <v>17</v>
      </c>
      <c r="U1573" s="14" t="s">
        <v>17</v>
      </c>
      <c r="V1573" s="14" t="s">
        <v>17</v>
      </c>
      <c r="W1573" s="14" t="s">
        <v>17</v>
      </c>
      <c r="X1573" s="155">
        <v>0.46301999999999999</v>
      </c>
      <c r="Y1573" s="14">
        <v>78</v>
      </c>
      <c r="Z1573" s="14" t="s">
        <v>17</v>
      </c>
      <c r="AA1573" s="14" t="s">
        <v>17</v>
      </c>
      <c r="AB1573" s="14" t="s">
        <v>17</v>
      </c>
      <c r="AC1573" s="14" t="s">
        <v>17</v>
      </c>
      <c r="AD1573" s="14">
        <f t="shared" si="0"/>
        <v>5.9361538461538462E-3</v>
      </c>
      <c r="AE1573" s="14" t="s">
        <v>17</v>
      </c>
    </row>
    <row r="1574" spans="1:31">
      <c r="A1574" t="s">
        <v>143</v>
      </c>
      <c r="B1574" t="s">
        <v>128</v>
      </c>
      <c r="C1574" s="234">
        <v>36445</v>
      </c>
      <c r="D1574" s="234">
        <v>36690</v>
      </c>
      <c r="E1574">
        <v>2000</v>
      </c>
      <c r="F1574">
        <v>1</v>
      </c>
      <c r="G1574">
        <v>2</v>
      </c>
      <c r="H1574">
        <v>19.009985365853659</v>
      </c>
      <c r="I1574" s="3">
        <v>2.4906442165374756</v>
      </c>
      <c r="J1574" s="14" t="s">
        <v>17</v>
      </c>
      <c r="K1574" s="14" t="s">
        <v>17</v>
      </c>
      <c r="L1574" s="14" t="s">
        <v>17</v>
      </c>
      <c r="M1574" s="14" t="s">
        <v>17</v>
      </c>
      <c r="N1574" s="14" t="s">
        <v>17</v>
      </c>
      <c r="O1574" s="14" t="s">
        <v>17</v>
      </c>
      <c r="P1574" s="14" t="s">
        <v>17</v>
      </c>
      <c r="Q1574" s="14" t="s">
        <v>17</v>
      </c>
      <c r="R1574" s="14" t="s">
        <v>17</v>
      </c>
      <c r="S1574" s="14" t="s">
        <v>17</v>
      </c>
      <c r="T1574" s="14" t="s">
        <v>17</v>
      </c>
      <c r="U1574" s="14" t="s">
        <v>17</v>
      </c>
      <c r="V1574" s="14" t="s">
        <v>17</v>
      </c>
      <c r="W1574" s="14" t="s">
        <v>17</v>
      </c>
      <c r="X1574" s="156">
        <v>0.42146</v>
      </c>
      <c r="Y1574" s="14">
        <v>78</v>
      </c>
      <c r="Z1574" s="14" t="s">
        <v>17</v>
      </c>
      <c r="AA1574" s="14" t="s">
        <v>17</v>
      </c>
      <c r="AB1574" s="14" t="s">
        <v>17</v>
      </c>
      <c r="AC1574" s="14" t="s">
        <v>17</v>
      </c>
      <c r="AD1574" s="14">
        <f t="shared" si="0"/>
        <v>5.4033333333333338E-3</v>
      </c>
      <c r="AE1574" s="14" t="s">
        <v>17</v>
      </c>
    </row>
    <row r="1575" spans="1:31">
      <c r="A1575" t="s">
        <v>143</v>
      </c>
      <c r="B1575" t="s">
        <v>128</v>
      </c>
      <c r="C1575" s="234">
        <v>36445</v>
      </c>
      <c r="D1575" s="234">
        <v>36690</v>
      </c>
      <c r="E1575">
        <v>2000</v>
      </c>
      <c r="F1575">
        <v>1</v>
      </c>
      <c r="G1575">
        <v>3</v>
      </c>
      <c r="H1575">
        <v>41.928565853658533</v>
      </c>
      <c r="I1575" s="3">
        <v>2.23380446434021</v>
      </c>
      <c r="J1575" s="14" t="s">
        <v>17</v>
      </c>
      <c r="K1575" s="14" t="s">
        <v>17</v>
      </c>
      <c r="L1575" s="14" t="s">
        <v>17</v>
      </c>
      <c r="M1575" s="14" t="s">
        <v>17</v>
      </c>
      <c r="N1575" s="14" t="s">
        <v>17</v>
      </c>
      <c r="O1575" s="14" t="s">
        <v>17</v>
      </c>
      <c r="P1575" s="14" t="s">
        <v>17</v>
      </c>
      <c r="Q1575" s="14" t="s">
        <v>17</v>
      </c>
      <c r="R1575" s="14" t="s">
        <v>17</v>
      </c>
      <c r="S1575" s="14" t="s">
        <v>17</v>
      </c>
      <c r="T1575" s="14" t="s">
        <v>17</v>
      </c>
      <c r="U1575" s="14" t="s">
        <v>17</v>
      </c>
      <c r="V1575" s="14" t="s">
        <v>17</v>
      </c>
      <c r="W1575" s="14" t="s">
        <v>17</v>
      </c>
      <c r="X1575" s="156">
        <v>0.81581000000000004</v>
      </c>
      <c r="Y1575" s="14">
        <v>78</v>
      </c>
      <c r="Z1575" s="14" t="s">
        <v>17</v>
      </c>
      <c r="AA1575" s="14" t="s">
        <v>17</v>
      </c>
      <c r="AB1575" s="14" t="s">
        <v>17</v>
      </c>
      <c r="AC1575" s="14" t="s">
        <v>17</v>
      </c>
      <c r="AD1575" s="14">
        <f t="shared" si="0"/>
        <v>1.0459102564102565E-2</v>
      </c>
      <c r="AE1575" s="14" t="s">
        <v>17</v>
      </c>
    </row>
    <row r="1576" spans="1:31">
      <c r="A1576" t="s">
        <v>143</v>
      </c>
      <c r="B1576" t="s">
        <v>128</v>
      </c>
      <c r="C1576" s="234">
        <v>36445</v>
      </c>
      <c r="D1576" s="234">
        <v>36690</v>
      </c>
      <c r="E1576">
        <v>2000</v>
      </c>
      <c r="F1576">
        <v>1</v>
      </c>
      <c r="G1576">
        <v>4</v>
      </c>
      <c r="H1576">
        <v>30.558107317073169</v>
      </c>
      <c r="I1576" s="3">
        <v>2.2379496097564697</v>
      </c>
      <c r="J1576" s="14" t="s">
        <v>17</v>
      </c>
      <c r="K1576" s="14" t="s">
        <v>17</v>
      </c>
      <c r="L1576" s="14" t="s">
        <v>17</v>
      </c>
      <c r="M1576" s="14" t="s">
        <v>17</v>
      </c>
      <c r="N1576" s="14" t="s">
        <v>17</v>
      </c>
      <c r="O1576" s="14" t="s">
        <v>17</v>
      </c>
      <c r="P1576" s="14" t="s">
        <v>17</v>
      </c>
      <c r="Q1576" s="14" t="s">
        <v>17</v>
      </c>
      <c r="R1576" s="14" t="s">
        <v>17</v>
      </c>
      <c r="S1576" s="14" t="s">
        <v>17</v>
      </c>
      <c r="T1576" s="14" t="s">
        <v>17</v>
      </c>
      <c r="U1576" s="14" t="s">
        <v>17</v>
      </c>
      <c r="V1576" s="14" t="s">
        <v>17</v>
      </c>
      <c r="W1576" s="14" t="s">
        <v>17</v>
      </c>
      <c r="X1576" s="156">
        <v>0.64161000000000001</v>
      </c>
      <c r="Y1576" s="14">
        <v>78</v>
      </c>
      <c r="Z1576" s="14" t="s">
        <v>17</v>
      </c>
      <c r="AA1576" s="14" t="s">
        <v>17</v>
      </c>
      <c r="AB1576" s="14" t="s">
        <v>17</v>
      </c>
      <c r="AC1576" s="14" t="s">
        <v>17</v>
      </c>
      <c r="AD1576" s="14">
        <f t="shared" si="0"/>
        <v>8.2257692307692309E-3</v>
      </c>
      <c r="AE1576" s="14" t="s">
        <v>17</v>
      </c>
    </row>
    <row r="1577" spans="1:31">
      <c r="A1577" t="s">
        <v>143</v>
      </c>
      <c r="B1577" t="s">
        <v>128</v>
      </c>
      <c r="C1577" s="234">
        <v>36445</v>
      </c>
      <c r="D1577" s="234">
        <v>36690</v>
      </c>
      <c r="E1577">
        <v>2000</v>
      </c>
      <c r="F1577">
        <v>1</v>
      </c>
      <c r="G1577">
        <v>5</v>
      </c>
      <c r="H1577">
        <v>39.441278048780489</v>
      </c>
      <c r="I1577" s="3">
        <v>2.3429486751556396</v>
      </c>
      <c r="J1577" s="14" t="s">
        <v>17</v>
      </c>
      <c r="K1577" s="14" t="s">
        <v>17</v>
      </c>
      <c r="L1577" s="14" t="s">
        <v>17</v>
      </c>
      <c r="M1577" s="14" t="s">
        <v>17</v>
      </c>
      <c r="N1577" s="14" t="s">
        <v>17</v>
      </c>
      <c r="O1577" s="14" t="s">
        <v>17</v>
      </c>
      <c r="P1577" s="14" t="s">
        <v>17</v>
      </c>
      <c r="Q1577" s="14" t="s">
        <v>17</v>
      </c>
      <c r="R1577" s="14" t="s">
        <v>17</v>
      </c>
      <c r="S1577" s="14" t="s">
        <v>17</v>
      </c>
      <c r="T1577" s="14" t="s">
        <v>17</v>
      </c>
      <c r="U1577" s="14" t="s">
        <v>17</v>
      </c>
      <c r="V1577" s="14" t="s">
        <v>17</v>
      </c>
      <c r="W1577" s="14" t="s">
        <v>17</v>
      </c>
      <c r="X1577" s="156">
        <v>0.80081000000000002</v>
      </c>
      <c r="Y1577" s="14">
        <v>78</v>
      </c>
      <c r="Z1577" s="14" t="s">
        <v>17</v>
      </c>
      <c r="AA1577" s="14" t="s">
        <v>17</v>
      </c>
      <c r="AB1577" s="14" t="s">
        <v>17</v>
      </c>
      <c r="AC1577" s="14" t="s">
        <v>17</v>
      </c>
      <c r="AD1577" s="14">
        <f t="shared" si="0"/>
        <v>1.0266794871794872E-2</v>
      </c>
      <c r="AE1577" s="14" t="s">
        <v>17</v>
      </c>
    </row>
    <row r="1578" spans="1:31">
      <c r="A1578" t="s">
        <v>143</v>
      </c>
      <c r="B1578" t="s">
        <v>128</v>
      </c>
      <c r="C1578" s="234">
        <v>36445</v>
      </c>
      <c r="D1578" s="234">
        <v>36690</v>
      </c>
      <c r="E1578">
        <v>2000</v>
      </c>
      <c r="F1578">
        <v>1</v>
      </c>
      <c r="G1578">
        <v>6</v>
      </c>
      <c r="H1578">
        <v>45.304170731707316</v>
      </c>
      <c r="I1578" s="3">
        <v>2.3071639537811279</v>
      </c>
      <c r="J1578" s="14" t="s">
        <v>17</v>
      </c>
      <c r="K1578" s="14" t="s">
        <v>17</v>
      </c>
      <c r="L1578" s="14" t="s">
        <v>17</v>
      </c>
      <c r="M1578" s="14" t="s">
        <v>17</v>
      </c>
      <c r="N1578" s="14" t="s">
        <v>17</v>
      </c>
      <c r="O1578" s="14" t="s">
        <v>17</v>
      </c>
      <c r="P1578" s="14" t="s">
        <v>17</v>
      </c>
      <c r="Q1578" s="14" t="s">
        <v>17</v>
      </c>
      <c r="R1578" s="14" t="s">
        <v>17</v>
      </c>
      <c r="S1578" s="14" t="s">
        <v>17</v>
      </c>
      <c r="T1578" s="14" t="s">
        <v>17</v>
      </c>
      <c r="U1578" s="14" t="s">
        <v>17</v>
      </c>
      <c r="V1578" s="14" t="s">
        <v>17</v>
      </c>
      <c r="W1578" s="14" t="s">
        <v>17</v>
      </c>
      <c r="X1578" s="156">
        <v>0.83164000000000005</v>
      </c>
      <c r="Y1578" s="14">
        <v>78</v>
      </c>
      <c r="Z1578" s="14" t="s">
        <v>17</v>
      </c>
      <c r="AA1578" s="14" t="s">
        <v>17</v>
      </c>
      <c r="AB1578" s="14" t="s">
        <v>17</v>
      </c>
      <c r="AC1578" s="14" t="s">
        <v>17</v>
      </c>
      <c r="AD1578" s="14">
        <f t="shared" si="0"/>
        <v>1.0662051282051282E-2</v>
      </c>
      <c r="AE1578" s="14" t="s">
        <v>17</v>
      </c>
    </row>
    <row r="1579" spans="1:31">
      <c r="A1579" t="s">
        <v>143</v>
      </c>
      <c r="B1579" t="s">
        <v>128</v>
      </c>
      <c r="C1579" s="234">
        <v>36445</v>
      </c>
      <c r="D1579" s="234">
        <v>36690</v>
      </c>
      <c r="E1579">
        <v>2000</v>
      </c>
      <c r="F1579">
        <v>1</v>
      </c>
      <c r="G1579">
        <v>7</v>
      </c>
      <c r="H1579">
        <v>42.994546341463405</v>
      </c>
      <c r="I1579" s="3">
        <v>2.492811918258667</v>
      </c>
      <c r="J1579" s="14" t="s">
        <v>17</v>
      </c>
      <c r="K1579" s="14" t="s">
        <v>17</v>
      </c>
      <c r="L1579" s="14" t="s">
        <v>17</v>
      </c>
      <c r="M1579" s="14" t="s">
        <v>17</v>
      </c>
      <c r="N1579" s="14" t="s">
        <v>17</v>
      </c>
      <c r="O1579" s="14" t="s">
        <v>17</v>
      </c>
      <c r="P1579" s="14" t="s">
        <v>17</v>
      </c>
      <c r="Q1579" s="14" t="s">
        <v>17</v>
      </c>
      <c r="R1579" s="14" t="s">
        <v>17</v>
      </c>
      <c r="S1579" s="14" t="s">
        <v>17</v>
      </c>
      <c r="T1579" s="14" t="s">
        <v>17</v>
      </c>
      <c r="U1579" s="14" t="s">
        <v>17</v>
      </c>
      <c r="V1579" s="14" t="s">
        <v>17</v>
      </c>
      <c r="W1579" s="14" t="s">
        <v>17</v>
      </c>
      <c r="X1579" s="156">
        <v>0.87736999999999998</v>
      </c>
      <c r="Y1579" s="14">
        <v>78</v>
      </c>
      <c r="Z1579" s="14" t="s">
        <v>17</v>
      </c>
      <c r="AA1579" s="14" t="s">
        <v>17</v>
      </c>
      <c r="AB1579" s="14" t="s">
        <v>17</v>
      </c>
      <c r="AC1579" s="14" t="s">
        <v>17</v>
      </c>
      <c r="AD1579" s="14">
        <f t="shared" si="0"/>
        <v>1.1248333333333332E-2</v>
      </c>
      <c r="AE1579" s="14" t="s">
        <v>17</v>
      </c>
    </row>
    <row r="1580" spans="1:31">
      <c r="A1580" t="s">
        <v>143</v>
      </c>
      <c r="B1580" t="s">
        <v>128</v>
      </c>
      <c r="C1580" s="234">
        <v>36445</v>
      </c>
      <c r="D1580" s="234">
        <v>36690</v>
      </c>
      <c r="E1580">
        <v>2000</v>
      </c>
      <c r="F1580">
        <v>1</v>
      </c>
      <c r="G1580">
        <v>8</v>
      </c>
      <c r="H1580">
        <v>25.405868292682921</v>
      </c>
      <c r="I1580" s="3">
        <v>2.2814347743988037</v>
      </c>
      <c r="J1580" s="14" t="s">
        <v>17</v>
      </c>
      <c r="K1580" s="14" t="s">
        <v>17</v>
      </c>
      <c r="L1580" s="14" t="s">
        <v>17</v>
      </c>
      <c r="M1580" s="14" t="s">
        <v>17</v>
      </c>
      <c r="N1580" s="14" t="s">
        <v>17</v>
      </c>
      <c r="O1580" s="14" t="s">
        <v>17</v>
      </c>
      <c r="P1580" s="14" t="s">
        <v>17</v>
      </c>
      <c r="Q1580" s="14" t="s">
        <v>17</v>
      </c>
      <c r="R1580" s="14" t="s">
        <v>17</v>
      </c>
      <c r="S1580" s="14" t="s">
        <v>17</v>
      </c>
      <c r="T1580" s="14" t="s">
        <v>17</v>
      </c>
      <c r="U1580" s="14" t="s">
        <v>17</v>
      </c>
      <c r="V1580" s="14" t="s">
        <v>17</v>
      </c>
      <c r="W1580" s="14" t="s">
        <v>17</v>
      </c>
      <c r="X1580" s="14" t="s">
        <v>17</v>
      </c>
      <c r="Y1580" s="14" t="s">
        <v>17</v>
      </c>
      <c r="Z1580" s="14" t="s">
        <v>17</v>
      </c>
      <c r="AA1580" s="14" t="s">
        <v>17</v>
      </c>
      <c r="AB1580" s="14" t="s">
        <v>17</v>
      </c>
      <c r="AC1580" s="14" t="s">
        <v>17</v>
      </c>
      <c r="AD1580" s="14" t="s">
        <v>17</v>
      </c>
      <c r="AE1580" s="14" t="s">
        <v>17</v>
      </c>
    </row>
    <row r="1581" spans="1:31">
      <c r="A1581" t="s">
        <v>143</v>
      </c>
      <c r="B1581" t="s">
        <v>128</v>
      </c>
      <c r="C1581" s="234">
        <v>36445</v>
      </c>
      <c r="D1581" s="234">
        <v>36690</v>
      </c>
      <c r="E1581">
        <v>2000</v>
      </c>
      <c r="F1581">
        <v>1</v>
      </c>
      <c r="G1581">
        <v>9</v>
      </c>
      <c r="H1581">
        <v>39.796604878048775</v>
      </c>
      <c r="I1581" s="3">
        <v>2.3987574577331543</v>
      </c>
      <c r="J1581" s="14" t="s">
        <v>17</v>
      </c>
      <c r="K1581" s="14" t="s">
        <v>17</v>
      </c>
      <c r="L1581" s="14" t="s">
        <v>17</v>
      </c>
      <c r="M1581" s="14" t="s">
        <v>17</v>
      </c>
      <c r="N1581" s="14" t="s">
        <v>17</v>
      </c>
      <c r="O1581" s="14" t="s">
        <v>17</v>
      </c>
      <c r="P1581" s="14" t="s">
        <v>17</v>
      </c>
      <c r="Q1581" s="14" t="s">
        <v>17</v>
      </c>
      <c r="R1581" s="14" t="s">
        <v>17</v>
      </c>
      <c r="S1581" s="14" t="s">
        <v>17</v>
      </c>
      <c r="T1581" s="14" t="s">
        <v>17</v>
      </c>
      <c r="U1581" s="14" t="s">
        <v>17</v>
      </c>
      <c r="V1581" s="14" t="s">
        <v>17</v>
      </c>
      <c r="W1581" s="14" t="s">
        <v>17</v>
      </c>
      <c r="X1581" s="14" t="s">
        <v>17</v>
      </c>
      <c r="Y1581" s="14" t="s">
        <v>17</v>
      </c>
      <c r="Z1581" s="14" t="s">
        <v>17</v>
      </c>
      <c r="AA1581" s="14" t="s">
        <v>17</v>
      </c>
      <c r="AB1581" s="14" t="s">
        <v>17</v>
      </c>
      <c r="AC1581" s="14" t="s">
        <v>17</v>
      </c>
      <c r="AD1581" s="14" t="s">
        <v>17</v>
      </c>
      <c r="AE1581" s="14" t="s">
        <v>17</v>
      </c>
    </row>
    <row r="1582" spans="1:31">
      <c r="A1582" t="s">
        <v>143</v>
      </c>
      <c r="B1582" t="s">
        <v>128</v>
      </c>
      <c r="C1582" s="234">
        <v>36445</v>
      </c>
      <c r="D1582" s="234">
        <v>36690</v>
      </c>
      <c r="E1582">
        <v>2000</v>
      </c>
      <c r="F1582">
        <v>1</v>
      </c>
      <c r="G1582">
        <v>10</v>
      </c>
      <c r="H1582">
        <v>41.21791219512194</v>
      </c>
      <c r="I1582" s="3">
        <v>2.3722727298736572</v>
      </c>
      <c r="J1582" s="14" t="s">
        <v>17</v>
      </c>
      <c r="K1582" s="14" t="s">
        <v>17</v>
      </c>
      <c r="L1582" s="14" t="s">
        <v>17</v>
      </c>
      <c r="M1582" s="14" t="s">
        <v>17</v>
      </c>
      <c r="N1582" s="14" t="s">
        <v>17</v>
      </c>
      <c r="O1582" s="14" t="s">
        <v>17</v>
      </c>
      <c r="P1582" s="14" t="s">
        <v>17</v>
      </c>
      <c r="Q1582" s="14" t="s">
        <v>17</v>
      </c>
      <c r="R1582" s="14" t="s">
        <v>17</v>
      </c>
      <c r="S1582" s="14" t="s">
        <v>17</v>
      </c>
      <c r="T1582" s="14" t="s">
        <v>17</v>
      </c>
      <c r="U1582" s="14" t="s">
        <v>17</v>
      </c>
      <c r="V1582" s="14" t="s">
        <v>17</v>
      </c>
      <c r="W1582" s="14" t="s">
        <v>17</v>
      </c>
      <c r="X1582" s="14" t="s">
        <v>17</v>
      </c>
      <c r="Y1582" s="14" t="s">
        <v>17</v>
      </c>
      <c r="Z1582" s="14" t="s">
        <v>17</v>
      </c>
      <c r="AA1582" s="14" t="s">
        <v>17</v>
      </c>
      <c r="AB1582" s="14" t="s">
        <v>17</v>
      </c>
      <c r="AC1582" s="14" t="s">
        <v>17</v>
      </c>
      <c r="AD1582" s="14" t="s">
        <v>17</v>
      </c>
      <c r="AE1582" s="14" t="s">
        <v>17</v>
      </c>
    </row>
    <row r="1583" spans="1:31">
      <c r="A1583" t="s">
        <v>143</v>
      </c>
      <c r="B1583" t="s">
        <v>128</v>
      </c>
      <c r="C1583" s="234">
        <v>36445</v>
      </c>
      <c r="D1583" s="234">
        <v>36690</v>
      </c>
      <c r="E1583">
        <v>2000</v>
      </c>
      <c r="F1583">
        <v>1</v>
      </c>
      <c r="G1583">
        <v>11</v>
      </c>
      <c r="H1583">
        <v>44.948843902439016</v>
      </c>
      <c r="I1583" s="3">
        <v>2.445462703704834</v>
      </c>
      <c r="J1583" s="14" t="s">
        <v>17</v>
      </c>
      <c r="K1583" s="14" t="s">
        <v>17</v>
      </c>
      <c r="L1583" s="14" t="s">
        <v>17</v>
      </c>
      <c r="M1583" s="14" t="s">
        <v>17</v>
      </c>
      <c r="N1583" s="14" t="s">
        <v>17</v>
      </c>
      <c r="O1583" s="14" t="s">
        <v>17</v>
      </c>
      <c r="P1583" s="14" t="s">
        <v>17</v>
      </c>
      <c r="Q1583" s="14" t="s">
        <v>17</v>
      </c>
      <c r="R1583" s="14" t="s">
        <v>17</v>
      </c>
      <c r="S1583" s="14" t="s">
        <v>17</v>
      </c>
      <c r="T1583" s="14" t="s">
        <v>17</v>
      </c>
      <c r="U1583" s="14" t="s">
        <v>17</v>
      </c>
      <c r="V1583" s="14" t="s">
        <v>17</v>
      </c>
      <c r="W1583" s="14" t="s">
        <v>17</v>
      </c>
      <c r="X1583" s="14" t="s">
        <v>17</v>
      </c>
      <c r="Y1583" s="14" t="s">
        <v>17</v>
      </c>
      <c r="Z1583" s="14" t="s">
        <v>17</v>
      </c>
      <c r="AA1583" s="14" t="s">
        <v>17</v>
      </c>
      <c r="AB1583" s="14" t="s">
        <v>17</v>
      </c>
      <c r="AC1583" s="14" t="s">
        <v>17</v>
      </c>
      <c r="AD1583" s="14" t="s">
        <v>17</v>
      </c>
      <c r="AE1583" s="14" t="s">
        <v>17</v>
      </c>
    </row>
    <row r="1584" spans="1:31">
      <c r="A1584" t="s">
        <v>143</v>
      </c>
      <c r="B1584" t="s">
        <v>128</v>
      </c>
      <c r="C1584" s="234">
        <v>36445</v>
      </c>
      <c r="D1584" s="234">
        <v>36690</v>
      </c>
      <c r="E1584">
        <v>2000</v>
      </c>
      <c r="F1584">
        <v>1</v>
      </c>
      <c r="G1584">
        <v>12</v>
      </c>
      <c r="H1584">
        <v>43.172209756097566</v>
      </c>
      <c r="I1584" s="3">
        <v>2.4000935554504395</v>
      </c>
      <c r="J1584" s="14" t="s">
        <v>17</v>
      </c>
      <c r="K1584" s="14" t="s">
        <v>17</v>
      </c>
      <c r="L1584" s="14" t="s">
        <v>17</v>
      </c>
      <c r="M1584" s="14" t="s">
        <v>17</v>
      </c>
      <c r="N1584" s="14" t="s">
        <v>17</v>
      </c>
      <c r="O1584" s="14" t="s">
        <v>17</v>
      </c>
      <c r="P1584" s="14" t="s">
        <v>17</v>
      </c>
      <c r="Q1584" s="14" t="s">
        <v>17</v>
      </c>
      <c r="R1584" s="14" t="s">
        <v>17</v>
      </c>
      <c r="S1584" s="14" t="s">
        <v>17</v>
      </c>
      <c r="T1584" s="14" t="s">
        <v>17</v>
      </c>
      <c r="U1584" s="14" t="s">
        <v>17</v>
      </c>
      <c r="V1584" s="14" t="s">
        <v>17</v>
      </c>
      <c r="W1584" s="14" t="s">
        <v>17</v>
      </c>
      <c r="X1584" s="14" t="s">
        <v>17</v>
      </c>
      <c r="Y1584" s="14" t="s">
        <v>17</v>
      </c>
      <c r="Z1584" s="14" t="s">
        <v>17</v>
      </c>
      <c r="AA1584" s="14" t="s">
        <v>17</v>
      </c>
      <c r="AB1584" s="14" t="s">
        <v>17</v>
      </c>
      <c r="AC1584" s="14" t="s">
        <v>17</v>
      </c>
      <c r="AD1584" s="14" t="s">
        <v>17</v>
      </c>
      <c r="AE1584" s="14" t="s">
        <v>17</v>
      </c>
    </row>
    <row r="1585" spans="1:31">
      <c r="A1585" t="s">
        <v>143</v>
      </c>
      <c r="B1585" t="s">
        <v>128</v>
      </c>
      <c r="C1585" s="234">
        <v>36445</v>
      </c>
      <c r="D1585" s="234">
        <v>36690</v>
      </c>
      <c r="E1585">
        <v>2000</v>
      </c>
      <c r="F1585">
        <v>1</v>
      </c>
      <c r="G1585">
        <v>13</v>
      </c>
      <c r="H1585">
        <v>44.59351707317073</v>
      </c>
      <c r="I1585" s="3">
        <v>2.7098264694213867</v>
      </c>
      <c r="J1585" s="14" t="s">
        <v>17</v>
      </c>
      <c r="K1585" s="14" t="s">
        <v>17</v>
      </c>
      <c r="L1585" s="14" t="s">
        <v>17</v>
      </c>
      <c r="M1585" s="14" t="s">
        <v>17</v>
      </c>
      <c r="N1585" s="14" t="s">
        <v>17</v>
      </c>
      <c r="O1585" s="14" t="s">
        <v>17</v>
      </c>
      <c r="P1585" s="14" t="s">
        <v>17</v>
      </c>
      <c r="Q1585" s="14" t="s">
        <v>17</v>
      </c>
      <c r="R1585" s="14" t="s">
        <v>17</v>
      </c>
      <c r="S1585" s="14" t="s">
        <v>17</v>
      </c>
      <c r="T1585" s="14" t="s">
        <v>17</v>
      </c>
      <c r="U1585" s="14" t="s">
        <v>17</v>
      </c>
      <c r="V1585" s="14" t="s">
        <v>17</v>
      </c>
      <c r="W1585" s="14" t="s">
        <v>17</v>
      </c>
      <c r="X1585" s="14" t="s">
        <v>17</v>
      </c>
      <c r="Y1585" s="14" t="s">
        <v>17</v>
      </c>
      <c r="Z1585" s="14" t="s">
        <v>17</v>
      </c>
      <c r="AA1585" s="14" t="s">
        <v>17</v>
      </c>
      <c r="AB1585" s="14" t="s">
        <v>17</v>
      </c>
      <c r="AC1585" s="14" t="s">
        <v>17</v>
      </c>
      <c r="AD1585" s="14" t="s">
        <v>17</v>
      </c>
      <c r="AE1585" s="14" t="s">
        <v>17</v>
      </c>
    </row>
    <row r="1586" spans="1:31">
      <c r="A1586" t="s">
        <v>143</v>
      </c>
      <c r="B1586" t="s">
        <v>128</v>
      </c>
      <c r="C1586" s="234">
        <v>36445</v>
      </c>
      <c r="D1586" s="234">
        <v>36690</v>
      </c>
      <c r="E1586">
        <v>2000</v>
      </c>
      <c r="F1586">
        <v>1</v>
      </c>
      <c r="G1586">
        <v>14</v>
      </c>
      <c r="H1586">
        <v>35.177356097560974</v>
      </c>
      <c r="I1586" s="3">
        <v>2.4341855049133301</v>
      </c>
      <c r="J1586" s="14" t="s">
        <v>17</v>
      </c>
      <c r="K1586" s="14" t="s">
        <v>17</v>
      </c>
      <c r="L1586" s="14" t="s">
        <v>17</v>
      </c>
      <c r="M1586" s="14" t="s">
        <v>17</v>
      </c>
      <c r="N1586" s="14" t="s">
        <v>17</v>
      </c>
      <c r="O1586" s="14" t="s">
        <v>17</v>
      </c>
      <c r="P1586" s="14" t="s">
        <v>17</v>
      </c>
      <c r="Q1586" s="14" t="s">
        <v>17</v>
      </c>
      <c r="R1586" s="14" t="s">
        <v>17</v>
      </c>
      <c r="S1586" s="14" t="s">
        <v>17</v>
      </c>
      <c r="T1586" s="14" t="s">
        <v>17</v>
      </c>
      <c r="U1586" s="14" t="s">
        <v>17</v>
      </c>
      <c r="V1586" s="14" t="s">
        <v>17</v>
      </c>
      <c r="W1586" s="14" t="s">
        <v>17</v>
      </c>
      <c r="X1586" s="14" t="s">
        <v>17</v>
      </c>
      <c r="Y1586" s="14" t="s">
        <v>17</v>
      </c>
      <c r="Z1586" s="14" t="s">
        <v>17</v>
      </c>
      <c r="AA1586" s="14" t="s">
        <v>17</v>
      </c>
      <c r="AB1586" s="14" t="s">
        <v>17</v>
      </c>
      <c r="AC1586" s="14" t="s">
        <v>17</v>
      </c>
      <c r="AD1586" s="14" t="s">
        <v>17</v>
      </c>
      <c r="AE1586" s="14" t="s">
        <v>17</v>
      </c>
    </row>
    <row r="1587" spans="1:31">
      <c r="A1587" t="s">
        <v>143</v>
      </c>
      <c r="B1587" t="s">
        <v>128</v>
      </c>
      <c r="C1587" s="234">
        <v>36445</v>
      </c>
      <c r="D1587" s="234">
        <v>36690</v>
      </c>
      <c r="E1587">
        <v>2000</v>
      </c>
      <c r="F1587">
        <v>2</v>
      </c>
      <c r="G1587">
        <v>1</v>
      </c>
      <c r="H1587">
        <v>15.456717073170731</v>
      </c>
      <c r="I1587" s="3">
        <v>2.4175541400909424</v>
      </c>
      <c r="J1587" s="14" t="s">
        <v>17</v>
      </c>
      <c r="K1587" s="14" t="s">
        <v>17</v>
      </c>
      <c r="L1587" s="14" t="s">
        <v>17</v>
      </c>
      <c r="M1587" s="14" t="s">
        <v>17</v>
      </c>
      <c r="N1587" s="14" t="s">
        <v>17</v>
      </c>
      <c r="O1587" s="14" t="s">
        <v>17</v>
      </c>
      <c r="P1587" s="14" t="s">
        <v>17</v>
      </c>
      <c r="Q1587" s="14" t="s">
        <v>17</v>
      </c>
      <c r="R1587" s="14" t="s">
        <v>17</v>
      </c>
      <c r="S1587" s="14" t="s">
        <v>17</v>
      </c>
      <c r="T1587" s="14" t="s">
        <v>17</v>
      </c>
      <c r="U1587" s="14" t="s">
        <v>17</v>
      </c>
      <c r="V1587" s="14" t="s">
        <v>17</v>
      </c>
      <c r="W1587" s="14" t="s">
        <v>17</v>
      </c>
      <c r="X1587" s="156">
        <v>0.45107000000000003</v>
      </c>
      <c r="Y1587" s="14">
        <v>78</v>
      </c>
      <c r="Z1587" s="14" t="s">
        <v>17</v>
      </c>
      <c r="AA1587" s="14" t="s">
        <v>17</v>
      </c>
      <c r="AB1587" s="14" t="s">
        <v>17</v>
      </c>
      <c r="AC1587" s="14" t="s">
        <v>17</v>
      </c>
      <c r="AD1587" s="14">
        <f t="shared" ref="AD1587:AD1645" si="1">X1587/Y1587</f>
        <v>5.7829487179487183E-3</v>
      </c>
      <c r="AE1587" s="14" t="s">
        <v>17</v>
      </c>
    </row>
    <row r="1588" spans="1:31">
      <c r="A1588" t="s">
        <v>143</v>
      </c>
      <c r="B1588" t="s">
        <v>128</v>
      </c>
      <c r="C1588" s="234">
        <v>36445</v>
      </c>
      <c r="D1588" s="234">
        <v>36690</v>
      </c>
      <c r="E1588">
        <v>2000</v>
      </c>
      <c r="F1588">
        <v>2</v>
      </c>
      <c r="G1588">
        <v>2</v>
      </c>
      <c r="H1588">
        <v>23.096243902439024</v>
      </c>
      <c r="I1588" s="3">
        <v>2.3812661170959473</v>
      </c>
      <c r="J1588" s="14" t="s">
        <v>17</v>
      </c>
      <c r="K1588" s="14" t="s">
        <v>17</v>
      </c>
      <c r="L1588" s="14" t="s">
        <v>17</v>
      </c>
      <c r="M1588" s="14" t="s">
        <v>17</v>
      </c>
      <c r="N1588" s="14" t="s">
        <v>17</v>
      </c>
      <c r="O1588" s="14" t="s">
        <v>17</v>
      </c>
      <c r="P1588" s="14" t="s">
        <v>17</v>
      </c>
      <c r="Q1588" s="14" t="s">
        <v>17</v>
      </c>
      <c r="R1588" s="14" t="s">
        <v>17</v>
      </c>
      <c r="S1588" s="14" t="s">
        <v>17</v>
      </c>
      <c r="T1588" s="14" t="s">
        <v>17</v>
      </c>
      <c r="U1588" s="14" t="s">
        <v>17</v>
      </c>
      <c r="V1588" s="14" t="s">
        <v>17</v>
      </c>
      <c r="W1588" s="14" t="s">
        <v>17</v>
      </c>
      <c r="X1588" s="156">
        <v>0.54300000000000004</v>
      </c>
      <c r="Y1588" s="14">
        <v>78</v>
      </c>
      <c r="Z1588" s="14" t="s">
        <v>17</v>
      </c>
      <c r="AA1588" s="14" t="s">
        <v>17</v>
      </c>
      <c r="AB1588" s="14" t="s">
        <v>17</v>
      </c>
      <c r="AC1588" s="14" t="s">
        <v>17</v>
      </c>
      <c r="AD1588" s="14">
        <f t="shared" si="1"/>
        <v>6.9615384615384617E-3</v>
      </c>
      <c r="AE1588" s="14" t="s">
        <v>17</v>
      </c>
    </row>
    <row r="1589" spans="1:31">
      <c r="A1589" t="s">
        <v>143</v>
      </c>
      <c r="B1589" t="s">
        <v>128</v>
      </c>
      <c r="C1589" s="234">
        <v>36445</v>
      </c>
      <c r="D1589" s="234">
        <v>36690</v>
      </c>
      <c r="E1589">
        <v>2000</v>
      </c>
      <c r="F1589">
        <v>2</v>
      </c>
      <c r="G1589">
        <v>3</v>
      </c>
      <c r="H1589">
        <v>25.938858536585364</v>
      </c>
      <c r="I1589" s="3">
        <v>2.327160120010376</v>
      </c>
      <c r="J1589" s="14" t="s">
        <v>17</v>
      </c>
      <c r="K1589" s="14" t="s">
        <v>17</v>
      </c>
      <c r="L1589" s="14" t="s">
        <v>17</v>
      </c>
      <c r="M1589" s="14" t="s">
        <v>17</v>
      </c>
      <c r="N1589" s="14" t="s">
        <v>17</v>
      </c>
      <c r="O1589" s="14" t="s">
        <v>17</v>
      </c>
      <c r="P1589" s="14" t="s">
        <v>17</v>
      </c>
      <c r="Q1589" s="14" t="s">
        <v>17</v>
      </c>
      <c r="R1589" s="14" t="s">
        <v>17</v>
      </c>
      <c r="S1589" s="14" t="s">
        <v>17</v>
      </c>
      <c r="T1589" s="14" t="s">
        <v>17</v>
      </c>
      <c r="U1589" s="14" t="s">
        <v>17</v>
      </c>
      <c r="V1589" s="14" t="s">
        <v>17</v>
      </c>
      <c r="W1589" s="14" t="s">
        <v>17</v>
      </c>
      <c r="X1589" s="156">
        <v>0.69713000000000003</v>
      </c>
      <c r="Y1589" s="14">
        <v>78</v>
      </c>
      <c r="Z1589" s="14" t="s">
        <v>17</v>
      </c>
      <c r="AA1589" s="14" t="s">
        <v>17</v>
      </c>
      <c r="AB1589" s="14" t="s">
        <v>17</v>
      </c>
      <c r="AC1589" s="14" t="s">
        <v>17</v>
      </c>
      <c r="AD1589" s="14">
        <f t="shared" si="1"/>
        <v>8.9375641025641033E-3</v>
      </c>
      <c r="AE1589" s="14" t="s">
        <v>17</v>
      </c>
    </row>
    <row r="1590" spans="1:31">
      <c r="A1590" t="s">
        <v>143</v>
      </c>
      <c r="B1590" t="s">
        <v>128</v>
      </c>
      <c r="C1590" s="234">
        <v>36445</v>
      </c>
      <c r="D1590" s="234">
        <v>36690</v>
      </c>
      <c r="E1590">
        <v>2000</v>
      </c>
      <c r="F1590">
        <v>2</v>
      </c>
      <c r="G1590">
        <v>4</v>
      </c>
      <c r="H1590">
        <v>36.243336585365846</v>
      </c>
      <c r="I1590" s="3">
        <v>2.3489339351654053</v>
      </c>
      <c r="J1590" s="14" t="s">
        <v>17</v>
      </c>
      <c r="K1590" s="14" t="s">
        <v>17</v>
      </c>
      <c r="L1590" s="14" t="s">
        <v>17</v>
      </c>
      <c r="M1590" s="14" t="s">
        <v>17</v>
      </c>
      <c r="N1590" s="14" t="s">
        <v>17</v>
      </c>
      <c r="O1590" s="14" t="s">
        <v>17</v>
      </c>
      <c r="P1590" s="14" t="s">
        <v>17</v>
      </c>
      <c r="Q1590" s="14" t="s">
        <v>17</v>
      </c>
      <c r="R1590" s="14" t="s">
        <v>17</v>
      </c>
      <c r="S1590" s="14" t="s">
        <v>17</v>
      </c>
      <c r="T1590" s="14" t="s">
        <v>17</v>
      </c>
      <c r="U1590" s="14" t="s">
        <v>17</v>
      </c>
      <c r="V1590" s="14" t="s">
        <v>17</v>
      </c>
      <c r="W1590" s="14" t="s">
        <v>17</v>
      </c>
      <c r="X1590" s="156">
        <v>0.71472000000000002</v>
      </c>
      <c r="Y1590" s="14">
        <v>78</v>
      </c>
      <c r="Z1590" s="14" t="s">
        <v>17</v>
      </c>
      <c r="AA1590" s="14" t="s">
        <v>17</v>
      </c>
      <c r="AB1590" s="14" t="s">
        <v>17</v>
      </c>
      <c r="AC1590" s="14" t="s">
        <v>17</v>
      </c>
      <c r="AD1590" s="14">
        <f t="shared" si="1"/>
        <v>9.1630769230769231E-3</v>
      </c>
      <c r="AE1590" s="14" t="s">
        <v>17</v>
      </c>
    </row>
    <row r="1591" spans="1:31">
      <c r="A1591" t="s">
        <v>143</v>
      </c>
      <c r="B1591" t="s">
        <v>128</v>
      </c>
      <c r="C1591" s="234">
        <v>36445</v>
      </c>
      <c r="D1591" s="234">
        <v>36690</v>
      </c>
      <c r="E1591">
        <v>2000</v>
      </c>
      <c r="F1591">
        <v>2</v>
      </c>
      <c r="G1591">
        <v>5</v>
      </c>
      <c r="H1591">
        <v>42.106229268292672</v>
      </c>
      <c r="I1591" s="3">
        <v>2.2695176601409912</v>
      </c>
      <c r="J1591" s="14" t="s">
        <v>17</v>
      </c>
      <c r="K1591" s="14" t="s">
        <v>17</v>
      </c>
      <c r="L1591" s="14" t="s">
        <v>17</v>
      </c>
      <c r="M1591" s="14" t="s">
        <v>17</v>
      </c>
      <c r="N1591" s="14" t="s">
        <v>17</v>
      </c>
      <c r="O1591" s="14" t="s">
        <v>17</v>
      </c>
      <c r="P1591" s="14" t="s">
        <v>17</v>
      </c>
      <c r="Q1591" s="14" t="s">
        <v>17</v>
      </c>
      <c r="R1591" s="14" t="s">
        <v>17</v>
      </c>
      <c r="S1591" s="14" t="s">
        <v>17</v>
      </c>
      <c r="T1591" s="14" t="s">
        <v>17</v>
      </c>
      <c r="U1591" s="14" t="s">
        <v>17</v>
      </c>
      <c r="V1591" s="14" t="s">
        <v>17</v>
      </c>
      <c r="W1591" s="14" t="s">
        <v>17</v>
      </c>
      <c r="X1591" s="156">
        <v>0.80618000000000001</v>
      </c>
      <c r="Y1591" s="14">
        <v>78</v>
      </c>
      <c r="Z1591" s="14" t="s">
        <v>17</v>
      </c>
      <c r="AA1591" s="14" t="s">
        <v>17</v>
      </c>
      <c r="AB1591" s="14" t="s">
        <v>17</v>
      </c>
      <c r="AC1591" s="14" t="s">
        <v>17</v>
      </c>
      <c r="AD1591" s="14">
        <f t="shared" si="1"/>
        <v>1.0335641025641025E-2</v>
      </c>
      <c r="AE1591" s="14" t="s">
        <v>17</v>
      </c>
    </row>
    <row r="1592" spans="1:31">
      <c r="A1592" t="s">
        <v>143</v>
      </c>
      <c r="B1592" t="s">
        <v>128</v>
      </c>
      <c r="C1592" s="234">
        <v>36445</v>
      </c>
      <c r="D1592" s="234">
        <v>36690</v>
      </c>
      <c r="E1592">
        <v>2000</v>
      </c>
      <c r="F1592">
        <v>2</v>
      </c>
      <c r="G1592">
        <v>6</v>
      </c>
      <c r="H1592">
        <v>49.035102439024392</v>
      </c>
      <c r="I1592" s="3">
        <v>2.3454420566558838</v>
      </c>
      <c r="J1592" s="14" t="s">
        <v>17</v>
      </c>
      <c r="K1592" s="14" t="s">
        <v>17</v>
      </c>
      <c r="L1592" s="14" t="s">
        <v>17</v>
      </c>
      <c r="M1592" s="14" t="s">
        <v>17</v>
      </c>
      <c r="N1592" s="14" t="s">
        <v>17</v>
      </c>
      <c r="O1592" s="14" t="s">
        <v>17</v>
      </c>
      <c r="P1592" s="14" t="s">
        <v>17</v>
      </c>
      <c r="Q1592" s="14" t="s">
        <v>17</v>
      </c>
      <c r="R1592" s="14" t="s">
        <v>17</v>
      </c>
      <c r="S1592" s="14" t="s">
        <v>17</v>
      </c>
      <c r="T1592" s="14" t="s">
        <v>17</v>
      </c>
      <c r="U1592" s="14" t="s">
        <v>17</v>
      </c>
      <c r="V1592" s="14" t="s">
        <v>17</v>
      </c>
      <c r="W1592" s="14" t="s">
        <v>17</v>
      </c>
      <c r="X1592" s="156">
        <v>0.88263000000000003</v>
      </c>
      <c r="Y1592" s="14">
        <v>78</v>
      </c>
      <c r="Z1592" s="14" t="s">
        <v>17</v>
      </c>
      <c r="AA1592" s="14" t="s">
        <v>17</v>
      </c>
      <c r="AB1592" s="14" t="s">
        <v>17</v>
      </c>
      <c r="AC1592" s="14" t="s">
        <v>17</v>
      </c>
      <c r="AD1592" s="14">
        <f t="shared" si="1"/>
        <v>1.1315769230769232E-2</v>
      </c>
      <c r="AE1592" s="14" t="s">
        <v>17</v>
      </c>
    </row>
    <row r="1593" spans="1:31">
      <c r="A1593" t="s">
        <v>143</v>
      </c>
      <c r="B1593" t="s">
        <v>128</v>
      </c>
      <c r="C1593" s="234">
        <v>36445</v>
      </c>
      <c r="D1593" s="234">
        <v>36690</v>
      </c>
      <c r="E1593">
        <v>2000</v>
      </c>
      <c r="F1593">
        <v>2</v>
      </c>
      <c r="G1593">
        <v>7</v>
      </c>
      <c r="H1593">
        <v>39.441278048780489</v>
      </c>
      <c r="I1593" s="3">
        <v>2.4104948043823242</v>
      </c>
      <c r="J1593" s="14" t="s">
        <v>17</v>
      </c>
      <c r="K1593" s="14" t="s">
        <v>17</v>
      </c>
      <c r="L1593" s="14" t="s">
        <v>17</v>
      </c>
      <c r="M1593" s="14" t="s">
        <v>17</v>
      </c>
      <c r="N1593" s="14" t="s">
        <v>17</v>
      </c>
      <c r="O1593" s="14" t="s">
        <v>17</v>
      </c>
      <c r="P1593" s="14" t="s">
        <v>17</v>
      </c>
      <c r="Q1593" s="14" t="s">
        <v>17</v>
      </c>
      <c r="R1593" s="14" t="s">
        <v>17</v>
      </c>
      <c r="S1593" s="14" t="s">
        <v>17</v>
      </c>
      <c r="T1593" s="14" t="s">
        <v>17</v>
      </c>
      <c r="U1593" s="14" t="s">
        <v>17</v>
      </c>
      <c r="V1593" s="14" t="s">
        <v>17</v>
      </c>
      <c r="W1593" s="14" t="s">
        <v>17</v>
      </c>
      <c r="X1593" s="156">
        <v>0.88575000000000004</v>
      </c>
      <c r="Y1593" s="14">
        <v>78</v>
      </c>
      <c r="Z1593" s="14" t="s">
        <v>17</v>
      </c>
      <c r="AA1593" s="14" t="s">
        <v>17</v>
      </c>
      <c r="AB1593" s="14" t="s">
        <v>17</v>
      </c>
      <c r="AC1593" s="14" t="s">
        <v>17</v>
      </c>
      <c r="AD1593" s="14">
        <f t="shared" si="1"/>
        <v>1.1355769230769232E-2</v>
      </c>
      <c r="AE1593" s="14" t="s">
        <v>17</v>
      </c>
    </row>
    <row r="1594" spans="1:31">
      <c r="A1594" t="s">
        <v>143</v>
      </c>
      <c r="B1594" t="s">
        <v>128</v>
      </c>
      <c r="C1594" s="234">
        <v>36445</v>
      </c>
      <c r="D1594" s="234">
        <v>36690</v>
      </c>
      <c r="E1594">
        <v>2000</v>
      </c>
      <c r="F1594">
        <v>2</v>
      </c>
      <c r="G1594">
        <v>8</v>
      </c>
      <c r="H1594">
        <v>30.025117073170726</v>
      </c>
      <c r="I1594" s="3">
        <v>2.2872538566589355</v>
      </c>
      <c r="J1594" s="14" t="s">
        <v>17</v>
      </c>
      <c r="K1594" s="14" t="s">
        <v>17</v>
      </c>
      <c r="L1594" s="14" t="s">
        <v>17</v>
      </c>
      <c r="M1594" s="14" t="s">
        <v>17</v>
      </c>
      <c r="N1594" s="14" t="s">
        <v>17</v>
      </c>
      <c r="O1594" s="14" t="s">
        <v>17</v>
      </c>
      <c r="P1594" s="14" t="s">
        <v>17</v>
      </c>
      <c r="Q1594" s="14" t="s">
        <v>17</v>
      </c>
      <c r="R1594" s="14" t="s">
        <v>17</v>
      </c>
      <c r="S1594" s="14" t="s">
        <v>17</v>
      </c>
      <c r="T1594" s="14" t="s">
        <v>17</v>
      </c>
      <c r="U1594" s="14" t="s">
        <v>17</v>
      </c>
      <c r="V1594" s="14" t="s">
        <v>17</v>
      </c>
      <c r="W1594" s="14" t="s">
        <v>17</v>
      </c>
      <c r="X1594" s="14" t="s">
        <v>17</v>
      </c>
      <c r="Y1594" s="14" t="s">
        <v>17</v>
      </c>
      <c r="Z1594" s="14" t="s">
        <v>17</v>
      </c>
      <c r="AA1594" s="14" t="s">
        <v>17</v>
      </c>
      <c r="AB1594" s="14" t="s">
        <v>17</v>
      </c>
      <c r="AC1594" s="14" t="s">
        <v>17</v>
      </c>
      <c r="AD1594" s="14" t="s">
        <v>17</v>
      </c>
      <c r="AE1594" s="14" t="s">
        <v>17</v>
      </c>
    </row>
    <row r="1595" spans="1:31">
      <c r="A1595" t="s">
        <v>143</v>
      </c>
      <c r="B1595" t="s">
        <v>128</v>
      </c>
      <c r="C1595" s="234">
        <v>36445</v>
      </c>
      <c r="D1595" s="234">
        <v>36690</v>
      </c>
      <c r="E1595">
        <v>2000</v>
      </c>
      <c r="F1595">
        <v>2</v>
      </c>
      <c r="G1595">
        <v>9</v>
      </c>
      <c r="H1595">
        <v>45.837160975609748</v>
      </c>
      <c r="I1595" s="3">
        <v>2.3815879821777344</v>
      </c>
      <c r="J1595" s="14" t="s">
        <v>17</v>
      </c>
      <c r="K1595" s="14" t="s">
        <v>17</v>
      </c>
      <c r="L1595" s="14" t="s">
        <v>17</v>
      </c>
      <c r="M1595" s="14" t="s">
        <v>17</v>
      </c>
      <c r="N1595" s="14" t="s">
        <v>17</v>
      </c>
      <c r="O1595" s="14" t="s">
        <v>17</v>
      </c>
      <c r="P1595" s="14" t="s">
        <v>17</v>
      </c>
      <c r="Q1595" s="14" t="s">
        <v>17</v>
      </c>
      <c r="R1595" s="14" t="s">
        <v>17</v>
      </c>
      <c r="S1595" s="14" t="s">
        <v>17</v>
      </c>
      <c r="T1595" s="14" t="s">
        <v>17</v>
      </c>
      <c r="U1595" s="14" t="s">
        <v>17</v>
      </c>
      <c r="V1595" s="14" t="s">
        <v>17</v>
      </c>
      <c r="W1595" s="14" t="s">
        <v>17</v>
      </c>
      <c r="X1595" s="14" t="s">
        <v>17</v>
      </c>
      <c r="Y1595" s="14" t="s">
        <v>17</v>
      </c>
      <c r="Z1595" s="14" t="s">
        <v>17</v>
      </c>
      <c r="AA1595" s="14" t="s">
        <v>17</v>
      </c>
      <c r="AB1595" s="14" t="s">
        <v>17</v>
      </c>
      <c r="AC1595" s="14" t="s">
        <v>17</v>
      </c>
      <c r="AD1595" s="14" t="s">
        <v>17</v>
      </c>
      <c r="AE1595" s="14" t="s">
        <v>17</v>
      </c>
    </row>
    <row r="1596" spans="1:31">
      <c r="A1596" t="s">
        <v>143</v>
      </c>
      <c r="B1596" t="s">
        <v>128</v>
      </c>
      <c r="C1596" s="234">
        <v>36445</v>
      </c>
      <c r="D1596" s="234">
        <v>36690</v>
      </c>
      <c r="E1596">
        <v>2000</v>
      </c>
      <c r="F1596">
        <v>2</v>
      </c>
      <c r="G1596">
        <v>10</v>
      </c>
      <c r="H1596">
        <v>42.816882926829265</v>
      </c>
      <c r="I1596" s="3">
        <v>2.2973809242248535</v>
      </c>
      <c r="J1596" s="14" t="s">
        <v>17</v>
      </c>
      <c r="K1596" s="14" t="s">
        <v>17</v>
      </c>
      <c r="L1596" s="14" t="s">
        <v>17</v>
      </c>
      <c r="M1596" s="14" t="s">
        <v>17</v>
      </c>
      <c r="N1596" s="14" t="s">
        <v>17</v>
      </c>
      <c r="O1596" s="14" t="s">
        <v>17</v>
      </c>
      <c r="P1596" s="14" t="s">
        <v>17</v>
      </c>
      <c r="Q1596" s="14" t="s">
        <v>17</v>
      </c>
      <c r="R1596" s="14" t="s">
        <v>17</v>
      </c>
      <c r="S1596" s="14" t="s">
        <v>17</v>
      </c>
      <c r="T1596" s="14" t="s">
        <v>17</v>
      </c>
      <c r="U1596" s="14" t="s">
        <v>17</v>
      </c>
      <c r="V1596" s="14" t="s">
        <v>17</v>
      </c>
      <c r="W1596" s="14" t="s">
        <v>17</v>
      </c>
      <c r="X1596" s="14" t="s">
        <v>17</v>
      </c>
      <c r="Y1596" s="14" t="s">
        <v>17</v>
      </c>
      <c r="Z1596" s="14" t="s">
        <v>17</v>
      </c>
      <c r="AA1596" s="14" t="s">
        <v>17</v>
      </c>
      <c r="AB1596" s="14" t="s">
        <v>17</v>
      </c>
      <c r="AC1596" s="14" t="s">
        <v>17</v>
      </c>
      <c r="AD1596" s="14" t="s">
        <v>17</v>
      </c>
      <c r="AE1596" s="14" t="s">
        <v>17</v>
      </c>
    </row>
    <row r="1597" spans="1:31">
      <c r="A1597" t="s">
        <v>143</v>
      </c>
      <c r="B1597" t="s">
        <v>128</v>
      </c>
      <c r="C1597" s="234">
        <v>36445</v>
      </c>
      <c r="D1597" s="234">
        <v>36690</v>
      </c>
      <c r="E1597">
        <v>2000</v>
      </c>
      <c r="F1597">
        <v>2</v>
      </c>
      <c r="G1597">
        <v>11</v>
      </c>
      <c r="H1597">
        <v>38.908287804878043</v>
      </c>
      <c r="I1597" s="3">
        <v>2.3805446624755859</v>
      </c>
      <c r="J1597" s="14" t="s">
        <v>17</v>
      </c>
      <c r="K1597" s="14" t="s">
        <v>17</v>
      </c>
      <c r="L1597" s="14" t="s">
        <v>17</v>
      </c>
      <c r="M1597" s="14" t="s">
        <v>17</v>
      </c>
      <c r="N1597" s="14" t="s">
        <v>17</v>
      </c>
      <c r="O1597" s="14" t="s">
        <v>17</v>
      </c>
      <c r="P1597" s="14" t="s">
        <v>17</v>
      </c>
      <c r="Q1597" s="14" t="s">
        <v>17</v>
      </c>
      <c r="R1597" s="14" t="s">
        <v>17</v>
      </c>
      <c r="S1597" s="14" t="s">
        <v>17</v>
      </c>
      <c r="T1597" s="14" t="s">
        <v>17</v>
      </c>
      <c r="U1597" s="14" t="s">
        <v>17</v>
      </c>
      <c r="V1597" s="14" t="s">
        <v>17</v>
      </c>
      <c r="W1597" s="14" t="s">
        <v>17</v>
      </c>
      <c r="X1597" s="14" t="s">
        <v>17</v>
      </c>
      <c r="Y1597" s="14" t="s">
        <v>17</v>
      </c>
      <c r="Z1597" s="14" t="s">
        <v>17</v>
      </c>
      <c r="AA1597" s="14" t="s">
        <v>17</v>
      </c>
      <c r="AB1597" s="14" t="s">
        <v>17</v>
      </c>
      <c r="AC1597" s="14" t="s">
        <v>17</v>
      </c>
      <c r="AD1597" s="14" t="s">
        <v>17</v>
      </c>
      <c r="AE1597" s="14" t="s">
        <v>17</v>
      </c>
    </row>
    <row r="1598" spans="1:31">
      <c r="A1598" t="s">
        <v>143</v>
      </c>
      <c r="B1598" t="s">
        <v>128</v>
      </c>
      <c r="C1598" s="234">
        <v>36445</v>
      </c>
      <c r="D1598" s="234">
        <v>36690</v>
      </c>
      <c r="E1598">
        <v>2000</v>
      </c>
      <c r="F1598">
        <v>2</v>
      </c>
      <c r="G1598">
        <v>12</v>
      </c>
      <c r="H1598">
        <v>46.370151219512195</v>
      </c>
      <c r="I1598" s="3">
        <v>2.3202955722808838</v>
      </c>
      <c r="J1598" s="14" t="s">
        <v>17</v>
      </c>
      <c r="K1598" s="14" t="s">
        <v>17</v>
      </c>
      <c r="L1598" s="14" t="s">
        <v>17</v>
      </c>
      <c r="M1598" s="14" t="s">
        <v>17</v>
      </c>
      <c r="N1598" s="14" t="s">
        <v>17</v>
      </c>
      <c r="O1598" s="14" t="s">
        <v>17</v>
      </c>
      <c r="P1598" s="14" t="s">
        <v>17</v>
      </c>
      <c r="Q1598" s="14" t="s">
        <v>17</v>
      </c>
      <c r="R1598" s="14" t="s">
        <v>17</v>
      </c>
      <c r="S1598" s="14" t="s">
        <v>17</v>
      </c>
      <c r="T1598" s="14" t="s">
        <v>17</v>
      </c>
      <c r="U1598" s="14" t="s">
        <v>17</v>
      </c>
      <c r="V1598" s="14" t="s">
        <v>17</v>
      </c>
      <c r="W1598" s="14" t="s">
        <v>17</v>
      </c>
      <c r="X1598" s="14" t="s">
        <v>17</v>
      </c>
      <c r="Y1598" s="14" t="s">
        <v>17</v>
      </c>
      <c r="Z1598" s="14" t="s">
        <v>17</v>
      </c>
      <c r="AA1598" s="14" t="s">
        <v>17</v>
      </c>
      <c r="AB1598" s="14" t="s">
        <v>17</v>
      </c>
      <c r="AC1598" s="14" t="s">
        <v>17</v>
      </c>
      <c r="AD1598" s="14" t="s">
        <v>17</v>
      </c>
      <c r="AE1598" s="14" t="s">
        <v>17</v>
      </c>
    </row>
    <row r="1599" spans="1:31">
      <c r="A1599" t="s">
        <v>143</v>
      </c>
      <c r="B1599" t="s">
        <v>128</v>
      </c>
      <c r="C1599" s="234">
        <v>36445</v>
      </c>
      <c r="D1599" s="234">
        <v>36690</v>
      </c>
      <c r="E1599">
        <v>2000</v>
      </c>
      <c r="F1599">
        <v>2</v>
      </c>
      <c r="G1599">
        <v>13</v>
      </c>
      <c r="H1599">
        <v>33.045395121951216</v>
      </c>
      <c r="I1599" s="3">
        <v>2.4919323921203613</v>
      </c>
      <c r="J1599" s="14" t="s">
        <v>17</v>
      </c>
      <c r="K1599" s="14" t="s">
        <v>17</v>
      </c>
      <c r="L1599" s="14" t="s">
        <v>17</v>
      </c>
      <c r="M1599" s="14" t="s">
        <v>17</v>
      </c>
      <c r="N1599" s="14" t="s">
        <v>17</v>
      </c>
      <c r="O1599" s="14" t="s">
        <v>17</v>
      </c>
      <c r="P1599" s="14" t="s">
        <v>17</v>
      </c>
      <c r="Q1599" s="14" t="s">
        <v>17</v>
      </c>
      <c r="R1599" s="14" t="s">
        <v>17</v>
      </c>
      <c r="S1599" s="14" t="s">
        <v>17</v>
      </c>
      <c r="T1599" s="14" t="s">
        <v>17</v>
      </c>
      <c r="U1599" s="14" t="s">
        <v>17</v>
      </c>
      <c r="V1599" s="14" t="s">
        <v>17</v>
      </c>
      <c r="W1599" s="14" t="s">
        <v>17</v>
      </c>
      <c r="X1599" s="14" t="s">
        <v>17</v>
      </c>
      <c r="Y1599" s="14" t="s">
        <v>17</v>
      </c>
      <c r="Z1599" s="14" t="s">
        <v>17</v>
      </c>
      <c r="AA1599" s="14" t="s">
        <v>17</v>
      </c>
      <c r="AB1599" s="14" t="s">
        <v>17</v>
      </c>
      <c r="AC1599" s="14" t="s">
        <v>17</v>
      </c>
      <c r="AD1599" s="14" t="s">
        <v>17</v>
      </c>
      <c r="AE1599" s="14" t="s">
        <v>17</v>
      </c>
    </row>
    <row r="1600" spans="1:31">
      <c r="A1600" t="s">
        <v>143</v>
      </c>
      <c r="B1600" t="s">
        <v>128</v>
      </c>
      <c r="C1600" s="234">
        <v>36445</v>
      </c>
      <c r="D1600" s="234">
        <v>36690</v>
      </c>
      <c r="E1600">
        <v>2000</v>
      </c>
      <c r="F1600">
        <v>2</v>
      </c>
      <c r="G1600">
        <v>14</v>
      </c>
      <c r="H1600">
        <v>45.304170731707316</v>
      </c>
      <c r="I1600" s="3">
        <v>2.4630081653594971</v>
      </c>
      <c r="J1600" s="14" t="s">
        <v>17</v>
      </c>
      <c r="K1600" s="14" t="s">
        <v>17</v>
      </c>
      <c r="L1600" s="14" t="s">
        <v>17</v>
      </c>
      <c r="M1600" s="14" t="s">
        <v>17</v>
      </c>
      <c r="N1600" s="14" t="s">
        <v>17</v>
      </c>
      <c r="O1600" s="14" t="s">
        <v>17</v>
      </c>
      <c r="P1600" s="14" t="s">
        <v>17</v>
      </c>
      <c r="Q1600" s="14" t="s">
        <v>17</v>
      </c>
      <c r="R1600" s="14" t="s">
        <v>17</v>
      </c>
      <c r="S1600" s="14" t="s">
        <v>17</v>
      </c>
      <c r="T1600" s="14" t="s">
        <v>17</v>
      </c>
      <c r="U1600" s="14" t="s">
        <v>17</v>
      </c>
      <c r="V1600" s="14" t="s">
        <v>17</v>
      </c>
      <c r="W1600" s="14" t="s">
        <v>17</v>
      </c>
      <c r="X1600" s="14" t="s">
        <v>17</v>
      </c>
      <c r="Y1600" s="14" t="s">
        <v>17</v>
      </c>
      <c r="Z1600" s="14" t="s">
        <v>17</v>
      </c>
      <c r="AA1600" s="14" t="s">
        <v>17</v>
      </c>
      <c r="AB1600" s="14" t="s">
        <v>17</v>
      </c>
      <c r="AC1600" s="14" t="s">
        <v>17</v>
      </c>
      <c r="AD1600" s="14" t="s">
        <v>17</v>
      </c>
      <c r="AE1600" s="14" t="s">
        <v>17</v>
      </c>
    </row>
    <row r="1601" spans="1:31">
      <c r="A1601" t="s">
        <v>143</v>
      </c>
      <c r="B1601" t="s">
        <v>128</v>
      </c>
      <c r="C1601" s="234">
        <v>36445</v>
      </c>
      <c r="D1601" s="234">
        <v>36690</v>
      </c>
      <c r="E1601">
        <v>2000</v>
      </c>
      <c r="F1601">
        <v>3</v>
      </c>
      <c r="G1601">
        <v>1</v>
      </c>
      <c r="H1601">
        <v>22.207926829268292</v>
      </c>
      <c r="I1601" s="3">
        <v>2.449451208114624</v>
      </c>
      <c r="J1601" s="14" t="s">
        <v>17</v>
      </c>
      <c r="K1601" s="14" t="s">
        <v>17</v>
      </c>
      <c r="L1601" s="14" t="s">
        <v>17</v>
      </c>
      <c r="M1601" s="14" t="s">
        <v>17</v>
      </c>
      <c r="N1601" s="14" t="s">
        <v>17</v>
      </c>
      <c r="O1601" s="14" t="s">
        <v>17</v>
      </c>
      <c r="P1601" s="14" t="s">
        <v>17</v>
      </c>
      <c r="Q1601" s="14" t="s">
        <v>17</v>
      </c>
      <c r="R1601" s="14" t="s">
        <v>17</v>
      </c>
      <c r="S1601" s="14" t="s">
        <v>17</v>
      </c>
      <c r="T1601" s="14" t="s">
        <v>17</v>
      </c>
      <c r="U1601" s="14" t="s">
        <v>17</v>
      </c>
      <c r="V1601" s="14" t="s">
        <v>17</v>
      </c>
      <c r="W1601" s="14" t="s">
        <v>17</v>
      </c>
      <c r="X1601" s="156">
        <v>0.49324000000000001</v>
      </c>
      <c r="Y1601" s="14">
        <v>78</v>
      </c>
      <c r="Z1601" s="14" t="s">
        <v>17</v>
      </c>
      <c r="AA1601" s="14" t="s">
        <v>17</v>
      </c>
      <c r="AB1601" s="14" t="s">
        <v>17</v>
      </c>
      <c r="AC1601" s="14" t="s">
        <v>17</v>
      </c>
      <c r="AD1601" s="14">
        <f t="shared" si="1"/>
        <v>6.3235897435897437E-3</v>
      </c>
      <c r="AE1601" s="14" t="s">
        <v>17</v>
      </c>
    </row>
    <row r="1602" spans="1:31">
      <c r="A1602" t="s">
        <v>143</v>
      </c>
      <c r="B1602" t="s">
        <v>128</v>
      </c>
      <c r="C1602" s="234">
        <v>36445</v>
      </c>
      <c r="D1602" s="234">
        <v>36690</v>
      </c>
      <c r="E1602">
        <v>2000</v>
      </c>
      <c r="F1602">
        <v>3</v>
      </c>
      <c r="G1602">
        <v>2</v>
      </c>
      <c r="H1602">
        <v>21.497273170731702</v>
      </c>
      <c r="I1602" s="3">
        <v>2.4038221836090088</v>
      </c>
      <c r="J1602" s="14" t="s">
        <v>17</v>
      </c>
      <c r="K1602" s="14" t="s">
        <v>17</v>
      </c>
      <c r="L1602" s="14" t="s">
        <v>17</v>
      </c>
      <c r="M1602" s="14" t="s">
        <v>17</v>
      </c>
      <c r="N1602" s="14" t="s">
        <v>17</v>
      </c>
      <c r="O1602" s="14" t="s">
        <v>17</v>
      </c>
      <c r="P1602" s="14" t="s">
        <v>17</v>
      </c>
      <c r="Q1602" s="14" t="s">
        <v>17</v>
      </c>
      <c r="R1602" s="14" t="s">
        <v>17</v>
      </c>
      <c r="S1602" s="14" t="s">
        <v>17</v>
      </c>
      <c r="T1602" s="14" t="s">
        <v>17</v>
      </c>
      <c r="U1602" s="14" t="s">
        <v>17</v>
      </c>
      <c r="V1602" s="14" t="s">
        <v>17</v>
      </c>
      <c r="W1602" s="14" t="s">
        <v>17</v>
      </c>
      <c r="X1602" s="156">
        <v>0.57167999999999997</v>
      </c>
      <c r="Y1602" s="14">
        <v>78</v>
      </c>
      <c r="Z1602" s="14" t="s">
        <v>17</v>
      </c>
      <c r="AA1602" s="14" t="s">
        <v>17</v>
      </c>
      <c r="AB1602" s="14" t="s">
        <v>17</v>
      </c>
      <c r="AC1602" s="14" t="s">
        <v>17</v>
      </c>
      <c r="AD1602" s="14">
        <f t="shared" si="1"/>
        <v>7.3292307692307684E-3</v>
      </c>
      <c r="AE1602" s="14" t="s">
        <v>17</v>
      </c>
    </row>
    <row r="1603" spans="1:31">
      <c r="A1603" t="s">
        <v>143</v>
      </c>
      <c r="B1603" t="s">
        <v>128</v>
      </c>
      <c r="C1603" s="234">
        <v>36445</v>
      </c>
      <c r="D1603" s="234">
        <v>36690</v>
      </c>
      <c r="E1603">
        <v>2000</v>
      </c>
      <c r="F1603">
        <v>3</v>
      </c>
      <c r="G1603">
        <v>3</v>
      </c>
      <c r="H1603">
        <v>30.202780487804876</v>
      </c>
      <c r="I1603" s="3">
        <v>2.5412957668304443</v>
      </c>
      <c r="J1603" s="14" t="s">
        <v>17</v>
      </c>
      <c r="K1603" s="14" t="s">
        <v>17</v>
      </c>
      <c r="L1603" s="14" t="s">
        <v>17</v>
      </c>
      <c r="M1603" s="14" t="s">
        <v>17</v>
      </c>
      <c r="N1603" s="14" t="s">
        <v>17</v>
      </c>
      <c r="O1603" s="14" t="s">
        <v>17</v>
      </c>
      <c r="P1603" s="14" t="s">
        <v>17</v>
      </c>
      <c r="Q1603" s="14" t="s">
        <v>17</v>
      </c>
      <c r="R1603" s="14" t="s">
        <v>17</v>
      </c>
      <c r="S1603" s="14" t="s">
        <v>17</v>
      </c>
      <c r="T1603" s="14" t="s">
        <v>17</v>
      </c>
      <c r="U1603" s="14" t="s">
        <v>17</v>
      </c>
      <c r="V1603" s="14" t="s">
        <v>17</v>
      </c>
      <c r="W1603" s="14" t="s">
        <v>17</v>
      </c>
      <c r="X1603" s="156">
        <v>0.69825999999999999</v>
      </c>
      <c r="Y1603" s="14">
        <v>78</v>
      </c>
      <c r="Z1603" s="14" t="s">
        <v>17</v>
      </c>
      <c r="AA1603" s="14" t="s">
        <v>17</v>
      </c>
      <c r="AB1603" s="14" t="s">
        <v>17</v>
      </c>
      <c r="AC1603" s="14" t="s">
        <v>17</v>
      </c>
      <c r="AD1603" s="14">
        <f t="shared" si="1"/>
        <v>8.9520512820512824E-3</v>
      </c>
      <c r="AE1603" s="14" t="s">
        <v>17</v>
      </c>
    </row>
    <row r="1604" spans="1:31">
      <c r="A1604" t="s">
        <v>143</v>
      </c>
      <c r="B1604" t="s">
        <v>128</v>
      </c>
      <c r="C1604" s="234">
        <v>36445</v>
      </c>
      <c r="D1604" s="234">
        <v>36690</v>
      </c>
      <c r="E1604">
        <v>2000</v>
      </c>
      <c r="F1604">
        <v>3</v>
      </c>
      <c r="G1604">
        <v>4</v>
      </c>
      <c r="H1604">
        <v>37.309317073170732</v>
      </c>
      <c r="I1604" s="3">
        <v>2.2172200679779053</v>
      </c>
      <c r="J1604" s="14" t="s">
        <v>17</v>
      </c>
      <c r="K1604" s="14" t="s">
        <v>17</v>
      </c>
      <c r="L1604" s="14" t="s">
        <v>17</v>
      </c>
      <c r="M1604" s="14" t="s">
        <v>17</v>
      </c>
      <c r="N1604" s="14" t="s">
        <v>17</v>
      </c>
      <c r="O1604" s="14" t="s">
        <v>17</v>
      </c>
      <c r="P1604" s="14" t="s">
        <v>17</v>
      </c>
      <c r="Q1604" s="14" t="s">
        <v>17</v>
      </c>
      <c r="R1604" s="14" t="s">
        <v>17</v>
      </c>
      <c r="S1604" s="14" t="s">
        <v>17</v>
      </c>
      <c r="T1604" s="14" t="s">
        <v>17</v>
      </c>
      <c r="U1604" s="14" t="s">
        <v>17</v>
      </c>
      <c r="V1604" s="14" t="s">
        <v>17</v>
      </c>
      <c r="W1604" s="14" t="s">
        <v>17</v>
      </c>
      <c r="X1604" s="156">
        <v>0.76922999999999997</v>
      </c>
      <c r="Y1604" s="14">
        <v>78</v>
      </c>
      <c r="Z1604" s="14" t="s">
        <v>17</v>
      </c>
      <c r="AA1604" s="14" t="s">
        <v>17</v>
      </c>
      <c r="AB1604" s="14" t="s">
        <v>17</v>
      </c>
      <c r="AC1604" s="14" t="s">
        <v>17</v>
      </c>
      <c r="AD1604" s="14">
        <f t="shared" si="1"/>
        <v>9.8619230769230772E-3</v>
      </c>
      <c r="AE1604" s="14" t="s">
        <v>17</v>
      </c>
    </row>
    <row r="1605" spans="1:31">
      <c r="A1605" t="s">
        <v>143</v>
      </c>
      <c r="B1605" t="s">
        <v>128</v>
      </c>
      <c r="C1605" s="234">
        <v>36445</v>
      </c>
      <c r="D1605" s="234">
        <v>36690</v>
      </c>
      <c r="E1605">
        <v>2000</v>
      </c>
      <c r="F1605">
        <v>3</v>
      </c>
      <c r="G1605">
        <v>5</v>
      </c>
      <c r="H1605">
        <v>37.486980487804878</v>
      </c>
      <c r="I1605" s="3">
        <v>2.3829505443572998</v>
      </c>
      <c r="J1605" s="14" t="s">
        <v>17</v>
      </c>
      <c r="K1605" s="14" t="s">
        <v>17</v>
      </c>
      <c r="L1605" s="14" t="s">
        <v>17</v>
      </c>
      <c r="M1605" s="14" t="s">
        <v>17</v>
      </c>
      <c r="N1605" s="14" t="s">
        <v>17</v>
      </c>
      <c r="O1605" s="14" t="s">
        <v>17</v>
      </c>
      <c r="P1605" s="14" t="s">
        <v>17</v>
      </c>
      <c r="Q1605" s="14" t="s">
        <v>17</v>
      </c>
      <c r="R1605" s="14" t="s">
        <v>17</v>
      </c>
      <c r="S1605" s="14" t="s">
        <v>17</v>
      </c>
      <c r="T1605" s="14" t="s">
        <v>17</v>
      </c>
      <c r="U1605" s="14" t="s">
        <v>17</v>
      </c>
      <c r="V1605" s="14" t="s">
        <v>17</v>
      </c>
      <c r="W1605" s="14" t="s">
        <v>17</v>
      </c>
      <c r="X1605" s="156">
        <v>0.86660000000000004</v>
      </c>
      <c r="Y1605" s="14">
        <v>78</v>
      </c>
      <c r="Z1605" s="14" t="s">
        <v>17</v>
      </c>
      <c r="AA1605" s="14" t="s">
        <v>17</v>
      </c>
      <c r="AB1605" s="14" t="s">
        <v>17</v>
      </c>
      <c r="AC1605" s="14" t="s">
        <v>17</v>
      </c>
      <c r="AD1605" s="14">
        <f t="shared" si="1"/>
        <v>1.1110256410256411E-2</v>
      </c>
      <c r="AE1605" s="14" t="s">
        <v>17</v>
      </c>
    </row>
    <row r="1606" spans="1:31">
      <c r="A1606" t="s">
        <v>143</v>
      </c>
      <c r="B1606" t="s">
        <v>128</v>
      </c>
      <c r="C1606" s="234">
        <v>36445</v>
      </c>
      <c r="D1606" s="234">
        <v>36690</v>
      </c>
      <c r="E1606">
        <v>2000</v>
      </c>
      <c r="F1606">
        <v>3</v>
      </c>
      <c r="G1606">
        <v>6</v>
      </c>
      <c r="H1606">
        <v>54.542668292682926</v>
      </c>
      <c r="I1606" s="3">
        <v>2.5086183547973633</v>
      </c>
      <c r="J1606" s="14" t="s">
        <v>17</v>
      </c>
      <c r="K1606" s="14" t="s">
        <v>17</v>
      </c>
      <c r="L1606" s="14" t="s">
        <v>17</v>
      </c>
      <c r="M1606" s="14" t="s">
        <v>17</v>
      </c>
      <c r="N1606" s="14" t="s">
        <v>17</v>
      </c>
      <c r="O1606" s="14" t="s">
        <v>17</v>
      </c>
      <c r="P1606" s="14" t="s">
        <v>17</v>
      </c>
      <c r="Q1606" s="14" t="s">
        <v>17</v>
      </c>
      <c r="R1606" s="14" t="s">
        <v>17</v>
      </c>
      <c r="S1606" s="14" t="s">
        <v>17</v>
      </c>
      <c r="T1606" s="14" t="s">
        <v>17</v>
      </c>
      <c r="U1606" s="14" t="s">
        <v>17</v>
      </c>
      <c r="V1606" s="14" t="s">
        <v>17</v>
      </c>
      <c r="W1606" s="14" t="s">
        <v>17</v>
      </c>
      <c r="X1606" s="156">
        <v>0.83277999999999996</v>
      </c>
      <c r="Y1606" s="14">
        <v>78</v>
      </c>
      <c r="Z1606" s="14" t="s">
        <v>17</v>
      </c>
      <c r="AA1606" s="14" t="s">
        <v>17</v>
      </c>
      <c r="AB1606" s="14" t="s">
        <v>17</v>
      </c>
      <c r="AC1606" s="14" t="s">
        <v>17</v>
      </c>
      <c r="AD1606" s="14">
        <f t="shared" si="1"/>
        <v>1.0676666666666666E-2</v>
      </c>
      <c r="AE1606" s="14" t="s">
        <v>17</v>
      </c>
    </row>
    <row r="1607" spans="1:31">
      <c r="A1607" t="s">
        <v>143</v>
      </c>
      <c r="B1607" t="s">
        <v>128</v>
      </c>
      <c r="C1607" s="234">
        <v>36445</v>
      </c>
      <c r="D1607" s="234">
        <v>36690</v>
      </c>
      <c r="E1607">
        <v>2000</v>
      </c>
      <c r="F1607">
        <v>3</v>
      </c>
      <c r="G1607">
        <v>7</v>
      </c>
      <c r="H1607">
        <v>45.659497560975616</v>
      </c>
      <c r="I1607" s="3">
        <v>2.5945978164672852</v>
      </c>
      <c r="J1607" s="14" t="s">
        <v>17</v>
      </c>
      <c r="K1607" s="14" t="s">
        <v>17</v>
      </c>
      <c r="L1607" s="14" t="s">
        <v>17</v>
      </c>
      <c r="M1607" s="14" t="s">
        <v>17</v>
      </c>
      <c r="N1607" s="14" t="s">
        <v>17</v>
      </c>
      <c r="O1607" s="14" t="s">
        <v>17</v>
      </c>
      <c r="P1607" s="14" t="s">
        <v>17</v>
      </c>
      <c r="Q1607" s="14" t="s">
        <v>17</v>
      </c>
      <c r="R1607" s="14" t="s">
        <v>17</v>
      </c>
      <c r="S1607" s="14" t="s">
        <v>17</v>
      </c>
      <c r="T1607" s="14" t="s">
        <v>17</v>
      </c>
      <c r="U1607" s="14" t="s">
        <v>17</v>
      </c>
      <c r="V1607" s="14" t="s">
        <v>17</v>
      </c>
      <c r="W1607" s="14" t="s">
        <v>17</v>
      </c>
      <c r="X1607" s="156">
        <v>0.88763999999999998</v>
      </c>
      <c r="Y1607" s="14">
        <v>78</v>
      </c>
      <c r="Z1607" s="14" t="s">
        <v>17</v>
      </c>
      <c r="AA1607" s="14" t="s">
        <v>17</v>
      </c>
      <c r="AB1607" s="14" t="s">
        <v>17</v>
      </c>
      <c r="AC1607" s="14" t="s">
        <v>17</v>
      </c>
      <c r="AD1607" s="14">
        <f t="shared" si="1"/>
        <v>1.1379999999999999E-2</v>
      </c>
      <c r="AE1607" s="14" t="s">
        <v>17</v>
      </c>
    </row>
    <row r="1608" spans="1:31">
      <c r="A1608" t="s">
        <v>143</v>
      </c>
      <c r="B1608" t="s">
        <v>128</v>
      </c>
      <c r="C1608" s="234">
        <v>36445</v>
      </c>
      <c r="D1608" s="234">
        <v>36690</v>
      </c>
      <c r="E1608">
        <v>2000</v>
      </c>
      <c r="F1608">
        <v>3</v>
      </c>
      <c r="G1608">
        <v>8</v>
      </c>
      <c r="H1608">
        <v>44.948843902439016</v>
      </c>
      <c r="I1608" s="3">
        <v>2.3846356868743896</v>
      </c>
      <c r="J1608" s="14" t="s">
        <v>17</v>
      </c>
      <c r="K1608" s="14" t="s">
        <v>17</v>
      </c>
      <c r="L1608" s="14" t="s">
        <v>17</v>
      </c>
      <c r="M1608" s="14" t="s">
        <v>17</v>
      </c>
      <c r="N1608" s="14" t="s">
        <v>17</v>
      </c>
      <c r="O1608" s="14" t="s">
        <v>17</v>
      </c>
      <c r="P1608" s="14" t="s">
        <v>17</v>
      </c>
      <c r="Q1608" s="14" t="s">
        <v>17</v>
      </c>
      <c r="R1608" s="14" t="s">
        <v>17</v>
      </c>
      <c r="S1608" s="14" t="s">
        <v>17</v>
      </c>
      <c r="T1608" s="14" t="s">
        <v>17</v>
      </c>
      <c r="U1608" s="14" t="s">
        <v>17</v>
      </c>
      <c r="V1608" s="14" t="s">
        <v>17</v>
      </c>
      <c r="W1608" s="14" t="s">
        <v>17</v>
      </c>
      <c r="X1608" s="14" t="s">
        <v>17</v>
      </c>
      <c r="Y1608" s="14" t="s">
        <v>17</v>
      </c>
      <c r="Z1608" s="14" t="s">
        <v>17</v>
      </c>
      <c r="AA1608" s="14" t="s">
        <v>17</v>
      </c>
      <c r="AB1608" s="14" t="s">
        <v>17</v>
      </c>
      <c r="AC1608" s="14" t="s">
        <v>17</v>
      </c>
      <c r="AD1608" s="14" t="s">
        <v>17</v>
      </c>
      <c r="AE1608" s="14" t="s">
        <v>17</v>
      </c>
    </row>
    <row r="1609" spans="1:31">
      <c r="A1609" t="s">
        <v>143</v>
      </c>
      <c r="B1609" t="s">
        <v>128</v>
      </c>
      <c r="C1609" s="234">
        <v>36445</v>
      </c>
      <c r="D1609" s="234">
        <v>36690</v>
      </c>
      <c r="E1609">
        <v>2000</v>
      </c>
      <c r="F1609">
        <v>3</v>
      </c>
      <c r="G1609">
        <v>9</v>
      </c>
      <c r="H1609">
        <v>38.197634146341457</v>
      </c>
      <c r="I1609" s="3">
        <v>2.3169689178466797</v>
      </c>
      <c r="J1609" s="14" t="s">
        <v>17</v>
      </c>
      <c r="K1609" s="14" t="s">
        <v>17</v>
      </c>
      <c r="L1609" s="14" t="s">
        <v>17</v>
      </c>
      <c r="M1609" s="14" t="s">
        <v>17</v>
      </c>
      <c r="N1609" s="14" t="s">
        <v>17</v>
      </c>
      <c r="O1609" s="14" t="s">
        <v>17</v>
      </c>
      <c r="P1609" s="14" t="s">
        <v>17</v>
      </c>
      <c r="Q1609" s="14" t="s">
        <v>17</v>
      </c>
      <c r="R1609" s="14" t="s">
        <v>17</v>
      </c>
      <c r="S1609" s="14" t="s">
        <v>17</v>
      </c>
      <c r="T1609" s="14" t="s">
        <v>17</v>
      </c>
      <c r="U1609" s="14" t="s">
        <v>17</v>
      </c>
      <c r="V1609" s="14" t="s">
        <v>17</v>
      </c>
      <c r="W1609" s="14" t="s">
        <v>17</v>
      </c>
      <c r="X1609" s="14" t="s">
        <v>17</v>
      </c>
      <c r="Y1609" s="14" t="s">
        <v>17</v>
      </c>
      <c r="Z1609" s="14" t="s">
        <v>17</v>
      </c>
      <c r="AA1609" s="14" t="s">
        <v>17</v>
      </c>
      <c r="AB1609" s="14" t="s">
        <v>17</v>
      </c>
      <c r="AC1609" s="14" t="s">
        <v>17</v>
      </c>
      <c r="AD1609" s="14" t="s">
        <v>17</v>
      </c>
      <c r="AE1609" s="14" t="s">
        <v>17</v>
      </c>
    </row>
    <row r="1610" spans="1:31">
      <c r="A1610" t="s">
        <v>143</v>
      </c>
      <c r="B1610" t="s">
        <v>128</v>
      </c>
      <c r="C1610" s="234">
        <v>36445</v>
      </c>
      <c r="D1610" s="234">
        <v>36690</v>
      </c>
      <c r="E1610">
        <v>2000</v>
      </c>
      <c r="F1610">
        <v>3</v>
      </c>
      <c r="G1610">
        <v>10</v>
      </c>
      <c r="H1610">
        <v>48.857439024390239</v>
      </c>
      <c r="I1610" s="3">
        <v>2.2844033241271973</v>
      </c>
      <c r="J1610" s="14" t="s">
        <v>17</v>
      </c>
      <c r="K1610" s="14" t="s">
        <v>17</v>
      </c>
      <c r="L1610" s="14" t="s">
        <v>17</v>
      </c>
      <c r="M1610" s="14" t="s">
        <v>17</v>
      </c>
      <c r="N1610" s="14" t="s">
        <v>17</v>
      </c>
      <c r="O1610" s="14" t="s">
        <v>17</v>
      </c>
      <c r="P1610" s="14" t="s">
        <v>17</v>
      </c>
      <c r="Q1610" s="14" t="s">
        <v>17</v>
      </c>
      <c r="R1610" s="14" t="s">
        <v>17</v>
      </c>
      <c r="S1610" s="14" t="s">
        <v>17</v>
      </c>
      <c r="T1610" s="14" t="s">
        <v>17</v>
      </c>
      <c r="U1610" s="14" t="s">
        <v>17</v>
      </c>
      <c r="V1610" s="14" t="s">
        <v>17</v>
      </c>
      <c r="W1610" s="14" t="s">
        <v>17</v>
      </c>
      <c r="X1610" s="14" t="s">
        <v>17</v>
      </c>
      <c r="Y1610" s="14" t="s">
        <v>17</v>
      </c>
      <c r="Z1610" s="14" t="s">
        <v>17</v>
      </c>
      <c r="AA1610" s="14" t="s">
        <v>17</v>
      </c>
      <c r="AB1610" s="14" t="s">
        <v>17</v>
      </c>
      <c r="AC1610" s="14" t="s">
        <v>17</v>
      </c>
      <c r="AD1610" s="14" t="s">
        <v>17</v>
      </c>
      <c r="AE1610" s="14" t="s">
        <v>17</v>
      </c>
    </row>
    <row r="1611" spans="1:31">
      <c r="A1611" t="s">
        <v>143</v>
      </c>
      <c r="B1611" t="s">
        <v>128</v>
      </c>
      <c r="C1611" s="234">
        <v>36445</v>
      </c>
      <c r="D1611" s="234">
        <v>36690</v>
      </c>
      <c r="E1611">
        <v>2000</v>
      </c>
      <c r="F1611">
        <v>3</v>
      </c>
      <c r="G1611">
        <v>11</v>
      </c>
      <c r="H1611">
        <v>48.502112195121953</v>
      </c>
      <c r="I1611" s="3">
        <v>2.1423103809356689</v>
      </c>
      <c r="J1611" s="14" t="s">
        <v>17</v>
      </c>
      <c r="K1611" s="14" t="s">
        <v>17</v>
      </c>
      <c r="L1611" s="14" t="s">
        <v>17</v>
      </c>
      <c r="M1611" s="14" t="s">
        <v>17</v>
      </c>
      <c r="N1611" s="14" t="s">
        <v>17</v>
      </c>
      <c r="O1611" s="14" t="s">
        <v>17</v>
      </c>
      <c r="P1611" s="14" t="s">
        <v>17</v>
      </c>
      <c r="Q1611" s="14" t="s">
        <v>17</v>
      </c>
      <c r="R1611" s="14" t="s">
        <v>17</v>
      </c>
      <c r="S1611" s="14" t="s">
        <v>17</v>
      </c>
      <c r="T1611" s="14" t="s">
        <v>17</v>
      </c>
      <c r="U1611" s="14" t="s">
        <v>17</v>
      </c>
      <c r="V1611" s="14" t="s">
        <v>17</v>
      </c>
      <c r="W1611" s="14" t="s">
        <v>17</v>
      </c>
      <c r="X1611" s="14" t="s">
        <v>17</v>
      </c>
      <c r="Y1611" s="14" t="s">
        <v>17</v>
      </c>
      <c r="Z1611" s="14" t="s">
        <v>17</v>
      </c>
      <c r="AA1611" s="14" t="s">
        <v>17</v>
      </c>
      <c r="AB1611" s="14" t="s">
        <v>17</v>
      </c>
      <c r="AC1611" s="14" t="s">
        <v>17</v>
      </c>
      <c r="AD1611" s="14" t="s">
        <v>17</v>
      </c>
      <c r="AE1611" s="14" t="s">
        <v>17</v>
      </c>
    </row>
    <row r="1612" spans="1:31">
      <c r="A1612" t="s">
        <v>143</v>
      </c>
      <c r="B1612" t="s">
        <v>128</v>
      </c>
      <c r="C1612" s="234">
        <v>36445</v>
      </c>
      <c r="D1612" s="234">
        <v>36690</v>
      </c>
      <c r="E1612">
        <v>2000</v>
      </c>
      <c r="F1612">
        <v>3</v>
      </c>
      <c r="G1612">
        <v>12</v>
      </c>
      <c r="H1612">
        <v>35.710346341463413</v>
      </c>
      <c r="I1612" s="3">
        <v>2.3692944049835205</v>
      </c>
      <c r="J1612" s="14" t="s">
        <v>17</v>
      </c>
      <c r="K1612" s="14" t="s">
        <v>17</v>
      </c>
      <c r="L1612" s="14" t="s">
        <v>17</v>
      </c>
      <c r="M1612" s="14" t="s">
        <v>17</v>
      </c>
      <c r="N1612" s="14" t="s">
        <v>17</v>
      </c>
      <c r="O1612" s="14" t="s">
        <v>17</v>
      </c>
      <c r="P1612" s="14" t="s">
        <v>17</v>
      </c>
      <c r="Q1612" s="14" t="s">
        <v>17</v>
      </c>
      <c r="R1612" s="14" t="s">
        <v>17</v>
      </c>
      <c r="S1612" s="14" t="s">
        <v>17</v>
      </c>
      <c r="T1612" s="14" t="s">
        <v>17</v>
      </c>
      <c r="U1612" s="14" t="s">
        <v>17</v>
      </c>
      <c r="V1612" s="14" t="s">
        <v>17</v>
      </c>
      <c r="W1612" s="14" t="s">
        <v>17</v>
      </c>
      <c r="X1612" s="14" t="s">
        <v>17</v>
      </c>
      <c r="Y1612" s="14" t="s">
        <v>17</v>
      </c>
      <c r="Z1612" s="14" t="s">
        <v>17</v>
      </c>
      <c r="AA1612" s="14" t="s">
        <v>17</v>
      </c>
      <c r="AB1612" s="14" t="s">
        <v>17</v>
      </c>
      <c r="AC1612" s="14" t="s">
        <v>17</v>
      </c>
      <c r="AD1612" s="14" t="s">
        <v>17</v>
      </c>
      <c r="AE1612" s="14" t="s">
        <v>17</v>
      </c>
    </row>
    <row r="1613" spans="1:31">
      <c r="A1613" t="s">
        <v>143</v>
      </c>
      <c r="B1613" t="s">
        <v>128</v>
      </c>
      <c r="C1613" s="234">
        <v>36445</v>
      </c>
      <c r="D1613" s="234">
        <v>36690</v>
      </c>
      <c r="E1613">
        <v>2000</v>
      </c>
      <c r="F1613">
        <v>3</v>
      </c>
      <c r="G1613">
        <v>13</v>
      </c>
      <c r="H1613">
        <v>33.223058536585363</v>
      </c>
      <c r="I1613" s="3">
        <v>2.8322412967681885</v>
      </c>
      <c r="J1613" s="14" t="s">
        <v>17</v>
      </c>
      <c r="K1613" s="14" t="s">
        <v>17</v>
      </c>
      <c r="L1613" s="14" t="s">
        <v>17</v>
      </c>
      <c r="M1613" s="14" t="s">
        <v>17</v>
      </c>
      <c r="N1613" s="14" t="s">
        <v>17</v>
      </c>
      <c r="O1613" s="14" t="s">
        <v>17</v>
      </c>
      <c r="P1613" s="14" t="s">
        <v>17</v>
      </c>
      <c r="Q1613" s="14" t="s">
        <v>17</v>
      </c>
      <c r="R1613" s="14" t="s">
        <v>17</v>
      </c>
      <c r="S1613" s="14" t="s">
        <v>17</v>
      </c>
      <c r="T1613" s="14" t="s">
        <v>17</v>
      </c>
      <c r="U1613" s="14" t="s">
        <v>17</v>
      </c>
      <c r="V1613" s="14" t="s">
        <v>17</v>
      </c>
      <c r="W1613" s="14" t="s">
        <v>17</v>
      </c>
      <c r="X1613" s="14" t="s">
        <v>17</v>
      </c>
      <c r="Y1613" s="14" t="s">
        <v>17</v>
      </c>
      <c r="Z1613" s="14" t="s">
        <v>17</v>
      </c>
      <c r="AA1613" s="14" t="s">
        <v>17</v>
      </c>
      <c r="AB1613" s="14" t="s">
        <v>17</v>
      </c>
      <c r="AC1613" s="14" t="s">
        <v>17</v>
      </c>
      <c r="AD1613" s="14" t="s">
        <v>17</v>
      </c>
      <c r="AE1613" s="14" t="s">
        <v>17</v>
      </c>
    </row>
    <row r="1614" spans="1:31">
      <c r="A1614" t="s">
        <v>143</v>
      </c>
      <c r="B1614" t="s">
        <v>128</v>
      </c>
      <c r="C1614" s="234">
        <v>36445</v>
      </c>
      <c r="D1614" s="234">
        <v>36690</v>
      </c>
      <c r="E1614">
        <v>2000</v>
      </c>
      <c r="F1614">
        <v>3</v>
      </c>
      <c r="G1614">
        <v>14</v>
      </c>
      <c r="H1614">
        <v>34.289039024390242</v>
      </c>
      <c r="I1614" s="3">
        <v>2.4173130989074707</v>
      </c>
      <c r="J1614" s="14" t="s">
        <v>17</v>
      </c>
      <c r="K1614" s="14" t="s">
        <v>17</v>
      </c>
      <c r="L1614" s="14" t="s">
        <v>17</v>
      </c>
      <c r="M1614" s="14" t="s">
        <v>17</v>
      </c>
      <c r="N1614" s="14" t="s">
        <v>17</v>
      </c>
      <c r="O1614" s="14" t="s">
        <v>17</v>
      </c>
      <c r="P1614" s="14" t="s">
        <v>17</v>
      </c>
      <c r="Q1614" s="14" t="s">
        <v>17</v>
      </c>
      <c r="R1614" s="14" t="s">
        <v>17</v>
      </c>
      <c r="S1614" s="14" t="s">
        <v>17</v>
      </c>
      <c r="T1614" s="14" t="s">
        <v>17</v>
      </c>
      <c r="U1614" s="14" t="s">
        <v>17</v>
      </c>
      <c r="V1614" s="14" t="s">
        <v>17</v>
      </c>
      <c r="W1614" s="14" t="s">
        <v>17</v>
      </c>
      <c r="X1614" s="14" t="s">
        <v>17</v>
      </c>
      <c r="Y1614" s="14" t="s">
        <v>17</v>
      </c>
      <c r="Z1614" s="14" t="s">
        <v>17</v>
      </c>
      <c r="AA1614" s="14" t="s">
        <v>17</v>
      </c>
      <c r="AB1614" s="14" t="s">
        <v>17</v>
      </c>
      <c r="AC1614" s="14" t="s">
        <v>17</v>
      </c>
      <c r="AD1614" s="14" t="s">
        <v>17</v>
      </c>
      <c r="AE1614" s="14" t="s">
        <v>17</v>
      </c>
    </row>
    <row r="1615" spans="1:31">
      <c r="A1615" t="s">
        <v>143</v>
      </c>
      <c r="B1615" t="s">
        <v>128</v>
      </c>
      <c r="C1615" s="234">
        <v>36445</v>
      </c>
      <c r="D1615" s="234">
        <v>36690</v>
      </c>
      <c r="E1615">
        <v>2000</v>
      </c>
      <c r="F1615">
        <v>4</v>
      </c>
      <c r="G1615">
        <v>1</v>
      </c>
      <c r="H1615">
        <v>24.33988780487805</v>
      </c>
      <c r="I1615" s="3">
        <v>2.7324731349945068</v>
      </c>
      <c r="J1615" s="14" t="s">
        <v>17</v>
      </c>
      <c r="K1615" s="14" t="s">
        <v>17</v>
      </c>
      <c r="L1615" s="14" t="s">
        <v>17</v>
      </c>
      <c r="M1615" s="14" t="s">
        <v>17</v>
      </c>
      <c r="N1615" s="14" t="s">
        <v>17</v>
      </c>
      <c r="O1615" s="14" t="s">
        <v>17</v>
      </c>
      <c r="P1615" s="14" t="s">
        <v>17</v>
      </c>
      <c r="Q1615" s="14" t="s">
        <v>17</v>
      </c>
      <c r="R1615" s="14" t="s">
        <v>17</v>
      </c>
      <c r="S1615" s="14" t="s">
        <v>17</v>
      </c>
      <c r="T1615" s="14" t="s">
        <v>17</v>
      </c>
      <c r="U1615" s="14" t="s">
        <v>17</v>
      </c>
      <c r="V1615" s="14" t="s">
        <v>17</v>
      </c>
      <c r="W1615" s="14" t="s">
        <v>17</v>
      </c>
      <c r="X1615" s="156">
        <v>0.53298999999999996</v>
      </c>
      <c r="Y1615" s="14">
        <v>78</v>
      </c>
      <c r="Z1615" s="14" t="s">
        <v>17</v>
      </c>
      <c r="AA1615" s="14" t="s">
        <v>17</v>
      </c>
      <c r="AB1615" s="14" t="s">
        <v>17</v>
      </c>
      <c r="AC1615" s="14" t="s">
        <v>17</v>
      </c>
      <c r="AD1615" s="14">
        <f t="shared" si="1"/>
        <v>6.8332051282051281E-3</v>
      </c>
      <c r="AE1615" s="14" t="s">
        <v>17</v>
      </c>
    </row>
    <row r="1616" spans="1:31">
      <c r="A1616" t="s">
        <v>143</v>
      </c>
      <c r="B1616" t="s">
        <v>128</v>
      </c>
      <c r="C1616" s="234">
        <v>36445</v>
      </c>
      <c r="D1616" s="234">
        <v>36690</v>
      </c>
      <c r="E1616">
        <v>2000</v>
      </c>
      <c r="F1616">
        <v>4</v>
      </c>
      <c r="G1616">
        <v>2</v>
      </c>
      <c r="H1616">
        <v>33.223058536585363</v>
      </c>
      <c r="I1616" s="3">
        <v>2.4357287883758545</v>
      </c>
      <c r="J1616" s="14" t="s">
        <v>17</v>
      </c>
      <c r="K1616" s="14" t="s">
        <v>17</v>
      </c>
      <c r="L1616" s="14" t="s">
        <v>17</v>
      </c>
      <c r="M1616" s="14" t="s">
        <v>17</v>
      </c>
      <c r="N1616" s="14" t="s">
        <v>17</v>
      </c>
      <c r="O1616" s="14" t="s">
        <v>17</v>
      </c>
      <c r="P1616" s="14" t="s">
        <v>17</v>
      </c>
      <c r="Q1616" s="14" t="s">
        <v>17</v>
      </c>
      <c r="R1616" s="14" t="s">
        <v>17</v>
      </c>
      <c r="S1616" s="14" t="s">
        <v>17</v>
      </c>
      <c r="T1616" s="14" t="s">
        <v>17</v>
      </c>
      <c r="U1616" s="14" t="s">
        <v>17</v>
      </c>
      <c r="V1616" s="14" t="s">
        <v>17</v>
      </c>
      <c r="W1616" s="14" t="s">
        <v>17</v>
      </c>
      <c r="X1616" s="156">
        <v>0.55822000000000005</v>
      </c>
      <c r="Y1616" s="14">
        <v>78</v>
      </c>
      <c r="Z1616" s="14" t="s">
        <v>17</v>
      </c>
      <c r="AA1616" s="14" t="s">
        <v>17</v>
      </c>
      <c r="AB1616" s="14" t="s">
        <v>17</v>
      </c>
      <c r="AC1616" s="14" t="s">
        <v>17</v>
      </c>
      <c r="AD1616" s="14">
        <f t="shared" si="1"/>
        <v>7.1566666666666671E-3</v>
      </c>
      <c r="AE1616" s="14" t="s">
        <v>17</v>
      </c>
    </row>
    <row r="1617" spans="1:31">
      <c r="A1617" t="s">
        <v>143</v>
      </c>
      <c r="B1617" t="s">
        <v>128</v>
      </c>
      <c r="C1617" s="234">
        <v>36445</v>
      </c>
      <c r="D1617" s="234">
        <v>36690</v>
      </c>
      <c r="E1617">
        <v>2000</v>
      </c>
      <c r="F1617">
        <v>4</v>
      </c>
      <c r="G1617">
        <v>3</v>
      </c>
      <c r="H1617">
        <v>33.756048780487802</v>
      </c>
      <c r="I1617" s="3">
        <v>2.4288938045501709</v>
      </c>
      <c r="J1617" s="14" t="s">
        <v>17</v>
      </c>
      <c r="K1617" s="14" t="s">
        <v>17</v>
      </c>
      <c r="L1617" s="14" t="s">
        <v>17</v>
      </c>
      <c r="M1617" s="14" t="s">
        <v>17</v>
      </c>
      <c r="N1617" s="14" t="s">
        <v>17</v>
      </c>
      <c r="O1617" s="14" t="s">
        <v>17</v>
      </c>
      <c r="P1617" s="14" t="s">
        <v>17</v>
      </c>
      <c r="Q1617" s="14" t="s">
        <v>17</v>
      </c>
      <c r="R1617" s="14" t="s">
        <v>17</v>
      </c>
      <c r="S1617" s="14" t="s">
        <v>17</v>
      </c>
      <c r="T1617" s="14" t="s">
        <v>17</v>
      </c>
      <c r="U1617" s="14" t="s">
        <v>17</v>
      </c>
      <c r="V1617" s="14" t="s">
        <v>17</v>
      </c>
      <c r="W1617" s="14" t="s">
        <v>17</v>
      </c>
      <c r="X1617" s="156">
        <v>0.73651</v>
      </c>
      <c r="Y1617" s="14">
        <v>78</v>
      </c>
      <c r="Z1617" s="14" t="s">
        <v>17</v>
      </c>
      <c r="AA1617" s="14" t="s">
        <v>17</v>
      </c>
      <c r="AB1617" s="14" t="s">
        <v>17</v>
      </c>
      <c r="AC1617" s="14" t="s">
        <v>17</v>
      </c>
      <c r="AD1617" s="14">
        <f t="shared" si="1"/>
        <v>9.4424358974358972E-3</v>
      </c>
      <c r="AE1617" s="14" t="s">
        <v>17</v>
      </c>
    </row>
    <row r="1618" spans="1:31">
      <c r="A1618" t="s">
        <v>143</v>
      </c>
      <c r="B1618" t="s">
        <v>128</v>
      </c>
      <c r="C1618" s="234">
        <v>36445</v>
      </c>
      <c r="D1618" s="234">
        <v>36690</v>
      </c>
      <c r="E1618">
        <v>2000</v>
      </c>
      <c r="F1618">
        <v>4</v>
      </c>
      <c r="G1618">
        <v>4</v>
      </c>
      <c r="H1618">
        <v>40.507258536585368</v>
      </c>
      <c r="I1618" s="3">
        <v>2.6473257541656494</v>
      </c>
      <c r="J1618" s="14" t="s">
        <v>17</v>
      </c>
      <c r="K1618" s="14" t="s">
        <v>17</v>
      </c>
      <c r="L1618" s="14" t="s">
        <v>17</v>
      </c>
      <c r="M1618" s="14" t="s">
        <v>17</v>
      </c>
      <c r="N1618" s="14" t="s">
        <v>17</v>
      </c>
      <c r="O1618" s="14" t="s">
        <v>17</v>
      </c>
      <c r="P1618" s="14" t="s">
        <v>17</v>
      </c>
      <c r="Q1618" s="14" t="s">
        <v>17</v>
      </c>
      <c r="R1618" s="14" t="s">
        <v>17</v>
      </c>
      <c r="S1618" s="14" t="s">
        <v>17</v>
      </c>
      <c r="T1618" s="14" t="s">
        <v>17</v>
      </c>
      <c r="U1618" s="14" t="s">
        <v>17</v>
      </c>
      <c r="V1618" s="14" t="s">
        <v>17</v>
      </c>
      <c r="W1618" s="14" t="s">
        <v>17</v>
      </c>
      <c r="X1618" s="156">
        <v>0.81089999999999995</v>
      </c>
      <c r="Y1618" s="14">
        <v>78</v>
      </c>
      <c r="Z1618" s="14" t="s">
        <v>17</v>
      </c>
      <c r="AA1618" s="14" t="s">
        <v>17</v>
      </c>
      <c r="AB1618" s="14" t="s">
        <v>17</v>
      </c>
      <c r="AC1618" s="14" t="s">
        <v>17</v>
      </c>
      <c r="AD1618" s="14">
        <f t="shared" si="1"/>
        <v>1.0396153846153845E-2</v>
      </c>
      <c r="AE1618" s="14" t="s">
        <v>17</v>
      </c>
    </row>
    <row r="1619" spans="1:31">
      <c r="A1619" t="s">
        <v>143</v>
      </c>
      <c r="B1619" t="s">
        <v>128</v>
      </c>
      <c r="C1619" s="234">
        <v>36445</v>
      </c>
      <c r="D1619" s="234">
        <v>36690</v>
      </c>
      <c r="E1619">
        <v>2000</v>
      </c>
      <c r="F1619">
        <v>4</v>
      </c>
      <c r="G1619">
        <v>5</v>
      </c>
      <c r="H1619">
        <v>47.258468292682927</v>
      </c>
      <c r="I1619" s="3">
        <v>2.1618285179138184</v>
      </c>
      <c r="J1619" s="14" t="s">
        <v>17</v>
      </c>
      <c r="K1619" s="14" t="s">
        <v>17</v>
      </c>
      <c r="L1619" s="14" t="s">
        <v>17</v>
      </c>
      <c r="M1619" s="14" t="s">
        <v>17</v>
      </c>
      <c r="N1619" s="14" t="s">
        <v>17</v>
      </c>
      <c r="O1619" s="14" t="s">
        <v>17</v>
      </c>
      <c r="P1619" s="14" t="s">
        <v>17</v>
      </c>
      <c r="Q1619" s="14" t="s">
        <v>17</v>
      </c>
      <c r="R1619" s="14" t="s">
        <v>17</v>
      </c>
      <c r="S1619" s="14" t="s">
        <v>17</v>
      </c>
      <c r="T1619" s="14" t="s">
        <v>17</v>
      </c>
      <c r="U1619" s="14" t="s">
        <v>17</v>
      </c>
      <c r="V1619" s="14" t="s">
        <v>17</v>
      </c>
      <c r="W1619" s="14" t="s">
        <v>17</v>
      </c>
      <c r="X1619" s="156">
        <v>0.83977000000000002</v>
      </c>
      <c r="Y1619" s="14">
        <v>78</v>
      </c>
      <c r="Z1619" s="14" t="s">
        <v>17</v>
      </c>
      <c r="AA1619" s="14" t="s">
        <v>17</v>
      </c>
      <c r="AB1619" s="14" t="s">
        <v>17</v>
      </c>
      <c r="AC1619" s="14" t="s">
        <v>17</v>
      </c>
      <c r="AD1619" s="14">
        <f t="shared" si="1"/>
        <v>1.0766282051282052E-2</v>
      </c>
      <c r="AE1619" s="14" t="s">
        <v>17</v>
      </c>
    </row>
    <row r="1620" spans="1:31">
      <c r="A1620" t="s">
        <v>143</v>
      </c>
      <c r="B1620" t="s">
        <v>128</v>
      </c>
      <c r="C1620" s="234">
        <v>36445</v>
      </c>
      <c r="D1620" s="234">
        <v>36690</v>
      </c>
      <c r="E1620">
        <v>2000</v>
      </c>
      <c r="F1620">
        <v>4</v>
      </c>
      <c r="G1620">
        <v>6</v>
      </c>
      <c r="H1620">
        <v>42.639219512195119</v>
      </c>
      <c r="I1620" s="3">
        <v>2.8021440505981445</v>
      </c>
      <c r="J1620" s="14" t="s">
        <v>17</v>
      </c>
      <c r="K1620" s="14" t="s">
        <v>17</v>
      </c>
      <c r="L1620" s="14" t="s">
        <v>17</v>
      </c>
      <c r="M1620" s="14" t="s">
        <v>17</v>
      </c>
      <c r="N1620" s="14" t="s">
        <v>17</v>
      </c>
      <c r="O1620" s="14" t="s">
        <v>17</v>
      </c>
      <c r="P1620" s="14" t="s">
        <v>17</v>
      </c>
      <c r="Q1620" s="14" t="s">
        <v>17</v>
      </c>
      <c r="R1620" s="14" t="s">
        <v>17</v>
      </c>
      <c r="S1620" s="14" t="s">
        <v>17</v>
      </c>
      <c r="T1620" s="14" t="s">
        <v>17</v>
      </c>
      <c r="U1620" s="14" t="s">
        <v>17</v>
      </c>
      <c r="V1620" s="14" t="s">
        <v>17</v>
      </c>
      <c r="W1620" s="14" t="s">
        <v>17</v>
      </c>
      <c r="X1620" s="156">
        <v>0.87458000000000002</v>
      </c>
      <c r="Y1620" s="14">
        <v>78</v>
      </c>
      <c r="Z1620" s="14" t="s">
        <v>17</v>
      </c>
      <c r="AA1620" s="14" t="s">
        <v>17</v>
      </c>
      <c r="AB1620" s="14" t="s">
        <v>17</v>
      </c>
      <c r="AC1620" s="14" t="s">
        <v>17</v>
      </c>
      <c r="AD1620" s="14">
        <f t="shared" si="1"/>
        <v>1.1212564102564103E-2</v>
      </c>
      <c r="AE1620" s="14" t="s">
        <v>17</v>
      </c>
    </row>
    <row r="1621" spans="1:31">
      <c r="A1621" t="s">
        <v>143</v>
      </c>
      <c r="B1621" t="s">
        <v>128</v>
      </c>
      <c r="C1621" s="234">
        <v>36445</v>
      </c>
      <c r="D1621" s="234">
        <v>36690</v>
      </c>
      <c r="E1621">
        <v>2000</v>
      </c>
      <c r="F1621">
        <v>4</v>
      </c>
      <c r="G1621">
        <v>7</v>
      </c>
      <c r="H1621">
        <v>29.492126829268294</v>
      </c>
      <c r="I1621" s="3">
        <v>2.9266200065612793</v>
      </c>
      <c r="J1621" s="14" t="s">
        <v>17</v>
      </c>
      <c r="K1621" s="14" t="s">
        <v>17</v>
      </c>
      <c r="L1621" s="14" t="s">
        <v>17</v>
      </c>
      <c r="M1621" s="14" t="s">
        <v>17</v>
      </c>
      <c r="N1621" s="14" t="s">
        <v>17</v>
      </c>
      <c r="O1621" s="14" t="s">
        <v>17</v>
      </c>
      <c r="P1621" s="14" t="s">
        <v>17</v>
      </c>
      <c r="Q1621" s="14" t="s">
        <v>17</v>
      </c>
      <c r="R1621" s="14" t="s">
        <v>17</v>
      </c>
      <c r="S1621" s="14" t="s">
        <v>17</v>
      </c>
      <c r="T1621" s="14" t="s">
        <v>17</v>
      </c>
      <c r="U1621" s="14" t="s">
        <v>17</v>
      </c>
      <c r="V1621" s="14" t="s">
        <v>17</v>
      </c>
      <c r="W1621" s="14" t="s">
        <v>17</v>
      </c>
      <c r="X1621" s="156">
        <v>0.89178000000000002</v>
      </c>
      <c r="Y1621" s="14">
        <v>78</v>
      </c>
      <c r="Z1621" s="14" t="s">
        <v>17</v>
      </c>
      <c r="AA1621" s="14" t="s">
        <v>17</v>
      </c>
      <c r="AB1621" s="14" t="s">
        <v>17</v>
      </c>
      <c r="AC1621" s="14" t="s">
        <v>17</v>
      </c>
      <c r="AD1621" s="14">
        <f t="shared" si="1"/>
        <v>1.1433076923076923E-2</v>
      </c>
      <c r="AE1621" s="14" t="s">
        <v>17</v>
      </c>
    </row>
    <row r="1622" spans="1:31">
      <c r="A1622" t="s">
        <v>143</v>
      </c>
      <c r="B1622" t="s">
        <v>128</v>
      </c>
      <c r="C1622" s="234">
        <v>36445</v>
      </c>
      <c r="D1622" s="234">
        <v>36690</v>
      </c>
      <c r="E1622">
        <v>2000</v>
      </c>
      <c r="F1622">
        <v>4</v>
      </c>
      <c r="G1622">
        <v>8</v>
      </c>
      <c r="H1622">
        <v>45.481834146341463</v>
      </c>
      <c r="I1622" s="3">
        <v>2.4059741497039795</v>
      </c>
      <c r="J1622" s="14" t="s">
        <v>17</v>
      </c>
      <c r="K1622" s="14" t="s">
        <v>17</v>
      </c>
      <c r="L1622" s="14" t="s">
        <v>17</v>
      </c>
      <c r="M1622" s="14" t="s">
        <v>17</v>
      </c>
      <c r="N1622" s="14" t="s">
        <v>17</v>
      </c>
      <c r="O1622" s="14" t="s">
        <v>17</v>
      </c>
      <c r="P1622" s="14" t="s">
        <v>17</v>
      </c>
      <c r="Q1622" s="14" t="s">
        <v>17</v>
      </c>
      <c r="R1622" s="14" t="s">
        <v>17</v>
      </c>
      <c r="S1622" s="14" t="s">
        <v>17</v>
      </c>
      <c r="T1622" s="14" t="s">
        <v>17</v>
      </c>
      <c r="U1622" s="14" t="s">
        <v>17</v>
      </c>
      <c r="V1622" s="14" t="s">
        <v>17</v>
      </c>
      <c r="W1622" s="14" t="s">
        <v>17</v>
      </c>
      <c r="X1622" s="14" t="s">
        <v>17</v>
      </c>
      <c r="Y1622" s="14" t="s">
        <v>17</v>
      </c>
      <c r="Z1622" s="14" t="s">
        <v>17</v>
      </c>
      <c r="AA1622" s="14" t="s">
        <v>17</v>
      </c>
      <c r="AB1622" s="14" t="s">
        <v>17</v>
      </c>
      <c r="AC1622" s="14" t="s">
        <v>17</v>
      </c>
      <c r="AD1622" s="14" t="s">
        <v>17</v>
      </c>
      <c r="AE1622" s="14" t="s">
        <v>17</v>
      </c>
    </row>
    <row r="1623" spans="1:31">
      <c r="A1623" t="s">
        <v>143</v>
      </c>
      <c r="B1623" t="s">
        <v>128</v>
      </c>
      <c r="C1623" s="234">
        <v>36445</v>
      </c>
      <c r="D1623" s="234">
        <v>36690</v>
      </c>
      <c r="E1623">
        <v>2000</v>
      </c>
      <c r="F1623">
        <v>4</v>
      </c>
      <c r="G1623">
        <v>9</v>
      </c>
      <c r="H1623">
        <v>46.90314146341462</v>
      </c>
      <c r="I1623" s="3">
        <v>2.7134850025177002</v>
      </c>
      <c r="J1623" s="14" t="s">
        <v>17</v>
      </c>
      <c r="K1623" s="14" t="s">
        <v>17</v>
      </c>
      <c r="L1623" s="14" t="s">
        <v>17</v>
      </c>
      <c r="M1623" s="14" t="s">
        <v>17</v>
      </c>
      <c r="N1623" s="14" t="s">
        <v>17</v>
      </c>
      <c r="O1623" s="14" t="s">
        <v>17</v>
      </c>
      <c r="P1623" s="14" t="s">
        <v>17</v>
      </c>
      <c r="Q1623" s="14" t="s">
        <v>17</v>
      </c>
      <c r="R1623" s="14" t="s">
        <v>17</v>
      </c>
      <c r="S1623" s="14" t="s">
        <v>17</v>
      </c>
      <c r="T1623" s="14" t="s">
        <v>17</v>
      </c>
      <c r="U1623" s="14" t="s">
        <v>17</v>
      </c>
      <c r="V1623" s="14" t="s">
        <v>17</v>
      </c>
      <c r="W1623" s="14" t="s">
        <v>17</v>
      </c>
      <c r="X1623" s="14" t="s">
        <v>17</v>
      </c>
      <c r="Y1623" s="14" t="s">
        <v>17</v>
      </c>
      <c r="Z1623" s="14" t="s">
        <v>17</v>
      </c>
      <c r="AA1623" s="14" t="s">
        <v>17</v>
      </c>
      <c r="AB1623" s="14" t="s">
        <v>17</v>
      </c>
      <c r="AC1623" s="14" t="s">
        <v>17</v>
      </c>
      <c r="AD1623" s="14" t="s">
        <v>17</v>
      </c>
      <c r="AE1623" s="14" t="s">
        <v>17</v>
      </c>
    </row>
    <row r="1624" spans="1:31">
      <c r="A1624" t="s">
        <v>143</v>
      </c>
      <c r="B1624" t="s">
        <v>128</v>
      </c>
      <c r="C1624" s="234">
        <v>36445</v>
      </c>
      <c r="D1624" s="234">
        <v>36690</v>
      </c>
      <c r="E1624">
        <v>2000</v>
      </c>
      <c r="F1624">
        <v>4</v>
      </c>
      <c r="G1624">
        <v>10</v>
      </c>
      <c r="H1624">
        <v>44.948843902439016</v>
      </c>
      <c r="I1624" s="3">
        <v>2.5064237117767334</v>
      </c>
      <c r="J1624" s="14" t="s">
        <v>17</v>
      </c>
      <c r="K1624" s="14" t="s">
        <v>17</v>
      </c>
      <c r="L1624" s="14" t="s">
        <v>17</v>
      </c>
      <c r="M1624" s="14" t="s">
        <v>17</v>
      </c>
      <c r="N1624" s="14" t="s">
        <v>17</v>
      </c>
      <c r="O1624" s="14" t="s">
        <v>17</v>
      </c>
      <c r="P1624" s="14" t="s">
        <v>17</v>
      </c>
      <c r="Q1624" s="14" t="s">
        <v>17</v>
      </c>
      <c r="R1624" s="14" t="s">
        <v>17</v>
      </c>
      <c r="S1624" s="14" t="s">
        <v>17</v>
      </c>
      <c r="T1624" s="14" t="s">
        <v>17</v>
      </c>
      <c r="U1624" s="14" t="s">
        <v>17</v>
      </c>
      <c r="V1624" s="14" t="s">
        <v>17</v>
      </c>
      <c r="W1624" s="14" t="s">
        <v>17</v>
      </c>
      <c r="X1624" s="14" t="s">
        <v>17</v>
      </c>
      <c r="Y1624" s="14" t="s">
        <v>17</v>
      </c>
      <c r="Z1624" s="14" t="s">
        <v>17</v>
      </c>
      <c r="AA1624" s="14" t="s">
        <v>17</v>
      </c>
      <c r="AB1624" s="14" t="s">
        <v>17</v>
      </c>
      <c r="AC1624" s="14" t="s">
        <v>17</v>
      </c>
      <c r="AD1624" s="14" t="s">
        <v>17</v>
      </c>
      <c r="AE1624" s="14" t="s">
        <v>17</v>
      </c>
    </row>
    <row r="1625" spans="1:31">
      <c r="A1625" t="s">
        <v>143</v>
      </c>
      <c r="B1625" t="s">
        <v>128</v>
      </c>
      <c r="C1625" s="234">
        <v>36445</v>
      </c>
      <c r="D1625" s="234">
        <v>36690</v>
      </c>
      <c r="E1625">
        <v>2000</v>
      </c>
      <c r="F1625">
        <v>4</v>
      </c>
      <c r="G1625">
        <v>11</v>
      </c>
      <c r="H1625">
        <v>43.172209756097566</v>
      </c>
      <c r="I1625" s="3">
        <v>2.5561144351959229</v>
      </c>
      <c r="J1625" s="14" t="s">
        <v>17</v>
      </c>
      <c r="K1625" s="14" t="s">
        <v>17</v>
      </c>
      <c r="L1625" s="14" t="s">
        <v>17</v>
      </c>
      <c r="M1625" s="14" t="s">
        <v>17</v>
      </c>
      <c r="N1625" s="14" t="s">
        <v>17</v>
      </c>
      <c r="O1625" s="14" t="s">
        <v>17</v>
      </c>
      <c r="P1625" s="14" t="s">
        <v>17</v>
      </c>
      <c r="Q1625" s="14" t="s">
        <v>17</v>
      </c>
      <c r="R1625" s="14" t="s">
        <v>17</v>
      </c>
      <c r="S1625" s="14" t="s">
        <v>17</v>
      </c>
      <c r="T1625" s="14" t="s">
        <v>17</v>
      </c>
      <c r="U1625" s="14" t="s">
        <v>17</v>
      </c>
      <c r="V1625" s="14" t="s">
        <v>17</v>
      </c>
      <c r="W1625" s="14" t="s">
        <v>17</v>
      </c>
      <c r="X1625" s="14" t="s">
        <v>17</v>
      </c>
      <c r="Y1625" s="14" t="s">
        <v>17</v>
      </c>
      <c r="Z1625" s="14" t="s">
        <v>17</v>
      </c>
      <c r="AA1625" s="14" t="s">
        <v>17</v>
      </c>
      <c r="AB1625" s="14" t="s">
        <v>17</v>
      </c>
      <c r="AC1625" s="14" t="s">
        <v>17</v>
      </c>
      <c r="AD1625" s="14" t="s">
        <v>17</v>
      </c>
      <c r="AE1625" s="14" t="s">
        <v>17</v>
      </c>
    </row>
    <row r="1626" spans="1:31">
      <c r="A1626" t="s">
        <v>143</v>
      </c>
      <c r="B1626" t="s">
        <v>128</v>
      </c>
      <c r="C1626" s="234">
        <v>36445</v>
      </c>
      <c r="D1626" s="234">
        <v>36690</v>
      </c>
      <c r="E1626">
        <v>2000</v>
      </c>
      <c r="F1626">
        <v>4</v>
      </c>
      <c r="G1626">
        <v>12</v>
      </c>
      <c r="H1626">
        <v>39.263614634146343</v>
      </c>
      <c r="I1626" s="3">
        <v>2.3942701816558838</v>
      </c>
      <c r="J1626" s="14" t="s">
        <v>17</v>
      </c>
      <c r="K1626" s="14" t="s">
        <v>17</v>
      </c>
      <c r="L1626" s="14" t="s">
        <v>17</v>
      </c>
      <c r="M1626" s="14" t="s">
        <v>17</v>
      </c>
      <c r="N1626" s="14" t="s">
        <v>17</v>
      </c>
      <c r="O1626" s="14" t="s">
        <v>17</v>
      </c>
      <c r="P1626" s="14" t="s">
        <v>17</v>
      </c>
      <c r="Q1626" s="14" t="s">
        <v>17</v>
      </c>
      <c r="R1626" s="14" t="s">
        <v>17</v>
      </c>
      <c r="S1626" s="14" t="s">
        <v>17</v>
      </c>
      <c r="T1626" s="14" t="s">
        <v>17</v>
      </c>
      <c r="U1626" s="14" t="s">
        <v>17</v>
      </c>
      <c r="V1626" s="14" t="s">
        <v>17</v>
      </c>
      <c r="W1626" s="14" t="s">
        <v>17</v>
      </c>
      <c r="X1626" s="14" t="s">
        <v>17</v>
      </c>
      <c r="Y1626" s="14" t="s">
        <v>17</v>
      </c>
      <c r="Z1626" s="14" t="s">
        <v>17</v>
      </c>
      <c r="AA1626" s="14" t="s">
        <v>17</v>
      </c>
      <c r="AB1626" s="14" t="s">
        <v>17</v>
      </c>
      <c r="AC1626" s="14" t="s">
        <v>17</v>
      </c>
      <c r="AD1626" s="14" t="s">
        <v>17</v>
      </c>
      <c r="AE1626" s="14" t="s">
        <v>17</v>
      </c>
    </row>
    <row r="1627" spans="1:31">
      <c r="A1627" t="s">
        <v>143</v>
      </c>
      <c r="B1627" t="s">
        <v>128</v>
      </c>
      <c r="C1627" s="234">
        <v>36445</v>
      </c>
      <c r="D1627" s="234">
        <v>36690</v>
      </c>
      <c r="E1627">
        <v>2000</v>
      </c>
      <c r="F1627">
        <v>4</v>
      </c>
      <c r="G1627">
        <v>13</v>
      </c>
      <c r="H1627">
        <v>38.55296097560975</v>
      </c>
      <c r="I1627" s="3">
        <v>2.9157044887542725</v>
      </c>
      <c r="J1627" s="14" t="s">
        <v>17</v>
      </c>
      <c r="K1627" s="14" t="s">
        <v>17</v>
      </c>
      <c r="L1627" s="14" t="s">
        <v>17</v>
      </c>
      <c r="M1627" s="14" t="s">
        <v>17</v>
      </c>
      <c r="N1627" s="14" t="s">
        <v>17</v>
      </c>
      <c r="O1627" s="14" t="s">
        <v>17</v>
      </c>
      <c r="P1627" s="14" t="s">
        <v>17</v>
      </c>
      <c r="Q1627" s="14" t="s">
        <v>17</v>
      </c>
      <c r="R1627" s="14" t="s">
        <v>17</v>
      </c>
      <c r="S1627" s="14" t="s">
        <v>17</v>
      </c>
      <c r="T1627" s="14" t="s">
        <v>17</v>
      </c>
      <c r="U1627" s="14" t="s">
        <v>17</v>
      </c>
      <c r="V1627" s="14" t="s">
        <v>17</v>
      </c>
      <c r="W1627" s="14" t="s">
        <v>17</v>
      </c>
      <c r="X1627" s="14" t="s">
        <v>17</v>
      </c>
      <c r="Y1627" s="14" t="s">
        <v>17</v>
      </c>
      <c r="Z1627" s="14" t="s">
        <v>17</v>
      </c>
      <c r="AA1627" s="14" t="s">
        <v>17</v>
      </c>
      <c r="AB1627" s="14" t="s">
        <v>17</v>
      </c>
      <c r="AC1627" s="14" t="s">
        <v>17</v>
      </c>
      <c r="AD1627" s="14" t="s">
        <v>17</v>
      </c>
      <c r="AE1627" s="14" t="s">
        <v>17</v>
      </c>
    </row>
    <row r="1628" spans="1:31">
      <c r="A1628" t="s">
        <v>143</v>
      </c>
      <c r="B1628" t="s">
        <v>128</v>
      </c>
      <c r="C1628" s="234">
        <v>36445</v>
      </c>
      <c r="D1628" s="234">
        <v>36690</v>
      </c>
      <c r="E1628">
        <v>2000</v>
      </c>
      <c r="F1628">
        <v>4</v>
      </c>
      <c r="G1628">
        <v>14</v>
      </c>
      <c r="H1628">
        <v>45.481834146341463</v>
      </c>
      <c r="I1628" s="3">
        <v>2.699784517288208</v>
      </c>
      <c r="J1628" s="14" t="s">
        <v>17</v>
      </c>
      <c r="K1628" s="14" t="s">
        <v>17</v>
      </c>
      <c r="L1628" s="14" t="s">
        <v>17</v>
      </c>
      <c r="M1628" s="14" t="s">
        <v>17</v>
      </c>
      <c r="N1628" s="14" t="s">
        <v>17</v>
      </c>
      <c r="O1628" s="14" t="s">
        <v>17</v>
      </c>
      <c r="P1628" s="14" t="s">
        <v>17</v>
      </c>
      <c r="Q1628" s="14" t="s">
        <v>17</v>
      </c>
      <c r="R1628" s="14" t="s">
        <v>17</v>
      </c>
      <c r="S1628" s="14" t="s">
        <v>17</v>
      </c>
      <c r="T1628" s="14" t="s">
        <v>17</v>
      </c>
      <c r="U1628" s="14" t="s">
        <v>17</v>
      </c>
      <c r="V1628" s="14" t="s">
        <v>17</v>
      </c>
      <c r="W1628" s="14" t="s">
        <v>17</v>
      </c>
      <c r="X1628" s="14" t="s">
        <v>17</v>
      </c>
      <c r="Y1628" s="14" t="s">
        <v>17</v>
      </c>
      <c r="Z1628" s="14" t="s">
        <v>17</v>
      </c>
      <c r="AA1628" s="14" t="s">
        <v>17</v>
      </c>
      <c r="AB1628" s="14" t="s">
        <v>17</v>
      </c>
      <c r="AC1628" s="14" t="s">
        <v>17</v>
      </c>
      <c r="AD1628" s="14" t="s">
        <v>17</v>
      </c>
      <c r="AE1628" s="14" t="s">
        <v>17</v>
      </c>
    </row>
    <row r="1629" spans="1:31">
      <c r="A1629" t="s">
        <v>143</v>
      </c>
      <c r="B1629" t="s">
        <v>128</v>
      </c>
      <c r="C1629" s="234" t="s">
        <v>264</v>
      </c>
      <c r="D1629" s="234">
        <v>37057</v>
      </c>
      <c r="E1629">
        <v>2001</v>
      </c>
      <c r="F1629">
        <v>1</v>
      </c>
      <c r="G1629">
        <v>1</v>
      </c>
      <c r="H1629">
        <v>19.883221707317073</v>
      </c>
      <c r="I1629">
        <v>1.7824994325637817</v>
      </c>
      <c r="J1629" s="14" t="s">
        <v>17</v>
      </c>
      <c r="K1629" s="14" t="s">
        <v>17</v>
      </c>
      <c r="L1629" s="14" t="s">
        <v>17</v>
      </c>
      <c r="M1629" s="14" t="s">
        <v>17</v>
      </c>
      <c r="N1629" s="14" t="s">
        <v>17</v>
      </c>
      <c r="O1629" s="14" t="s">
        <v>17</v>
      </c>
      <c r="P1629" s="14" t="s">
        <v>17</v>
      </c>
      <c r="Q1629" s="14" t="s">
        <v>17</v>
      </c>
      <c r="R1629" s="14" t="s">
        <v>17</v>
      </c>
      <c r="S1629" s="14" t="s">
        <v>17</v>
      </c>
      <c r="T1629" s="14" t="s">
        <v>17</v>
      </c>
      <c r="U1629" s="14" t="s">
        <v>17</v>
      </c>
      <c r="V1629" s="14" t="s">
        <v>17</v>
      </c>
      <c r="W1629" s="14" t="s">
        <v>17</v>
      </c>
      <c r="X1629" s="152">
        <v>0.19869999999999999</v>
      </c>
      <c r="Y1629" s="14">
        <v>55</v>
      </c>
      <c r="Z1629" s="14" t="s">
        <v>17</v>
      </c>
      <c r="AA1629" s="14" t="s">
        <v>17</v>
      </c>
      <c r="AB1629" s="14" t="s">
        <v>17</v>
      </c>
      <c r="AC1629" s="14" t="s">
        <v>17</v>
      </c>
      <c r="AD1629" s="14">
        <f t="shared" si="1"/>
        <v>3.6127272727272727E-3</v>
      </c>
      <c r="AE1629" s="14" t="s">
        <v>17</v>
      </c>
    </row>
    <row r="1630" spans="1:31">
      <c r="A1630" t="s">
        <v>143</v>
      </c>
      <c r="B1630" t="s">
        <v>128</v>
      </c>
      <c r="C1630" s="234" t="s">
        <v>264</v>
      </c>
      <c r="D1630" s="234">
        <v>37057</v>
      </c>
      <c r="E1630">
        <v>2001</v>
      </c>
      <c r="F1630">
        <v>1</v>
      </c>
      <c r="G1630">
        <v>2</v>
      </c>
      <c r="H1630">
        <v>21.87656390243902</v>
      </c>
      <c r="I1630">
        <v>1.7587274312973022</v>
      </c>
      <c r="J1630" s="14" t="s">
        <v>17</v>
      </c>
      <c r="K1630" s="14" t="s">
        <v>17</v>
      </c>
      <c r="L1630" s="14" t="s">
        <v>17</v>
      </c>
      <c r="M1630" s="14" t="s">
        <v>17</v>
      </c>
      <c r="N1630" s="14" t="s">
        <v>17</v>
      </c>
      <c r="O1630" s="14" t="s">
        <v>17</v>
      </c>
      <c r="P1630" s="14" t="s">
        <v>17</v>
      </c>
      <c r="Q1630" s="14" t="s">
        <v>17</v>
      </c>
      <c r="R1630" s="14" t="s">
        <v>17</v>
      </c>
      <c r="S1630" s="14" t="s">
        <v>17</v>
      </c>
      <c r="T1630" s="14" t="s">
        <v>17</v>
      </c>
      <c r="U1630" s="14" t="s">
        <v>17</v>
      </c>
      <c r="V1630" s="14" t="s">
        <v>17</v>
      </c>
      <c r="W1630" s="14" t="s">
        <v>17</v>
      </c>
      <c r="X1630" s="153">
        <v>0.27033000000000001</v>
      </c>
      <c r="Y1630" s="14">
        <v>55</v>
      </c>
      <c r="Z1630" s="14" t="s">
        <v>17</v>
      </c>
      <c r="AA1630" s="14" t="s">
        <v>17</v>
      </c>
      <c r="AB1630" s="14" t="s">
        <v>17</v>
      </c>
      <c r="AC1630" s="14" t="s">
        <v>17</v>
      </c>
      <c r="AD1630" s="14">
        <f t="shared" si="1"/>
        <v>4.9150909090909098E-3</v>
      </c>
      <c r="AE1630" s="14" t="s">
        <v>17</v>
      </c>
    </row>
    <row r="1631" spans="1:31">
      <c r="A1631" t="s">
        <v>143</v>
      </c>
      <c r="B1631" t="s">
        <v>128</v>
      </c>
      <c r="C1631" s="234" t="s">
        <v>264</v>
      </c>
      <c r="D1631" s="234">
        <v>37057</v>
      </c>
      <c r="E1631">
        <v>2001</v>
      </c>
      <c r="F1631">
        <v>1</v>
      </c>
      <c r="G1631">
        <v>3</v>
      </c>
      <c r="H1631">
        <v>28.553402926829278</v>
      </c>
      <c r="I1631" s="4">
        <v>2.3739864826202393</v>
      </c>
      <c r="J1631" s="14" t="s">
        <v>17</v>
      </c>
      <c r="K1631" s="14" t="s">
        <v>17</v>
      </c>
      <c r="L1631" s="14" t="s">
        <v>17</v>
      </c>
      <c r="M1631" s="14" t="s">
        <v>17</v>
      </c>
      <c r="N1631" s="14" t="s">
        <v>17</v>
      </c>
      <c r="O1631" s="14" t="s">
        <v>17</v>
      </c>
      <c r="P1631" s="14" t="s">
        <v>17</v>
      </c>
      <c r="Q1631" s="14" t="s">
        <v>17</v>
      </c>
      <c r="R1631" s="14" t="s">
        <v>17</v>
      </c>
      <c r="S1631" s="14" t="s">
        <v>17</v>
      </c>
      <c r="T1631" s="14" t="s">
        <v>17</v>
      </c>
      <c r="U1631" s="14" t="s">
        <v>17</v>
      </c>
      <c r="V1631" s="14" t="s">
        <v>17</v>
      </c>
      <c r="W1631" s="14" t="s">
        <v>17</v>
      </c>
      <c r="X1631" s="153">
        <v>0.30431000000000002</v>
      </c>
      <c r="Y1631" s="14">
        <v>55</v>
      </c>
      <c r="Z1631" s="14" t="s">
        <v>17</v>
      </c>
      <c r="AA1631" s="14" t="s">
        <v>17</v>
      </c>
      <c r="AB1631" s="14" t="s">
        <v>17</v>
      </c>
      <c r="AC1631" s="14" t="s">
        <v>17</v>
      </c>
      <c r="AD1631" s="14">
        <f t="shared" si="1"/>
        <v>5.5329090909090909E-3</v>
      </c>
      <c r="AE1631" s="14" t="s">
        <v>17</v>
      </c>
    </row>
    <row r="1632" spans="1:31">
      <c r="A1632" t="s">
        <v>143</v>
      </c>
      <c r="B1632" t="s">
        <v>128</v>
      </c>
      <c r="C1632" s="234" t="s">
        <v>264</v>
      </c>
      <c r="D1632" s="234">
        <v>37057</v>
      </c>
      <c r="E1632">
        <v>2001</v>
      </c>
      <c r="F1632">
        <v>1</v>
      </c>
      <c r="G1632">
        <v>4</v>
      </c>
      <c r="H1632">
        <v>35.570901219512194</v>
      </c>
      <c r="I1632" s="4">
        <v>2.3523025512695313</v>
      </c>
      <c r="J1632" s="14" t="s">
        <v>17</v>
      </c>
      <c r="K1632" s="14" t="s">
        <v>17</v>
      </c>
      <c r="L1632" s="14" t="s">
        <v>17</v>
      </c>
      <c r="M1632" s="14" t="s">
        <v>17</v>
      </c>
      <c r="N1632" s="14" t="s">
        <v>17</v>
      </c>
      <c r="O1632" s="14" t="s">
        <v>17</v>
      </c>
      <c r="P1632" s="14" t="s">
        <v>17</v>
      </c>
      <c r="Q1632" s="14" t="s">
        <v>17</v>
      </c>
      <c r="R1632" s="14" t="s">
        <v>17</v>
      </c>
      <c r="S1632" s="14" t="s">
        <v>17</v>
      </c>
      <c r="T1632" s="14" t="s">
        <v>17</v>
      </c>
      <c r="U1632" s="14" t="s">
        <v>17</v>
      </c>
      <c r="V1632" s="14" t="s">
        <v>17</v>
      </c>
      <c r="W1632" s="14" t="s">
        <v>17</v>
      </c>
      <c r="X1632" s="153">
        <v>0.4204</v>
      </c>
      <c r="Y1632" s="14">
        <v>55</v>
      </c>
      <c r="Z1632" s="14" t="s">
        <v>17</v>
      </c>
      <c r="AA1632" s="14" t="s">
        <v>17</v>
      </c>
      <c r="AB1632" s="14" t="s">
        <v>17</v>
      </c>
      <c r="AC1632" s="14" t="s">
        <v>17</v>
      </c>
      <c r="AD1632" s="14">
        <f t="shared" si="1"/>
        <v>7.6436363636363637E-3</v>
      </c>
      <c r="AE1632" s="14" t="s">
        <v>17</v>
      </c>
    </row>
    <row r="1633" spans="1:31">
      <c r="A1633" t="s">
        <v>143</v>
      </c>
      <c r="B1633" t="s">
        <v>128</v>
      </c>
      <c r="C1633" s="234" t="s">
        <v>264</v>
      </c>
      <c r="D1633" s="234">
        <v>37057</v>
      </c>
      <c r="E1633">
        <v>2001</v>
      </c>
      <c r="F1633">
        <v>1</v>
      </c>
      <c r="G1633">
        <v>5</v>
      </c>
      <c r="H1633">
        <v>25.629393658536582</v>
      </c>
      <c r="I1633" s="4">
        <v>2.5509121417999268</v>
      </c>
      <c r="J1633" s="14" t="s">
        <v>17</v>
      </c>
      <c r="K1633" s="14" t="s">
        <v>17</v>
      </c>
      <c r="L1633" s="14" t="s">
        <v>17</v>
      </c>
      <c r="M1633" s="14" t="s">
        <v>17</v>
      </c>
      <c r="N1633" s="14" t="s">
        <v>17</v>
      </c>
      <c r="O1633" s="14" t="s">
        <v>17</v>
      </c>
      <c r="P1633" s="14" t="s">
        <v>17</v>
      </c>
      <c r="Q1633" s="14" t="s">
        <v>17</v>
      </c>
      <c r="R1633" s="14" t="s">
        <v>17</v>
      </c>
      <c r="S1633" s="14" t="s">
        <v>17</v>
      </c>
      <c r="T1633" s="14" t="s">
        <v>17</v>
      </c>
      <c r="U1633" s="14" t="s">
        <v>17</v>
      </c>
      <c r="V1633" s="14" t="s">
        <v>17</v>
      </c>
      <c r="W1633" s="14" t="s">
        <v>17</v>
      </c>
      <c r="X1633" s="153">
        <v>0.29605999999999999</v>
      </c>
      <c r="Y1633" s="14">
        <v>55</v>
      </c>
      <c r="Z1633" s="14" t="s">
        <v>17</v>
      </c>
      <c r="AA1633" s="14" t="s">
        <v>17</v>
      </c>
      <c r="AB1633" s="14" t="s">
        <v>17</v>
      </c>
      <c r="AC1633" s="14" t="s">
        <v>17</v>
      </c>
      <c r="AD1633" s="14">
        <f t="shared" si="1"/>
        <v>5.382909090909091E-3</v>
      </c>
      <c r="AE1633" s="14" t="s">
        <v>17</v>
      </c>
    </row>
    <row r="1634" spans="1:31">
      <c r="A1634" t="s">
        <v>143</v>
      </c>
      <c r="B1634" t="s">
        <v>128</v>
      </c>
      <c r="C1634" s="234" t="s">
        <v>264</v>
      </c>
      <c r="D1634" s="234">
        <v>37057</v>
      </c>
      <c r="E1634">
        <v>2001</v>
      </c>
      <c r="F1634">
        <v>1</v>
      </c>
      <c r="G1634">
        <v>6</v>
      </c>
      <c r="H1634">
        <v>31.201000975609755</v>
      </c>
      <c r="I1634" s="4">
        <v>2.5631973743438721</v>
      </c>
      <c r="J1634" s="14" t="s">
        <v>17</v>
      </c>
      <c r="K1634" s="14" t="s">
        <v>17</v>
      </c>
      <c r="L1634" s="14" t="s">
        <v>17</v>
      </c>
      <c r="M1634" s="14" t="s">
        <v>17</v>
      </c>
      <c r="N1634" s="14" t="s">
        <v>17</v>
      </c>
      <c r="O1634" s="14" t="s">
        <v>17</v>
      </c>
      <c r="P1634" s="14" t="s">
        <v>17</v>
      </c>
      <c r="Q1634" s="14" t="s">
        <v>17</v>
      </c>
      <c r="R1634" s="14" t="s">
        <v>17</v>
      </c>
      <c r="S1634" s="14" t="s">
        <v>17</v>
      </c>
      <c r="T1634" s="14" t="s">
        <v>17</v>
      </c>
      <c r="U1634" s="14" t="s">
        <v>17</v>
      </c>
      <c r="V1634" s="14" t="s">
        <v>17</v>
      </c>
      <c r="W1634" s="14" t="s">
        <v>17</v>
      </c>
      <c r="X1634" s="153">
        <v>0.42513000000000001</v>
      </c>
      <c r="Y1634" s="14">
        <v>55</v>
      </c>
      <c r="Z1634" s="14" t="s">
        <v>17</v>
      </c>
      <c r="AA1634" s="14" t="s">
        <v>17</v>
      </c>
      <c r="AB1634" s="14" t="s">
        <v>17</v>
      </c>
      <c r="AC1634" s="14" t="s">
        <v>17</v>
      </c>
      <c r="AD1634" s="14">
        <f t="shared" si="1"/>
        <v>7.7296363636363639E-3</v>
      </c>
      <c r="AE1634" s="14" t="s">
        <v>17</v>
      </c>
    </row>
    <row r="1635" spans="1:31">
      <c r="A1635" t="s">
        <v>143</v>
      </c>
      <c r="B1635" t="s">
        <v>128</v>
      </c>
      <c r="C1635" s="234" t="s">
        <v>264</v>
      </c>
      <c r="D1635" s="234">
        <v>37057</v>
      </c>
      <c r="E1635">
        <v>2001</v>
      </c>
      <c r="F1635">
        <v>1</v>
      </c>
      <c r="G1635">
        <v>7</v>
      </c>
      <c r="H1635">
        <v>27.909476341463414</v>
      </c>
      <c r="I1635" s="4">
        <v>2.481614351272583</v>
      </c>
      <c r="J1635" s="14" t="s">
        <v>17</v>
      </c>
      <c r="K1635" s="14" t="s">
        <v>17</v>
      </c>
      <c r="L1635" s="14" t="s">
        <v>17</v>
      </c>
      <c r="M1635" s="14" t="s">
        <v>17</v>
      </c>
      <c r="N1635" s="14" t="s">
        <v>17</v>
      </c>
      <c r="O1635" s="14" t="s">
        <v>17</v>
      </c>
      <c r="P1635" s="14" t="s">
        <v>17</v>
      </c>
      <c r="Q1635" s="14" t="s">
        <v>17</v>
      </c>
      <c r="R1635" s="14" t="s">
        <v>17</v>
      </c>
      <c r="S1635" s="14" t="s">
        <v>17</v>
      </c>
      <c r="T1635" s="14" t="s">
        <v>17</v>
      </c>
      <c r="U1635" s="14" t="s">
        <v>17</v>
      </c>
      <c r="V1635" s="14" t="s">
        <v>17</v>
      </c>
      <c r="W1635" s="14" t="s">
        <v>17</v>
      </c>
      <c r="X1635" s="153">
        <v>0.36501</v>
      </c>
      <c r="Y1635" s="14">
        <v>55</v>
      </c>
      <c r="Z1635" s="14" t="s">
        <v>17</v>
      </c>
      <c r="AA1635" s="14" t="s">
        <v>17</v>
      </c>
      <c r="AB1635" s="14" t="s">
        <v>17</v>
      </c>
      <c r="AC1635" s="14" t="s">
        <v>17</v>
      </c>
      <c r="AD1635" s="14">
        <f t="shared" si="1"/>
        <v>6.6365454545454549E-3</v>
      </c>
      <c r="AE1635" s="14" t="s">
        <v>17</v>
      </c>
    </row>
    <row r="1636" spans="1:31">
      <c r="A1636" t="s">
        <v>143</v>
      </c>
      <c r="B1636" t="s">
        <v>128</v>
      </c>
      <c r="C1636" s="234" t="s">
        <v>264</v>
      </c>
      <c r="D1636" s="234">
        <v>37057</v>
      </c>
      <c r="E1636">
        <v>2001</v>
      </c>
      <c r="F1636">
        <v>1</v>
      </c>
      <c r="G1636">
        <v>8</v>
      </c>
      <c r="H1636">
        <v>19.838392682926827</v>
      </c>
      <c r="I1636">
        <v>2.3476989269256592</v>
      </c>
      <c r="J1636" s="14" t="s">
        <v>17</v>
      </c>
      <c r="K1636" s="14" t="s">
        <v>17</v>
      </c>
      <c r="L1636" s="14" t="s">
        <v>17</v>
      </c>
      <c r="M1636" s="14" t="s">
        <v>17</v>
      </c>
      <c r="N1636" s="14" t="s">
        <v>17</v>
      </c>
      <c r="O1636" s="14" t="s">
        <v>17</v>
      </c>
      <c r="P1636" s="14" t="s">
        <v>17</v>
      </c>
      <c r="Q1636" s="14" t="s">
        <v>17</v>
      </c>
      <c r="R1636" s="14" t="s">
        <v>17</v>
      </c>
      <c r="S1636" s="14" t="s">
        <v>17</v>
      </c>
      <c r="T1636" s="14" t="s">
        <v>17</v>
      </c>
      <c r="U1636" s="14" t="s">
        <v>17</v>
      </c>
      <c r="V1636" s="14" t="s">
        <v>17</v>
      </c>
      <c r="W1636" s="14" t="s">
        <v>17</v>
      </c>
      <c r="X1636" s="14" t="s">
        <v>17</v>
      </c>
      <c r="Y1636" s="14" t="s">
        <v>17</v>
      </c>
      <c r="Z1636" s="14" t="s">
        <v>17</v>
      </c>
      <c r="AA1636" s="14" t="s">
        <v>17</v>
      </c>
      <c r="AB1636" s="14" t="s">
        <v>17</v>
      </c>
      <c r="AC1636" s="14" t="s">
        <v>17</v>
      </c>
      <c r="AD1636" s="14" t="s">
        <v>17</v>
      </c>
      <c r="AE1636" s="14" t="s">
        <v>17</v>
      </c>
    </row>
    <row r="1637" spans="1:31">
      <c r="A1637" t="s">
        <v>143</v>
      </c>
      <c r="B1637" t="s">
        <v>128</v>
      </c>
      <c r="C1637" s="234" t="s">
        <v>264</v>
      </c>
      <c r="D1637" s="234">
        <v>37057</v>
      </c>
      <c r="E1637">
        <v>2001</v>
      </c>
      <c r="F1637">
        <v>1</v>
      </c>
      <c r="G1637">
        <v>9</v>
      </c>
      <c r="H1637">
        <v>28.347230731707313</v>
      </c>
      <c r="I1637">
        <v>2.4527723789215088</v>
      </c>
      <c r="J1637" s="14" t="s">
        <v>17</v>
      </c>
      <c r="K1637" s="14" t="s">
        <v>17</v>
      </c>
      <c r="L1637" s="14" t="s">
        <v>17</v>
      </c>
      <c r="M1637" s="14" t="s">
        <v>17</v>
      </c>
      <c r="N1637" s="14" t="s">
        <v>17</v>
      </c>
      <c r="O1637" s="14" t="s">
        <v>17</v>
      </c>
      <c r="P1637" s="14" t="s">
        <v>17</v>
      </c>
      <c r="Q1637" s="14" t="s">
        <v>17</v>
      </c>
      <c r="R1637" s="14" t="s">
        <v>17</v>
      </c>
      <c r="S1637" s="14" t="s">
        <v>17</v>
      </c>
      <c r="T1637" s="14" t="s">
        <v>17</v>
      </c>
      <c r="U1637" s="14" t="s">
        <v>17</v>
      </c>
      <c r="V1637" s="14" t="s">
        <v>17</v>
      </c>
      <c r="W1637" s="14" t="s">
        <v>17</v>
      </c>
      <c r="X1637" s="14" t="s">
        <v>17</v>
      </c>
      <c r="Y1637" s="14" t="s">
        <v>17</v>
      </c>
      <c r="Z1637" s="14" t="s">
        <v>17</v>
      </c>
      <c r="AA1637" s="14" t="s">
        <v>17</v>
      </c>
      <c r="AB1637" s="14" t="s">
        <v>17</v>
      </c>
      <c r="AC1637" s="14" t="s">
        <v>17</v>
      </c>
      <c r="AD1637" s="14" t="s">
        <v>17</v>
      </c>
      <c r="AE1637" s="14" t="s">
        <v>17</v>
      </c>
    </row>
    <row r="1638" spans="1:31">
      <c r="A1638" t="s">
        <v>143</v>
      </c>
      <c r="B1638" t="s">
        <v>128</v>
      </c>
      <c r="C1638" s="234" t="s">
        <v>264</v>
      </c>
      <c r="D1638" s="234">
        <v>37057</v>
      </c>
      <c r="E1638">
        <v>2001</v>
      </c>
      <c r="F1638">
        <v>1</v>
      </c>
      <c r="G1638">
        <v>10</v>
      </c>
      <c r="H1638">
        <v>32.425639024390243</v>
      </c>
      <c r="I1638">
        <v>2.1689982414245605</v>
      </c>
      <c r="J1638" s="14" t="s">
        <v>17</v>
      </c>
      <c r="K1638" s="14" t="s">
        <v>17</v>
      </c>
      <c r="L1638" s="14" t="s">
        <v>17</v>
      </c>
      <c r="M1638" s="14" t="s">
        <v>17</v>
      </c>
      <c r="N1638" s="14" t="s">
        <v>17</v>
      </c>
      <c r="O1638" s="14" t="s">
        <v>17</v>
      </c>
      <c r="P1638" s="14" t="s">
        <v>17</v>
      </c>
      <c r="Q1638" s="14" t="s">
        <v>17</v>
      </c>
      <c r="R1638" s="14" t="s">
        <v>17</v>
      </c>
      <c r="S1638" s="14" t="s">
        <v>17</v>
      </c>
      <c r="T1638" s="14" t="s">
        <v>17</v>
      </c>
      <c r="U1638" s="14" t="s">
        <v>17</v>
      </c>
      <c r="V1638" s="14" t="s">
        <v>17</v>
      </c>
      <c r="W1638" s="14" t="s">
        <v>17</v>
      </c>
      <c r="X1638" s="14" t="s">
        <v>17</v>
      </c>
      <c r="Y1638" s="14" t="s">
        <v>17</v>
      </c>
      <c r="Z1638" s="14" t="s">
        <v>17</v>
      </c>
      <c r="AA1638" s="14" t="s">
        <v>17</v>
      </c>
      <c r="AB1638" s="14" t="s">
        <v>17</v>
      </c>
      <c r="AC1638" s="14" t="s">
        <v>17</v>
      </c>
      <c r="AD1638" s="14" t="s">
        <v>17</v>
      </c>
      <c r="AE1638" s="14" t="s">
        <v>17</v>
      </c>
    </row>
    <row r="1639" spans="1:31">
      <c r="A1639" t="s">
        <v>143</v>
      </c>
      <c r="B1639" t="s">
        <v>128</v>
      </c>
      <c r="C1639" s="234" t="s">
        <v>264</v>
      </c>
      <c r="D1639" s="234">
        <v>37057</v>
      </c>
      <c r="E1639">
        <v>2001</v>
      </c>
      <c r="F1639">
        <v>1</v>
      </c>
      <c r="G1639">
        <v>11</v>
      </c>
      <c r="H1639">
        <v>37.237012195121949</v>
      </c>
      <c r="I1639">
        <v>2.2065331935882568</v>
      </c>
      <c r="J1639" s="14" t="s">
        <v>17</v>
      </c>
      <c r="K1639" s="14" t="s">
        <v>17</v>
      </c>
      <c r="L1639" s="14" t="s">
        <v>17</v>
      </c>
      <c r="M1639" s="14" t="s">
        <v>17</v>
      </c>
      <c r="N1639" s="14" t="s">
        <v>17</v>
      </c>
      <c r="O1639" s="14" t="s">
        <v>17</v>
      </c>
      <c r="P1639" s="14" t="s">
        <v>17</v>
      </c>
      <c r="Q1639" s="14" t="s">
        <v>17</v>
      </c>
      <c r="R1639" s="14" t="s">
        <v>17</v>
      </c>
      <c r="S1639" s="14" t="s">
        <v>17</v>
      </c>
      <c r="T1639" s="14" t="s">
        <v>17</v>
      </c>
      <c r="U1639" s="14" t="s">
        <v>17</v>
      </c>
      <c r="V1639" s="14" t="s">
        <v>17</v>
      </c>
      <c r="W1639" s="14" t="s">
        <v>17</v>
      </c>
      <c r="X1639" s="14" t="s">
        <v>17</v>
      </c>
      <c r="Y1639" s="14" t="s">
        <v>17</v>
      </c>
      <c r="Z1639" s="14" t="s">
        <v>17</v>
      </c>
      <c r="AA1639" s="14" t="s">
        <v>17</v>
      </c>
      <c r="AB1639" s="14" t="s">
        <v>17</v>
      </c>
      <c r="AC1639" s="14" t="s">
        <v>17</v>
      </c>
      <c r="AD1639" s="14" t="s">
        <v>17</v>
      </c>
      <c r="AE1639" s="14" t="s">
        <v>17</v>
      </c>
    </row>
    <row r="1640" spans="1:31">
      <c r="A1640" t="s">
        <v>143</v>
      </c>
      <c r="B1640" t="s">
        <v>128</v>
      </c>
      <c r="C1640" s="234" t="s">
        <v>264</v>
      </c>
      <c r="D1640" s="234">
        <v>37057</v>
      </c>
      <c r="E1640">
        <v>2001</v>
      </c>
      <c r="F1640">
        <v>1</v>
      </c>
      <c r="G1640">
        <v>12</v>
      </c>
      <c r="H1640">
        <v>29.996195121951214</v>
      </c>
      <c r="I1640">
        <v>2.3121898174285889</v>
      </c>
      <c r="J1640" s="14" t="s">
        <v>17</v>
      </c>
      <c r="K1640" s="14" t="s">
        <v>17</v>
      </c>
      <c r="L1640" s="14" t="s">
        <v>17</v>
      </c>
      <c r="M1640" s="14" t="s">
        <v>17</v>
      </c>
      <c r="N1640" s="14" t="s">
        <v>17</v>
      </c>
      <c r="O1640" s="14" t="s">
        <v>17</v>
      </c>
      <c r="P1640" s="14" t="s">
        <v>17</v>
      </c>
      <c r="Q1640" s="14" t="s">
        <v>17</v>
      </c>
      <c r="R1640" s="14" t="s">
        <v>17</v>
      </c>
      <c r="S1640" s="14" t="s">
        <v>17</v>
      </c>
      <c r="T1640" s="14" t="s">
        <v>17</v>
      </c>
      <c r="U1640" s="14" t="s">
        <v>17</v>
      </c>
      <c r="V1640" s="14" t="s">
        <v>17</v>
      </c>
      <c r="W1640" s="14" t="s">
        <v>17</v>
      </c>
      <c r="X1640" s="14" t="s">
        <v>17</v>
      </c>
      <c r="Y1640" s="14" t="s">
        <v>17</v>
      </c>
      <c r="Z1640" s="14" t="s">
        <v>17</v>
      </c>
      <c r="AA1640" s="14" t="s">
        <v>17</v>
      </c>
      <c r="AB1640" s="14" t="s">
        <v>17</v>
      </c>
      <c r="AC1640" s="14" t="s">
        <v>17</v>
      </c>
      <c r="AD1640" s="14" t="s">
        <v>17</v>
      </c>
      <c r="AE1640" s="14" t="s">
        <v>17</v>
      </c>
    </row>
    <row r="1641" spans="1:31">
      <c r="A1641" t="s">
        <v>143</v>
      </c>
      <c r="B1641" t="s">
        <v>128</v>
      </c>
      <c r="C1641" s="234" t="s">
        <v>264</v>
      </c>
      <c r="D1641" s="234">
        <v>37057</v>
      </c>
      <c r="E1641">
        <v>2001</v>
      </c>
      <c r="F1641">
        <v>1</v>
      </c>
      <c r="G1641">
        <v>13</v>
      </c>
      <c r="H1641">
        <v>36.221851707317079</v>
      </c>
      <c r="I1641">
        <v>2.2989346981048584</v>
      </c>
      <c r="J1641" s="14" t="s">
        <v>17</v>
      </c>
      <c r="K1641" s="14" t="s">
        <v>17</v>
      </c>
      <c r="L1641" s="14" t="s">
        <v>17</v>
      </c>
      <c r="M1641" s="14" t="s">
        <v>17</v>
      </c>
      <c r="N1641" s="14" t="s">
        <v>17</v>
      </c>
      <c r="O1641" s="14" t="s">
        <v>17</v>
      </c>
      <c r="P1641" s="14" t="s">
        <v>17</v>
      </c>
      <c r="Q1641" s="14" t="s">
        <v>17</v>
      </c>
      <c r="R1641" s="14" t="s">
        <v>17</v>
      </c>
      <c r="S1641" s="14" t="s">
        <v>17</v>
      </c>
      <c r="T1641" s="14" t="s">
        <v>17</v>
      </c>
      <c r="U1641" s="14" t="s">
        <v>17</v>
      </c>
      <c r="V1641" s="14" t="s">
        <v>17</v>
      </c>
      <c r="W1641" s="14" t="s">
        <v>17</v>
      </c>
      <c r="X1641" s="14" t="s">
        <v>17</v>
      </c>
      <c r="Y1641" s="14" t="s">
        <v>17</v>
      </c>
      <c r="Z1641" s="14" t="s">
        <v>17</v>
      </c>
      <c r="AA1641" s="14" t="s">
        <v>17</v>
      </c>
      <c r="AB1641" s="14" t="s">
        <v>17</v>
      </c>
      <c r="AC1641" s="14" t="s">
        <v>17</v>
      </c>
      <c r="AD1641" s="14" t="s">
        <v>17</v>
      </c>
      <c r="AE1641" s="14" t="s">
        <v>17</v>
      </c>
    </row>
    <row r="1642" spans="1:31">
      <c r="A1642" t="s">
        <v>143</v>
      </c>
      <c r="B1642" t="s">
        <v>128</v>
      </c>
      <c r="C1642" s="234" t="s">
        <v>264</v>
      </c>
      <c r="D1642" s="234">
        <v>37057</v>
      </c>
      <c r="E1642">
        <v>2001</v>
      </c>
      <c r="F1642">
        <v>1</v>
      </c>
      <c r="G1642">
        <v>14</v>
      </c>
      <c r="H1642">
        <v>30.624214634146334</v>
      </c>
      <c r="I1642">
        <v>2.1271746158599854</v>
      </c>
      <c r="J1642" s="14" t="s">
        <v>17</v>
      </c>
      <c r="K1642" s="14" t="s">
        <v>17</v>
      </c>
      <c r="L1642" s="14" t="s">
        <v>17</v>
      </c>
      <c r="M1642" s="14" t="s">
        <v>17</v>
      </c>
      <c r="N1642" s="14" t="s">
        <v>17</v>
      </c>
      <c r="O1642" s="14" t="s">
        <v>17</v>
      </c>
      <c r="P1642" s="14" t="s">
        <v>17</v>
      </c>
      <c r="Q1642" s="14" t="s">
        <v>17</v>
      </c>
      <c r="R1642" s="14" t="s">
        <v>17</v>
      </c>
      <c r="S1642" s="14" t="s">
        <v>17</v>
      </c>
      <c r="T1642" s="14" t="s">
        <v>17</v>
      </c>
      <c r="U1642" s="14" t="s">
        <v>17</v>
      </c>
      <c r="V1642" s="14" t="s">
        <v>17</v>
      </c>
      <c r="W1642" s="14" t="s">
        <v>17</v>
      </c>
      <c r="X1642" s="14" t="s">
        <v>17</v>
      </c>
      <c r="Y1642" s="14" t="s">
        <v>17</v>
      </c>
      <c r="Z1642" s="14" t="s">
        <v>17</v>
      </c>
      <c r="AA1642" s="14" t="s">
        <v>17</v>
      </c>
      <c r="AB1642" s="14" t="s">
        <v>17</v>
      </c>
      <c r="AC1642" s="14" t="s">
        <v>17</v>
      </c>
      <c r="AD1642" s="14" t="s">
        <v>17</v>
      </c>
      <c r="AE1642" s="14" t="s">
        <v>17</v>
      </c>
    </row>
    <row r="1643" spans="1:31">
      <c r="A1643" t="s">
        <v>143</v>
      </c>
      <c r="B1643" t="s">
        <v>128</v>
      </c>
      <c r="C1643" s="234" t="s">
        <v>264</v>
      </c>
      <c r="D1643" s="234">
        <v>37057</v>
      </c>
      <c r="E1643">
        <v>2001</v>
      </c>
      <c r="F1643">
        <v>2</v>
      </c>
      <c r="G1643">
        <v>1</v>
      </c>
      <c r="H1643">
        <v>18.893264634146341</v>
      </c>
      <c r="I1643">
        <v>1.9059998989105225</v>
      </c>
      <c r="J1643" s="14" t="s">
        <v>17</v>
      </c>
      <c r="K1643" s="14" t="s">
        <v>17</v>
      </c>
      <c r="L1643" s="14" t="s">
        <v>17</v>
      </c>
      <c r="M1643" s="14" t="s">
        <v>17</v>
      </c>
      <c r="N1643" s="14" t="s">
        <v>17</v>
      </c>
      <c r="O1643" s="14" t="s">
        <v>17</v>
      </c>
      <c r="P1643" s="14" t="s">
        <v>17</v>
      </c>
      <c r="Q1643" s="14" t="s">
        <v>17</v>
      </c>
      <c r="R1643" s="14" t="s">
        <v>17</v>
      </c>
      <c r="S1643" s="14" t="s">
        <v>17</v>
      </c>
      <c r="T1643" s="14" t="s">
        <v>17</v>
      </c>
      <c r="U1643" s="14" t="s">
        <v>17</v>
      </c>
      <c r="V1643" s="14" t="s">
        <v>17</v>
      </c>
      <c r="W1643" s="14" t="s">
        <v>17</v>
      </c>
      <c r="X1643" s="153">
        <v>0.21876000000000001</v>
      </c>
      <c r="Y1643" s="14">
        <v>55</v>
      </c>
      <c r="Z1643" s="14" t="s">
        <v>17</v>
      </c>
      <c r="AA1643" s="14" t="s">
        <v>17</v>
      </c>
      <c r="AB1643" s="14" t="s">
        <v>17</v>
      </c>
      <c r="AC1643" s="14" t="s">
        <v>17</v>
      </c>
      <c r="AD1643" s="14">
        <f t="shared" si="1"/>
        <v>3.9774545454545453E-3</v>
      </c>
      <c r="AE1643" s="14" t="s">
        <v>17</v>
      </c>
    </row>
    <row r="1644" spans="1:31">
      <c r="A1644" t="s">
        <v>143</v>
      </c>
      <c r="B1644" t="s">
        <v>128</v>
      </c>
      <c r="C1644" s="234" t="s">
        <v>264</v>
      </c>
      <c r="D1644" s="234">
        <v>37057</v>
      </c>
      <c r="E1644">
        <v>2001</v>
      </c>
      <c r="F1644">
        <v>2</v>
      </c>
      <c r="G1644">
        <v>2</v>
      </c>
      <c r="H1644">
        <v>29.814399999999996</v>
      </c>
      <c r="I1644">
        <v>1.9390844106674194</v>
      </c>
      <c r="J1644" s="14" t="s">
        <v>17</v>
      </c>
      <c r="K1644" s="14" t="s">
        <v>17</v>
      </c>
      <c r="L1644" s="14" t="s">
        <v>17</v>
      </c>
      <c r="M1644" s="14" t="s">
        <v>17</v>
      </c>
      <c r="N1644" s="14" t="s">
        <v>17</v>
      </c>
      <c r="O1644" s="14" t="s">
        <v>17</v>
      </c>
      <c r="P1644" s="14" t="s">
        <v>17</v>
      </c>
      <c r="Q1644" s="14" t="s">
        <v>17</v>
      </c>
      <c r="R1644" s="14" t="s">
        <v>17</v>
      </c>
      <c r="S1644" s="14" t="s">
        <v>17</v>
      </c>
      <c r="T1644" s="14" t="s">
        <v>17</v>
      </c>
      <c r="U1644" s="14" t="s">
        <v>17</v>
      </c>
      <c r="V1644" s="14" t="s">
        <v>17</v>
      </c>
      <c r="W1644" s="14" t="s">
        <v>17</v>
      </c>
      <c r="X1644" s="153">
        <v>0.42808000000000002</v>
      </c>
      <c r="Y1644" s="14">
        <v>55</v>
      </c>
      <c r="Z1644" s="14" t="s">
        <v>17</v>
      </c>
      <c r="AA1644" s="14" t="s">
        <v>17</v>
      </c>
      <c r="AB1644" s="14" t="s">
        <v>17</v>
      </c>
      <c r="AC1644" s="14" t="s">
        <v>17</v>
      </c>
      <c r="AD1644" s="14">
        <f t="shared" si="1"/>
        <v>7.7832727272727272E-3</v>
      </c>
      <c r="AE1644" s="14" t="s">
        <v>17</v>
      </c>
    </row>
    <row r="1645" spans="1:31">
      <c r="A1645" t="s">
        <v>143</v>
      </c>
      <c r="B1645" t="s">
        <v>128</v>
      </c>
      <c r="C1645" s="234" t="s">
        <v>264</v>
      </c>
      <c r="D1645" s="234">
        <v>37057</v>
      </c>
      <c r="E1645">
        <v>2001</v>
      </c>
      <c r="F1645">
        <v>2</v>
      </c>
      <c r="G1645">
        <v>3</v>
      </c>
      <c r="H1645">
        <v>24.106033170731713</v>
      </c>
      <c r="I1645" s="4">
        <v>2.3204684257507324</v>
      </c>
      <c r="J1645" s="14" t="s">
        <v>17</v>
      </c>
      <c r="K1645" s="14" t="s">
        <v>17</v>
      </c>
      <c r="L1645" s="14" t="s">
        <v>17</v>
      </c>
      <c r="M1645" s="14" t="s">
        <v>17</v>
      </c>
      <c r="N1645" s="14" t="s">
        <v>17</v>
      </c>
      <c r="O1645" s="14" t="s">
        <v>17</v>
      </c>
      <c r="P1645" s="14" t="s">
        <v>17</v>
      </c>
      <c r="Q1645" s="14" t="s">
        <v>17</v>
      </c>
      <c r="R1645" s="14" t="s">
        <v>17</v>
      </c>
      <c r="S1645" s="14" t="s">
        <v>17</v>
      </c>
      <c r="T1645" s="14" t="s">
        <v>17</v>
      </c>
      <c r="U1645" s="14" t="s">
        <v>17</v>
      </c>
      <c r="V1645" s="14" t="s">
        <v>17</v>
      </c>
      <c r="W1645" s="14" t="s">
        <v>17</v>
      </c>
      <c r="X1645" s="153">
        <v>0.34223999999999999</v>
      </c>
      <c r="Y1645" s="14">
        <v>55</v>
      </c>
      <c r="Z1645" s="14" t="s">
        <v>17</v>
      </c>
      <c r="AA1645" s="14" t="s">
        <v>17</v>
      </c>
      <c r="AB1645" s="14" t="s">
        <v>17</v>
      </c>
      <c r="AC1645" s="14" t="s">
        <v>17</v>
      </c>
      <c r="AD1645" s="14">
        <f t="shared" si="1"/>
        <v>6.2225454545454546E-3</v>
      </c>
      <c r="AE1645" s="14" t="s">
        <v>17</v>
      </c>
    </row>
    <row r="1646" spans="1:31">
      <c r="A1646" t="s">
        <v>143</v>
      </c>
      <c r="B1646" t="s">
        <v>128</v>
      </c>
      <c r="C1646" s="234" t="s">
        <v>264</v>
      </c>
      <c r="D1646" s="234">
        <v>37057</v>
      </c>
      <c r="E1646">
        <v>2001</v>
      </c>
      <c r="F1646">
        <v>2</v>
      </c>
      <c r="G1646">
        <v>4</v>
      </c>
      <c r="H1646">
        <v>23.036334146341463</v>
      </c>
      <c r="I1646" s="4">
        <v>2.4736042022705078</v>
      </c>
      <c r="J1646" s="14" t="s">
        <v>17</v>
      </c>
      <c r="K1646" s="14" t="s">
        <v>17</v>
      </c>
      <c r="L1646" s="14" t="s">
        <v>17</v>
      </c>
      <c r="M1646" s="14" t="s">
        <v>17</v>
      </c>
      <c r="N1646" s="14" t="s">
        <v>17</v>
      </c>
      <c r="O1646" s="14" t="s">
        <v>17</v>
      </c>
      <c r="P1646" s="14" t="s">
        <v>17</v>
      </c>
      <c r="Q1646" s="14" t="s">
        <v>17</v>
      </c>
      <c r="R1646" s="14" t="s">
        <v>17</v>
      </c>
      <c r="S1646" s="14" t="s">
        <v>17</v>
      </c>
      <c r="T1646" s="14" t="s">
        <v>17</v>
      </c>
      <c r="U1646" s="14" t="s">
        <v>17</v>
      </c>
      <c r="V1646" s="14" t="s">
        <v>17</v>
      </c>
      <c r="W1646" s="14" t="s">
        <v>17</v>
      </c>
      <c r="X1646" s="153">
        <v>0.29127999999999998</v>
      </c>
      <c r="Y1646" s="14">
        <v>55</v>
      </c>
      <c r="Z1646" s="14" t="s">
        <v>17</v>
      </c>
      <c r="AA1646" s="14" t="s">
        <v>17</v>
      </c>
      <c r="AB1646" s="14" t="s">
        <v>17</v>
      </c>
      <c r="AC1646" s="14" t="s">
        <v>17</v>
      </c>
      <c r="AD1646" s="14">
        <f t="shared" ref="AD1646:AD1705" si="2">X1646/Y1646</f>
        <v>5.2959999999999995E-3</v>
      </c>
      <c r="AE1646" s="14" t="s">
        <v>17</v>
      </c>
    </row>
    <row r="1647" spans="1:31">
      <c r="A1647" t="s">
        <v>143</v>
      </c>
      <c r="B1647" t="s">
        <v>128</v>
      </c>
      <c r="C1647" s="234" t="s">
        <v>264</v>
      </c>
      <c r="D1647" s="234">
        <v>37057</v>
      </c>
      <c r="E1647">
        <v>2001</v>
      </c>
      <c r="F1647">
        <v>2</v>
      </c>
      <c r="G1647">
        <v>5</v>
      </c>
      <c r="H1647">
        <v>28.604842682926833</v>
      </c>
      <c r="I1647" s="4">
        <v>2.4157588481903076</v>
      </c>
      <c r="J1647" s="14" t="s">
        <v>17</v>
      </c>
      <c r="K1647" s="14" t="s">
        <v>17</v>
      </c>
      <c r="L1647" s="14" t="s">
        <v>17</v>
      </c>
      <c r="M1647" s="14" t="s">
        <v>17</v>
      </c>
      <c r="N1647" s="14" t="s">
        <v>17</v>
      </c>
      <c r="O1647" s="14" t="s">
        <v>17</v>
      </c>
      <c r="P1647" s="14" t="s">
        <v>17</v>
      </c>
      <c r="Q1647" s="14" t="s">
        <v>17</v>
      </c>
      <c r="R1647" s="14" t="s">
        <v>17</v>
      </c>
      <c r="S1647" s="14" t="s">
        <v>17</v>
      </c>
      <c r="T1647" s="14" t="s">
        <v>17</v>
      </c>
      <c r="U1647" s="14" t="s">
        <v>17</v>
      </c>
      <c r="V1647" s="14" t="s">
        <v>17</v>
      </c>
      <c r="W1647" s="14" t="s">
        <v>17</v>
      </c>
      <c r="X1647" s="153">
        <v>0.33574999999999999</v>
      </c>
      <c r="Y1647" s="14">
        <v>55</v>
      </c>
      <c r="Z1647" s="14" t="s">
        <v>17</v>
      </c>
      <c r="AA1647" s="14" t="s">
        <v>17</v>
      </c>
      <c r="AB1647" s="14" t="s">
        <v>17</v>
      </c>
      <c r="AC1647" s="14" t="s">
        <v>17</v>
      </c>
      <c r="AD1647" s="14">
        <f t="shared" si="2"/>
        <v>6.1045454545454545E-3</v>
      </c>
      <c r="AE1647" s="14" t="s">
        <v>17</v>
      </c>
    </row>
    <row r="1648" spans="1:31">
      <c r="A1648" t="s">
        <v>143</v>
      </c>
      <c r="B1648" t="s">
        <v>128</v>
      </c>
      <c r="C1648" s="234" t="s">
        <v>264</v>
      </c>
      <c r="D1648" s="234">
        <v>37057</v>
      </c>
      <c r="E1648">
        <v>2001</v>
      </c>
      <c r="F1648">
        <v>2</v>
      </c>
      <c r="G1648">
        <v>6</v>
      </c>
      <c r="H1648">
        <v>20.63787804878049</v>
      </c>
      <c r="I1648" s="4">
        <v>2.7410228252410889</v>
      </c>
      <c r="J1648" s="14" t="s">
        <v>17</v>
      </c>
      <c r="K1648" s="14" t="s">
        <v>17</v>
      </c>
      <c r="L1648" s="14" t="s">
        <v>17</v>
      </c>
      <c r="M1648" s="14" t="s">
        <v>17</v>
      </c>
      <c r="N1648" s="14" t="s">
        <v>17</v>
      </c>
      <c r="O1648" s="14" t="s">
        <v>17</v>
      </c>
      <c r="P1648" s="14" t="s">
        <v>17</v>
      </c>
      <c r="Q1648" s="14" t="s">
        <v>17</v>
      </c>
      <c r="R1648" s="14" t="s">
        <v>17</v>
      </c>
      <c r="S1648" s="14" t="s">
        <v>17</v>
      </c>
      <c r="T1648" s="14" t="s">
        <v>17</v>
      </c>
      <c r="U1648" s="14" t="s">
        <v>17</v>
      </c>
      <c r="V1648" s="14" t="s">
        <v>17</v>
      </c>
      <c r="W1648" s="14" t="s">
        <v>17</v>
      </c>
      <c r="X1648" s="153">
        <v>0.23104</v>
      </c>
      <c r="Y1648" s="14">
        <v>55</v>
      </c>
      <c r="Z1648" s="14" t="s">
        <v>17</v>
      </c>
      <c r="AA1648" s="14" t="s">
        <v>17</v>
      </c>
      <c r="AB1648" s="14" t="s">
        <v>17</v>
      </c>
      <c r="AC1648" s="14" t="s">
        <v>17</v>
      </c>
      <c r="AD1648" s="14">
        <f t="shared" si="2"/>
        <v>4.2007272727272726E-3</v>
      </c>
      <c r="AE1648" s="14" t="s">
        <v>17</v>
      </c>
    </row>
    <row r="1649" spans="1:31">
      <c r="A1649" t="s">
        <v>143</v>
      </c>
      <c r="B1649" t="s">
        <v>128</v>
      </c>
      <c r="C1649" s="234" t="s">
        <v>264</v>
      </c>
      <c r="D1649" s="234">
        <v>37057</v>
      </c>
      <c r="E1649">
        <v>2001</v>
      </c>
      <c r="F1649">
        <v>2</v>
      </c>
      <c r="G1649">
        <v>7</v>
      </c>
      <c r="H1649">
        <v>8.4038926829268288</v>
      </c>
      <c r="I1649" s="4">
        <v>2.506397008895874</v>
      </c>
      <c r="J1649" s="14" t="s">
        <v>17</v>
      </c>
      <c r="K1649" s="14" t="s">
        <v>17</v>
      </c>
      <c r="L1649" s="14" t="s">
        <v>17</v>
      </c>
      <c r="M1649" s="14" t="s">
        <v>17</v>
      </c>
      <c r="N1649" s="14" t="s">
        <v>17</v>
      </c>
      <c r="O1649" s="14" t="s">
        <v>17</v>
      </c>
      <c r="P1649" s="14" t="s">
        <v>17</v>
      </c>
      <c r="Q1649" s="14" t="s">
        <v>17</v>
      </c>
      <c r="R1649" s="14" t="s">
        <v>17</v>
      </c>
      <c r="S1649" s="14" t="s">
        <v>17</v>
      </c>
      <c r="T1649" s="14" t="s">
        <v>17</v>
      </c>
      <c r="U1649" s="14" t="s">
        <v>17</v>
      </c>
      <c r="V1649" s="14" t="s">
        <v>17</v>
      </c>
      <c r="W1649" s="14" t="s">
        <v>17</v>
      </c>
      <c r="X1649" s="153">
        <v>0.10492</v>
      </c>
      <c r="Y1649" s="14">
        <v>55</v>
      </c>
      <c r="Z1649" s="14" t="s">
        <v>17</v>
      </c>
      <c r="AA1649" s="14" t="s">
        <v>17</v>
      </c>
      <c r="AB1649" s="14" t="s">
        <v>17</v>
      </c>
      <c r="AC1649" s="14" t="s">
        <v>17</v>
      </c>
      <c r="AD1649" s="14">
        <f t="shared" si="2"/>
        <v>1.9076363636363635E-3</v>
      </c>
      <c r="AE1649" s="14" t="s">
        <v>17</v>
      </c>
    </row>
    <row r="1650" spans="1:31">
      <c r="A1650" t="s">
        <v>143</v>
      </c>
      <c r="B1650" t="s">
        <v>128</v>
      </c>
      <c r="C1650" s="234" t="s">
        <v>264</v>
      </c>
      <c r="D1650" s="234">
        <v>37057</v>
      </c>
      <c r="E1650">
        <v>2001</v>
      </c>
      <c r="F1650">
        <v>2</v>
      </c>
      <c r="G1650">
        <v>8</v>
      </c>
      <c r="H1650">
        <v>22.72397707317073</v>
      </c>
      <c r="I1650">
        <v>2.5476338863372803</v>
      </c>
      <c r="J1650" s="14" t="s">
        <v>17</v>
      </c>
      <c r="K1650" s="14" t="s">
        <v>17</v>
      </c>
      <c r="L1650" s="14" t="s">
        <v>17</v>
      </c>
      <c r="M1650" s="14" t="s">
        <v>17</v>
      </c>
      <c r="N1650" s="14" t="s">
        <v>17</v>
      </c>
      <c r="O1650" s="14" t="s">
        <v>17</v>
      </c>
      <c r="P1650" s="14" t="s">
        <v>17</v>
      </c>
      <c r="Q1650" s="14" t="s">
        <v>17</v>
      </c>
      <c r="R1650" s="14" t="s">
        <v>17</v>
      </c>
      <c r="S1650" s="14" t="s">
        <v>17</v>
      </c>
      <c r="T1650" s="14" t="s">
        <v>17</v>
      </c>
      <c r="U1650" s="14" t="s">
        <v>17</v>
      </c>
      <c r="V1650" s="14" t="s">
        <v>17</v>
      </c>
      <c r="W1650" s="14" t="s">
        <v>17</v>
      </c>
      <c r="X1650" s="14" t="s">
        <v>17</v>
      </c>
      <c r="Y1650" s="14" t="s">
        <v>17</v>
      </c>
      <c r="Z1650" s="14" t="s">
        <v>17</v>
      </c>
      <c r="AA1650" s="14" t="s">
        <v>17</v>
      </c>
      <c r="AB1650" s="14" t="s">
        <v>17</v>
      </c>
      <c r="AC1650" s="14" t="s">
        <v>17</v>
      </c>
      <c r="AD1650" s="14" t="s">
        <v>17</v>
      </c>
      <c r="AE1650" s="14" t="s">
        <v>17</v>
      </c>
    </row>
    <row r="1651" spans="1:31">
      <c r="A1651" t="s">
        <v>143</v>
      </c>
      <c r="B1651" t="s">
        <v>128</v>
      </c>
      <c r="C1651" s="234" t="s">
        <v>264</v>
      </c>
      <c r="D1651" s="234">
        <v>37057</v>
      </c>
      <c r="E1651">
        <v>2001</v>
      </c>
      <c r="F1651">
        <v>2</v>
      </c>
      <c r="G1651">
        <v>9</v>
      </c>
      <c r="H1651">
        <v>18.427208048780486</v>
      </c>
      <c r="I1651">
        <v>2.4127006530761719</v>
      </c>
      <c r="J1651" s="14" t="s">
        <v>17</v>
      </c>
      <c r="K1651" s="14" t="s">
        <v>17</v>
      </c>
      <c r="L1651" s="14" t="s">
        <v>17</v>
      </c>
      <c r="M1651" s="14" t="s">
        <v>17</v>
      </c>
      <c r="N1651" s="14" t="s">
        <v>17</v>
      </c>
      <c r="O1651" s="14" t="s">
        <v>17</v>
      </c>
      <c r="P1651" s="14" t="s">
        <v>17</v>
      </c>
      <c r="Q1651" s="14" t="s">
        <v>17</v>
      </c>
      <c r="R1651" s="14" t="s">
        <v>17</v>
      </c>
      <c r="S1651" s="14" t="s">
        <v>17</v>
      </c>
      <c r="T1651" s="14" t="s">
        <v>17</v>
      </c>
      <c r="U1651" s="14" t="s">
        <v>17</v>
      </c>
      <c r="V1651" s="14" t="s">
        <v>17</v>
      </c>
      <c r="W1651" s="14" t="s">
        <v>17</v>
      </c>
      <c r="X1651" s="14" t="s">
        <v>17</v>
      </c>
      <c r="Y1651" s="14" t="s">
        <v>17</v>
      </c>
      <c r="Z1651" s="14" t="s">
        <v>17</v>
      </c>
      <c r="AA1651" s="14" t="s">
        <v>17</v>
      </c>
      <c r="AB1651" s="14" t="s">
        <v>17</v>
      </c>
      <c r="AC1651" s="14" t="s">
        <v>17</v>
      </c>
      <c r="AD1651" s="14" t="s">
        <v>17</v>
      </c>
      <c r="AE1651" s="14" t="s">
        <v>17</v>
      </c>
    </row>
    <row r="1652" spans="1:31">
      <c r="A1652" t="s">
        <v>143</v>
      </c>
      <c r="B1652" t="s">
        <v>128</v>
      </c>
      <c r="C1652" s="234" t="s">
        <v>264</v>
      </c>
      <c r="D1652" s="234">
        <v>37057</v>
      </c>
      <c r="E1652">
        <v>2001</v>
      </c>
      <c r="F1652">
        <v>2</v>
      </c>
      <c r="G1652">
        <v>10</v>
      </c>
      <c r="H1652">
        <v>29.120273170731707</v>
      </c>
      <c r="I1652">
        <v>2.2262308597564697</v>
      </c>
      <c r="J1652" s="14" t="s">
        <v>17</v>
      </c>
      <c r="K1652" s="14" t="s">
        <v>17</v>
      </c>
      <c r="L1652" s="14" t="s">
        <v>17</v>
      </c>
      <c r="M1652" s="14" t="s">
        <v>17</v>
      </c>
      <c r="N1652" s="14" t="s">
        <v>17</v>
      </c>
      <c r="O1652" s="14" t="s">
        <v>17</v>
      </c>
      <c r="P1652" s="14" t="s">
        <v>17</v>
      </c>
      <c r="Q1652" s="14" t="s">
        <v>17</v>
      </c>
      <c r="R1652" s="14" t="s">
        <v>17</v>
      </c>
      <c r="S1652" s="14" t="s">
        <v>17</v>
      </c>
      <c r="T1652" s="14" t="s">
        <v>17</v>
      </c>
      <c r="U1652" s="14" t="s">
        <v>17</v>
      </c>
      <c r="V1652" s="14" t="s">
        <v>17</v>
      </c>
      <c r="W1652" s="14" t="s">
        <v>17</v>
      </c>
      <c r="X1652" s="14" t="s">
        <v>17</v>
      </c>
      <c r="Y1652" s="14" t="s">
        <v>17</v>
      </c>
      <c r="Z1652" s="14" t="s">
        <v>17</v>
      </c>
      <c r="AA1652" s="14" t="s">
        <v>17</v>
      </c>
      <c r="AB1652" s="14" t="s">
        <v>17</v>
      </c>
      <c r="AC1652" s="14" t="s">
        <v>17</v>
      </c>
      <c r="AD1652" s="14" t="s">
        <v>17</v>
      </c>
      <c r="AE1652" s="14" t="s">
        <v>17</v>
      </c>
    </row>
    <row r="1653" spans="1:31">
      <c r="A1653" t="s">
        <v>143</v>
      </c>
      <c r="B1653" t="s">
        <v>128</v>
      </c>
      <c r="C1653" s="234" t="s">
        <v>264</v>
      </c>
      <c r="D1653" s="234">
        <v>37057</v>
      </c>
      <c r="E1653">
        <v>2001</v>
      </c>
      <c r="F1653">
        <v>2</v>
      </c>
      <c r="G1653">
        <v>11</v>
      </c>
      <c r="H1653">
        <v>32.68056536585366</v>
      </c>
      <c r="I1653">
        <v>2.1784656047821045</v>
      </c>
      <c r="J1653" s="14" t="s">
        <v>17</v>
      </c>
      <c r="K1653" s="14" t="s">
        <v>17</v>
      </c>
      <c r="L1653" s="14" t="s">
        <v>17</v>
      </c>
      <c r="M1653" s="14" t="s">
        <v>17</v>
      </c>
      <c r="N1653" s="14" t="s">
        <v>17</v>
      </c>
      <c r="O1653" s="14" t="s">
        <v>17</v>
      </c>
      <c r="P1653" s="14" t="s">
        <v>17</v>
      </c>
      <c r="Q1653" s="14" t="s">
        <v>17</v>
      </c>
      <c r="R1653" s="14" t="s">
        <v>17</v>
      </c>
      <c r="S1653" s="14" t="s">
        <v>17</v>
      </c>
      <c r="T1653" s="14" t="s">
        <v>17</v>
      </c>
      <c r="U1653" s="14" t="s">
        <v>17</v>
      </c>
      <c r="V1653" s="14" t="s">
        <v>17</v>
      </c>
      <c r="W1653" s="14" t="s">
        <v>17</v>
      </c>
      <c r="X1653" s="14" t="s">
        <v>17</v>
      </c>
      <c r="Y1653" s="14" t="s">
        <v>17</v>
      </c>
      <c r="Z1653" s="14" t="s">
        <v>17</v>
      </c>
      <c r="AA1653" s="14" t="s">
        <v>17</v>
      </c>
      <c r="AB1653" s="14" t="s">
        <v>17</v>
      </c>
      <c r="AC1653" s="14" t="s">
        <v>17</v>
      </c>
      <c r="AD1653" s="14" t="s">
        <v>17</v>
      </c>
      <c r="AE1653" s="14" t="s">
        <v>17</v>
      </c>
    </row>
    <row r="1654" spans="1:31">
      <c r="A1654" t="s">
        <v>143</v>
      </c>
      <c r="B1654" t="s">
        <v>128</v>
      </c>
      <c r="C1654" s="234" t="s">
        <v>264</v>
      </c>
      <c r="D1654" s="234">
        <v>37057</v>
      </c>
      <c r="E1654">
        <v>2001</v>
      </c>
      <c r="F1654">
        <v>2</v>
      </c>
      <c r="G1654">
        <v>12</v>
      </c>
      <c r="H1654">
        <v>15.798202682926826</v>
      </c>
      <c r="I1654">
        <v>2.3331050872802734</v>
      </c>
      <c r="J1654" s="14" t="s">
        <v>17</v>
      </c>
      <c r="K1654" s="14" t="s">
        <v>17</v>
      </c>
      <c r="L1654" s="14" t="s">
        <v>17</v>
      </c>
      <c r="M1654" s="14" t="s">
        <v>17</v>
      </c>
      <c r="N1654" s="14" t="s">
        <v>17</v>
      </c>
      <c r="O1654" s="14" t="s">
        <v>17</v>
      </c>
      <c r="P1654" s="14" t="s">
        <v>17</v>
      </c>
      <c r="Q1654" s="14" t="s">
        <v>17</v>
      </c>
      <c r="R1654" s="14" t="s">
        <v>17</v>
      </c>
      <c r="S1654" s="14" t="s">
        <v>17</v>
      </c>
      <c r="T1654" s="14" t="s">
        <v>17</v>
      </c>
      <c r="U1654" s="14" t="s">
        <v>17</v>
      </c>
      <c r="V1654" s="14" t="s">
        <v>17</v>
      </c>
      <c r="W1654" s="14" t="s">
        <v>17</v>
      </c>
      <c r="X1654" s="14" t="s">
        <v>17</v>
      </c>
      <c r="Y1654" s="14" t="s">
        <v>17</v>
      </c>
      <c r="Z1654" s="14" t="s">
        <v>17</v>
      </c>
      <c r="AA1654" s="14" t="s">
        <v>17</v>
      </c>
      <c r="AB1654" s="14" t="s">
        <v>17</v>
      </c>
      <c r="AC1654" s="14" t="s">
        <v>17</v>
      </c>
      <c r="AD1654" s="14" t="s">
        <v>17</v>
      </c>
      <c r="AE1654" s="14" t="s">
        <v>17</v>
      </c>
    </row>
    <row r="1655" spans="1:31">
      <c r="A1655" t="s">
        <v>143</v>
      </c>
      <c r="B1655" t="s">
        <v>128</v>
      </c>
      <c r="C1655" s="234" t="s">
        <v>264</v>
      </c>
      <c r="D1655" s="234">
        <v>37057</v>
      </c>
      <c r="E1655">
        <v>2001</v>
      </c>
      <c r="F1655">
        <v>2</v>
      </c>
      <c r="G1655">
        <v>13</v>
      </c>
      <c r="H1655">
        <v>26.150608536585363</v>
      </c>
      <c r="I1655">
        <v>2.5702559947967529</v>
      </c>
      <c r="J1655" s="14" t="s">
        <v>17</v>
      </c>
      <c r="K1655" s="14" t="s">
        <v>17</v>
      </c>
      <c r="L1655" s="14" t="s">
        <v>17</v>
      </c>
      <c r="M1655" s="14" t="s">
        <v>17</v>
      </c>
      <c r="N1655" s="14" t="s">
        <v>17</v>
      </c>
      <c r="O1655" s="14" t="s">
        <v>17</v>
      </c>
      <c r="P1655" s="14" t="s">
        <v>17</v>
      </c>
      <c r="Q1655" s="14" t="s">
        <v>17</v>
      </c>
      <c r="R1655" s="14" t="s">
        <v>17</v>
      </c>
      <c r="S1655" s="14" t="s">
        <v>17</v>
      </c>
      <c r="T1655" s="14" t="s">
        <v>17</v>
      </c>
      <c r="U1655" s="14" t="s">
        <v>17</v>
      </c>
      <c r="V1655" s="14" t="s">
        <v>17</v>
      </c>
      <c r="W1655" s="14" t="s">
        <v>17</v>
      </c>
      <c r="X1655" s="14" t="s">
        <v>17</v>
      </c>
      <c r="Y1655" s="14" t="s">
        <v>17</v>
      </c>
      <c r="Z1655" s="14" t="s">
        <v>17</v>
      </c>
      <c r="AA1655" s="14" t="s">
        <v>17</v>
      </c>
      <c r="AB1655" s="14" t="s">
        <v>17</v>
      </c>
      <c r="AC1655" s="14" t="s">
        <v>17</v>
      </c>
      <c r="AD1655" s="14" t="s">
        <v>17</v>
      </c>
      <c r="AE1655" s="14" t="s">
        <v>17</v>
      </c>
    </row>
    <row r="1656" spans="1:31">
      <c r="A1656" t="s">
        <v>143</v>
      </c>
      <c r="B1656" t="s">
        <v>128</v>
      </c>
      <c r="C1656" s="234" t="s">
        <v>264</v>
      </c>
      <c r="D1656" s="234">
        <v>37057</v>
      </c>
      <c r="E1656">
        <v>2001</v>
      </c>
      <c r="F1656">
        <v>2</v>
      </c>
      <c r="G1656">
        <v>14</v>
      </c>
      <c r="H1656">
        <v>26.02975609756097</v>
      </c>
      <c r="I1656">
        <v>2.3002283573150635</v>
      </c>
      <c r="J1656" s="14" t="s">
        <v>17</v>
      </c>
      <c r="K1656" s="14" t="s">
        <v>17</v>
      </c>
      <c r="L1656" s="14" t="s">
        <v>17</v>
      </c>
      <c r="M1656" s="14" t="s">
        <v>17</v>
      </c>
      <c r="N1656" s="14" t="s">
        <v>17</v>
      </c>
      <c r="O1656" s="14" t="s">
        <v>17</v>
      </c>
      <c r="P1656" s="14" t="s">
        <v>17</v>
      </c>
      <c r="Q1656" s="14" t="s">
        <v>17</v>
      </c>
      <c r="R1656" s="14" t="s">
        <v>17</v>
      </c>
      <c r="S1656" s="14" t="s">
        <v>17</v>
      </c>
      <c r="T1656" s="14" t="s">
        <v>17</v>
      </c>
      <c r="U1656" s="14" t="s">
        <v>17</v>
      </c>
      <c r="V1656" s="14" t="s">
        <v>17</v>
      </c>
      <c r="W1656" s="14" t="s">
        <v>17</v>
      </c>
      <c r="X1656" s="14" t="s">
        <v>17</v>
      </c>
      <c r="Y1656" s="14" t="s">
        <v>17</v>
      </c>
      <c r="Z1656" s="14" t="s">
        <v>17</v>
      </c>
      <c r="AA1656" s="14" t="s">
        <v>17</v>
      </c>
      <c r="AB1656" s="14" t="s">
        <v>17</v>
      </c>
      <c r="AC1656" s="14" t="s">
        <v>17</v>
      </c>
      <c r="AD1656" s="14" t="s">
        <v>17</v>
      </c>
      <c r="AE1656" s="14" t="s">
        <v>17</v>
      </c>
    </row>
    <row r="1657" spans="1:31">
      <c r="A1657" t="s">
        <v>143</v>
      </c>
      <c r="B1657" t="s">
        <v>128</v>
      </c>
      <c r="C1657" s="234" t="s">
        <v>264</v>
      </c>
      <c r="D1657" s="234">
        <v>37057</v>
      </c>
      <c r="E1657">
        <v>2001</v>
      </c>
      <c r="F1657">
        <v>3</v>
      </c>
      <c r="G1657">
        <v>1</v>
      </c>
      <c r="H1657">
        <v>16.250004878048777</v>
      </c>
      <c r="I1657">
        <v>2.5285003185272217</v>
      </c>
      <c r="J1657" s="14" t="s">
        <v>17</v>
      </c>
      <c r="K1657" s="14" t="s">
        <v>17</v>
      </c>
      <c r="L1657" s="14" t="s">
        <v>17</v>
      </c>
      <c r="M1657" s="14" t="s">
        <v>17</v>
      </c>
      <c r="N1657" s="14" t="s">
        <v>17</v>
      </c>
      <c r="O1657" s="14" t="s">
        <v>17</v>
      </c>
      <c r="P1657" s="14" t="s">
        <v>17</v>
      </c>
      <c r="Q1657" s="14" t="s">
        <v>17</v>
      </c>
      <c r="R1657" s="14" t="s">
        <v>17</v>
      </c>
      <c r="S1657" s="14" t="s">
        <v>17</v>
      </c>
      <c r="T1657" s="14" t="s">
        <v>17</v>
      </c>
      <c r="U1657" s="14" t="s">
        <v>17</v>
      </c>
      <c r="V1657" s="14" t="s">
        <v>17</v>
      </c>
      <c r="W1657" s="14" t="s">
        <v>17</v>
      </c>
      <c r="X1657" s="153">
        <v>0.19403999999999999</v>
      </c>
      <c r="Y1657" s="14">
        <v>55</v>
      </c>
      <c r="Z1657" s="14" t="s">
        <v>17</v>
      </c>
      <c r="AA1657" s="14" t="s">
        <v>17</v>
      </c>
      <c r="AB1657" s="14" t="s">
        <v>17</v>
      </c>
      <c r="AC1657" s="14" t="s">
        <v>17</v>
      </c>
      <c r="AD1657" s="14">
        <f t="shared" si="2"/>
        <v>3.5279999999999999E-3</v>
      </c>
      <c r="AE1657" s="14" t="s">
        <v>17</v>
      </c>
    </row>
    <row r="1658" spans="1:31">
      <c r="A1658" t="s">
        <v>143</v>
      </c>
      <c r="B1658" t="s">
        <v>128</v>
      </c>
      <c r="C1658" s="234" t="s">
        <v>264</v>
      </c>
      <c r="D1658" s="234">
        <v>37057</v>
      </c>
      <c r="E1658">
        <v>2001</v>
      </c>
      <c r="F1658">
        <v>3</v>
      </c>
      <c r="G1658">
        <v>2</v>
      </c>
      <c r="H1658">
        <v>28.708341951219509</v>
      </c>
      <c r="I1658">
        <v>1.8582679033279419</v>
      </c>
      <c r="J1658" s="14" t="s">
        <v>17</v>
      </c>
      <c r="K1658" s="14" t="s">
        <v>17</v>
      </c>
      <c r="L1658" s="14" t="s">
        <v>17</v>
      </c>
      <c r="M1658" s="14" t="s">
        <v>17</v>
      </c>
      <c r="N1658" s="14" t="s">
        <v>17</v>
      </c>
      <c r="O1658" s="14" t="s">
        <v>17</v>
      </c>
      <c r="P1658" s="14" t="s">
        <v>17</v>
      </c>
      <c r="Q1658" s="14" t="s">
        <v>17</v>
      </c>
      <c r="R1658" s="14" t="s">
        <v>17</v>
      </c>
      <c r="S1658" s="14" t="s">
        <v>17</v>
      </c>
      <c r="T1658" s="14" t="s">
        <v>17</v>
      </c>
      <c r="U1658" s="14" t="s">
        <v>17</v>
      </c>
      <c r="V1658" s="14" t="s">
        <v>17</v>
      </c>
      <c r="W1658" s="14" t="s">
        <v>17</v>
      </c>
      <c r="X1658" s="153">
        <v>0.38422000000000001</v>
      </c>
      <c r="Y1658" s="14">
        <v>55</v>
      </c>
      <c r="Z1658" s="14" t="s">
        <v>17</v>
      </c>
      <c r="AA1658" s="14" t="s">
        <v>17</v>
      </c>
      <c r="AB1658" s="14" t="s">
        <v>17</v>
      </c>
      <c r="AC1658" s="14" t="s">
        <v>17</v>
      </c>
      <c r="AD1658" s="14">
        <f t="shared" si="2"/>
        <v>6.9858181818181816E-3</v>
      </c>
      <c r="AE1658" s="14" t="s">
        <v>17</v>
      </c>
    </row>
    <row r="1659" spans="1:31">
      <c r="A1659" t="s">
        <v>143</v>
      </c>
      <c r="B1659" t="s">
        <v>128</v>
      </c>
      <c r="C1659" s="234" t="s">
        <v>264</v>
      </c>
      <c r="D1659" s="234">
        <v>37057</v>
      </c>
      <c r="E1659">
        <v>2001</v>
      </c>
      <c r="F1659">
        <v>3</v>
      </c>
      <c r="G1659">
        <v>3</v>
      </c>
      <c r="H1659">
        <v>15.166671219512192</v>
      </c>
      <c r="I1659" s="4">
        <v>2.7043232917785645</v>
      </c>
      <c r="J1659" s="14" t="s">
        <v>17</v>
      </c>
      <c r="K1659" s="14" t="s">
        <v>17</v>
      </c>
      <c r="L1659" s="14" t="s">
        <v>17</v>
      </c>
      <c r="M1659" s="14" t="s">
        <v>17</v>
      </c>
      <c r="N1659" s="14" t="s">
        <v>17</v>
      </c>
      <c r="O1659" s="14" t="s">
        <v>17</v>
      </c>
      <c r="P1659" s="14" t="s">
        <v>17</v>
      </c>
      <c r="Q1659" s="14" t="s">
        <v>17</v>
      </c>
      <c r="R1659" s="14" t="s">
        <v>17</v>
      </c>
      <c r="S1659" s="14" t="s">
        <v>17</v>
      </c>
      <c r="T1659" s="14" t="s">
        <v>17</v>
      </c>
      <c r="U1659" s="14" t="s">
        <v>17</v>
      </c>
      <c r="V1659" s="14" t="s">
        <v>17</v>
      </c>
      <c r="W1659" s="14" t="s">
        <v>17</v>
      </c>
      <c r="X1659" s="153">
        <v>0.19603000000000001</v>
      </c>
      <c r="Y1659" s="14">
        <v>55</v>
      </c>
      <c r="Z1659" s="14" t="s">
        <v>17</v>
      </c>
      <c r="AA1659" s="14" t="s">
        <v>17</v>
      </c>
      <c r="AB1659" s="14" t="s">
        <v>17</v>
      </c>
      <c r="AC1659" s="14" t="s">
        <v>17</v>
      </c>
      <c r="AD1659" s="14">
        <f t="shared" si="2"/>
        <v>3.5641818181818183E-3</v>
      </c>
      <c r="AE1659" s="14" t="s">
        <v>17</v>
      </c>
    </row>
    <row r="1660" spans="1:31">
      <c r="A1660" t="s">
        <v>143</v>
      </c>
      <c r="B1660" t="s">
        <v>128</v>
      </c>
      <c r="C1660" s="234" t="s">
        <v>264</v>
      </c>
      <c r="D1660" s="234">
        <v>37057</v>
      </c>
      <c r="E1660">
        <v>2001</v>
      </c>
      <c r="F1660">
        <v>3</v>
      </c>
      <c r="G1660">
        <v>4</v>
      </c>
      <c r="H1660">
        <v>21.548919512195127</v>
      </c>
      <c r="I1660" s="4">
        <v>2.4195446968078613</v>
      </c>
      <c r="J1660" s="14" t="s">
        <v>17</v>
      </c>
      <c r="K1660" s="14" t="s">
        <v>17</v>
      </c>
      <c r="L1660" s="14" t="s">
        <v>17</v>
      </c>
      <c r="M1660" s="14" t="s">
        <v>17</v>
      </c>
      <c r="N1660" s="14" t="s">
        <v>17</v>
      </c>
      <c r="O1660" s="14" t="s">
        <v>17</v>
      </c>
      <c r="P1660" s="14" t="s">
        <v>17</v>
      </c>
      <c r="Q1660" s="14" t="s">
        <v>17</v>
      </c>
      <c r="R1660" s="14" t="s">
        <v>17</v>
      </c>
      <c r="S1660" s="14" t="s">
        <v>17</v>
      </c>
      <c r="T1660" s="14" t="s">
        <v>17</v>
      </c>
      <c r="U1660" s="14" t="s">
        <v>17</v>
      </c>
      <c r="V1660" s="14" t="s">
        <v>17</v>
      </c>
      <c r="W1660" s="14" t="s">
        <v>17</v>
      </c>
      <c r="X1660" s="153">
        <v>0.27284000000000003</v>
      </c>
      <c r="Y1660" s="14">
        <v>55</v>
      </c>
      <c r="Z1660" s="14" t="s">
        <v>17</v>
      </c>
      <c r="AA1660" s="14" t="s">
        <v>17</v>
      </c>
      <c r="AB1660" s="14" t="s">
        <v>17</v>
      </c>
      <c r="AC1660" s="14" t="s">
        <v>17</v>
      </c>
      <c r="AD1660" s="14">
        <f t="shared" si="2"/>
        <v>4.9607272727272729E-3</v>
      </c>
      <c r="AE1660" s="14" t="s">
        <v>17</v>
      </c>
    </row>
    <row r="1661" spans="1:31">
      <c r="A1661" t="s">
        <v>143</v>
      </c>
      <c r="B1661" t="s">
        <v>128</v>
      </c>
      <c r="C1661" s="234" t="s">
        <v>264</v>
      </c>
      <c r="D1661" s="234">
        <v>37057</v>
      </c>
      <c r="E1661">
        <v>2001</v>
      </c>
      <c r="F1661">
        <v>3</v>
      </c>
      <c r="G1661">
        <v>5</v>
      </c>
      <c r="H1661">
        <v>31.616857317073176</v>
      </c>
      <c r="I1661" s="4">
        <v>2.4616053104400635</v>
      </c>
      <c r="J1661" s="14" t="s">
        <v>17</v>
      </c>
      <c r="K1661" s="14" t="s">
        <v>17</v>
      </c>
      <c r="L1661" s="14" t="s">
        <v>17</v>
      </c>
      <c r="M1661" s="14" t="s">
        <v>17</v>
      </c>
      <c r="N1661" s="14" t="s">
        <v>17</v>
      </c>
      <c r="O1661" s="14" t="s">
        <v>17</v>
      </c>
      <c r="P1661" s="14" t="s">
        <v>17</v>
      </c>
      <c r="Q1661" s="14" t="s">
        <v>17</v>
      </c>
      <c r="R1661" s="14" t="s">
        <v>17</v>
      </c>
      <c r="S1661" s="14" t="s">
        <v>17</v>
      </c>
      <c r="T1661" s="14" t="s">
        <v>17</v>
      </c>
      <c r="U1661" s="14" t="s">
        <v>17</v>
      </c>
      <c r="V1661" s="14" t="s">
        <v>17</v>
      </c>
      <c r="W1661" s="14" t="s">
        <v>17</v>
      </c>
      <c r="X1661" s="153">
        <v>0.37007000000000001</v>
      </c>
      <c r="Y1661" s="14">
        <v>55</v>
      </c>
      <c r="Z1661" s="14" t="s">
        <v>17</v>
      </c>
      <c r="AA1661" s="14" t="s">
        <v>17</v>
      </c>
      <c r="AB1661" s="14" t="s">
        <v>17</v>
      </c>
      <c r="AC1661" s="14" t="s">
        <v>17</v>
      </c>
      <c r="AD1661" s="14">
        <f t="shared" si="2"/>
        <v>6.7285454545454549E-3</v>
      </c>
      <c r="AE1661" s="14" t="s">
        <v>17</v>
      </c>
    </row>
    <row r="1662" spans="1:31">
      <c r="A1662" t="s">
        <v>143</v>
      </c>
      <c r="B1662" t="s">
        <v>128</v>
      </c>
      <c r="C1662" s="234" t="s">
        <v>264</v>
      </c>
      <c r="D1662" s="234">
        <v>37057</v>
      </c>
      <c r="E1662">
        <v>2001</v>
      </c>
      <c r="F1662">
        <v>3</v>
      </c>
      <c r="G1662">
        <v>6</v>
      </c>
      <c r="H1662">
        <v>26.41958268292683</v>
      </c>
      <c r="I1662" s="4">
        <v>2.7018177509307861</v>
      </c>
      <c r="J1662" s="14" t="s">
        <v>17</v>
      </c>
      <c r="K1662" s="14" t="s">
        <v>17</v>
      </c>
      <c r="L1662" s="14" t="s">
        <v>17</v>
      </c>
      <c r="M1662" s="14" t="s">
        <v>17</v>
      </c>
      <c r="N1662" s="14" t="s">
        <v>17</v>
      </c>
      <c r="O1662" s="14" t="s">
        <v>17</v>
      </c>
      <c r="P1662" s="14" t="s">
        <v>17</v>
      </c>
      <c r="Q1662" s="14" t="s">
        <v>17</v>
      </c>
      <c r="R1662" s="14" t="s">
        <v>17</v>
      </c>
      <c r="S1662" s="14" t="s">
        <v>17</v>
      </c>
      <c r="T1662" s="14" t="s">
        <v>17</v>
      </c>
      <c r="U1662" s="14" t="s">
        <v>17</v>
      </c>
      <c r="V1662" s="14" t="s">
        <v>17</v>
      </c>
      <c r="W1662" s="14" t="s">
        <v>17</v>
      </c>
      <c r="X1662" s="153">
        <v>0.29607</v>
      </c>
      <c r="Y1662" s="14">
        <v>55</v>
      </c>
      <c r="Z1662" s="14" t="s">
        <v>17</v>
      </c>
      <c r="AA1662" s="14" t="s">
        <v>17</v>
      </c>
      <c r="AB1662" s="14" t="s">
        <v>17</v>
      </c>
      <c r="AC1662" s="14" t="s">
        <v>17</v>
      </c>
      <c r="AD1662" s="14">
        <f t="shared" si="2"/>
        <v>5.3830909090909094E-3</v>
      </c>
      <c r="AE1662" s="14" t="s">
        <v>17</v>
      </c>
    </row>
    <row r="1663" spans="1:31">
      <c r="A1663" t="s">
        <v>143</v>
      </c>
      <c r="B1663" t="s">
        <v>128</v>
      </c>
      <c r="C1663" s="234" t="s">
        <v>264</v>
      </c>
      <c r="D1663" s="234">
        <v>37057</v>
      </c>
      <c r="E1663">
        <v>2001</v>
      </c>
      <c r="F1663">
        <v>3</v>
      </c>
      <c r="G1663">
        <v>7</v>
      </c>
      <c r="H1663">
        <v>20.339775365853662</v>
      </c>
      <c r="I1663" s="4">
        <v>2.7302510738372803</v>
      </c>
      <c r="J1663" s="14" t="s">
        <v>17</v>
      </c>
      <c r="K1663" s="14" t="s">
        <v>17</v>
      </c>
      <c r="L1663" s="14" t="s">
        <v>17</v>
      </c>
      <c r="M1663" s="14" t="s">
        <v>17</v>
      </c>
      <c r="N1663" s="14" t="s">
        <v>17</v>
      </c>
      <c r="O1663" s="14" t="s">
        <v>17</v>
      </c>
      <c r="P1663" s="14" t="s">
        <v>17</v>
      </c>
      <c r="Q1663" s="14" t="s">
        <v>17</v>
      </c>
      <c r="R1663" s="14" t="s">
        <v>17</v>
      </c>
      <c r="S1663" s="14" t="s">
        <v>17</v>
      </c>
      <c r="T1663" s="14" t="s">
        <v>17</v>
      </c>
      <c r="U1663" s="14" t="s">
        <v>17</v>
      </c>
      <c r="V1663" s="14" t="s">
        <v>17</v>
      </c>
      <c r="W1663" s="14" t="s">
        <v>17</v>
      </c>
      <c r="X1663" s="153">
        <v>0.32894000000000001</v>
      </c>
      <c r="Y1663" s="14">
        <v>55</v>
      </c>
      <c r="Z1663" s="14" t="s">
        <v>17</v>
      </c>
      <c r="AA1663" s="14" t="s">
        <v>17</v>
      </c>
      <c r="AB1663" s="14" t="s">
        <v>17</v>
      </c>
      <c r="AC1663" s="14" t="s">
        <v>17</v>
      </c>
      <c r="AD1663" s="14">
        <f t="shared" si="2"/>
        <v>5.980727272727273E-3</v>
      </c>
      <c r="AE1663" s="14" t="s">
        <v>17</v>
      </c>
    </row>
    <row r="1664" spans="1:31">
      <c r="A1664" t="s">
        <v>143</v>
      </c>
      <c r="B1664" t="s">
        <v>128</v>
      </c>
      <c r="C1664" s="234" t="s">
        <v>264</v>
      </c>
      <c r="D1664" s="234">
        <v>37057</v>
      </c>
      <c r="E1664">
        <v>2001</v>
      </c>
      <c r="F1664">
        <v>3</v>
      </c>
      <c r="G1664">
        <v>8</v>
      </c>
      <c r="H1664">
        <v>23.426780487804873</v>
      </c>
      <c r="I1664">
        <v>2.2809088230133057</v>
      </c>
      <c r="J1664" s="14" t="s">
        <v>17</v>
      </c>
      <c r="K1664" s="14" t="s">
        <v>17</v>
      </c>
      <c r="L1664" s="14" t="s">
        <v>17</v>
      </c>
      <c r="M1664" s="14" t="s">
        <v>17</v>
      </c>
      <c r="N1664" s="14" t="s">
        <v>17</v>
      </c>
      <c r="O1664" s="14" t="s">
        <v>17</v>
      </c>
      <c r="P1664" s="14" t="s">
        <v>17</v>
      </c>
      <c r="Q1664" s="14" t="s">
        <v>17</v>
      </c>
      <c r="R1664" s="14" t="s">
        <v>17</v>
      </c>
      <c r="S1664" s="14" t="s">
        <v>17</v>
      </c>
      <c r="T1664" s="14" t="s">
        <v>17</v>
      </c>
      <c r="U1664" s="14" t="s">
        <v>17</v>
      </c>
      <c r="V1664" s="14" t="s">
        <v>17</v>
      </c>
      <c r="W1664" s="14" t="s">
        <v>17</v>
      </c>
      <c r="X1664" s="14" t="s">
        <v>17</v>
      </c>
      <c r="Y1664" s="14" t="s">
        <v>17</v>
      </c>
      <c r="Z1664" s="14" t="s">
        <v>17</v>
      </c>
      <c r="AA1664" s="14" t="s">
        <v>17</v>
      </c>
      <c r="AB1664" s="14" t="s">
        <v>17</v>
      </c>
      <c r="AC1664" s="14" t="s">
        <v>17</v>
      </c>
      <c r="AD1664" s="14" t="s">
        <v>17</v>
      </c>
      <c r="AE1664" s="14" t="s">
        <v>17</v>
      </c>
    </row>
    <row r="1665" spans="1:31">
      <c r="A1665" t="s">
        <v>143</v>
      </c>
      <c r="B1665" t="s">
        <v>128</v>
      </c>
      <c r="C1665" s="234" t="s">
        <v>264</v>
      </c>
      <c r="D1665" s="234">
        <v>37057</v>
      </c>
      <c r="E1665">
        <v>2001</v>
      </c>
      <c r="F1665">
        <v>3</v>
      </c>
      <c r="G1665">
        <v>9</v>
      </c>
      <c r="H1665">
        <v>28.938271463414633</v>
      </c>
      <c r="I1665">
        <v>2.4612185955047607</v>
      </c>
      <c r="J1665" s="14" t="s">
        <v>17</v>
      </c>
      <c r="K1665" s="14" t="s">
        <v>17</v>
      </c>
      <c r="L1665" s="14" t="s">
        <v>17</v>
      </c>
      <c r="M1665" s="14" t="s">
        <v>17</v>
      </c>
      <c r="N1665" s="14" t="s">
        <v>17</v>
      </c>
      <c r="O1665" s="14" t="s">
        <v>17</v>
      </c>
      <c r="P1665" s="14" t="s">
        <v>17</v>
      </c>
      <c r="Q1665" s="14" t="s">
        <v>17</v>
      </c>
      <c r="R1665" s="14" t="s">
        <v>17</v>
      </c>
      <c r="S1665" s="14" t="s">
        <v>17</v>
      </c>
      <c r="T1665" s="14" t="s">
        <v>17</v>
      </c>
      <c r="U1665" s="14" t="s">
        <v>17</v>
      </c>
      <c r="V1665" s="14" t="s">
        <v>17</v>
      </c>
      <c r="W1665" s="14" t="s">
        <v>17</v>
      </c>
      <c r="X1665" s="14" t="s">
        <v>17</v>
      </c>
      <c r="Y1665" s="14" t="s">
        <v>17</v>
      </c>
      <c r="Z1665" s="14" t="s">
        <v>17</v>
      </c>
      <c r="AA1665" s="14" t="s">
        <v>17</v>
      </c>
      <c r="AB1665" s="14" t="s">
        <v>17</v>
      </c>
      <c r="AC1665" s="14" t="s">
        <v>17</v>
      </c>
      <c r="AD1665" s="14" t="s">
        <v>17</v>
      </c>
      <c r="AE1665" s="14" t="s">
        <v>17</v>
      </c>
    </row>
    <row r="1666" spans="1:31">
      <c r="A1666" t="s">
        <v>143</v>
      </c>
      <c r="B1666" t="s">
        <v>128</v>
      </c>
      <c r="C1666" s="234" t="s">
        <v>264</v>
      </c>
      <c r="D1666" s="234">
        <v>37057</v>
      </c>
      <c r="E1666">
        <v>2001</v>
      </c>
      <c r="F1666">
        <v>3</v>
      </c>
      <c r="G1666">
        <v>10</v>
      </c>
      <c r="H1666">
        <v>30.098454878048777</v>
      </c>
      <c r="I1666">
        <v>2.4558348655700684</v>
      </c>
      <c r="J1666" s="14" t="s">
        <v>17</v>
      </c>
      <c r="K1666" s="14" t="s">
        <v>17</v>
      </c>
      <c r="L1666" s="14" t="s">
        <v>17</v>
      </c>
      <c r="M1666" s="14" t="s">
        <v>17</v>
      </c>
      <c r="N1666" s="14" t="s">
        <v>17</v>
      </c>
      <c r="O1666" s="14" t="s">
        <v>17</v>
      </c>
      <c r="P1666" s="14" t="s">
        <v>17</v>
      </c>
      <c r="Q1666" s="14" t="s">
        <v>17</v>
      </c>
      <c r="R1666" s="14" t="s">
        <v>17</v>
      </c>
      <c r="S1666" s="14" t="s">
        <v>17</v>
      </c>
      <c r="T1666" s="14" t="s">
        <v>17</v>
      </c>
      <c r="U1666" s="14" t="s">
        <v>17</v>
      </c>
      <c r="V1666" s="14" t="s">
        <v>17</v>
      </c>
      <c r="W1666" s="14" t="s">
        <v>17</v>
      </c>
      <c r="X1666" s="14" t="s">
        <v>17</v>
      </c>
      <c r="Y1666" s="14" t="s">
        <v>17</v>
      </c>
      <c r="Z1666" s="14" t="s">
        <v>17</v>
      </c>
      <c r="AA1666" s="14" t="s">
        <v>17</v>
      </c>
      <c r="AB1666" s="14" t="s">
        <v>17</v>
      </c>
      <c r="AC1666" s="14" t="s">
        <v>17</v>
      </c>
      <c r="AD1666" s="14" t="s">
        <v>17</v>
      </c>
      <c r="AE1666" s="14" t="s">
        <v>17</v>
      </c>
    </row>
    <row r="1667" spans="1:31">
      <c r="A1667" t="s">
        <v>143</v>
      </c>
      <c r="B1667" t="s">
        <v>128</v>
      </c>
      <c r="C1667" s="234" t="s">
        <v>264</v>
      </c>
      <c r="D1667" s="234">
        <v>37057</v>
      </c>
      <c r="E1667">
        <v>2001</v>
      </c>
      <c r="F1667">
        <v>3</v>
      </c>
      <c r="G1667">
        <v>11</v>
      </c>
      <c r="H1667">
        <v>27.263897073170725</v>
      </c>
      <c r="I1667">
        <v>2.6301701068878174</v>
      </c>
      <c r="J1667" s="14" t="s">
        <v>17</v>
      </c>
      <c r="K1667" s="14" t="s">
        <v>17</v>
      </c>
      <c r="L1667" s="14" t="s">
        <v>17</v>
      </c>
      <c r="M1667" s="14" t="s">
        <v>17</v>
      </c>
      <c r="N1667" s="14" t="s">
        <v>17</v>
      </c>
      <c r="O1667" s="14" t="s">
        <v>17</v>
      </c>
      <c r="P1667" s="14" t="s">
        <v>17</v>
      </c>
      <c r="Q1667" s="14" t="s">
        <v>17</v>
      </c>
      <c r="R1667" s="14" t="s">
        <v>17</v>
      </c>
      <c r="S1667" s="14" t="s">
        <v>17</v>
      </c>
      <c r="T1667" s="14" t="s">
        <v>17</v>
      </c>
      <c r="U1667" s="14" t="s">
        <v>17</v>
      </c>
      <c r="V1667" s="14" t="s">
        <v>17</v>
      </c>
      <c r="W1667" s="14" t="s">
        <v>17</v>
      </c>
      <c r="X1667" s="14" t="s">
        <v>17</v>
      </c>
      <c r="Y1667" s="14" t="s">
        <v>17</v>
      </c>
      <c r="Z1667" s="14" t="s">
        <v>17</v>
      </c>
      <c r="AA1667" s="14" t="s">
        <v>17</v>
      </c>
      <c r="AB1667" s="14" t="s">
        <v>17</v>
      </c>
      <c r="AC1667" s="14" t="s">
        <v>17</v>
      </c>
      <c r="AD1667" s="14" t="s">
        <v>17</v>
      </c>
      <c r="AE1667" s="14" t="s">
        <v>17</v>
      </c>
    </row>
    <row r="1668" spans="1:31">
      <c r="A1668" t="s">
        <v>143</v>
      </c>
      <c r="B1668" t="s">
        <v>128</v>
      </c>
      <c r="C1668" s="234" t="s">
        <v>264</v>
      </c>
      <c r="D1668" s="234">
        <v>37057</v>
      </c>
      <c r="E1668">
        <v>2001</v>
      </c>
      <c r="F1668">
        <v>3</v>
      </c>
      <c r="G1668">
        <v>12</v>
      </c>
      <c r="H1668">
        <v>34.807361707317071</v>
      </c>
      <c r="I1668">
        <v>2.0152280330657959</v>
      </c>
      <c r="J1668" s="14" t="s">
        <v>17</v>
      </c>
      <c r="K1668" s="14" t="s">
        <v>17</v>
      </c>
      <c r="L1668" s="14" t="s">
        <v>17</v>
      </c>
      <c r="M1668" s="14" t="s">
        <v>17</v>
      </c>
      <c r="N1668" s="14" t="s">
        <v>17</v>
      </c>
      <c r="O1668" s="14" t="s">
        <v>17</v>
      </c>
      <c r="P1668" s="14" t="s">
        <v>17</v>
      </c>
      <c r="Q1668" s="14" t="s">
        <v>17</v>
      </c>
      <c r="R1668" s="14" t="s">
        <v>17</v>
      </c>
      <c r="S1668" s="14" t="s">
        <v>17</v>
      </c>
      <c r="T1668" s="14" t="s">
        <v>17</v>
      </c>
      <c r="U1668" s="14" t="s">
        <v>17</v>
      </c>
      <c r="V1668" s="14" t="s">
        <v>17</v>
      </c>
      <c r="W1668" s="14" t="s">
        <v>17</v>
      </c>
      <c r="X1668" s="14" t="s">
        <v>17</v>
      </c>
      <c r="Y1668" s="14" t="s">
        <v>17</v>
      </c>
      <c r="Z1668" s="14" t="s">
        <v>17</v>
      </c>
      <c r="AA1668" s="14" t="s">
        <v>17</v>
      </c>
      <c r="AB1668" s="14" t="s">
        <v>17</v>
      </c>
      <c r="AC1668" s="14" t="s">
        <v>17</v>
      </c>
      <c r="AD1668" s="14" t="s">
        <v>17</v>
      </c>
      <c r="AE1668" s="14" t="s">
        <v>17</v>
      </c>
    </row>
    <row r="1669" spans="1:31">
      <c r="A1669" t="s">
        <v>143</v>
      </c>
      <c r="B1669" t="s">
        <v>128</v>
      </c>
      <c r="C1669" s="234" t="s">
        <v>264</v>
      </c>
      <c r="D1669" s="234">
        <v>37057</v>
      </c>
      <c r="E1669">
        <v>2001</v>
      </c>
      <c r="F1669">
        <v>3</v>
      </c>
      <c r="G1669">
        <v>13</v>
      </c>
      <c r="H1669">
        <v>29.746639999999996</v>
      </c>
      <c r="I1669">
        <v>2.5533089637756348</v>
      </c>
      <c r="J1669" s="14" t="s">
        <v>17</v>
      </c>
      <c r="K1669" s="14" t="s">
        <v>17</v>
      </c>
      <c r="L1669" s="14" t="s">
        <v>17</v>
      </c>
      <c r="M1669" s="14" t="s">
        <v>17</v>
      </c>
      <c r="N1669" s="14" t="s">
        <v>17</v>
      </c>
      <c r="O1669" s="14" t="s">
        <v>17</v>
      </c>
      <c r="P1669" s="14" t="s">
        <v>17</v>
      </c>
      <c r="Q1669" s="14" t="s">
        <v>17</v>
      </c>
      <c r="R1669" s="14" t="s">
        <v>17</v>
      </c>
      <c r="S1669" s="14" t="s">
        <v>17</v>
      </c>
      <c r="T1669" s="14" t="s">
        <v>17</v>
      </c>
      <c r="U1669" s="14" t="s">
        <v>17</v>
      </c>
      <c r="V1669" s="14" t="s">
        <v>17</v>
      </c>
      <c r="W1669" s="14" t="s">
        <v>17</v>
      </c>
      <c r="X1669" s="14" t="s">
        <v>17</v>
      </c>
      <c r="Y1669" s="14" t="s">
        <v>17</v>
      </c>
      <c r="Z1669" s="14" t="s">
        <v>17</v>
      </c>
      <c r="AA1669" s="14" t="s">
        <v>17</v>
      </c>
      <c r="AB1669" s="14" t="s">
        <v>17</v>
      </c>
      <c r="AC1669" s="14" t="s">
        <v>17</v>
      </c>
      <c r="AD1669" s="14" t="s">
        <v>17</v>
      </c>
      <c r="AE1669" s="14" t="s">
        <v>17</v>
      </c>
    </row>
    <row r="1670" spans="1:31">
      <c r="A1670" t="s">
        <v>143</v>
      </c>
      <c r="B1670" t="s">
        <v>128</v>
      </c>
      <c r="C1670" s="234" t="s">
        <v>264</v>
      </c>
      <c r="D1670" s="234">
        <v>37057</v>
      </c>
      <c r="E1670">
        <v>2001</v>
      </c>
      <c r="F1670">
        <v>3</v>
      </c>
      <c r="G1670">
        <v>14</v>
      </c>
      <c r="H1670">
        <v>28.185061219512193</v>
      </c>
      <c r="I1670">
        <v>2.283851146697998</v>
      </c>
      <c r="J1670" s="14" t="s">
        <v>17</v>
      </c>
      <c r="K1670" s="14" t="s">
        <v>17</v>
      </c>
      <c r="L1670" s="14" t="s">
        <v>17</v>
      </c>
      <c r="M1670" s="14" t="s">
        <v>17</v>
      </c>
      <c r="N1670" s="14" t="s">
        <v>17</v>
      </c>
      <c r="O1670" s="14" t="s">
        <v>17</v>
      </c>
      <c r="P1670" s="14" t="s">
        <v>17</v>
      </c>
      <c r="Q1670" s="14" t="s">
        <v>17</v>
      </c>
      <c r="R1670" s="14" t="s">
        <v>17</v>
      </c>
      <c r="S1670" s="14" t="s">
        <v>17</v>
      </c>
      <c r="T1670" s="14" t="s">
        <v>17</v>
      </c>
      <c r="U1670" s="14" t="s">
        <v>17</v>
      </c>
      <c r="V1670" s="14" t="s">
        <v>17</v>
      </c>
      <c r="W1670" s="14" t="s">
        <v>17</v>
      </c>
      <c r="X1670" s="14" t="s">
        <v>17</v>
      </c>
      <c r="Y1670" s="14" t="s">
        <v>17</v>
      </c>
      <c r="Z1670" s="14" t="s">
        <v>17</v>
      </c>
      <c r="AA1670" s="14" t="s">
        <v>17</v>
      </c>
      <c r="AB1670" s="14" t="s">
        <v>17</v>
      </c>
      <c r="AC1670" s="14" t="s">
        <v>17</v>
      </c>
      <c r="AD1670" s="14" t="s">
        <v>17</v>
      </c>
      <c r="AE1670" s="14" t="s">
        <v>17</v>
      </c>
    </row>
    <row r="1671" spans="1:31">
      <c r="A1671" t="s">
        <v>143</v>
      </c>
      <c r="B1671" t="s">
        <v>128</v>
      </c>
      <c r="C1671" s="234" t="s">
        <v>264</v>
      </c>
      <c r="D1671" s="234">
        <v>37057</v>
      </c>
      <c r="E1671">
        <v>2001</v>
      </c>
      <c r="F1671">
        <v>4</v>
      </c>
      <c r="G1671">
        <v>1</v>
      </c>
      <c r="H1671">
        <v>19.632427073170735</v>
      </c>
      <c r="I1671">
        <v>2.2555255889892578</v>
      </c>
      <c r="J1671" s="14" t="s">
        <v>17</v>
      </c>
      <c r="K1671" s="14" t="s">
        <v>17</v>
      </c>
      <c r="L1671" s="14" t="s">
        <v>17</v>
      </c>
      <c r="M1671" s="14" t="s">
        <v>17</v>
      </c>
      <c r="N1671" s="14" t="s">
        <v>17</v>
      </c>
      <c r="O1671" s="14" t="s">
        <v>17</v>
      </c>
      <c r="P1671" s="14" t="s">
        <v>17</v>
      </c>
      <c r="Q1671" s="14" t="s">
        <v>17</v>
      </c>
      <c r="R1671" s="14" t="s">
        <v>17</v>
      </c>
      <c r="S1671" s="14" t="s">
        <v>17</v>
      </c>
      <c r="T1671" s="14" t="s">
        <v>17</v>
      </c>
      <c r="U1671" s="14" t="s">
        <v>17</v>
      </c>
      <c r="V1671" s="14" t="s">
        <v>17</v>
      </c>
      <c r="W1671" s="14" t="s">
        <v>17</v>
      </c>
      <c r="X1671" s="153">
        <v>0.22944999999999999</v>
      </c>
      <c r="Y1671" s="14">
        <v>55</v>
      </c>
      <c r="Z1671" s="14" t="s">
        <v>17</v>
      </c>
      <c r="AA1671" s="14" t="s">
        <v>17</v>
      </c>
      <c r="AB1671" s="14" t="s">
        <v>17</v>
      </c>
      <c r="AC1671" s="14" t="s">
        <v>17</v>
      </c>
      <c r="AD1671" s="14">
        <f t="shared" si="2"/>
        <v>4.1718181818181819E-3</v>
      </c>
      <c r="AE1671" s="14" t="s">
        <v>17</v>
      </c>
    </row>
    <row r="1672" spans="1:31">
      <c r="A1672" t="s">
        <v>143</v>
      </c>
      <c r="B1672" t="s">
        <v>128</v>
      </c>
      <c r="C1672" s="234" t="s">
        <v>264</v>
      </c>
      <c r="D1672" s="234">
        <v>37057</v>
      </c>
      <c r="E1672">
        <v>2001</v>
      </c>
      <c r="F1672">
        <v>4</v>
      </c>
      <c r="G1672">
        <v>2</v>
      </c>
      <c r="H1672">
        <v>29.689415853658538</v>
      </c>
      <c r="I1672">
        <v>2.0128376483917236</v>
      </c>
      <c r="J1672" s="14" t="s">
        <v>17</v>
      </c>
      <c r="K1672" s="14" t="s">
        <v>17</v>
      </c>
      <c r="L1672" s="14" t="s">
        <v>17</v>
      </c>
      <c r="M1672" s="14" t="s">
        <v>17</v>
      </c>
      <c r="N1672" s="14" t="s">
        <v>17</v>
      </c>
      <c r="O1672" s="14" t="s">
        <v>17</v>
      </c>
      <c r="P1672" s="14" t="s">
        <v>17</v>
      </c>
      <c r="Q1672" s="14" t="s">
        <v>17</v>
      </c>
      <c r="R1672" s="14" t="s">
        <v>17</v>
      </c>
      <c r="S1672" s="14" t="s">
        <v>17</v>
      </c>
      <c r="T1672" s="14" t="s">
        <v>17</v>
      </c>
      <c r="U1672" s="14" t="s">
        <v>17</v>
      </c>
      <c r="V1672" s="14" t="s">
        <v>17</v>
      </c>
      <c r="W1672" s="14" t="s">
        <v>17</v>
      </c>
      <c r="X1672" s="153">
        <v>0.29524</v>
      </c>
      <c r="Y1672" s="14">
        <v>55</v>
      </c>
      <c r="Z1672" s="14" t="s">
        <v>17</v>
      </c>
      <c r="AA1672" s="14" t="s">
        <v>17</v>
      </c>
      <c r="AB1672" s="14" t="s">
        <v>17</v>
      </c>
      <c r="AC1672" s="14" t="s">
        <v>17</v>
      </c>
      <c r="AD1672" s="14">
        <f t="shared" si="2"/>
        <v>5.3680000000000004E-3</v>
      </c>
      <c r="AE1672" s="14" t="s">
        <v>17</v>
      </c>
    </row>
    <row r="1673" spans="1:31">
      <c r="A1673" t="s">
        <v>143</v>
      </c>
      <c r="B1673" t="s">
        <v>128</v>
      </c>
      <c r="C1673" s="234" t="s">
        <v>264</v>
      </c>
      <c r="D1673" s="234">
        <v>37057</v>
      </c>
      <c r="E1673">
        <v>2001</v>
      </c>
      <c r="F1673">
        <v>4</v>
      </c>
      <c r="G1673">
        <v>3</v>
      </c>
      <c r="H1673" t="s">
        <v>17</v>
      </c>
      <c r="I1673" s="4">
        <v>2.4653749465942383</v>
      </c>
      <c r="J1673" s="14" t="s">
        <v>17</v>
      </c>
      <c r="K1673" s="14" t="s">
        <v>17</v>
      </c>
      <c r="L1673" s="14" t="s">
        <v>17</v>
      </c>
      <c r="M1673" s="14" t="s">
        <v>17</v>
      </c>
      <c r="N1673" s="14" t="s">
        <v>17</v>
      </c>
      <c r="O1673" s="14" t="s">
        <v>17</v>
      </c>
      <c r="P1673" s="14" t="s">
        <v>17</v>
      </c>
      <c r="Q1673" s="14" t="s">
        <v>17</v>
      </c>
      <c r="R1673" s="14" t="s">
        <v>17</v>
      </c>
      <c r="S1673" s="14" t="s">
        <v>17</v>
      </c>
      <c r="T1673" s="14" t="s">
        <v>17</v>
      </c>
      <c r="U1673" s="14" t="s">
        <v>17</v>
      </c>
      <c r="V1673" s="14" t="s">
        <v>17</v>
      </c>
      <c r="W1673" s="14" t="s">
        <v>17</v>
      </c>
      <c r="X1673" s="153">
        <v>0.23227</v>
      </c>
      <c r="Y1673" s="14">
        <v>55</v>
      </c>
      <c r="Z1673" s="14" t="s">
        <v>17</v>
      </c>
      <c r="AA1673" s="14" t="s">
        <v>17</v>
      </c>
      <c r="AB1673" s="14" t="s">
        <v>17</v>
      </c>
      <c r="AC1673" s="14" t="s">
        <v>17</v>
      </c>
      <c r="AD1673" s="14">
        <f t="shared" si="2"/>
        <v>4.223090909090909E-3</v>
      </c>
      <c r="AE1673" s="14" t="s">
        <v>17</v>
      </c>
    </row>
    <row r="1674" spans="1:31">
      <c r="A1674" t="s">
        <v>143</v>
      </c>
      <c r="B1674" t="s">
        <v>128</v>
      </c>
      <c r="C1674" s="234" t="s">
        <v>264</v>
      </c>
      <c r="D1674" s="234">
        <v>37057</v>
      </c>
      <c r="E1674">
        <v>2001</v>
      </c>
      <c r="F1674">
        <v>4</v>
      </c>
      <c r="G1674">
        <v>4</v>
      </c>
      <c r="H1674">
        <v>29.718544390243906</v>
      </c>
      <c r="I1674" s="4">
        <v>2.4275298118591309</v>
      </c>
      <c r="J1674" s="14" t="s">
        <v>17</v>
      </c>
      <c r="K1674" s="14" t="s">
        <v>17</v>
      </c>
      <c r="L1674" s="14" t="s">
        <v>17</v>
      </c>
      <c r="M1674" s="14" t="s">
        <v>17</v>
      </c>
      <c r="N1674" s="14" t="s">
        <v>17</v>
      </c>
      <c r="O1674" s="14" t="s">
        <v>17</v>
      </c>
      <c r="P1674" s="14" t="s">
        <v>17</v>
      </c>
      <c r="Q1674" s="14" t="s">
        <v>17</v>
      </c>
      <c r="R1674" s="14" t="s">
        <v>17</v>
      </c>
      <c r="S1674" s="14" t="s">
        <v>17</v>
      </c>
      <c r="T1674" s="14" t="s">
        <v>17</v>
      </c>
      <c r="U1674" s="14" t="s">
        <v>17</v>
      </c>
      <c r="V1674" s="14" t="s">
        <v>17</v>
      </c>
      <c r="W1674" s="14" t="s">
        <v>17</v>
      </c>
      <c r="X1674" s="153">
        <v>0.25584000000000001</v>
      </c>
      <c r="Y1674" s="14">
        <v>55</v>
      </c>
      <c r="Z1674" s="14" t="s">
        <v>17</v>
      </c>
      <c r="AA1674" s="14" t="s">
        <v>17</v>
      </c>
      <c r="AB1674" s="14" t="s">
        <v>17</v>
      </c>
      <c r="AC1674" s="14" t="s">
        <v>17</v>
      </c>
      <c r="AD1674" s="14">
        <f t="shared" si="2"/>
        <v>4.6516363636363639E-3</v>
      </c>
      <c r="AE1674" s="14" t="s">
        <v>17</v>
      </c>
    </row>
    <row r="1675" spans="1:31">
      <c r="A1675" t="s">
        <v>143</v>
      </c>
      <c r="B1675" t="s">
        <v>128</v>
      </c>
      <c r="C1675" s="234" t="s">
        <v>264</v>
      </c>
      <c r="D1675" s="234">
        <v>37057</v>
      </c>
      <c r="E1675">
        <v>2001</v>
      </c>
      <c r="F1675">
        <v>4</v>
      </c>
      <c r="G1675">
        <v>5</v>
      </c>
      <c r="H1675">
        <v>25.895269024390245</v>
      </c>
      <c r="I1675" s="4">
        <v>2.6154611110687256</v>
      </c>
      <c r="J1675" s="14" t="s">
        <v>17</v>
      </c>
      <c r="K1675" s="14" t="s">
        <v>17</v>
      </c>
      <c r="L1675" s="14" t="s">
        <v>17</v>
      </c>
      <c r="M1675" s="14" t="s">
        <v>17</v>
      </c>
      <c r="N1675" s="14" t="s">
        <v>17</v>
      </c>
      <c r="O1675" s="14" t="s">
        <v>17</v>
      </c>
      <c r="P1675" s="14" t="s">
        <v>17</v>
      </c>
      <c r="Q1675" s="14" t="s">
        <v>17</v>
      </c>
      <c r="R1675" s="14" t="s">
        <v>17</v>
      </c>
      <c r="S1675" s="14" t="s">
        <v>17</v>
      </c>
      <c r="T1675" s="14" t="s">
        <v>17</v>
      </c>
      <c r="U1675" s="14" t="s">
        <v>17</v>
      </c>
      <c r="V1675" s="14" t="s">
        <v>17</v>
      </c>
      <c r="W1675" s="14" t="s">
        <v>17</v>
      </c>
      <c r="X1675" s="153">
        <v>0.30593999999999999</v>
      </c>
      <c r="Y1675" s="14">
        <v>55</v>
      </c>
      <c r="Z1675" s="14" t="s">
        <v>17</v>
      </c>
      <c r="AA1675" s="14" t="s">
        <v>17</v>
      </c>
      <c r="AB1675" s="14" t="s">
        <v>17</v>
      </c>
      <c r="AC1675" s="14" t="s">
        <v>17</v>
      </c>
      <c r="AD1675" s="14">
        <f t="shared" si="2"/>
        <v>5.5625454545454546E-3</v>
      </c>
      <c r="AE1675" s="14" t="s">
        <v>17</v>
      </c>
    </row>
    <row r="1676" spans="1:31">
      <c r="A1676" t="s">
        <v>143</v>
      </c>
      <c r="B1676" t="s">
        <v>128</v>
      </c>
      <c r="C1676" s="234" t="s">
        <v>264</v>
      </c>
      <c r="D1676" s="234">
        <v>37057</v>
      </c>
      <c r="E1676">
        <v>2001</v>
      </c>
      <c r="F1676">
        <v>4</v>
      </c>
      <c r="G1676">
        <v>6</v>
      </c>
      <c r="H1676">
        <v>24.542341463414637</v>
      </c>
      <c r="I1676" s="4">
        <v>2.5392673015594482</v>
      </c>
      <c r="J1676" s="14" t="s">
        <v>17</v>
      </c>
      <c r="K1676" s="14" t="s">
        <v>17</v>
      </c>
      <c r="L1676" s="14" t="s">
        <v>17</v>
      </c>
      <c r="M1676" s="14" t="s">
        <v>17</v>
      </c>
      <c r="N1676" s="14" t="s">
        <v>17</v>
      </c>
      <c r="O1676" s="14" t="s">
        <v>17</v>
      </c>
      <c r="P1676" s="14" t="s">
        <v>17</v>
      </c>
      <c r="Q1676" s="14" t="s">
        <v>17</v>
      </c>
      <c r="R1676" s="14" t="s">
        <v>17</v>
      </c>
      <c r="S1676" s="14" t="s">
        <v>17</v>
      </c>
      <c r="T1676" s="14" t="s">
        <v>17</v>
      </c>
      <c r="U1676" s="14" t="s">
        <v>17</v>
      </c>
      <c r="V1676" s="14" t="s">
        <v>17</v>
      </c>
      <c r="W1676" s="14" t="s">
        <v>17</v>
      </c>
      <c r="X1676" s="153">
        <v>0.19993</v>
      </c>
      <c r="Y1676" s="14">
        <v>55</v>
      </c>
      <c r="Z1676" s="14" t="s">
        <v>17</v>
      </c>
      <c r="AA1676" s="14" t="s">
        <v>17</v>
      </c>
      <c r="AB1676" s="14" t="s">
        <v>17</v>
      </c>
      <c r="AC1676" s="14" t="s">
        <v>17</v>
      </c>
      <c r="AD1676" s="14">
        <f t="shared" si="2"/>
        <v>3.635090909090909E-3</v>
      </c>
      <c r="AE1676" s="14" t="s">
        <v>17</v>
      </c>
    </row>
    <row r="1677" spans="1:31">
      <c r="A1677" t="s">
        <v>143</v>
      </c>
      <c r="B1677" t="s">
        <v>128</v>
      </c>
      <c r="C1677" s="234" t="s">
        <v>264</v>
      </c>
      <c r="D1677" s="234">
        <v>37057</v>
      </c>
      <c r="E1677">
        <v>2001</v>
      </c>
      <c r="F1677">
        <v>4</v>
      </c>
      <c r="G1677">
        <v>7</v>
      </c>
      <c r="H1677">
        <v>28.004299024390242</v>
      </c>
      <c r="I1677" s="4">
        <v>2.6466310024261475</v>
      </c>
      <c r="J1677" s="14" t="s">
        <v>17</v>
      </c>
      <c r="K1677" s="14" t="s">
        <v>17</v>
      </c>
      <c r="L1677" s="14" t="s">
        <v>17</v>
      </c>
      <c r="M1677" s="14" t="s">
        <v>17</v>
      </c>
      <c r="N1677" s="14" t="s">
        <v>17</v>
      </c>
      <c r="O1677" s="14" t="s">
        <v>17</v>
      </c>
      <c r="P1677" s="14" t="s">
        <v>17</v>
      </c>
      <c r="Q1677" s="14" t="s">
        <v>17</v>
      </c>
      <c r="R1677" s="14" t="s">
        <v>17</v>
      </c>
      <c r="S1677" s="14" t="s">
        <v>17</v>
      </c>
      <c r="T1677" s="14" t="s">
        <v>17</v>
      </c>
      <c r="U1677" s="14" t="s">
        <v>17</v>
      </c>
      <c r="V1677" s="14" t="s">
        <v>17</v>
      </c>
      <c r="W1677" s="14" t="s">
        <v>17</v>
      </c>
      <c r="X1677" s="153">
        <v>0.29831999999999997</v>
      </c>
      <c r="Y1677" s="14">
        <v>55</v>
      </c>
      <c r="Z1677" s="14" t="s">
        <v>17</v>
      </c>
      <c r="AA1677" s="14" t="s">
        <v>17</v>
      </c>
      <c r="AB1677" s="14" t="s">
        <v>17</v>
      </c>
      <c r="AC1677" s="14" t="s">
        <v>17</v>
      </c>
      <c r="AD1677" s="14">
        <f t="shared" si="2"/>
        <v>5.4239999999999991E-3</v>
      </c>
      <c r="AE1677" s="14" t="s">
        <v>17</v>
      </c>
    </row>
    <row r="1678" spans="1:31">
      <c r="A1678" t="s">
        <v>143</v>
      </c>
      <c r="B1678" t="s">
        <v>128</v>
      </c>
      <c r="C1678" s="234" t="s">
        <v>264</v>
      </c>
      <c r="D1678" s="234">
        <v>37057</v>
      </c>
      <c r="E1678">
        <v>2001</v>
      </c>
      <c r="F1678">
        <v>4</v>
      </c>
      <c r="G1678">
        <v>8</v>
      </c>
      <c r="H1678">
        <v>23.21916219512195</v>
      </c>
      <c r="I1678">
        <v>2.3297531604766846</v>
      </c>
      <c r="J1678" s="14" t="s">
        <v>17</v>
      </c>
      <c r="K1678" s="14" t="s">
        <v>17</v>
      </c>
      <c r="L1678" s="14" t="s">
        <v>17</v>
      </c>
      <c r="M1678" s="14" t="s">
        <v>17</v>
      </c>
      <c r="N1678" s="14" t="s">
        <v>17</v>
      </c>
      <c r="O1678" s="14" t="s">
        <v>17</v>
      </c>
      <c r="P1678" s="14" t="s">
        <v>17</v>
      </c>
      <c r="Q1678" s="14" t="s">
        <v>17</v>
      </c>
      <c r="R1678" s="14" t="s">
        <v>17</v>
      </c>
      <c r="S1678" s="14" t="s">
        <v>17</v>
      </c>
      <c r="T1678" s="14" t="s">
        <v>17</v>
      </c>
      <c r="U1678" s="14" t="s">
        <v>17</v>
      </c>
      <c r="V1678" s="14" t="s">
        <v>17</v>
      </c>
      <c r="W1678" s="14" t="s">
        <v>17</v>
      </c>
      <c r="X1678" s="14" t="s">
        <v>17</v>
      </c>
      <c r="Y1678" s="14" t="s">
        <v>17</v>
      </c>
      <c r="Z1678" s="14" t="s">
        <v>17</v>
      </c>
      <c r="AA1678" s="14" t="s">
        <v>17</v>
      </c>
      <c r="AB1678" s="14" t="s">
        <v>17</v>
      </c>
      <c r="AC1678" s="14" t="s">
        <v>17</v>
      </c>
      <c r="AD1678" s="14" t="s">
        <v>17</v>
      </c>
      <c r="AE1678" s="14" t="s">
        <v>17</v>
      </c>
    </row>
    <row r="1679" spans="1:31">
      <c r="A1679" t="s">
        <v>143</v>
      </c>
      <c r="B1679" t="s">
        <v>128</v>
      </c>
      <c r="C1679" s="234" t="s">
        <v>264</v>
      </c>
      <c r="D1679" s="234">
        <v>37057</v>
      </c>
      <c r="E1679">
        <v>2001</v>
      </c>
      <c r="F1679">
        <v>4</v>
      </c>
      <c r="G1679">
        <v>9</v>
      </c>
      <c r="H1679">
        <v>24.570230487804874</v>
      </c>
      <c r="I1679">
        <v>2.316577672958374</v>
      </c>
      <c r="J1679" s="14" t="s">
        <v>17</v>
      </c>
      <c r="K1679" s="14" t="s">
        <v>17</v>
      </c>
      <c r="L1679" s="14" t="s">
        <v>17</v>
      </c>
      <c r="M1679" s="14" t="s">
        <v>17</v>
      </c>
      <c r="N1679" s="14" t="s">
        <v>17</v>
      </c>
      <c r="O1679" s="14" t="s">
        <v>17</v>
      </c>
      <c r="P1679" s="14" t="s">
        <v>17</v>
      </c>
      <c r="Q1679" s="14" t="s">
        <v>17</v>
      </c>
      <c r="R1679" s="14" t="s">
        <v>17</v>
      </c>
      <c r="S1679" s="14" t="s">
        <v>17</v>
      </c>
      <c r="T1679" s="14" t="s">
        <v>17</v>
      </c>
      <c r="U1679" s="14" t="s">
        <v>17</v>
      </c>
      <c r="V1679" s="14" t="s">
        <v>17</v>
      </c>
      <c r="W1679" s="14" t="s">
        <v>17</v>
      </c>
      <c r="X1679" s="14" t="s">
        <v>17</v>
      </c>
      <c r="Y1679" s="14" t="s">
        <v>17</v>
      </c>
      <c r="Z1679" s="14" t="s">
        <v>17</v>
      </c>
      <c r="AA1679" s="14" t="s">
        <v>17</v>
      </c>
      <c r="AB1679" s="14" t="s">
        <v>17</v>
      </c>
      <c r="AC1679" s="14" t="s">
        <v>17</v>
      </c>
      <c r="AD1679" s="14" t="s">
        <v>17</v>
      </c>
      <c r="AE1679" s="14" t="s">
        <v>17</v>
      </c>
    </row>
    <row r="1680" spans="1:31">
      <c r="A1680" t="s">
        <v>143</v>
      </c>
      <c r="B1680" t="s">
        <v>128</v>
      </c>
      <c r="C1680" s="234" t="s">
        <v>264</v>
      </c>
      <c r="D1680" s="234">
        <v>37057</v>
      </c>
      <c r="E1680">
        <v>2001</v>
      </c>
      <c r="F1680">
        <v>4</v>
      </c>
      <c r="G1680">
        <v>10</v>
      </c>
      <c r="H1680">
        <v>33.918424878048775</v>
      </c>
      <c r="I1680">
        <v>2.2817764282226563</v>
      </c>
      <c r="J1680" s="14" t="s">
        <v>17</v>
      </c>
      <c r="K1680" s="14" t="s">
        <v>17</v>
      </c>
      <c r="L1680" s="14" t="s">
        <v>17</v>
      </c>
      <c r="M1680" s="14" t="s">
        <v>17</v>
      </c>
      <c r="N1680" s="14" t="s">
        <v>17</v>
      </c>
      <c r="O1680" s="14" t="s">
        <v>17</v>
      </c>
      <c r="P1680" s="14" t="s">
        <v>17</v>
      </c>
      <c r="Q1680" s="14" t="s">
        <v>17</v>
      </c>
      <c r="R1680" s="14" t="s">
        <v>17</v>
      </c>
      <c r="S1680" s="14" t="s">
        <v>17</v>
      </c>
      <c r="T1680" s="14" t="s">
        <v>17</v>
      </c>
      <c r="U1680" s="14" t="s">
        <v>17</v>
      </c>
      <c r="V1680" s="14" t="s">
        <v>17</v>
      </c>
      <c r="W1680" s="14" t="s">
        <v>17</v>
      </c>
      <c r="X1680" s="14" t="s">
        <v>17</v>
      </c>
      <c r="Y1680" s="14" t="s">
        <v>17</v>
      </c>
      <c r="Z1680" s="14" t="s">
        <v>17</v>
      </c>
      <c r="AA1680" s="14" t="s">
        <v>17</v>
      </c>
      <c r="AB1680" s="14" t="s">
        <v>17</v>
      </c>
      <c r="AC1680" s="14" t="s">
        <v>17</v>
      </c>
      <c r="AD1680" s="14" t="s">
        <v>17</v>
      </c>
      <c r="AE1680" s="14" t="s">
        <v>17</v>
      </c>
    </row>
    <row r="1681" spans="1:31">
      <c r="A1681" t="s">
        <v>143</v>
      </c>
      <c r="B1681" t="s">
        <v>128</v>
      </c>
      <c r="C1681" s="234" t="s">
        <v>264</v>
      </c>
      <c r="D1681" s="234">
        <v>37057</v>
      </c>
      <c r="E1681">
        <v>2001</v>
      </c>
      <c r="F1681">
        <v>4</v>
      </c>
      <c r="G1681">
        <v>11</v>
      </c>
      <c r="H1681">
        <v>29.326858536585359</v>
      </c>
      <c r="I1681">
        <v>2.2143385410308838</v>
      </c>
      <c r="J1681" s="14" t="s">
        <v>17</v>
      </c>
      <c r="K1681" s="14" t="s">
        <v>17</v>
      </c>
      <c r="L1681" s="14" t="s">
        <v>17</v>
      </c>
      <c r="M1681" s="14" t="s">
        <v>17</v>
      </c>
      <c r="N1681" s="14" t="s">
        <v>17</v>
      </c>
      <c r="O1681" s="14" t="s">
        <v>17</v>
      </c>
      <c r="P1681" s="14" t="s">
        <v>17</v>
      </c>
      <c r="Q1681" s="14" t="s">
        <v>17</v>
      </c>
      <c r="R1681" s="14" t="s">
        <v>17</v>
      </c>
      <c r="S1681" s="14" t="s">
        <v>17</v>
      </c>
      <c r="T1681" s="14" t="s">
        <v>17</v>
      </c>
      <c r="U1681" s="14" t="s">
        <v>17</v>
      </c>
      <c r="V1681" s="14" t="s">
        <v>17</v>
      </c>
      <c r="W1681" s="14" t="s">
        <v>17</v>
      </c>
      <c r="X1681" s="14" t="s">
        <v>17</v>
      </c>
      <c r="Y1681" s="14" t="s">
        <v>17</v>
      </c>
      <c r="Z1681" s="14" t="s">
        <v>17</v>
      </c>
      <c r="AA1681" s="14" t="s">
        <v>17</v>
      </c>
      <c r="AB1681" s="14" t="s">
        <v>17</v>
      </c>
      <c r="AC1681" s="14" t="s">
        <v>17</v>
      </c>
      <c r="AD1681" s="14" t="s">
        <v>17</v>
      </c>
      <c r="AE1681" s="14" t="s">
        <v>17</v>
      </c>
    </row>
    <row r="1682" spans="1:31">
      <c r="A1682" t="s">
        <v>143</v>
      </c>
      <c r="B1682" t="s">
        <v>128</v>
      </c>
      <c r="C1682" s="234" t="s">
        <v>264</v>
      </c>
      <c r="D1682" s="234">
        <v>37057</v>
      </c>
      <c r="E1682">
        <v>2001</v>
      </c>
      <c r="F1682">
        <v>4</v>
      </c>
      <c r="G1682">
        <v>12</v>
      </c>
      <c r="H1682">
        <v>27.877868780487802</v>
      </c>
      <c r="I1682">
        <v>2.4478564262390137</v>
      </c>
      <c r="J1682" s="14" t="s">
        <v>17</v>
      </c>
      <c r="K1682" s="14" t="s">
        <v>17</v>
      </c>
      <c r="L1682" s="14" t="s">
        <v>17</v>
      </c>
      <c r="M1682" s="14" t="s">
        <v>17</v>
      </c>
      <c r="N1682" s="14" t="s">
        <v>17</v>
      </c>
      <c r="O1682" s="14" t="s">
        <v>17</v>
      </c>
      <c r="P1682" s="14" t="s">
        <v>17</v>
      </c>
      <c r="Q1682" s="14" t="s">
        <v>17</v>
      </c>
      <c r="R1682" s="14" t="s">
        <v>17</v>
      </c>
      <c r="S1682" s="14" t="s">
        <v>17</v>
      </c>
      <c r="T1682" s="14" t="s">
        <v>17</v>
      </c>
      <c r="U1682" s="14" t="s">
        <v>17</v>
      </c>
      <c r="V1682" s="14" t="s">
        <v>17</v>
      </c>
      <c r="W1682" s="14" t="s">
        <v>17</v>
      </c>
      <c r="X1682" s="14" t="s">
        <v>17</v>
      </c>
      <c r="Y1682" s="14" t="s">
        <v>17</v>
      </c>
      <c r="Z1682" s="14" t="s">
        <v>17</v>
      </c>
      <c r="AA1682" s="14" t="s">
        <v>17</v>
      </c>
      <c r="AB1682" s="14" t="s">
        <v>17</v>
      </c>
      <c r="AC1682" s="14" t="s">
        <v>17</v>
      </c>
      <c r="AD1682" s="14" t="s">
        <v>17</v>
      </c>
      <c r="AE1682" s="14" t="s">
        <v>17</v>
      </c>
    </row>
    <row r="1683" spans="1:31">
      <c r="A1683" t="s">
        <v>143</v>
      </c>
      <c r="B1683" t="s">
        <v>128</v>
      </c>
      <c r="C1683" s="234" t="s">
        <v>264</v>
      </c>
      <c r="D1683" s="234">
        <v>37057</v>
      </c>
      <c r="E1683">
        <v>2001</v>
      </c>
      <c r="F1683">
        <v>4</v>
      </c>
      <c r="G1683">
        <v>13</v>
      </c>
      <c r="H1683">
        <v>27.858036585365848</v>
      </c>
      <c r="I1683">
        <v>2.3527202606201172</v>
      </c>
      <c r="J1683" s="14" t="s">
        <v>17</v>
      </c>
      <c r="K1683" s="14" t="s">
        <v>17</v>
      </c>
      <c r="L1683" s="14" t="s">
        <v>17</v>
      </c>
      <c r="M1683" s="14" t="s">
        <v>17</v>
      </c>
      <c r="N1683" s="14" t="s">
        <v>17</v>
      </c>
      <c r="O1683" s="14" t="s">
        <v>17</v>
      </c>
      <c r="P1683" s="14" t="s">
        <v>17</v>
      </c>
      <c r="Q1683" s="14" t="s">
        <v>17</v>
      </c>
      <c r="R1683" s="14" t="s">
        <v>17</v>
      </c>
      <c r="S1683" s="14" t="s">
        <v>17</v>
      </c>
      <c r="T1683" s="14" t="s">
        <v>17</v>
      </c>
      <c r="U1683" s="14" t="s">
        <v>17</v>
      </c>
      <c r="V1683" s="14" t="s">
        <v>17</v>
      </c>
      <c r="W1683" s="14" t="s">
        <v>17</v>
      </c>
      <c r="X1683" s="14" t="s">
        <v>17</v>
      </c>
      <c r="Y1683" s="14" t="s">
        <v>17</v>
      </c>
      <c r="Z1683" s="14" t="s">
        <v>17</v>
      </c>
      <c r="AA1683" s="14" t="s">
        <v>17</v>
      </c>
      <c r="AB1683" s="14" t="s">
        <v>17</v>
      </c>
      <c r="AC1683" s="14" t="s">
        <v>17</v>
      </c>
      <c r="AD1683" s="14" t="s">
        <v>17</v>
      </c>
      <c r="AE1683" s="14" t="s">
        <v>17</v>
      </c>
    </row>
    <row r="1684" spans="1:31">
      <c r="A1684" t="s">
        <v>143</v>
      </c>
      <c r="B1684" t="s">
        <v>128</v>
      </c>
      <c r="C1684" s="234" t="s">
        <v>264</v>
      </c>
      <c r="D1684" s="234">
        <v>37057</v>
      </c>
      <c r="E1684">
        <v>2001</v>
      </c>
      <c r="F1684">
        <v>4</v>
      </c>
      <c r="G1684">
        <v>14</v>
      </c>
      <c r="H1684">
        <v>29.40783999999999</v>
      </c>
      <c r="I1684">
        <v>2.1864137649536133</v>
      </c>
      <c r="J1684" s="14" t="s">
        <v>17</v>
      </c>
      <c r="K1684" s="14" t="s">
        <v>17</v>
      </c>
      <c r="L1684" s="14" t="s">
        <v>17</v>
      </c>
      <c r="M1684" s="14" t="s">
        <v>17</v>
      </c>
      <c r="N1684" s="14" t="s">
        <v>17</v>
      </c>
      <c r="O1684" s="14" t="s">
        <v>17</v>
      </c>
      <c r="P1684" s="14" t="s">
        <v>17</v>
      </c>
      <c r="Q1684" s="14" t="s">
        <v>17</v>
      </c>
      <c r="R1684" s="14" t="s">
        <v>17</v>
      </c>
      <c r="S1684" s="14" t="s">
        <v>17</v>
      </c>
      <c r="T1684" s="14" t="s">
        <v>17</v>
      </c>
      <c r="U1684" s="14" t="s">
        <v>17</v>
      </c>
      <c r="V1684" s="14" t="s">
        <v>17</v>
      </c>
      <c r="W1684" s="14" t="s">
        <v>17</v>
      </c>
      <c r="X1684" s="14" t="s">
        <v>17</v>
      </c>
      <c r="Y1684" s="14" t="s">
        <v>17</v>
      </c>
      <c r="Z1684" s="14" t="s">
        <v>17</v>
      </c>
      <c r="AA1684" s="14" t="s">
        <v>17</v>
      </c>
      <c r="AB1684" s="14" t="s">
        <v>17</v>
      </c>
      <c r="AC1684" s="14" t="s">
        <v>17</v>
      </c>
      <c r="AD1684" s="14" t="s">
        <v>17</v>
      </c>
      <c r="AE1684" s="14" t="s">
        <v>17</v>
      </c>
    </row>
    <row r="1685" spans="1:31">
      <c r="A1685" t="s">
        <v>143</v>
      </c>
      <c r="B1685" t="s">
        <v>128</v>
      </c>
      <c r="C1685" s="234">
        <v>37216</v>
      </c>
      <c r="D1685" s="234">
        <v>37432</v>
      </c>
      <c r="E1685">
        <v>2002</v>
      </c>
      <c r="F1685">
        <v>1</v>
      </c>
      <c r="G1685">
        <v>1</v>
      </c>
      <c r="H1685">
        <v>31.45055609756098</v>
      </c>
      <c r="I1685">
        <v>1.9719483852386475</v>
      </c>
      <c r="J1685" s="14" t="s">
        <v>17</v>
      </c>
      <c r="K1685" s="14" t="s">
        <v>17</v>
      </c>
      <c r="L1685" s="14" t="s">
        <v>17</v>
      </c>
      <c r="M1685" s="14" t="s">
        <v>17</v>
      </c>
      <c r="N1685" s="14" t="s">
        <v>17</v>
      </c>
      <c r="O1685" s="14" t="s">
        <v>17</v>
      </c>
      <c r="P1685" s="14" t="s">
        <v>17</v>
      </c>
      <c r="Q1685" s="14" t="s">
        <v>17</v>
      </c>
      <c r="R1685" s="14" t="s">
        <v>17</v>
      </c>
      <c r="S1685" s="14" t="s">
        <v>17</v>
      </c>
      <c r="T1685" s="14" t="s">
        <v>17</v>
      </c>
      <c r="U1685" s="14" t="s">
        <v>17</v>
      </c>
      <c r="V1685" s="14" t="s">
        <v>17</v>
      </c>
      <c r="W1685" s="14" t="s">
        <v>17</v>
      </c>
      <c r="X1685" s="157">
        <v>0.26109851200000006</v>
      </c>
      <c r="Y1685" s="14">
        <v>74</v>
      </c>
      <c r="Z1685" s="14" t="s">
        <v>17</v>
      </c>
      <c r="AA1685" s="14" t="s">
        <v>17</v>
      </c>
      <c r="AB1685" s="14" t="s">
        <v>17</v>
      </c>
      <c r="AC1685" s="14" t="s">
        <v>17</v>
      </c>
      <c r="AD1685" s="14">
        <f t="shared" si="2"/>
        <v>3.5283582702702711E-3</v>
      </c>
      <c r="AE1685" s="14" t="s">
        <v>17</v>
      </c>
    </row>
    <row r="1686" spans="1:31">
      <c r="A1686" t="s">
        <v>143</v>
      </c>
      <c r="B1686" t="s">
        <v>128</v>
      </c>
      <c r="C1686" s="234">
        <v>37216</v>
      </c>
      <c r="D1686" s="234">
        <v>37432</v>
      </c>
      <c r="E1686">
        <v>2002</v>
      </c>
      <c r="F1686">
        <v>1</v>
      </c>
      <c r="G1686">
        <v>2</v>
      </c>
      <c r="H1686">
        <v>32.356432926829264</v>
      </c>
      <c r="I1686">
        <v>1.8746379613876343</v>
      </c>
      <c r="J1686" s="14" t="s">
        <v>17</v>
      </c>
      <c r="K1686" s="14" t="s">
        <v>17</v>
      </c>
      <c r="L1686" s="14" t="s">
        <v>17</v>
      </c>
      <c r="M1686" s="14" t="s">
        <v>17</v>
      </c>
      <c r="N1686" s="14" t="s">
        <v>17</v>
      </c>
      <c r="O1686" s="14" t="s">
        <v>17</v>
      </c>
      <c r="P1686" s="162">
        <v>6.2489999999999997E-2</v>
      </c>
      <c r="Q1686" s="162">
        <v>0.78700000000000003</v>
      </c>
      <c r="R1686" s="14" t="s">
        <v>17</v>
      </c>
      <c r="S1686" s="14" t="s">
        <v>17</v>
      </c>
      <c r="T1686" s="14" t="s">
        <v>17</v>
      </c>
      <c r="U1686" s="14" t="s">
        <v>17</v>
      </c>
      <c r="V1686" s="14" t="s">
        <v>17</v>
      </c>
      <c r="W1686" s="14" t="s">
        <v>17</v>
      </c>
      <c r="X1686" s="158">
        <v>0.14172793200000006</v>
      </c>
      <c r="Y1686" s="14">
        <v>74</v>
      </c>
      <c r="Z1686" s="14" t="s">
        <v>17</v>
      </c>
      <c r="AA1686" s="14" t="s">
        <v>17</v>
      </c>
      <c r="AB1686" s="14" t="s">
        <v>17</v>
      </c>
      <c r="AC1686" s="14" t="s">
        <v>17</v>
      </c>
      <c r="AD1686" s="14">
        <f t="shared" si="2"/>
        <v>1.9152423243243252E-3</v>
      </c>
      <c r="AE1686" s="14" t="s">
        <v>17</v>
      </c>
    </row>
    <row r="1687" spans="1:31">
      <c r="A1687" t="s">
        <v>143</v>
      </c>
      <c r="B1687" t="s">
        <v>128</v>
      </c>
      <c r="C1687" s="234">
        <v>37216</v>
      </c>
      <c r="D1687" s="234">
        <v>37432</v>
      </c>
      <c r="E1687">
        <v>2002</v>
      </c>
      <c r="F1687">
        <v>1</v>
      </c>
      <c r="G1687">
        <v>3</v>
      </c>
      <c r="H1687">
        <v>52.871392682926803</v>
      </c>
      <c r="I1687">
        <v>1.9373047351837158</v>
      </c>
      <c r="J1687" s="14" t="s">
        <v>17</v>
      </c>
      <c r="K1687" s="14" t="s">
        <v>17</v>
      </c>
      <c r="L1687" s="162">
        <v>6.2850000000000001</v>
      </c>
      <c r="M1687" s="14" t="s">
        <v>17</v>
      </c>
      <c r="N1687" s="162">
        <v>62.10575</v>
      </c>
      <c r="O1687" s="14" t="s">
        <v>17</v>
      </c>
      <c r="P1687" s="162">
        <v>9.1263333333333321E-2</v>
      </c>
      <c r="Q1687" s="162">
        <v>0.96766666666666667</v>
      </c>
      <c r="R1687" s="14" t="s">
        <v>17</v>
      </c>
      <c r="S1687" s="14" t="s">
        <v>17</v>
      </c>
      <c r="T1687" s="14" t="s">
        <v>17</v>
      </c>
      <c r="U1687" s="14" t="s">
        <v>17</v>
      </c>
      <c r="V1687" s="14" t="s">
        <v>17</v>
      </c>
      <c r="W1687" s="14" t="s">
        <v>17</v>
      </c>
      <c r="X1687" s="158">
        <v>0.50835934799999993</v>
      </c>
      <c r="Y1687" s="14">
        <v>74</v>
      </c>
      <c r="Z1687" s="14" t="s">
        <v>17</v>
      </c>
      <c r="AA1687" s="14" t="s">
        <v>17</v>
      </c>
      <c r="AB1687" s="14" t="s">
        <v>17</v>
      </c>
      <c r="AC1687" s="14" t="s">
        <v>17</v>
      </c>
      <c r="AD1687" s="14">
        <f t="shared" si="2"/>
        <v>6.8697209189189177E-3</v>
      </c>
      <c r="AE1687" s="14" t="s">
        <v>17</v>
      </c>
    </row>
    <row r="1688" spans="1:31">
      <c r="A1688" t="s">
        <v>143</v>
      </c>
      <c r="B1688" t="s">
        <v>128</v>
      </c>
      <c r="C1688" s="234">
        <v>37216</v>
      </c>
      <c r="D1688" s="234">
        <v>37432</v>
      </c>
      <c r="E1688">
        <v>2002</v>
      </c>
      <c r="F1688">
        <v>1</v>
      </c>
      <c r="G1688">
        <v>4</v>
      </c>
      <c r="H1688">
        <v>43.183365365853668</v>
      </c>
      <c r="I1688">
        <v>2.0914719104766846</v>
      </c>
      <c r="J1688" s="14" t="s">
        <v>17</v>
      </c>
      <c r="K1688" s="14" t="s">
        <v>17</v>
      </c>
      <c r="L1688" s="162">
        <v>6.2050000000000001</v>
      </c>
      <c r="M1688" s="14" t="s">
        <v>17</v>
      </c>
      <c r="N1688" s="162">
        <v>54.869080000000004</v>
      </c>
      <c r="O1688" s="14" t="s">
        <v>17</v>
      </c>
      <c r="P1688" s="162">
        <v>6.747333333333333E-2</v>
      </c>
      <c r="Q1688" s="162">
        <v>0.83066666666666666</v>
      </c>
      <c r="R1688" s="14" t="s">
        <v>17</v>
      </c>
      <c r="S1688" s="14" t="s">
        <v>17</v>
      </c>
      <c r="T1688" s="14" t="s">
        <v>17</v>
      </c>
      <c r="U1688" s="14" t="s">
        <v>17</v>
      </c>
      <c r="V1688" s="14" t="s">
        <v>17</v>
      </c>
      <c r="W1688" s="14" t="s">
        <v>17</v>
      </c>
      <c r="X1688" s="158">
        <v>0.30345230799999995</v>
      </c>
      <c r="Y1688" s="14">
        <v>74</v>
      </c>
      <c r="Z1688" s="14" t="s">
        <v>17</v>
      </c>
      <c r="AA1688" s="14" t="s">
        <v>17</v>
      </c>
      <c r="AB1688" s="14" t="s">
        <v>17</v>
      </c>
      <c r="AC1688" s="14" t="s">
        <v>17</v>
      </c>
      <c r="AD1688" s="14">
        <f t="shared" si="2"/>
        <v>4.1007068648648646E-3</v>
      </c>
      <c r="AE1688" s="14" t="s">
        <v>17</v>
      </c>
    </row>
    <row r="1689" spans="1:31">
      <c r="A1689" t="s">
        <v>143</v>
      </c>
      <c r="B1689" t="s">
        <v>128</v>
      </c>
      <c r="C1689" s="234">
        <v>37216</v>
      </c>
      <c r="D1689" s="234">
        <v>37432</v>
      </c>
      <c r="E1689">
        <v>2002</v>
      </c>
      <c r="F1689">
        <v>1</v>
      </c>
      <c r="G1689">
        <v>5</v>
      </c>
      <c r="H1689">
        <v>41.637693658536591</v>
      </c>
      <c r="I1689">
        <v>2.5064704418182373</v>
      </c>
      <c r="J1689" s="14" t="s">
        <v>17</v>
      </c>
      <c r="K1689" s="14" t="s">
        <v>17</v>
      </c>
      <c r="L1689" s="162">
        <v>5.5949999999999998</v>
      </c>
      <c r="M1689" s="14" t="s">
        <v>17</v>
      </c>
      <c r="N1689" s="162">
        <v>85.975960000000015</v>
      </c>
      <c r="O1689" s="14" t="s">
        <v>17</v>
      </c>
      <c r="P1689" s="162">
        <v>8.445666666666668E-2</v>
      </c>
      <c r="Q1689" s="162">
        <v>0.93100000000000005</v>
      </c>
      <c r="R1689" s="14" t="s">
        <v>17</v>
      </c>
      <c r="S1689" s="14" t="s">
        <v>17</v>
      </c>
      <c r="T1689" s="14" t="s">
        <v>17</v>
      </c>
      <c r="U1689" s="14" t="s">
        <v>17</v>
      </c>
      <c r="V1689" s="14" t="s">
        <v>17</v>
      </c>
      <c r="W1689" s="14" t="s">
        <v>17</v>
      </c>
      <c r="X1689" s="158">
        <v>0.32084494800000002</v>
      </c>
      <c r="Y1689" s="14">
        <v>74</v>
      </c>
      <c r="Z1689" s="14" t="s">
        <v>17</v>
      </c>
      <c r="AA1689" s="14" t="s">
        <v>17</v>
      </c>
      <c r="AB1689" s="14" t="s">
        <v>17</v>
      </c>
      <c r="AC1689" s="14" t="s">
        <v>17</v>
      </c>
      <c r="AD1689" s="14">
        <f t="shared" si="2"/>
        <v>4.3357425405405412E-3</v>
      </c>
      <c r="AE1689" s="14" t="s">
        <v>17</v>
      </c>
    </row>
    <row r="1690" spans="1:31">
      <c r="A1690" t="s">
        <v>143</v>
      </c>
      <c r="B1690" t="s">
        <v>128</v>
      </c>
      <c r="C1690" s="234">
        <v>37216</v>
      </c>
      <c r="D1690" s="234">
        <v>37432</v>
      </c>
      <c r="E1690">
        <v>2002</v>
      </c>
      <c r="F1690">
        <v>1</v>
      </c>
      <c r="G1690">
        <v>6</v>
      </c>
      <c r="H1690">
        <v>45.524184146341469</v>
      </c>
      <c r="I1690">
        <v>2.5266757011413574</v>
      </c>
      <c r="J1690" s="14" t="s">
        <v>17</v>
      </c>
      <c r="K1690" s="14" t="s">
        <v>17</v>
      </c>
      <c r="L1690" s="162">
        <v>5.9</v>
      </c>
      <c r="M1690" s="14" t="s">
        <v>17</v>
      </c>
      <c r="N1690" s="162">
        <v>75.769014999999996</v>
      </c>
      <c r="O1690" s="14" t="s">
        <v>17</v>
      </c>
      <c r="P1690" s="162">
        <v>9.3413333333333348E-2</v>
      </c>
      <c r="Q1690" s="162">
        <v>0.93266666666666664</v>
      </c>
      <c r="R1690" s="14" t="s">
        <v>17</v>
      </c>
      <c r="S1690" s="14" t="s">
        <v>17</v>
      </c>
      <c r="T1690" s="14" t="s">
        <v>17</v>
      </c>
      <c r="U1690" s="14" t="s">
        <v>17</v>
      </c>
      <c r="V1690" s="14" t="s">
        <v>17</v>
      </c>
      <c r="W1690" s="14" t="s">
        <v>17</v>
      </c>
      <c r="X1690" s="158">
        <v>0.57200553999999992</v>
      </c>
      <c r="Y1690" s="14">
        <v>74</v>
      </c>
      <c r="Z1690" s="14" t="s">
        <v>17</v>
      </c>
      <c r="AA1690" s="14" t="s">
        <v>17</v>
      </c>
      <c r="AB1690" s="14" t="s">
        <v>17</v>
      </c>
      <c r="AC1690" s="14" t="s">
        <v>17</v>
      </c>
      <c r="AD1690" s="14">
        <f t="shared" si="2"/>
        <v>7.7298045945945939E-3</v>
      </c>
      <c r="AE1690" s="14" t="s">
        <v>17</v>
      </c>
    </row>
    <row r="1691" spans="1:31">
      <c r="A1691" t="s">
        <v>143</v>
      </c>
      <c r="B1691" t="s">
        <v>128</v>
      </c>
      <c r="C1691" s="234">
        <v>37216</v>
      </c>
      <c r="D1691" s="234">
        <v>37432</v>
      </c>
      <c r="E1691">
        <v>2002</v>
      </c>
      <c r="F1691">
        <v>1</v>
      </c>
      <c r="G1691">
        <v>7</v>
      </c>
      <c r="H1691">
        <v>45.760311219512204</v>
      </c>
      <c r="I1691">
        <v>2.6303417682647705</v>
      </c>
      <c r="J1691" s="14" t="s">
        <v>17</v>
      </c>
      <c r="K1691" s="14" t="s">
        <v>17</v>
      </c>
      <c r="L1691" s="162">
        <v>6.09</v>
      </c>
      <c r="M1691" s="14" t="s">
        <v>17</v>
      </c>
      <c r="N1691" s="162">
        <v>85.165885000000003</v>
      </c>
      <c r="O1691" s="14" t="s">
        <v>17</v>
      </c>
      <c r="P1691" s="162">
        <v>9.9419999999999994E-2</v>
      </c>
      <c r="Q1691" s="162">
        <v>0.98433333333333339</v>
      </c>
      <c r="R1691" s="14" t="s">
        <v>17</v>
      </c>
      <c r="S1691" s="14" t="s">
        <v>17</v>
      </c>
      <c r="T1691" s="14" t="s">
        <v>17</v>
      </c>
      <c r="U1691" s="14" t="s">
        <v>17</v>
      </c>
      <c r="V1691" s="14" t="s">
        <v>17</v>
      </c>
      <c r="W1691" s="14" t="s">
        <v>17</v>
      </c>
      <c r="X1691" s="158">
        <v>0.369082348</v>
      </c>
      <c r="Y1691" s="14">
        <v>74</v>
      </c>
      <c r="Z1691" s="14" t="s">
        <v>17</v>
      </c>
      <c r="AA1691" s="14" t="s">
        <v>17</v>
      </c>
      <c r="AB1691" s="14" t="s">
        <v>17</v>
      </c>
      <c r="AC1691" s="14" t="s">
        <v>17</v>
      </c>
      <c r="AD1691" s="14">
        <f t="shared" si="2"/>
        <v>4.9875992972972976E-3</v>
      </c>
      <c r="AE1691" s="14" t="s">
        <v>17</v>
      </c>
    </row>
    <row r="1692" spans="1:31">
      <c r="A1692" t="s">
        <v>143</v>
      </c>
      <c r="B1692" t="s">
        <v>128</v>
      </c>
      <c r="C1692" s="234">
        <v>37216</v>
      </c>
      <c r="D1692" s="234">
        <v>37432</v>
      </c>
      <c r="E1692">
        <v>2002</v>
      </c>
      <c r="F1692">
        <v>1</v>
      </c>
      <c r="G1692">
        <v>8</v>
      </c>
      <c r="H1692">
        <v>26.663146829268289</v>
      </c>
      <c r="I1692">
        <v>2.5030362606048584</v>
      </c>
      <c r="J1692" s="14" t="s">
        <v>17</v>
      </c>
      <c r="K1692" s="14" t="s">
        <v>17</v>
      </c>
      <c r="L1692" s="14" t="s">
        <v>17</v>
      </c>
      <c r="M1692" s="14" t="s">
        <v>17</v>
      </c>
      <c r="N1692" s="14" t="s">
        <v>17</v>
      </c>
      <c r="O1692" s="14" t="s">
        <v>17</v>
      </c>
      <c r="P1692" s="14" t="s">
        <v>17</v>
      </c>
      <c r="Q1692" s="14" t="s">
        <v>17</v>
      </c>
      <c r="R1692" s="14" t="s">
        <v>17</v>
      </c>
      <c r="S1692" s="14" t="s">
        <v>17</v>
      </c>
      <c r="T1692" s="14" t="s">
        <v>17</v>
      </c>
      <c r="U1692" s="14" t="s">
        <v>17</v>
      </c>
      <c r="V1692" s="14" t="s">
        <v>17</v>
      </c>
      <c r="W1692" s="14" t="s">
        <v>17</v>
      </c>
      <c r="X1692" s="14" t="s">
        <v>17</v>
      </c>
      <c r="Y1692" s="14" t="s">
        <v>17</v>
      </c>
      <c r="Z1692" s="14" t="s">
        <v>17</v>
      </c>
      <c r="AA1692" s="14" t="s">
        <v>17</v>
      </c>
      <c r="AB1692" s="14" t="s">
        <v>17</v>
      </c>
      <c r="AC1692" s="14" t="s">
        <v>17</v>
      </c>
      <c r="AD1692" s="14" t="s">
        <v>17</v>
      </c>
      <c r="AE1692" s="14" t="s">
        <v>17</v>
      </c>
    </row>
    <row r="1693" spans="1:31">
      <c r="A1693" t="s">
        <v>143</v>
      </c>
      <c r="B1693" t="s">
        <v>128</v>
      </c>
      <c r="C1693" s="234">
        <v>37216</v>
      </c>
      <c r="D1693" s="234">
        <v>37432</v>
      </c>
      <c r="E1693">
        <v>2002</v>
      </c>
      <c r="F1693">
        <v>1</v>
      </c>
      <c r="G1693">
        <v>9</v>
      </c>
      <c r="H1693">
        <v>40.70475414634145</v>
      </c>
      <c r="I1693">
        <v>2.5487105846405029</v>
      </c>
      <c r="J1693" s="14" t="s">
        <v>17</v>
      </c>
      <c r="K1693" s="14" t="s">
        <v>17</v>
      </c>
      <c r="L1693" s="14" t="s">
        <v>17</v>
      </c>
      <c r="M1693" s="14" t="s">
        <v>17</v>
      </c>
      <c r="N1693" s="14" t="s">
        <v>17</v>
      </c>
      <c r="O1693" s="14" t="s">
        <v>17</v>
      </c>
      <c r="P1693" s="14" t="s">
        <v>17</v>
      </c>
      <c r="Q1693" s="14" t="s">
        <v>17</v>
      </c>
      <c r="R1693" s="14" t="s">
        <v>17</v>
      </c>
      <c r="S1693" s="14" t="s">
        <v>17</v>
      </c>
      <c r="T1693" s="14" t="s">
        <v>17</v>
      </c>
      <c r="U1693" s="14" t="s">
        <v>17</v>
      </c>
      <c r="V1693" s="14" t="s">
        <v>17</v>
      </c>
      <c r="W1693" s="14" t="s">
        <v>17</v>
      </c>
      <c r="X1693" s="14" t="s">
        <v>17</v>
      </c>
      <c r="Y1693" s="14" t="s">
        <v>17</v>
      </c>
      <c r="Z1693" s="14" t="s">
        <v>17</v>
      </c>
      <c r="AA1693" s="14" t="s">
        <v>17</v>
      </c>
      <c r="AB1693" s="14" t="s">
        <v>17</v>
      </c>
      <c r="AC1693" s="14" t="s">
        <v>17</v>
      </c>
      <c r="AD1693" s="14" t="s">
        <v>17</v>
      </c>
      <c r="AE1693" s="14" t="s">
        <v>17</v>
      </c>
    </row>
    <row r="1694" spans="1:31">
      <c r="A1694" t="s">
        <v>143</v>
      </c>
      <c r="B1694" t="s">
        <v>128</v>
      </c>
      <c r="C1694" s="234">
        <v>37216</v>
      </c>
      <c r="D1694" s="234">
        <v>37432</v>
      </c>
      <c r="E1694">
        <v>2002</v>
      </c>
      <c r="F1694">
        <v>1</v>
      </c>
      <c r="G1694">
        <v>10</v>
      </c>
      <c r="H1694">
        <v>48.08274390243902</v>
      </c>
      <c r="I1694">
        <v>2.5033195018768311</v>
      </c>
      <c r="J1694" s="14" t="s">
        <v>17</v>
      </c>
      <c r="K1694" s="14" t="s">
        <v>17</v>
      </c>
      <c r="L1694" s="14" t="s">
        <v>17</v>
      </c>
      <c r="M1694" s="14" t="s">
        <v>17</v>
      </c>
      <c r="N1694" s="14" t="s">
        <v>17</v>
      </c>
      <c r="O1694" s="14" t="s">
        <v>17</v>
      </c>
      <c r="P1694" s="14" t="s">
        <v>17</v>
      </c>
      <c r="Q1694" s="14" t="s">
        <v>17</v>
      </c>
      <c r="R1694" s="14" t="s">
        <v>17</v>
      </c>
      <c r="S1694" s="14" t="s">
        <v>17</v>
      </c>
      <c r="T1694" s="14" t="s">
        <v>17</v>
      </c>
      <c r="U1694" s="14" t="s">
        <v>17</v>
      </c>
      <c r="V1694" s="14" t="s">
        <v>17</v>
      </c>
      <c r="W1694" s="14" t="s">
        <v>17</v>
      </c>
      <c r="X1694" s="14" t="s">
        <v>17</v>
      </c>
      <c r="Y1694" s="14" t="s">
        <v>17</v>
      </c>
      <c r="Z1694" s="14" t="s">
        <v>17</v>
      </c>
      <c r="AA1694" s="14" t="s">
        <v>17</v>
      </c>
      <c r="AB1694" s="14" t="s">
        <v>17</v>
      </c>
      <c r="AC1694" s="14" t="s">
        <v>17</v>
      </c>
      <c r="AD1694" s="14" t="s">
        <v>17</v>
      </c>
      <c r="AE1694" s="14" t="s">
        <v>17</v>
      </c>
    </row>
    <row r="1695" spans="1:31">
      <c r="A1695" t="s">
        <v>143</v>
      </c>
      <c r="B1695" t="s">
        <v>128</v>
      </c>
      <c r="C1695" s="234">
        <v>37216</v>
      </c>
      <c r="D1695" s="234">
        <v>37432</v>
      </c>
      <c r="E1695">
        <v>2002</v>
      </c>
      <c r="F1695">
        <v>1</v>
      </c>
      <c r="G1695">
        <v>11</v>
      </c>
      <c r="H1695">
        <v>49.755259024390242</v>
      </c>
      <c r="I1695">
        <v>2.6516683101654053</v>
      </c>
      <c r="J1695" s="14" t="s">
        <v>17</v>
      </c>
      <c r="K1695" s="14" t="s">
        <v>17</v>
      </c>
      <c r="L1695" s="14" t="s">
        <v>17</v>
      </c>
      <c r="M1695" s="14" t="s">
        <v>17</v>
      </c>
      <c r="N1695" s="14" t="s">
        <v>17</v>
      </c>
      <c r="O1695" s="14" t="s">
        <v>17</v>
      </c>
      <c r="P1695" s="14" t="s">
        <v>17</v>
      </c>
      <c r="Q1695" s="14" t="s">
        <v>17</v>
      </c>
      <c r="R1695" s="14" t="s">
        <v>17</v>
      </c>
      <c r="S1695" s="14" t="s">
        <v>17</v>
      </c>
      <c r="T1695" s="14" t="s">
        <v>17</v>
      </c>
      <c r="U1695" s="14" t="s">
        <v>17</v>
      </c>
      <c r="V1695" s="14" t="s">
        <v>17</v>
      </c>
      <c r="W1695" s="14" t="s">
        <v>17</v>
      </c>
      <c r="X1695" s="14" t="s">
        <v>17</v>
      </c>
      <c r="Y1695" s="14" t="s">
        <v>17</v>
      </c>
      <c r="Z1695" s="14" t="s">
        <v>17</v>
      </c>
      <c r="AA1695" s="14" t="s">
        <v>17</v>
      </c>
      <c r="AB1695" s="14" t="s">
        <v>17</v>
      </c>
      <c r="AC1695" s="14" t="s">
        <v>17</v>
      </c>
      <c r="AD1695" s="14" t="s">
        <v>17</v>
      </c>
      <c r="AE1695" s="14" t="s">
        <v>17</v>
      </c>
    </row>
    <row r="1696" spans="1:31">
      <c r="A1696" t="s">
        <v>143</v>
      </c>
      <c r="B1696" t="s">
        <v>128</v>
      </c>
      <c r="C1696" s="234">
        <v>37216</v>
      </c>
      <c r="D1696" s="234">
        <v>37432</v>
      </c>
      <c r="E1696">
        <v>2002</v>
      </c>
      <c r="F1696">
        <v>1</v>
      </c>
      <c r="G1696">
        <v>12</v>
      </c>
      <c r="H1696">
        <v>44.948843902439016</v>
      </c>
      <c r="I1696">
        <v>2.459930419921875</v>
      </c>
      <c r="J1696" s="14" t="s">
        <v>17</v>
      </c>
      <c r="K1696" s="14" t="s">
        <v>17</v>
      </c>
      <c r="L1696" s="14" t="s">
        <v>17</v>
      </c>
      <c r="M1696" s="14" t="s">
        <v>17</v>
      </c>
      <c r="N1696" s="14" t="s">
        <v>17</v>
      </c>
      <c r="O1696" s="14" t="s">
        <v>17</v>
      </c>
      <c r="P1696" s="14" t="s">
        <v>17</v>
      </c>
      <c r="Q1696" s="14" t="s">
        <v>17</v>
      </c>
      <c r="R1696" s="14" t="s">
        <v>17</v>
      </c>
      <c r="S1696" s="14" t="s">
        <v>17</v>
      </c>
      <c r="T1696" s="14" t="s">
        <v>17</v>
      </c>
      <c r="U1696" s="14" t="s">
        <v>17</v>
      </c>
      <c r="V1696" s="14" t="s">
        <v>17</v>
      </c>
      <c r="W1696" s="14" t="s">
        <v>17</v>
      </c>
      <c r="X1696" s="14" t="s">
        <v>17</v>
      </c>
      <c r="Y1696" s="14" t="s">
        <v>17</v>
      </c>
      <c r="Z1696" s="14" t="s">
        <v>17</v>
      </c>
      <c r="AA1696" s="14" t="s">
        <v>17</v>
      </c>
      <c r="AB1696" s="14" t="s">
        <v>17</v>
      </c>
      <c r="AC1696" s="14" t="s">
        <v>17</v>
      </c>
      <c r="AD1696" s="14" t="s">
        <v>17</v>
      </c>
      <c r="AE1696" s="14" t="s">
        <v>17</v>
      </c>
    </row>
    <row r="1697" spans="1:31">
      <c r="A1697" t="s">
        <v>143</v>
      </c>
      <c r="B1697" t="s">
        <v>128</v>
      </c>
      <c r="C1697" s="234">
        <v>37216</v>
      </c>
      <c r="D1697" s="234">
        <v>37432</v>
      </c>
      <c r="E1697">
        <v>2002</v>
      </c>
      <c r="F1697">
        <v>1</v>
      </c>
      <c r="G1697">
        <v>13</v>
      </c>
      <c r="H1697">
        <v>54.720331707317072</v>
      </c>
      <c r="I1697">
        <v>2.7310118675231934</v>
      </c>
      <c r="J1697" s="14" t="s">
        <v>17</v>
      </c>
      <c r="K1697" s="14" t="s">
        <v>17</v>
      </c>
      <c r="L1697" s="14" t="s">
        <v>17</v>
      </c>
      <c r="M1697" s="14" t="s">
        <v>17</v>
      </c>
      <c r="N1697" s="14" t="s">
        <v>17</v>
      </c>
      <c r="O1697" s="14" t="s">
        <v>17</v>
      </c>
      <c r="P1697" s="14" t="s">
        <v>17</v>
      </c>
      <c r="Q1697" s="14" t="s">
        <v>17</v>
      </c>
      <c r="R1697" s="14" t="s">
        <v>17</v>
      </c>
      <c r="S1697" s="14" t="s">
        <v>17</v>
      </c>
      <c r="T1697" s="14" t="s">
        <v>17</v>
      </c>
      <c r="U1697" s="14" t="s">
        <v>17</v>
      </c>
      <c r="V1697" s="14" t="s">
        <v>17</v>
      </c>
      <c r="W1697" s="14" t="s">
        <v>17</v>
      </c>
      <c r="X1697" s="14" t="s">
        <v>17</v>
      </c>
      <c r="Y1697" s="14" t="s">
        <v>17</v>
      </c>
      <c r="Z1697" s="14" t="s">
        <v>17</v>
      </c>
      <c r="AA1697" s="14" t="s">
        <v>17</v>
      </c>
      <c r="AB1697" s="14" t="s">
        <v>17</v>
      </c>
      <c r="AC1697" s="14" t="s">
        <v>17</v>
      </c>
      <c r="AD1697" s="14" t="s">
        <v>17</v>
      </c>
      <c r="AE1697" s="14" t="s">
        <v>17</v>
      </c>
    </row>
    <row r="1698" spans="1:31">
      <c r="A1698" t="s">
        <v>143</v>
      </c>
      <c r="B1698" t="s">
        <v>128</v>
      </c>
      <c r="C1698" s="234">
        <v>37216</v>
      </c>
      <c r="D1698" s="234">
        <v>37432</v>
      </c>
      <c r="E1698">
        <v>2002</v>
      </c>
      <c r="F1698">
        <v>1</v>
      </c>
      <c r="G1698">
        <v>14</v>
      </c>
      <c r="H1698">
        <v>43.925213414634143</v>
      </c>
      <c r="I1698">
        <v>2.4157013893127441</v>
      </c>
      <c r="J1698" s="14" t="s">
        <v>17</v>
      </c>
      <c r="K1698" s="14" t="s">
        <v>17</v>
      </c>
      <c r="L1698" s="14" t="s">
        <v>17</v>
      </c>
      <c r="M1698" s="14" t="s">
        <v>17</v>
      </c>
      <c r="N1698" s="14" t="s">
        <v>17</v>
      </c>
      <c r="O1698" s="14" t="s">
        <v>17</v>
      </c>
      <c r="P1698" s="14" t="s">
        <v>17</v>
      </c>
      <c r="Q1698" s="14" t="s">
        <v>17</v>
      </c>
      <c r="R1698" s="14" t="s">
        <v>17</v>
      </c>
      <c r="S1698" s="14" t="s">
        <v>17</v>
      </c>
      <c r="T1698" s="14" t="s">
        <v>17</v>
      </c>
      <c r="U1698" s="14" t="s">
        <v>17</v>
      </c>
      <c r="V1698" s="14" t="s">
        <v>17</v>
      </c>
      <c r="W1698" s="14" t="s">
        <v>17</v>
      </c>
      <c r="X1698" s="14" t="s">
        <v>17</v>
      </c>
      <c r="Y1698" s="14" t="s">
        <v>17</v>
      </c>
      <c r="Z1698" s="14" t="s">
        <v>17</v>
      </c>
      <c r="AA1698" s="14" t="s">
        <v>17</v>
      </c>
      <c r="AB1698" s="14" t="s">
        <v>17</v>
      </c>
      <c r="AC1698" s="14" t="s">
        <v>17</v>
      </c>
      <c r="AD1698" s="14" t="s">
        <v>17</v>
      </c>
      <c r="AE1698" s="14" t="s">
        <v>17</v>
      </c>
    </row>
    <row r="1699" spans="1:31">
      <c r="A1699" t="s">
        <v>143</v>
      </c>
      <c r="B1699" t="s">
        <v>128</v>
      </c>
      <c r="C1699" s="234">
        <v>37216</v>
      </c>
      <c r="D1699" s="234">
        <v>37432</v>
      </c>
      <c r="E1699">
        <v>2002</v>
      </c>
      <c r="F1699">
        <v>2</v>
      </c>
      <c r="G1699">
        <v>1</v>
      </c>
      <c r="H1699">
        <v>25.183375853658536</v>
      </c>
      <c r="I1699">
        <v>2.0048251152038574</v>
      </c>
      <c r="J1699" s="14" t="s">
        <v>17</v>
      </c>
      <c r="K1699" s="14" t="s">
        <v>17</v>
      </c>
      <c r="L1699" s="14" t="s">
        <v>17</v>
      </c>
      <c r="M1699" s="14" t="s">
        <v>17</v>
      </c>
      <c r="N1699" s="14" t="s">
        <v>17</v>
      </c>
      <c r="O1699" s="14" t="s">
        <v>17</v>
      </c>
      <c r="P1699" s="14" t="s">
        <v>17</v>
      </c>
      <c r="Q1699" s="14" t="s">
        <v>17</v>
      </c>
      <c r="R1699" s="14" t="s">
        <v>17</v>
      </c>
      <c r="S1699" s="14" t="s">
        <v>17</v>
      </c>
      <c r="T1699" s="14" t="s">
        <v>17</v>
      </c>
      <c r="U1699" s="14" t="s">
        <v>17</v>
      </c>
      <c r="V1699" s="14" t="s">
        <v>17</v>
      </c>
      <c r="W1699" s="14" t="s">
        <v>17</v>
      </c>
      <c r="X1699" s="158">
        <v>0.32573662799999997</v>
      </c>
      <c r="Y1699" s="14">
        <v>74</v>
      </c>
      <c r="Z1699" s="14" t="s">
        <v>17</v>
      </c>
      <c r="AA1699" s="14" t="s">
        <v>17</v>
      </c>
      <c r="AB1699" s="14" t="s">
        <v>17</v>
      </c>
      <c r="AC1699" s="14" t="s">
        <v>17</v>
      </c>
      <c r="AD1699" s="14">
        <f t="shared" si="2"/>
        <v>4.4018463243243235E-3</v>
      </c>
      <c r="AE1699" s="14" t="s">
        <v>17</v>
      </c>
    </row>
    <row r="1700" spans="1:31">
      <c r="A1700" t="s">
        <v>143</v>
      </c>
      <c r="B1700" t="s">
        <v>128</v>
      </c>
      <c r="C1700" s="234">
        <v>37216</v>
      </c>
      <c r="D1700" s="234">
        <v>37432</v>
      </c>
      <c r="E1700">
        <v>2002</v>
      </c>
      <c r="F1700">
        <v>2</v>
      </c>
      <c r="G1700">
        <v>2</v>
      </c>
      <c r="H1700">
        <v>38.124709512195111</v>
      </c>
      <c r="I1700">
        <v>1.750579833984375</v>
      </c>
      <c r="J1700" s="14" t="s">
        <v>17</v>
      </c>
      <c r="K1700" s="14" t="s">
        <v>17</v>
      </c>
      <c r="L1700" s="14" t="s">
        <v>17</v>
      </c>
      <c r="M1700" s="14" t="s">
        <v>17</v>
      </c>
      <c r="N1700" s="14" t="s">
        <v>17</v>
      </c>
      <c r="O1700" s="14" t="s">
        <v>17</v>
      </c>
      <c r="P1700" s="162">
        <v>6.8070000000000006E-2</v>
      </c>
      <c r="Q1700" s="162">
        <v>0.84</v>
      </c>
      <c r="R1700" s="14" t="s">
        <v>17</v>
      </c>
      <c r="S1700" s="14" t="s">
        <v>17</v>
      </c>
      <c r="T1700" s="14" t="s">
        <v>17</v>
      </c>
      <c r="U1700" s="14" t="s">
        <v>17</v>
      </c>
      <c r="V1700" s="14" t="s">
        <v>17</v>
      </c>
      <c r="W1700" s="14" t="s">
        <v>17</v>
      </c>
      <c r="X1700" s="158">
        <v>0.43275571600000001</v>
      </c>
      <c r="Y1700" s="14">
        <v>74</v>
      </c>
      <c r="Z1700" s="14" t="s">
        <v>17</v>
      </c>
      <c r="AA1700" s="14" t="s">
        <v>17</v>
      </c>
      <c r="AB1700" s="14" t="s">
        <v>17</v>
      </c>
      <c r="AC1700" s="14" t="s">
        <v>17</v>
      </c>
      <c r="AD1700" s="14">
        <f t="shared" si="2"/>
        <v>5.8480502162162164E-3</v>
      </c>
      <c r="AE1700" s="14" t="s">
        <v>17</v>
      </c>
    </row>
    <row r="1701" spans="1:31">
      <c r="A1701" t="s">
        <v>143</v>
      </c>
      <c r="B1701" t="s">
        <v>128</v>
      </c>
      <c r="C1701" s="234">
        <v>37216</v>
      </c>
      <c r="D1701" s="234">
        <v>37432</v>
      </c>
      <c r="E1701">
        <v>2002</v>
      </c>
      <c r="F1701">
        <v>2</v>
      </c>
      <c r="G1701">
        <v>3</v>
      </c>
      <c r="H1701">
        <v>47.116337560975609</v>
      </c>
      <c r="I1701">
        <v>2.0401661396026611</v>
      </c>
      <c r="J1701" s="14" t="s">
        <v>17</v>
      </c>
      <c r="K1701" s="14" t="s">
        <v>17</v>
      </c>
      <c r="L1701" s="162">
        <v>6.7349999999999994</v>
      </c>
      <c r="M1701" s="14" t="s">
        <v>17</v>
      </c>
      <c r="N1701" s="162">
        <v>61.727715000000003</v>
      </c>
      <c r="O1701" s="14" t="s">
        <v>17</v>
      </c>
      <c r="P1701" s="162">
        <v>7.8443333333333323E-2</v>
      </c>
      <c r="Q1701" s="162">
        <v>0.87700000000000011</v>
      </c>
      <c r="R1701" s="14" t="s">
        <v>17</v>
      </c>
      <c r="S1701" s="14" t="s">
        <v>17</v>
      </c>
      <c r="T1701" s="14" t="s">
        <v>17</v>
      </c>
      <c r="U1701" s="14" t="s">
        <v>17</v>
      </c>
      <c r="V1701" s="14" t="s">
        <v>17</v>
      </c>
      <c r="W1701" s="14" t="s">
        <v>17</v>
      </c>
      <c r="X1701" s="158">
        <v>0.39462778800000003</v>
      </c>
      <c r="Y1701" s="14">
        <v>74</v>
      </c>
      <c r="Z1701" s="14" t="s">
        <v>17</v>
      </c>
      <c r="AA1701" s="14" t="s">
        <v>17</v>
      </c>
      <c r="AB1701" s="14" t="s">
        <v>17</v>
      </c>
      <c r="AC1701" s="14" t="s">
        <v>17</v>
      </c>
      <c r="AD1701" s="14">
        <f t="shared" si="2"/>
        <v>5.3328079459459467E-3</v>
      </c>
      <c r="AE1701" s="14" t="s">
        <v>17</v>
      </c>
    </row>
    <row r="1702" spans="1:31">
      <c r="A1702" t="s">
        <v>143</v>
      </c>
      <c r="B1702" t="s">
        <v>128</v>
      </c>
      <c r="C1702" s="234">
        <v>37216</v>
      </c>
      <c r="D1702" s="234">
        <v>37432</v>
      </c>
      <c r="E1702">
        <v>2002</v>
      </c>
      <c r="F1702">
        <v>2</v>
      </c>
      <c r="G1702">
        <v>4</v>
      </c>
      <c r="H1702">
        <v>37.212635121951216</v>
      </c>
      <c r="I1702">
        <v>2.4253149032592773</v>
      </c>
      <c r="J1702" s="14" t="s">
        <v>17</v>
      </c>
      <c r="K1702" s="14" t="s">
        <v>17</v>
      </c>
      <c r="L1702" s="162">
        <v>6.33</v>
      </c>
      <c r="M1702" s="14" t="s">
        <v>17</v>
      </c>
      <c r="N1702" s="162">
        <v>49.25256000000001</v>
      </c>
      <c r="O1702" s="14" t="s">
        <v>17</v>
      </c>
      <c r="P1702" s="162">
        <v>8.4110000000000004E-2</v>
      </c>
      <c r="Q1702" s="162">
        <v>0.89866666666666672</v>
      </c>
      <c r="R1702" s="14" t="s">
        <v>17</v>
      </c>
      <c r="S1702" s="14" t="s">
        <v>17</v>
      </c>
      <c r="T1702" s="14" t="s">
        <v>17</v>
      </c>
      <c r="U1702" s="14" t="s">
        <v>17</v>
      </c>
      <c r="V1702" s="14" t="s">
        <v>17</v>
      </c>
      <c r="W1702" s="14" t="s">
        <v>17</v>
      </c>
      <c r="X1702" s="158">
        <v>0.18226093599999998</v>
      </c>
      <c r="Y1702" s="14">
        <v>74</v>
      </c>
      <c r="Z1702" s="14" t="s">
        <v>17</v>
      </c>
      <c r="AA1702" s="14" t="s">
        <v>17</v>
      </c>
      <c r="AB1702" s="14" t="s">
        <v>17</v>
      </c>
      <c r="AC1702" s="14" t="s">
        <v>17</v>
      </c>
      <c r="AD1702" s="14">
        <f t="shared" si="2"/>
        <v>2.4629856216216214E-3</v>
      </c>
      <c r="AE1702" s="14" t="s">
        <v>17</v>
      </c>
    </row>
    <row r="1703" spans="1:31">
      <c r="A1703" t="s">
        <v>143</v>
      </c>
      <c r="B1703" t="s">
        <v>128</v>
      </c>
      <c r="C1703" s="234">
        <v>37216</v>
      </c>
      <c r="D1703" s="234">
        <v>37432</v>
      </c>
      <c r="E1703">
        <v>2002</v>
      </c>
      <c r="F1703">
        <v>2</v>
      </c>
      <c r="G1703">
        <v>5</v>
      </c>
      <c r="H1703">
        <v>53.249443902439019</v>
      </c>
      <c r="I1703">
        <v>2.3660225868225098</v>
      </c>
      <c r="J1703" s="14" t="s">
        <v>17</v>
      </c>
      <c r="K1703" s="14" t="s">
        <v>17</v>
      </c>
      <c r="L1703" s="162">
        <v>6.34</v>
      </c>
      <c r="M1703" s="14" t="s">
        <v>17</v>
      </c>
      <c r="N1703" s="162">
        <v>62.213760000000001</v>
      </c>
      <c r="O1703" s="14" t="s">
        <v>17</v>
      </c>
      <c r="P1703" s="162">
        <v>8.6300000000000002E-2</v>
      </c>
      <c r="Q1703" s="162">
        <v>0.95133333333333336</v>
      </c>
      <c r="R1703" s="14" t="s">
        <v>17</v>
      </c>
      <c r="S1703" s="14" t="s">
        <v>17</v>
      </c>
      <c r="T1703" s="14" t="s">
        <v>17</v>
      </c>
      <c r="U1703" s="14" t="s">
        <v>17</v>
      </c>
      <c r="V1703" s="14" t="s">
        <v>17</v>
      </c>
      <c r="W1703" s="14" t="s">
        <v>17</v>
      </c>
      <c r="X1703" s="158">
        <v>0.46856009599999998</v>
      </c>
      <c r="Y1703" s="14">
        <v>74</v>
      </c>
      <c r="Z1703" s="14" t="s">
        <v>17</v>
      </c>
      <c r="AA1703" s="14" t="s">
        <v>17</v>
      </c>
      <c r="AB1703" s="14" t="s">
        <v>17</v>
      </c>
      <c r="AC1703" s="14" t="s">
        <v>17</v>
      </c>
      <c r="AD1703" s="14">
        <f t="shared" si="2"/>
        <v>6.3318931891891885E-3</v>
      </c>
      <c r="AE1703" s="14" t="s">
        <v>17</v>
      </c>
    </row>
    <row r="1704" spans="1:31">
      <c r="A1704" t="s">
        <v>143</v>
      </c>
      <c r="B1704" t="s">
        <v>128</v>
      </c>
      <c r="C1704" s="234">
        <v>37216</v>
      </c>
      <c r="D1704" s="234">
        <v>37432</v>
      </c>
      <c r="E1704">
        <v>2002</v>
      </c>
      <c r="F1704">
        <v>2</v>
      </c>
      <c r="G1704">
        <v>6</v>
      </c>
      <c r="H1704">
        <v>47.063038536585374</v>
      </c>
      <c r="I1704">
        <v>2.3906002044677734</v>
      </c>
      <c r="J1704" s="14" t="s">
        <v>17</v>
      </c>
      <c r="K1704" s="14" t="s">
        <v>17</v>
      </c>
      <c r="L1704" s="162">
        <v>5.99</v>
      </c>
      <c r="M1704" s="14" t="s">
        <v>17</v>
      </c>
      <c r="N1704" s="162">
        <v>79.765385000000009</v>
      </c>
      <c r="O1704" s="14" t="s">
        <v>17</v>
      </c>
      <c r="P1704" s="162">
        <v>8.3383333333333323E-2</v>
      </c>
      <c r="Q1704" s="162">
        <v>0.93</v>
      </c>
      <c r="R1704" s="14" t="s">
        <v>17</v>
      </c>
      <c r="S1704" s="14" t="s">
        <v>17</v>
      </c>
      <c r="T1704" s="14" t="s">
        <v>17</v>
      </c>
      <c r="U1704" s="14" t="s">
        <v>17</v>
      </c>
      <c r="V1704" s="14" t="s">
        <v>17</v>
      </c>
      <c r="W1704" s="14" t="s">
        <v>17</v>
      </c>
      <c r="X1704" s="158">
        <v>0.16670267599999994</v>
      </c>
      <c r="Y1704" s="14">
        <v>74</v>
      </c>
      <c r="Z1704" s="14" t="s">
        <v>17</v>
      </c>
      <c r="AA1704" s="14" t="s">
        <v>17</v>
      </c>
      <c r="AB1704" s="14" t="s">
        <v>17</v>
      </c>
      <c r="AC1704" s="14" t="s">
        <v>17</v>
      </c>
      <c r="AD1704" s="14">
        <f t="shared" si="2"/>
        <v>2.252738864864864E-3</v>
      </c>
      <c r="AE1704" s="14" t="s">
        <v>17</v>
      </c>
    </row>
    <row r="1705" spans="1:31">
      <c r="A1705" t="s">
        <v>143</v>
      </c>
      <c r="B1705" t="s">
        <v>128</v>
      </c>
      <c r="C1705" s="234">
        <v>37216</v>
      </c>
      <c r="D1705" s="234">
        <v>37432</v>
      </c>
      <c r="E1705">
        <v>2002</v>
      </c>
      <c r="F1705">
        <v>2</v>
      </c>
      <c r="G1705">
        <v>7</v>
      </c>
      <c r="H1705">
        <v>39.446236097560977</v>
      </c>
      <c r="I1705">
        <v>2.4016907215118408</v>
      </c>
      <c r="J1705" s="14" t="s">
        <v>17</v>
      </c>
      <c r="K1705" s="14" t="s">
        <v>17</v>
      </c>
      <c r="L1705" s="162">
        <v>5.2349999999999994</v>
      </c>
      <c r="M1705" s="14" t="s">
        <v>17</v>
      </c>
      <c r="N1705" s="162">
        <v>104.87771000000002</v>
      </c>
      <c r="O1705" s="14" t="s">
        <v>17</v>
      </c>
      <c r="P1705" s="162">
        <v>9.0223333333333322E-2</v>
      </c>
      <c r="Q1705" s="162">
        <v>1.028</v>
      </c>
      <c r="R1705" s="14" t="s">
        <v>17</v>
      </c>
      <c r="S1705" s="14" t="s">
        <v>17</v>
      </c>
      <c r="T1705" s="14" t="s">
        <v>17</v>
      </c>
      <c r="U1705" s="14" t="s">
        <v>17</v>
      </c>
      <c r="V1705" s="14" t="s">
        <v>17</v>
      </c>
      <c r="W1705" s="14" t="s">
        <v>17</v>
      </c>
      <c r="X1705" s="158">
        <v>0.34587404400000005</v>
      </c>
      <c r="Y1705" s="14">
        <v>74</v>
      </c>
      <c r="Z1705" s="14" t="s">
        <v>17</v>
      </c>
      <c r="AA1705" s="14" t="s">
        <v>17</v>
      </c>
      <c r="AB1705" s="14" t="s">
        <v>17</v>
      </c>
      <c r="AC1705" s="14" t="s">
        <v>17</v>
      </c>
      <c r="AD1705" s="14">
        <f t="shared" si="2"/>
        <v>4.6739735675675681E-3</v>
      </c>
      <c r="AE1705" s="14" t="s">
        <v>17</v>
      </c>
    </row>
    <row r="1706" spans="1:31">
      <c r="A1706" t="s">
        <v>143</v>
      </c>
      <c r="B1706" t="s">
        <v>128</v>
      </c>
      <c r="C1706" s="234">
        <v>37216</v>
      </c>
      <c r="D1706" s="234">
        <v>37432</v>
      </c>
      <c r="E1706">
        <v>2002</v>
      </c>
      <c r="F1706">
        <v>2</v>
      </c>
      <c r="G1706">
        <v>8</v>
      </c>
      <c r="H1706">
        <v>35.186445853658547</v>
      </c>
      <c r="I1706">
        <v>2.4813487529754639</v>
      </c>
      <c r="J1706" s="14" t="s">
        <v>17</v>
      </c>
      <c r="K1706" s="14" t="s">
        <v>17</v>
      </c>
      <c r="L1706" s="14" t="s">
        <v>17</v>
      </c>
      <c r="M1706" s="14" t="s">
        <v>17</v>
      </c>
      <c r="N1706" s="14" t="s">
        <v>17</v>
      </c>
      <c r="O1706" s="14" t="s">
        <v>17</v>
      </c>
      <c r="P1706" s="14" t="s">
        <v>17</v>
      </c>
      <c r="Q1706" s="14" t="s">
        <v>17</v>
      </c>
      <c r="R1706" s="14" t="s">
        <v>17</v>
      </c>
      <c r="S1706" s="14" t="s">
        <v>17</v>
      </c>
      <c r="T1706" s="14" t="s">
        <v>17</v>
      </c>
      <c r="U1706" s="14" t="s">
        <v>17</v>
      </c>
      <c r="V1706" s="14" t="s">
        <v>17</v>
      </c>
      <c r="W1706" s="14" t="s">
        <v>17</v>
      </c>
      <c r="X1706" s="14" t="s">
        <v>17</v>
      </c>
      <c r="Y1706" s="14" t="s">
        <v>17</v>
      </c>
      <c r="Z1706" s="14" t="s">
        <v>17</v>
      </c>
      <c r="AA1706" s="14" t="s">
        <v>17</v>
      </c>
      <c r="AB1706" s="14" t="s">
        <v>17</v>
      </c>
      <c r="AC1706" s="14" t="s">
        <v>17</v>
      </c>
      <c r="AD1706" s="14" t="s">
        <v>17</v>
      </c>
      <c r="AE1706" s="14" t="s">
        <v>17</v>
      </c>
    </row>
    <row r="1707" spans="1:31">
      <c r="A1707" t="s">
        <v>143</v>
      </c>
      <c r="B1707" t="s">
        <v>128</v>
      </c>
      <c r="C1707" s="234">
        <v>37216</v>
      </c>
      <c r="D1707" s="234">
        <v>37432</v>
      </c>
      <c r="E1707">
        <v>2002</v>
      </c>
      <c r="F1707">
        <v>2</v>
      </c>
      <c r="G1707">
        <v>9</v>
      </c>
      <c r="H1707">
        <v>39.586920731707309</v>
      </c>
      <c r="I1707">
        <v>2.4799263477325439</v>
      </c>
      <c r="J1707" s="14" t="s">
        <v>17</v>
      </c>
      <c r="K1707" s="14" t="s">
        <v>17</v>
      </c>
      <c r="L1707" s="14" t="s">
        <v>17</v>
      </c>
      <c r="M1707" s="14" t="s">
        <v>17</v>
      </c>
      <c r="N1707" s="14" t="s">
        <v>17</v>
      </c>
      <c r="O1707" s="14" t="s">
        <v>17</v>
      </c>
      <c r="P1707" s="14" t="s">
        <v>17</v>
      </c>
      <c r="Q1707" s="14" t="s">
        <v>17</v>
      </c>
      <c r="R1707" s="14" t="s">
        <v>17</v>
      </c>
      <c r="S1707" s="14" t="s">
        <v>17</v>
      </c>
      <c r="T1707" s="14" t="s">
        <v>17</v>
      </c>
      <c r="U1707" s="14" t="s">
        <v>17</v>
      </c>
      <c r="V1707" s="14" t="s">
        <v>17</v>
      </c>
      <c r="W1707" s="14" t="s">
        <v>17</v>
      </c>
      <c r="X1707" s="14" t="s">
        <v>17</v>
      </c>
      <c r="Y1707" s="14" t="s">
        <v>17</v>
      </c>
      <c r="Z1707" s="14" t="s">
        <v>17</v>
      </c>
      <c r="AA1707" s="14" t="s">
        <v>17</v>
      </c>
      <c r="AB1707" s="14" t="s">
        <v>17</v>
      </c>
      <c r="AC1707" s="14" t="s">
        <v>17</v>
      </c>
      <c r="AD1707" s="14" t="s">
        <v>17</v>
      </c>
      <c r="AE1707" s="14" t="s">
        <v>17</v>
      </c>
    </row>
    <row r="1708" spans="1:31">
      <c r="A1708" t="s">
        <v>143</v>
      </c>
      <c r="B1708" t="s">
        <v>128</v>
      </c>
      <c r="C1708" s="234">
        <v>37216</v>
      </c>
      <c r="D1708" s="234">
        <v>37432</v>
      </c>
      <c r="E1708">
        <v>2002</v>
      </c>
      <c r="F1708">
        <v>2</v>
      </c>
      <c r="G1708">
        <v>10</v>
      </c>
      <c r="H1708">
        <v>45.778284146341456</v>
      </c>
      <c r="I1708">
        <v>2.5689821243286133</v>
      </c>
      <c r="J1708" s="14" t="s">
        <v>17</v>
      </c>
      <c r="K1708" s="14" t="s">
        <v>17</v>
      </c>
      <c r="L1708" s="14" t="s">
        <v>17</v>
      </c>
      <c r="M1708" s="14" t="s">
        <v>17</v>
      </c>
      <c r="N1708" s="14" t="s">
        <v>17</v>
      </c>
      <c r="O1708" s="14" t="s">
        <v>17</v>
      </c>
      <c r="P1708" s="14" t="s">
        <v>17</v>
      </c>
      <c r="Q1708" s="14" t="s">
        <v>17</v>
      </c>
      <c r="R1708" s="14" t="s">
        <v>17</v>
      </c>
      <c r="S1708" s="14" t="s">
        <v>17</v>
      </c>
      <c r="T1708" s="14" t="s">
        <v>17</v>
      </c>
      <c r="U1708" s="14" t="s">
        <v>17</v>
      </c>
      <c r="V1708" s="14" t="s">
        <v>17</v>
      </c>
      <c r="W1708" s="14" t="s">
        <v>17</v>
      </c>
      <c r="X1708" s="14" t="s">
        <v>17</v>
      </c>
      <c r="Y1708" s="14" t="s">
        <v>17</v>
      </c>
      <c r="Z1708" s="14" t="s">
        <v>17</v>
      </c>
      <c r="AA1708" s="14" t="s">
        <v>17</v>
      </c>
      <c r="AB1708" s="14" t="s">
        <v>17</v>
      </c>
      <c r="AC1708" s="14" t="s">
        <v>17</v>
      </c>
      <c r="AD1708" s="14" t="s">
        <v>17</v>
      </c>
      <c r="AE1708" s="14" t="s">
        <v>17</v>
      </c>
    </row>
    <row r="1709" spans="1:31">
      <c r="A1709" t="s">
        <v>143</v>
      </c>
      <c r="B1709" t="s">
        <v>128</v>
      </c>
      <c r="C1709" s="234">
        <v>37216</v>
      </c>
      <c r="D1709" s="234">
        <v>37432</v>
      </c>
      <c r="E1709">
        <v>2002</v>
      </c>
      <c r="F1709">
        <v>2</v>
      </c>
      <c r="G1709">
        <v>11</v>
      </c>
      <c r="H1709">
        <v>48.359568292682916</v>
      </c>
      <c r="I1709">
        <v>2.4563968181610107</v>
      </c>
      <c r="J1709" s="14" t="s">
        <v>17</v>
      </c>
      <c r="K1709" s="14" t="s">
        <v>17</v>
      </c>
      <c r="L1709" s="14" t="s">
        <v>17</v>
      </c>
      <c r="M1709" s="14" t="s">
        <v>17</v>
      </c>
      <c r="N1709" s="14" t="s">
        <v>17</v>
      </c>
      <c r="O1709" s="14" t="s">
        <v>17</v>
      </c>
      <c r="P1709" s="14" t="s">
        <v>17</v>
      </c>
      <c r="Q1709" s="14" t="s">
        <v>17</v>
      </c>
      <c r="R1709" s="14" t="s">
        <v>17</v>
      </c>
      <c r="S1709" s="14" t="s">
        <v>17</v>
      </c>
      <c r="T1709" s="14" t="s">
        <v>17</v>
      </c>
      <c r="U1709" s="14" t="s">
        <v>17</v>
      </c>
      <c r="V1709" s="14" t="s">
        <v>17</v>
      </c>
      <c r="W1709" s="14" t="s">
        <v>17</v>
      </c>
      <c r="X1709" s="14" t="s">
        <v>17</v>
      </c>
      <c r="Y1709" s="14" t="s">
        <v>17</v>
      </c>
      <c r="Z1709" s="14" t="s">
        <v>17</v>
      </c>
      <c r="AA1709" s="14" t="s">
        <v>17</v>
      </c>
      <c r="AB1709" s="14" t="s">
        <v>17</v>
      </c>
      <c r="AC1709" s="14" t="s">
        <v>17</v>
      </c>
      <c r="AD1709" s="14" t="s">
        <v>17</v>
      </c>
      <c r="AE1709" s="14" t="s">
        <v>17</v>
      </c>
    </row>
    <row r="1710" spans="1:31">
      <c r="A1710" t="s">
        <v>143</v>
      </c>
      <c r="B1710" t="s">
        <v>128</v>
      </c>
      <c r="C1710" s="234">
        <v>37216</v>
      </c>
      <c r="D1710" s="234">
        <v>37432</v>
      </c>
      <c r="E1710">
        <v>2002</v>
      </c>
      <c r="F1710">
        <v>2</v>
      </c>
      <c r="G1710">
        <v>12</v>
      </c>
      <c r="H1710">
        <v>42.448954390243898</v>
      </c>
      <c r="I1710">
        <v>2.4778900146484375</v>
      </c>
      <c r="J1710" s="14" t="s">
        <v>17</v>
      </c>
      <c r="K1710" s="14" t="s">
        <v>17</v>
      </c>
      <c r="L1710" s="14" t="s">
        <v>17</v>
      </c>
      <c r="M1710" s="14" t="s">
        <v>17</v>
      </c>
      <c r="N1710" s="14" t="s">
        <v>17</v>
      </c>
      <c r="O1710" s="14" t="s">
        <v>17</v>
      </c>
      <c r="P1710" s="14" t="s">
        <v>17</v>
      </c>
      <c r="Q1710" s="14" t="s">
        <v>17</v>
      </c>
      <c r="R1710" s="14" t="s">
        <v>17</v>
      </c>
      <c r="S1710" s="14" t="s">
        <v>17</v>
      </c>
      <c r="T1710" s="14" t="s">
        <v>17</v>
      </c>
      <c r="U1710" s="14" t="s">
        <v>17</v>
      </c>
      <c r="V1710" s="14" t="s">
        <v>17</v>
      </c>
      <c r="W1710" s="14" t="s">
        <v>17</v>
      </c>
      <c r="X1710" s="14" t="s">
        <v>17</v>
      </c>
      <c r="Y1710" s="14" t="s">
        <v>17</v>
      </c>
      <c r="Z1710" s="14" t="s">
        <v>17</v>
      </c>
      <c r="AA1710" s="14" t="s">
        <v>17</v>
      </c>
      <c r="AB1710" s="14" t="s">
        <v>17</v>
      </c>
      <c r="AC1710" s="14" t="s">
        <v>17</v>
      </c>
      <c r="AD1710" s="14" t="s">
        <v>17</v>
      </c>
      <c r="AE1710" s="14" t="s">
        <v>17</v>
      </c>
    </row>
    <row r="1711" spans="1:31">
      <c r="A1711" t="s">
        <v>143</v>
      </c>
      <c r="B1711" t="s">
        <v>128</v>
      </c>
      <c r="C1711" s="234">
        <v>37216</v>
      </c>
      <c r="D1711" s="234">
        <v>37432</v>
      </c>
      <c r="E1711">
        <v>2002</v>
      </c>
      <c r="F1711">
        <v>2</v>
      </c>
      <c r="G1711">
        <v>13</v>
      </c>
      <c r="H1711">
        <v>36.6751</v>
      </c>
      <c r="I1711">
        <v>2.5899620056152344</v>
      </c>
      <c r="J1711" s="14" t="s">
        <v>17</v>
      </c>
      <c r="K1711" s="14" t="s">
        <v>17</v>
      </c>
      <c r="L1711" s="14" t="s">
        <v>17</v>
      </c>
      <c r="M1711" s="14" t="s">
        <v>17</v>
      </c>
      <c r="N1711" s="14" t="s">
        <v>17</v>
      </c>
      <c r="O1711" s="14" t="s">
        <v>17</v>
      </c>
      <c r="P1711" s="14" t="s">
        <v>17</v>
      </c>
      <c r="Q1711" s="14" t="s">
        <v>17</v>
      </c>
      <c r="R1711" s="14" t="s">
        <v>17</v>
      </c>
      <c r="S1711" s="14" t="s">
        <v>17</v>
      </c>
      <c r="T1711" s="14" t="s">
        <v>17</v>
      </c>
      <c r="U1711" s="14" t="s">
        <v>17</v>
      </c>
      <c r="V1711" s="14" t="s">
        <v>17</v>
      </c>
      <c r="W1711" s="14" t="s">
        <v>17</v>
      </c>
      <c r="X1711" s="14" t="s">
        <v>17</v>
      </c>
      <c r="Y1711" s="14" t="s">
        <v>17</v>
      </c>
      <c r="Z1711" s="14" t="s">
        <v>17</v>
      </c>
      <c r="AA1711" s="14" t="s">
        <v>17</v>
      </c>
      <c r="AB1711" s="14" t="s">
        <v>17</v>
      </c>
      <c r="AC1711" s="14" t="s">
        <v>17</v>
      </c>
      <c r="AD1711" s="14" t="s">
        <v>17</v>
      </c>
      <c r="AE1711" s="14" t="s">
        <v>17</v>
      </c>
    </row>
    <row r="1712" spans="1:31">
      <c r="A1712" t="s">
        <v>143</v>
      </c>
      <c r="B1712" t="s">
        <v>128</v>
      </c>
      <c r="C1712" s="234">
        <v>37216</v>
      </c>
      <c r="D1712" s="234">
        <v>37432</v>
      </c>
      <c r="E1712">
        <v>2002</v>
      </c>
      <c r="F1712">
        <v>2</v>
      </c>
      <c r="G1712">
        <v>14</v>
      </c>
      <c r="H1712">
        <v>46.980817560975602</v>
      </c>
      <c r="I1712">
        <v>2.2398295402526855</v>
      </c>
      <c r="J1712" s="14" t="s">
        <v>17</v>
      </c>
      <c r="K1712" s="14" t="s">
        <v>17</v>
      </c>
      <c r="L1712" s="14" t="s">
        <v>17</v>
      </c>
      <c r="M1712" s="14" t="s">
        <v>17</v>
      </c>
      <c r="N1712" s="14" t="s">
        <v>17</v>
      </c>
      <c r="O1712" s="14" t="s">
        <v>17</v>
      </c>
      <c r="P1712" s="14" t="s">
        <v>17</v>
      </c>
      <c r="Q1712" s="14" t="s">
        <v>17</v>
      </c>
      <c r="R1712" s="14" t="s">
        <v>17</v>
      </c>
      <c r="S1712" s="14" t="s">
        <v>17</v>
      </c>
      <c r="T1712" s="14" t="s">
        <v>17</v>
      </c>
      <c r="U1712" s="14" t="s">
        <v>17</v>
      </c>
      <c r="V1712" s="14" t="s">
        <v>17</v>
      </c>
      <c r="W1712" s="14" t="s">
        <v>17</v>
      </c>
      <c r="X1712" s="14" t="s">
        <v>17</v>
      </c>
      <c r="Y1712" s="14" t="s">
        <v>17</v>
      </c>
      <c r="Z1712" s="14" t="s">
        <v>17</v>
      </c>
      <c r="AA1712" s="14" t="s">
        <v>17</v>
      </c>
      <c r="AB1712" s="14" t="s">
        <v>17</v>
      </c>
      <c r="AC1712" s="14" t="s">
        <v>17</v>
      </c>
      <c r="AD1712" s="14" t="s">
        <v>17</v>
      </c>
      <c r="AE1712" s="14" t="s">
        <v>17</v>
      </c>
    </row>
    <row r="1713" spans="1:31">
      <c r="A1713" t="s">
        <v>143</v>
      </c>
      <c r="B1713" t="s">
        <v>128</v>
      </c>
      <c r="C1713" s="234">
        <v>37216</v>
      </c>
      <c r="D1713" s="234">
        <v>37432</v>
      </c>
      <c r="E1713">
        <v>2002</v>
      </c>
      <c r="F1713">
        <v>3</v>
      </c>
      <c r="G1713">
        <v>1</v>
      </c>
      <c r="H1713">
        <v>37.469627317073169</v>
      </c>
      <c r="I1713">
        <v>1.8836150169372559</v>
      </c>
      <c r="J1713" s="14" t="s">
        <v>17</v>
      </c>
      <c r="K1713" s="14" t="s">
        <v>17</v>
      </c>
      <c r="L1713" s="14" t="s">
        <v>17</v>
      </c>
      <c r="M1713" s="14" t="s">
        <v>17</v>
      </c>
      <c r="N1713" s="14" t="s">
        <v>17</v>
      </c>
      <c r="O1713" s="14" t="s">
        <v>17</v>
      </c>
      <c r="P1713" s="14" t="s">
        <v>17</v>
      </c>
      <c r="Q1713" s="14" t="s">
        <v>17</v>
      </c>
      <c r="R1713" s="14" t="s">
        <v>17</v>
      </c>
      <c r="S1713" s="14" t="s">
        <v>17</v>
      </c>
      <c r="T1713" s="14" t="s">
        <v>17</v>
      </c>
      <c r="U1713" s="14" t="s">
        <v>17</v>
      </c>
      <c r="V1713" s="14" t="s">
        <v>17</v>
      </c>
      <c r="W1713" s="14" t="s">
        <v>17</v>
      </c>
      <c r="X1713" s="158">
        <v>0.31237962400000002</v>
      </c>
      <c r="Y1713" s="14">
        <v>74</v>
      </c>
      <c r="Z1713" s="14" t="s">
        <v>17</v>
      </c>
      <c r="AA1713" s="14" t="s">
        <v>17</v>
      </c>
      <c r="AB1713" s="14" t="s">
        <v>17</v>
      </c>
      <c r="AC1713" s="14" t="s">
        <v>17</v>
      </c>
      <c r="AD1713" s="14">
        <f t="shared" ref="AD1713:AD1773" si="3">X1713/Y1713</f>
        <v>4.2213462702702705E-3</v>
      </c>
      <c r="AE1713" s="14" t="s">
        <v>17</v>
      </c>
    </row>
    <row r="1714" spans="1:31">
      <c r="A1714" t="s">
        <v>143</v>
      </c>
      <c r="B1714" t="s">
        <v>128</v>
      </c>
      <c r="C1714" s="234">
        <v>37216</v>
      </c>
      <c r="D1714" s="234">
        <v>37432</v>
      </c>
      <c r="E1714">
        <v>2002</v>
      </c>
      <c r="F1714">
        <v>3</v>
      </c>
      <c r="G1714">
        <v>2</v>
      </c>
      <c r="H1714">
        <v>38.683109756097551</v>
      </c>
      <c r="I1714">
        <v>1.8406641483306885</v>
      </c>
      <c r="J1714" s="14" t="s">
        <v>17</v>
      </c>
      <c r="K1714" s="14" t="s">
        <v>17</v>
      </c>
      <c r="L1714" s="14" t="s">
        <v>17</v>
      </c>
      <c r="M1714" s="14" t="s">
        <v>17</v>
      </c>
      <c r="N1714" s="14" t="s">
        <v>17</v>
      </c>
      <c r="O1714" s="14" t="s">
        <v>17</v>
      </c>
      <c r="P1714" s="162">
        <v>8.3449999999999996E-2</v>
      </c>
      <c r="Q1714" s="162">
        <v>0.85699999999999998</v>
      </c>
      <c r="R1714" s="14" t="s">
        <v>17</v>
      </c>
      <c r="S1714" s="14" t="s">
        <v>17</v>
      </c>
      <c r="T1714" s="14" t="s">
        <v>17</v>
      </c>
      <c r="U1714" s="14" t="s">
        <v>17</v>
      </c>
      <c r="V1714" s="14" t="s">
        <v>17</v>
      </c>
      <c r="W1714" s="14" t="s">
        <v>17</v>
      </c>
      <c r="X1714" s="158">
        <v>0.45671136000000007</v>
      </c>
      <c r="Y1714" s="14">
        <v>74</v>
      </c>
      <c r="Z1714" s="14" t="s">
        <v>17</v>
      </c>
      <c r="AA1714" s="14" t="s">
        <v>17</v>
      </c>
      <c r="AB1714" s="14" t="s">
        <v>17</v>
      </c>
      <c r="AC1714" s="14" t="s">
        <v>17</v>
      </c>
      <c r="AD1714" s="14">
        <f t="shared" si="3"/>
        <v>6.1717751351351357E-3</v>
      </c>
      <c r="AE1714" s="14" t="s">
        <v>17</v>
      </c>
    </row>
    <row r="1715" spans="1:31">
      <c r="A1715" t="s">
        <v>143</v>
      </c>
      <c r="B1715" t="s">
        <v>128</v>
      </c>
      <c r="C1715" s="234">
        <v>37216</v>
      </c>
      <c r="D1715" s="234">
        <v>37432</v>
      </c>
      <c r="E1715">
        <v>2002</v>
      </c>
      <c r="F1715">
        <v>3</v>
      </c>
      <c r="G1715">
        <v>3</v>
      </c>
      <c r="H1715">
        <v>42.185558048780493</v>
      </c>
      <c r="I1715">
        <v>2.0725944042205811</v>
      </c>
      <c r="J1715" s="14" t="s">
        <v>17</v>
      </c>
      <c r="K1715" s="14" t="s">
        <v>17</v>
      </c>
      <c r="L1715" s="162">
        <v>6.24</v>
      </c>
      <c r="M1715" s="14" t="s">
        <v>17</v>
      </c>
      <c r="N1715" s="162">
        <v>87.81213000000001</v>
      </c>
      <c r="O1715" s="14" t="s">
        <v>17</v>
      </c>
      <c r="P1715" s="162">
        <v>9.1086666666666663E-2</v>
      </c>
      <c r="Q1715" s="162">
        <v>0.92833333333333334</v>
      </c>
      <c r="R1715" s="14" t="s">
        <v>17</v>
      </c>
      <c r="S1715" s="14" t="s">
        <v>17</v>
      </c>
      <c r="T1715" s="14" t="s">
        <v>17</v>
      </c>
      <c r="U1715" s="14" t="s">
        <v>17</v>
      </c>
      <c r="V1715" s="14" t="s">
        <v>17</v>
      </c>
      <c r="W1715" s="14" t="s">
        <v>17</v>
      </c>
      <c r="X1715" s="158">
        <v>0.53366020400000003</v>
      </c>
      <c r="Y1715" s="14">
        <v>74</v>
      </c>
      <c r="Z1715" s="14" t="s">
        <v>17</v>
      </c>
      <c r="AA1715" s="14" t="s">
        <v>17</v>
      </c>
      <c r="AB1715" s="14" t="s">
        <v>17</v>
      </c>
      <c r="AC1715" s="14" t="s">
        <v>17</v>
      </c>
      <c r="AD1715" s="14">
        <f t="shared" si="3"/>
        <v>7.2116243783783788E-3</v>
      </c>
      <c r="AE1715" s="14" t="s">
        <v>17</v>
      </c>
    </row>
    <row r="1716" spans="1:31">
      <c r="A1716" t="s">
        <v>143</v>
      </c>
      <c r="B1716" t="s">
        <v>128</v>
      </c>
      <c r="C1716" s="234">
        <v>37216</v>
      </c>
      <c r="D1716" s="234">
        <v>37432</v>
      </c>
      <c r="E1716">
        <v>2002</v>
      </c>
      <c r="F1716">
        <v>3</v>
      </c>
      <c r="G1716">
        <v>4</v>
      </c>
      <c r="H1716">
        <v>51.64303609756098</v>
      </c>
      <c r="I1716">
        <v>2.4050576686859131</v>
      </c>
      <c r="J1716" s="14" t="s">
        <v>17</v>
      </c>
      <c r="K1716" s="14" t="s">
        <v>17</v>
      </c>
      <c r="L1716" s="162">
        <v>6.0649999999999995</v>
      </c>
      <c r="M1716" s="14" t="s">
        <v>17</v>
      </c>
      <c r="N1716" s="162">
        <v>90.458375000000018</v>
      </c>
      <c r="O1716" s="14" t="s">
        <v>17</v>
      </c>
      <c r="P1716" s="162">
        <v>7.9073333333333329E-2</v>
      </c>
      <c r="Q1716" s="162">
        <v>0.91500000000000004</v>
      </c>
      <c r="R1716" s="14" t="s">
        <v>17</v>
      </c>
      <c r="S1716" s="14" t="s">
        <v>17</v>
      </c>
      <c r="T1716" s="14" t="s">
        <v>17</v>
      </c>
      <c r="U1716" s="14" t="s">
        <v>17</v>
      </c>
      <c r="V1716" s="14" t="s">
        <v>17</v>
      </c>
      <c r="W1716" s="14" t="s">
        <v>17</v>
      </c>
      <c r="X1716" s="158">
        <v>0.51012578800000008</v>
      </c>
      <c r="Y1716" s="14">
        <v>74</v>
      </c>
      <c r="Z1716" s="14" t="s">
        <v>17</v>
      </c>
      <c r="AA1716" s="14" t="s">
        <v>17</v>
      </c>
      <c r="AB1716" s="14" t="s">
        <v>17</v>
      </c>
      <c r="AC1716" s="14" t="s">
        <v>17</v>
      </c>
      <c r="AD1716" s="14">
        <f t="shared" si="3"/>
        <v>6.8935917297297308E-3</v>
      </c>
      <c r="AE1716" s="14" t="s">
        <v>17</v>
      </c>
    </row>
    <row r="1717" spans="1:31">
      <c r="A1717" t="s">
        <v>143</v>
      </c>
      <c r="B1717" t="s">
        <v>128</v>
      </c>
      <c r="C1717" s="234">
        <v>37216</v>
      </c>
      <c r="D1717" s="234">
        <v>37432</v>
      </c>
      <c r="E1717">
        <v>2002</v>
      </c>
      <c r="F1717">
        <v>3</v>
      </c>
      <c r="G1717">
        <v>5</v>
      </c>
      <c r="H1717">
        <v>49.140460975609763</v>
      </c>
      <c r="I1717">
        <v>2.6628131866455078</v>
      </c>
      <c r="J1717" s="14" t="s">
        <v>17</v>
      </c>
      <c r="K1717" s="14" t="s">
        <v>17</v>
      </c>
      <c r="L1717" s="162">
        <v>5.835</v>
      </c>
      <c r="M1717" s="14" t="s">
        <v>17</v>
      </c>
      <c r="N1717" s="162">
        <v>88.946235000000016</v>
      </c>
      <c r="O1717" s="14" t="s">
        <v>17</v>
      </c>
      <c r="P1717" s="162">
        <v>9.5136666666666661E-2</v>
      </c>
      <c r="Q1717" s="162">
        <v>0.97266666666666668</v>
      </c>
      <c r="R1717" s="14" t="s">
        <v>17</v>
      </c>
      <c r="S1717" s="14" t="s">
        <v>17</v>
      </c>
      <c r="T1717" s="14" t="s">
        <v>17</v>
      </c>
      <c r="U1717" s="14" t="s">
        <v>17</v>
      </c>
      <c r="V1717" s="14" t="s">
        <v>17</v>
      </c>
      <c r="W1717" s="14" t="s">
        <v>17</v>
      </c>
      <c r="X1717" s="158">
        <v>0.53261392799999996</v>
      </c>
      <c r="Y1717" s="14">
        <v>74</v>
      </c>
      <c r="Z1717" s="14" t="s">
        <v>17</v>
      </c>
      <c r="AA1717" s="14" t="s">
        <v>17</v>
      </c>
      <c r="AB1717" s="14" t="s">
        <v>17</v>
      </c>
      <c r="AC1717" s="14" t="s">
        <v>17</v>
      </c>
      <c r="AD1717" s="14">
        <f t="shared" si="3"/>
        <v>7.197485513513513E-3</v>
      </c>
      <c r="AE1717" s="14" t="s">
        <v>17</v>
      </c>
    </row>
    <row r="1718" spans="1:31">
      <c r="A1718" t="s">
        <v>143</v>
      </c>
      <c r="B1718" t="s">
        <v>128</v>
      </c>
      <c r="C1718" s="234">
        <v>37216</v>
      </c>
      <c r="D1718" s="234">
        <v>37432</v>
      </c>
      <c r="E1718">
        <v>2002</v>
      </c>
      <c r="F1718">
        <v>3</v>
      </c>
      <c r="G1718">
        <v>6</v>
      </c>
      <c r="H1718">
        <v>35.218260000000001</v>
      </c>
      <c r="I1718">
        <v>2.411937952041626</v>
      </c>
      <c r="J1718" s="14" t="s">
        <v>17</v>
      </c>
      <c r="K1718" s="14" t="s">
        <v>17</v>
      </c>
      <c r="L1718" s="162">
        <v>5.96</v>
      </c>
      <c r="M1718" s="14" t="s">
        <v>17</v>
      </c>
      <c r="N1718" s="162">
        <v>74.580905000000001</v>
      </c>
      <c r="O1718" s="14" t="s">
        <v>17</v>
      </c>
      <c r="P1718" s="162">
        <v>7.9103333333333345E-2</v>
      </c>
      <c r="Q1718" s="162">
        <v>0.88133333333333341</v>
      </c>
      <c r="R1718" s="14" t="s">
        <v>17</v>
      </c>
      <c r="S1718" s="14" t="s">
        <v>17</v>
      </c>
      <c r="T1718" s="14" t="s">
        <v>17</v>
      </c>
      <c r="U1718" s="14" t="s">
        <v>17</v>
      </c>
      <c r="V1718" s="14" t="s">
        <v>17</v>
      </c>
      <c r="W1718" s="14" t="s">
        <v>17</v>
      </c>
      <c r="X1718" s="158">
        <v>0.360426792</v>
      </c>
      <c r="Y1718" s="14">
        <v>74</v>
      </c>
      <c r="Z1718" s="14" t="s">
        <v>17</v>
      </c>
      <c r="AA1718" s="14" t="s">
        <v>17</v>
      </c>
      <c r="AB1718" s="14" t="s">
        <v>17</v>
      </c>
      <c r="AC1718" s="14" t="s">
        <v>17</v>
      </c>
      <c r="AD1718" s="14">
        <f t="shared" si="3"/>
        <v>4.8706323243243241E-3</v>
      </c>
      <c r="AE1718" s="14" t="s">
        <v>17</v>
      </c>
    </row>
    <row r="1719" spans="1:31">
      <c r="A1719" t="s">
        <v>143</v>
      </c>
      <c r="B1719" t="s">
        <v>128</v>
      </c>
      <c r="C1719" s="234">
        <v>37216</v>
      </c>
      <c r="D1719" s="234">
        <v>37432</v>
      </c>
      <c r="E1719">
        <v>2002</v>
      </c>
      <c r="F1719">
        <v>3</v>
      </c>
      <c r="G1719">
        <v>7</v>
      </c>
      <c r="H1719">
        <v>38.898371707317075</v>
      </c>
      <c r="I1719">
        <v>2.499781608581543</v>
      </c>
      <c r="J1719" s="14" t="s">
        <v>17</v>
      </c>
      <c r="K1719" s="14" t="s">
        <v>17</v>
      </c>
      <c r="L1719" s="162">
        <v>5.9399999999999995</v>
      </c>
      <c r="M1719" s="14" t="s">
        <v>17</v>
      </c>
      <c r="N1719" s="162">
        <v>83.221705000000014</v>
      </c>
      <c r="O1719" s="14" t="s">
        <v>17</v>
      </c>
      <c r="P1719" s="162">
        <v>0.10102666666666667</v>
      </c>
      <c r="Q1719" s="162">
        <v>0.95866666666666667</v>
      </c>
      <c r="R1719" s="14" t="s">
        <v>17</v>
      </c>
      <c r="S1719" s="14" t="s">
        <v>17</v>
      </c>
      <c r="T1719" s="14" t="s">
        <v>17</v>
      </c>
      <c r="U1719" s="14" t="s">
        <v>17</v>
      </c>
      <c r="V1719" s="14" t="s">
        <v>17</v>
      </c>
      <c r="W1719" s="14" t="s">
        <v>17</v>
      </c>
      <c r="X1719" s="158">
        <v>0.22466908400000002</v>
      </c>
      <c r="Y1719" s="14">
        <v>74</v>
      </c>
      <c r="Z1719" s="14" t="s">
        <v>17</v>
      </c>
      <c r="AA1719" s="14" t="s">
        <v>17</v>
      </c>
      <c r="AB1719" s="14" t="s">
        <v>17</v>
      </c>
      <c r="AC1719" s="14" t="s">
        <v>17</v>
      </c>
      <c r="AD1719" s="14">
        <f t="shared" si="3"/>
        <v>3.0360687027027032E-3</v>
      </c>
      <c r="AE1719" s="14" t="s">
        <v>17</v>
      </c>
    </row>
    <row r="1720" spans="1:31">
      <c r="A1720" t="s">
        <v>143</v>
      </c>
      <c r="B1720" t="s">
        <v>128</v>
      </c>
      <c r="C1720" s="234">
        <v>37216</v>
      </c>
      <c r="D1720" s="234">
        <v>37432</v>
      </c>
      <c r="E1720">
        <v>2002</v>
      </c>
      <c r="F1720">
        <v>3</v>
      </c>
      <c r="G1720">
        <v>8</v>
      </c>
      <c r="H1720">
        <v>38.228002195121945</v>
      </c>
      <c r="I1720">
        <v>2.4031765460968018</v>
      </c>
      <c r="J1720" s="14" t="s">
        <v>17</v>
      </c>
      <c r="K1720" s="14" t="s">
        <v>17</v>
      </c>
      <c r="L1720" s="14" t="s">
        <v>17</v>
      </c>
      <c r="M1720" s="14" t="s">
        <v>17</v>
      </c>
      <c r="N1720" s="14" t="s">
        <v>17</v>
      </c>
      <c r="O1720" s="14" t="s">
        <v>17</v>
      </c>
      <c r="P1720" s="14" t="s">
        <v>17</v>
      </c>
      <c r="Q1720" s="14" t="s">
        <v>17</v>
      </c>
      <c r="R1720" s="14" t="s">
        <v>17</v>
      </c>
      <c r="S1720" s="14" t="s">
        <v>17</v>
      </c>
      <c r="T1720" s="14" t="s">
        <v>17</v>
      </c>
      <c r="U1720" s="14" t="s">
        <v>17</v>
      </c>
      <c r="V1720" s="14" t="s">
        <v>17</v>
      </c>
      <c r="W1720" s="14" t="s">
        <v>17</v>
      </c>
      <c r="X1720" s="14" t="s">
        <v>17</v>
      </c>
      <c r="Y1720" s="14" t="s">
        <v>17</v>
      </c>
      <c r="Z1720" s="14" t="s">
        <v>17</v>
      </c>
      <c r="AA1720" s="14" t="s">
        <v>17</v>
      </c>
      <c r="AB1720" s="14" t="s">
        <v>17</v>
      </c>
      <c r="AC1720" s="14" t="s">
        <v>17</v>
      </c>
      <c r="AD1720" s="14" t="s">
        <v>17</v>
      </c>
      <c r="AE1720" s="14" t="s">
        <v>17</v>
      </c>
    </row>
    <row r="1721" spans="1:31">
      <c r="A1721" t="s">
        <v>143</v>
      </c>
      <c r="B1721" t="s">
        <v>128</v>
      </c>
      <c r="C1721" s="234">
        <v>37216</v>
      </c>
      <c r="D1721" s="234">
        <v>37432</v>
      </c>
      <c r="E1721">
        <v>2002</v>
      </c>
      <c r="F1721">
        <v>3</v>
      </c>
      <c r="G1721">
        <v>9</v>
      </c>
      <c r="H1721">
        <v>49.776330731707311</v>
      </c>
      <c r="I1721">
        <v>2.5203790664672852</v>
      </c>
      <c r="J1721" s="14" t="s">
        <v>17</v>
      </c>
      <c r="K1721" s="14" t="s">
        <v>17</v>
      </c>
      <c r="L1721" s="14" t="s">
        <v>17</v>
      </c>
      <c r="M1721" s="14" t="s">
        <v>17</v>
      </c>
      <c r="N1721" s="14" t="s">
        <v>17</v>
      </c>
      <c r="O1721" s="14" t="s">
        <v>17</v>
      </c>
      <c r="P1721" s="14" t="s">
        <v>17</v>
      </c>
      <c r="Q1721" s="14" t="s">
        <v>17</v>
      </c>
      <c r="R1721" s="14" t="s">
        <v>17</v>
      </c>
      <c r="S1721" s="14" t="s">
        <v>17</v>
      </c>
      <c r="T1721" s="14" t="s">
        <v>17</v>
      </c>
      <c r="U1721" s="14" t="s">
        <v>17</v>
      </c>
      <c r="V1721" s="14" t="s">
        <v>17</v>
      </c>
      <c r="W1721" s="14" t="s">
        <v>17</v>
      </c>
      <c r="X1721" s="14" t="s">
        <v>17</v>
      </c>
      <c r="Y1721" s="14" t="s">
        <v>17</v>
      </c>
      <c r="Z1721" s="14" t="s">
        <v>17</v>
      </c>
      <c r="AA1721" s="14" t="s">
        <v>17</v>
      </c>
      <c r="AB1721" s="14" t="s">
        <v>17</v>
      </c>
      <c r="AC1721" s="14" t="s">
        <v>17</v>
      </c>
      <c r="AD1721" s="14" t="s">
        <v>17</v>
      </c>
      <c r="AE1721" s="14" t="s">
        <v>17</v>
      </c>
    </row>
    <row r="1722" spans="1:31">
      <c r="A1722" t="s">
        <v>143</v>
      </c>
      <c r="B1722" t="s">
        <v>128</v>
      </c>
      <c r="C1722" s="234">
        <v>37216</v>
      </c>
      <c r="D1722" s="234">
        <v>37432</v>
      </c>
      <c r="E1722">
        <v>2002</v>
      </c>
      <c r="F1722">
        <v>3</v>
      </c>
      <c r="G1722">
        <v>10</v>
      </c>
      <c r="H1722">
        <v>45.215752195121951</v>
      </c>
      <c r="I1722">
        <v>2.4365859031677246</v>
      </c>
      <c r="J1722" s="14" t="s">
        <v>17</v>
      </c>
      <c r="K1722" s="14" t="s">
        <v>17</v>
      </c>
      <c r="L1722" s="14" t="s">
        <v>17</v>
      </c>
      <c r="M1722" s="14" t="s">
        <v>17</v>
      </c>
      <c r="N1722" s="14" t="s">
        <v>17</v>
      </c>
      <c r="O1722" s="14" t="s">
        <v>17</v>
      </c>
      <c r="P1722" s="14" t="s">
        <v>17</v>
      </c>
      <c r="Q1722" s="14" t="s">
        <v>17</v>
      </c>
      <c r="R1722" s="14" t="s">
        <v>17</v>
      </c>
      <c r="S1722" s="14" t="s">
        <v>17</v>
      </c>
      <c r="T1722" s="14" t="s">
        <v>17</v>
      </c>
      <c r="U1722" s="14" t="s">
        <v>17</v>
      </c>
      <c r="V1722" s="14" t="s">
        <v>17</v>
      </c>
      <c r="W1722" s="14" t="s">
        <v>17</v>
      </c>
      <c r="X1722" s="14" t="s">
        <v>17</v>
      </c>
      <c r="Y1722" s="14" t="s">
        <v>17</v>
      </c>
      <c r="Z1722" s="14" t="s">
        <v>17</v>
      </c>
      <c r="AA1722" s="14" t="s">
        <v>17</v>
      </c>
      <c r="AB1722" s="14" t="s">
        <v>17</v>
      </c>
      <c r="AC1722" s="14" t="s">
        <v>17</v>
      </c>
      <c r="AD1722" s="14" t="s">
        <v>17</v>
      </c>
      <c r="AE1722" s="14" t="s">
        <v>17</v>
      </c>
    </row>
    <row r="1723" spans="1:31">
      <c r="A1723" t="s">
        <v>143</v>
      </c>
      <c r="B1723" t="s">
        <v>128</v>
      </c>
      <c r="C1723" s="234">
        <v>37216</v>
      </c>
      <c r="D1723" s="234">
        <v>37432</v>
      </c>
      <c r="E1723">
        <v>2002</v>
      </c>
      <c r="F1723">
        <v>3</v>
      </c>
      <c r="G1723">
        <v>11</v>
      </c>
      <c r="H1723">
        <v>45.830963414634134</v>
      </c>
      <c r="I1723">
        <v>2.6150736808776855</v>
      </c>
      <c r="J1723" s="14" t="s">
        <v>17</v>
      </c>
      <c r="K1723" s="14" t="s">
        <v>17</v>
      </c>
      <c r="L1723" s="14" t="s">
        <v>17</v>
      </c>
      <c r="M1723" s="14" t="s">
        <v>17</v>
      </c>
      <c r="N1723" s="14" t="s">
        <v>17</v>
      </c>
      <c r="O1723" s="14" t="s">
        <v>17</v>
      </c>
      <c r="P1723" s="14" t="s">
        <v>17</v>
      </c>
      <c r="Q1723" s="14" t="s">
        <v>17</v>
      </c>
      <c r="R1723" s="14" t="s">
        <v>17</v>
      </c>
      <c r="S1723" s="14" t="s">
        <v>17</v>
      </c>
      <c r="T1723" s="14" t="s">
        <v>17</v>
      </c>
      <c r="U1723" s="14" t="s">
        <v>17</v>
      </c>
      <c r="V1723" s="14" t="s">
        <v>17</v>
      </c>
      <c r="W1723" s="14" t="s">
        <v>17</v>
      </c>
      <c r="X1723" s="14" t="s">
        <v>17</v>
      </c>
      <c r="Y1723" s="14" t="s">
        <v>17</v>
      </c>
      <c r="Z1723" s="14" t="s">
        <v>17</v>
      </c>
      <c r="AA1723" s="14" t="s">
        <v>17</v>
      </c>
      <c r="AB1723" s="14" t="s">
        <v>17</v>
      </c>
      <c r="AC1723" s="14" t="s">
        <v>17</v>
      </c>
      <c r="AD1723" s="14" t="s">
        <v>17</v>
      </c>
      <c r="AE1723" s="14" t="s">
        <v>17</v>
      </c>
    </row>
    <row r="1724" spans="1:31">
      <c r="A1724" t="s">
        <v>143</v>
      </c>
      <c r="B1724" t="s">
        <v>128</v>
      </c>
      <c r="C1724" s="234">
        <v>37216</v>
      </c>
      <c r="D1724" s="234">
        <v>37432</v>
      </c>
      <c r="E1724">
        <v>2002</v>
      </c>
      <c r="F1724">
        <v>3</v>
      </c>
      <c r="G1724">
        <v>12</v>
      </c>
      <c r="H1724">
        <v>44.701148048780489</v>
      </c>
      <c r="I1724">
        <v>2.6420543193817139</v>
      </c>
      <c r="J1724" s="14" t="s">
        <v>17</v>
      </c>
      <c r="K1724" s="14" t="s">
        <v>17</v>
      </c>
      <c r="L1724" s="14" t="s">
        <v>17</v>
      </c>
      <c r="M1724" s="14" t="s">
        <v>17</v>
      </c>
      <c r="N1724" s="14" t="s">
        <v>17</v>
      </c>
      <c r="O1724" s="14" t="s">
        <v>17</v>
      </c>
      <c r="P1724" s="14" t="s">
        <v>17</v>
      </c>
      <c r="Q1724" s="14" t="s">
        <v>17</v>
      </c>
      <c r="R1724" s="14" t="s">
        <v>17</v>
      </c>
      <c r="S1724" s="14" t="s">
        <v>17</v>
      </c>
      <c r="T1724" s="14" t="s">
        <v>17</v>
      </c>
      <c r="U1724" s="14" t="s">
        <v>17</v>
      </c>
      <c r="V1724" s="14" t="s">
        <v>17</v>
      </c>
      <c r="W1724" s="14" t="s">
        <v>17</v>
      </c>
      <c r="X1724" s="14" t="s">
        <v>17</v>
      </c>
      <c r="Y1724" s="14" t="s">
        <v>17</v>
      </c>
      <c r="Z1724" s="14" t="s">
        <v>17</v>
      </c>
      <c r="AA1724" s="14" t="s">
        <v>17</v>
      </c>
      <c r="AB1724" s="14" t="s">
        <v>17</v>
      </c>
      <c r="AC1724" s="14" t="s">
        <v>17</v>
      </c>
      <c r="AD1724" s="14" t="s">
        <v>17</v>
      </c>
      <c r="AE1724" s="14" t="s">
        <v>17</v>
      </c>
    </row>
    <row r="1725" spans="1:31">
      <c r="A1725" t="s">
        <v>143</v>
      </c>
      <c r="B1725" t="s">
        <v>128</v>
      </c>
      <c r="C1725" s="234">
        <v>37216</v>
      </c>
      <c r="D1725" s="234">
        <v>37432</v>
      </c>
      <c r="E1725">
        <v>2002</v>
      </c>
      <c r="F1725">
        <v>3</v>
      </c>
      <c r="G1725">
        <v>13</v>
      </c>
      <c r="H1725">
        <v>40.93117170731707</v>
      </c>
      <c r="I1725">
        <v>2.7179999351501465</v>
      </c>
      <c r="J1725" s="14" t="s">
        <v>17</v>
      </c>
      <c r="K1725" s="14" t="s">
        <v>17</v>
      </c>
      <c r="L1725" s="14" t="s">
        <v>17</v>
      </c>
      <c r="M1725" s="14" t="s">
        <v>17</v>
      </c>
      <c r="N1725" s="14" t="s">
        <v>17</v>
      </c>
      <c r="O1725" s="14" t="s">
        <v>17</v>
      </c>
      <c r="P1725" s="14" t="s">
        <v>17</v>
      </c>
      <c r="Q1725" s="14" t="s">
        <v>17</v>
      </c>
      <c r="R1725" s="14" t="s">
        <v>17</v>
      </c>
      <c r="S1725" s="14" t="s">
        <v>17</v>
      </c>
      <c r="T1725" s="14" t="s">
        <v>17</v>
      </c>
      <c r="U1725" s="14" t="s">
        <v>17</v>
      </c>
      <c r="V1725" s="14" t="s">
        <v>17</v>
      </c>
      <c r="W1725" s="14" t="s">
        <v>17</v>
      </c>
      <c r="X1725" s="14" t="s">
        <v>17</v>
      </c>
      <c r="Y1725" s="14" t="s">
        <v>17</v>
      </c>
      <c r="Z1725" s="14" t="s">
        <v>17</v>
      </c>
      <c r="AA1725" s="14" t="s">
        <v>17</v>
      </c>
      <c r="AB1725" s="14" t="s">
        <v>17</v>
      </c>
      <c r="AC1725" s="14" t="s">
        <v>17</v>
      </c>
      <c r="AD1725" s="14" t="s">
        <v>17</v>
      </c>
      <c r="AE1725" s="14" t="s">
        <v>17</v>
      </c>
    </row>
    <row r="1726" spans="1:31">
      <c r="A1726" t="s">
        <v>143</v>
      </c>
      <c r="B1726" t="s">
        <v>128</v>
      </c>
      <c r="C1726" s="234">
        <v>37216</v>
      </c>
      <c r="D1726" s="234">
        <v>37432</v>
      </c>
      <c r="E1726">
        <v>2002</v>
      </c>
      <c r="F1726">
        <v>3</v>
      </c>
      <c r="G1726">
        <v>14</v>
      </c>
      <c r="H1726">
        <v>48.471124390243901</v>
      </c>
      <c r="I1726">
        <v>2.4725940227508545</v>
      </c>
      <c r="J1726" s="14" t="s">
        <v>17</v>
      </c>
      <c r="K1726" s="14" t="s">
        <v>17</v>
      </c>
      <c r="L1726" s="14" t="s">
        <v>17</v>
      </c>
      <c r="M1726" s="14" t="s">
        <v>17</v>
      </c>
      <c r="N1726" s="14" t="s">
        <v>17</v>
      </c>
      <c r="O1726" s="14" t="s">
        <v>17</v>
      </c>
      <c r="P1726" s="14" t="s">
        <v>17</v>
      </c>
      <c r="Q1726" s="14" t="s">
        <v>17</v>
      </c>
      <c r="R1726" s="14" t="s">
        <v>17</v>
      </c>
      <c r="S1726" s="14" t="s">
        <v>17</v>
      </c>
      <c r="T1726" s="14" t="s">
        <v>17</v>
      </c>
      <c r="U1726" s="14" t="s">
        <v>17</v>
      </c>
      <c r="V1726" s="14" t="s">
        <v>17</v>
      </c>
      <c r="W1726" s="14" t="s">
        <v>17</v>
      </c>
      <c r="X1726" s="14" t="s">
        <v>17</v>
      </c>
      <c r="Y1726" s="14" t="s">
        <v>17</v>
      </c>
      <c r="Z1726" s="14" t="s">
        <v>17</v>
      </c>
      <c r="AA1726" s="14" t="s">
        <v>17</v>
      </c>
      <c r="AB1726" s="14" t="s">
        <v>17</v>
      </c>
      <c r="AC1726" s="14" t="s">
        <v>17</v>
      </c>
      <c r="AD1726" s="14" t="s">
        <v>17</v>
      </c>
      <c r="AE1726" s="14" t="s">
        <v>17</v>
      </c>
    </row>
    <row r="1727" spans="1:31">
      <c r="A1727" t="s">
        <v>143</v>
      </c>
      <c r="B1727" t="s">
        <v>128</v>
      </c>
      <c r="C1727" s="234">
        <v>37216</v>
      </c>
      <c r="D1727" s="234">
        <v>37432</v>
      </c>
      <c r="E1727">
        <v>2002</v>
      </c>
      <c r="F1727">
        <v>4</v>
      </c>
      <c r="G1727">
        <v>1</v>
      </c>
      <c r="H1727">
        <v>34.767490731707312</v>
      </c>
      <c r="I1727">
        <v>2.1274874210357666</v>
      </c>
      <c r="J1727" s="14" t="s">
        <v>17</v>
      </c>
      <c r="K1727" s="14" t="s">
        <v>17</v>
      </c>
      <c r="L1727" s="14" t="s">
        <v>17</v>
      </c>
      <c r="M1727" s="14" t="s">
        <v>17</v>
      </c>
      <c r="N1727" s="14" t="s">
        <v>17</v>
      </c>
      <c r="O1727" s="14" t="s">
        <v>17</v>
      </c>
      <c r="P1727" s="14" t="s">
        <v>17</v>
      </c>
      <c r="Q1727" s="14" t="s">
        <v>17</v>
      </c>
      <c r="R1727" s="14" t="s">
        <v>17</v>
      </c>
      <c r="S1727" s="14" t="s">
        <v>17</v>
      </c>
      <c r="T1727" s="14" t="s">
        <v>17</v>
      </c>
      <c r="U1727" s="14" t="s">
        <v>17</v>
      </c>
      <c r="V1727" s="14" t="s">
        <v>17</v>
      </c>
      <c r="W1727" s="14" t="s">
        <v>17</v>
      </c>
      <c r="X1727" s="158">
        <v>0.36429937200000001</v>
      </c>
      <c r="Y1727" s="14">
        <v>74</v>
      </c>
      <c r="Z1727" s="14" t="s">
        <v>17</v>
      </c>
      <c r="AA1727" s="14" t="s">
        <v>17</v>
      </c>
      <c r="AB1727" s="14" t="s">
        <v>17</v>
      </c>
      <c r="AC1727" s="14" t="s">
        <v>17</v>
      </c>
      <c r="AD1727" s="14">
        <f t="shared" si="3"/>
        <v>4.9229644864864867E-3</v>
      </c>
      <c r="AE1727" s="14" t="s">
        <v>17</v>
      </c>
    </row>
    <row r="1728" spans="1:31">
      <c r="A1728" t="s">
        <v>143</v>
      </c>
      <c r="B1728" t="s">
        <v>128</v>
      </c>
      <c r="C1728" s="234">
        <v>37216</v>
      </c>
      <c r="D1728" s="234">
        <v>37432</v>
      </c>
      <c r="E1728">
        <v>2002</v>
      </c>
      <c r="F1728">
        <v>4</v>
      </c>
      <c r="G1728">
        <v>2</v>
      </c>
      <c r="H1728">
        <v>36.430502926829263</v>
      </c>
      <c r="I1728">
        <v>2.0187234878540039</v>
      </c>
      <c r="J1728" s="14" t="s">
        <v>17</v>
      </c>
      <c r="K1728" s="14" t="s">
        <v>17</v>
      </c>
      <c r="L1728" s="14" t="s">
        <v>17</v>
      </c>
      <c r="M1728" s="14" t="s">
        <v>17</v>
      </c>
      <c r="N1728" s="14" t="s">
        <v>17</v>
      </c>
      <c r="O1728" s="14" t="s">
        <v>17</v>
      </c>
      <c r="P1728" s="162">
        <v>6.5329999999999999E-2</v>
      </c>
      <c r="Q1728" s="162">
        <v>0.85899999999999999</v>
      </c>
      <c r="R1728" s="14" t="s">
        <v>17</v>
      </c>
      <c r="S1728" s="14" t="s">
        <v>17</v>
      </c>
      <c r="T1728" s="14" t="s">
        <v>17</v>
      </c>
      <c r="U1728" s="14" t="s">
        <v>17</v>
      </c>
      <c r="V1728" s="14" t="s">
        <v>17</v>
      </c>
      <c r="W1728" s="14" t="s">
        <v>17</v>
      </c>
      <c r="X1728" s="158">
        <v>0.42703516799999991</v>
      </c>
      <c r="Y1728" s="14">
        <v>74</v>
      </c>
      <c r="Z1728" s="14" t="s">
        <v>17</v>
      </c>
      <c r="AA1728" s="14" t="s">
        <v>17</v>
      </c>
      <c r="AB1728" s="14" t="s">
        <v>17</v>
      </c>
      <c r="AC1728" s="14" t="s">
        <v>17</v>
      </c>
      <c r="AD1728" s="14">
        <f t="shared" si="3"/>
        <v>5.770745513513512E-3</v>
      </c>
      <c r="AE1728" s="14" t="s">
        <v>17</v>
      </c>
    </row>
    <row r="1729" spans="1:31">
      <c r="A1729" t="s">
        <v>143</v>
      </c>
      <c r="B1729" t="s">
        <v>128</v>
      </c>
      <c r="C1729" s="234">
        <v>37216</v>
      </c>
      <c r="D1729" s="234">
        <v>37432</v>
      </c>
      <c r="E1729">
        <v>2002</v>
      </c>
      <c r="F1729">
        <v>4</v>
      </c>
      <c r="G1729">
        <v>3</v>
      </c>
      <c r="H1729">
        <v>45.026519999999998</v>
      </c>
      <c r="I1729">
        <v>2.248833179473877</v>
      </c>
      <c r="J1729" s="14" t="s">
        <v>17</v>
      </c>
      <c r="K1729" s="14" t="s">
        <v>17</v>
      </c>
      <c r="L1729" s="162">
        <v>6.01</v>
      </c>
      <c r="M1729" s="14" t="s">
        <v>17</v>
      </c>
      <c r="N1729" s="162">
        <v>55.463135000000001</v>
      </c>
      <c r="O1729" s="14" t="s">
        <v>17</v>
      </c>
      <c r="P1729" s="162">
        <v>7.7350000000000002E-2</v>
      </c>
      <c r="Q1729" s="162">
        <v>0.86933333333333318</v>
      </c>
      <c r="R1729" s="14" t="s">
        <v>17</v>
      </c>
      <c r="S1729" s="14" t="s">
        <v>17</v>
      </c>
      <c r="T1729" s="14" t="s">
        <v>17</v>
      </c>
      <c r="U1729" s="14" t="s">
        <v>17</v>
      </c>
      <c r="V1729" s="14" t="s">
        <v>17</v>
      </c>
      <c r="W1729" s="14" t="s">
        <v>17</v>
      </c>
      <c r="X1729" s="158">
        <v>0.50868546000000014</v>
      </c>
      <c r="Y1729" s="14">
        <v>74</v>
      </c>
      <c r="Z1729" s="14" t="s">
        <v>17</v>
      </c>
      <c r="AA1729" s="14" t="s">
        <v>17</v>
      </c>
      <c r="AB1729" s="14" t="s">
        <v>17</v>
      </c>
      <c r="AC1729" s="14" t="s">
        <v>17</v>
      </c>
      <c r="AD1729" s="14">
        <f t="shared" si="3"/>
        <v>6.8741278378378397E-3</v>
      </c>
      <c r="AE1729" s="14" t="s">
        <v>17</v>
      </c>
    </row>
    <row r="1730" spans="1:31">
      <c r="A1730" t="s">
        <v>143</v>
      </c>
      <c r="B1730" t="s">
        <v>128</v>
      </c>
      <c r="C1730" s="234">
        <v>37216</v>
      </c>
      <c r="D1730" s="234">
        <v>37432</v>
      </c>
      <c r="E1730">
        <v>2002</v>
      </c>
      <c r="F1730">
        <v>4</v>
      </c>
      <c r="G1730">
        <v>4</v>
      </c>
      <c r="H1730">
        <v>60.333256097560977</v>
      </c>
      <c r="I1730">
        <v>2.1969661712646484</v>
      </c>
      <c r="J1730" s="14" t="s">
        <v>17</v>
      </c>
      <c r="K1730" s="14" t="s">
        <v>17</v>
      </c>
      <c r="L1730" s="162">
        <v>6.0149999999999997</v>
      </c>
      <c r="M1730" s="14" t="s">
        <v>17</v>
      </c>
      <c r="N1730" s="162">
        <v>77.065134999999998</v>
      </c>
      <c r="O1730" s="14" t="s">
        <v>17</v>
      </c>
      <c r="P1730" s="162">
        <v>8.0283333333333332E-2</v>
      </c>
      <c r="Q1730" s="162">
        <v>0.83166666666666667</v>
      </c>
      <c r="R1730" s="14" t="s">
        <v>17</v>
      </c>
      <c r="S1730" s="14" t="s">
        <v>17</v>
      </c>
      <c r="T1730" s="14" t="s">
        <v>17</v>
      </c>
      <c r="U1730" s="14" t="s">
        <v>17</v>
      </c>
      <c r="V1730" s="14" t="s">
        <v>17</v>
      </c>
      <c r="W1730" s="14" t="s">
        <v>17</v>
      </c>
      <c r="X1730" s="158">
        <v>0.58890901200000001</v>
      </c>
      <c r="Y1730" s="14">
        <v>74</v>
      </c>
      <c r="Z1730" s="14" t="s">
        <v>17</v>
      </c>
      <c r="AA1730" s="14" t="s">
        <v>17</v>
      </c>
      <c r="AB1730" s="14" t="s">
        <v>17</v>
      </c>
      <c r="AC1730" s="14" t="s">
        <v>17</v>
      </c>
      <c r="AD1730" s="14">
        <f t="shared" si="3"/>
        <v>7.9582298918918926E-3</v>
      </c>
      <c r="AE1730" s="14" t="s">
        <v>17</v>
      </c>
    </row>
    <row r="1731" spans="1:31">
      <c r="A1731" t="s">
        <v>143</v>
      </c>
      <c r="B1731" t="s">
        <v>128</v>
      </c>
      <c r="C1731" s="234">
        <v>37216</v>
      </c>
      <c r="D1731" s="234">
        <v>37432</v>
      </c>
      <c r="E1731">
        <v>2002</v>
      </c>
      <c r="F1731">
        <v>4</v>
      </c>
      <c r="G1731">
        <v>5</v>
      </c>
      <c r="H1731">
        <v>34.398322682926832</v>
      </c>
      <c r="I1731">
        <v>2.4685065746307373</v>
      </c>
      <c r="J1731" s="14" t="s">
        <v>17</v>
      </c>
      <c r="K1731" s="14" t="s">
        <v>17</v>
      </c>
      <c r="L1731" s="162">
        <v>5.9450000000000003</v>
      </c>
      <c r="M1731" s="14" t="s">
        <v>17</v>
      </c>
      <c r="N1731" s="162">
        <v>99.693230000000028</v>
      </c>
      <c r="O1731" s="14" t="s">
        <v>17</v>
      </c>
      <c r="P1731" s="162">
        <v>7.0019999999999999E-2</v>
      </c>
      <c r="Q1731" s="162">
        <v>0.90833333333333321</v>
      </c>
      <c r="R1731" s="14" t="s">
        <v>17</v>
      </c>
      <c r="S1731" s="14" t="s">
        <v>17</v>
      </c>
      <c r="T1731" s="14" t="s">
        <v>17</v>
      </c>
      <c r="U1731" s="14" t="s">
        <v>17</v>
      </c>
      <c r="V1731" s="14" t="s">
        <v>17</v>
      </c>
      <c r="W1731" s="14" t="s">
        <v>17</v>
      </c>
      <c r="X1731" s="158">
        <v>0.38692339199999998</v>
      </c>
      <c r="Y1731" s="14">
        <v>74</v>
      </c>
      <c r="Z1731" s="14" t="s">
        <v>17</v>
      </c>
      <c r="AA1731" s="14" t="s">
        <v>17</v>
      </c>
      <c r="AB1731" s="14" t="s">
        <v>17</v>
      </c>
      <c r="AC1731" s="14" t="s">
        <v>17</v>
      </c>
      <c r="AD1731" s="14">
        <f t="shared" si="3"/>
        <v>5.2286944864864864E-3</v>
      </c>
      <c r="AE1731" s="14" t="s">
        <v>17</v>
      </c>
    </row>
    <row r="1732" spans="1:31">
      <c r="A1732" t="s">
        <v>143</v>
      </c>
      <c r="B1732" t="s">
        <v>128</v>
      </c>
      <c r="C1732" s="234">
        <v>37216</v>
      </c>
      <c r="D1732" s="234">
        <v>37432</v>
      </c>
      <c r="E1732">
        <v>2002</v>
      </c>
      <c r="F1732">
        <v>4</v>
      </c>
      <c r="G1732">
        <v>6</v>
      </c>
      <c r="H1732">
        <v>42.391317073170732</v>
      </c>
      <c r="I1732">
        <v>2.7621397972106934</v>
      </c>
      <c r="J1732" s="14" t="s">
        <v>17</v>
      </c>
      <c r="K1732" s="14" t="s">
        <v>17</v>
      </c>
      <c r="L1732" s="162">
        <v>5.7750000000000004</v>
      </c>
      <c r="M1732" s="14" t="s">
        <v>17</v>
      </c>
      <c r="N1732" s="162">
        <v>93.158625000000001</v>
      </c>
      <c r="O1732" s="14" t="s">
        <v>17</v>
      </c>
      <c r="P1732" s="162">
        <v>7.9259999999999997E-2</v>
      </c>
      <c r="Q1732" s="162">
        <v>0.90433333333333332</v>
      </c>
      <c r="R1732" s="14" t="s">
        <v>17</v>
      </c>
      <c r="S1732" s="14" t="s">
        <v>17</v>
      </c>
      <c r="T1732" s="14" t="s">
        <v>17</v>
      </c>
      <c r="U1732" s="14" t="s">
        <v>17</v>
      </c>
      <c r="V1732" s="14" t="s">
        <v>17</v>
      </c>
      <c r="W1732" s="14" t="s">
        <v>17</v>
      </c>
      <c r="X1732" s="158">
        <v>0.53467930399999997</v>
      </c>
      <c r="Y1732" s="14">
        <v>74</v>
      </c>
      <c r="Z1732" s="14" t="s">
        <v>17</v>
      </c>
      <c r="AA1732" s="14" t="s">
        <v>17</v>
      </c>
      <c r="AB1732" s="14" t="s">
        <v>17</v>
      </c>
      <c r="AC1732" s="14" t="s">
        <v>17</v>
      </c>
      <c r="AD1732" s="14">
        <f t="shared" si="3"/>
        <v>7.2253959999999994E-3</v>
      </c>
      <c r="AE1732" s="14" t="s">
        <v>17</v>
      </c>
    </row>
    <row r="1733" spans="1:31">
      <c r="A1733" t="s">
        <v>143</v>
      </c>
      <c r="B1733" t="s">
        <v>128</v>
      </c>
      <c r="C1733" s="234">
        <v>37216</v>
      </c>
      <c r="D1733" s="234">
        <v>37432</v>
      </c>
      <c r="E1733">
        <v>2002</v>
      </c>
      <c r="F1733">
        <v>4</v>
      </c>
      <c r="G1733">
        <v>7</v>
      </c>
      <c r="H1733">
        <v>51.557509756097566</v>
      </c>
      <c r="I1733">
        <v>2.5299584865570068</v>
      </c>
      <c r="J1733" s="14" t="s">
        <v>17</v>
      </c>
      <c r="K1733" s="14" t="s">
        <v>17</v>
      </c>
      <c r="L1733" s="162">
        <v>5.5025000000000004</v>
      </c>
      <c r="M1733" s="14" t="s">
        <v>17</v>
      </c>
      <c r="N1733" s="162">
        <v>81.11551</v>
      </c>
      <c r="O1733" s="14" t="s">
        <v>17</v>
      </c>
      <c r="P1733" s="162">
        <v>9.0130000000000002E-2</v>
      </c>
      <c r="Q1733" s="162">
        <v>0.95400000000000007</v>
      </c>
      <c r="R1733" s="14" t="s">
        <v>17</v>
      </c>
      <c r="S1733" s="14" t="s">
        <v>17</v>
      </c>
      <c r="T1733" s="14" t="s">
        <v>17</v>
      </c>
      <c r="U1733" s="14" t="s">
        <v>17</v>
      </c>
      <c r="V1733" s="14" t="s">
        <v>17</v>
      </c>
      <c r="W1733" s="14" t="s">
        <v>17</v>
      </c>
      <c r="X1733" s="158">
        <v>0.55140613199999988</v>
      </c>
      <c r="Y1733" s="14">
        <v>74</v>
      </c>
      <c r="Z1733" s="14" t="s">
        <v>17</v>
      </c>
      <c r="AA1733" s="14" t="s">
        <v>17</v>
      </c>
      <c r="AB1733" s="14" t="s">
        <v>17</v>
      </c>
      <c r="AC1733" s="14" t="s">
        <v>17</v>
      </c>
      <c r="AD1733" s="14">
        <f t="shared" si="3"/>
        <v>7.4514342162162149E-3</v>
      </c>
      <c r="AE1733" s="14" t="s">
        <v>17</v>
      </c>
    </row>
    <row r="1734" spans="1:31">
      <c r="A1734" t="s">
        <v>143</v>
      </c>
      <c r="B1734" t="s">
        <v>128</v>
      </c>
      <c r="C1734" s="234">
        <v>37216</v>
      </c>
      <c r="D1734" s="234">
        <v>37432</v>
      </c>
      <c r="E1734">
        <v>2002</v>
      </c>
      <c r="F1734">
        <v>4</v>
      </c>
      <c r="G1734">
        <v>8</v>
      </c>
      <c r="H1734">
        <v>43.30091243902438</v>
      </c>
      <c r="I1734">
        <v>2.2140407562255859</v>
      </c>
      <c r="J1734" s="14" t="s">
        <v>17</v>
      </c>
      <c r="K1734" s="14" t="s">
        <v>17</v>
      </c>
      <c r="L1734" s="14" t="s">
        <v>17</v>
      </c>
      <c r="M1734" s="14" t="s">
        <v>17</v>
      </c>
      <c r="N1734" s="14" t="s">
        <v>17</v>
      </c>
      <c r="O1734" s="14" t="s">
        <v>17</v>
      </c>
      <c r="P1734" s="14" t="s">
        <v>17</v>
      </c>
      <c r="Q1734" s="14" t="s">
        <v>17</v>
      </c>
      <c r="R1734" s="14" t="s">
        <v>17</v>
      </c>
      <c r="S1734" s="14" t="s">
        <v>17</v>
      </c>
      <c r="T1734" s="14" t="s">
        <v>17</v>
      </c>
      <c r="U1734" s="14" t="s">
        <v>17</v>
      </c>
      <c r="V1734" s="14" t="s">
        <v>17</v>
      </c>
      <c r="W1734" s="14" t="s">
        <v>17</v>
      </c>
      <c r="X1734" s="14" t="s">
        <v>17</v>
      </c>
      <c r="Y1734" s="14" t="s">
        <v>17</v>
      </c>
      <c r="Z1734" s="14" t="s">
        <v>17</v>
      </c>
      <c r="AA1734" s="14" t="s">
        <v>17</v>
      </c>
      <c r="AB1734" s="14" t="s">
        <v>17</v>
      </c>
      <c r="AC1734" s="14" t="s">
        <v>17</v>
      </c>
      <c r="AD1734" s="14" t="s">
        <v>17</v>
      </c>
      <c r="AE1734" s="14" t="s">
        <v>17</v>
      </c>
    </row>
    <row r="1735" spans="1:31">
      <c r="A1735" t="s">
        <v>143</v>
      </c>
      <c r="B1735" t="s">
        <v>128</v>
      </c>
      <c r="C1735" s="234">
        <v>37216</v>
      </c>
      <c r="D1735" s="234">
        <v>37432</v>
      </c>
      <c r="E1735">
        <v>2002</v>
      </c>
      <c r="F1735">
        <v>4</v>
      </c>
      <c r="G1735">
        <v>9</v>
      </c>
      <c r="H1735">
        <v>45.883642682926833</v>
      </c>
      <c r="I1735">
        <v>2.2919292449951172</v>
      </c>
      <c r="J1735" s="14" t="s">
        <v>17</v>
      </c>
      <c r="K1735" s="14" t="s">
        <v>17</v>
      </c>
      <c r="L1735" s="14" t="s">
        <v>17</v>
      </c>
      <c r="M1735" s="14" t="s">
        <v>17</v>
      </c>
      <c r="N1735" s="14" t="s">
        <v>17</v>
      </c>
      <c r="O1735" s="14" t="s">
        <v>17</v>
      </c>
      <c r="P1735" s="14" t="s">
        <v>17</v>
      </c>
      <c r="Q1735" s="14" t="s">
        <v>17</v>
      </c>
      <c r="R1735" s="14" t="s">
        <v>17</v>
      </c>
      <c r="S1735" s="14" t="s">
        <v>17</v>
      </c>
      <c r="T1735" s="14" t="s">
        <v>17</v>
      </c>
      <c r="U1735" s="14" t="s">
        <v>17</v>
      </c>
      <c r="V1735" s="14" t="s">
        <v>17</v>
      </c>
      <c r="W1735" s="14" t="s">
        <v>17</v>
      </c>
      <c r="X1735" s="14" t="s">
        <v>17</v>
      </c>
      <c r="Y1735" s="14" t="s">
        <v>17</v>
      </c>
      <c r="Z1735" s="14" t="s">
        <v>17</v>
      </c>
      <c r="AA1735" s="14" t="s">
        <v>17</v>
      </c>
      <c r="AB1735" s="14" t="s">
        <v>17</v>
      </c>
      <c r="AC1735" s="14" t="s">
        <v>17</v>
      </c>
      <c r="AD1735" s="14" t="s">
        <v>17</v>
      </c>
      <c r="AE1735" s="14" t="s">
        <v>17</v>
      </c>
    </row>
    <row r="1736" spans="1:31">
      <c r="A1736" t="s">
        <v>143</v>
      </c>
      <c r="B1736" t="s">
        <v>128</v>
      </c>
      <c r="C1736" s="234">
        <v>37216</v>
      </c>
      <c r="D1736" s="234">
        <v>37432</v>
      </c>
      <c r="E1736">
        <v>2002</v>
      </c>
      <c r="F1736">
        <v>4</v>
      </c>
      <c r="G1736">
        <v>10</v>
      </c>
      <c r="H1736">
        <v>44.134897560975602</v>
      </c>
      <c r="I1736">
        <v>2.6328940391540527</v>
      </c>
      <c r="J1736" s="14" t="s">
        <v>17</v>
      </c>
      <c r="K1736" s="14" t="s">
        <v>17</v>
      </c>
      <c r="L1736" s="14" t="s">
        <v>17</v>
      </c>
      <c r="M1736" s="14" t="s">
        <v>17</v>
      </c>
      <c r="N1736" s="14" t="s">
        <v>17</v>
      </c>
      <c r="O1736" s="14" t="s">
        <v>17</v>
      </c>
      <c r="P1736" s="14" t="s">
        <v>17</v>
      </c>
      <c r="Q1736" s="14" t="s">
        <v>17</v>
      </c>
      <c r="R1736" s="14" t="s">
        <v>17</v>
      </c>
      <c r="S1736" s="14" t="s">
        <v>17</v>
      </c>
      <c r="T1736" s="14" t="s">
        <v>17</v>
      </c>
      <c r="U1736" s="14" t="s">
        <v>17</v>
      </c>
      <c r="V1736" s="14" t="s">
        <v>17</v>
      </c>
      <c r="W1736" s="14" t="s">
        <v>17</v>
      </c>
      <c r="X1736" s="14" t="s">
        <v>17</v>
      </c>
      <c r="Y1736" s="14" t="s">
        <v>17</v>
      </c>
      <c r="Z1736" s="14" t="s">
        <v>17</v>
      </c>
      <c r="AA1736" s="14" t="s">
        <v>17</v>
      </c>
      <c r="AB1736" s="14" t="s">
        <v>17</v>
      </c>
      <c r="AC1736" s="14" t="s">
        <v>17</v>
      </c>
      <c r="AD1736" s="14" t="s">
        <v>17</v>
      </c>
      <c r="AE1736" s="14" t="s">
        <v>17</v>
      </c>
    </row>
    <row r="1737" spans="1:31">
      <c r="A1737" t="s">
        <v>143</v>
      </c>
      <c r="B1737" t="s">
        <v>128</v>
      </c>
      <c r="C1737" s="234">
        <v>37216</v>
      </c>
      <c r="D1737" s="234">
        <v>37432</v>
      </c>
      <c r="E1737">
        <v>2002</v>
      </c>
      <c r="F1737">
        <v>4</v>
      </c>
      <c r="G1737">
        <v>11</v>
      </c>
      <c r="H1737">
        <v>51.340595121951225</v>
      </c>
      <c r="I1737">
        <v>2.4006681442260742</v>
      </c>
      <c r="J1737" s="14" t="s">
        <v>17</v>
      </c>
      <c r="K1737" s="14" t="s">
        <v>17</v>
      </c>
      <c r="L1737" s="14" t="s">
        <v>17</v>
      </c>
      <c r="M1737" s="14" t="s">
        <v>17</v>
      </c>
      <c r="N1737" s="14" t="s">
        <v>17</v>
      </c>
      <c r="O1737" s="14" t="s">
        <v>17</v>
      </c>
      <c r="P1737" s="14" t="s">
        <v>17</v>
      </c>
      <c r="Q1737" s="14" t="s">
        <v>17</v>
      </c>
      <c r="R1737" s="14" t="s">
        <v>17</v>
      </c>
      <c r="S1737" s="14" t="s">
        <v>17</v>
      </c>
      <c r="T1737" s="14" t="s">
        <v>17</v>
      </c>
      <c r="U1737" s="14" t="s">
        <v>17</v>
      </c>
      <c r="V1737" s="14" t="s">
        <v>17</v>
      </c>
      <c r="W1737" s="14" t="s">
        <v>17</v>
      </c>
      <c r="X1737" s="14" t="s">
        <v>17</v>
      </c>
      <c r="Y1737" s="14" t="s">
        <v>17</v>
      </c>
      <c r="Z1737" s="14" t="s">
        <v>17</v>
      </c>
      <c r="AA1737" s="14" t="s">
        <v>17</v>
      </c>
      <c r="AB1737" s="14" t="s">
        <v>17</v>
      </c>
      <c r="AC1737" s="14" t="s">
        <v>17</v>
      </c>
      <c r="AD1737" s="14" t="s">
        <v>17</v>
      </c>
      <c r="AE1737" s="14" t="s">
        <v>17</v>
      </c>
    </row>
    <row r="1738" spans="1:31">
      <c r="A1738" t="s">
        <v>143</v>
      </c>
      <c r="B1738" t="s">
        <v>128</v>
      </c>
      <c r="C1738" s="234">
        <v>37216</v>
      </c>
      <c r="D1738" s="234">
        <v>37432</v>
      </c>
      <c r="E1738">
        <v>2002</v>
      </c>
      <c r="F1738">
        <v>4</v>
      </c>
      <c r="G1738">
        <v>12</v>
      </c>
      <c r="H1738">
        <v>50.317377804878042</v>
      </c>
      <c r="I1738">
        <v>2.6083133220672607</v>
      </c>
      <c r="J1738" s="14" t="s">
        <v>17</v>
      </c>
      <c r="K1738" s="14" t="s">
        <v>17</v>
      </c>
      <c r="L1738" s="14" t="s">
        <v>17</v>
      </c>
      <c r="M1738" s="14" t="s">
        <v>17</v>
      </c>
      <c r="N1738" s="14" t="s">
        <v>17</v>
      </c>
      <c r="O1738" s="14" t="s">
        <v>17</v>
      </c>
      <c r="P1738" s="14" t="s">
        <v>17</v>
      </c>
      <c r="Q1738" s="14" t="s">
        <v>17</v>
      </c>
      <c r="R1738" s="14" t="s">
        <v>17</v>
      </c>
      <c r="S1738" s="14" t="s">
        <v>17</v>
      </c>
      <c r="T1738" s="14" t="s">
        <v>17</v>
      </c>
      <c r="U1738" s="14" t="s">
        <v>17</v>
      </c>
      <c r="V1738" s="14" t="s">
        <v>17</v>
      </c>
      <c r="W1738" s="14" t="s">
        <v>17</v>
      </c>
      <c r="X1738" s="14" t="s">
        <v>17</v>
      </c>
      <c r="Y1738" s="14" t="s">
        <v>17</v>
      </c>
      <c r="Z1738" s="14" t="s">
        <v>17</v>
      </c>
      <c r="AA1738" s="14" t="s">
        <v>17</v>
      </c>
      <c r="AB1738" s="14" t="s">
        <v>17</v>
      </c>
      <c r="AC1738" s="14" t="s">
        <v>17</v>
      </c>
      <c r="AD1738" s="14" t="s">
        <v>17</v>
      </c>
      <c r="AE1738" s="14" t="s">
        <v>17</v>
      </c>
    </row>
    <row r="1739" spans="1:31">
      <c r="A1739" t="s">
        <v>143</v>
      </c>
      <c r="B1739" t="s">
        <v>128</v>
      </c>
      <c r="C1739" s="234">
        <v>37216</v>
      </c>
      <c r="D1739" s="234">
        <v>37432</v>
      </c>
      <c r="E1739">
        <v>2002</v>
      </c>
      <c r="F1739">
        <v>4</v>
      </c>
      <c r="G1739">
        <v>13</v>
      </c>
      <c r="H1739">
        <v>33.944454634146346</v>
      </c>
      <c r="I1739">
        <v>2.4873178005218506</v>
      </c>
      <c r="J1739" s="14" t="s">
        <v>17</v>
      </c>
      <c r="K1739" s="14" t="s">
        <v>17</v>
      </c>
      <c r="L1739" s="14" t="s">
        <v>17</v>
      </c>
      <c r="M1739" s="14" t="s">
        <v>17</v>
      </c>
      <c r="N1739" s="14" t="s">
        <v>17</v>
      </c>
      <c r="O1739" s="14" t="s">
        <v>17</v>
      </c>
      <c r="P1739" s="14" t="s">
        <v>17</v>
      </c>
      <c r="Q1739" s="14" t="s">
        <v>17</v>
      </c>
      <c r="R1739" s="14" t="s">
        <v>17</v>
      </c>
      <c r="S1739" s="14" t="s">
        <v>17</v>
      </c>
      <c r="T1739" s="14" t="s">
        <v>17</v>
      </c>
      <c r="U1739" s="14" t="s">
        <v>17</v>
      </c>
      <c r="V1739" s="14" t="s">
        <v>17</v>
      </c>
      <c r="W1739" s="14" t="s">
        <v>17</v>
      </c>
      <c r="X1739" s="14" t="s">
        <v>17</v>
      </c>
      <c r="Y1739" s="14" t="s">
        <v>17</v>
      </c>
      <c r="Z1739" s="14" t="s">
        <v>17</v>
      </c>
      <c r="AA1739" s="14" t="s">
        <v>17</v>
      </c>
      <c r="AB1739" s="14" t="s">
        <v>17</v>
      </c>
      <c r="AC1739" s="14" t="s">
        <v>17</v>
      </c>
      <c r="AD1739" s="14" t="s">
        <v>17</v>
      </c>
      <c r="AE1739" s="14" t="s">
        <v>17</v>
      </c>
    </row>
    <row r="1740" spans="1:31">
      <c r="A1740" t="s">
        <v>143</v>
      </c>
      <c r="B1740" t="s">
        <v>128</v>
      </c>
      <c r="C1740" s="234">
        <v>37216</v>
      </c>
      <c r="D1740" s="234">
        <v>37432</v>
      </c>
      <c r="E1740">
        <v>2002</v>
      </c>
      <c r="F1740">
        <v>4</v>
      </c>
      <c r="G1740">
        <v>14</v>
      </c>
      <c r="H1740">
        <v>51.579820975609756</v>
      </c>
      <c r="I1740">
        <v>2.4550673961639404</v>
      </c>
      <c r="J1740" s="14" t="s">
        <v>17</v>
      </c>
      <c r="K1740" s="14" t="s">
        <v>17</v>
      </c>
      <c r="L1740" s="14" t="s">
        <v>17</v>
      </c>
      <c r="M1740" s="14" t="s">
        <v>17</v>
      </c>
      <c r="N1740" s="14" t="s">
        <v>17</v>
      </c>
      <c r="O1740" s="14" t="s">
        <v>17</v>
      </c>
      <c r="P1740" s="14" t="s">
        <v>17</v>
      </c>
      <c r="Q1740" s="14" t="s">
        <v>17</v>
      </c>
      <c r="R1740" s="14" t="s">
        <v>17</v>
      </c>
      <c r="S1740" s="14" t="s">
        <v>17</v>
      </c>
      <c r="T1740" s="14" t="s">
        <v>17</v>
      </c>
      <c r="U1740" s="14" t="s">
        <v>17</v>
      </c>
      <c r="V1740" s="14" t="s">
        <v>17</v>
      </c>
      <c r="W1740" s="14" t="s">
        <v>17</v>
      </c>
      <c r="X1740" s="14" t="s">
        <v>17</v>
      </c>
      <c r="Y1740" s="14" t="s">
        <v>17</v>
      </c>
      <c r="Z1740" s="14" t="s">
        <v>17</v>
      </c>
      <c r="AA1740" s="14" t="s">
        <v>17</v>
      </c>
      <c r="AB1740" s="14" t="s">
        <v>17</v>
      </c>
      <c r="AC1740" s="14" t="s">
        <v>17</v>
      </c>
      <c r="AD1740" s="14" t="s">
        <v>17</v>
      </c>
      <c r="AE1740" s="14" t="s">
        <v>17</v>
      </c>
    </row>
    <row r="1741" spans="1:31">
      <c r="A1741" t="s">
        <v>143</v>
      </c>
      <c r="B1741" t="s">
        <v>128</v>
      </c>
      <c r="C1741" s="234">
        <v>37537</v>
      </c>
      <c r="D1741" s="234">
        <v>37789</v>
      </c>
      <c r="E1741">
        <v>2003</v>
      </c>
      <c r="F1741">
        <v>1</v>
      </c>
      <c r="G1741">
        <v>1</v>
      </c>
      <c r="H1741">
        <v>29.881097560975618</v>
      </c>
      <c r="I1741" s="4">
        <v>1.9703879356384277</v>
      </c>
      <c r="J1741" s="14" t="s">
        <v>17</v>
      </c>
      <c r="K1741" s="14" t="s">
        <v>17</v>
      </c>
      <c r="L1741" s="14" t="s">
        <v>17</v>
      </c>
      <c r="M1741" s="14" t="s">
        <v>17</v>
      </c>
      <c r="N1741" s="14" t="s">
        <v>17</v>
      </c>
      <c r="O1741" s="14" t="s">
        <v>17</v>
      </c>
      <c r="P1741" s="14" t="s">
        <v>17</v>
      </c>
      <c r="Q1741" s="14" t="s">
        <v>17</v>
      </c>
      <c r="R1741" s="14" t="s">
        <v>17</v>
      </c>
      <c r="S1741" s="14" t="s">
        <v>17</v>
      </c>
      <c r="T1741" s="14" t="s">
        <v>17</v>
      </c>
      <c r="U1741" s="14" t="s">
        <v>17</v>
      </c>
      <c r="V1741" s="14" t="s">
        <v>17</v>
      </c>
      <c r="W1741" s="14" t="s">
        <v>17</v>
      </c>
      <c r="X1741" s="158">
        <v>0.46797389099999998</v>
      </c>
      <c r="Y1741" s="14">
        <v>89</v>
      </c>
      <c r="Z1741" s="14" t="s">
        <v>17</v>
      </c>
      <c r="AA1741" s="14" t="s">
        <v>17</v>
      </c>
      <c r="AB1741" s="14" t="s">
        <v>17</v>
      </c>
      <c r="AC1741" s="14" t="s">
        <v>17</v>
      </c>
      <c r="AD1741" s="14">
        <f t="shared" si="3"/>
        <v>5.2581336067415727E-3</v>
      </c>
      <c r="AE1741" s="14" t="s">
        <v>17</v>
      </c>
    </row>
    <row r="1742" spans="1:31">
      <c r="A1742" t="s">
        <v>143</v>
      </c>
      <c r="B1742" t="s">
        <v>128</v>
      </c>
      <c r="C1742" s="234">
        <v>37537</v>
      </c>
      <c r="D1742" s="234">
        <v>37789</v>
      </c>
      <c r="E1742">
        <v>2003</v>
      </c>
      <c r="F1742">
        <v>1</v>
      </c>
      <c r="G1742">
        <v>2</v>
      </c>
      <c r="H1742">
        <v>32.094512195121958</v>
      </c>
      <c r="I1742" s="4">
        <v>1.9146268367767334</v>
      </c>
      <c r="J1742" s="14" t="s">
        <v>17</v>
      </c>
      <c r="K1742" s="14" t="s">
        <v>17</v>
      </c>
      <c r="L1742" s="14" t="s">
        <v>17</v>
      </c>
      <c r="M1742" s="14" t="s">
        <v>17</v>
      </c>
      <c r="N1742" s="14" t="s">
        <v>17</v>
      </c>
      <c r="O1742" s="14" t="s">
        <v>17</v>
      </c>
      <c r="P1742" s="14" t="s">
        <v>17</v>
      </c>
      <c r="Q1742" s="14" t="s">
        <v>17</v>
      </c>
      <c r="R1742" s="14" t="s">
        <v>17</v>
      </c>
      <c r="S1742" s="14" t="s">
        <v>17</v>
      </c>
      <c r="T1742" s="14" t="s">
        <v>17</v>
      </c>
      <c r="U1742" s="14" t="s">
        <v>17</v>
      </c>
      <c r="V1742" s="14" t="s">
        <v>17</v>
      </c>
      <c r="W1742" s="14" t="s">
        <v>17</v>
      </c>
      <c r="X1742" s="158">
        <v>0.43982700000000002</v>
      </c>
      <c r="Y1742" s="14">
        <v>89</v>
      </c>
      <c r="Z1742" s="14" t="s">
        <v>17</v>
      </c>
      <c r="AA1742" s="14" t="s">
        <v>17</v>
      </c>
      <c r="AB1742" s="14" t="s">
        <v>17</v>
      </c>
      <c r="AC1742" s="14" t="s">
        <v>17</v>
      </c>
      <c r="AD1742" s="14">
        <f t="shared" si="3"/>
        <v>4.941876404494382E-3</v>
      </c>
      <c r="AE1742" s="14" t="s">
        <v>17</v>
      </c>
    </row>
    <row r="1743" spans="1:31">
      <c r="A1743" t="s">
        <v>143</v>
      </c>
      <c r="B1743" t="s">
        <v>128</v>
      </c>
      <c r="C1743" s="234">
        <v>37537</v>
      </c>
      <c r="D1743" s="234">
        <v>37789</v>
      </c>
      <c r="E1743">
        <v>2003</v>
      </c>
      <c r="F1743">
        <v>1</v>
      </c>
      <c r="G1743">
        <v>3</v>
      </c>
      <c r="H1743">
        <v>53.951981707317081</v>
      </c>
      <c r="I1743" s="4">
        <v>1.8519691228866577</v>
      </c>
      <c r="J1743" s="14" t="s">
        <v>17</v>
      </c>
      <c r="K1743" s="14" t="s">
        <v>17</v>
      </c>
      <c r="L1743" s="14" t="s">
        <v>17</v>
      </c>
      <c r="M1743" s="14" t="s">
        <v>17</v>
      </c>
      <c r="N1743" s="14" t="s">
        <v>17</v>
      </c>
      <c r="O1743" s="14" t="s">
        <v>17</v>
      </c>
      <c r="P1743" s="14" t="s">
        <v>17</v>
      </c>
      <c r="Q1743" s="14" t="s">
        <v>17</v>
      </c>
      <c r="R1743" s="14" t="s">
        <v>17</v>
      </c>
      <c r="S1743" s="14" t="s">
        <v>17</v>
      </c>
      <c r="T1743" s="14" t="s">
        <v>17</v>
      </c>
      <c r="U1743" s="14" t="s">
        <v>17</v>
      </c>
      <c r="V1743" s="14" t="s">
        <v>17</v>
      </c>
      <c r="W1743" s="14" t="s">
        <v>17</v>
      </c>
      <c r="X1743" s="158" t="s">
        <v>17</v>
      </c>
      <c r="Y1743" s="14">
        <v>89</v>
      </c>
      <c r="Z1743" s="14" t="s">
        <v>17</v>
      </c>
      <c r="AA1743" s="14" t="s">
        <v>17</v>
      </c>
      <c r="AB1743" s="14" t="s">
        <v>17</v>
      </c>
      <c r="AC1743" s="14" t="s">
        <v>17</v>
      </c>
      <c r="AE1743" s="14" t="s">
        <v>17</v>
      </c>
    </row>
    <row r="1744" spans="1:31">
      <c r="A1744" t="s">
        <v>143</v>
      </c>
      <c r="B1744" t="s">
        <v>128</v>
      </c>
      <c r="C1744" s="234">
        <v>37537</v>
      </c>
      <c r="D1744" s="234">
        <v>37789</v>
      </c>
      <c r="E1744">
        <v>2003</v>
      </c>
      <c r="F1744">
        <v>1</v>
      </c>
      <c r="G1744">
        <v>4</v>
      </c>
      <c r="H1744">
        <v>50.355182926829272</v>
      </c>
      <c r="I1744" s="4">
        <v>1.821092963218689</v>
      </c>
      <c r="J1744" s="14" t="s">
        <v>17</v>
      </c>
      <c r="K1744" s="14" t="s">
        <v>17</v>
      </c>
      <c r="L1744" s="14" t="s">
        <v>17</v>
      </c>
      <c r="M1744" s="14" t="s">
        <v>17</v>
      </c>
      <c r="N1744" s="14" t="s">
        <v>17</v>
      </c>
      <c r="O1744" s="14" t="s">
        <v>17</v>
      </c>
      <c r="P1744" s="14" t="s">
        <v>17</v>
      </c>
      <c r="Q1744" s="14" t="s">
        <v>17</v>
      </c>
      <c r="R1744" s="14" t="s">
        <v>17</v>
      </c>
      <c r="S1744" s="14" t="s">
        <v>17</v>
      </c>
      <c r="T1744" s="14" t="s">
        <v>17</v>
      </c>
      <c r="U1744" s="14" t="s">
        <v>17</v>
      </c>
      <c r="V1744" s="14" t="s">
        <v>17</v>
      </c>
      <c r="W1744" s="14" t="s">
        <v>17</v>
      </c>
      <c r="X1744" s="158">
        <v>0.70128621700000005</v>
      </c>
      <c r="Y1744" s="14">
        <v>89</v>
      </c>
      <c r="Z1744" s="14" t="s">
        <v>17</v>
      </c>
      <c r="AA1744" s="14" t="s">
        <v>17</v>
      </c>
      <c r="AB1744" s="14" t="s">
        <v>17</v>
      </c>
      <c r="AC1744" s="14" t="s">
        <v>17</v>
      </c>
      <c r="AD1744" s="14">
        <f t="shared" si="3"/>
        <v>7.8796204157303377E-3</v>
      </c>
      <c r="AE1744" s="14" t="s">
        <v>17</v>
      </c>
    </row>
    <row r="1745" spans="1:31">
      <c r="A1745" t="s">
        <v>143</v>
      </c>
      <c r="B1745" t="s">
        <v>128</v>
      </c>
      <c r="C1745" s="234">
        <v>37537</v>
      </c>
      <c r="D1745" s="234">
        <v>37789</v>
      </c>
      <c r="E1745">
        <v>2003</v>
      </c>
      <c r="F1745">
        <v>1</v>
      </c>
      <c r="G1745">
        <v>5</v>
      </c>
      <c r="H1745">
        <v>71.935975609756099</v>
      </c>
      <c r="I1745" s="4">
        <v>1.9638280868530273</v>
      </c>
      <c r="J1745" s="14" t="s">
        <v>17</v>
      </c>
      <c r="K1745" s="14" t="s">
        <v>17</v>
      </c>
      <c r="L1745" s="14" t="s">
        <v>17</v>
      </c>
      <c r="M1745" s="14" t="s">
        <v>17</v>
      </c>
      <c r="N1745" s="14" t="s">
        <v>17</v>
      </c>
      <c r="O1745" s="14" t="s">
        <v>17</v>
      </c>
      <c r="P1745" s="14" t="s">
        <v>17</v>
      </c>
      <c r="Q1745" s="14" t="s">
        <v>17</v>
      </c>
      <c r="R1745" s="14" t="s">
        <v>17</v>
      </c>
      <c r="S1745" s="14" t="s">
        <v>17</v>
      </c>
      <c r="T1745" s="14" t="s">
        <v>17</v>
      </c>
      <c r="U1745" s="14" t="s">
        <v>17</v>
      </c>
      <c r="V1745" s="14" t="s">
        <v>17</v>
      </c>
      <c r="W1745" s="14" t="s">
        <v>17</v>
      </c>
      <c r="X1745" s="158">
        <v>0.75533109799999998</v>
      </c>
      <c r="Y1745" s="14">
        <v>89</v>
      </c>
      <c r="Z1745" s="14" t="s">
        <v>17</v>
      </c>
      <c r="AA1745" s="14" t="s">
        <v>17</v>
      </c>
      <c r="AB1745" s="14" t="s">
        <v>17</v>
      </c>
      <c r="AC1745" s="14" t="s">
        <v>17</v>
      </c>
      <c r="AD1745" s="14">
        <f t="shared" si="3"/>
        <v>8.4868662696629214E-3</v>
      </c>
      <c r="AE1745" s="14" t="s">
        <v>17</v>
      </c>
    </row>
    <row r="1746" spans="1:31">
      <c r="A1746" t="s">
        <v>143</v>
      </c>
      <c r="B1746" t="s">
        <v>128</v>
      </c>
      <c r="C1746" s="234">
        <v>37537</v>
      </c>
      <c r="D1746" s="234">
        <v>37789</v>
      </c>
      <c r="E1746">
        <v>2003</v>
      </c>
      <c r="F1746">
        <v>1</v>
      </c>
      <c r="G1746">
        <v>6</v>
      </c>
      <c r="H1746">
        <v>80.78963414634147</v>
      </c>
      <c r="I1746" s="4">
        <v>2.2099466323852539</v>
      </c>
      <c r="J1746" s="14" t="s">
        <v>17</v>
      </c>
      <c r="K1746" s="14" t="s">
        <v>17</v>
      </c>
      <c r="L1746" s="14" t="s">
        <v>17</v>
      </c>
      <c r="M1746" s="14" t="s">
        <v>17</v>
      </c>
      <c r="N1746" s="14" t="s">
        <v>17</v>
      </c>
      <c r="O1746" s="14" t="s">
        <v>17</v>
      </c>
      <c r="P1746" s="14" t="s">
        <v>17</v>
      </c>
      <c r="Q1746" s="14" t="s">
        <v>17</v>
      </c>
      <c r="R1746" s="14" t="s">
        <v>17</v>
      </c>
      <c r="S1746" s="14" t="s">
        <v>17</v>
      </c>
      <c r="T1746" s="14" t="s">
        <v>17</v>
      </c>
      <c r="U1746" s="14" t="s">
        <v>17</v>
      </c>
      <c r="V1746" s="14" t="s">
        <v>17</v>
      </c>
      <c r="W1746" s="14" t="s">
        <v>17</v>
      </c>
      <c r="X1746" s="158">
        <v>0.76742703400000001</v>
      </c>
      <c r="Y1746" s="14">
        <v>89</v>
      </c>
      <c r="Z1746" s="14" t="s">
        <v>17</v>
      </c>
      <c r="AA1746" s="14" t="s">
        <v>17</v>
      </c>
      <c r="AB1746" s="14" t="s">
        <v>17</v>
      </c>
      <c r="AC1746" s="14" t="s">
        <v>17</v>
      </c>
      <c r="AD1746" s="14">
        <f t="shared" si="3"/>
        <v>8.6227756629213489E-3</v>
      </c>
      <c r="AE1746" s="14" t="s">
        <v>17</v>
      </c>
    </row>
    <row r="1747" spans="1:31">
      <c r="A1747" t="s">
        <v>143</v>
      </c>
      <c r="B1747" t="s">
        <v>128</v>
      </c>
      <c r="C1747" s="234">
        <v>37537</v>
      </c>
      <c r="D1747" s="234">
        <v>37789</v>
      </c>
      <c r="E1747">
        <v>2003</v>
      </c>
      <c r="F1747">
        <v>1</v>
      </c>
      <c r="G1747">
        <v>7</v>
      </c>
      <c r="H1747">
        <v>88.813262195121965</v>
      </c>
      <c r="I1747" s="4">
        <v>2.6728212833404541</v>
      </c>
      <c r="J1747" s="14" t="s">
        <v>17</v>
      </c>
      <c r="K1747" s="14" t="s">
        <v>17</v>
      </c>
      <c r="L1747" s="14" t="s">
        <v>17</v>
      </c>
      <c r="M1747" s="14" t="s">
        <v>17</v>
      </c>
      <c r="N1747" s="14" t="s">
        <v>17</v>
      </c>
      <c r="O1747" s="14" t="s">
        <v>17</v>
      </c>
      <c r="P1747" s="14" t="s">
        <v>17</v>
      </c>
      <c r="Q1747" s="14" t="s">
        <v>17</v>
      </c>
      <c r="R1747" s="14" t="s">
        <v>17</v>
      </c>
      <c r="S1747" s="14" t="s">
        <v>17</v>
      </c>
      <c r="T1747" s="14" t="s">
        <v>17</v>
      </c>
      <c r="U1747" s="14" t="s">
        <v>17</v>
      </c>
      <c r="V1747" s="14" t="s">
        <v>17</v>
      </c>
      <c r="W1747" s="14" t="s">
        <v>17</v>
      </c>
      <c r="X1747" s="158">
        <v>0.80169577400000003</v>
      </c>
      <c r="Y1747" s="14">
        <v>89</v>
      </c>
      <c r="Z1747" s="14" t="s">
        <v>17</v>
      </c>
      <c r="AA1747" s="14" t="s">
        <v>17</v>
      </c>
      <c r="AB1747" s="14" t="s">
        <v>17</v>
      </c>
      <c r="AC1747" s="14" t="s">
        <v>17</v>
      </c>
      <c r="AD1747" s="14">
        <f t="shared" si="3"/>
        <v>9.0078176853932591E-3</v>
      </c>
      <c r="AE1747" s="14" t="s">
        <v>17</v>
      </c>
    </row>
    <row r="1748" spans="1:31">
      <c r="A1748" t="s">
        <v>143</v>
      </c>
      <c r="B1748" t="s">
        <v>128</v>
      </c>
      <c r="C1748" s="234">
        <v>37537</v>
      </c>
      <c r="D1748" s="234">
        <v>37789</v>
      </c>
      <c r="E1748">
        <v>2003</v>
      </c>
      <c r="F1748">
        <v>1</v>
      </c>
      <c r="G1748">
        <v>8</v>
      </c>
      <c r="H1748">
        <v>70.275914634146346</v>
      </c>
      <c r="I1748" s="4">
        <v>2.5467772483825684</v>
      </c>
      <c r="J1748" s="14" t="s">
        <v>17</v>
      </c>
      <c r="K1748" s="14" t="s">
        <v>17</v>
      </c>
      <c r="L1748" s="14" t="s">
        <v>17</v>
      </c>
      <c r="M1748" s="14" t="s">
        <v>17</v>
      </c>
      <c r="N1748" s="14" t="s">
        <v>17</v>
      </c>
      <c r="O1748" s="14" t="s">
        <v>17</v>
      </c>
      <c r="P1748" s="14" t="s">
        <v>17</v>
      </c>
      <c r="Q1748" s="14" t="s">
        <v>17</v>
      </c>
      <c r="R1748" s="14" t="s">
        <v>17</v>
      </c>
      <c r="S1748" s="14" t="s">
        <v>17</v>
      </c>
      <c r="T1748" s="14" t="s">
        <v>17</v>
      </c>
      <c r="U1748" s="14" t="s">
        <v>17</v>
      </c>
      <c r="V1748" s="14" t="s">
        <v>17</v>
      </c>
      <c r="W1748" s="14" t="s">
        <v>17</v>
      </c>
      <c r="X1748" s="14" t="s">
        <v>17</v>
      </c>
      <c r="Y1748" s="14" t="s">
        <v>17</v>
      </c>
      <c r="Z1748" s="14" t="s">
        <v>17</v>
      </c>
      <c r="AA1748" s="14" t="s">
        <v>17</v>
      </c>
      <c r="AB1748" s="14" t="s">
        <v>17</v>
      </c>
      <c r="AC1748" s="14" t="s">
        <v>17</v>
      </c>
      <c r="AD1748" s="14" t="s">
        <v>17</v>
      </c>
      <c r="AE1748" s="14" t="s">
        <v>17</v>
      </c>
    </row>
    <row r="1749" spans="1:31">
      <c r="A1749" t="s">
        <v>143</v>
      </c>
      <c r="B1749" t="s">
        <v>128</v>
      </c>
      <c r="C1749" s="234">
        <v>37537</v>
      </c>
      <c r="D1749" s="234">
        <v>37789</v>
      </c>
      <c r="E1749">
        <v>2003</v>
      </c>
      <c r="F1749">
        <v>1</v>
      </c>
      <c r="G1749">
        <v>9</v>
      </c>
      <c r="H1749">
        <v>73.319359756097569</v>
      </c>
      <c r="I1749" s="4">
        <v>2.2185816764831543</v>
      </c>
      <c r="J1749" s="14" t="s">
        <v>17</v>
      </c>
      <c r="K1749" s="14" t="s">
        <v>17</v>
      </c>
      <c r="L1749" s="14" t="s">
        <v>17</v>
      </c>
      <c r="M1749" s="14" t="s">
        <v>17</v>
      </c>
      <c r="N1749" s="14" t="s">
        <v>17</v>
      </c>
      <c r="O1749" s="14" t="s">
        <v>17</v>
      </c>
      <c r="P1749" s="14" t="s">
        <v>17</v>
      </c>
      <c r="Q1749" s="14" t="s">
        <v>17</v>
      </c>
      <c r="R1749" s="14" t="s">
        <v>17</v>
      </c>
      <c r="S1749" s="14" t="s">
        <v>17</v>
      </c>
      <c r="T1749" s="14" t="s">
        <v>17</v>
      </c>
      <c r="U1749" s="14" t="s">
        <v>17</v>
      </c>
      <c r="V1749" s="14" t="s">
        <v>17</v>
      </c>
      <c r="W1749" s="14" t="s">
        <v>17</v>
      </c>
      <c r="X1749" s="14" t="s">
        <v>17</v>
      </c>
      <c r="Y1749" s="14" t="s">
        <v>17</v>
      </c>
      <c r="Z1749" s="14" t="s">
        <v>17</v>
      </c>
      <c r="AA1749" s="14" t="s">
        <v>17</v>
      </c>
      <c r="AB1749" s="14" t="s">
        <v>17</v>
      </c>
      <c r="AC1749" s="14" t="s">
        <v>17</v>
      </c>
      <c r="AD1749" s="14" t="s">
        <v>17</v>
      </c>
      <c r="AE1749" s="14" t="s">
        <v>17</v>
      </c>
    </row>
    <row r="1750" spans="1:31">
      <c r="A1750" t="s">
        <v>143</v>
      </c>
      <c r="B1750" t="s">
        <v>128</v>
      </c>
      <c r="C1750" s="234">
        <v>37537</v>
      </c>
      <c r="D1750" s="234">
        <v>37789</v>
      </c>
      <c r="E1750">
        <v>2003</v>
      </c>
      <c r="F1750">
        <v>1</v>
      </c>
      <c r="G1750">
        <v>10</v>
      </c>
      <c r="H1750">
        <v>83.279725609756113</v>
      </c>
      <c r="I1750" s="4">
        <v>2.1574103832244873</v>
      </c>
      <c r="J1750" s="14" t="s">
        <v>17</v>
      </c>
      <c r="K1750" s="14" t="s">
        <v>17</v>
      </c>
      <c r="L1750" s="14" t="s">
        <v>17</v>
      </c>
      <c r="M1750" s="14" t="s">
        <v>17</v>
      </c>
      <c r="N1750" s="14" t="s">
        <v>17</v>
      </c>
      <c r="O1750" s="14" t="s">
        <v>17</v>
      </c>
      <c r="P1750" s="14" t="s">
        <v>17</v>
      </c>
      <c r="Q1750" s="14" t="s">
        <v>17</v>
      </c>
      <c r="R1750" s="14" t="s">
        <v>17</v>
      </c>
      <c r="S1750" s="14" t="s">
        <v>17</v>
      </c>
      <c r="T1750" s="14" t="s">
        <v>17</v>
      </c>
      <c r="U1750" s="14" t="s">
        <v>17</v>
      </c>
      <c r="V1750" s="14" t="s">
        <v>17</v>
      </c>
      <c r="W1750" s="14" t="s">
        <v>17</v>
      </c>
      <c r="X1750" s="14" t="s">
        <v>17</v>
      </c>
      <c r="Y1750" s="14" t="s">
        <v>17</v>
      </c>
      <c r="Z1750" s="14" t="s">
        <v>17</v>
      </c>
      <c r="AA1750" s="14" t="s">
        <v>17</v>
      </c>
      <c r="AB1750" s="14" t="s">
        <v>17</v>
      </c>
      <c r="AC1750" s="14" t="s">
        <v>17</v>
      </c>
      <c r="AD1750" s="14" t="s">
        <v>17</v>
      </c>
      <c r="AE1750" s="14" t="s">
        <v>17</v>
      </c>
    </row>
    <row r="1751" spans="1:31">
      <c r="A1751" t="s">
        <v>143</v>
      </c>
      <c r="B1751" t="s">
        <v>128</v>
      </c>
      <c r="C1751" s="234">
        <v>37537</v>
      </c>
      <c r="D1751" s="234">
        <v>37789</v>
      </c>
      <c r="E1751">
        <v>2003</v>
      </c>
      <c r="F1751">
        <v>1</v>
      </c>
      <c r="G1751">
        <v>11</v>
      </c>
      <c r="H1751">
        <v>73.042682926829272</v>
      </c>
      <c r="I1751" s="4">
        <v>2.6758465766906738</v>
      </c>
      <c r="J1751" s="14" t="s">
        <v>17</v>
      </c>
      <c r="K1751" s="14" t="s">
        <v>17</v>
      </c>
      <c r="L1751" s="14" t="s">
        <v>17</v>
      </c>
      <c r="M1751" s="14" t="s">
        <v>17</v>
      </c>
      <c r="N1751" s="14" t="s">
        <v>17</v>
      </c>
      <c r="O1751" s="14" t="s">
        <v>17</v>
      </c>
      <c r="P1751" s="14" t="s">
        <v>17</v>
      </c>
      <c r="Q1751" s="14" t="s">
        <v>17</v>
      </c>
      <c r="R1751" s="14" t="s">
        <v>17</v>
      </c>
      <c r="S1751" s="14" t="s">
        <v>17</v>
      </c>
      <c r="T1751" s="14" t="s">
        <v>17</v>
      </c>
      <c r="U1751" s="14" t="s">
        <v>17</v>
      </c>
      <c r="V1751" s="14" t="s">
        <v>17</v>
      </c>
      <c r="W1751" s="14" t="s">
        <v>17</v>
      </c>
      <c r="X1751" s="14" t="s">
        <v>17</v>
      </c>
      <c r="Y1751" s="14" t="s">
        <v>17</v>
      </c>
      <c r="Z1751" s="14" t="s">
        <v>17</v>
      </c>
      <c r="AA1751" s="14" t="s">
        <v>17</v>
      </c>
      <c r="AB1751" s="14" t="s">
        <v>17</v>
      </c>
      <c r="AC1751" s="14" t="s">
        <v>17</v>
      </c>
      <c r="AD1751" s="14" t="s">
        <v>17</v>
      </c>
      <c r="AE1751" s="14" t="s">
        <v>17</v>
      </c>
    </row>
    <row r="1752" spans="1:31">
      <c r="A1752" t="s">
        <v>143</v>
      </c>
      <c r="B1752" t="s">
        <v>128</v>
      </c>
      <c r="C1752" s="234">
        <v>37537</v>
      </c>
      <c r="D1752" s="234">
        <v>37789</v>
      </c>
      <c r="E1752">
        <v>2003</v>
      </c>
      <c r="F1752">
        <v>1</v>
      </c>
      <c r="G1752">
        <v>12</v>
      </c>
      <c r="H1752">
        <v>97.943597560975618</v>
      </c>
      <c r="I1752" s="4">
        <v>2.6636064052581787</v>
      </c>
      <c r="J1752" s="14" t="s">
        <v>17</v>
      </c>
      <c r="K1752" s="14" t="s">
        <v>17</v>
      </c>
      <c r="L1752" s="14" t="s">
        <v>17</v>
      </c>
      <c r="M1752" s="14" t="s">
        <v>17</v>
      </c>
      <c r="N1752" s="14" t="s">
        <v>17</v>
      </c>
      <c r="O1752" s="14" t="s">
        <v>17</v>
      </c>
      <c r="P1752" s="14" t="s">
        <v>17</v>
      </c>
      <c r="Q1752" s="14" t="s">
        <v>17</v>
      </c>
      <c r="R1752" s="14" t="s">
        <v>17</v>
      </c>
      <c r="S1752" s="14" t="s">
        <v>17</v>
      </c>
      <c r="T1752" s="14" t="s">
        <v>17</v>
      </c>
      <c r="U1752" s="14" t="s">
        <v>17</v>
      </c>
      <c r="V1752" s="14" t="s">
        <v>17</v>
      </c>
      <c r="W1752" s="14" t="s">
        <v>17</v>
      </c>
      <c r="X1752" s="14" t="s">
        <v>17</v>
      </c>
      <c r="Y1752" s="14" t="s">
        <v>17</v>
      </c>
      <c r="Z1752" s="14" t="s">
        <v>17</v>
      </c>
      <c r="AA1752" s="14" t="s">
        <v>17</v>
      </c>
      <c r="AB1752" s="14" t="s">
        <v>17</v>
      </c>
      <c r="AC1752" s="14" t="s">
        <v>17</v>
      </c>
      <c r="AD1752" s="14" t="s">
        <v>17</v>
      </c>
      <c r="AE1752" s="14" t="s">
        <v>17</v>
      </c>
    </row>
    <row r="1753" spans="1:31">
      <c r="A1753" t="s">
        <v>143</v>
      </c>
      <c r="B1753" t="s">
        <v>128</v>
      </c>
      <c r="C1753" s="234">
        <v>37537</v>
      </c>
      <c r="D1753" s="234">
        <v>37789</v>
      </c>
      <c r="E1753">
        <v>2003</v>
      </c>
      <c r="F1753">
        <v>1</v>
      </c>
      <c r="G1753">
        <v>13</v>
      </c>
      <c r="H1753">
        <v>71.382621951219519</v>
      </c>
      <c r="I1753" t="s">
        <v>17</v>
      </c>
      <c r="J1753" s="14" t="s">
        <v>17</v>
      </c>
      <c r="K1753" s="14" t="s">
        <v>17</v>
      </c>
      <c r="L1753" s="14" t="s">
        <v>17</v>
      </c>
      <c r="M1753" s="14" t="s">
        <v>17</v>
      </c>
      <c r="N1753" s="14" t="s">
        <v>17</v>
      </c>
      <c r="O1753" s="14" t="s">
        <v>17</v>
      </c>
      <c r="P1753" s="14" t="s">
        <v>17</v>
      </c>
      <c r="Q1753" s="14" t="s">
        <v>17</v>
      </c>
      <c r="R1753" s="14" t="s">
        <v>17</v>
      </c>
      <c r="S1753" s="14" t="s">
        <v>17</v>
      </c>
      <c r="T1753" s="14" t="s">
        <v>17</v>
      </c>
      <c r="U1753" s="14" t="s">
        <v>17</v>
      </c>
      <c r="V1753" s="14" t="s">
        <v>17</v>
      </c>
      <c r="W1753" s="14" t="s">
        <v>17</v>
      </c>
      <c r="X1753" s="14" t="s">
        <v>17</v>
      </c>
      <c r="Y1753" s="14" t="s">
        <v>17</v>
      </c>
      <c r="Z1753" s="14" t="s">
        <v>17</v>
      </c>
      <c r="AA1753" s="14" t="s">
        <v>17</v>
      </c>
      <c r="AB1753" s="14" t="s">
        <v>17</v>
      </c>
      <c r="AC1753" s="14" t="s">
        <v>17</v>
      </c>
      <c r="AD1753" s="14" t="s">
        <v>17</v>
      </c>
      <c r="AE1753" s="14" t="s">
        <v>17</v>
      </c>
    </row>
    <row r="1754" spans="1:31">
      <c r="A1754" t="s">
        <v>143</v>
      </c>
      <c r="B1754" t="s">
        <v>128</v>
      </c>
      <c r="C1754" s="234">
        <v>37537</v>
      </c>
      <c r="D1754" s="234">
        <v>37789</v>
      </c>
      <c r="E1754">
        <v>2003</v>
      </c>
      <c r="F1754">
        <v>1</v>
      </c>
      <c r="G1754">
        <v>14</v>
      </c>
      <c r="H1754">
        <v>76.639481707317088</v>
      </c>
      <c r="I1754" s="4">
        <v>2.1257412433624268</v>
      </c>
      <c r="J1754" s="14" t="s">
        <v>17</v>
      </c>
      <c r="K1754" s="14" t="s">
        <v>17</v>
      </c>
      <c r="L1754" s="14" t="s">
        <v>17</v>
      </c>
      <c r="M1754" s="14" t="s">
        <v>17</v>
      </c>
      <c r="N1754" s="14" t="s">
        <v>17</v>
      </c>
      <c r="O1754" s="14" t="s">
        <v>17</v>
      </c>
      <c r="P1754" s="14" t="s">
        <v>17</v>
      </c>
      <c r="Q1754" s="14" t="s">
        <v>17</v>
      </c>
      <c r="R1754" s="14" t="s">
        <v>17</v>
      </c>
      <c r="S1754" s="14" t="s">
        <v>17</v>
      </c>
      <c r="T1754" s="14" t="s">
        <v>17</v>
      </c>
      <c r="U1754" s="14" t="s">
        <v>17</v>
      </c>
      <c r="V1754" s="14" t="s">
        <v>17</v>
      </c>
      <c r="W1754" s="14" t="s">
        <v>17</v>
      </c>
      <c r="X1754" s="14" t="s">
        <v>17</v>
      </c>
      <c r="Y1754" s="14" t="s">
        <v>17</v>
      </c>
      <c r="Z1754" s="14" t="s">
        <v>17</v>
      </c>
      <c r="AA1754" s="14" t="s">
        <v>17</v>
      </c>
      <c r="AB1754" s="14" t="s">
        <v>17</v>
      </c>
      <c r="AC1754" s="14" t="s">
        <v>17</v>
      </c>
      <c r="AD1754" s="14" t="s">
        <v>17</v>
      </c>
      <c r="AE1754" s="14" t="s">
        <v>17</v>
      </c>
    </row>
    <row r="1755" spans="1:31">
      <c r="A1755" t="s">
        <v>143</v>
      </c>
      <c r="B1755" t="s">
        <v>128</v>
      </c>
      <c r="C1755" s="234">
        <v>37537</v>
      </c>
      <c r="D1755" s="234">
        <v>37789</v>
      </c>
      <c r="E1755">
        <v>2003</v>
      </c>
      <c r="F1755">
        <v>2</v>
      </c>
      <c r="G1755">
        <v>1</v>
      </c>
      <c r="H1755">
        <v>22.6875</v>
      </c>
      <c r="I1755" s="4">
        <v>1.8945884704589844</v>
      </c>
      <c r="J1755" s="14" t="s">
        <v>17</v>
      </c>
      <c r="K1755" s="14" t="s">
        <v>17</v>
      </c>
      <c r="L1755" s="14" t="s">
        <v>17</v>
      </c>
      <c r="M1755" s="14" t="s">
        <v>17</v>
      </c>
      <c r="N1755" s="14" t="s">
        <v>17</v>
      </c>
      <c r="O1755" s="14" t="s">
        <v>17</v>
      </c>
      <c r="P1755" s="14" t="s">
        <v>17</v>
      </c>
      <c r="Q1755" s="14" t="s">
        <v>17</v>
      </c>
      <c r="R1755" s="14" t="s">
        <v>17</v>
      </c>
      <c r="S1755" s="14" t="s">
        <v>17</v>
      </c>
      <c r="T1755" s="14" t="s">
        <v>17</v>
      </c>
      <c r="U1755" s="14" t="s">
        <v>17</v>
      </c>
      <c r="V1755" s="14" t="s">
        <v>17</v>
      </c>
      <c r="W1755" s="14" t="s">
        <v>17</v>
      </c>
      <c r="X1755" s="158">
        <v>0.42804341000000001</v>
      </c>
      <c r="Y1755" s="14">
        <v>89</v>
      </c>
      <c r="Z1755" s="14" t="s">
        <v>17</v>
      </c>
      <c r="AA1755" s="14" t="s">
        <v>17</v>
      </c>
      <c r="AB1755" s="14" t="s">
        <v>17</v>
      </c>
      <c r="AC1755" s="14" t="s">
        <v>17</v>
      </c>
      <c r="AD1755" s="14">
        <f t="shared" si="3"/>
        <v>4.8094765168539329E-3</v>
      </c>
      <c r="AE1755" s="14" t="s">
        <v>17</v>
      </c>
    </row>
    <row r="1756" spans="1:31">
      <c r="A1756" t="s">
        <v>143</v>
      </c>
      <c r="B1756" t="s">
        <v>128</v>
      </c>
      <c r="C1756" s="234">
        <v>37537</v>
      </c>
      <c r="D1756" s="234">
        <v>37789</v>
      </c>
      <c r="E1756">
        <v>2003</v>
      </c>
      <c r="F1756">
        <v>2</v>
      </c>
      <c r="G1756">
        <v>2</v>
      </c>
      <c r="H1756">
        <v>39.564786585365859</v>
      </c>
      <c r="I1756" s="4">
        <v>1.7768585681915283</v>
      </c>
      <c r="J1756" s="14" t="s">
        <v>17</v>
      </c>
      <c r="K1756" s="14" t="s">
        <v>17</v>
      </c>
      <c r="L1756" s="14" t="s">
        <v>17</v>
      </c>
      <c r="M1756" s="14" t="s">
        <v>17</v>
      </c>
      <c r="N1756" s="14" t="s">
        <v>17</v>
      </c>
      <c r="O1756" s="14" t="s">
        <v>17</v>
      </c>
      <c r="P1756" s="14" t="s">
        <v>17</v>
      </c>
      <c r="Q1756" s="14" t="s">
        <v>17</v>
      </c>
      <c r="R1756" s="14" t="s">
        <v>17</v>
      </c>
      <c r="S1756" s="14" t="s">
        <v>17</v>
      </c>
      <c r="T1756" s="14" t="s">
        <v>17</v>
      </c>
      <c r="U1756" s="14" t="s">
        <v>17</v>
      </c>
      <c r="V1756" s="14" t="s">
        <v>17</v>
      </c>
      <c r="W1756" s="14" t="s">
        <v>17</v>
      </c>
      <c r="X1756" s="158">
        <v>0.56648767899999997</v>
      </c>
      <c r="Y1756" s="14">
        <v>89</v>
      </c>
      <c r="Z1756" s="14" t="s">
        <v>17</v>
      </c>
      <c r="AA1756" s="14" t="s">
        <v>17</v>
      </c>
      <c r="AB1756" s="14" t="s">
        <v>17</v>
      </c>
      <c r="AC1756" s="14" t="s">
        <v>17</v>
      </c>
      <c r="AD1756" s="14">
        <f t="shared" si="3"/>
        <v>6.3650301011235954E-3</v>
      </c>
      <c r="AE1756" s="14" t="s">
        <v>17</v>
      </c>
    </row>
    <row r="1757" spans="1:31">
      <c r="A1757" t="s">
        <v>143</v>
      </c>
      <c r="B1757" t="s">
        <v>128</v>
      </c>
      <c r="C1757" s="234">
        <v>37537</v>
      </c>
      <c r="D1757" s="234">
        <v>37789</v>
      </c>
      <c r="E1757">
        <v>2003</v>
      </c>
      <c r="F1757">
        <v>2</v>
      </c>
      <c r="G1757">
        <v>3</v>
      </c>
      <c r="H1757">
        <v>44.268292682926834</v>
      </c>
      <c r="I1757" s="4">
        <v>1.8751169443130493</v>
      </c>
      <c r="J1757" s="14" t="s">
        <v>17</v>
      </c>
      <c r="K1757" s="14" t="s">
        <v>17</v>
      </c>
      <c r="L1757" s="14" t="s">
        <v>17</v>
      </c>
      <c r="M1757" s="14" t="s">
        <v>17</v>
      </c>
      <c r="N1757" s="14" t="s">
        <v>17</v>
      </c>
      <c r="O1757" s="14" t="s">
        <v>17</v>
      </c>
      <c r="P1757" s="14" t="s">
        <v>17</v>
      </c>
      <c r="Q1757" s="14" t="s">
        <v>17</v>
      </c>
      <c r="R1757" s="14" t="s">
        <v>17</v>
      </c>
      <c r="S1757" s="14" t="s">
        <v>17</v>
      </c>
      <c r="T1757" s="14" t="s">
        <v>17</v>
      </c>
      <c r="U1757" s="14" t="s">
        <v>17</v>
      </c>
      <c r="V1757" s="14" t="s">
        <v>17</v>
      </c>
      <c r="W1757" s="14" t="s">
        <v>17</v>
      </c>
      <c r="X1757" s="158">
        <v>0.60980182500000002</v>
      </c>
      <c r="Y1757" s="14">
        <v>89</v>
      </c>
      <c r="Z1757" s="14" t="s">
        <v>17</v>
      </c>
      <c r="AA1757" s="14" t="s">
        <v>17</v>
      </c>
      <c r="AB1757" s="14" t="s">
        <v>17</v>
      </c>
      <c r="AC1757" s="14" t="s">
        <v>17</v>
      </c>
      <c r="AD1757" s="14">
        <f t="shared" si="3"/>
        <v>6.8517058988764043E-3</v>
      </c>
      <c r="AE1757" s="14" t="s">
        <v>17</v>
      </c>
    </row>
    <row r="1758" spans="1:31">
      <c r="A1758" t="s">
        <v>143</v>
      </c>
      <c r="B1758" t="s">
        <v>128</v>
      </c>
      <c r="C1758" s="234">
        <v>37537</v>
      </c>
      <c r="D1758" s="234">
        <v>37789</v>
      </c>
      <c r="E1758">
        <v>2003</v>
      </c>
      <c r="F1758">
        <v>2</v>
      </c>
      <c r="G1758">
        <v>4</v>
      </c>
      <c r="H1758">
        <v>73.596036585365866</v>
      </c>
      <c r="I1758" s="4">
        <v>2.3964643478393555</v>
      </c>
      <c r="J1758" s="14" t="s">
        <v>17</v>
      </c>
      <c r="K1758" s="14" t="s">
        <v>17</v>
      </c>
      <c r="L1758" s="14" t="s">
        <v>17</v>
      </c>
      <c r="M1758" s="14" t="s">
        <v>17</v>
      </c>
      <c r="N1758" s="14" t="s">
        <v>17</v>
      </c>
      <c r="O1758" s="14" t="s">
        <v>17</v>
      </c>
      <c r="P1758" s="14" t="s">
        <v>17</v>
      </c>
      <c r="Q1758" s="14" t="s">
        <v>17</v>
      </c>
      <c r="R1758" s="14" t="s">
        <v>17</v>
      </c>
      <c r="S1758" s="14" t="s">
        <v>17</v>
      </c>
      <c r="T1758" s="14" t="s">
        <v>17</v>
      </c>
      <c r="U1758" s="14" t="s">
        <v>17</v>
      </c>
      <c r="V1758" s="14" t="s">
        <v>17</v>
      </c>
      <c r="W1758" s="14" t="s">
        <v>17</v>
      </c>
      <c r="X1758" s="158">
        <v>0.70548253699999997</v>
      </c>
      <c r="Y1758" s="14">
        <v>89</v>
      </c>
      <c r="Z1758" s="14" t="s">
        <v>17</v>
      </c>
      <c r="AA1758" s="14" t="s">
        <v>17</v>
      </c>
      <c r="AB1758" s="14" t="s">
        <v>17</v>
      </c>
      <c r="AC1758" s="14" t="s">
        <v>17</v>
      </c>
      <c r="AD1758" s="14">
        <f t="shared" si="3"/>
        <v>7.9267700786516855E-3</v>
      </c>
      <c r="AE1758" s="14" t="s">
        <v>17</v>
      </c>
    </row>
    <row r="1759" spans="1:31">
      <c r="A1759" t="s">
        <v>143</v>
      </c>
      <c r="B1759" t="s">
        <v>128</v>
      </c>
      <c r="C1759" s="234">
        <v>37537</v>
      </c>
      <c r="D1759" s="234">
        <v>37789</v>
      </c>
      <c r="E1759">
        <v>2003</v>
      </c>
      <c r="F1759">
        <v>2</v>
      </c>
      <c r="G1759">
        <v>5</v>
      </c>
      <c r="H1759">
        <v>69.999237804878064</v>
      </c>
      <c r="I1759" s="4">
        <v>1.8725122213363647</v>
      </c>
      <c r="J1759" s="14" t="s">
        <v>17</v>
      </c>
      <c r="K1759" s="14" t="s">
        <v>17</v>
      </c>
      <c r="L1759" s="14" t="s">
        <v>17</v>
      </c>
      <c r="M1759" s="14" t="s">
        <v>17</v>
      </c>
      <c r="N1759" s="14" t="s">
        <v>17</v>
      </c>
      <c r="O1759" s="14" t="s">
        <v>17</v>
      </c>
      <c r="P1759" s="14" t="s">
        <v>17</v>
      </c>
      <c r="Q1759" s="14" t="s">
        <v>17</v>
      </c>
      <c r="R1759" s="14" t="s">
        <v>17</v>
      </c>
      <c r="S1759" s="14" t="s">
        <v>17</v>
      </c>
      <c r="T1759" s="14" t="s">
        <v>17</v>
      </c>
      <c r="U1759" s="14" t="s">
        <v>17</v>
      </c>
      <c r="V1759" s="14" t="s">
        <v>17</v>
      </c>
      <c r="W1759" s="14" t="s">
        <v>17</v>
      </c>
      <c r="X1759" s="158">
        <v>0.74419301900000001</v>
      </c>
      <c r="Y1759" s="14">
        <v>89</v>
      </c>
      <c r="Z1759" s="14" t="s">
        <v>17</v>
      </c>
      <c r="AA1759" s="14" t="s">
        <v>17</v>
      </c>
      <c r="AB1759" s="14" t="s">
        <v>17</v>
      </c>
      <c r="AC1759" s="14" t="s">
        <v>17</v>
      </c>
      <c r="AD1759" s="14">
        <f t="shared" si="3"/>
        <v>8.3617193146067418E-3</v>
      </c>
      <c r="AE1759" s="14" t="s">
        <v>17</v>
      </c>
    </row>
    <row r="1760" spans="1:31">
      <c r="A1760" t="s">
        <v>143</v>
      </c>
      <c r="B1760" t="s">
        <v>128</v>
      </c>
      <c r="C1760" s="234">
        <v>37537</v>
      </c>
      <c r="D1760" s="234">
        <v>37789</v>
      </c>
      <c r="E1760">
        <v>2003</v>
      </c>
      <c r="F1760">
        <v>2</v>
      </c>
      <c r="G1760">
        <v>6</v>
      </c>
      <c r="H1760">
        <v>98.773628048780509</v>
      </c>
      <c r="I1760" s="4">
        <v>2.2884190082550049</v>
      </c>
      <c r="J1760" s="14" t="s">
        <v>17</v>
      </c>
      <c r="K1760" s="14" t="s">
        <v>17</v>
      </c>
      <c r="L1760" s="14" t="s">
        <v>17</v>
      </c>
      <c r="M1760" s="14" t="s">
        <v>17</v>
      </c>
      <c r="N1760" s="14" t="s">
        <v>17</v>
      </c>
      <c r="O1760" s="14" t="s">
        <v>17</v>
      </c>
      <c r="P1760" s="14" t="s">
        <v>17</v>
      </c>
      <c r="Q1760" s="14" t="s">
        <v>17</v>
      </c>
      <c r="R1760" s="14" t="s">
        <v>17</v>
      </c>
      <c r="S1760" s="14" t="s">
        <v>17</v>
      </c>
      <c r="T1760" s="14" t="s">
        <v>17</v>
      </c>
      <c r="U1760" s="14" t="s">
        <v>17</v>
      </c>
      <c r="V1760" s="14" t="s">
        <v>17</v>
      </c>
      <c r="W1760" s="14" t="s">
        <v>17</v>
      </c>
      <c r="X1760" s="158">
        <v>0.803211389</v>
      </c>
      <c r="Y1760" s="14">
        <v>89</v>
      </c>
      <c r="Z1760" s="14" t="s">
        <v>17</v>
      </c>
      <c r="AA1760" s="14" t="s">
        <v>17</v>
      </c>
      <c r="AB1760" s="14" t="s">
        <v>17</v>
      </c>
      <c r="AC1760" s="14" t="s">
        <v>17</v>
      </c>
      <c r="AD1760" s="14">
        <f t="shared" si="3"/>
        <v>9.02484706741573E-3</v>
      </c>
      <c r="AE1760" s="14" t="s">
        <v>17</v>
      </c>
    </row>
    <row r="1761" spans="1:31">
      <c r="A1761" t="s">
        <v>143</v>
      </c>
      <c r="B1761" t="s">
        <v>128</v>
      </c>
      <c r="C1761" s="234">
        <v>37537</v>
      </c>
      <c r="D1761" s="234">
        <v>37789</v>
      </c>
      <c r="E1761">
        <v>2003</v>
      </c>
      <c r="F1761">
        <v>2</v>
      </c>
      <c r="G1761">
        <v>7</v>
      </c>
      <c r="H1761">
        <v>84.939786585365866</v>
      </c>
      <c r="I1761" s="4">
        <v>2.7278752326965332</v>
      </c>
      <c r="J1761" s="14" t="s">
        <v>17</v>
      </c>
      <c r="K1761" s="14" t="s">
        <v>17</v>
      </c>
      <c r="L1761" s="14" t="s">
        <v>17</v>
      </c>
      <c r="M1761" s="14" t="s">
        <v>17</v>
      </c>
      <c r="N1761" s="14" t="s">
        <v>17</v>
      </c>
      <c r="O1761" s="14" t="s">
        <v>17</v>
      </c>
      <c r="P1761" s="14" t="s">
        <v>17</v>
      </c>
      <c r="Q1761" s="14" t="s">
        <v>17</v>
      </c>
      <c r="R1761" s="14" t="s">
        <v>17</v>
      </c>
      <c r="S1761" s="14" t="s">
        <v>17</v>
      </c>
      <c r="T1761" s="14" t="s">
        <v>17</v>
      </c>
      <c r="U1761" s="14" t="s">
        <v>17</v>
      </c>
      <c r="V1761" s="14" t="s">
        <v>17</v>
      </c>
      <c r="W1761" s="14" t="s">
        <v>17</v>
      </c>
      <c r="X1761" s="158">
        <v>0.822571685</v>
      </c>
      <c r="Y1761" s="14">
        <v>89</v>
      </c>
      <c r="Z1761" s="14" t="s">
        <v>17</v>
      </c>
      <c r="AA1761" s="14" t="s">
        <v>17</v>
      </c>
      <c r="AB1761" s="14" t="s">
        <v>17</v>
      </c>
      <c r="AC1761" s="14" t="s">
        <v>17</v>
      </c>
      <c r="AD1761" s="14">
        <f t="shared" si="3"/>
        <v>9.2423784831460673E-3</v>
      </c>
      <c r="AE1761" s="14" t="s">
        <v>17</v>
      </c>
    </row>
    <row r="1762" spans="1:31">
      <c r="A1762" t="s">
        <v>143</v>
      </c>
      <c r="B1762" t="s">
        <v>128</v>
      </c>
      <c r="C1762" s="234">
        <v>37537</v>
      </c>
      <c r="D1762" s="234">
        <v>37789</v>
      </c>
      <c r="E1762">
        <v>2003</v>
      </c>
      <c r="F1762">
        <v>2</v>
      </c>
      <c r="G1762">
        <v>8</v>
      </c>
      <c r="H1762">
        <v>74.149390243902445</v>
      </c>
      <c r="I1762" s="4">
        <v>2.210676908493042</v>
      </c>
      <c r="J1762" s="14" t="s">
        <v>17</v>
      </c>
      <c r="K1762" s="14" t="s">
        <v>17</v>
      </c>
      <c r="L1762" s="14" t="s">
        <v>17</v>
      </c>
      <c r="M1762" s="14" t="s">
        <v>17</v>
      </c>
      <c r="N1762" s="14" t="s">
        <v>17</v>
      </c>
      <c r="O1762" s="14" t="s">
        <v>17</v>
      </c>
      <c r="P1762" s="14" t="s">
        <v>17</v>
      </c>
      <c r="Q1762" s="14" t="s">
        <v>17</v>
      </c>
      <c r="R1762" s="14" t="s">
        <v>17</v>
      </c>
      <c r="S1762" s="14" t="s">
        <v>17</v>
      </c>
      <c r="T1762" s="14" t="s">
        <v>17</v>
      </c>
      <c r="U1762" s="14" t="s">
        <v>17</v>
      </c>
      <c r="V1762" s="14" t="s">
        <v>17</v>
      </c>
      <c r="W1762" s="14" t="s">
        <v>17</v>
      </c>
      <c r="X1762" s="14" t="s">
        <v>17</v>
      </c>
      <c r="Y1762" s="14" t="s">
        <v>17</v>
      </c>
      <c r="Z1762" s="14" t="s">
        <v>17</v>
      </c>
      <c r="AA1762" s="14" t="s">
        <v>17</v>
      </c>
      <c r="AB1762" s="14" t="s">
        <v>17</v>
      </c>
      <c r="AC1762" s="14" t="s">
        <v>17</v>
      </c>
      <c r="AD1762" s="14" t="s">
        <v>17</v>
      </c>
      <c r="AE1762" s="14" t="s">
        <v>17</v>
      </c>
    </row>
    <row r="1763" spans="1:31">
      <c r="A1763" t="s">
        <v>143</v>
      </c>
      <c r="B1763" t="s">
        <v>128</v>
      </c>
      <c r="C1763" s="234">
        <v>37537</v>
      </c>
      <c r="D1763" s="234">
        <v>37789</v>
      </c>
      <c r="E1763">
        <v>2003</v>
      </c>
      <c r="F1763">
        <v>2</v>
      </c>
      <c r="G1763">
        <v>9</v>
      </c>
      <c r="H1763">
        <v>90.473323170731732</v>
      </c>
      <c r="I1763" s="4">
        <v>2.2187459468841553</v>
      </c>
      <c r="J1763" s="14" t="s">
        <v>17</v>
      </c>
      <c r="K1763" s="14" t="s">
        <v>17</v>
      </c>
      <c r="L1763" s="14" t="s">
        <v>17</v>
      </c>
      <c r="M1763" s="14" t="s">
        <v>17</v>
      </c>
      <c r="N1763" s="14" t="s">
        <v>17</v>
      </c>
      <c r="O1763" s="14" t="s">
        <v>17</v>
      </c>
      <c r="P1763" s="14" t="s">
        <v>17</v>
      </c>
      <c r="Q1763" s="14" t="s">
        <v>17</v>
      </c>
      <c r="R1763" s="14" t="s">
        <v>17</v>
      </c>
      <c r="S1763" s="14" t="s">
        <v>17</v>
      </c>
      <c r="T1763" s="14" t="s">
        <v>17</v>
      </c>
      <c r="U1763" s="14" t="s">
        <v>17</v>
      </c>
      <c r="V1763" s="14" t="s">
        <v>17</v>
      </c>
      <c r="W1763" s="14" t="s">
        <v>17</v>
      </c>
      <c r="X1763" s="14" t="s">
        <v>17</v>
      </c>
      <c r="Y1763" s="14" t="s">
        <v>17</v>
      </c>
      <c r="Z1763" s="14" t="s">
        <v>17</v>
      </c>
      <c r="AA1763" s="14" t="s">
        <v>17</v>
      </c>
      <c r="AB1763" s="14" t="s">
        <v>17</v>
      </c>
      <c r="AC1763" s="14" t="s">
        <v>17</v>
      </c>
      <c r="AD1763" s="14" t="s">
        <v>17</v>
      </c>
      <c r="AE1763" s="14" t="s">
        <v>17</v>
      </c>
    </row>
    <row r="1764" spans="1:31">
      <c r="A1764" t="s">
        <v>143</v>
      </c>
      <c r="B1764" t="s">
        <v>128</v>
      </c>
      <c r="C1764" s="234">
        <v>37537</v>
      </c>
      <c r="D1764" s="234">
        <v>37789</v>
      </c>
      <c r="E1764">
        <v>2003</v>
      </c>
      <c r="F1764">
        <v>2</v>
      </c>
      <c r="G1764">
        <v>10</v>
      </c>
      <c r="H1764">
        <v>97.113567073170742</v>
      </c>
      <c r="I1764" s="4">
        <v>2.2094707489013672</v>
      </c>
      <c r="J1764" s="14" t="s">
        <v>17</v>
      </c>
      <c r="K1764" s="14" t="s">
        <v>17</v>
      </c>
      <c r="L1764" s="14" t="s">
        <v>17</v>
      </c>
      <c r="M1764" s="14" t="s">
        <v>17</v>
      </c>
      <c r="N1764" s="14" t="s">
        <v>17</v>
      </c>
      <c r="O1764" s="14" t="s">
        <v>17</v>
      </c>
      <c r="P1764" s="14" t="s">
        <v>17</v>
      </c>
      <c r="Q1764" s="14" t="s">
        <v>17</v>
      </c>
      <c r="R1764" s="14" t="s">
        <v>17</v>
      </c>
      <c r="S1764" s="14" t="s">
        <v>17</v>
      </c>
      <c r="T1764" s="14" t="s">
        <v>17</v>
      </c>
      <c r="U1764" s="14" t="s">
        <v>17</v>
      </c>
      <c r="V1764" s="14" t="s">
        <v>17</v>
      </c>
      <c r="W1764" s="14" t="s">
        <v>17</v>
      </c>
      <c r="X1764" s="14" t="s">
        <v>17</v>
      </c>
      <c r="Y1764" s="14" t="s">
        <v>17</v>
      </c>
      <c r="Z1764" s="14" t="s">
        <v>17</v>
      </c>
      <c r="AA1764" s="14" t="s">
        <v>17</v>
      </c>
      <c r="AB1764" s="14" t="s">
        <v>17</v>
      </c>
      <c r="AC1764" s="14" t="s">
        <v>17</v>
      </c>
      <c r="AD1764" s="14" t="s">
        <v>17</v>
      </c>
      <c r="AE1764" s="14" t="s">
        <v>17</v>
      </c>
    </row>
    <row r="1765" spans="1:31">
      <c r="A1765" t="s">
        <v>143</v>
      </c>
      <c r="B1765" t="s">
        <v>128</v>
      </c>
      <c r="C1765" s="234">
        <v>37537</v>
      </c>
      <c r="D1765" s="234">
        <v>37789</v>
      </c>
      <c r="E1765">
        <v>2003</v>
      </c>
      <c r="F1765">
        <v>2</v>
      </c>
      <c r="G1765">
        <v>11</v>
      </c>
      <c r="H1765">
        <v>87.153201219512212</v>
      </c>
      <c r="I1765" s="4">
        <v>2.3096871376037598</v>
      </c>
      <c r="J1765" s="14" t="s">
        <v>17</v>
      </c>
      <c r="K1765" s="14" t="s">
        <v>17</v>
      </c>
      <c r="L1765" s="14" t="s">
        <v>17</v>
      </c>
      <c r="M1765" s="14" t="s">
        <v>17</v>
      </c>
      <c r="N1765" s="14" t="s">
        <v>17</v>
      </c>
      <c r="O1765" s="14" t="s">
        <v>17</v>
      </c>
      <c r="P1765" s="14" t="s">
        <v>17</v>
      </c>
      <c r="Q1765" s="14" t="s">
        <v>17</v>
      </c>
      <c r="R1765" s="14" t="s">
        <v>17</v>
      </c>
      <c r="S1765" s="14" t="s">
        <v>17</v>
      </c>
      <c r="T1765" s="14" t="s">
        <v>17</v>
      </c>
      <c r="U1765" s="14" t="s">
        <v>17</v>
      </c>
      <c r="V1765" s="14" t="s">
        <v>17</v>
      </c>
      <c r="W1765" s="14" t="s">
        <v>17</v>
      </c>
      <c r="X1765" s="14" t="s">
        <v>17</v>
      </c>
      <c r="Y1765" s="14" t="s">
        <v>17</v>
      </c>
      <c r="Z1765" s="14" t="s">
        <v>17</v>
      </c>
      <c r="AA1765" s="14" t="s">
        <v>17</v>
      </c>
      <c r="AB1765" s="14" t="s">
        <v>17</v>
      </c>
      <c r="AC1765" s="14" t="s">
        <v>17</v>
      </c>
      <c r="AD1765" s="14" t="s">
        <v>17</v>
      </c>
      <c r="AE1765" s="14" t="s">
        <v>17</v>
      </c>
    </row>
    <row r="1766" spans="1:31">
      <c r="A1766" t="s">
        <v>143</v>
      </c>
      <c r="B1766" t="s">
        <v>128</v>
      </c>
      <c r="C1766" s="234">
        <v>37537</v>
      </c>
      <c r="D1766" s="234">
        <v>37789</v>
      </c>
      <c r="E1766">
        <v>2003</v>
      </c>
      <c r="F1766">
        <v>2</v>
      </c>
      <c r="G1766">
        <v>12</v>
      </c>
      <c r="H1766">
        <v>97.666920731707307</v>
      </c>
      <c r="I1766" s="4">
        <v>2.4047732353210449</v>
      </c>
      <c r="J1766" s="14" t="s">
        <v>17</v>
      </c>
      <c r="K1766" s="14" t="s">
        <v>17</v>
      </c>
      <c r="L1766" s="14" t="s">
        <v>17</v>
      </c>
      <c r="M1766" s="14" t="s">
        <v>17</v>
      </c>
      <c r="N1766" s="14" t="s">
        <v>17</v>
      </c>
      <c r="O1766" s="14" t="s">
        <v>17</v>
      </c>
      <c r="P1766" s="14" t="s">
        <v>17</v>
      </c>
      <c r="Q1766" s="14" t="s">
        <v>17</v>
      </c>
      <c r="R1766" s="14" t="s">
        <v>17</v>
      </c>
      <c r="S1766" s="14" t="s">
        <v>17</v>
      </c>
      <c r="T1766" s="14" t="s">
        <v>17</v>
      </c>
      <c r="U1766" s="14" t="s">
        <v>17</v>
      </c>
      <c r="V1766" s="14" t="s">
        <v>17</v>
      </c>
      <c r="W1766" s="14" t="s">
        <v>17</v>
      </c>
      <c r="X1766" s="14" t="s">
        <v>17</v>
      </c>
      <c r="Y1766" s="14" t="s">
        <v>17</v>
      </c>
      <c r="Z1766" s="14" t="s">
        <v>17</v>
      </c>
      <c r="AA1766" s="14" t="s">
        <v>17</v>
      </c>
      <c r="AB1766" s="14" t="s">
        <v>17</v>
      </c>
      <c r="AC1766" s="14" t="s">
        <v>17</v>
      </c>
      <c r="AD1766" s="14" t="s">
        <v>17</v>
      </c>
      <c r="AE1766" s="14" t="s">
        <v>17</v>
      </c>
    </row>
    <row r="1767" spans="1:31">
      <c r="A1767" t="s">
        <v>143</v>
      </c>
      <c r="B1767" t="s">
        <v>128</v>
      </c>
      <c r="C1767" s="234">
        <v>37537</v>
      </c>
      <c r="D1767" s="234">
        <v>37789</v>
      </c>
      <c r="E1767">
        <v>2003</v>
      </c>
      <c r="F1767">
        <v>2</v>
      </c>
      <c r="G1767">
        <v>13</v>
      </c>
      <c r="H1767">
        <v>77.746189024390247</v>
      </c>
      <c r="I1767" s="4">
        <v>2.7419147491455078</v>
      </c>
      <c r="J1767" s="14" t="s">
        <v>17</v>
      </c>
      <c r="K1767" s="14" t="s">
        <v>17</v>
      </c>
      <c r="L1767" s="14" t="s">
        <v>17</v>
      </c>
      <c r="M1767" s="14" t="s">
        <v>17</v>
      </c>
      <c r="N1767" s="14" t="s">
        <v>17</v>
      </c>
      <c r="O1767" s="14" t="s">
        <v>17</v>
      </c>
      <c r="P1767" s="14" t="s">
        <v>17</v>
      </c>
      <c r="Q1767" s="14" t="s">
        <v>17</v>
      </c>
      <c r="R1767" s="14" t="s">
        <v>17</v>
      </c>
      <c r="S1767" s="14" t="s">
        <v>17</v>
      </c>
      <c r="T1767" s="14" t="s">
        <v>17</v>
      </c>
      <c r="U1767" s="14" t="s">
        <v>17</v>
      </c>
      <c r="V1767" s="14" t="s">
        <v>17</v>
      </c>
      <c r="W1767" s="14" t="s">
        <v>17</v>
      </c>
      <c r="X1767" s="14" t="s">
        <v>17</v>
      </c>
      <c r="Y1767" s="14" t="s">
        <v>17</v>
      </c>
      <c r="Z1767" s="14" t="s">
        <v>17</v>
      </c>
      <c r="AA1767" s="14" t="s">
        <v>17</v>
      </c>
      <c r="AB1767" s="14" t="s">
        <v>17</v>
      </c>
      <c r="AC1767" s="14" t="s">
        <v>17</v>
      </c>
      <c r="AD1767" s="14" t="s">
        <v>17</v>
      </c>
      <c r="AE1767" s="14" t="s">
        <v>17</v>
      </c>
    </row>
    <row r="1768" spans="1:31">
      <c r="A1768" t="s">
        <v>143</v>
      </c>
      <c r="B1768" t="s">
        <v>128</v>
      </c>
      <c r="C1768" s="234">
        <v>37537</v>
      </c>
      <c r="D1768" s="234">
        <v>37789</v>
      </c>
      <c r="E1768">
        <v>2003</v>
      </c>
      <c r="F1768">
        <v>2</v>
      </c>
      <c r="G1768">
        <v>14</v>
      </c>
      <c r="H1768">
        <v>95.730182926829286</v>
      </c>
      <c r="I1768" s="4">
        <v>2.243032693862915</v>
      </c>
      <c r="J1768" s="14" t="s">
        <v>17</v>
      </c>
      <c r="K1768" s="14" t="s">
        <v>17</v>
      </c>
      <c r="L1768" s="14" t="s">
        <v>17</v>
      </c>
      <c r="M1768" s="14" t="s">
        <v>17</v>
      </c>
      <c r="N1768" s="14" t="s">
        <v>17</v>
      </c>
      <c r="O1768" s="14" t="s">
        <v>17</v>
      </c>
      <c r="P1768" s="14" t="s">
        <v>17</v>
      </c>
      <c r="Q1768" s="14" t="s">
        <v>17</v>
      </c>
      <c r="R1768" s="14" t="s">
        <v>17</v>
      </c>
      <c r="S1768" s="14" t="s">
        <v>17</v>
      </c>
      <c r="T1768" s="14" t="s">
        <v>17</v>
      </c>
      <c r="U1768" s="14" t="s">
        <v>17</v>
      </c>
      <c r="V1768" s="14" t="s">
        <v>17</v>
      </c>
      <c r="W1768" s="14" t="s">
        <v>17</v>
      </c>
      <c r="X1768" s="14" t="s">
        <v>17</v>
      </c>
      <c r="Y1768" s="14" t="s">
        <v>17</v>
      </c>
      <c r="Z1768" s="14" t="s">
        <v>17</v>
      </c>
      <c r="AA1768" s="14" t="s">
        <v>17</v>
      </c>
      <c r="AB1768" s="14" t="s">
        <v>17</v>
      </c>
      <c r="AC1768" s="14" t="s">
        <v>17</v>
      </c>
      <c r="AD1768" s="14" t="s">
        <v>17</v>
      </c>
      <c r="AE1768" s="14" t="s">
        <v>17</v>
      </c>
    </row>
    <row r="1769" spans="1:31">
      <c r="A1769" t="s">
        <v>143</v>
      </c>
      <c r="B1769" t="s">
        <v>128</v>
      </c>
      <c r="C1769" s="234">
        <v>37537</v>
      </c>
      <c r="D1769" s="234">
        <v>37789</v>
      </c>
      <c r="E1769">
        <v>2003</v>
      </c>
      <c r="F1769">
        <v>3</v>
      </c>
      <c r="G1769">
        <v>1</v>
      </c>
      <c r="H1769">
        <v>32.094512195121958</v>
      </c>
      <c r="I1769" s="4">
        <v>1.8384608030319214</v>
      </c>
      <c r="J1769" s="14" t="s">
        <v>17</v>
      </c>
      <c r="K1769" s="14" t="s">
        <v>17</v>
      </c>
      <c r="L1769" s="14" t="s">
        <v>17</v>
      </c>
      <c r="M1769" s="14" t="s">
        <v>17</v>
      </c>
      <c r="N1769" s="14" t="s">
        <v>17</v>
      </c>
      <c r="O1769" s="14" t="s">
        <v>17</v>
      </c>
      <c r="P1769" s="14" t="s">
        <v>17</v>
      </c>
      <c r="Q1769" s="14" t="s">
        <v>17</v>
      </c>
      <c r="R1769" s="14" t="s">
        <v>17</v>
      </c>
      <c r="S1769" s="14" t="s">
        <v>17</v>
      </c>
      <c r="T1769" s="14" t="s">
        <v>17</v>
      </c>
      <c r="U1769" s="14" t="s">
        <v>17</v>
      </c>
      <c r="V1769" s="14" t="s">
        <v>17</v>
      </c>
      <c r="W1769" s="14" t="s">
        <v>17</v>
      </c>
      <c r="X1769" s="158">
        <v>0.461603661</v>
      </c>
      <c r="Y1769" s="14">
        <v>89</v>
      </c>
      <c r="Z1769" s="14" t="s">
        <v>17</v>
      </c>
      <c r="AA1769" s="14" t="s">
        <v>17</v>
      </c>
      <c r="AB1769" s="14" t="s">
        <v>17</v>
      </c>
      <c r="AC1769" s="14" t="s">
        <v>17</v>
      </c>
      <c r="AD1769" s="14">
        <f t="shared" si="3"/>
        <v>5.1865579887640451E-3</v>
      </c>
      <c r="AE1769" s="14" t="s">
        <v>17</v>
      </c>
    </row>
    <row r="1770" spans="1:31">
      <c r="A1770" t="s">
        <v>143</v>
      </c>
      <c r="B1770" t="s">
        <v>128</v>
      </c>
      <c r="C1770" s="234">
        <v>37537</v>
      </c>
      <c r="D1770" s="234">
        <v>37789</v>
      </c>
      <c r="E1770">
        <v>2003</v>
      </c>
      <c r="F1770">
        <v>3</v>
      </c>
      <c r="G1770">
        <v>2</v>
      </c>
      <c r="H1770">
        <v>38.734756097560982</v>
      </c>
      <c r="I1770" s="4">
        <v>1.8395529985427856</v>
      </c>
      <c r="J1770" s="14" t="s">
        <v>17</v>
      </c>
      <c r="K1770" s="14" t="s">
        <v>17</v>
      </c>
      <c r="L1770" s="14" t="s">
        <v>17</v>
      </c>
      <c r="M1770" s="14" t="s">
        <v>17</v>
      </c>
      <c r="N1770" s="14" t="s">
        <v>17</v>
      </c>
      <c r="O1770" s="14" t="s">
        <v>17</v>
      </c>
      <c r="P1770" s="14" t="s">
        <v>17</v>
      </c>
      <c r="Q1770" s="14" t="s">
        <v>17</v>
      </c>
      <c r="R1770" s="14" t="s">
        <v>17</v>
      </c>
      <c r="S1770" s="14" t="s">
        <v>17</v>
      </c>
      <c r="T1770" s="14" t="s">
        <v>17</v>
      </c>
      <c r="U1770" s="14" t="s">
        <v>17</v>
      </c>
      <c r="V1770" s="14" t="s">
        <v>17</v>
      </c>
      <c r="W1770" s="14" t="s">
        <v>17</v>
      </c>
      <c r="X1770" s="158">
        <v>0.55479744200000003</v>
      </c>
      <c r="Y1770" s="14">
        <v>89</v>
      </c>
      <c r="Z1770" s="14" t="s">
        <v>17</v>
      </c>
      <c r="AA1770" s="14" t="s">
        <v>17</v>
      </c>
      <c r="AB1770" s="14" t="s">
        <v>17</v>
      </c>
      <c r="AC1770" s="14" t="s">
        <v>17</v>
      </c>
      <c r="AD1770" s="14">
        <f t="shared" si="3"/>
        <v>6.233679123595506E-3</v>
      </c>
      <c r="AE1770" s="14" t="s">
        <v>17</v>
      </c>
    </row>
    <row r="1771" spans="1:31">
      <c r="A1771" t="s">
        <v>143</v>
      </c>
      <c r="B1771" t="s">
        <v>128</v>
      </c>
      <c r="C1771" s="234">
        <v>37537</v>
      </c>
      <c r="D1771" s="234">
        <v>37789</v>
      </c>
      <c r="E1771">
        <v>2003</v>
      </c>
      <c r="F1771">
        <v>3</v>
      </c>
      <c r="G1771">
        <v>3</v>
      </c>
      <c r="H1771">
        <v>63.082317073170742</v>
      </c>
      <c r="I1771" s="4">
        <v>1.9332047700881958</v>
      </c>
      <c r="J1771" s="14" t="s">
        <v>17</v>
      </c>
      <c r="K1771" s="14" t="s">
        <v>17</v>
      </c>
      <c r="L1771" s="14" t="s">
        <v>17</v>
      </c>
      <c r="M1771" s="14" t="s">
        <v>17</v>
      </c>
      <c r="N1771" s="14" t="s">
        <v>17</v>
      </c>
      <c r="O1771" s="14" t="s">
        <v>17</v>
      </c>
      <c r="P1771" s="14" t="s">
        <v>17</v>
      </c>
      <c r="Q1771" s="14" t="s">
        <v>17</v>
      </c>
      <c r="R1771" s="14" t="s">
        <v>17</v>
      </c>
      <c r="S1771" s="14" t="s">
        <v>17</v>
      </c>
      <c r="T1771" s="14" t="s">
        <v>17</v>
      </c>
      <c r="U1771" s="14" t="s">
        <v>17</v>
      </c>
      <c r="V1771" s="14" t="s">
        <v>17</v>
      </c>
      <c r="W1771" s="14" t="s">
        <v>17</v>
      </c>
      <c r="X1771" s="158">
        <v>0.75973327800000001</v>
      </c>
      <c r="Y1771" s="14">
        <v>89</v>
      </c>
      <c r="Z1771" s="14" t="s">
        <v>17</v>
      </c>
      <c r="AA1771" s="14" t="s">
        <v>17</v>
      </c>
      <c r="AB1771" s="14" t="s">
        <v>17</v>
      </c>
      <c r="AC1771" s="14" t="s">
        <v>17</v>
      </c>
      <c r="AD1771" s="14">
        <f t="shared" si="3"/>
        <v>8.5363289662921341E-3</v>
      </c>
      <c r="AE1771" s="14" t="s">
        <v>17</v>
      </c>
    </row>
    <row r="1772" spans="1:31">
      <c r="A1772" t="s">
        <v>143</v>
      </c>
      <c r="B1772" t="s">
        <v>128</v>
      </c>
      <c r="C1772" s="234">
        <v>37537</v>
      </c>
      <c r="D1772" s="234">
        <v>37789</v>
      </c>
      <c r="E1772">
        <v>2003</v>
      </c>
      <c r="F1772">
        <v>3</v>
      </c>
      <c r="G1772">
        <v>4</v>
      </c>
      <c r="H1772">
        <v>74.426067073170742</v>
      </c>
      <c r="I1772" s="4">
        <v>1.9973645210266113</v>
      </c>
      <c r="J1772" s="14" t="s">
        <v>17</v>
      </c>
      <c r="K1772" s="14" t="s">
        <v>17</v>
      </c>
      <c r="L1772" s="14" t="s">
        <v>17</v>
      </c>
      <c r="M1772" s="14" t="s">
        <v>17</v>
      </c>
      <c r="N1772" s="14" t="s">
        <v>17</v>
      </c>
      <c r="O1772" s="14" t="s">
        <v>17</v>
      </c>
      <c r="P1772" s="14" t="s">
        <v>17</v>
      </c>
      <c r="Q1772" s="14" t="s">
        <v>17</v>
      </c>
      <c r="R1772" s="14" t="s">
        <v>17</v>
      </c>
      <c r="S1772" s="14" t="s">
        <v>17</v>
      </c>
      <c r="T1772" s="14" t="s">
        <v>17</v>
      </c>
      <c r="U1772" s="14" t="s">
        <v>17</v>
      </c>
      <c r="V1772" s="14" t="s">
        <v>17</v>
      </c>
      <c r="W1772" s="14" t="s">
        <v>17</v>
      </c>
      <c r="X1772" s="158">
        <v>0.78487313000000003</v>
      </c>
      <c r="Y1772" s="14">
        <v>89</v>
      </c>
      <c r="Z1772" s="14" t="s">
        <v>17</v>
      </c>
      <c r="AA1772" s="14" t="s">
        <v>17</v>
      </c>
      <c r="AB1772" s="14" t="s">
        <v>17</v>
      </c>
      <c r="AC1772" s="14" t="s">
        <v>17</v>
      </c>
      <c r="AD1772" s="14">
        <f t="shared" si="3"/>
        <v>8.8187992134831465E-3</v>
      </c>
      <c r="AE1772" s="14" t="s">
        <v>17</v>
      </c>
    </row>
    <row r="1773" spans="1:31">
      <c r="A1773" t="s">
        <v>143</v>
      </c>
      <c r="B1773" t="s">
        <v>128</v>
      </c>
      <c r="C1773" s="234">
        <v>37537</v>
      </c>
      <c r="D1773" s="234">
        <v>37789</v>
      </c>
      <c r="E1773">
        <v>2003</v>
      </c>
      <c r="F1773">
        <v>3</v>
      </c>
      <c r="G1773">
        <v>5</v>
      </c>
      <c r="H1773">
        <v>73.319359756097569</v>
      </c>
      <c r="I1773" s="4">
        <v>2.2845780849456787</v>
      </c>
      <c r="J1773" s="14" t="s">
        <v>17</v>
      </c>
      <c r="K1773" s="14" t="s">
        <v>17</v>
      </c>
      <c r="L1773" s="14" t="s">
        <v>17</v>
      </c>
      <c r="M1773" s="14" t="s">
        <v>17</v>
      </c>
      <c r="N1773" s="14" t="s">
        <v>17</v>
      </c>
      <c r="O1773" s="14" t="s">
        <v>17</v>
      </c>
      <c r="P1773" s="14" t="s">
        <v>17</v>
      </c>
      <c r="Q1773" s="14" t="s">
        <v>17</v>
      </c>
      <c r="R1773" s="14" t="s">
        <v>17</v>
      </c>
      <c r="S1773" s="14" t="s">
        <v>17</v>
      </c>
      <c r="T1773" s="14" t="s">
        <v>17</v>
      </c>
      <c r="U1773" s="14" t="s">
        <v>17</v>
      </c>
      <c r="V1773" s="14" t="s">
        <v>17</v>
      </c>
      <c r="W1773" s="14" t="s">
        <v>17</v>
      </c>
      <c r="X1773" s="158">
        <v>0.77330563500000005</v>
      </c>
      <c r="Y1773" s="14">
        <v>89</v>
      </c>
      <c r="Z1773" s="14" t="s">
        <v>17</v>
      </c>
      <c r="AA1773" s="14" t="s">
        <v>17</v>
      </c>
      <c r="AB1773" s="14" t="s">
        <v>17</v>
      </c>
      <c r="AC1773" s="14" t="s">
        <v>17</v>
      </c>
      <c r="AD1773" s="14">
        <f t="shared" si="3"/>
        <v>8.6888273595505626E-3</v>
      </c>
      <c r="AE1773" s="14" t="s">
        <v>17</v>
      </c>
    </row>
    <row r="1774" spans="1:31">
      <c r="A1774" t="s">
        <v>143</v>
      </c>
      <c r="B1774" t="s">
        <v>128</v>
      </c>
      <c r="C1774" s="234">
        <v>37537</v>
      </c>
      <c r="D1774" s="234">
        <v>37789</v>
      </c>
      <c r="E1774">
        <v>2003</v>
      </c>
      <c r="F1774">
        <v>3</v>
      </c>
      <c r="G1774">
        <v>6</v>
      </c>
      <c r="H1774">
        <v>91.856707317073202</v>
      </c>
      <c r="I1774" s="4">
        <v>2.5081124305725098</v>
      </c>
      <c r="J1774" s="14" t="s">
        <v>17</v>
      </c>
      <c r="K1774" s="14" t="s">
        <v>17</v>
      </c>
      <c r="L1774" s="14" t="s">
        <v>17</v>
      </c>
      <c r="M1774" s="14" t="s">
        <v>17</v>
      </c>
      <c r="N1774" s="14" t="s">
        <v>17</v>
      </c>
      <c r="O1774" s="14" t="s">
        <v>17</v>
      </c>
      <c r="P1774" s="14" t="s">
        <v>17</v>
      </c>
      <c r="Q1774" s="14" t="s">
        <v>17</v>
      </c>
      <c r="R1774" s="14" t="s">
        <v>17</v>
      </c>
      <c r="S1774" s="14" t="s">
        <v>17</v>
      </c>
      <c r="T1774" s="14" t="s">
        <v>17</v>
      </c>
      <c r="U1774" s="14" t="s">
        <v>17</v>
      </c>
      <c r="V1774" s="14" t="s">
        <v>17</v>
      </c>
      <c r="W1774" s="14" t="s">
        <v>17</v>
      </c>
      <c r="X1774" s="158">
        <v>0.79255108900000004</v>
      </c>
      <c r="Y1774" s="14">
        <v>89</v>
      </c>
      <c r="Z1774" s="14" t="s">
        <v>17</v>
      </c>
      <c r="AA1774" s="14" t="s">
        <v>17</v>
      </c>
      <c r="AB1774" s="14" t="s">
        <v>17</v>
      </c>
      <c r="AC1774" s="14" t="s">
        <v>17</v>
      </c>
      <c r="AD1774" s="14">
        <f t="shared" ref="AD1774:AD1831" si="4">X1774/Y1774</f>
        <v>8.9050684157303377E-3</v>
      </c>
      <c r="AE1774" s="14" t="s">
        <v>17</v>
      </c>
    </row>
    <row r="1775" spans="1:31">
      <c r="A1775" t="s">
        <v>143</v>
      </c>
      <c r="B1775" t="s">
        <v>128</v>
      </c>
      <c r="C1775" s="234">
        <v>37537</v>
      </c>
      <c r="D1775" s="234">
        <v>37789</v>
      </c>
      <c r="E1775">
        <v>2003</v>
      </c>
      <c r="F1775">
        <v>3</v>
      </c>
      <c r="G1775">
        <v>7</v>
      </c>
      <c r="H1775">
        <v>85.769817073170742</v>
      </c>
      <c r="I1775" s="4">
        <v>2.4342656135559082</v>
      </c>
      <c r="J1775" s="14" t="s">
        <v>17</v>
      </c>
      <c r="K1775" s="14" t="s">
        <v>17</v>
      </c>
      <c r="L1775" s="14" t="s">
        <v>17</v>
      </c>
      <c r="M1775" s="14" t="s">
        <v>17</v>
      </c>
      <c r="N1775" s="14" t="s">
        <v>17</v>
      </c>
      <c r="O1775" s="14" t="s">
        <v>17</v>
      </c>
      <c r="P1775" s="14" t="s">
        <v>17</v>
      </c>
      <c r="Q1775" s="14" t="s">
        <v>17</v>
      </c>
      <c r="R1775" s="14" t="s">
        <v>17</v>
      </c>
      <c r="S1775" s="14" t="s">
        <v>17</v>
      </c>
      <c r="T1775" s="14" t="s">
        <v>17</v>
      </c>
      <c r="U1775" s="14" t="s">
        <v>17</v>
      </c>
      <c r="V1775" s="14" t="s">
        <v>17</v>
      </c>
      <c r="W1775" s="14" t="s">
        <v>17</v>
      </c>
      <c r="X1775" s="158">
        <v>0.80792036199999995</v>
      </c>
      <c r="Y1775" s="14">
        <v>89</v>
      </c>
      <c r="Z1775" s="14" t="s">
        <v>17</v>
      </c>
      <c r="AA1775" s="14" t="s">
        <v>17</v>
      </c>
      <c r="AB1775" s="14" t="s">
        <v>17</v>
      </c>
      <c r="AC1775" s="14" t="s">
        <v>17</v>
      </c>
      <c r="AD1775" s="14">
        <f t="shared" si="4"/>
        <v>9.0777568764044934E-3</v>
      </c>
      <c r="AE1775" s="14" t="s">
        <v>17</v>
      </c>
    </row>
    <row r="1776" spans="1:31">
      <c r="A1776" t="s">
        <v>143</v>
      </c>
      <c r="B1776" t="s">
        <v>128</v>
      </c>
      <c r="C1776" s="234">
        <v>37537</v>
      </c>
      <c r="D1776" s="234">
        <v>37789</v>
      </c>
      <c r="E1776">
        <v>2003</v>
      </c>
      <c r="F1776">
        <v>3</v>
      </c>
      <c r="G1776">
        <v>8</v>
      </c>
      <c r="H1776">
        <v>91.580030487804891</v>
      </c>
      <c r="I1776" s="4">
        <v>2.2002105712890625</v>
      </c>
      <c r="J1776" s="14" t="s">
        <v>17</v>
      </c>
      <c r="K1776" s="14" t="s">
        <v>17</v>
      </c>
      <c r="L1776" s="14" t="s">
        <v>17</v>
      </c>
      <c r="M1776" s="14" t="s">
        <v>17</v>
      </c>
      <c r="N1776" s="14" t="s">
        <v>17</v>
      </c>
      <c r="O1776" s="14" t="s">
        <v>17</v>
      </c>
      <c r="P1776" s="14" t="s">
        <v>17</v>
      </c>
      <c r="Q1776" s="14" t="s">
        <v>17</v>
      </c>
      <c r="R1776" s="14" t="s">
        <v>17</v>
      </c>
      <c r="S1776" s="14" t="s">
        <v>17</v>
      </c>
      <c r="T1776" s="14" t="s">
        <v>17</v>
      </c>
      <c r="U1776" s="14" t="s">
        <v>17</v>
      </c>
      <c r="V1776" s="14" t="s">
        <v>17</v>
      </c>
      <c r="W1776" s="14" t="s">
        <v>17</v>
      </c>
      <c r="X1776" s="14" t="s">
        <v>17</v>
      </c>
      <c r="Y1776" s="14" t="s">
        <v>17</v>
      </c>
      <c r="Z1776" s="14" t="s">
        <v>17</v>
      </c>
      <c r="AA1776" s="14" t="s">
        <v>17</v>
      </c>
      <c r="AB1776" s="14" t="s">
        <v>17</v>
      </c>
      <c r="AC1776" s="14" t="s">
        <v>17</v>
      </c>
      <c r="AD1776" s="14" t="s">
        <v>17</v>
      </c>
      <c r="AE1776" s="14" t="s">
        <v>17</v>
      </c>
    </row>
    <row r="1777" spans="1:31">
      <c r="A1777" t="s">
        <v>143</v>
      </c>
      <c r="B1777" t="s">
        <v>128</v>
      </c>
      <c r="C1777" s="234">
        <v>37537</v>
      </c>
      <c r="D1777" s="234">
        <v>37789</v>
      </c>
      <c r="E1777">
        <v>2003</v>
      </c>
      <c r="F1777">
        <v>3</v>
      </c>
      <c r="G1777">
        <v>9</v>
      </c>
      <c r="H1777">
        <v>72.489329268292693</v>
      </c>
      <c r="I1777" s="4">
        <v>2.1215794086456299</v>
      </c>
      <c r="J1777" s="14" t="s">
        <v>17</v>
      </c>
      <c r="K1777" s="14" t="s">
        <v>17</v>
      </c>
      <c r="L1777" s="14" t="s">
        <v>17</v>
      </c>
      <c r="M1777" s="14" t="s">
        <v>17</v>
      </c>
      <c r="N1777" s="14" t="s">
        <v>17</v>
      </c>
      <c r="O1777" s="14" t="s">
        <v>17</v>
      </c>
      <c r="P1777" s="14" t="s">
        <v>17</v>
      </c>
      <c r="Q1777" s="14" t="s">
        <v>17</v>
      </c>
      <c r="R1777" s="14" t="s">
        <v>17</v>
      </c>
      <c r="S1777" s="14" t="s">
        <v>17</v>
      </c>
      <c r="T1777" s="14" t="s">
        <v>17</v>
      </c>
      <c r="U1777" s="14" t="s">
        <v>17</v>
      </c>
      <c r="V1777" s="14" t="s">
        <v>17</v>
      </c>
      <c r="W1777" s="14" t="s">
        <v>17</v>
      </c>
      <c r="X1777" s="14" t="s">
        <v>17</v>
      </c>
      <c r="Y1777" s="14" t="s">
        <v>17</v>
      </c>
      <c r="Z1777" s="14" t="s">
        <v>17</v>
      </c>
      <c r="AA1777" s="14" t="s">
        <v>17</v>
      </c>
      <c r="AB1777" s="14" t="s">
        <v>17</v>
      </c>
      <c r="AC1777" s="14" t="s">
        <v>17</v>
      </c>
      <c r="AD1777" s="14" t="s">
        <v>17</v>
      </c>
      <c r="AE1777" s="14" t="s">
        <v>17</v>
      </c>
    </row>
    <row r="1778" spans="1:31">
      <c r="A1778" t="s">
        <v>143</v>
      </c>
      <c r="B1778" t="s">
        <v>128</v>
      </c>
      <c r="C1778" s="234">
        <v>37537</v>
      </c>
      <c r="D1778" s="234">
        <v>37789</v>
      </c>
      <c r="E1778">
        <v>2003</v>
      </c>
      <c r="F1778">
        <v>3</v>
      </c>
      <c r="G1778">
        <v>10</v>
      </c>
      <c r="H1778">
        <v>96.006859756097583</v>
      </c>
      <c r="I1778" s="4">
        <v>2.18829345703125</v>
      </c>
      <c r="J1778" s="14" t="s">
        <v>17</v>
      </c>
      <c r="K1778" s="14" t="s">
        <v>17</v>
      </c>
      <c r="L1778" s="14" t="s">
        <v>17</v>
      </c>
      <c r="M1778" s="14" t="s">
        <v>17</v>
      </c>
      <c r="N1778" s="14" t="s">
        <v>17</v>
      </c>
      <c r="O1778" s="14" t="s">
        <v>17</v>
      </c>
      <c r="P1778" s="14" t="s">
        <v>17</v>
      </c>
      <c r="Q1778" s="14" t="s">
        <v>17</v>
      </c>
      <c r="R1778" s="14" t="s">
        <v>17</v>
      </c>
      <c r="S1778" s="14" t="s">
        <v>17</v>
      </c>
      <c r="T1778" s="14" t="s">
        <v>17</v>
      </c>
      <c r="U1778" s="14" t="s">
        <v>17</v>
      </c>
      <c r="V1778" s="14" t="s">
        <v>17</v>
      </c>
      <c r="W1778" s="14" t="s">
        <v>17</v>
      </c>
      <c r="X1778" s="14" t="s">
        <v>17</v>
      </c>
      <c r="Y1778" s="14" t="s">
        <v>17</v>
      </c>
      <c r="Z1778" s="14" t="s">
        <v>17</v>
      </c>
      <c r="AA1778" s="14" t="s">
        <v>17</v>
      </c>
      <c r="AB1778" s="14" t="s">
        <v>17</v>
      </c>
      <c r="AC1778" s="14" t="s">
        <v>17</v>
      </c>
      <c r="AD1778" s="14" t="s">
        <v>17</v>
      </c>
      <c r="AE1778" s="14" t="s">
        <v>17</v>
      </c>
    </row>
    <row r="1779" spans="1:31">
      <c r="A1779" t="s">
        <v>143</v>
      </c>
      <c r="B1779" t="s">
        <v>128</v>
      </c>
      <c r="C1779" s="234">
        <v>37537</v>
      </c>
      <c r="D1779" s="234">
        <v>37789</v>
      </c>
      <c r="E1779">
        <v>2003</v>
      </c>
      <c r="F1779">
        <v>3</v>
      </c>
      <c r="G1779">
        <v>11</v>
      </c>
      <c r="H1779">
        <v>86.876524390243915</v>
      </c>
      <c r="I1779" s="4">
        <v>2.466053469106555E-3</v>
      </c>
      <c r="J1779" s="14" t="s">
        <v>17</v>
      </c>
      <c r="K1779" s="14" t="s">
        <v>17</v>
      </c>
      <c r="L1779" s="14" t="s">
        <v>17</v>
      </c>
      <c r="M1779" s="14" t="s">
        <v>17</v>
      </c>
      <c r="N1779" s="14" t="s">
        <v>17</v>
      </c>
      <c r="O1779" s="14" t="s">
        <v>17</v>
      </c>
      <c r="P1779" s="14" t="s">
        <v>17</v>
      </c>
      <c r="Q1779" s="14" t="s">
        <v>17</v>
      </c>
      <c r="R1779" s="14" t="s">
        <v>17</v>
      </c>
      <c r="S1779" s="14" t="s">
        <v>17</v>
      </c>
      <c r="T1779" s="14" t="s">
        <v>17</v>
      </c>
      <c r="U1779" s="14" t="s">
        <v>17</v>
      </c>
      <c r="V1779" s="14" t="s">
        <v>17</v>
      </c>
      <c r="W1779" s="14" t="s">
        <v>17</v>
      </c>
      <c r="X1779" s="14" t="s">
        <v>17</v>
      </c>
      <c r="Y1779" s="14" t="s">
        <v>17</v>
      </c>
      <c r="Z1779" s="14" t="s">
        <v>17</v>
      </c>
      <c r="AA1779" s="14" t="s">
        <v>17</v>
      </c>
      <c r="AB1779" s="14" t="s">
        <v>17</v>
      </c>
      <c r="AC1779" s="14" t="s">
        <v>17</v>
      </c>
      <c r="AD1779" s="14" t="s">
        <v>17</v>
      </c>
      <c r="AE1779" s="14" t="s">
        <v>17</v>
      </c>
    </row>
    <row r="1780" spans="1:31">
      <c r="A1780" t="s">
        <v>143</v>
      </c>
      <c r="B1780" t="s">
        <v>128</v>
      </c>
      <c r="C1780" s="234">
        <v>37537</v>
      </c>
      <c r="D1780" s="234">
        <v>37789</v>
      </c>
      <c r="E1780">
        <v>2003</v>
      </c>
      <c r="F1780">
        <v>3</v>
      </c>
      <c r="G1780">
        <v>12</v>
      </c>
      <c r="H1780">
        <v>78.576219512195138</v>
      </c>
      <c r="I1780" s="4">
        <v>2.4702868461608887</v>
      </c>
      <c r="J1780" s="14" t="s">
        <v>17</v>
      </c>
      <c r="K1780" s="14" t="s">
        <v>17</v>
      </c>
      <c r="L1780" s="14" t="s">
        <v>17</v>
      </c>
      <c r="M1780" s="14" t="s">
        <v>17</v>
      </c>
      <c r="N1780" s="14" t="s">
        <v>17</v>
      </c>
      <c r="O1780" s="14" t="s">
        <v>17</v>
      </c>
      <c r="P1780" s="14" t="s">
        <v>17</v>
      </c>
      <c r="Q1780" s="14" t="s">
        <v>17</v>
      </c>
      <c r="R1780" s="14" t="s">
        <v>17</v>
      </c>
      <c r="S1780" s="14" t="s">
        <v>17</v>
      </c>
      <c r="T1780" s="14" t="s">
        <v>17</v>
      </c>
      <c r="U1780" s="14" t="s">
        <v>17</v>
      </c>
      <c r="V1780" s="14" t="s">
        <v>17</v>
      </c>
      <c r="W1780" s="14" t="s">
        <v>17</v>
      </c>
      <c r="X1780" s="14" t="s">
        <v>17</v>
      </c>
      <c r="Y1780" s="14" t="s">
        <v>17</v>
      </c>
      <c r="Z1780" s="14" t="s">
        <v>17</v>
      </c>
      <c r="AA1780" s="14" t="s">
        <v>17</v>
      </c>
      <c r="AB1780" s="14" t="s">
        <v>17</v>
      </c>
      <c r="AC1780" s="14" t="s">
        <v>17</v>
      </c>
      <c r="AD1780" s="14" t="s">
        <v>17</v>
      </c>
      <c r="AE1780" s="14" t="s">
        <v>17</v>
      </c>
    </row>
    <row r="1781" spans="1:31">
      <c r="A1781" t="s">
        <v>143</v>
      </c>
      <c r="B1781" t="s">
        <v>128</v>
      </c>
      <c r="C1781" s="234">
        <v>37537</v>
      </c>
      <c r="D1781" s="234">
        <v>37789</v>
      </c>
      <c r="E1781">
        <v>2003</v>
      </c>
      <c r="F1781">
        <v>3</v>
      </c>
      <c r="G1781">
        <v>13</v>
      </c>
      <c r="H1781">
        <v>71.935975609756099</v>
      </c>
      <c r="I1781" s="4">
        <v>3.0354354381561279</v>
      </c>
      <c r="J1781" s="14" t="s">
        <v>17</v>
      </c>
      <c r="K1781" s="14" t="s">
        <v>17</v>
      </c>
      <c r="L1781" s="14" t="s">
        <v>17</v>
      </c>
      <c r="M1781" s="14" t="s">
        <v>17</v>
      </c>
      <c r="N1781" s="14" t="s">
        <v>17</v>
      </c>
      <c r="O1781" s="14" t="s">
        <v>17</v>
      </c>
      <c r="P1781" s="14" t="s">
        <v>17</v>
      </c>
      <c r="Q1781" s="14" t="s">
        <v>17</v>
      </c>
      <c r="R1781" s="14" t="s">
        <v>17</v>
      </c>
      <c r="S1781" s="14" t="s">
        <v>17</v>
      </c>
      <c r="T1781" s="14" t="s">
        <v>17</v>
      </c>
      <c r="U1781" s="14" t="s">
        <v>17</v>
      </c>
      <c r="V1781" s="14" t="s">
        <v>17</v>
      </c>
      <c r="W1781" s="14" t="s">
        <v>17</v>
      </c>
      <c r="X1781" s="14" t="s">
        <v>17</v>
      </c>
      <c r="Y1781" s="14" t="s">
        <v>17</v>
      </c>
      <c r="Z1781" s="14" t="s">
        <v>17</v>
      </c>
      <c r="AA1781" s="14" t="s">
        <v>17</v>
      </c>
      <c r="AB1781" s="14" t="s">
        <v>17</v>
      </c>
      <c r="AC1781" s="14" t="s">
        <v>17</v>
      </c>
      <c r="AD1781" s="14" t="s">
        <v>17</v>
      </c>
      <c r="AE1781" s="14" t="s">
        <v>17</v>
      </c>
    </row>
    <row r="1782" spans="1:31">
      <c r="A1782" t="s">
        <v>143</v>
      </c>
      <c r="B1782" t="s">
        <v>128</v>
      </c>
      <c r="C1782" s="234">
        <v>37537</v>
      </c>
      <c r="D1782" s="234">
        <v>37789</v>
      </c>
      <c r="E1782">
        <v>2003</v>
      </c>
      <c r="F1782">
        <v>3</v>
      </c>
      <c r="G1782">
        <v>14</v>
      </c>
      <c r="H1782">
        <v>88.259908536585371</v>
      </c>
      <c r="I1782" s="4">
        <v>2.0872418880462646</v>
      </c>
      <c r="J1782" s="14" t="s">
        <v>17</v>
      </c>
      <c r="K1782" s="14" t="s">
        <v>17</v>
      </c>
      <c r="L1782" s="14" t="s">
        <v>17</v>
      </c>
      <c r="M1782" s="14" t="s">
        <v>17</v>
      </c>
      <c r="N1782" s="14" t="s">
        <v>17</v>
      </c>
      <c r="O1782" s="14" t="s">
        <v>17</v>
      </c>
      <c r="P1782" s="14" t="s">
        <v>17</v>
      </c>
      <c r="Q1782" s="14" t="s">
        <v>17</v>
      </c>
      <c r="R1782" s="14" t="s">
        <v>17</v>
      </c>
      <c r="S1782" s="14" t="s">
        <v>17</v>
      </c>
      <c r="T1782" s="14" t="s">
        <v>17</v>
      </c>
      <c r="U1782" s="14" t="s">
        <v>17</v>
      </c>
      <c r="V1782" s="14" t="s">
        <v>17</v>
      </c>
      <c r="W1782" s="14" t="s">
        <v>17</v>
      </c>
      <c r="X1782" s="14" t="s">
        <v>17</v>
      </c>
      <c r="Y1782" s="14" t="s">
        <v>17</v>
      </c>
      <c r="Z1782" s="14" t="s">
        <v>17</v>
      </c>
      <c r="AA1782" s="14" t="s">
        <v>17</v>
      </c>
      <c r="AB1782" s="14" t="s">
        <v>17</v>
      </c>
      <c r="AC1782" s="14" t="s">
        <v>17</v>
      </c>
      <c r="AD1782" s="14" t="s">
        <v>17</v>
      </c>
      <c r="AE1782" s="14" t="s">
        <v>17</v>
      </c>
    </row>
    <row r="1783" spans="1:31">
      <c r="A1783" t="s">
        <v>143</v>
      </c>
      <c r="B1783" t="s">
        <v>128</v>
      </c>
      <c r="C1783" s="234">
        <v>37537</v>
      </c>
      <c r="D1783" s="234">
        <v>37789</v>
      </c>
      <c r="E1783">
        <v>2003</v>
      </c>
      <c r="F1783">
        <v>4</v>
      </c>
      <c r="G1783">
        <v>1</v>
      </c>
      <c r="H1783">
        <v>36.798018292682933</v>
      </c>
      <c r="I1783" s="4">
        <v>1.9064465761184692</v>
      </c>
      <c r="J1783" s="14" t="s">
        <v>17</v>
      </c>
      <c r="K1783" s="14" t="s">
        <v>17</v>
      </c>
      <c r="L1783" s="14" t="s">
        <v>17</v>
      </c>
      <c r="M1783" s="14" t="s">
        <v>17</v>
      </c>
      <c r="N1783" s="14" t="s">
        <v>17</v>
      </c>
      <c r="O1783" s="14" t="s">
        <v>17</v>
      </c>
      <c r="P1783" s="14" t="s">
        <v>17</v>
      </c>
      <c r="Q1783" s="14" t="s">
        <v>17</v>
      </c>
      <c r="R1783" s="14" t="s">
        <v>17</v>
      </c>
      <c r="S1783" s="14" t="s">
        <v>17</v>
      </c>
      <c r="T1783" s="14" t="s">
        <v>17</v>
      </c>
      <c r="U1783" s="14" t="s">
        <v>17</v>
      </c>
      <c r="V1783" s="14" t="s">
        <v>17</v>
      </c>
      <c r="W1783" s="14" t="s">
        <v>17</v>
      </c>
      <c r="X1783" s="158">
        <v>0.55406825000000004</v>
      </c>
      <c r="Y1783" s="14">
        <v>89</v>
      </c>
      <c r="Z1783" s="14" t="s">
        <v>17</v>
      </c>
      <c r="AA1783" s="14" t="s">
        <v>17</v>
      </c>
      <c r="AB1783" s="14" t="s">
        <v>17</v>
      </c>
      <c r="AC1783" s="14" t="s">
        <v>17</v>
      </c>
      <c r="AD1783" s="14">
        <f t="shared" si="4"/>
        <v>6.2254859550561802E-3</v>
      </c>
      <c r="AE1783" s="14" t="s">
        <v>17</v>
      </c>
    </row>
    <row r="1784" spans="1:31">
      <c r="A1784" t="s">
        <v>143</v>
      </c>
      <c r="B1784" t="s">
        <v>128</v>
      </c>
      <c r="C1784" s="234">
        <v>37537</v>
      </c>
      <c r="D1784" s="234">
        <v>37789</v>
      </c>
      <c r="E1784">
        <v>2003</v>
      </c>
      <c r="F1784">
        <v>4</v>
      </c>
      <c r="G1784">
        <v>2</v>
      </c>
      <c r="H1784">
        <v>48.141768292682926</v>
      </c>
      <c r="I1784" s="4">
        <v>2.0777962207794189</v>
      </c>
      <c r="J1784" s="14" t="s">
        <v>17</v>
      </c>
      <c r="K1784" s="14" t="s">
        <v>17</v>
      </c>
      <c r="L1784" s="14" t="s">
        <v>17</v>
      </c>
      <c r="M1784" s="14" t="s">
        <v>17</v>
      </c>
      <c r="N1784" s="14" t="s">
        <v>17</v>
      </c>
      <c r="O1784" s="14" t="s">
        <v>17</v>
      </c>
      <c r="P1784" s="14" t="s">
        <v>17</v>
      </c>
      <c r="Q1784" s="14" t="s">
        <v>17</v>
      </c>
      <c r="R1784" s="14" t="s">
        <v>17</v>
      </c>
      <c r="S1784" s="14" t="s">
        <v>17</v>
      </c>
      <c r="T1784" s="14" t="s">
        <v>17</v>
      </c>
      <c r="U1784" s="14" t="s">
        <v>17</v>
      </c>
      <c r="V1784" s="14" t="s">
        <v>17</v>
      </c>
      <c r="W1784" s="14" t="s">
        <v>17</v>
      </c>
      <c r="X1784" s="158">
        <v>0.60317079200000001</v>
      </c>
      <c r="Y1784" s="14">
        <v>89</v>
      </c>
      <c r="Z1784" s="14" t="s">
        <v>17</v>
      </c>
      <c r="AA1784" s="14" t="s">
        <v>17</v>
      </c>
      <c r="AB1784" s="14" t="s">
        <v>17</v>
      </c>
      <c r="AC1784" s="14" t="s">
        <v>17</v>
      </c>
      <c r="AD1784" s="14">
        <f t="shared" si="4"/>
        <v>6.7771999101123599E-3</v>
      </c>
      <c r="AE1784" s="14" t="s">
        <v>17</v>
      </c>
    </row>
    <row r="1785" spans="1:31">
      <c r="A1785" t="s">
        <v>143</v>
      </c>
      <c r="B1785" t="s">
        <v>128</v>
      </c>
      <c r="C1785" s="234">
        <v>37537</v>
      </c>
      <c r="D1785" s="234">
        <v>37789</v>
      </c>
      <c r="E1785">
        <v>2003</v>
      </c>
      <c r="F1785">
        <v>4</v>
      </c>
      <c r="G1785">
        <v>3</v>
      </c>
      <c r="H1785">
        <v>57.548780487804883</v>
      </c>
      <c r="I1785" s="4">
        <v>1.9055101871490479</v>
      </c>
      <c r="J1785" s="14" t="s">
        <v>17</v>
      </c>
      <c r="K1785" s="14" t="s">
        <v>17</v>
      </c>
      <c r="L1785" s="14" t="s">
        <v>17</v>
      </c>
      <c r="M1785" s="14" t="s">
        <v>17</v>
      </c>
      <c r="N1785" s="14" t="s">
        <v>17</v>
      </c>
      <c r="O1785" s="14" t="s">
        <v>17</v>
      </c>
      <c r="P1785" s="14" t="s">
        <v>17</v>
      </c>
      <c r="Q1785" s="14" t="s">
        <v>17</v>
      </c>
      <c r="R1785" s="14" t="s">
        <v>17</v>
      </c>
      <c r="S1785" s="14" t="s">
        <v>17</v>
      </c>
      <c r="T1785" s="14" t="s">
        <v>17</v>
      </c>
      <c r="U1785" s="14" t="s">
        <v>17</v>
      </c>
      <c r="V1785" s="14" t="s">
        <v>17</v>
      </c>
      <c r="W1785" s="14" t="s">
        <v>17</v>
      </c>
      <c r="X1785" s="158">
        <v>0.72085941099999995</v>
      </c>
      <c r="Y1785" s="14">
        <v>89</v>
      </c>
      <c r="Z1785" s="14" t="s">
        <v>17</v>
      </c>
      <c r="AA1785" s="14" t="s">
        <v>17</v>
      </c>
      <c r="AB1785" s="14" t="s">
        <v>17</v>
      </c>
      <c r="AC1785" s="14" t="s">
        <v>17</v>
      </c>
      <c r="AD1785" s="14">
        <f t="shared" si="4"/>
        <v>8.0995439438202241E-3</v>
      </c>
      <c r="AE1785" s="14" t="s">
        <v>17</v>
      </c>
    </row>
    <row r="1786" spans="1:31">
      <c r="A1786" t="s">
        <v>143</v>
      </c>
      <c r="B1786" t="s">
        <v>128</v>
      </c>
      <c r="C1786" s="234">
        <v>37537</v>
      </c>
      <c r="D1786" s="234">
        <v>37789</v>
      </c>
      <c r="E1786">
        <v>2003</v>
      </c>
      <c r="F1786">
        <v>4</v>
      </c>
      <c r="G1786">
        <v>4</v>
      </c>
      <c r="H1786">
        <v>72.766006097560989</v>
      </c>
      <c r="I1786" s="4">
        <v>2.2631800174713135</v>
      </c>
      <c r="J1786" s="14" t="s">
        <v>17</v>
      </c>
      <c r="K1786" s="14" t="s">
        <v>17</v>
      </c>
      <c r="L1786" s="14" t="s">
        <v>17</v>
      </c>
      <c r="M1786" s="14" t="s">
        <v>17</v>
      </c>
      <c r="N1786" s="14" t="s">
        <v>17</v>
      </c>
      <c r="O1786" s="14" t="s">
        <v>17</v>
      </c>
      <c r="P1786" s="14" t="s">
        <v>17</v>
      </c>
      <c r="Q1786" s="14" t="s">
        <v>17</v>
      </c>
      <c r="R1786" s="14" t="s">
        <v>17</v>
      </c>
      <c r="S1786" s="14" t="s">
        <v>17</v>
      </c>
      <c r="T1786" s="14" t="s">
        <v>17</v>
      </c>
      <c r="U1786" s="14" t="s">
        <v>17</v>
      </c>
      <c r="V1786" s="14" t="s">
        <v>17</v>
      </c>
      <c r="W1786" s="14" t="s">
        <v>17</v>
      </c>
      <c r="X1786" s="158">
        <v>0.76361431000000002</v>
      </c>
      <c r="Y1786" s="14">
        <v>89</v>
      </c>
      <c r="Z1786" s="14" t="s">
        <v>17</v>
      </c>
      <c r="AA1786" s="14" t="s">
        <v>17</v>
      </c>
      <c r="AB1786" s="14" t="s">
        <v>17</v>
      </c>
      <c r="AC1786" s="14" t="s">
        <v>17</v>
      </c>
      <c r="AD1786" s="14">
        <f t="shared" si="4"/>
        <v>8.5799360674157308E-3</v>
      </c>
      <c r="AE1786" s="14" t="s">
        <v>17</v>
      </c>
    </row>
    <row r="1787" spans="1:31">
      <c r="A1787" t="s">
        <v>143</v>
      </c>
      <c r="B1787" t="s">
        <v>128</v>
      </c>
      <c r="C1787" s="234">
        <v>37537</v>
      </c>
      <c r="D1787" s="234">
        <v>37789</v>
      </c>
      <c r="E1787">
        <v>2003</v>
      </c>
      <c r="F1787">
        <v>4</v>
      </c>
      <c r="G1787">
        <v>5</v>
      </c>
      <c r="H1787">
        <v>87.706554878048792</v>
      </c>
      <c r="I1787" s="4">
        <v>2.2155613899230957</v>
      </c>
      <c r="J1787" s="14" t="s">
        <v>17</v>
      </c>
      <c r="K1787" s="14" t="s">
        <v>17</v>
      </c>
      <c r="L1787" s="14" t="s">
        <v>17</v>
      </c>
      <c r="M1787" s="14" t="s">
        <v>17</v>
      </c>
      <c r="N1787" s="14" t="s">
        <v>17</v>
      </c>
      <c r="O1787" s="14" t="s">
        <v>17</v>
      </c>
      <c r="P1787" s="14" t="s">
        <v>17</v>
      </c>
      <c r="Q1787" s="14" t="s">
        <v>17</v>
      </c>
      <c r="R1787" s="14" t="s">
        <v>17</v>
      </c>
      <c r="S1787" s="14" t="s">
        <v>17</v>
      </c>
      <c r="T1787" s="14" t="s">
        <v>17</v>
      </c>
      <c r="U1787" s="14" t="s">
        <v>17</v>
      </c>
      <c r="V1787" s="14" t="s">
        <v>17</v>
      </c>
      <c r="W1787" s="14" t="s">
        <v>17</v>
      </c>
      <c r="X1787" s="158">
        <v>0.81385938899999999</v>
      </c>
      <c r="Y1787" s="14">
        <v>89</v>
      </c>
      <c r="Z1787" s="14" t="s">
        <v>17</v>
      </c>
      <c r="AA1787" s="14" t="s">
        <v>17</v>
      </c>
      <c r="AB1787" s="14" t="s">
        <v>17</v>
      </c>
      <c r="AC1787" s="14" t="s">
        <v>17</v>
      </c>
      <c r="AD1787" s="14">
        <f t="shared" si="4"/>
        <v>9.1444875168539327E-3</v>
      </c>
      <c r="AE1787" s="14" t="s">
        <v>17</v>
      </c>
    </row>
    <row r="1788" spans="1:31">
      <c r="A1788" t="s">
        <v>143</v>
      </c>
      <c r="B1788" t="s">
        <v>128</v>
      </c>
      <c r="C1788" s="234">
        <v>37537</v>
      </c>
      <c r="D1788" s="234">
        <v>37789</v>
      </c>
      <c r="E1788">
        <v>2003</v>
      </c>
      <c r="F1788">
        <v>4</v>
      </c>
      <c r="G1788">
        <v>6</v>
      </c>
      <c r="H1788">
        <v>85.493140243902445</v>
      </c>
      <c r="I1788" s="4">
        <v>2.7509527206420898</v>
      </c>
      <c r="J1788" s="14" t="s">
        <v>17</v>
      </c>
      <c r="K1788" s="14" t="s">
        <v>17</v>
      </c>
      <c r="L1788" s="14" t="s">
        <v>17</v>
      </c>
      <c r="M1788" s="14" t="s">
        <v>17</v>
      </c>
      <c r="N1788" s="14" t="s">
        <v>17</v>
      </c>
      <c r="O1788" s="14" t="s">
        <v>17</v>
      </c>
      <c r="P1788" s="14" t="s">
        <v>17</v>
      </c>
      <c r="Q1788" s="14" t="s">
        <v>17</v>
      </c>
      <c r="R1788" s="14" t="s">
        <v>17</v>
      </c>
      <c r="S1788" s="14" t="s">
        <v>17</v>
      </c>
      <c r="T1788" s="14" t="s">
        <v>17</v>
      </c>
      <c r="U1788" s="14" t="s">
        <v>17</v>
      </c>
      <c r="V1788" s="14" t="s">
        <v>17</v>
      </c>
      <c r="W1788" s="14" t="s">
        <v>17</v>
      </c>
      <c r="X1788" s="158">
        <v>0.82757874099999995</v>
      </c>
      <c r="Y1788" s="14">
        <v>89</v>
      </c>
      <c r="Z1788" s="14" t="s">
        <v>17</v>
      </c>
      <c r="AA1788" s="14" t="s">
        <v>17</v>
      </c>
      <c r="AB1788" s="14" t="s">
        <v>17</v>
      </c>
      <c r="AC1788" s="14" t="s">
        <v>17</v>
      </c>
      <c r="AD1788" s="14">
        <f t="shared" si="4"/>
        <v>9.2986375393258429E-3</v>
      </c>
      <c r="AE1788" s="14" t="s">
        <v>17</v>
      </c>
    </row>
    <row r="1789" spans="1:31">
      <c r="A1789" t="s">
        <v>143</v>
      </c>
      <c r="B1789" t="s">
        <v>128</v>
      </c>
      <c r="C1789" s="234">
        <v>37537</v>
      </c>
      <c r="D1789" s="234">
        <v>37789</v>
      </c>
      <c r="E1789">
        <v>2003</v>
      </c>
      <c r="F1789">
        <v>4</v>
      </c>
      <c r="G1789">
        <v>7</v>
      </c>
      <c r="H1789">
        <v>93.793445121951237</v>
      </c>
      <c r="I1789" s="4">
        <v>2.6286838054656982</v>
      </c>
      <c r="J1789" s="14" t="s">
        <v>17</v>
      </c>
      <c r="K1789" s="14" t="s">
        <v>17</v>
      </c>
      <c r="L1789" s="14" t="s">
        <v>17</v>
      </c>
      <c r="M1789" s="14" t="s">
        <v>17</v>
      </c>
      <c r="N1789" s="14" t="s">
        <v>17</v>
      </c>
      <c r="O1789" s="14" t="s">
        <v>17</v>
      </c>
      <c r="P1789" s="14" t="s">
        <v>17</v>
      </c>
      <c r="Q1789" s="14" t="s">
        <v>17</v>
      </c>
      <c r="R1789" s="14" t="s">
        <v>17</v>
      </c>
      <c r="S1789" s="14" t="s">
        <v>17</v>
      </c>
      <c r="T1789" s="14" t="s">
        <v>17</v>
      </c>
      <c r="U1789" s="14" t="s">
        <v>17</v>
      </c>
      <c r="V1789" s="14" t="s">
        <v>17</v>
      </c>
      <c r="W1789" s="14" t="s">
        <v>17</v>
      </c>
      <c r="X1789" s="159">
        <v>0.82997088500000005</v>
      </c>
      <c r="Y1789" s="14">
        <v>89</v>
      </c>
      <c r="Z1789" s="14" t="s">
        <v>17</v>
      </c>
      <c r="AA1789" s="14" t="s">
        <v>17</v>
      </c>
      <c r="AB1789" s="14" t="s">
        <v>17</v>
      </c>
      <c r="AC1789" s="14" t="s">
        <v>17</v>
      </c>
      <c r="AD1789" s="14">
        <f t="shared" si="4"/>
        <v>9.3255155617977536E-3</v>
      </c>
      <c r="AE1789" s="14" t="s">
        <v>17</v>
      </c>
    </row>
    <row r="1790" spans="1:31">
      <c r="A1790" t="s">
        <v>143</v>
      </c>
      <c r="B1790" t="s">
        <v>128</v>
      </c>
      <c r="C1790" s="234">
        <v>37537</v>
      </c>
      <c r="D1790" s="234">
        <v>37789</v>
      </c>
      <c r="E1790">
        <v>2003</v>
      </c>
      <c r="F1790">
        <v>4</v>
      </c>
      <c r="G1790">
        <v>8</v>
      </c>
      <c r="H1790">
        <v>81.896341463414643</v>
      </c>
      <c r="I1790" s="4">
        <v>2.1955821514129639</v>
      </c>
      <c r="J1790" s="14" t="s">
        <v>17</v>
      </c>
      <c r="K1790" s="14" t="s">
        <v>17</v>
      </c>
      <c r="L1790" s="14" t="s">
        <v>17</v>
      </c>
      <c r="M1790" s="14" t="s">
        <v>17</v>
      </c>
      <c r="N1790" s="14" t="s">
        <v>17</v>
      </c>
      <c r="O1790" s="14" t="s">
        <v>17</v>
      </c>
      <c r="P1790" s="14" t="s">
        <v>17</v>
      </c>
      <c r="Q1790" s="14" t="s">
        <v>17</v>
      </c>
      <c r="R1790" s="14" t="s">
        <v>17</v>
      </c>
      <c r="S1790" s="14" t="s">
        <v>17</v>
      </c>
      <c r="T1790" s="14" t="s">
        <v>17</v>
      </c>
      <c r="U1790" s="14" t="s">
        <v>17</v>
      </c>
      <c r="V1790" s="14" t="s">
        <v>17</v>
      </c>
      <c r="W1790" s="14" t="s">
        <v>17</v>
      </c>
      <c r="X1790" s="14" t="s">
        <v>17</v>
      </c>
      <c r="Y1790" s="14" t="s">
        <v>17</v>
      </c>
      <c r="Z1790" s="14" t="s">
        <v>17</v>
      </c>
      <c r="AA1790" s="14" t="s">
        <v>17</v>
      </c>
      <c r="AB1790" s="14" t="s">
        <v>17</v>
      </c>
      <c r="AC1790" s="14" t="s">
        <v>17</v>
      </c>
      <c r="AD1790" s="14" t="s">
        <v>17</v>
      </c>
      <c r="AE1790" s="14" t="s">
        <v>17</v>
      </c>
    </row>
    <row r="1791" spans="1:31">
      <c r="A1791" t="s">
        <v>143</v>
      </c>
      <c r="B1791" t="s">
        <v>128</v>
      </c>
      <c r="C1791" s="234">
        <v>37537</v>
      </c>
      <c r="D1791" s="234">
        <v>37789</v>
      </c>
      <c r="E1791">
        <v>2003</v>
      </c>
      <c r="F1791">
        <v>4</v>
      </c>
      <c r="G1791">
        <v>9</v>
      </c>
      <c r="H1791">
        <v>93.793445121951237</v>
      </c>
      <c r="I1791" s="4">
        <v>2.3037607669830322</v>
      </c>
      <c r="J1791" s="14" t="s">
        <v>17</v>
      </c>
      <c r="K1791" s="14" t="s">
        <v>17</v>
      </c>
      <c r="L1791" s="14" t="s">
        <v>17</v>
      </c>
      <c r="M1791" s="14" t="s">
        <v>17</v>
      </c>
      <c r="N1791" s="14" t="s">
        <v>17</v>
      </c>
      <c r="O1791" s="14" t="s">
        <v>17</v>
      </c>
      <c r="P1791" s="14" t="s">
        <v>17</v>
      </c>
      <c r="Q1791" s="14" t="s">
        <v>17</v>
      </c>
      <c r="R1791" s="14" t="s">
        <v>17</v>
      </c>
      <c r="S1791" s="14" t="s">
        <v>17</v>
      </c>
      <c r="T1791" s="14" t="s">
        <v>17</v>
      </c>
      <c r="U1791" s="14" t="s">
        <v>17</v>
      </c>
      <c r="V1791" s="14" t="s">
        <v>17</v>
      </c>
      <c r="W1791" s="14" t="s">
        <v>17</v>
      </c>
      <c r="X1791" s="14" t="s">
        <v>17</v>
      </c>
      <c r="Y1791" s="14" t="s">
        <v>17</v>
      </c>
      <c r="Z1791" s="14" t="s">
        <v>17</v>
      </c>
      <c r="AA1791" s="14" t="s">
        <v>17</v>
      </c>
      <c r="AB1791" s="14" t="s">
        <v>17</v>
      </c>
      <c r="AC1791" s="14" t="s">
        <v>17</v>
      </c>
      <c r="AD1791" s="14" t="s">
        <v>17</v>
      </c>
      <c r="AE1791" s="14" t="s">
        <v>17</v>
      </c>
    </row>
    <row r="1792" spans="1:31">
      <c r="A1792" t="s">
        <v>143</v>
      </c>
      <c r="B1792" t="s">
        <v>128</v>
      </c>
      <c r="C1792" s="234">
        <v>37537</v>
      </c>
      <c r="D1792" s="234">
        <v>37789</v>
      </c>
      <c r="E1792">
        <v>2003</v>
      </c>
      <c r="F1792">
        <v>4</v>
      </c>
      <c r="G1792">
        <v>10</v>
      </c>
      <c r="H1792">
        <v>89.089939024390276</v>
      </c>
      <c r="I1792" s="4">
        <v>2.5254726409912109</v>
      </c>
      <c r="J1792" s="14" t="s">
        <v>17</v>
      </c>
      <c r="K1792" s="14" t="s">
        <v>17</v>
      </c>
      <c r="L1792" s="14" t="s">
        <v>17</v>
      </c>
      <c r="M1792" s="14" t="s">
        <v>17</v>
      </c>
      <c r="N1792" s="14" t="s">
        <v>17</v>
      </c>
      <c r="O1792" s="14" t="s">
        <v>17</v>
      </c>
      <c r="P1792" s="14" t="s">
        <v>17</v>
      </c>
      <c r="Q1792" s="14" t="s">
        <v>17</v>
      </c>
      <c r="R1792" s="14" t="s">
        <v>17</v>
      </c>
      <c r="S1792" s="14" t="s">
        <v>17</v>
      </c>
      <c r="T1792" s="14" t="s">
        <v>17</v>
      </c>
      <c r="U1792" s="14" t="s">
        <v>17</v>
      </c>
      <c r="V1792" s="14" t="s">
        <v>17</v>
      </c>
      <c r="W1792" s="14" t="s">
        <v>17</v>
      </c>
      <c r="X1792" s="14" t="s">
        <v>17</v>
      </c>
      <c r="Y1792" s="14" t="s">
        <v>17</v>
      </c>
      <c r="Z1792" s="14" t="s">
        <v>17</v>
      </c>
      <c r="AA1792" s="14" t="s">
        <v>17</v>
      </c>
      <c r="AB1792" s="14" t="s">
        <v>17</v>
      </c>
      <c r="AC1792" s="14" t="s">
        <v>17</v>
      </c>
      <c r="AD1792" s="14" t="s">
        <v>17</v>
      </c>
      <c r="AE1792" s="14" t="s">
        <v>17</v>
      </c>
    </row>
    <row r="1793" spans="1:31">
      <c r="A1793" t="s">
        <v>143</v>
      </c>
      <c r="B1793" t="s">
        <v>128</v>
      </c>
      <c r="C1793" s="234">
        <v>37537</v>
      </c>
      <c r="D1793" s="234">
        <v>37789</v>
      </c>
      <c r="E1793">
        <v>2003</v>
      </c>
      <c r="F1793">
        <v>4</v>
      </c>
      <c r="G1793">
        <v>11</v>
      </c>
      <c r="H1793">
        <v>89.643292682926841</v>
      </c>
      <c r="I1793" s="4">
        <v>2.401524543762207</v>
      </c>
      <c r="J1793" s="14" t="s">
        <v>17</v>
      </c>
      <c r="K1793" s="14" t="s">
        <v>17</v>
      </c>
      <c r="L1793" s="14" t="s">
        <v>17</v>
      </c>
      <c r="M1793" s="14" t="s">
        <v>17</v>
      </c>
      <c r="N1793" s="14" t="s">
        <v>17</v>
      </c>
      <c r="O1793" s="14" t="s">
        <v>17</v>
      </c>
      <c r="P1793" s="14" t="s">
        <v>17</v>
      </c>
      <c r="Q1793" s="14" t="s">
        <v>17</v>
      </c>
      <c r="R1793" s="14" t="s">
        <v>17</v>
      </c>
      <c r="S1793" s="14" t="s">
        <v>17</v>
      </c>
      <c r="T1793" s="14" t="s">
        <v>17</v>
      </c>
      <c r="U1793" s="14" t="s">
        <v>17</v>
      </c>
      <c r="V1793" s="14" t="s">
        <v>17</v>
      </c>
      <c r="W1793" s="14" t="s">
        <v>17</v>
      </c>
      <c r="X1793" s="14" t="s">
        <v>17</v>
      </c>
      <c r="Y1793" s="14" t="s">
        <v>17</v>
      </c>
      <c r="Z1793" s="14" t="s">
        <v>17</v>
      </c>
      <c r="AA1793" s="14" t="s">
        <v>17</v>
      </c>
      <c r="AB1793" s="14" t="s">
        <v>17</v>
      </c>
      <c r="AC1793" s="14" t="s">
        <v>17</v>
      </c>
      <c r="AD1793" s="14" t="s">
        <v>17</v>
      </c>
      <c r="AE1793" s="14" t="s">
        <v>17</v>
      </c>
    </row>
    <row r="1794" spans="1:31">
      <c r="A1794" t="s">
        <v>143</v>
      </c>
      <c r="B1794" t="s">
        <v>128</v>
      </c>
      <c r="C1794" s="234">
        <v>37537</v>
      </c>
      <c r="D1794" s="234">
        <v>37789</v>
      </c>
      <c r="E1794">
        <v>2003</v>
      </c>
      <c r="F1794">
        <v>4</v>
      </c>
      <c r="G1794">
        <v>12</v>
      </c>
      <c r="H1794">
        <v>100.15701219512198</v>
      </c>
      <c r="I1794" s="4">
        <v>2.2904746532440186</v>
      </c>
      <c r="J1794" s="14" t="s">
        <v>17</v>
      </c>
      <c r="K1794" s="14" t="s">
        <v>17</v>
      </c>
      <c r="L1794" s="14" t="s">
        <v>17</v>
      </c>
      <c r="M1794" s="14" t="s">
        <v>17</v>
      </c>
      <c r="N1794" s="14" t="s">
        <v>17</v>
      </c>
      <c r="O1794" s="14" t="s">
        <v>17</v>
      </c>
      <c r="P1794" s="14" t="s">
        <v>17</v>
      </c>
      <c r="Q1794" s="14" t="s">
        <v>17</v>
      </c>
      <c r="R1794" s="14" t="s">
        <v>17</v>
      </c>
      <c r="S1794" s="14" t="s">
        <v>17</v>
      </c>
      <c r="T1794" s="14" t="s">
        <v>17</v>
      </c>
      <c r="U1794" s="14" t="s">
        <v>17</v>
      </c>
      <c r="V1794" s="14" t="s">
        <v>17</v>
      </c>
      <c r="W1794" s="14" t="s">
        <v>17</v>
      </c>
      <c r="X1794" s="14" t="s">
        <v>17</v>
      </c>
      <c r="Y1794" s="14" t="s">
        <v>17</v>
      </c>
      <c r="Z1794" s="14" t="s">
        <v>17</v>
      </c>
      <c r="AA1794" s="14" t="s">
        <v>17</v>
      </c>
      <c r="AB1794" s="14" t="s">
        <v>17</v>
      </c>
      <c r="AC1794" s="14" t="s">
        <v>17</v>
      </c>
      <c r="AD1794" s="14" t="s">
        <v>17</v>
      </c>
      <c r="AE1794" s="14" t="s">
        <v>17</v>
      </c>
    </row>
    <row r="1795" spans="1:31">
      <c r="A1795" t="s">
        <v>143</v>
      </c>
      <c r="B1795" t="s">
        <v>128</v>
      </c>
      <c r="C1795" s="234">
        <v>37537</v>
      </c>
      <c r="D1795" s="234">
        <v>37789</v>
      </c>
      <c r="E1795">
        <v>2003</v>
      </c>
      <c r="F1795">
        <v>4</v>
      </c>
      <c r="G1795">
        <v>13</v>
      </c>
      <c r="H1795">
        <v>68.339176829268297</v>
      </c>
      <c r="I1795" s="4">
        <v>2.7298452854156494</v>
      </c>
      <c r="J1795" s="14" t="s">
        <v>17</v>
      </c>
      <c r="K1795" s="14" t="s">
        <v>17</v>
      </c>
      <c r="L1795" s="14" t="s">
        <v>17</v>
      </c>
      <c r="M1795" s="14" t="s">
        <v>17</v>
      </c>
      <c r="N1795" s="14" t="s">
        <v>17</v>
      </c>
      <c r="O1795" s="14" t="s">
        <v>17</v>
      </c>
      <c r="P1795" s="14" t="s">
        <v>17</v>
      </c>
      <c r="Q1795" s="14" t="s">
        <v>17</v>
      </c>
      <c r="R1795" s="14" t="s">
        <v>17</v>
      </c>
      <c r="S1795" s="14" t="s">
        <v>17</v>
      </c>
      <c r="T1795" s="14" t="s">
        <v>17</v>
      </c>
      <c r="U1795" s="14" t="s">
        <v>17</v>
      </c>
      <c r="V1795" s="14" t="s">
        <v>17</v>
      </c>
      <c r="W1795" s="14" t="s">
        <v>17</v>
      </c>
      <c r="X1795" s="14" t="s">
        <v>17</v>
      </c>
      <c r="Y1795" s="14" t="s">
        <v>17</v>
      </c>
      <c r="Z1795" s="14" t="s">
        <v>17</v>
      </c>
      <c r="AA1795" s="14" t="s">
        <v>17</v>
      </c>
      <c r="AB1795" s="14" t="s">
        <v>17</v>
      </c>
      <c r="AC1795" s="14" t="s">
        <v>17</v>
      </c>
      <c r="AD1795" s="14" t="s">
        <v>17</v>
      </c>
      <c r="AE1795" s="14" t="s">
        <v>17</v>
      </c>
    </row>
    <row r="1796" spans="1:31">
      <c r="A1796" t="s">
        <v>143</v>
      </c>
      <c r="B1796" t="s">
        <v>128</v>
      </c>
      <c r="C1796" s="234">
        <v>37537</v>
      </c>
      <c r="D1796" s="234">
        <v>37789</v>
      </c>
      <c r="E1796">
        <v>2003</v>
      </c>
      <c r="F1796">
        <v>4</v>
      </c>
      <c r="G1796">
        <v>14</v>
      </c>
      <c r="H1796">
        <v>96.006859756097583</v>
      </c>
      <c r="I1796" s="4">
        <v>2.0536959171295166</v>
      </c>
      <c r="J1796" s="14" t="s">
        <v>17</v>
      </c>
      <c r="K1796" s="14" t="s">
        <v>17</v>
      </c>
      <c r="L1796" s="14" t="s">
        <v>17</v>
      </c>
      <c r="M1796" s="14" t="s">
        <v>17</v>
      </c>
      <c r="N1796" s="14" t="s">
        <v>17</v>
      </c>
      <c r="O1796" s="14" t="s">
        <v>17</v>
      </c>
      <c r="P1796" s="14" t="s">
        <v>17</v>
      </c>
      <c r="Q1796" s="14" t="s">
        <v>17</v>
      </c>
      <c r="R1796" s="14" t="s">
        <v>17</v>
      </c>
      <c r="S1796" s="14" t="s">
        <v>17</v>
      </c>
      <c r="T1796" s="14" t="s">
        <v>17</v>
      </c>
      <c r="U1796" s="14" t="s">
        <v>17</v>
      </c>
      <c r="V1796" s="14" t="s">
        <v>17</v>
      </c>
      <c r="W1796" s="14" t="s">
        <v>17</v>
      </c>
      <c r="X1796" s="14" t="s">
        <v>17</v>
      </c>
      <c r="Y1796" s="14" t="s">
        <v>17</v>
      </c>
      <c r="Z1796" s="14" t="s">
        <v>17</v>
      </c>
      <c r="AA1796" s="14" t="s">
        <v>17</v>
      </c>
      <c r="AB1796" s="14" t="s">
        <v>17</v>
      </c>
      <c r="AC1796" s="14" t="s">
        <v>17</v>
      </c>
      <c r="AD1796" s="14" t="s">
        <v>17</v>
      </c>
      <c r="AE1796" s="14" t="s">
        <v>17</v>
      </c>
    </row>
    <row r="1797" spans="1:31">
      <c r="A1797" t="s">
        <v>143</v>
      </c>
      <c r="B1797" t="s">
        <v>128</v>
      </c>
      <c r="C1797" s="234">
        <v>37909</v>
      </c>
      <c r="D1797" s="234">
        <v>38149</v>
      </c>
      <c r="E1797">
        <v>2004</v>
      </c>
      <c r="F1797">
        <v>1</v>
      </c>
      <c r="G1797">
        <v>1</v>
      </c>
      <c r="H1797">
        <v>28.829725609756103</v>
      </c>
      <c r="I1797" s="4">
        <v>2.3469808101654053</v>
      </c>
      <c r="J1797" s="14" t="s">
        <v>17</v>
      </c>
      <c r="K1797" s="14" t="s">
        <v>17</v>
      </c>
      <c r="L1797" s="14" t="s">
        <v>17</v>
      </c>
      <c r="M1797" s="14" t="s">
        <v>17</v>
      </c>
      <c r="N1797" s="14" t="s">
        <v>17</v>
      </c>
      <c r="O1797" s="14" t="s">
        <v>17</v>
      </c>
      <c r="P1797" s="14" t="s">
        <v>17</v>
      </c>
      <c r="Q1797" s="14" t="s">
        <v>17</v>
      </c>
      <c r="R1797" s="14" t="s">
        <v>17</v>
      </c>
      <c r="S1797" s="14" t="s">
        <v>17</v>
      </c>
      <c r="T1797" s="14" t="s">
        <v>17</v>
      </c>
      <c r="U1797" s="14" t="s">
        <v>17</v>
      </c>
      <c r="V1797" s="14" t="s">
        <v>17</v>
      </c>
      <c r="W1797" s="14" t="s">
        <v>17</v>
      </c>
      <c r="X1797" s="160">
        <v>0.28158666666666665</v>
      </c>
      <c r="Y1797" s="14">
        <v>85</v>
      </c>
      <c r="Z1797" s="14" t="s">
        <v>17</v>
      </c>
      <c r="AA1797" s="14" t="s">
        <v>17</v>
      </c>
      <c r="AB1797" s="14" t="s">
        <v>17</v>
      </c>
      <c r="AC1797" s="14" t="s">
        <v>17</v>
      </c>
      <c r="AD1797" s="14">
        <f t="shared" si="4"/>
        <v>3.3127843137254901E-3</v>
      </c>
      <c r="AE1797" s="14" t="s">
        <v>17</v>
      </c>
    </row>
    <row r="1798" spans="1:31">
      <c r="A1798" t="s">
        <v>143</v>
      </c>
      <c r="B1798" t="s">
        <v>128</v>
      </c>
      <c r="C1798" s="234">
        <v>37909</v>
      </c>
      <c r="D1798" s="234">
        <v>38149</v>
      </c>
      <c r="E1798">
        <v>2004</v>
      </c>
      <c r="F1798">
        <v>1</v>
      </c>
      <c r="G1798">
        <v>2</v>
      </c>
      <c r="H1798">
        <v>15.862804878048783</v>
      </c>
      <c r="I1798">
        <v>2.3791935443878174</v>
      </c>
      <c r="J1798" s="14" t="s">
        <v>17</v>
      </c>
      <c r="K1798" s="14" t="s">
        <v>17</v>
      </c>
      <c r="L1798" s="14" t="s">
        <v>17</v>
      </c>
      <c r="M1798" s="14" t="s">
        <v>17</v>
      </c>
      <c r="N1798" s="14" t="s">
        <v>17</v>
      </c>
      <c r="O1798" s="14" t="s">
        <v>17</v>
      </c>
      <c r="P1798" s="14" t="s">
        <v>17</v>
      </c>
      <c r="Q1798" s="14" t="s">
        <v>17</v>
      </c>
      <c r="R1798" s="14" t="s">
        <v>17</v>
      </c>
      <c r="S1798" s="14" t="s">
        <v>17</v>
      </c>
      <c r="T1798" s="14" t="s">
        <v>17</v>
      </c>
      <c r="U1798" s="14" t="s">
        <v>17</v>
      </c>
      <c r="V1798" s="14" t="s">
        <v>17</v>
      </c>
      <c r="W1798" s="14" t="s">
        <v>17</v>
      </c>
      <c r="X1798" s="160">
        <v>0.40662968122921689</v>
      </c>
      <c r="Y1798" s="14">
        <v>85</v>
      </c>
      <c r="Z1798" s="14" t="s">
        <v>17</v>
      </c>
      <c r="AA1798" s="14" t="s">
        <v>17</v>
      </c>
      <c r="AB1798" s="14" t="s">
        <v>17</v>
      </c>
      <c r="AC1798" s="14" t="s">
        <v>17</v>
      </c>
      <c r="AD1798" s="14">
        <f t="shared" si="4"/>
        <v>4.7838786026966696E-3</v>
      </c>
      <c r="AE1798" s="14" t="s">
        <v>17</v>
      </c>
    </row>
    <row r="1799" spans="1:31">
      <c r="A1799" t="s">
        <v>143</v>
      </c>
      <c r="B1799" t="s">
        <v>128</v>
      </c>
      <c r="C1799" s="234">
        <v>37909</v>
      </c>
      <c r="D1799" s="234">
        <v>38149</v>
      </c>
      <c r="E1799">
        <v>2004</v>
      </c>
      <c r="F1799">
        <v>1</v>
      </c>
      <c r="G1799">
        <v>3</v>
      </c>
      <c r="H1799">
        <v>25.8969512195122</v>
      </c>
      <c r="I1799">
        <v>2.3755354881286621</v>
      </c>
      <c r="J1799" s="14" t="s">
        <v>17</v>
      </c>
      <c r="K1799" s="14" t="s">
        <v>17</v>
      </c>
      <c r="L1799" s="14" t="s">
        <v>17</v>
      </c>
      <c r="M1799" s="14" t="s">
        <v>17</v>
      </c>
      <c r="N1799" s="14" t="s">
        <v>17</v>
      </c>
      <c r="O1799" s="14" t="s">
        <v>17</v>
      </c>
      <c r="P1799" s="14" t="s">
        <v>17</v>
      </c>
      <c r="Q1799" s="14" t="s">
        <v>17</v>
      </c>
      <c r="R1799" s="14" t="s">
        <v>17</v>
      </c>
      <c r="S1799" s="14" t="s">
        <v>17</v>
      </c>
      <c r="T1799" s="14" t="s">
        <v>17</v>
      </c>
      <c r="U1799" s="14" t="s">
        <v>17</v>
      </c>
      <c r="V1799" s="14" t="s">
        <v>17</v>
      </c>
      <c r="W1799" s="14" t="s">
        <v>17</v>
      </c>
      <c r="X1799" s="160">
        <v>0.62222316176470593</v>
      </c>
      <c r="Y1799" s="14">
        <v>85</v>
      </c>
      <c r="Z1799" s="14" t="s">
        <v>17</v>
      </c>
      <c r="AA1799" s="14" t="s">
        <v>17</v>
      </c>
      <c r="AB1799" s="14" t="s">
        <v>17</v>
      </c>
      <c r="AC1799" s="14" t="s">
        <v>17</v>
      </c>
      <c r="AD1799" s="14">
        <f t="shared" si="4"/>
        <v>7.320272491349482E-3</v>
      </c>
      <c r="AE1799" s="14" t="s">
        <v>17</v>
      </c>
    </row>
    <row r="1800" spans="1:31">
      <c r="A1800" t="s">
        <v>143</v>
      </c>
      <c r="B1800" t="s">
        <v>128</v>
      </c>
      <c r="C1800" s="234">
        <v>37909</v>
      </c>
      <c r="D1800" s="234">
        <v>38149</v>
      </c>
      <c r="E1800">
        <v>2004</v>
      </c>
      <c r="F1800">
        <v>1</v>
      </c>
      <c r="G1800">
        <v>4</v>
      </c>
      <c r="H1800">
        <v>26.19207317073171</v>
      </c>
      <c r="I1800">
        <v>2.3474993705749512</v>
      </c>
      <c r="J1800" s="14" t="s">
        <v>17</v>
      </c>
      <c r="K1800" s="14" t="s">
        <v>17</v>
      </c>
      <c r="L1800" s="14" t="s">
        <v>17</v>
      </c>
      <c r="M1800" s="14" t="s">
        <v>17</v>
      </c>
      <c r="N1800" s="14" t="s">
        <v>17</v>
      </c>
      <c r="O1800" s="14" t="s">
        <v>17</v>
      </c>
      <c r="P1800" s="14" t="s">
        <v>17</v>
      </c>
      <c r="Q1800" s="14" t="s">
        <v>17</v>
      </c>
      <c r="R1800" s="14" t="s">
        <v>17</v>
      </c>
      <c r="S1800" s="14" t="s">
        <v>17</v>
      </c>
      <c r="T1800" s="14" t="s">
        <v>17</v>
      </c>
      <c r="U1800" s="14" t="s">
        <v>17</v>
      </c>
      <c r="V1800" s="14" t="s">
        <v>17</v>
      </c>
      <c r="W1800" s="14" t="s">
        <v>17</v>
      </c>
      <c r="X1800" s="160">
        <v>0.6585271062271062</v>
      </c>
      <c r="Y1800" s="14">
        <v>85</v>
      </c>
      <c r="Z1800" s="14" t="s">
        <v>17</v>
      </c>
      <c r="AA1800" s="14" t="s">
        <v>17</v>
      </c>
      <c r="AB1800" s="14" t="s">
        <v>17</v>
      </c>
      <c r="AC1800" s="14" t="s">
        <v>17</v>
      </c>
      <c r="AD1800" s="14">
        <f t="shared" si="4"/>
        <v>7.7473777203188963E-3</v>
      </c>
      <c r="AE1800" s="14" t="s">
        <v>17</v>
      </c>
    </row>
    <row r="1801" spans="1:31">
      <c r="A1801" t="s">
        <v>143</v>
      </c>
      <c r="B1801" t="s">
        <v>128</v>
      </c>
      <c r="C1801" s="234">
        <v>37909</v>
      </c>
      <c r="D1801" s="234">
        <v>38149</v>
      </c>
      <c r="E1801">
        <v>2004</v>
      </c>
      <c r="F1801">
        <v>1</v>
      </c>
      <c r="G1801">
        <v>5</v>
      </c>
      <c r="H1801">
        <v>45.780792682926837</v>
      </c>
      <c r="I1801">
        <v>2.3678464889526367</v>
      </c>
      <c r="J1801" s="14" t="s">
        <v>17</v>
      </c>
      <c r="K1801" s="14" t="s">
        <v>17</v>
      </c>
      <c r="L1801" s="14" t="s">
        <v>17</v>
      </c>
      <c r="M1801" s="14" t="s">
        <v>17</v>
      </c>
      <c r="N1801" s="14" t="s">
        <v>17</v>
      </c>
      <c r="O1801" s="14" t="s">
        <v>17</v>
      </c>
      <c r="P1801" s="14" t="s">
        <v>17</v>
      </c>
      <c r="Q1801" s="14" t="s">
        <v>17</v>
      </c>
      <c r="R1801" s="14" t="s">
        <v>17</v>
      </c>
      <c r="S1801" s="14" t="s">
        <v>17</v>
      </c>
      <c r="T1801" s="14" t="s">
        <v>17</v>
      </c>
      <c r="U1801" s="14" t="s">
        <v>17</v>
      </c>
      <c r="V1801" s="14" t="s">
        <v>17</v>
      </c>
      <c r="W1801" s="14" t="s">
        <v>17</v>
      </c>
      <c r="X1801" s="160">
        <v>0.77760709150326812</v>
      </c>
      <c r="Y1801" s="14">
        <v>85</v>
      </c>
      <c r="Z1801" s="14" t="s">
        <v>17</v>
      </c>
      <c r="AA1801" s="14" t="s">
        <v>17</v>
      </c>
      <c r="AB1801" s="14" t="s">
        <v>17</v>
      </c>
      <c r="AC1801" s="14" t="s">
        <v>17</v>
      </c>
      <c r="AD1801" s="14">
        <f t="shared" si="4"/>
        <v>9.1483187235678609E-3</v>
      </c>
      <c r="AE1801" s="14" t="s">
        <v>17</v>
      </c>
    </row>
    <row r="1802" spans="1:31">
      <c r="A1802" t="s">
        <v>143</v>
      </c>
      <c r="B1802" t="s">
        <v>128</v>
      </c>
      <c r="C1802" s="234">
        <v>37909</v>
      </c>
      <c r="D1802" s="234">
        <v>38149</v>
      </c>
      <c r="E1802">
        <v>2004</v>
      </c>
      <c r="F1802">
        <v>1</v>
      </c>
      <c r="G1802">
        <v>6</v>
      </c>
      <c r="H1802">
        <v>46.850609756097569</v>
      </c>
      <c r="I1802">
        <v>2.3888192176818848</v>
      </c>
      <c r="J1802" s="14" t="s">
        <v>17</v>
      </c>
      <c r="K1802" s="14" t="s">
        <v>17</v>
      </c>
      <c r="L1802" s="14" t="s">
        <v>17</v>
      </c>
      <c r="M1802" s="14" t="s">
        <v>17</v>
      </c>
      <c r="N1802" s="14" t="s">
        <v>17</v>
      </c>
      <c r="O1802" s="14" t="s">
        <v>17</v>
      </c>
      <c r="P1802" s="14" t="s">
        <v>17</v>
      </c>
      <c r="Q1802" s="14" t="s">
        <v>17</v>
      </c>
      <c r="R1802" s="14" t="s">
        <v>17</v>
      </c>
      <c r="S1802" s="14" t="s">
        <v>17</v>
      </c>
      <c r="T1802" s="14" t="s">
        <v>17</v>
      </c>
      <c r="U1802" s="14" t="s">
        <v>17</v>
      </c>
      <c r="V1802" s="14" t="s">
        <v>17</v>
      </c>
      <c r="W1802" s="14" t="s">
        <v>17</v>
      </c>
      <c r="X1802" s="160">
        <v>0.45086569444444441</v>
      </c>
      <c r="Y1802" s="14">
        <v>85</v>
      </c>
      <c r="Z1802" s="14" t="s">
        <v>17</v>
      </c>
      <c r="AA1802" s="14" t="s">
        <v>17</v>
      </c>
      <c r="AB1802" s="14" t="s">
        <v>17</v>
      </c>
      <c r="AC1802" s="14" t="s">
        <v>17</v>
      </c>
      <c r="AD1802" s="14">
        <f t="shared" si="4"/>
        <v>5.3043022875816992E-3</v>
      </c>
      <c r="AE1802" s="14" t="s">
        <v>17</v>
      </c>
    </row>
    <row r="1803" spans="1:31">
      <c r="A1803" t="s">
        <v>143</v>
      </c>
      <c r="B1803" t="s">
        <v>128</v>
      </c>
      <c r="C1803" s="234">
        <v>37909</v>
      </c>
      <c r="D1803" s="234">
        <v>38149</v>
      </c>
      <c r="E1803">
        <v>2004</v>
      </c>
      <c r="F1803">
        <v>1</v>
      </c>
      <c r="G1803">
        <v>7</v>
      </c>
      <c r="H1803">
        <v>64.816158536585377</v>
      </c>
      <c r="I1803">
        <v>2.5534071922302246</v>
      </c>
      <c r="J1803" s="14" t="s">
        <v>17</v>
      </c>
      <c r="K1803" s="14" t="s">
        <v>17</v>
      </c>
      <c r="L1803" s="14" t="s">
        <v>17</v>
      </c>
      <c r="M1803" s="14" t="s">
        <v>17</v>
      </c>
      <c r="N1803" s="14" t="s">
        <v>17</v>
      </c>
      <c r="O1803" s="14" t="s">
        <v>17</v>
      </c>
      <c r="P1803" s="14" t="s">
        <v>17</v>
      </c>
      <c r="Q1803" s="14" t="s">
        <v>17</v>
      </c>
      <c r="R1803" s="14" t="s">
        <v>17</v>
      </c>
      <c r="S1803" s="14" t="s">
        <v>17</v>
      </c>
      <c r="T1803" s="14" t="s">
        <v>17</v>
      </c>
      <c r="U1803" s="14" t="s">
        <v>17</v>
      </c>
      <c r="V1803" s="14" t="s">
        <v>17</v>
      </c>
      <c r="W1803" s="14" t="s">
        <v>17</v>
      </c>
      <c r="X1803" s="160">
        <v>0.48169725490196075</v>
      </c>
      <c r="Y1803" s="14">
        <v>85</v>
      </c>
      <c r="Z1803" s="14" t="s">
        <v>17</v>
      </c>
      <c r="AA1803" s="14" t="s">
        <v>17</v>
      </c>
      <c r="AB1803" s="14" t="s">
        <v>17</v>
      </c>
      <c r="AC1803" s="14" t="s">
        <v>17</v>
      </c>
      <c r="AD1803" s="14">
        <f t="shared" si="4"/>
        <v>5.6670265282583619E-3</v>
      </c>
      <c r="AE1803" s="14" t="s">
        <v>17</v>
      </c>
    </row>
    <row r="1804" spans="1:31">
      <c r="A1804" t="s">
        <v>143</v>
      </c>
      <c r="B1804" t="s">
        <v>128</v>
      </c>
      <c r="C1804" s="234">
        <v>37909</v>
      </c>
      <c r="D1804" s="234">
        <v>38149</v>
      </c>
      <c r="E1804">
        <v>2004</v>
      </c>
      <c r="F1804">
        <v>1</v>
      </c>
      <c r="G1804">
        <v>8</v>
      </c>
      <c r="H1804">
        <v>60.647560975609764</v>
      </c>
      <c r="I1804">
        <v>2.6197855472564697</v>
      </c>
      <c r="J1804" s="14" t="s">
        <v>17</v>
      </c>
      <c r="K1804" s="14" t="s">
        <v>17</v>
      </c>
      <c r="L1804" s="14" t="s">
        <v>17</v>
      </c>
      <c r="M1804" s="14" t="s">
        <v>17</v>
      </c>
      <c r="N1804" s="14" t="s">
        <v>17</v>
      </c>
      <c r="O1804" s="14" t="s">
        <v>17</v>
      </c>
      <c r="P1804" s="14" t="s">
        <v>17</v>
      </c>
      <c r="Q1804" s="14" t="s">
        <v>17</v>
      </c>
      <c r="R1804" s="14" t="s">
        <v>17</v>
      </c>
      <c r="S1804" s="14" t="s">
        <v>17</v>
      </c>
      <c r="T1804" s="14" t="s">
        <v>17</v>
      </c>
      <c r="U1804" s="14" t="s">
        <v>17</v>
      </c>
      <c r="V1804" s="14" t="s">
        <v>17</v>
      </c>
      <c r="W1804" s="14" t="s">
        <v>17</v>
      </c>
      <c r="X1804" s="14" t="s">
        <v>17</v>
      </c>
      <c r="Y1804" s="14" t="s">
        <v>17</v>
      </c>
      <c r="Z1804" s="14" t="s">
        <v>17</v>
      </c>
      <c r="AA1804" s="14" t="s">
        <v>17</v>
      </c>
      <c r="AB1804" s="14" t="s">
        <v>17</v>
      </c>
      <c r="AC1804" s="14" t="s">
        <v>17</v>
      </c>
      <c r="AD1804" s="14" t="s">
        <v>17</v>
      </c>
      <c r="AE1804" s="14" t="s">
        <v>17</v>
      </c>
    </row>
    <row r="1805" spans="1:31">
      <c r="A1805" t="s">
        <v>143</v>
      </c>
      <c r="B1805" t="s">
        <v>128</v>
      </c>
      <c r="C1805" s="234">
        <v>37909</v>
      </c>
      <c r="D1805" s="234">
        <v>38149</v>
      </c>
      <c r="E1805">
        <v>2004</v>
      </c>
      <c r="F1805">
        <v>1</v>
      </c>
      <c r="G1805">
        <v>9</v>
      </c>
      <c r="H1805">
        <v>53.656859756097568</v>
      </c>
      <c r="I1805">
        <v>2.2266499996185303</v>
      </c>
      <c r="J1805" s="14" t="s">
        <v>17</v>
      </c>
      <c r="K1805" s="14" t="s">
        <v>17</v>
      </c>
      <c r="L1805" s="14" t="s">
        <v>17</v>
      </c>
      <c r="M1805" s="14" t="s">
        <v>17</v>
      </c>
      <c r="N1805" s="14" t="s">
        <v>17</v>
      </c>
      <c r="O1805" s="14" t="s">
        <v>17</v>
      </c>
      <c r="P1805" s="14" t="s">
        <v>17</v>
      </c>
      <c r="Q1805" s="14" t="s">
        <v>17</v>
      </c>
      <c r="R1805" s="14" t="s">
        <v>17</v>
      </c>
      <c r="S1805" s="14" t="s">
        <v>17</v>
      </c>
      <c r="T1805" s="14" t="s">
        <v>17</v>
      </c>
      <c r="U1805" s="14" t="s">
        <v>17</v>
      </c>
      <c r="V1805" s="14" t="s">
        <v>17</v>
      </c>
      <c r="W1805" s="14" t="s">
        <v>17</v>
      </c>
      <c r="X1805" s="14" t="s">
        <v>17</v>
      </c>
      <c r="Y1805" s="14" t="s">
        <v>17</v>
      </c>
      <c r="Z1805" s="14" t="s">
        <v>17</v>
      </c>
      <c r="AA1805" s="14" t="s">
        <v>17</v>
      </c>
      <c r="AB1805" s="14" t="s">
        <v>17</v>
      </c>
      <c r="AC1805" s="14" t="s">
        <v>17</v>
      </c>
      <c r="AD1805" s="14" t="s">
        <v>17</v>
      </c>
      <c r="AE1805" s="14" t="s">
        <v>17</v>
      </c>
    </row>
    <row r="1806" spans="1:31">
      <c r="A1806" t="s">
        <v>143</v>
      </c>
      <c r="B1806" t="s">
        <v>128</v>
      </c>
      <c r="C1806" s="234">
        <v>37909</v>
      </c>
      <c r="D1806" s="234">
        <v>38149</v>
      </c>
      <c r="E1806">
        <v>2004</v>
      </c>
      <c r="F1806">
        <v>1</v>
      </c>
      <c r="G1806">
        <v>10</v>
      </c>
      <c r="H1806">
        <v>51.757012195121952</v>
      </c>
      <c r="I1806">
        <v>2.2702572345733643</v>
      </c>
      <c r="J1806" s="14" t="s">
        <v>17</v>
      </c>
      <c r="K1806" s="14" t="s">
        <v>17</v>
      </c>
      <c r="L1806" s="14" t="s">
        <v>17</v>
      </c>
      <c r="M1806" s="14" t="s">
        <v>17</v>
      </c>
      <c r="N1806" s="14" t="s">
        <v>17</v>
      </c>
      <c r="O1806" s="14" t="s">
        <v>17</v>
      </c>
      <c r="P1806" s="14" t="s">
        <v>17</v>
      </c>
      <c r="Q1806" s="14" t="s">
        <v>17</v>
      </c>
      <c r="R1806" s="14" t="s">
        <v>17</v>
      </c>
      <c r="S1806" s="14" t="s">
        <v>17</v>
      </c>
      <c r="T1806" s="14" t="s">
        <v>17</v>
      </c>
      <c r="U1806" s="14" t="s">
        <v>17</v>
      </c>
      <c r="V1806" s="14" t="s">
        <v>17</v>
      </c>
      <c r="W1806" s="14" t="s">
        <v>17</v>
      </c>
      <c r="X1806" s="14" t="s">
        <v>17</v>
      </c>
      <c r="Y1806" s="14" t="s">
        <v>17</v>
      </c>
      <c r="Z1806" s="14" t="s">
        <v>17</v>
      </c>
      <c r="AA1806" s="14" t="s">
        <v>17</v>
      </c>
      <c r="AB1806" s="14" t="s">
        <v>17</v>
      </c>
      <c r="AC1806" s="14" t="s">
        <v>17</v>
      </c>
      <c r="AD1806" s="14" t="s">
        <v>17</v>
      </c>
      <c r="AE1806" s="14" t="s">
        <v>17</v>
      </c>
    </row>
    <row r="1807" spans="1:31">
      <c r="A1807" t="s">
        <v>143</v>
      </c>
      <c r="B1807" t="s">
        <v>128</v>
      </c>
      <c r="C1807" s="234">
        <v>37909</v>
      </c>
      <c r="D1807" s="234">
        <v>38149</v>
      </c>
      <c r="E1807">
        <v>2004</v>
      </c>
      <c r="F1807">
        <v>1</v>
      </c>
      <c r="G1807">
        <v>11</v>
      </c>
      <c r="H1807">
        <v>52.845274390243908</v>
      </c>
      <c r="I1807">
        <v>2.4559853076934814</v>
      </c>
      <c r="J1807" s="14" t="s">
        <v>17</v>
      </c>
      <c r="K1807" s="14" t="s">
        <v>17</v>
      </c>
      <c r="L1807" s="14" t="s">
        <v>17</v>
      </c>
      <c r="M1807" s="14" t="s">
        <v>17</v>
      </c>
      <c r="N1807" s="14" t="s">
        <v>17</v>
      </c>
      <c r="O1807" s="14" t="s">
        <v>17</v>
      </c>
      <c r="P1807" s="14" t="s">
        <v>17</v>
      </c>
      <c r="Q1807" s="14" t="s">
        <v>17</v>
      </c>
      <c r="R1807" s="14" t="s">
        <v>17</v>
      </c>
      <c r="S1807" s="14" t="s">
        <v>17</v>
      </c>
      <c r="T1807" s="14" t="s">
        <v>17</v>
      </c>
      <c r="U1807" s="14" t="s">
        <v>17</v>
      </c>
      <c r="V1807" s="14" t="s">
        <v>17</v>
      </c>
      <c r="W1807" s="14" t="s">
        <v>17</v>
      </c>
      <c r="X1807" s="14" t="s">
        <v>17</v>
      </c>
      <c r="Y1807" s="14" t="s">
        <v>17</v>
      </c>
      <c r="Z1807" s="14" t="s">
        <v>17</v>
      </c>
      <c r="AA1807" s="14" t="s">
        <v>17</v>
      </c>
      <c r="AB1807" s="14" t="s">
        <v>17</v>
      </c>
      <c r="AC1807" s="14" t="s">
        <v>17</v>
      </c>
      <c r="AD1807" s="14" t="s">
        <v>17</v>
      </c>
      <c r="AE1807" s="14" t="s">
        <v>17</v>
      </c>
    </row>
    <row r="1808" spans="1:31">
      <c r="A1808" t="s">
        <v>143</v>
      </c>
      <c r="B1808" t="s">
        <v>128</v>
      </c>
      <c r="C1808" s="234">
        <v>37909</v>
      </c>
      <c r="D1808" s="234">
        <v>38149</v>
      </c>
      <c r="E1808">
        <v>2004</v>
      </c>
      <c r="F1808">
        <v>1</v>
      </c>
      <c r="G1808">
        <v>12</v>
      </c>
      <c r="H1808">
        <v>58.268140243902444</v>
      </c>
      <c r="I1808">
        <v>2.3265626430511475</v>
      </c>
      <c r="J1808" s="14" t="s">
        <v>17</v>
      </c>
      <c r="K1808" s="14" t="s">
        <v>17</v>
      </c>
      <c r="L1808" s="14" t="s">
        <v>17</v>
      </c>
      <c r="M1808" s="14" t="s">
        <v>17</v>
      </c>
      <c r="N1808" s="14" t="s">
        <v>17</v>
      </c>
      <c r="O1808" s="14" t="s">
        <v>17</v>
      </c>
      <c r="P1808" s="14" t="s">
        <v>17</v>
      </c>
      <c r="Q1808" s="14" t="s">
        <v>17</v>
      </c>
      <c r="R1808" s="14" t="s">
        <v>17</v>
      </c>
      <c r="S1808" s="14" t="s">
        <v>17</v>
      </c>
      <c r="T1808" s="14" t="s">
        <v>17</v>
      </c>
      <c r="U1808" s="14" t="s">
        <v>17</v>
      </c>
      <c r="V1808" s="14" t="s">
        <v>17</v>
      </c>
      <c r="W1808" s="14" t="s">
        <v>17</v>
      </c>
      <c r="X1808" s="14" t="s">
        <v>17</v>
      </c>
      <c r="Y1808" s="14" t="s">
        <v>17</v>
      </c>
      <c r="Z1808" s="14" t="s">
        <v>17</v>
      </c>
      <c r="AA1808" s="14" t="s">
        <v>17</v>
      </c>
      <c r="AB1808" s="14" t="s">
        <v>17</v>
      </c>
      <c r="AC1808" s="14" t="s">
        <v>17</v>
      </c>
      <c r="AD1808" s="14" t="s">
        <v>17</v>
      </c>
      <c r="AE1808" s="14" t="s">
        <v>17</v>
      </c>
    </row>
    <row r="1809" spans="1:31">
      <c r="A1809" t="s">
        <v>143</v>
      </c>
      <c r="B1809" t="s">
        <v>128</v>
      </c>
      <c r="C1809" s="234">
        <v>37909</v>
      </c>
      <c r="D1809" s="234">
        <v>38149</v>
      </c>
      <c r="E1809">
        <v>2004</v>
      </c>
      <c r="F1809">
        <v>1</v>
      </c>
      <c r="G1809">
        <v>13</v>
      </c>
      <c r="H1809">
        <v>53.361737804878061</v>
      </c>
      <c r="I1809">
        <v>2.6430191993713379</v>
      </c>
      <c r="J1809" s="14" t="s">
        <v>17</v>
      </c>
      <c r="K1809" s="14" t="s">
        <v>17</v>
      </c>
      <c r="L1809" s="14" t="s">
        <v>17</v>
      </c>
      <c r="M1809" s="14" t="s">
        <v>17</v>
      </c>
      <c r="N1809" s="14" t="s">
        <v>17</v>
      </c>
      <c r="O1809" s="14" t="s">
        <v>17</v>
      </c>
      <c r="P1809" s="14" t="s">
        <v>17</v>
      </c>
      <c r="Q1809" s="14" t="s">
        <v>17</v>
      </c>
      <c r="R1809" s="14" t="s">
        <v>17</v>
      </c>
      <c r="S1809" s="14" t="s">
        <v>17</v>
      </c>
      <c r="T1809" s="14" t="s">
        <v>17</v>
      </c>
      <c r="U1809" s="14" t="s">
        <v>17</v>
      </c>
      <c r="V1809" s="14" t="s">
        <v>17</v>
      </c>
      <c r="W1809" s="14" t="s">
        <v>17</v>
      </c>
      <c r="X1809" s="14" t="s">
        <v>17</v>
      </c>
      <c r="Y1809" s="14" t="s">
        <v>17</v>
      </c>
      <c r="Z1809" s="14" t="s">
        <v>17</v>
      </c>
      <c r="AA1809" s="14" t="s">
        <v>17</v>
      </c>
      <c r="AB1809" s="14" t="s">
        <v>17</v>
      </c>
      <c r="AC1809" s="14" t="s">
        <v>17</v>
      </c>
      <c r="AD1809" s="14" t="s">
        <v>17</v>
      </c>
      <c r="AE1809" s="14" t="s">
        <v>17</v>
      </c>
    </row>
    <row r="1810" spans="1:31">
      <c r="A1810" t="s">
        <v>143</v>
      </c>
      <c r="B1810" t="s">
        <v>128</v>
      </c>
      <c r="C1810" s="234">
        <v>37909</v>
      </c>
      <c r="D1810" s="234">
        <v>38149</v>
      </c>
      <c r="E1810">
        <v>2004</v>
      </c>
      <c r="F1810">
        <v>1</v>
      </c>
      <c r="G1810">
        <v>14</v>
      </c>
      <c r="H1810">
        <v>56.29451219512196</v>
      </c>
      <c r="I1810">
        <v>2.1893661022186279</v>
      </c>
      <c r="J1810" s="14" t="s">
        <v>17</v>
      </c>
      <c r="K1810" s="14" t="s">
        <v>17</v>
      </c>
      <c r="L1810" s="14" t="s">
        <v>17</v>
      </c>
      <c r="M1810" s="14" t="s">
        <v>17</v>
      </c>
      <c r="N1810" s="14" t="s">
        <v>17</v>
      </c>
      <c r="O1810" s="14" t="s">
        <v>17</v>
      </c>
      <c r="P1810" s="14" t="s">
        <v>17</v>
      </c>
      <c r="Q1810" s="14" t="s">
        <v>17</v>
      </c>
      <c r="R1810" s="14" t="s">
        <v>17</v>
      </c>
      <c r="S1810" s="14" t="s">
        <v>17</v>
      </c>
      <c r="T1810" s="14" t="s">
        <v>17</v>
      </c>
      <c r="U1810" s="14" t="s">
        <v>17</v>
      </c>
      <c r="V1810" s="14" t="s">
        <v>17</v>
      </c>
      <c r="W1810" s="14" t="s">
        <v>17</v>
      </c>
      <c r="X1810" s="14" t="s">
        <v>17</v>
      </c>
      <c r="Y1810" s="14" t="s">
        <v>17</v>
      </c>
      <c r="Z1810" s="14" t="s">
        <v>17</v>
      </c>
      <c r="AA1810" s="14" t="s">
        <v>17</v>
      </c>
      <c r="AB1810" s="14" t="s">
        <v>17</v>
      </c>
      <c r="AC1810" s="14" t="s">
        <v>17</v>
      </c>
      <c r="AD1810" s="14" t="s">
        <v>17</v>
      </c>
      <c r="AE1810" s="14" t="s">
        <v>17</v>
      </c>
    </row>
    <row r="1811" spans="1:31">
      <c r="A1811" t="s">
        <v>143</v>
      </c>
      <c r="B1811" t="s">
        <v>128</v>
      </c>
      <c r="C1811" s="234">
        <v>37909</v>
      </c>
      <c r="D1811" s="234">
        <v>38149</v>
      </c>
      <c r="E1811">
        <v>2004</v>
      </c>
      <c r="F1811">
        <v>2</v>
      </c>
      <c r="G1811">
        <v>1</v>
      </c>
      <c r="H1811">
        <v>19.072256097560977</v>
      </c>
      <c r="I1811">
        <v>2.3478150367736816</v>
      </c>
      <c r="J1811" s="14" t="s">
        <v>17</v>
      </c>
      <c r="K1811" s="14" t="s">
        <v>17</v>
      </c>
      <c r="L1811" s="14" t="s">
        <v>17</v>
      </c>
      <c r="M1811" s="14" t="s">
        <v>17</v>
      </c>
      <c r="N1811" s="14" t="s">
        <v>17</v>
      </c>
      <c r="O1811" s="14" t="s">
        <v>17</v>
      </c>
      <c r="P1811" s="14" t="s">
        <v>17</v>
      </c>
      <c r="Q1811" s="14" t="s">
        <v>17</v>
      </c>
      <c r="R1811" s="14" t="s">
        <v>17</v>
      </c>
      <c r="S1811" s="14" t="s">
        <v>17</v>
      </c>
      <c r="T1811" s="14" t="s">
        <v>17</v>
      </c>
      <c r="U1811" s="14" t="s">
        <v>17</v>
      </c>
      <c r="V1811" s="14" t="s">
        <v>17</v>
      </c>
      <c r="W1811" s="14" t="s">
        <v>17</v>
      </c>
      <c r="X1811" s="160">
        <v>0.75848927793339571</v>
      </c>
      <c r="Y1811" s="14">
        <v>85</v>
      </c>
      <c r="Z1811" s="14" t="s">
        <v>17</v>
      </c>
      <c r="AA1811" s="14" t="s">
        <v>17</v>
      </c>
      <c r="AB1811" s="14" t="s">
        <v>17</v>
      </c>
      <c r="AC1811" s="14" t="s">
        <v>17</v>
      </c>
      <c r="AD1811" s="14">
        <f t="shared" si="4"/>
        <v>8.9234032698046559E-3</v>
      </c>
      <c r="AE1811" s="14" t="s">
        <v>17</v>
      </c>
    </row>
    <row r="1812" spans="1:31">
      <c r="A1812" t="s">
        <v>143</v>
      </c>
      <c r="B1812" t="s">
        <v>128</v>
      </c>
      <c r="C1812" s="234">
        <v>37909</v>
      </c>
      <c r="D1812" s="234">
        <v>38149</v>
      </c>
      <c r="E1812">
        <v>2004</v>
      </c>
      <c r="F1812">
        <v>2</v>
      </c>
      <c r="G1812">
        <v>2</v>
      </c>
      <c r="H1812">
        <v>20.086737804878052</v>
      </c>
      <c r="I1812">
        <v>2.22501540184021</v>
      </c>
      <c r="J1812" s="14" t="s">
        <v>17</v>
      </c>
      <c r="K1812" s="14" t="s">
        <v>17</v>
      </c>
      <c r="L1812" s="14" t="s">
        <v>17</v>
      </c>
      <c r="M1812" s="14" t="s">
        <v>17</v>
      </c>
      <c r="N1812" s="14" t="s">
        <v>17</v>
      </c>
      <c r="O1812" s="14" t="s">
        <v>17</v>
      </c>
      <c r="P1812" s="14" t="s">
        <v>17</v>
      </c>
      <c r="Q1812" s="14" t="s">
        <v>17</v>
      </c>
      <c r="R1812" s="14" t="s">
        <v>17</v>
      </c>
      <c r="S1812" s="14" t="s">
        <v>17</v>
      </c>
      <c r="T1812" s="14" t="s">
        <v>17</v>
      </c>
      <c r="U1812" s="14" t="s">
        <v>17</v>
      </c>
      <c r="V1812" s="14" t="s">
        <v>17</v>
      </c>
      <c r="W1812" s="14" t="s">
        <v>17</v>
      </c>
      <c r="X1812" s="160">
        <v>0.46692928921568627</v>
      </c>
      <c r="Y1812" s="14">
        <v>85</v>
      </c>
      <c r="Z1812" s="14" t="s">
        <v>17</v>
      </c>
      <c r="AA1812" s="14" t="s">
        <v>17</v>
      </c>
      <c r="AB1812" s="14" t="s">
        <v>17</v>
      </c>
      <c r="AC1812" s="14" t="s">
        <v>17</v>
      </c>
      <c r="AD1812" s="14">
        <f t="shared" si="4"/>
        <v>5.4932857554786619E-3</v>
      </c>
      <c r="AE1812" s="14" t="s">
        <v>17</v>
      </c>
    </row>
    <row r="1813" spans="1:31">
      <c r="A1813" t="s">
        <v>143</v>
      </c>
      <c r="B1813" t="s">
        <v>128</v>
      </c>
      <c r="C1813" s="234">
        <v>37909</v>
      </c>
      <c r="D1813" s="234">
        <v>38149</v>
      </c>
      <c r="E1813">
        <v>2004</v>
      </c>
      <c r="F1813">
        <v>2</v>
      </c>
      <c r="G1813">
        <v>3</v>
      </c>
      <c r="H1813">
        <v>23.720426829268295</v>
      </c>
      <c r="I1813">
        <v>2.2837004661560059</v>
      </c>
      <c r="J1813" s="14" t="s">
        <v>17</v>
      </c>
      <c r="K1813" s="14" t="s">
        <v>17</v>
      </c>
      <c r="L1813" s="14" t="s">
        <v>17</v>
      </c>
      <c r="M1813" s="14" t="s">
        <v>17</v>
      </c>
      <c r="N1813" s="14" t="s">
        <v>17</v>
      </c>
      <c r="O1813" s="14" t="s">
        <v>17</v>
      </c>
      <c r="P1813" s="14" t="s">
        <v>17</v>
      </c>
      <c r="Q1813" s="14" t="s">
        <v>17</v>
      </c>
      <c r="R1813" s="14" t="s">
        <v>17</v>
      </c>
      <c r="S1813" s="14" t="s">
        <v>17</v>
      </c>
      <c r="T1813" s="14" t="s">
        <v>17</v>
      </c>
      <c r="U1813" s="14" t="s">
        <v>17</v>
      </c>
      <c r="V1813" s="14" t="s">
        <v>17</v>
      </c>
      <c r="W1813" s="14" t="s">
        <v>17</v>
      </c>
      <c r="X1813" s="160">
        <v>0.78385666666666676</v>
      </c>
      <c r="Y1813" s="14">
        <v>85</v>
      </c>
      <c r="Z1813" s="14" t="s">
        <v>17</v>
      </c>
      <c r="AA1813" s="14" t="s">
        <v>17</v>
      </c>
      <c r="AB1813" s="14" t="s">
        <v>17</v>
      </c>
      <c r="AC1813" s="14" t="s">
        <v>17</v>
      </c>
      <c r="AD1813" s="14">
        <f t="shared" si="4"/>
        <v>9.2218431372549023E-3</v>
      </c>
      <c r="AE1813" s="14" t="s">
        <v>17</v>
      </c>
    </row>
    <row r="1814" spans="1:31">
      <c r="A1814" t="s">
        <v>143</v>
      </c>
      <c r="B1814" t="s">
        <v>128</v>
      </c>
      <c r="C1814" s="234">
        <v>37909</v>
      </c>
      <c r="D1814" s="234">
        <v>38149</v>
      </c>
      <c r="E1814">
        <v>2004</v>
      </c>
      <c r="F1814">
        <v>2</v>
      </c>
      <c r="G1814">
        <v>4</v>
      </c>
      <c r="H1814">
        <v>39.122103658536595</v>
      </c>
      <c r="I1814">
        <v>2.182711124420166</v>
      </c>
      <c r="J1814" s="14" t="s">
        <v>17</v>
      </c>
      <c r="K1814" s="14" t="s">
        <v>17</v>
      </c>
      <c r="L1814" s="14" t="s">
        <v>17</v>
      </c>
      <c r="M1814" s="14" t="s">
        <v>17</v>
      </c>
      <c r="N1814" s="14" t="s">
        <v>17</v>
      </c>
      <c r="O1814" s="14" t="s">
        <v>17</v>
      </c>
      <c r="P1814" s="14" t="s">
        <v>17</v>
      </c>
      <c r="Q1814" s="14" t="s">
        <v>17</v>
      </c>
      <c r="R1814" s="14" t="s">
        <v>17</v>
      </c>
      <c r="S1814" s="14" t="s">
        <v>17</v>
      </c>
      <c r="T1814" s="14" t="s">
        <v>17</v>
      </c>
      <c r="U1814" s="14" t="s">
        <v>17</v>
      </c>
      <c r="V1814" s="14" t="s">
        <v>17</v>
      </c>
      <c r="W1814" s="14" t="s">
        <v>17</v>
      </c>
      <c r="X1814" s="160">
        <v>0.80166663614163625</v>
      </c>
      <c r="Y1814" s="14">
        <v>85</v>
      </c>
      <c r="Z1814" s="14" t="s">
        <v>17</v>
      </c>
      <c r="AA1814" s="14" t="s">
        <v>17</v>
      </c>
      <c r="AB1814" s="14" t="s">
        <v>17</v>
      </c>
      <c r="AC1814" s="14" t="s">
        <v>17</v>
      </c>
      <c r="AD1814" s="14">
        <f t="shared" si="4"/>
        <v>9.4313721899016035E-3</v>
      </c>
      <c r="AE1814" s="14" t="s">
        <v>17</v>
      </c>
    </row>
    <row r="1815" spans="1:31">
      <c r="A1815" t="s">
        <v>143</v>
      </c>
      <c r="B1815" t="s">
        <v>128</v>
      </c>
      <c r="C1815" s="234">
        <v>37909</v>
      </c>
      <c r="D1815" s="234">
        <v>38149</v>
      </c>
      <c r="E1815">
        <v>2004</v>
      </c>
      <c r="F1815">
        <v>2</v>
      </c>
      <c r="G1815">
        <v>5</v>
      </c>
      <c r="H1815">
        <v>50.558079268292694</v>
      </c>
      <c r="I1815">
        <v>2.1829714775085449</v>
      </c>
      <c r="J1815" s="14" t="s">
        <v>17</v>
      </c>
      <c r="K1815" s="14" t="s">
        <v>17</v>
      </c>
      <c r="L1815" s="14" t="s">
        <v>17</v>
      </c>
      <c r="M1815" s="14" t="s">
        <v>17</v>
      </c>
      <c r="N1815" s="14" t="s">
        <v>17</v>
      </c>
      <c r="O1815" s="14" t="s">
        <v>17</v>
      </c>
      <c r="P1815" s="14" t="s">
        <v>17</v>
      </c>
      <c r="Q1815" s="14" t="s">
        <v>17</v>
      </c>
      <c r="R1815" s="14" t="s">
        <v>17</v>
      </c>
      <c r="S1815" s="14" t="s">
        <v>17</v>
      </c>
      <c r="T1815" s="14" t="s">
        <v>17</v>
      </c>
      <c r="U1815" s="14" t="s">
        <v>17</v>
      </c>
      <c r="V1815" s="14" t="s">
        <v>17</v>
      </c>
      <c r="W1815" s="14" t="s">
        <v>17</v>
      </c>
      <c r="X1815" s="160">
        <v>0.37495098039215691</v>
      </c>
      <c r="Y1815" s="14">
        <v>85</v>
      </c>
      <c r="Z1815" s="14" t="s">
        <v>17</v>
      </c>
      <c r="AA1815" s="14" t="s">
        <v>17</v>
      </c>
      <c r="AB1815" s="14" t="s">
        <v>17</v>
      </c>
      <c r="AC1815" s="14" t="s">
        <v>17</v>
      </c>
      <c r="AD1815" s="14">
        <f t="shared" si="4"/>
        <v>4.4111880046136106E-3</v>
      </c>
      <c r="AE1815" s="14" t="s">
        <v>17</v>
      </c>
    </row>
    <row r="1816" spans="1:31">
      <c r="A1816" t="s">
        <v>143</v>
      </c>
      <c r="B1816" t="s">
        <v>128</v>
      </c>
      <c r="C1816" s="234">
        <v>37909</v>
      </c>
      <c r="D1816" s="234">
        <v>38149</v>
      </c>
      <c r="E1816">
        <v>2004</v>
      </c>
      <c r="F1816">
        <v>2</v>
      </c>
      <c r="G1816">
        <v>6</v>
      </c>
      <c r="H1816">
        <v>63.543445121951237</v>
      </c>
      <c r="I1816">
        <v>2.6573300361633301</v>
      </c>
      <c r="J1816" s="14" t="s">
        <v>17</v>
      </c>
      <c r="K1816" s="14" t="s">
        <v>17</v>
      </c>
      <c r="L1816" s="14" t="s">
        <v>17</v>
      </c>
      <c r="M1816" s="14" t="s">
        <v>17</v>
      </c>
      <c r="N1816" s="14" t="s">
        <v>17</v>
      </c>
      <c r="O1816" s="14" t="s">
        <v>17</v>
      </c>
      <c r="P1816" s="14" t="s">
        <v>17</v>
      </c>
      <c r="Q1816" s="14" t="s">
        <v>17</v>
      </c>
      <c r="R1816" s="14" t="s">
        <v>17</v>
      </c>
      <c r="S1816" s="14" t="s">
        <v>17</v>
      </c>
      <c r="T1816" s="14" t="s">
        <v>17</v>
      </c>
      <c r="U1816" s="14" t="s">
        <v>17</v>
      </c>
      <c r="V1816" s="14" t="s">
        <v>17</v>
      </c>
      <c r="W1816" s="14" t="s">
        <v>17</v>
      </c>
      <c r="X1816" s="160">
        <v>0.41123816993464063</v>
      </c>
      <c r="Y1816" s="14">
        <v>85</v>
      </c>
      <c r="Z1816" s="14" t="s">
        <v>17</v>
      </c>
      <c r="AA1816" s="14" t="s">
        <v>17</v>
      </c>
      <c r="AB1816" s="14" t="s">
        <v>17</v>
      </c>
      <c r="AC1816" s="14" t="s">
        <v>17</v>
      </c>
      <c r="AD1816" s="14">
        <f t="shared" si="4"/>
        <v>4.8380961168781253E-3</v>
      </c>
      <c r="AE1816" s="14" t="s">
        <v>17</v>
      </c>
    </row>
    <row r="1817" spans="1:31">
      <c r="A1817" t="s">
        <v>143</v>
      </c>
      <c r="B1817" t="s">
        <v>128</v>
      </c>
      <c r="C1817" s="234">
        <v>37909</v>
      </c>
      <c r="D1817" s="234">
        <v>38149</v>
      </c>
      <c r="E1817">
        <v>2004</v>
      </c>
      <c r="F1817">
        <v>2</v>
      </c>
      <c r="G1817">
        <v>7</v>
      </c>
      <c r="H1817">
        <v>59.264176829268301</v>
      </c>
      <c r="I1817">
        <v>2.925889253616333</v>
      </c>
      <c r="J1817" s="14" t="s">
        <v>17</v>
      </c>
      <c r="K1817" s="14" t="s">
        <v>17</v>
      </c>
      <c r="L1817" s="14" t="s">
        <v>17</v>
      </c>
      <c r="M1817" s="14" t="s">
        <v>17</v>
      </c>
      <c r="N1817" s="14" t="s">
        <v>17</v>
      </c>
      <c r="O1817" s="14" t="s">
        <v>17</v>
      </c>
      <c r="P1817" s="14" t="s">
        <v>17</v>
      </c>
      <c r="Q1817" s="14" t="s">
        <v>17</v>
      </c>
      <c r="R1817" s="14" t="s">
        <v>17</v>
      </c>
      <c r="S1817" s="14" t="s">
        <v>17</v>
      </c>
      <c r="T1817" s="14" t="s">
        <v>17</v>
      </c>
      <c r="U1817" s="14" t="s">
        <v>17</v>
      </c>
      <c r="V1817" s="14" t="s">
        <v>17</v>
      </c>
      <c r="W1817" s="14" t="s">
        <v>17</v>
      </c>
      <c r="X1817" s="160">
        <v>0.52164138888888889</v>
      </c>
      <c r="Y1817" s="14">
        <v>85</v>
      </c>
      <c r="Z1817" s="14" t="s">
        <v>17</v>
      </c>
      <c r="AA1817" s="14" t="s">
        <v>17</v>
      </c>
      <c r="AB1817" s="14" t="s">
        <v>17</v>
      </c>
      <c r="AC1817" s="14" t="s">
        <v>17</v>
      </c>
      <c r="AD1817" s="14">
        <f t="shared" si="4"/>
        <v>6.1369575163398695E-3</v>
      </c>
      <c r="AE1817" s="14" t="s">
        <v>17</v>
      </c>
    </row>
    <row r="1818" spans="1:31">
      <c r="A1818" t="s">
        <v>143</v>
      </c>
      <c r="B1818" t="s">
        <v>128</v>
      </c>
      <c r="C1818" s="234">
        <v>37909</v>
      </c>
      <c r="D1818" s="234">
        <v>38149</v>
      </c>
      <c r="E1818">
        <v>2004</v>
      </c>
      <c r="F1818">
        <v>2</v>
      </c>
      <c r="G1818">
        <v>8</v>
      </c>
      <c r="H1818">
        <v>61.625152439024397</v>
      </c>
      <c r="I1818">
        <v>2.3995285034179688</v>
      </c>
      <c r="J1818" s="14" t="s">
        <v>17</v>
      </c>
      <c r="K1818" s="14" t="s">
        <v>17</v>
      </c>
      <c r="L1818" s="14" t="s">
        <v>17</v>
      </c>
      <c r="M1818" s="14" t="s">
        <v>17</v>
      </c>
      <c r="N1818" s="14" t="s">
        <v>17</v>
      </c>
      <c r="O1818" s="14" t="s">
        <v>17</v>
      </c>
      <c r="P1818" s="14" t="s">
        <v>17</v>
      </c>
      <c r="Q1818" s="14" t="s">
        <v>17</v>
      </c>
      <c r="R1818" s="14" t="s">
        <v>17</v>
      </c>
      <c r="S1818" s="14" t="s">
        <v>17</v>
      </c>
      <c r="T1818" s="14" t="s">
        <v>17</v>
      </c>
      <c r="U1818" s="14" t="s">
        <v>17</v>
      </c>
      <c r="V1818" s="14" t="s">
        <v>17</v>
      </c>
      <c r="W1818" s="14" t="s">
        <v>17</v>
      </c>
      <c r="X1818" s="14" t="s">
        <v>17</v>
      </c>
      <c r="Y1818" s="14" t="s">
        <v>17</v>
      </c>
      <c r="Z1818" s="14" t="s">
        <v>17</v>
      </c>
      <c r="AA1818" s="14" t="s">
        <v>17</v>
      </c>
      <c r="AB1818" s="14" t="s">
        <v>17</v>
      </c>
      <c r="AC1818" s="14" t="s">
        <v>17</v>
      </c>
      <c r="AD1818" s="14" t="s">
        <v>17</v>
      </c>
      <c r="AE1818" s="14" t="s">
        <v>17</v>
      </c>
    </row>
    <row r="1819" spans="1:31">
      <c r="A1819" t="s">
        <v>143</v>
      </c>
      <c r="B1819" t="s">
        <v>128</v>
      </c>
      <c r="C1819" s="234">
        <v>37909</v>
      </c>
      <c r="D1819" s="234">
        <v>38149</v>
      </c>
      <c r="E1819">
        <v>2004</v>
      </c>
      <c r="F1819">
        <v>2</v>
      </c>
      <c r="G1819">
        <v>9</v>
      </c>
      <c r="H1819">
        <v>62.233841463414649</v>
      </c>
      <c r="I1819">
        <v>2.2381582260131836</v>
      </c>
      <c r="J1819" s="14" t="s">
        <v>17</v>
      </c>
      <c r="K1819" s="14" t="s">
        <v>17</v>
      </c>
      <c r="L1819" s="14" t="s">
        <v>17</v>
      </c>
      <c r="M1819" s="14" t="s">
        <v>17</v>
      </c>
      <c r="N1819" s="14" t="s">
        <v>17</v>
      </c>
      <c r="O1819" s="14" t="s">
        <v>17</v>
      </c>
      <c r="P1819" s="14" t="s">
        <v>17</v>
      </c>
      <c r="Q1819" s="14" t="s">
        <v>17</v>
      </c>
      <c r="R1819" s="14" t="s">
        <v>17</v>
      </c>
      <c r="S1819" s="14" t="s">
        <v>17</v>
      </c>
      <c r="T1819" s="14" t="s">
        <v>17</v>
      </c>
      <c r="U1819" s="14" t="s">
        <v>17</v>
      </c>
      <c r="V1819" s="14" t="s">
        <v>17</v>
      </c>
      <c r="W1819" s="14" t="s">
        <v>17</v>
      </c>
      <c r="X1819" s="14" t="s">
        <v>17</v>
      </c>
      <c r="Y1819" s="14" t="s">
        <v>17</v>
      </c>
      <c r="Z1819" s="14" t="s">
        <v>17</v>
      </c>
      <c r="AA1819" s="14" t="s">
        <v>17</v>
      </c>
      <c r="AB1819" s="14" t="s">
        <v>17</v>
      </c>
      <c r="AC1819" s="14" t="s">
        <v>17</v>
      </c>
      <c r="AD1819" s="14" t="s">
        <v>17</v>
      </c>
      <c r="AE1819" s="14" t="s">
        <v>17</v>
      </c>
    </row>
    <row r="1820" spans="1:31">
      <c r="A1820" t="s">
        <v>143</v>
      </c>
      <c r="B1820" t="s">
        <v>128</v>
      </c>
      <c r="C1820" s="234">
        <v>37909</v>
      </c>
      <c r="D1820" s="234">
        <v>38149</v>
      </c>
      <c r="E1820">
        <v>2004</v>
      </c>
      <c r="F1820">
        <v>2</v>
      </c>
      <c r="G1820">
        <v>10</v>
      </c>
      <c r="H1820">
        <v>56.995426829268304</v>
      </c>
      <c r="I1820">
        <v>2.2259595394134521</v>
      </c>
      <c r="J1820" s="14" t="s">
        <v>17</v>
      </c>
      <c r="K1820" s="14" t="s">
        <v>17</v>
      </c>
      <c r="L1820" s="14" t="s">
        <v>17</v>
      </c>
      <c r="M1820" s="14" t="s">
        <v>17</v>
      </c>
      <c r="N1820" s="14" t="s">
        <v>17</v>
      </c>
      <c r="O1820" s="14" t="s">
        <v>17</v>
      </c>
      <c r="P1820" s="14" t="s">
        <v>17</v>
      </c>
      <c r="Q1820" s="14" t="s">
        <v>17</v>
      </c>
      <c r="R1820" s="14" t="s">
        <v>17</v>
      </c>
      <c r="S1820" s="14" t="s">
        <v>17</v>
      </c>
      <c r="T1820" s="14" t="s">
        <v>17</v>
      </c>
      <c r="U1820" s="14" t="s">
        <v>17</v>
      </c>
      <c r="V1820" s="14" t="s">
        <v>17</v>
      </c>
      <c r="W1820" s="14" t="s">
        <v>17</v>
      </c>
      <c r="X1820" s="14" t="s">
        <v>17</v>
      </c>
      <c r="Y1820" s="14" t="s">
        <v>17</v>
      </c>
      <c r="Z1820" s="14" t="s">
        <v>17</v>
      </c>
      <c r="AA1820" s="14" t="s">
        <v>17</v>
      </c>
      <c r="AB1820" s="14" t="s">
        <v>17</v>
      </c>
      <c r="AC1820" s="14" t="s">
        <v>17</v>
      </c>
      <c r="AD1820" s="14" t="s">
        <v>17</v>
      </c>
      <c r="AE1820" s="14" t="s">
        <v>17</v>
      </c>
    </row>
    <row r="1821" spans="1:31">
      <c r="A1821" t="s">
        <v>143</v>
      </c>
      <c r="B1821" t="s">
        <v>128</v>
      </c>
      <c r="C1821" s="234">
        <v>37909</v>
      </c>
      <c r="D1821" s="234">
        <v>38149</v>
      </c>
      <c r="E1821">
        <v>2004</v>
      </c>
      <c r="F1821">
        <v>2</v>
      </c>
      <c r="G1821">
        <v>11</v>
      </c>
      <c r="H1821">
        <v>65.775304878048786</v>
      </c>
      <c r="I1821">
        <v>2.4922440052032471</v>
      </c>
      <c r="J1821" s="14" t="s">
        <v>17</v>
      </c>
      <c r="K1821" s="14" t="s">
        <v>17</v>
      </c>
      <c r="L1821" s="14" t="s">
        <v>17</v>
      </c>
      <c r="M1821" s="14" t="s">
        <v>17</v>
      </c>
      <c r="N1821" s="14" t="s">
        <v>17</v>
      </c>
      <c r="O1821" s="14" t="s">
        <v>17</v>
      </c>
      <c r="P1821" s="14" t="s">
        <v>17</v>
      </c>
      <c r="Q1821" s="14" t="s">
        <v>17</v>
      </c>
      <c r="R1821" s="14" t="s">
        <v>17</v>
      </c>
      <c r="S1821" s="14" t="s">
        <v>17</v>
      </c>
      <c r="T1821" s="14" t="s">
        <v>17</v>
      </c>
      <c r="U1821" s="14" t="s">
        <v>17</v>
      </c>
      <c r="V1821" s="14" t="s">
        <v>17</v>
      </c>
      <c r="W1821" s="14" t="s">
        <v>17</v>
      </c>
      <c r="X1821" s="14" t="s">
        <v>17</v>
      </c>
      <c r="Y1821" s="14" t="s">
        <v>17</v>
      </c>
      <c r="Z1821" s="14" t="s">
        <v>17</v>
      </c>
      <c r="AA1821" s="14" t="s">
        <v>17</v>
      </c>
      <c r="AB1821" s="14" t="s">
        <v>17</v>
      </c>
      <c r="AC1821" s="14" t="s">
        <v>17</v>
      </c>
      <c r="AD1821" s="14" t="s">
        <v>17</v>
      </c>
      <c r="AE1821" s="14" t="s">
        <v>17</v>
      </c>
    </row>
    <row r="1822" spans="1:31">
      <c r="A1822" t="s">
        <v>143</v>
      </c>
      <c r="B1822" t="s">
        <v>128</v>
      </c>
      <c r="C1822" s="234">
        <v>37909</v>
      </c>
      <c r="D1822" s="234">
        <v>38149</v>
      </c>
      <c r="E1822">
        <v>2004</v>
      </c>
      <c r="F1822">
        <v>2</v>
      </c>
      <c r="G1822">
        <v>12</v>
      </c>
      <c r="H1822">
        <v>69.685670731707333</v>
      </c>
      <c r="I1822">
        <v>2.5477943420410156</v>
      </c>
      <c r="J1822" s="14" t="s">
        <v>17</v>
      </c>
      <c r="K1822" s="14" t="s">
        <v>17</v>
      </c>
      <c r="L1822" s="14" t="s">
        <v>17</v>
      </c>
      <c r="M1822" s="14" t="s">
        <v>17</v>
      </c>
      <c r="N1822" s="14" t="s">
        <v>17</v>
      </c>
      <c r="O1822" s="14" t="s">
        <v>17</v>
      </c>
      <c r="P1822" s="14" t="s">
        <v>17</v>
      </c>
      <c r="Q1822" s="14" t="s">
        <v>17</v>
      </c>
      <c r="R1822" s="14" t="s">
        <v>17</v>
      </c>
      <c r="S1822" s="14" t="s">
        <v>17</v>
      </c>
      <c r="T1822" s="14" t="s">
        <v>17</v>
      </c>
      <c r="U1822" s="14" t="s">
        <v>17</v>
      </c>
      <c r="V1822" s="14" t="s">
        <v>17</v>
      </c>
      <c r="W1822" s="14" t="s">
        <v>17</v>
      </c>
      <c r="X1822" s="14" t="s">
        <v>17</v>
      </c>
      <c r="Y1822" s="14" t="s">
        <v>17</v>
      </c>
      <c r="Z1822" s="14" t="s">
        <v>17</v>
      </c>
      <c r="AA1822" s="14" t="s">
        <v>17</v>
      </c>
      <c r="AB1822" s="14" t="s">
        <v>17</v>
      </c>
      <c r="AC1822" s="14" t="s">
        <v>17</v>
      </c>
      <c r="AD1822" s="14" t="s">
        <v>17</v>
      </c>
      <c r="AE1822" s="14" t="s">
        <v>17</v>
      </c>
    </row>
    <row r="1823" spans="1:31">
      <c r="A1823" t="s">
        <v>143</v>
      </c>
      <c r="B1823" t="s">
        <v>128</v>
      </c>
      <c r="C1823" s="234">
        <v>37909</v>
      </c>
      <c r="D1823" s="234">
        <v>38149</v>
      </c>
      <c r="E1823">
        <v>2004</v>
      </c>
      <c r="F1823">
        <v>2</v>
      </c>
      <c r="G1823">
        <v>13</v>
      </c>
      <c r="H1823">
        <v>54.837347560975623</v>
      </c>
      <c r="I1823">
        <v>2.8993265628814697</v>
      </c>
      <c r="J1823" s="14" t="s">
        <v>17</v>
      </c>
      <c r="K1823" s="14" t="s">
        <v>17</v>
      </c>
      <c r="L1823" s="14" t="s">
        <v>17</v>
      </c>
      <c r="M1823" s="14" t="s">
        <v>17</v>
      </c>
      <c r="N1823" s="14" t="s">
        <v>17</v>
      </c>
      <c r="O1823" s="14" t="s">
        <v>17</v>
      </c>
      <c r="P1823" s="14" t="s">
        <v>17</v>
      </c>
      <c r="Q1823" s="14" t="s">
        <v>17</v>
      </c>
      <c r="R1823" s="14" t="s">
        <v>17</v>
      </c>
      <c r="S1823" s="14" t="s">
        <v>17</v>
      </c>
      <c r="T1823" s="14" t="s">
        <v>17</v>
      </c>
      <c r="U1823" s="14" t="s">
        <v>17</v>
      </c>
      <c r="V1823" s="14" t="s">
        <v>17</v>
      </c>
      <c r="W1823" s="14" t="s">
        <v>17</v>
      </c>
      <c r="X1823" s="14" t="s">
        <v>17</v>
      </c>
      <c r="Y1823" s="14" t="s">
        <v>17</v>
      </c>
      <c r="Z1823" s="14" t="s">
        <v>17</v>
      </c>
      <c r="AA1823" s="14" t="s">
        <v>17</v>
      </c>
      <c r="AB1823" s="14" t="s">
        <v>17</v>
      </c>
      <c r="AC1823" s="14" t="s">
        <v>17</v>
      </c>
      <c r="AD1823" s="14" t="s">
        <v>17</v>
      </c>
      <c r="AE1823" s="14" t="s">
        <v>17</v>
      </c>
    </row>
    <row r="1824" spans="1:31">
      <c r="A1824" t="s">
        <v>143</v>
      </c>
      <c r="B1824" t="s">
        <v>128</v>
      </c>
      <c r="C1824" s="234">
        <v>37909</v>
      </c>
      <c r="D1824" s="234">
        <v>38149</v>
      </c>
      <c r="E1824">
        <v>2004</v>
      </c>
      <c r="F1824">
        <v>2</v>
      </c>
      <c r="G1824">
        <v>14</v>
      </c>
      <c r="H1824">
        <v>63.045426829268301</v>
      </c>
      <c r="I1824">
        <v>2.1897103786468506</v>
      </c>
      <c r="J1824" s="14" t="s">
        <v>17</v>
      </c>
      <c r="K1824" s="14" t="s">
        <v>17</v>
      </c>
      <c r="L1824" s="14" t="s">
        <v>17</v>
      </c>
      <c r="M1824" s="14" t="s">
        <v>17</v>
      </c>
      <c r="N1824" s="14" t="s">
        <v>17</v>
      </c>
      <c r="O1824" s="14" t="s">
        <v>17</v>
      </c>
      <c r="P1824" s="14" t="s">
        <v>17</v>
      </c>
      <c r="Q1824" s="14" t="s">
        <v>17</v>
      </c>
      <c r="R1824" s="14" t="s">
        <v>17</v>
      </c>
      <c r="S1824" s="14" t="s">
        <v>17</v>
      </c>
      <c r="T1824" s="14" t="s">
        <v>17</v>
      </c>
      <c r="U1824" s="14" t="s">
        <v>17</v>
      </c>
      <c r="V1824" s="14" t="s">
        <v>17</v>
      </c>
      <c r="W1824" s="14" t="s">
        <v>17</v>
      </c>
      <c r="X1824" s="14" t="s">
        <v>17</v>
      </c>
      <c r="Y1824" s="14" t="s">
        <v>17</v>
      </c>
      <c r="Z1824" s="14" t="s">
        <v>17</v>
      </c>
      <c r="AA1824" s="14" t="s">
        <v>17</v>
      </c>
      <c r="AB1824" s="14" t="s">
        <v>17</v>
      </c>
      <c r="AC1824" s="14" t="s">
        <v>17</v>
      </c>
      <c r="AD1824" s="14" t="s">
        <v>17</v>
      </c>
      <c r="AE1824" s="14" t="s">
        <v>17</v>
      </c>
    </row>
    <row r="1825" spans="1:31">
      <c r="A1825" t="s">
        <v>143</v>
      </c>
      <c r="B1825" t="s">
        <v>128</v>
      </c>
      <c r="C1825" s="234">
        <v>37909</v>
      </c>
      <c r="D1825" s="234">
        <v>38149</v>
      </c>
      <c r="E1825">
        <v>2004</v>
      </c>
      <c r="F1825">
        <v>3</v>
      </c>
      <c r="G1825">
        <v>1</v>
      </c>
      <c r="H1825">
        <v>23.572865853658538</v>
      </c>
      <c r="I1825">
        <v>2.2561113834381104</v>
      </c>
      <c r="J1825" s="14" t="s">
        <v>17</v>
      </c>
      <c r="K1825" s="14" t="s">
        <v>17</v>
      </c>
      <c r="L1825" s="14" t="s">
        <v>17</v>
      </c>
      <c r="M1825" s="14" t="s">
        <v>17</v>
      </c>
      <c r="N1825" s="14" t="s">
        <v>17</v>
      </c>
      <c r="O1825" s="14" t="s">
        <v>17</v>
      </c>
      <c r="P1825" s="14" t="s">
        <v>17</v>
      </c>
      <c r="Q1825" s="14" t="s">
        <v>17</v>
      </c>
      <c r="R1825" s="14" t="s">
        <v>17</v>
      </c>
      <c r="S1825" s="14" t="s">
        <v>17</v>
      </c>
      <c r="T1825" s="14" t="s">
        <v>17</v>
      </c>
      <c r="U1825" s="14" t="s">
        <v>17</v>
      </c>
      <c r="V1825" s="14" t="s">
        <v>17</v>
      </c>
      <c r="W1825" s="14" t="s">
        <v>17</v>
      </c>
      <c r="X1825" s="160">
        <v>0.44419108974358973</v>
      </c>
      <c r="Y1825" s="14">
        <v>85</v>
      </c>
      <c r="Z1825" s="14" t="s">
        <v>17</v>
      </c>
      <c r="AA1825" s="14" t="s">
        <v>17</v>
      </c>
      <c r="AB1825" s="14" t="s">
        <v>17</v>
      </c>
      <c r="AC1825" s="14" t="s">
        <v>17</v>
      </c>
      <c r="AD1825" s="14">
        <f t="shared" si="4"/>
        <v>5.2257775263951731E-3</v>
      </c>
      <c r="AE1825" s="14" t="s">
        <v>17</v>
      </c>
    </row>
    <row r="1826" spans="1:31">
      <c r="A1826" t="s">
        <v>143</v>
      </c>
      <c r="B1826" t="s">
        <v>128</v>
      </c>
      <c r="C1826" s="234">
        <v>37909</v>
      </c>
      <c r="D1826" s="234">
        <v>38149</v>
      </c>
      <c r="E1826">
        <v>2004</v>
      </c>
      <c r="F1826">
        <v>3</v>
      </c>
      <c r="G1826">
        <v>2</v>
      </c>
      <c r="H1826">
        <v>20.289634146341466</v>
      </c>
      <c r="I1826">
        <v>2.3387014865875244</v>
      </c>
      <c r="J1826" s="14" t="s">
        <v>17</v>
      </c>
      <c r="K1826" s="14" t="s">
        <v>17</v>
      </c>
      <c r="L1826" s="14" t="s">
        <v>17</v>
      </c>
      <c r="M1826" s="14" t="s">
        <v>17</v>
      </c>
      <c r="N1826" s="14" t="s">
        <v>17</v>
      </c>
      <c r="O1826" s="14" t="s">
        <v>17</v>
      </c>
      <c r="P1826" s="14" t="s">
        <v>17</v>
      </c>
      <c r="Q1826" s="14" t="s">
        <v>17</v>
      </c>
      <c r="R1826" s="14" t="s">
        <v>17</v>
      </c>
      <c r="S1826" s="14" t="s">
        <v>17</v>
      </c>
      <c r="T1826" s="14" t="s">
        <v>17</v>
      </c>
      <c r="U1826" s="14" t="s">
        <v>17</v>
      </c>
      <c r="V1826" s="14" t="s">
        <v>17</v>
      </c>
      <c r="W1826" s="14" t="s">
        <v>17</v>
      </c>
      <c r="X1826" s="160">
        <v>0.38981925925925925</v>
      </c>
      <c r="Y1826" s="14">
        <v>85</v>
      </c>
      <c r="Z1826" s="14" t="s">
        <v>17</v>
      </c>
      <c r="AA1826" s="14" t="s">
        <v>17</v>
      </c>
      <c r="AB1826" s="14" t="s">
        <v>17</v>
      </c>
      <c r="AC1826" s="14" t="s">
        <v>17</v>
      </c>
      <c r="AD1826" s="14">
        <f t="shared" si="4"/>
        <v>4.5861089324618735E-3</v>
      </c>
      <c r="AE1826" s="14" t="s">
        <v>17</v>
      </c>
    </row>
    <row r="1827" spans="1:31">
      <c r="A1827" t="s">
        <v>143</v>
      </c>
      <c r="B1827" t="s">
        <v>128</v>
      </c>
      <c r="C1827" s="234">
        <v>37909</v>
      </c>
      <c r="D1827" s="234">
        <v>38149</v>
      </c>
      <c r="E1827">
        <v>2004</v>
      </c>
      <c r="F1827">
        <v>3</v>
      </c>
      <c r="G1827">
        <v>3</v>
      </c>
      <c r="H1827">
        <v>34.953506097560982</v>
      </c>
      <c r="I1827">
        <v>2.3095531463623047</v>
      </c>
      <c r="J1827" s="14" t="s">
        <v>17</v>
      </c>
      <c r="K1827" s="14" t="s">
        <v>17</v>
      </c>
      <c r="L1827" s="14" t="s">
        <v>17</v>
      </c>
      <c r="M1827" s="14" t="s">
        <v>17</v>
      </c>
      <c r="N1827" s="14" t="s">
        <v>17</v>
      </c>
      <c r="O1827" s="14" t="s">
        <v>17</v>
      </c>
      <c r="P1827" s="14" t="s">
        <v>17</v>
      </c>
      <c r="Q1827" s="14" t="s">
        <v>17</v>
      </c>
      <c r="R1827" s="14" t="s">
        <v>17</v>
      </c>
      <c r="S1827" s="14" t="s">
        <v>17</v>
      </c>
      <c r="T1827" s="14" t="s">
        <v>17</v>
      </c>
      <c r="U1827" s="14" t="s">
        <v>17</v>
      </c>
      <c r="V1827" s="14" t="s">
        <v>17</v>
      </c>
      <c r="W1827" s="14" t="s">
        <v>17</v>
      </c>
      <c r="X1827" s="160">
        <v>0.82346994047619049</v>
      </c>
      <c r="Y1827" s="14">
        <v>85</v>
      </c>
      <c r="Z1827" s="14" t="s">
        <v>17</v>
      </c>
      <c r="AA1827" s="14" t="s">
        <v>17</v>
      </c>
      <c r="AB1827" s="14" t="s">
        <v>17</v>
      </c>
      <c r="AC1827" s="14" t="s">
        <v>17</v>
      </c>
      <c r="AD1827" s="14">
        <f t="shared" si="4"/>
        <v>9.6878816526610647E-3</v>
      </c>
      <c r="AE1827" s="14" t="s">
        <v>17</v>
      </c>
    </row>
    <row r="1828" spans="1:31">
      <c r="A1828" t="s">
        <v>143</v>
      </c>
      <c r="B1828" t="s">
        <v>128</v>
      </c>
      <c r="C1828" s="234">
        <v>37909</v>
      </c>
      <c r="D1828" s="234">
        <v>38149</v>
      </c>
      <c r="E1828">
        <v>2004</v>
      </c>
      <c r="F1828">
        <v>3</v>
      </c>
      <c r="G1828">
        <v>4</v>
      </c>
      <c r="H1828">
        <v>41.888871951219521</v>
      </c>
      <c r="I1828">
        <v>2.0720500946044922</v>
      </c>
      <c r="J1828" s="14" t="s">
        <v>17</v>
      </c>
      <c r="K1828" s="14" t="s">
        <v>17</v>
      </c>
      <c r="L1828" s="14" t="s">
        <v>17</v>
      </c>
      <c r="M1828" s="14" t="s">
        <v>17</v>
      </c>
      <c r="N1828" s="14" t="s">
        <v>17</v>
      </c>
      <c r="O1828" s="14" t="s">
        <v>17</v>
      </c>
      <c r="P1828" s="14" t="s">
        <v>17</v>
      </c>
      <c r="Q1828" s="14" t="s">
        <v>17</v>
      </c>
      <c r="R1828" s="14" t="s">
        <v>17</v>
      </c>
      <c r="S1828" s="14" t="s">
        <v>17</v>
      </c>
      <c r="T1828" s="14" t="s">
        <v>17</v>
      </c>
      <c r="U1828" s="14" t="s">
        <v>17</v>
      </c>
      <c r="V1828" s="14" t="s">
        <v>17</v>
      </c>
      <c r="W1828" s="14" t="s">
        <v>17</v>
      </c>
      <c r="X1828" s="160">
        <v>0.6555509259259259</v>
      </c>
      <c r="Y1828" s="14">
        <v>85</v>
      </c>
      <c r="Z1828" s="14" t="s">
        <v>17</v>
      </c>
      <c r="AA1828" s="14" t="s">
        <v>17</v>
      </c>
      <c r="AB1828" s="14" t="s">
        <v>17</v>
      </c>
      <c r="AC1828" s="14" t="s">
        <v>17</v>
      </c>
      <c r="AD1828" s="14">
        <f t="shared" si="4"/>
        <v>7.7123638344226576E-3</v>
      </c>
      <c r="AE1828" s="14" t="s">
        <v>17</v>
      </c>
    </row>
    <row r="1829" spans="1:31">
      <c r="A1829" t="s">
        <v>143</v>
      </c>
      <c r="B1829" t="s">
        <v>128</v>
      </c>
      <c r="C1829" s="234">
        <v>37909</v>
      </c>
      <c r="D1829" s="234">
        <v>38149</v>
      </c>
      <c r="E1829">
        <v>2004</v>
      </c>
      <c r="F1829">
        <v>3</v>
      </c>
      <c r="G1829">
        <v>5</v>
      </c>
      <c r="H1829">
        <v>58.139024390243911</v>
      </c>
      <c r="I1829">
        <v>2.2513236999511719</v>
      </c>
      <c r="J1829" s="14" t="s">
        <v>17</v>
      </c>
      <c r="K1829" s="14" t="s">
        <v>17</v>
      </c>
      <c r="L1829" s="14" t="s">
        <v>17</v>
      </c>
      <c r="M1829" s="14" t="s">
        <v>17</v>
      </c>
      <c r="N1829" s="14" t="s">
        <v>17</v>
      </c>
      <c r="O1829" s="14" t="s">
        <v>17</v>
      </c>
      <c r="P1829" s="14" t="s">
        <v>17</v>
      </c>
      <c r="Q1829" s="14" t="s">
        <v>17</v>
      </c>
      <c r="R1829" s="14" t="s">
        <v>17</v>
      </c>
      <c r="S1829" s="14" t="s">
        <v>17</v>
      </c>
      <c r="T1829" s="14" t="s">
        <v>17</v>
      </c>
      <c r="U1829" s="14" t="s">
        <v>17</v>
      </c>
      <c r="V1829" s="14" t="s">
        <v>17</v>
      </c>
      <c r="W1829" s="14" t="s">
        <v>17</v>
      </c>
      <c r="X1829" s="160">
        <v>0.75277365079365077</v>
      </c>
      <c r="Y1829" s="14">
        <v>85</v>
      </c>
      <c r="Z1829" s="14" t="s">
        <v>17</v>
      </c>
      <c r="AA1829" s="14" t="s">
        <v>17</v>
      </c>
      <c r="AB1829" s="14" t="s">
        <v>17</v>
      </c>
      <c r="AC1829" s="14" t="s">
        <v>17</v>
      </c>
      <c r="AD1829" s="14">
        <f t="shared" si="4"/>
        <v>8.8561605975723615E-3</v>
      </c>
      <c r="AE1829" s="14" t="s">
        <v>17</v>
      </c>
    </row>
    <row r="1830" spans="1:31">
      <c r="A1830" t="s">
        <v>143</v>
      </c>
      <c r="B1830" t="s">
        <v>128</v>
      </c>
      <c r="C1830" s="234">
        <v>37909</v>
      </c>
      <c r="D1830" s="234">
        <v>38149</v>
      </c>
      <c r="E1830">
        <v>2004</v>
      </c>
      <c r="F1830">
        <v>3</v>
      </c>
      <c r="G1830">
        <v>6</v>
      </c>
      <c r="H1830">
        <v>63.266768292682926</v>
      </c>
      <c r="I1830">
        <v>2.315178394317627</v>
      </c>
      <c r="J1830" s="14" t="s">
        <v>17</v>
      </c>
      <c r="K1830" s="14" t="s">
        <v>17</v>
      </c>
      <c r="L1830" s="14" t="s">
        <v>17</v>
      </c>
      <c r="M1830" s="14" t="s">
        <v>17</v>
      </c>
      <c r="N1830" s="14" t="s">
        <v>17</v>
      </c>
      <c r="O1830" s="14" t="s">
        <v>17</v>
      </c>
      <c r="P1830" s="14" t="s">
        <v>17</v>
      </c>
      <c r="Q1830" s="14" t="s">
        <v>17</v>
      </c>
      <c r="R1830" s="14" t="s">
        <v>17</v>
      </c>
      <c r="S1830" s="14" t="s">
        <v>17</v>
      </c>
      <c r="T1830" s="14" t="s">
        <v>17</v>
      </c>
      <c r="U1830" s="14" t="s">
        <v>17</v>
      </c>
      <c r="V1830" s="14" t="s">
        <v>17</v>
      </c>
      <c r="W1830" s="14" t="s">
        <v>17</v>
      </c>
      <c r="X1830" s="160">
        <v>0.66846755952380965</v>
      </c>
      <c r="Y1830" s="14">
        <v>85</v>
      </c>
      <c r="Z1830" s="14" t="s">
        <v>17</v>
      </c>
      <c r="AA1830" s="14" t="s">
        <v>17</v>
      </c>
      <c r="AB1830" s="14" t="s">
        <v>17</v>
      </c>
      <c r="AC1830" s="14" t="s">
        <v>17</v>
      </c>
      <c r="AD1830" s="14">
        <f t="shared" si="4"/>
        <v>7.864324229691879E-3</v>
      </c>
      <c r="AE1830" s="14" t="s">
        <v>17</v>
      </c>
    </row>
    <row r="1831" spans="1:31">
      <c r="A1831" t="s">
        <v>143</v>
      </c>
      <c r="B1831" t="s">
        <v>128</v>
      </c>
      <c r="C1831" s="234">
        <v>37909</v>
      </c>
      <c r="D1831" s="234">
        <v>38149</v>
      </c>
      <c r="E1831">
        <v>2004</v>
      </c>
      <c r="F1831">
        <v>3</v>
      </c>
      <c r="G1831">
        <v>7</v>
      </c>
      <c r="H1831">
        <v>61.3484756097561</v>
      </c>
      <c r="I1831">
        <v>2.7378814220428467</v>
      </c>
      <c r="J1831" s="14" t="s">
        <v>17</v>
      </c>
      <c r="K1831" s="14" t="s">
        <v>17</v>
      </c>
      <c r="L1831" s="14" t="s">
        <v>17</v>
      </c>
      <c r="M1831" s="14" t="s">
        <v>17</v>
      </c>
      <c r="N1831" s="14" t="s">
        <v>17</v>
      </c>
      <c r="O1831" s="14" t="s">
        <v>17</v>
      </c>
      <c r="P1831" s="14" t="s">
        <v>17</v>
      </c>
      <c r="Q1831" s="14" t="s">
        <v>17</v>
      </c>
      <c r="R1831" s="14" t="s">
        <v>17</v>
      </c>
      <c r="S1831" s="14" t="s">
        <v>17</v>
      </c>
      <c r="T1831" s="14" t="s">
        <v>17</v>
      </c>
      <c r="U1831" s="14" t="s">
        <v>17</v>
      </c>
      <c r="V1831" s="14" t="s">
        <v>17</v>
      </c>
      <c r="W1831" s="14" t="s">
        <v>17</v>
      </c>
      <c r="X1831" s="160">
        <v>0.76474540975364513</v>
      </c>
      <c r="Y1831" s="14">
        <v>85</v>
      </c>
      <c r="Z1831" s="14" t="s">
        <v>17</v>
      </c>
      <c r="AA1831" s="14" t="s">
        <v>17</v>
      </c>
      <c r="AB1831" s="14" t="s">
        <v>17</v>
      </c>
      <c r="AC1831" s="14" t="s">
        <v>17</v>
      </c>
      <c r="AD1831" s="14">
        <f t="shared" si="4"/>
        <v>8.9970048206311198E-3</v>
      </c>
      <c r="AE1831" s="14" t="s">
        <v>17</v>
      </c>
    </row>
    <row r="1832" spans="1:31">
      <c r="A1832" t="s">
        <v>143</v>
      </c>
      <c r="B1832" t="s">
        <v>128</v>
      </c>
      <c r="C1832" s="234">
        <v>37909</v>
      </c>
      <c r="D1832" s="234">
        <v>38149</v>
      </c>
      <c r="E1832">
        <v>2004</v>
      </c>
      <c r="F1832">
        <v>3</v>
      </c>
      <c r="G1832">
        <v>8</v>
      </c>
      <c r="H1832">
        <v>59.78064024390244</v>
      </c>
      <c r="I1832">
        <v>2.2456626892089844</v>
      </c>
      <c r="J1832" s="14" t="s">
        <v>17</v>
      </c>
      <c r="K1832" s="14" t="s">
        <v>17</v>
      </c>
      <c r="L1832" s="14" t="s">
        <v>17</v>
      </c>
      <c r="M1832" s="14" t="s">
        <v>17</v>
      </c>
      <c r="N1832" s="14" t="s">
        <v>17</v>
      </c>
      <c r="O1832" s="14" t="s">
        <v>17</v>
      </c>
      <c r="P1832" s="14" t="s">
        <v>17</v>
      </c>
      <c r="Q1832" s="14" t="s">
        <v>17</v>
      </c>
      <c r="R1832" s="14" t="s">
        <v>17</v>
      </c>
      <c r="S1832" s="14" t="s">
        <v>17</v>
      </c>
      <c r="T1832" s="14" t="s">
        <v>17</v>
      </c>
      <c r="U1832" s="14" t="s">
        <v>17</v>
      </c>
      <c r="V1832" s="14" t="s">
        <v>17</v>
      </c>
      <c r="W1832" s="14" t="s">
        <v>17</v>
      </c>
      <c r="X1832" s="14" t="s">
        <v>17</v>
      </c>
      <c r="Y1832" s="14" t="s">
        <v>17</v>
      </c>
      <c r="Z1832" s="14" t="s">
        <v>17</v>
      </c>
      <c r="AA1832" s="14" t="s">
        <v>17</v>
      </c>
      <c r="AB1832" s="14" t="s">
        <v>17</v>
      </c>
      <c r="AC1832" s="14" t="s">
        <v>17</v>
      </c>
      <c r="AD1832" s="14" t="s">
        <v>17</v>
      </c>
      <c r="AE1832" s="14" t="s">
        <v>17</v>
      </c>
    </row>
    <row r="1833" spans="1:31">
      <c r="A1833" t="s">
        <v>143</v>
      </c>
      <c r="B1833" t="s">
        <v>128</v>
      </c>
      <c r="C1833" s="234">
        <v>37909</v>
      </c>
      <c r="D1833" s="234">
        <v>38149</v>
      </c>
      <c r="E1833">
        <v>2004</v>
      </c>
      <c r="F1833">
        <v>3</v>
      </c>
      <c r="G1833">
        <v>9</v>
      </c>
      <c r="H1833">
        <v>56.11006097560977</v>
      </c>
      <c r="I1833">
        <v>2.4306418895721436</v>
      </c>
      <c r="J1833" s="14" t="s">
        <v>17</v>
      </c>
      <c r="K1833" s="14" t="s">
        <v>17</v>
      </c>
      <c r="L1833" s="14" t="s">
        <v>17</v>
      </c>
      <c r="M1833" s="14" t="s">
        <v>17</v>
      </c>
      <c r="N1833" s="14" t="s">
        <v>17</v>
      </c>
      <c r="O1833" s="14" t="s">
        <v>17</v>
      </c>
      <c r="P1833" s="14" t="s">
        <v>17</v>
      </c>
      <c r="Q1833" s="14" t="s">
        <v>17</v>
      </c>
      <c r="R1833" s="14" t="s">
        <v>17</v>
      </c>
      <c r="S1833" s="14" t="s">
        <v>17</v>
      </c>
      <c r="T1833" s="14" t="s">
        <v>17</v>
      </c>
      <c r="U1833" s="14" t="s">
        <v>17</v>
      </c>
      <c r="V1833" s="14" t="s">
        <v>17</v>
      </c>
      <c r="W1833" s="14" t="s">
        <v>17</v>
      </c>
      <c r="X1833" s="14" t="s">
        <v>17</v>
      </c>
      <c r="Y1833" s="14" t="s">
        <v>17</v>
      </c>
      <c r="Z1833" s="14" t="s">
        <v>17</v>
      </c>
      <c r="AA1833" s="14" t="s">
        <v>17</v>
      </c>
      <c r="AB1833" s="14" t="s">
        <v>17</v>
      </c>
      <c r="AC1833" s="14" t="s">
        <v>17</v>
      </c>
      <c r="AD1833" s="14" t="s">
        <v>17</v>
      </c>
      <c r="AE1833" s="14" t="s">
        <v>17</v>
      </c>
    </row>
    <row r="1834" spans="1:31">
      <c r="A1834" t="s">
        <v>143</v>
      </c>
      <c r="B1834" t="s">
        <v>128</v>
      </c>
      <c r="C1834" s="234">
        <v>37909</v>
      </c>
      <c r="D1834" s="234">
        <v>38149</v>
      </c>
      <c r="E1834">
        <v>2004</v>
      </c>
      <c r="F1834">
        <v>3</v>
      </c>
      <c r="G1834">
        <v>10</v>
      </c>
      <c r="H1834">
        <v>58.175914634146345</v>
      </c>
      <c r="I1834">
        <v>2.2660312652587891</v>
      </c>
      <c r="J1834" s="14" t="s">
        <v>17</v>
      </c>
      <c r="K1834" s="14" t="s">
        <v>17</v>
      </c>
      <c r="L1834" s="14" t="s">
        <v>17</v>
      </c>
      <c r="M1834" s="14" t="s">
        <v>17</v>
      </c>
      <c r="N1834" s="14" t="s">
        <v>17</v>
      </c>
      <c r="O1834" s="14" t="s">
        <v>17</v>
      </c>
      <c r="P1834" s="14" t="s">
        <v>17</v>
      </c>
      <c r="Q1834" s="14" t="s">
        <v>17</v>
      </c>
      <c r="R1834" s="14" t="s">
        <v>17</v>
      </c>
      <c r="S1834" s="14" t="s">
        <v>17</v>
      </c>
      <c r="T1834" s="14" t="s">
        <v>17</v>
      </c>
      <c r="U1834" s="14" t="s">
        <v>17</v>
      </c>
      <c r="V1834" s="14" t="s">
        <v>17</v>
      </c>
      <c r="W1834" s="14" t="s">
        <v>17</v>
      </c>
      <c r="X1834" s="14" t="s">
        <v>17</v>
      </c>
      <c r="Y1834" s="14" t="s">
        <v>17</v>
      </c>
      <c r="Z1834" s="14" t="s">
        <v>17</v>
      </c>
      <c r="AA1834" s="14" t="s">
        <v>17</v>
      </c>
      <c r="AB1834" s="14" t="s">
        <v>17</v>
      </c>
      <c r="AC1834" s="14" t="s">
        <v>17</v>
      </c>
      <c r="AD1834" s="14" t="s">
        <v>17</v>
      </c>
      <c r="AE1834" s="14" t="s">
        <v>17</v>
      </c>
    </row>
    <row r="1835" spans="1:31">
      <c r="A1835" t="s">
        <v>143</v>
      </c>
      <c r="B1835" t="s">
        <v>128</v>
      </c>
      <c r="C1835" s="234">
        <v>37909</v>
      </c>
      <c r="D1835" s="234">
        <v>38149</v>
      </c>
      <c r="E1835">
        <v>2004</v>
      </c>
      <c r="F1835">
        <v>3</v>
      </c>
      <c r="G1835">
        <v>11</v>
      </c>
      <c r="H1835">
        <v>71.382621951219534</v>
      </c>
      <c r="I1835">
        <v>2.5456595420837402</v>
      </c>
      <c r="J1835" s="14" t="s">
        <v>17</v>
      </c>
      <c r="K1835" s="14" t="s">
        <v>17</v>
      </c>
      <c r="L1835" s="14" t="s">
        <v>17</v>
      </c>
      <c r="M1835" s="14" t="s">
        <v>17</v>
      </c>
      <c r="N1835" s="14" t="s">
        <v>17</v>
      </c>
      <c r="O1835" s="14" t="s">
        <v>17</v>
      </c>
      <c r="P1835" s="14" t="s">
        <v>17</v>
      </c>
      <c r="Q1835" s="14" t="s">
        <v>17</v>
      </c>
      <c r="R1835" s="14" t="s">
        <v>17</v>
      </c>
      <c r="S1835" s="14" t="s">
        <v>17</v>
      </c>
      <c r="T1835" s="14" t="s">
        <v>17</v>
      </c>
      <c r="U1835" s="14" t="s">
        <v>17</v>
      </c>
      <c r="V1835" s="14" t="s">
        <v>17</v>
      </c>
      <c r="W1835" s="14" t="s">
        <v>17</v>
      </c>
      <c r="X1835" s="14" t="s">
        <v>17</v>
      </c>
      <c r="Y1835" s="14" t="s">
        <v>17</v>
      </c>
      <c r="Z1835" s="14" t="s">
        <v>17</v>
      </c>
      <c r="AA1835" s="14" t="s">
        <v>17</v>
      </c>
      <c r="AB1835" s="14" t="s">
        <v>17</v>
      </c>
      <c r="AC1835" s="14" t="s">
        <v>17</v>
      </c>
      <c r="AD1835" s="14" t="s">
        <v>17</v>
      </c>
      <c r="AE1835" s="14" t="s">
        <v>17</v>
      </c>
    </row>
    <row r="1836" spans="1:31">
      <c r="A1836" t="s">
        <v>143</v>
      </c>
      <c r="B1836" t="s">
        <v>128</v>
      </c>
      <c r="C1836" s="234">
        <v>37909</v>
      </c>
      <c r="D1836" s="234">
        <v>38149</v>
      </c>
      <c r="E1836">
        <v>2004</v>
      </c>
      <c r="F1836">
        <v>3</v>
      </c>
      <c r="G1836">
        <v>12</v>
      </c>
      <c r="H1836">
        <v>62.658079268292688</v>
      </c>
      <c r="I1836">
        <v>2.494687557220459</v>
      </c>
      <c r="J1836" s="14" t="s">
        <v>17</v>
      </c>
      <c r="K1836" s="14" t="s">
        <v>17</v>
      </c>
      <c r="L1836" s="14" t="s">
        <v>17</v>
      </c>
      <c r="M1836" s="14" t="s">
        <v>17</v>
      </c>
      <c r="N1836" s="14" t="s">
        <v>17</v>
      </c>
      <c r="O1836" s="14" t="s">
        <v>17</v>
      </c>
      <c r="P1836" s="14" t="s">
        <v>17</v>
      </c>
      <c r="Q1836" s="14" t="s">
        <v>17</v>
      </c>
      <c r="R1836" s="14" t="s">
        <v>17</v>
      </c>
      <c r="S1836" s="14" t="s">
        <v>17</v>
      </c>
      <c r="T1836" s="14" t="s">
        <v>17</v>
      </c>
      <c r="U1836" s="14" t="s">
        <v>17</v>
      </c>
      <c r="V1836" s="14" t="s">
        <v>17</v>
      </c>
      <c r="W1836" s="14" t="s">
        <v>17</v>
      </c>
      <c r="X1836" s="14" t="s">
        <v>17</v>
      </c>
      <c r="Y1836" s="14" t="s">
        <v>17</v>
      </c>
      <c r="Z1836" s="14" t="s">
        <v>17</v>
      </c>
      <c r="AA1836" s="14" t="s">
        <v>17</v>
      </c>
      <c r="AB1836" s="14" t="s">
        <v>17</v>
      </c>
      <c r="AC1836" s="14" t="s">
        <v>17</v>
      </c>
      <c r="AD1836" s="14" t="s">
        <v>17</v>
      </c>
      <c r="AE1836" s="14" t="s">
        <v>17</v>
      </c>
    </row>
    <row r="1837" spans="1:31">
      <c r="A1837" t="s">
        <v>143</v>
      </c>
      <c r="B1837" t="s">
        <v>128</v>
      </c>
      <c r="C1837" s="234">
        <v>37909</v>
      </c>
      <c r="D1837" s="234">
        <v>38149</v>
      </c>
      <c r="E1837">
        <v>2004</v>
      </c>
      <c r="F1837">
        <v>3</v>
      </c>
      <c r="G1837">
        <v>13</v>
      </c>
      <c r="H1837">
        <v>47.367073170731715</v>
      </c>
      <c r="I1837">
        <v>3.319063663482666</v>
      </c>
      <c r="J1837" s="14" t="s">
        <v>17</v>
      </c>
      <c r="K1837" s="14" t="s">
        <v>17</v>
      </c>
      <c r="L1837" s="14" t="s">
        <v>17</v>
      </c>
      <c r="M1837" s="14" t="s">
        <v>17</v>
      </c>
      <c r="N1837" s="14" t="s">
        <v>17</v>
      </c>
      <c r="O1837" s="14" t="s">
        <v>17</v>
      </c>
      <c r="P1837" s="14" t="s">
        <v>17</v>
      </c>
      <c r="Q1837" s="14" t="s">
        <v>17</v>
      </c>
      <c r="R1837" s="14" t="s">
        <v>17</v>
      </c>
      <c r="S1837" s="14" t="s">
        <v>17</v>
      </c>
      <c r="T1837" s="14" t="s">
        <v>17</v>
      </c>
      <c r="U1837" s="14" t="s">
        <v>17</v>
      </c>
      <c r="V1837" s="14" t="s">
        <v>17</v>
      </c>
      <c r="W1837" s="14" t="s">
        <v>17</v>
      </c>
      <c r="X1837" s="14" t="s">
        <v>17</v>
      </c>
      <c r="Y1837" s="14" t="s">
        <v>17</v>
      </c>
      <c r="Z1837" s="14" t="s">
        <v>17</v>
      </c>
      <c r="AA1837" s="14" t="s">
        <v>17</v>
      </c>
      <c r="AB1837" s="14" t="s">
        <v>17</v>
      </c>
      <c r="AC1837" s="14" t="s">
        <v>17</v>
      </c>
      <c r="AD1837" s="14" t="s">
        <v>17</v>
      </c>
      <c r="AE1837" s="14" t="s">
        <v>17</v>
      </c>
    </row>
    <row r="1838" spans="1:31">
      <c r="A1838" t="s">
        <v>143</v>
      </c>
      <c r="B1838" t="s">
        <v>128</v>
      </c>
      <c r="C1838" s="234">
        <v>37909</v>
      </c>
      <c r="D1838" s="234">
        <v>38149</v>
      </c>
      <c r="E1838">
        <v>2004</v>
      </c>
      <c r="F1838">
        <v>3</v>
      </c>
      <c r="G1838">
        <v>14</v>
      </c>
      <c r="H1838">
        <v>65.609298780487819</v>
      </c>
      <c r="I1838">
        <v>2.3688125610351563</v>
      </c>
      <c r="J1838" s="14" t="s">
        <v>17</v>
      </c>
      <c r="K1838" s="14" t="s">
        <v>17</v>
      </c>
      <c r="L1838" s="14" t="s">
        <v>17</v>
      </c>
      <c r="M1838" s="14" t="s">
        <v>17</v>
      </c>
      <c r="N1838" s="14" t="s">
        <v>17</v>
      </c>
      <c r="O1838" s="14" t="s">
        <v>17</v>
      </c>
      <c r="P1838" s="14" t="s">
        <v>17</v>
      </c>
      <c r="Q1838" s="14" t="s">
        <v>17</v>
      </c>
      <c r="R1838" s="14" t="s">
        <v>17</v>
      </c>
      <c r="S1838" s="14" t="s">
        <v>17</v>
      </c>
      <c r="T1838" s="14" t="s">
        <v>17</v>
      </c>
      <c r="U1838" s="14" t="s">
        <v>17</v>
      </c>
      <c r="V1838" s="14" t="s">
        <v>17</v>
      </c>
      <c r="W1838" s="14" t="s">
        <v>17</v>
      </c>
      <c r="X1838" s="14" t="s">
        <v>17</v>
      </c>
      <c r="Y1838" s="14" t="s">
        <v>17</v>
      </c>
      <c r="Z1838" s="14" t="s">
        <v>17</v>
      </c>
      <c r="AA1838" s="14" t="s">
        <v>17</v>
      </c>
      <c r="AB1838" s="14" t="s">
        <v>17</v>
      </c>
      <c r="AC1838" s="14" t="s">
        <v>17</v>
      </c>
      <c r="AD1838" s="14" t="s">
        <v>17</v>
      </c>
      <c r="AE1838" s="14" t="s">
        <v>17</v>
      </c>
    </row>
    <row r="1839" spans="1:31">
      <c r="A1839" t="s">
        <v>143</v>
      </c>
      <c r="B1839" t="s">
        <v>128</v>
      </c>
      <c r="C1839" s="234">
        <v>37909</v>
      </c>
      <c r="D1839" s="234">
        <v>38149</v>
      </c>
      <c r="E1839">
        <v>2004</v>
      </c>
      <c r="F1839">
        <v>4</v>
      </c>
      <c r="G1839">
        <v>1</v>
      </c>
      <c r="H1839">
        <v>30.342225609756103</v>
      </c>
      <c r="I1839">
        <v>2.236797571182251</v>
      </c>
      <c r="J1839" s="14" t="s">
        <v>17</v>
      </c>
      <c r="K1839" s="14" t="s">
        <v>17</v>
      </c>
      <c r="L1839" s="14" t="s">
        <v>17</v>
      </c>
      <c r="M1839" s="14" t="s">
        <v>17</v>
      </c>
      <c r="N1839" s="14" t="s">
        <v>17</v>
      </c>
      <c r="O1839" s="14" t="s">
        <v>17</v>
      </c>
      <c r="P1839" s="14" t="s">
        <v>17</v>
      </c>
      <c r="Q1839" s="14" t="s">
        <v>17</v>
      </c>
      <c r="R1839" s="14" t="s">
        <v>17</v>
      </c>
      <c r="S1839" s="14" t="s">
        <v>17</v>
      </c>
      <c r="T1839" s="14" t="s">
        <v>17</v>
      </c>
      <c r="U1839" s="14" t="s">
        <v>17</v>
      </c>
      <c r="V1839" s="14" t="s">
        <v>17</v>
      </c>
      <c r="W1839" s="14" t="s">
        <v>17</v>
      </c>
      <c r="X1839" s="160">
        <v>0.51151794871794865</v>
      </c>
      <c r="Y1839" s="14">
        <v>85</v>
      </c>
      <c r="Z1839" s="14" t="s">
        <v>17</v>
      </c>
      <c r="AA1839" s="14" t="s">
        <v>17</v>
      </c>
      <c r="AB1839" s="14" t="s">
        <v>17</v>
      </c>
      <c r="AC1839" s="14" t="s">
        <v>17</v>
      </c>
      <c r="AD1839" s="14">
        <f t="shared" ref="AD1839:AD1901" si="5">X1839/Y1839</f>
        <v>6.0178582202111601E-3</v>
      </c>
      <c r="AE1839" s="14" t="s">
        <v>17</v>
      </c>
    </row>
    <row r="1840" spans="1:31">
      <c r="A1840" t="s">
        <v>143</v>
      </c>
      <c r="B1840" t="s">
        <v>128</v>
      </c>
      <c r="C1840" s="234">
        <v>37909</v>
      </c>
      <c r="D1840" s="234">
        <v>38149</v>
      </c>
      <c r="E1840">
        <v>2004</v>
      </c>
      <c r="F1840">
        <v>4</v>
      </c>
      <c r="G1840">
        <v>2</v>
      </c>
      <c r="H1840">
        <v>23.92332317073171</v>
      </c>
      <c r="I1840">
        <v>2.3691525459289551</v>
      </c>
      <c r="J1840" s="14" t="s">
        <v>17</v>
      </c>
      <c r="K1840" s="14" t="s">
        <v>17</v>
      </c>
      <c r="L1840" s="14" t="s">
        <v>17</v>
      </c>
      <c r="M1840" s="14" t="s">
        <v>17</v>
      </c>
      <c r="N1840" s="14" t="s">
        <v>17</v>
      </c>
      <c r="O1840" s="14" t="s">
        <v>17</v>
      </c>
      <c r="P1840" s="14" t="s">
        <v>17</v>
      </c>
      <c r="Q1840" s="14" t="s">
        <v>17</v>
      </c>
      <c r="R1840" s="14" t="s">
        <v>17</v>
      </c>
      <c r="S1840" s="14" t="s">
        <v>17</v>
      </c>
      <c r="T1840" s="14" t="s">
        <v>17</v>
      </c>
      <c r="U1840" s="14" t="s">
        <v>17</v>
      </c>
      <c r="V1840" s="14" t="s">
        <v>17</v>
      </c>
      <c r="W1840" s="14" t="s">
        <v>17</v>
      </c>
      <c r="X1840" s="160">
        <v>0.80696152777777774</v>
      </c>
      <c r="Y1840" s="14">
        <v>85</v>
      </c>
      <c r="Z1840" s="14" t="s">
        <v>17</v>
      </c>
      <c r="AA1840" s="14" t="s">
        <v>17</v>
      </c>
      <c r="AB1840" s="14" t="s">
        <v>17</v>
      </c>
      <c r="AC1840" s="14" t="s">
        <v>17</v>
      </c>
      <c r="AD1840" s="14">
        <f t="shared" si="5"/>
        <v>9.4936650326797375E-3</v>
      </c>
      <c r="AE1840" s="14" t="s">
        <v>17</v>
      </c>
    </row>
    <row r="1841" spans="1:31">
      <c r="A1841" t="s">
        <v>143</v>
      </c>
      <c r="B1841" t="s">
        <v>128</v>
      </c>
      <c r="C1841" s="234">
        <v>37909</v>
      </c>
      <c r="D1841" s="234">
        <v>38149</v>
      </c>
      <c r="E1841">
        <v>2004</v>
      </c>
      <c r="F1841">
        <v>4</v>
      </c>
      <c r="G1841">
        <v>3</v>
      </c>
      <c r="H1841">
        <v>30.877134146341465</v>
      </c>
      <c r="I1841">
        <v>2.1957361698150635</v>
      </c>
      <c r="J1841" s="14" t="s">
        <v>17</v>
      </c>
      <c r="K1841" s="14" t="s">
        <v>17</v>
      </c>
      <c r="L1841" s="14" t="s">
        <v>17</v>
      </c>
      <c r="M1841" s="14" t="s">
        <v>17</v>
      </c>
      <c r="N1841" s="14" t="s">
        <v>17</v>
      </c>
      <c r="O1841" s="14" t="s">
        <v>17</v>
      </c>
      <c r="P1841" s="14" t="s">
        <v>17</v>
      </c>
      <c r="Q1841" s="14" t="s">
        <v>17</v>
      </c>
      <c r="R1841" s="14" t="s">
        <v>17</v>
      </c>
      <c r="S1841" s="14" t="s">
        <v>17</v>
      </c>
      <c r="T1841" s="14" t="s">
        <v>17</v>
      </c>
      <c r="U1841" s="14" t="s">
        <v>17</v>
      </c>
      <c r="V1841" s="14" t="s">
        <v>17</v>
      </c>
      <c r="W1841" s="14" t="s">
        <v>17</v>
      </c>
      <c r="X1841" s="160">
        <v>0.68398998778998787</v>
      </c>
      <c r="Y1841" s="14">
        <v>85</v>
      </c>
      <c r="Z1841" s="14" t="s">
        <v>17</v>
      </c>
      <c r="AA1841" s="14" t="s">
        <v>17</v>
      </c>
      <c r="AB1841" s="14" t="s">
        <v>17</v>
      </c>
      <c r="AC1841" s="14" t="s">
        <v>17</v>
      </c>
      <c r="AD1841" s="14">
        <f t="shared" si="5"/>
        <v>8.0469410328233865E-3</v>
      </c>
      <c r="AE1841" s="14" t="s">
        <v>17</v>
      </c>
    </row>
    <row r="1842" spans="1:31">
      <c r="A1842" t="s">
        <v>143</v>
      </c>
      <c r="B1842" t="s">
        <v>128</v>
      </c>
      <c r="C1842" s="234">
        <v>37909</v>
      </c>
      <c r="D1842" s="234">
        <v>38149</v>
      </c>
      <c r="E1842">
        <v>2004</v>
      </c>
      <c r="F1842">
        <v>4</v>
      </c>
      <c r="G1842">
        <v>4</v>
      </c>
      <c r="H1842">
        <v>37.166920731707329</v>
      </c>
      <c r="I1842">
        <v>2.0159943103790283</v>
      </c>
      <c r="J1842" s="14" t="s">
        <v>17</v>
      </c>
      <c r="K1842" s="14" t="s">
        <v>17</v>
      </c>
      <c r="L1842" s="14" t="s">
        <v>17</v>
      </c>
      <c r="M1842" s="14" t="s">
        <v>17</v>
      </c>
      <c r="N1842" s="14" t="s">
        <v>17</v>
      </c>
      <c r="O1842" s="14" t="s">
        <v>17</v>
      </c>
      <c r="P1842" s="14" t="s">
        <v>17</v>
      </c>
      <c r="Q1842" s="14" t="s">
        <v>17</v>
      </c>
      <c r="R1842" s="14" t="s">
        <v>17</v>
      </c>
      <c r="S1842" s="14" t="s">
        <v>17</v>
      </c>
      <c r="T1842" s="14" t="s">
        <v>17</v>
      </c>
      <c r="U1842" s="14" t="s">
        <v>17</v>
      </c>
      <c r="V1842" s="14" t="s">
        <v>17</v>
      </c>
      <c r="W1842" s="14" t="s">
        <v>17</v>
      </c>
      <c r="X1842" s="160">
        <v>0.52038967320261442</v>
      </c>
      <c r="Y1842" s="14">
        <v>85</v>
      </c>
      <c r="Z1842" s="14" t="s">
        <v>17</v>
      </c>
      <c r="AA1842" s="14" t="s">
        <v>17</v>
      </c>
      <c r="AB1842" s="14" t="s">
        <v>17</v>
      </c>
      <c r="AC1842" s="14" t="s">
        <v>17</v>
      </c>
      <c r="AD1842" s="14">
        <f t="shared" si="5"/>
        <v>6.1222314494425228E-3</v>
      </c>
      <c r="AE1842" s="14" t="s">
        <v>17</v>
      </c>
    </row>
    <row r="1843" spans="1:31">
      <c r="A1843" t="s">
        <v>143</v>
      </c>
      <c r="B1843" t="s">
        <v>128</v>
      </c>
      <c r="C1843" s="234">
        <v>37909</v>
      </c>
      <c r="D1843" s="234">
        <v>38149</v>
      </c>
      <c r="E1843">
        <v>2004</v>
      </c>
      <c r="F1843">
        <v>4</v>
      </c>
      <c r="G1843">
        <v>5</v>
      </c>
      <c r="H1843">
        <v>60.592225609756106</v>
      </c>
      <c r="I1843">
        <v>2.6375637054443359</v>
      </c>
      <c r="J1843" s="14" t="s">
        <v>17</v>
      </c>
      <c r="K1843" s="14" t="s">
        <v>17</v>
      </c>
      <c r="L1843" s="14" t="s">
        <v>17</v>
      </c>
      <c r="M1843" s="14" t="s">
        <v>17</v>
      </c>
      <c r="N1843" s="14" t="s">
        <v>17</v>
      </c>
      <c r="O1843" s="14" t="s">
        <v>17</v>
      </c>
      <c r="P1843" s="14" t="s">
        <v>17</v>
      </c>
      <c r="Q1843" s="14" t="s">
        <v>17</v>
      </c>
      <c r="R1843" s="14" t="s">
        <v>17</v>
      </c>
      <c r="S1843" s="14" t="s">
        <v>17</v>
      </c>
      <c r="T1843" s="14" t="s">
        <v>17</v>
      </c>
      <c r="U1843" s="14" t="s">
        <v>17</v>
      </c>
      <c r="V1843" s="14" t="s">
        <v>17</v>
      </c>
      <c r="W1843" s="14" t="s">
        <v>17</v>
      </c>
      <c r="X1843" s="160">
        <v>0.81581638888888885</v>
      </c>
      <c r="Y1843" s="14">
        <v>85</v>
      </c>
      <c r="Z1843" s="14" t="s">
        <v>17</v>
      </c>
      <c r="AA1843" s="14" t="s">
        <v>17</v>
      </c>
      <c r="AB1843" s="14" t="s">
        <v>17</v>
      </c>
      <c r="AC1843" s="14" t="s">
        <v>17</v>
      </c>
      <c r="AD1843" s="14">
        <f t="shared" si="5"/>
        <v>9.5978398692810451E-3</v>
      </c>
      <c r="AE1843" s="14" t="s">
        <v>17</v>
      </c>
    </row>
    <row r="1844" spans="1:31">
      <c r="A1844" t="s">
        <v>143</v>
      </c>
      <c r="B1844" t="s">
        <v>128</v>
      </c>
      <c r="C1844" s="234">
        <v>37909</v>
      </c>
      <c r="D1844" s="234">
        <v>38149</v>
      </c>
      <c r="E1844">
        <v>2004</v>
      </c>
      <c r="F1844">
        <v>4</v>
      </c>
      <c r="G1844">
        <v>6</v>
      </c>
      <c r="H1844">
        <v>51.240548780487813</v>
      </c>
      <c r="I1844">
        <v>2.8225514888763428</v>
      </c>
      <c r="J1844" s="14" t="s">
        <v>17</v>
      </c>
      <c r="K1844" s="14" t="s">
        <v>17</v>
      </c>
      <c r="L1844" s="14" t="s">
        <v>17</v>
      </c>
      <c r="M1844" s="14" t="s">
        <v>17</v>
      </c>
      <c r="N1844" s="14" t="s">
        <v>17</v>
      </c>
      <c r="O1844" s="14" t="s">
        <v>17</v>
      </c>
      <c r="P1844" s="14" t="s">
        <v>17</v>
      </c>
      <c r="Q1844" s="14" t="s">
        <v>17</v>
      </c>
      <c r="R1844" s="14" t="s">
        <v>17</v>
      </c>
      <c r="S1844" s="14" t="s">
        <v>17</v>
      </c>
      <c r="T1844" s="14" t="s">
        <v>17</v>
      </c>
      <c r="U1844" s="14" t="s">
        <v>17</v>
      </c>
      <c r="V1844" s="14" t="s">
        <v>17</v>
      </c>
      <c r="W1844" s="14" t="s">
        <v>17</v>
      </c>
      <c r="X1844" s="160">
        <v>0.74888731209150317</v>
      </c>
      <c r="Y1844" s="14">
        <v>85</v>
      </c>
      <c r="Z1844" s="14" t="s">
        <v>17</v>
      </c>
      <c r="AA1844" s="14" t="s">
        <v>17</v>
      </c>
      <c r="AB1844" s="14" t="s">
        <v>17</v>
      </c>
      <c r="AC1844" s="14" t="s">
        <v>17</v>
      </c>
      <c r="AD1844" s="14">
        <f t="shared" si="5"/>
        <v>8.8104389657823901E-3</v>
      </c>
      <c r="AE1844" s="14" t="s">
        <v>17</v>
      </c>
    </row>
    <row r="1845" spans="1:31">
      <c r="A1845" t="s">
        <v>143</v>
      </c>
      <c r="B1845" t="s">
        <v>128</v>
      </c>
      <c r="C1845" s="234">
        <v>37909</v>
      </c>
      <c r="D1845" s="234">
        <v>38149</v>
      </c>
      <c r="E1845">
        <v>2004</v>
      </c>
      <c r="F1845">
        <v>4</v>
      </c>
      <c r="G1845">
        <v>7</v>
      </c>
      <c r="H1845">
        <v>57.751676829268298</v>
      </c>
      <c r="I1845">
        <v>2.9987106323242188</v>
      </c>
      <c r="J1845" s="14" t="s">
        <v>17</v>
      </c>
      <c r="K1845" s="14" t="s">
        <v>17</v>
      </c>
      <c r="L1845" s="14" t="s">
        <v>17</v>
      </c>
      <c r="M1845" s="14" t="s">
        <v>17</v>
      </c>
      <c r="N1845" s="14" t="s">
        <v>17</v>
      </c>
      <c r="O1845" s="14" t="s">
        <v>17</v>
      </c>
      <c r="P1845" s="14" t="s">
        <v>17</v>
      </c>
      <c r="Q1845" s="14" t="s">
        <v>17</v>
      </c>
      <c r="R1845" s="14" t="s">
        <v>17</v>
      </c>
      <c r="S1845" s="14" t="s">
        <v>17</v>
      </c>
      <c r="T1845" s="14" t="s">
        <v>17</v>
      </c>
      <c r="U1845" s="14" t="s">
        <v>17</v>
      </c>
      <c r="V1845" s="14" t="s">
        <v>17</v>
      </c>
      <c r="W1845" s="14" t="s">
        <v>17</v>
      </c>
      <c r="X1845" s="160">
        <v>0.56409941448801748</v>
      </c>
      <c r="Y1845" s="14">
        <v>85</v>
      </c>
      <c r="Z1845" s="14" t="s">
        <v>17</v>
      </c>
      <c r="AA1845" s="14" t="s">
        <v>17</v>
      </c>
      <c r="AB1845" s="14" t="s">
        <v>17</v>
      </c>
      <c r="AC1845" s="14" t="s">
        <v>17</v>
      </c>
      <c r="AD1845" s="14">
        <f t="shared" si="5"/>
        <v>6.6364636998590288E-3</v>
      </c>
      <c r="AE1845" s="14" t="s">
        <v>17</v>
      </c>
    </row>
    <row r="1846" spans="1:31">
      <c r="A1846" t="s">
        <v>143</v>
      </c>
      <c r="B1846" t="s">
        <v>128</v>
      </c>
      <c r="C1846" s="234">
        <v>37909</v>
      </c>
      <c r="D1846" s="234">
        <v>38149</v>
      </c>
      <c r="E1846">
        <v>2004</v>
      </c>
      <c r="F1846">
        <v>4</v>
      </c>
      <c r="G1846">
        <v>8</v>
      </c>
      <c r="H1846">
        <v>61.293140243902442</v>
      </c>
      <c r="I1846">
        <v>1.9668625593185425</v>
      </c>
      <c r="J1846" s="14" t="s">
        <v>17</v>
      </c>
      <c r="K1846" s="14" t="s">
        <v>17</v>
      </c>
      <c r="L1846" s="14" t="s">
        <v>17</v>
      </c>
      <c r="M1846" s="14" t="s">
        <v>17</v>
      </c>
      <c r="N1846" s="14" t="s">
        <v>17</v>
      </c>
      <c r="O1846" s="14" t="s">
        <v>17</v>
      </c>
      <c r="P1846" s="14" t="s">
        <v>17</v>
      </c>
      <c r="Q1846" s="14" t="s">
        <v>17</v>
      </c>
      <c r="R1846" s="14" t="s">
        <v>17</v>
      </c>
      <c r="S1846" s="14" t="s">
        <v>17</v>
      </c>
      <c r="T1846" s="14" t="s">
        <v>17</v>
      </c>
      <c r="U1846" s="14" t="s">
        <v>17</v>
      </c>
      <c r="V1846" s="14" t="s">
        <v>17</v>
      </c>
      <c r="W1846" s="14" t="s">
        <v>17</v>
      </c>
      <c r="X1846" s="14" t="s">
        <v>17</v>
      </c>
      <c r="Y1846" s="14" t="s">
        <v>17</v>
      </c>
      <c r="Z1846" s="14" t="s">
        <v>17</v>
      </c>
      <c r="AA1846" s="14" t="s">
        <v>17</v>
      </c>
      <c r="AB1846" s="14" t="s">
        <v>17</v>
      </c>
      <c r="AC1846" s="14" t="s">
        <v>17</v>
      </c>
      <c r="AD1846" s="14" t="s">
        <v>17</v>
      </c>
      <c r="AE1846" s="14" t="s">
        <v>17</v>
      </c>
    </row>
    <row r="1847" spans="1:31">
      <c r="A1847" t="s">
        <v>143</v>
      </c>
      <c r="B1847" t="s">
        <v>128</v>
      </c>
      <c r="C1847" s="234">
        <v>37909</v>
      </c>
      <c r="D1847" s="234">
        <v>38149</v>
      </c>
      <c r="E1847">
        <v>2004</v>
      </c>
      <c r="F1847">
        <v>4</v>
      </c>
      <c r="G1847">
        <v>9</v>
      </c>
      <c r="H1847">
        <v>58.969054878048787</v>
      </c>
      <c r="I1847">
        <v>2.131169319152832</v>
      </c>
      <c r="J1847" s="14" t="s">
        <v>17</v>
      </c>
      <c r="K1847" s="14" t="s">
        <v>17</v>
      </c>
      <c r="L1847" s="14" t="s">
        <v>17</v>
      </c>
      <c r="M1847" s="14" t="s">
        <v>17</v>
      </c>
      <c r="N1847" s="14" t="s">
        <v>17</v>
      </c>
      <c r="O1847" s="14" t="s">
        <v>17</v>
      </c>
      <c r="P1847" s="14" t="s">
        <v>17</v>
      </c>
      <c r="Q1847" s="14" t="s">
        <v>17</v>
      </c>
      <c r="R1847" s="14" t="s">
        <v>17</v>
      </c>
      <c r="S1847" s="14" t="s">
        <v>17</v>
      </c>
      <c r="T1847" s="14" t="s">
        <v>17</v>
      </c>
      <c r="U1847" s="14" t="s">
        <v>17</v>
      </c>
      <c r="V1847" s="14" t="s">
        <v>17</v>
      </c>
      <c r="W1847" s="14" t="s">
        <v>17</v>
      </c>
      <c r="X1847" s="14" t="s">
        <v>17</v>
      </c>
      <c r="Y1847" s="14" t="s">
        <v>17</v>
      </c>
      <c r="Z1847" s="14" t="s">
        <v>17</v>
      </c>
      <c r="AA1847" s="14" t="s">
        <v>17</v>
      </c>
      <c r="AB1847" s="14" t="s">
        <v>17</v>
      </c>
      <c r="AC1847" s="14" t="s">
        <v>17</v>
      </c>
      <c r="AD1847" s="14" t="s">
        <v>17</v>
      </c>
      <c r="AE1847" s="14" t="s">
        <v>17</v>
      </c>
    </row>
    <row r="1848" spans="1:31">
      <c r="A1848" t="s">
        <v>143</v>
      </c>
      <c r="B1848" t="s">
        <v>128</v>
      </c>
      <c r="C1848" s="234">
        <v>37909</v>
      </c>
      <c r="D1848" s="234">
        <v>38149</v>
      </c>
      <c r="E1848">
        <v>2004</v>
      </c>
      <c r="F1848">
        <v>4</v>
      </c>
      <c r="G1848">
        <v>10</v>
      </c>
      <c r="H1848">
        <v>63.082317073170749</v>
      </c>
      <c r="I1848">
        <v>2.5022091865539551</v>
      </c>
      <c r="J1848" s="14" t="s">
        <v>17</v>
      </c>
      <c r="K1848" s="14" t="s">
        <v>17</v>
      </c>
      <c r="L1848" s="14" t="s">
        <v>17</v>
      </c>
      <c r="M1848" s="14" t="s">
        <v>17</v>
      </c>
      <c r="N1848" s="14" t="s">
        <v>17</v>
      </c>
      <c r="O1848" s="14" t="s">
        <v>17</v>
      </c>
      <c r="P1848" s="14" t="s">
        <v>17</v>
      </c>
      <c r="Q1848" s="14" t="s">
        <v>17</v>
      </c>
      <c r="R1848" s="14" t="s">
        <v>17</v>
      </c>
      <c r="S1848" s="14" t="s">
        <v>17</v>
      </c>
      <c r="T1848" s="14" t="s">
        <v>17</v>
      </c>
      <c r="U1848" s="14" t="s">
        <v>17</v>
      </c>
      <c r="V1848" s="14" t="s">
        <v>17</v>
      </c>
      <c r="W1848" s="14" t="s">
        <v>17</v>
      </c>
      <c r="X1848" s="14" t="s">
        <v>17</v>
      </c>
      <c r="Y1848" s="14" t="s">
        <v>17</v>
      </c>
      <c r="Z1848" s="14" t="s">
        <v>17</v>
      </c>
      <c r="AA1848" s="14" t="s">
        <v>17</v>
      </c>
      <c r="AB1848" s="14" t="s">
        <v>17</v>
      </c>
      <c r="AC1848" s="14" t="s">
        <v>17</v>
      </c>
      <c r="AD1848" s="14" t="s">
        <v>17</v>
      </c>
      <c r="AE1848" s="14" t="s">
        <v>17</v>
      </c>
    </row>
    <row r="1849" spans="1:31">
      <c r="A1849" t="s">
        <v>143</v>
      </c>
      <c r="B1849" t="s">
        <v>128</v>
      </c>
      <c r="C1849" s="234">
        <v>37909</v>
      </c>
      <c r="D1849" s="234">
        <v>38149</v>
      </c>
      <c r="E1849">
        <v>2004</v>
      </c>
      <c r="F1849">
        <v>4</v>
      </c>
      <c r="G1849">
        <v>11</v>
      </c>
      <c r="H1849">
        <v>63.746341463414645</v>
      </c>
      <c r="I1849">
        <v>2.511476993560791</v>
      </c>
      <c r="J1849" s="14" t="s">
        <v>17</v>
      </c>
      <c r="K1849" s="14" t="s">
        <v>17</v>
      </c>
      <c r="L1849" s="14" t="s">
        <v>17</v>
      </c>
      <c r="M1849" s="14" t="s">
        <v>17</v>
      </c>
      <c r="N1849" s="14" t="s">
        <v>17</v>
      </c>
      <c r="O1849" s="14" t="s">
        <v>17</v>
      </c>
      <c r="P1849" s="14" t="s">
        <v>17</v>
      </c>
      <c r="Q1849" s="14" t="s">
        <v>17</v>
      </c>
      <c r="R1849" s="14" t="s">
        <v>17</v>
      </c>
      <c r="S1849" s="14" t="s">
        <v>17</v>
      </c>
      <c r="T1849" s="14" t="s">
        <v>17</v>
      </c>
      <c r="U1849" s="14" t="s">
        <v>17</v>
      </c>
      <c r="V1849" s="14" t="s">
        <v>17</v>
      </c>
      <c r="W1849" s="14" t="s">
        <v>17</v>
      </c>
      <c r="X1849" s="14" t="s">
        <v>17</v>
      </c>
      <c r="Y1849" s="14" t="s">
        <v>17</v>
      </c>
      <c r="Z1849" s="14" t="s">
        <v>17</v>
      </c>
      <c r="AA1849" s="14" t="s">
        <v>17</v>
      </c>
      <c r="AB1849" s="14" t="s">
        <v>17</v>
      </c>
      <c r="AC1849" s="14" t="s">
        <v>17</v>
      </c>
      <c r="AD1849" s="14" t="s">
        <v>17</v>
      </c>
      <c r="AE1849" s="14" t="s">
        <v>17</v>
      </c>
    </row>
    <row r="1850" spans="1:31">
      <c r="A1850" t="s">
        <v>143</v>
      </c>
      <c r="B1850" t="s">
        <v>128</v>
      </c>
      <c r="C1850" s="234">
        <v>37909</v>
      </c>
      <c r="D1850" s="234">
        <v>38149</v>
      </c>
      <c r="E1850">
        <v>2004</v>
      </c>
      <c r="F1850">
        <v>4</v>
      </c>
      <c r="G1850">
        <v>12</v>
      </c>
      <c r="H1850">
        <v>64.078353658536599</v>
      </c>
      <c r="I1850">
        <v>2.1114435195922852</v>
      </c>
      <c r="J1850" s="14" t="s">
        <v>17</v>
      </c>
      <c r="K1850" s="14" t="s">
        <v>17</v>
      </c>
      <c r="L1850" s="14" t="s">
        <v>17</v>
      </c>
      <c r="M1850" s="14" t="s">
        <v>17</v>
      </c>
      <c r="N1850" s="14" t="s">
        <v>17</v>
      </c>
      <c r="O1850" s="14" t="s">
        <v>17</v>
      </c>
      <c r="P1850" s="14" t="s">
        <v>17</v>
      </c>
      <c r="Q1850" s="14" t="s">
        <v>17</v>
      </c>
      <c r="R1850" s="14" t="s">
        <v>17</v>
      </c>
      <c r="S1850" s="14" t="s">
        <v>17</v>
      </c>
      <c r="T1850" s="14" t="s">
        <v>17</v>
      </c>
      <c r="U1850" s="14" t="s">
        <v>17</v>
      </c>
      <c r="V1850" s="14" t="s">
        <v>17</v>
      </c>
      <c r="W1850" s="14" t="s">
        <v>17</v>
      </c>
      <c r="X1850" s="14" t="s">
        <v>17</v>
      </c>
      <c r="Y1850" s="14" t="s">
        <v>17</v>
      </c>
      <c r="Z1850" s="14" t="s">
        <v>17</v>
      </c>
      <c r="AA1850" s="14" t="s">
        <v>17</v>
      </c>
      <c r="AB1850" s="14" t="s">
        <v>17</v>
      </c>
      <c r="AC1850" s="14" t="s">
        <v>17</v>
      </c>
      <c r="AD1850" s="14" t="s">
        <v>17</v>
      </c>
      <c r="AE1850" s="14" t="s">
        <v>17</v>
      </c>
    </row>
    <row r="1851" spans="1:31">
      <c r="A1851" t="s">
        <v>143</v>
      </c>
      <c r="B1851" t="s">
        <v>128</v>
      </c>
      <c r="C1851" s="234">
        <v>37909</v>
      </c>
      <c r="D1851" s="234">
        <v>38149</v>
      </c>
      <c r="E1851">
        <v>2004</v>
      </c>
      <c r="F1851">
        <v>4</v>
      </c>
      <c r="G1851">
        <v>13</v>
      </c>
      <c r="H1851">
        <v>51.996798780487822</v>
      </c>
      <c r="I1851">
        <v>2.9035353660583496</v>
      </c>
      <c r="J1851" s="14" t="s">
        <v>17</v>
      </c>
      <c r="K1851" s="14" t="s">
        <v>17</v>
      </c>
      <c r="L1851" s="14" t="s">
        <v>17</v>
      </c>
      <c r="M1851" s="14" t="s">
        <v>17</v>
      </c>
      <c r="N1851" s="14" t="s">
        <v>17</v>
      </c>
      <c r="O1851" s="14" t="s">
        <v>17</v>
      </c>
      <c r="P1851" s="14" t="s">
        <v>17</v>
      </c>
      <c r="Q1851" s="14" t="s">
        <v>17</v>
      </c>
      <c r="R1851" s="14" t="s">
        <v>17</v>
      </c>
      <c r="S1851" s="14" t="s">
        <v>17</v>
      </c>
      <c r="T1851" s="14" t="s">
        <v>17</v>
      </c>
      <c r="U1851" s="14" t="s">
        <v>17</v>
      </c>
      <c r="V1851" s="14" t="s">
        <v>17</v>
      </c>
      <c r="W1851" s="14" t="s">
        <v>17</v>
      </c>
      <c r="X1851" s="14" t="s">
        <v>17</v>
      </c>
      <c r="Y1851" s="14" t="s">
        <v>17</v>
      </c>
      <c r="Z1851" s="14" t="s">
        <v>17</v>
      </c>
      <c r="AA1851" s="14" t="s">
        <v>17</v>
      </c>
      <c r="AB1851" s="14" t="s">
        <v>17</v>
      </c>
      <c r="AC1851" s="14" t="s">
        <v>17</v>
      </c>
      <c r="AD1851" s="14" t="s">
        <v>17</v>
      </c>
      <c r="AE1851" s="14" t="s">
        <v>17</v>
      </c>
    </row>
    <row r="1852" spans="1:31">
      <c r="A1852" t="s">
        <v>143</v>
      </c>
      <c r="B1852" t="s">
        <v>128</v>
      </c>
      <c r="C1852" s="234">
        <v>37909</v>
      </c>
      <c r="D1852" s="234">
        <v>38149</v>
      </c>
      <c r="E1852">
        <v>2004</v>
      </c>
      <c r="F1852">
        <v>4</v>
      </c>
      <c r="G1852">
        <v>14</v>
      </c>
      <c r="H1852">
        <v>58.323475609756102</v>
      </c>
      <c r="I1852">
        <v>2.2491927146911621</v>
      </c>
      <c r="J1852" s="14" t="s">
        <v>17</v>
      </c>
      <c r="K1852" s="14" t="s">
        <v>17</v>
      </c>
      <c r="L1852" s="14" t="s">
        <v>17</v>
      </c>
      <c r="M1852" s="14" t="s">
        <v>17</v>
      </c>
      <c r="N1852" s="14" t="s">
        <v>17</v>
      </c>
      <c r="O1852" s="14" t="s">
        <v>17</v>
      </c>
      <c r="P1852" s="14" t="s">
        <v>17</v>
      </c>
      <c r="Q1852" s="14" t="s">
        <v>17</v>
      </c>
      <c r="R1852" s="14" t="s">
        <v>17</v>
      </c>
      <c r="S1852" s="14" t="s">
        <v>17</v>
      </c>
      <c r="T1852" s="14" t="s">
        <v>17</v>
      </c>
      <c r="U1852" s="14" t="s">
        <v>17</v>
      </c>
      <c r="V1852" s="14" t="s">
        <v>17</v>
      </c>
      <c r="W1852" s="14" t="s">
        <v>17</v>
      </c>
      <c r="X1852" s="14" t="s">
        <v>17</v>
      </c>
      <c r="Y1852" s="14" t="s">
        <v>17</v>
      </c>
      <c r="Z1852" s="14" t="s">
        <v>17</v>
      </c>
      <c r="AA1852" s="14" t="s">
        <v>17</v>
      </c>
      <c r="AB1852" s="14" t="s">
        <v>17</v>
      </c>
      <c r="AC1852" s="14" t="s">
        <v>17</v>
      </c>
      <c r="AD1852" s="14" t="s">
        <v>17</v>
      </c>
      <c r="AE1852" s="14" t="s">
        <v>17</v>
      </c>
    </row>
    <row r="1853" spans="1:31">
      <c r="A1853" t="s">
        <v>143</v>
      </c>
      <c r="B1853" t="s">
        <v>27</v>
      </c>
      <c r="C1853" s="234">
        <v>38254</v>
      </c>
      <c r="D1853" s="234">
        <v>38518</v>
      </c>
      <c r="E1853">
        <v>2005</v>
      </c>
      <c r="F1853">
        <v>1</v>
      </c>
      <c r="G1853">
        <v>1</v>
      </c>
      <c r="H1853">
        <v>25.244089838472824</v>
      </c>
      <c r="I1853">
        <v>2.3168840408325195</v>
      </c>
      <c r="J1853" s="14" t="s">
        <v>17</v>
      </c>
      <c r="K1853" s="14" t="s">
        <v>17</v>
      </c>
      <c r="L1853" s="14" t="s">
        <v>17</v>
      </c>
      <c r="M1853" s="14" t="s">
        <v>17</v>
      </c>
      <c r="N1853" s="14" t="s">
        <v>17</v>
      </c>
      <c r="O1853" s="14" t="s">
        <v>17</v>
      </c>
      <c r="P1853" s="14" t="s">
        <v>17</v>
      </c>
      <c r="Q1853" s="14" t="s">
        <v>17</v>
      </c>
      <c r="R1853" s="14" t="s">
        <v>17</v>
      </c>
      <c r="S1853" s="14" t="s">
        <v>17</v>
      </c>
      <c r="T1853" s="14" t="s">
        <v>17</v>
      </c>
      <c r="U1853" s="14" t="s">
        <v>17</v>
      </c>
      <c r="V1853" s="14" t="s">
        <v>17</v>
      </c>
      <c r="W1853" s="14" t="s">
        <v>17</v>
      </c>
      <c r="X1853" s="158">
        <v>0.53811819444444442</v>
      </c>
      <c r="Y1853" s="14">
        <v>103</v>
      </c>
      <c r="Z1853" s="14" t="s">
        <v>17</v>
      </c>
      <c r="AA1853" s="14" t="s">
        <v>17</v>
      </c>
      <c r="AB1853" s="14" t="s">
        <v>17</v>
      </c>
      <c r="AC1853" s="14" t="s">
        <v>17</v>
      </c>
      <c r="AD1853" s="14">
        <f t="shared" si="5"/>
        <v>5.2244484897518879E-3</v>
      </c>
      <c r="AE1853" s="14" t="s">
        <v>17</v>
      </c>
    </row>
    <row r="1854" spans="1:31">
      <c r="A1854" t="s">
        <v>143</v>
      </c>
      <c r="B1854" t="s">
        <v>27</v>
      </c>
      <c r="C1854" s="234">
        <v>38254</v>
      </c>
      <c r="D1854" s="234">
        <v>38518</v>
      </c>
      <c r="E1854">
        <v>2005</v>
      </c>
      <c r="F1854">
        <v>1</v>
      </c>
      <c r="G1854">
        <v>2</v>
      </c>
      <c r="H1854">
        <v>21.668994553528229</v>
      </c>
      <c r="I1854">
        <v>2.4741442203521729</v>
      </c>
      <c r="J1854" s="14" t="s">
        <v>17</v>
      </c>
      <c r="K1854" s="14" t="s">
        <v>17</v>
      </c>
      <c r="L1854" s="14" t="s">
        <v>17</v>
      </c>
      <c r="M1854" s="14" t="s">
        <v>17</v>
      </c>
      <c r="N1854" s="14" t="s">
        <v>17</v>
      </c>
      <c r="O1854" s="14" t="s">
        <v>17</v>
      </c>
      <c r="P1854" s="14" t="s">
        <v>17</v>
      </c>
      <c r="Q1854" s="14" t="s">
        <v>17</v>
      </c>
      <c r="R1854" s="14" t="s">
        <v>17</v>
      </c>
      <c r="S1854" s="14" t="s">
        <v>17</v>
      </c>
      <c r="T1854" s="14" t="s">
        <v>17</v>
      </c>
      <c r="U1854" s="14" t="s">
        <v>17</v>
      </c>
      <c r="V1854" s="14" t="s">
        <v>17</v>
      </c>
      <c r="W1854" s="14" t="s">
        <v>17</v>
      </c>
      <c r="X1854" s="158">
        <v>0.48566982570806094</v>
      </c>
      <c r="Y1854" s="14">
        <v>103</v>
      </c>
      <c r="Z1854" s="14" t="s">
        <v>17</v>
      </c>
      <c r="AA1854" s="14" t="s">
        <v>17</v>
      </c>
      <c r="AB1854" s="14" t="s">
        <v>17</v>
      </c>
      <c r="AC1854" s="14" t="s">
        <v>17</v>
      </c>
      <c r="AD1854" s="14">
        <f t="shared" si="5"/>
        <v>4.7152410262918535E-3</v>
      </c>
      <c r="AE1854" s="14" t="s">
        <v>17</v>
      </c>
    </row>
    <row r="1855" spans="1:31">
      <c r="A1855" t="s">
        <v>143</v>
      </c>
      <c r="B1855" t="s">
        <v>27</v>
      </c>
      <c r="C1855" s="234">
        <v>38254</v>
      </c>
      <c r="D1855" s="234">
        <v>38518</v>
      </c>
      <c r="E1855">
        <v>2005</v>
      </c>
      <c r="F1855">
        <v>1</v>
      </c>
      <c r="G1855">
        <v>3</v>
      </c>
      <c r="H1855">
        <v>26.541831975454574</v>
      </c>
      <c r="I1855">
        <v>2.2797813415527344</v>
      </c>
      <c r="J1855" s="14" t="s">
        <v>17</v>
      </c>
      <c r="K1855" s="14" t="s">
        <v>17</v>
      </c>
      <c r="L1855" s="14" t="s">
        <v>17</v>
      </c>
      <c r="M1855" s="14" t="s">
        <v>17</v>
      </c>
      <c r="N1855" s="14" t="s">
        <v>17</v>
      </c>
      <c r="O1855" s="14" t="s">
        <v>17</v>
      </c>
      <c r="P1855" s="14" t="s">
        <v>17</v>
      </c>
      <c r="Q1855" s="14" t="s">
        <v>17</v>
      </c>
      <c r="R1855" s="14" t="s">
        <v>17</v>
      </c>
      <c r="S1855" s="14" t="s">
        <v>17</v>
      </c>
      <c r="T1855" s="14" t="s">
        <v>17</v>
      </c>
      <c r="U1855" s="14" t="s">
        <v>17</v>
      </c>
      <c r="V1855" s="14" t="s">
        <v>17</v>
      </c>
      <c r="W1855" s="14" t="s">
        <v>17</v>
      </c>
      <c r="X1855" s="158">
        <v>0.63215888888888883</v>
      </c>
      <c r="Y1855" s="14">
        <v>103</v>
      </c>
      <c r="Z1855" s="14" t="s">
        <v>17</v>
      </c>
      <c r="AA1855" s="14" t="s">
        <v>17</v>
      </c>
      <c r="AB1855" s="14" t="s">
        <v>17</v>
      </c>
      <c r="AC1855" s="14" t="s">
        <v>17</v>
      </c>
      <c r="AD1855" s="14">
        <f t="shared" si="5"/>
        <v>6.1374649406688237E-3</v>
      </c>
      <c r="AE1855" s="14" t="s">
        <v>17</v>
      </c>
    </row>
    <row r="1856" spans="1:31">
      <c r="A1856" t="s">
        <v>143</v>
      </c>
      <c r="B1856" t="s">
        <v>27</v>
      </c>
      <c r="C1856" s="234">
        <v>38254</v>
      </c>
      <c r="D1856" s="234">
        <v>38518</v>
      </c>
      <c r="E1856">
        <v>2005</v>
      </c>
      <c r="F1856">
        <v>1</v>
      </c>
      <c r="G1856">
        <v>4</v>
      </c>
      <c r="H1856">
        <v>31.254480918895819</v>
      </c>
      <c r="I1856">
        <v>2.1639151573181152</v>
      </c>
      <c r="J1856" s="14" t="s">
        <v>17</v>
      </c>
      <c r="K1856" s="14" t="s">
        <v>17</v>
      </c>
      <c r="L1856" s="14" t="s">
        <v>17</v>
      </c>
      <c r="M1856" s="14" t="s">
        <v>17</v>
      </c>
      <c r="N1856" s="14" t="s">
        <v>17</v>
      </c>
      <c r="O1856" s="14" t="s">
        <v>17</v>
      </c>
      <c r="P1856" s="14" t="s">
        <v>17</v>
      </c>
      <c r="Q1856" s="14" t="s">
        <v>17</v>
      </c>
      <c r="R1856" s="14" t="s">
        <v>17</v>
      </c>
      <c r="S1856" s="14" t="s">
        <v>17</v>
      </c>
      <c r="T1856" s="14" t="s">
        <v>17</v>
      </c>
      <c r="U1856" s="14" t="s">
        <v>17</v>
      </c>
      <c r="V1856" s="14" t="s">
        <v>17</v>
      </c>
      <c r="W1856" s="14" t="s">
        <v>17</v>
      </c>
      <c r="X1856" s="158">
        <v>0.61889026416122006</v>
      </c>
      <c r="Y1856" s="14">
        <v>103</v>
      </c>
      <c r="Z1856" s="14" t="s">
        <v>17</v>
      </c>
      <c r="AA1856" s="14" t="s">
        <v>17</v>
      </c>
      <c r="AB1856" s="14" t="s">
        <v>17</v>
      </c>
      <c r="AC1856" s="14" t="s">
        <v>17</v>
      </c>
      <c r="AD1856" s="14">
        <f t="shared" si="5"/>
        <v>6.0086433413710687E-3</v>
      </c>
      <c r="AE1856" s="14" t="s">
        <v>17</v>
      </c>
    </row>
    <row r="1857" spans="1:31">
      <c r="A1857" t="s">
        <v>143</v>
      </c>
      <c r="B1857" t="s">
        <v>27</v>
      </c>
      <c r="C1857" s="234">
        <v>38254</v>
      </c>
      <c r="D1857" s="234">
        <v>38518</v>
      </c>
      <c r="E1857">
        <v>2005</v>
      </c>
      <c r="F1857">
        <v>1</v>
      </c>
      <c r="G1857">
        <v>5</v>
      </c>
      <c r="H1857">
        <v>34.436756942308229</v>
      </c>
      <c r="I1857">
        <v>2.1702632904052734</v>
      </c>
      <c r="J1857" s="14" t="s">
        <v>17</v>
      </c>
      <c r="K1857" s="14" t="s">
        <v>17</v>
      </c>
      <c r="L1857" s="14" t="s">
        <v>17</v>
      </c>
      <c r="M1857" s="14" t="s">
        <v>17</v>
      </c>
      <c r="N1857" s="14" t="s">
        <v>17</v>
      </c>
      <c r="O1857" s="14" t="s">
        <v>17</v>
      </c>
      <c r="P1857" s="14" t="s">
        <v>17</v>
      </c>
      <c r="Q1857" s="14" t="s">
        <v>17</v>
      </c>
      <c r="R1857" s="14" t="s">
        <v>17</v>
      </c>
      <c r="S1857" s="14" t="s">
        <v>17</v>
      </c>
      <c r="T1857" s="14" t="s">
        <v>17</v>
      </c>
      <c r="U1857" s="14" t="s">
        <v>17</v>
      </c>
      <c r="V1857" s="14" t="s">
        <v>17</v>
      </c>
      <c r="W1857" s="14" t="s">
        <v>17</v>
      </c>
      <c r="X1857" s="158">
        <v>0.70019543988648092</v>
      </c>
      <c r="Y1857" s="14">
        <v>103</v>
      </c>
      <c r="Z1857" s="14" t="s">
        <v>17</v>
      </c>
      <c r="AA1857" s="14" t="s">
        <v>17</v>
      </c>
      <c r="AB1857" s="14" t="s">
        <v>17</v>
      </c>
      <c r="AC1857" s="14" t="s">
        <v>17</v>
      </c>
      <c r="AD1857" s="14">
        <f t="shared" si="5"/>
        <v>6.7980139794803973E-3</v>
      </c>
      <c r="AE1857" s="14" t="s">
        <v>17</v>
      </c>
    </row>
    <row r="1858" spans="1:31">
      <c r="A1858" t="s">
        <v>143</v>
      </c>
      <c r="B1858" t="s">
        <v>27</v>
      </c>
      <c r="C1858" s="234">
        <v>38254</v>
      </c>
      <c r="D1858" s="234">
        <v>38518</v>
      </c>
      <c r="E1858">
        <v>2005</v>
      </c>
      <c r="F1858">
        <v>1</v>
      </c>
      <c r="G1858">
        <v>6</v>
      </c>
      <c r="H1858">
        <v>32.529864759885712</v>
      </c>
      <c r="I1858">
        <v>2.1525390148162842</v>
      </c>
      <c r="J1858" s="14" t="s">
        <v>17</v>
      </c>
      <c r="K1858" s="14" t="s">
        <v>17</v>
      </c>
      <c r="L1858" s="14" t="s">
        <v>17</v>
      </c>
      <c r="M1858" s="14" t="s">
        <v>17</v>
      </c>
      <c r="N1858" s="14" t="s">
        <v>17</v>
      </c>
      <c r="O1858" s="14" t="s">
        <v>17</v>
      </c>
      <c r="P1858" s="14" t="s">
        <v>17</v>
      </c>
      <c r="Q1858" s="14" t="s">
        <v>17</v>
      </c>
      <c r="R1858" s="14" t="s">
        <v>17</v>
      </c>
      <c r="S1858" s="14" t="s">
        <v>17</v>
      </c>
      <c r="T1858" s="14" t="s">
        <v>17</v>
      </c>
      <c r="U1858" s="14" t="s">
        <v>17</v>
      </c>
      <c r="V1858" s="14" t="s">
        <v>17</v>
      </c>
      <c r="W1858" s="14" t="s">
        <v>17</v>
      </c>
      <c r="X1858" s="158">
        <v>0.65007386982570814</v>
      </c>
      <c r="Y1858" s="14">
        <v>103</v>
      </c>
      <c r="Z1858" s="14" t="s">
        <v>17</v>
      </c>
      <c r="AA1858" s="14" t="s">
        <v>17</v>
      </c>
      <c r="AB1858" s="14" t="s">
        <v>17</v>
      </c>
      <c r="AC1858" s="14" t="s">
        <v>17</v>
      </c>
      <c r="AD1858" s="14">
        <f t="shared" si="5"/>
        <v>6.3113967944243505E-3</v>
      </c>
      <c r="AE1858" s="14" t="s">
        <v>17</v>
      </c>
    </row>
    <row r="1859" spans="1:31">
      <c r="A1859" t="s">
        <v>143</v>
      </c>
      <c r="B1859" t="s">
        <v>27</v>
      </c>
      <c r="C1859" s="234">
        <v>38254</v>
      </c>
      <c r="D1859" s="234">
        <v>38518</v>
      </c>
      <c r="E1859">
        <v>2005</v>
      </c>
      <c r="F1859">
        <v>1</v>
      </c>
      <c r="G1859">
        <v>7</v>
      </c>
      <c r="H1859">
        <v>51.339962865693913</v>
      </c>
      <c r="I1859">
        <v>2.2729043960571289</v>
      </c>
      <c r="J1859" s="14" t="s">
        <v>17</v>
      </c>
      <c r="K1859" s="14" t="s">
        <v>17</v>
      </c>
      <c r="L1859" s="14" t="s">
        <v>17</v>
      </c>
      <c r="M1859" s="14" t="s">
        <v>17</v>
      </c>
      <c r="N1859" s="14" t="s">
        <v>17</v>
      </c>
      <c r="O1859" s="14" t="s">
        <v>17</v>
      </c>
      <c r="P1859" s="14" t="s">
        <v>17</v>
      </c>
      <c r="Q1859" s="14" t="s">
        <v>17</v>
      </c>
      <c r="R1859" s="14" t="s">
        <v>17</v>
      </c>
      <c r="S1859" s="14" t="s">
        <v>17</v>
      </c>
      <c r="T1859" s="14" t="s">
        <v>17</v>
      </c>
      <c r="U1859" s="14" t="s">
        <v>17</v>
      </c>
      <c r="V1859" s="14" t="s">
        <v>17</v>
      </c>
      <c r="W1859" s="14" t="s">
        <v>17</v>
      </c>
      <c r="X1859" s="158">
        <v>0.78319852693602687</v>
      </c>
      <c r="Y1859" s="14">
        <v>103</v>
      </c>
      <c r="Z1859" s="14" t="s">
        <v>17</v>
      </c>
      <c r="AA1859" s="14" t="s">
        <v>17</v>
      </c>
      <c r="AB1859" s="14" t="s">
        <v>17</v>
      </c>
      <c r="AC1859" s="14" t="s">
        <v>17</v>
      </c>
      <c r="AD1859" s="14">
        <f t="shared" si="5"/>
        <v>7.6038691935536593E-3</v>
      </c>
      <c r="AE1859" s="14" t="s">
        <v>17</v>
      </c>
    </row>
    <row r="1860" spans="1:31">
      <c r="A1860" t="s">
        <v>143</v>
      </c>
      <c r="B1860" t="s">
        <v>27</v>
      </c>
      <c r="C1860" s="234">
        <v>38254</v>
      </c>
      <c r="D1860" s="234">
        <v>38518</v>
      </c>
      <c r="E1860">
        <v>2005</v>
      </c>
      <c r="F1860">
        <v>1</v>
      </c>
      <c r="G1860">
        <v>8</v>
      </c>
      <c r="H1860">
        <v>49.080309525701217</v>
      </c>
      <c r="I1860">
        <v>2.1514832973480225</v>
      </c>
      <c r="J1860" s="14" t="s">
        <v>17</v>
      </c>
      <c r="K1860" s="14" t="s">
        <v>17</v>
      </c>
      <c r="L1860" s="14" t="s">
        <v>17</v>
      </c>
      <c r="M1860" s="14" t="s">
        <v>17</v>
      </c>
      <c r="N1860" s="14" t="s">
        <v>17</v>
      </c>
      <c r="O1860" s="14" t="s">
        <v>17</v>
      </c>
      <c r="P1860" s="14" t="s">
        <v>17</v>
      </c>
      <c r="Q1860" s="14" t="s">
        <v>17</v>
      </c>
      <c r="R1860" s="14" t="s">
        <v>17</v>
      </c>
      <c r="S1860" s="14" t="s">
        <v>17</v>
      </c>
      <c r="T1860" s="14" t="s">
        <v>17</v>
      </c>
      <c r="U1860" s="14" t="s">
        <v>17</v>
      </c>
      <c r="V1860" s="14" t="s">
        <v>17</v>
      </c>
      <c r="W1860" s="14" t="s">
        <v>17</v>
      </c>
      <c r="X1860" s="14" t="s">
        <v>17</v>
      </c>
      <c r="Y1860" s="14" t="s">
        <v>17</v>
      </c>
      <c r="Z1860" s="14" t="s">
        <v>17</v>
      </c>
      <c r="AA1860" s="14" t="s">
        <v>17</v>
      </c>
      <c r="AB1860" s="14" t="s">
        <v>17</v>
      </c>
      <c r="AC1860" s="14" t="s">
        <v>17</v>
      </c>
      <c r="AD1860" s="14" t="s">
        <v>17</v>
      </c>
      <c r="AE1860" s="14" t="s">
        <v>17</v>
      </c>
    </row>
    <row r="1861" spans="1:31">
      <c r="A1861" t="s">
        <v>143</v>
      </c>
      <c r="B1861" t="s">
        <v>27</v>
      </c>
      <c r="C1861" s="234">
        <v>38254</v>
      </c>
      <c r="D1861" s="234">
        <v>38518</v>
      </c>
      <c r="E1861">
        <v>2005</v>
      </c>
      <c r="F1861">
        <v>1</v>
      </c>
      <c r="G1861">
        <v>9</v>
      </c>
      <c r="H1861">
        <v>37.046587355015241</v>
      </c>
      <c r="I1861">
        <v>2.2488045692443848</v>
      </c>
      <c r="J1861" s="14" t="s">
        <v>17</v>
      </c>
      <c r="K1861" s="14" t="s">
        <v>17</v>
      </c>
      <c r="L1861" s="14" t="s">
        <v>17</v>
      </c>
      <c r="M1861" s="14" t="s">
        <v>17</v>
      </c>
      <c r="N1861" s="14" t="s">
        <v>17</v>
      </c>
      <c r="O1861" s="14" t="s">
        <v>17</v>
      </c>
      <c r="P1861" s="14" t="s">
        <v>17</v>
      </c>
      <c r="Q1861" s="14" t="s">
        <v>17</v>
      </c>
      <c r="R1861" s="14" t="s">
        <v>17</v>
      </c>
      <c r="S1861" s="14" t="s">
        <v>17</v>
      </c>
      <c r="T1861" s="14" t="s">
        <v>17</v>
      </c>
      <c r="U1861" s="14" t="s">
        <v>17</v>
      </c>
      <c r="V1861" s="14" t="s">
        <v>17</v>
      </c>
      <c r="W1861" s="14" t="s">
        <v>17</v>
      </c>
      <c r="X1861" s="14" t="s">
        <v>17</v>
      </c>
      <c r="Y1861" s="14" t="s">
        <v>17</v>
      </c>
      <c r="Z1861" s="14" t="s">
        <v>17</v>
      </c>
      <c r="AA1861" s="14" t="s">
        <v>17</v>
      </c>
      <c r="AB1861" s="14" t="s">
        <v>17</v>
      </c>
      <c r="AC1861" s="14" t="s">
        <v>17</v>
      </c>
      <c r="AD1861" s="14" t="s">
        <v>17</v>
      </c>
      <c r="AE1861" s="14" t="s">
        <v>17</v>
      </c>
    </row>
    <row r="1862" spans="1:31">
      <c r="A1862" t="s">
        <v>143</v>
      </c>
      <c r="B1862" t="s">
        <v>27</v>
      </c>
      <c r="C1862" s="234">
        <v>38254</v>
      </c>
      <c r="D1862" s="234">
        <v>38518</v>
      </c>
      <c r="E1862">
        <v>2005</v>
      </c>
      <c r="F1862">
        <v>1</v>
      </c>
      <c r="G1862">
        <v>10</v>
      </c>
      <c r="H1862">
        <v>36.978264415426828</v>
      </c>
      <c r="I1862">
        <v>2.1121726036071777</v>
      </c>
      <c r="J1862" s="14" t="s">
        <v>17</v>
      </c>
      <c r="K1862" s="14" t="s">
        <v>17</v>
      </c>
      <c r="L1862" s="14" t="s">
        <v>17</v>
      </c>
      <c r="M1862" s="14" t="s">
        <v>17</v>
      </c>
      <c r="N1862" s="14" t="s">
        <v>17</v>
      </c>
      <c r="O1862" s="14" t="s">
        <v>17</v>
      </c>
      <c r="P1862" s="14" t="s">
        <v>17</v>
      </c>
      <c r="Q1862" s="14" t="s">
        <v>17</v>
      </c>
      <c r="R1862" s="14" t="s">
        <v>17</v>
      </c>
      <c r="S1862" s="14" t="s">
        <v>17</v>
      </c>
      <c r="T1862" s="14" t="s">
        <v>17</v>
      </c>
      <c r="U1862" s="14" t="s">
        <v>17</v>
      </c>
      <c r="V1862" s="14" t="s">
        <v>17</v>
      </c>
      <c r="W1862" s="14" t="s">
        <v>17</v>
      </c>
      <c r="X1862" s="14" t="s">
        <v>17</v>
      </c>
      <c r="Y1862" s="14" t="s">
        <v>17</v>
      </c>
      <c r="Z1862" s="14" t="s">
        <v>17</v>
      </c>
      <c r="AA1862" s="14" t="s">
        <v>17</v>
      </c>
      <c r="AB1862" s="14" t="s">
        <v>17</v>
      </c>
      <c r="AC1862" s="14" t="s">
        <v>17</v>
      </c>
      <c r="AD1862" s="14" t="s">
        <v>17</v>
      </c>
      <c r="AE1862" s="14" t="s">
        <v>17</v>
      </c>
    </row>
    <row r="1863" spans="1:31">
      <c r="A1863" t="s">
        <v>143</v>
      </c>
      <c r="B1863" t="s">
        <v>27</v>
      </c>
      <c r="C1863" s="234">
        <v>38254</v>
      </c>
      <c r="D1863" s="234">
        <v>38518</v>
      </c>
      <c r="E1863">
        <v>2005</v>
      </c>
      <c r="F1863">
        <v>1</v>
      </c>
      <c r="G1863">
        <v>11</v>
      </c>
      <c r="H1863">
        <v>25.061124245152438</v>
      </c>
      <c r="I1863">
        <v>2.4005825519561768</v>
      </c>
      <c r="J1863" s="14" t="s">
        <v>17</v>
      </c>
      <c r="K1863" s="14" t="s">
        <v>17</v>
      </c>
      <c r="L1863" s="14" t="s">
        <v>17</v>
      </c>
      <c r="M1863" s="14" t="s">
        <v>17</v>
      </c>
      <c r="N1863" s="14" t="s">
        <v>17</v>
      </c>
      <c r="O1863" s="14" t="s">
        <v>17</v>
      </c>
      <c r="P1863" s="14" t="s">
        <v>17</v>
      </c>
      <c r="Q1863" s="14" t="s">
        <v>17</v>
      </c>
      <c r="R1863" s="14" t="s">
        <v>17</v>
      </c>
      <c r="S1863" s="14" t="s">
        <v>17</v>
      </c>
      <c r="T1863" s="14" t="s">
        <v>17</v>
      </c>
      <c r="U1863" s="14" t="s">
        <v>17</v>
      </c>
      <c r="V1863" s="14" t="s">
        <v>17</v>
      </c>
      <c r="W1863" s="14" t="s">
        <v>17</v>
      </c>
      <c r="X1863" s="14" t="s">
        <v>17</v>
      </c>
      <c r="Y1863" s="14" t="s">
        <v>17</v>
      </c>
      <c r="Z1863" s="14" t="s">
        <v>17</v>
      </c>
      <c r="AA1863" s="14" t="s">
        <v>17</v>
      </c>
      <c r="AB1863" s="14" t="s">
        <v>17</v>
      </c>
      <c r="AC1863" s="14" t="s">
        <v>17</v>
      </c>
      <c r="AD1863" s="14" t="s">
        <v>17</v>
      </c>
      <c r="AE1863" s="14" t="s">
        <v>17</v>
      </c>
    </row>
    <row r="1864" spans="1:31">
      <c r="A1864" t="s">
        <v>143</v>
      </c>
      <c r="B1864" t="s">
        <v>27</v>
      </c>
      <c r="C1864" s="234">
        <v>38254</v>
      </c>
      <c r="D1864" s="234">
        <v>38518</v>
      </c>
      <c r="E1864">
        <v>2005</v>
      </c>
      <c r="F1864">
        <v>1</v>
      </c>
      <c r="G1864">
        <v>12</v>
      </c>
      <c r="H1864">
        <v>37.296764365320122</v>
      </c>
      <c r="I1864">
        <v>2.2445063591003418</v>
      </c>
      <c r="J1864" s="14" t="s">
        <v>17</v>
      </c>
      <c r="K1864" s="14" t="s">
        <v>17</v>
      </c>
      <c r="L1864" s="14" t="s">
        <v>17</v>
      </c>
      <c r="M1864" s="14" t="s">
        <v>17</v>
      </c>
      <c r="N1864" s="14" t="s">
        <v>17</v>
      </c>
      <c r="O1864" s="14" t="s">
        <v>17</v>
      </c>
      <c r="P1864" s="14" t="s">
        <v>17</v>
      </c>
      <c r="Q1864" s="14" t="s">
        <v>17</v>
      </c>
      <c r="R1864" s="14" t="s">
        <v>17</v>
      </c>
      <c r="S1864" s="14" t="s">
        <v>17</v>
      </c>
      <c r="T1864" s="14" t="s">
        <v>17</v>
      </c>
      <c r="U1864" s="14" t="s">
        <v>17</v>
      </c>
      <c r="V1864" s="14" t="s">
        <v>17</v>
      </c>
      <c r="W1864" s="14" t="s">
        <v>17</v>
      </c>
      <c r="X1864" s="14" t="s">
        <v>17</v>
      </c>
      <c r="Y1864" s="14" t="s">
        <v>17</v>
      </c>
      <c r="Z1864" s="14" t="s">
        <v>17</v>
      </c>
      <c r="AA1864" s="14" t="s">
        <v>17</v>
      </c>
      <c r="AB1864" s="14" t="s">
        <v>17</v>
      </c>
      <c r="AC1864" s="14" t="s">
        <v>17</v>
      </c>
      <c r="AD1864" s="14" t="s">
        <v>17</v>
      </c>
      <c r="AE1864" s="14" t="s">
        <v>17</v>
      </c>
    </row>
    <row r="1865" spans="1:31">
      <c r="A1865" t="s">
        <v>143</v>
      </c>
      <c r="B1865" t="s">
        <v>27</v>
      </c>
      <c r="C1865" s="234">
        <v>38254</v>
      </c>
      <c r="D1865" s="234">
        <v>38518</v>
      </c>
      <c r="E1865">
        <v>2005</v>
      </c>
      <c r="F1865">
        <v>1</v>
      </c>
      <c r="G1865">
        <v>13</v>
      </c>
      <c r="H1865">
        <v>22.749951160045732</v>
      </c>
      <c r="I1865">
        <v>2.6850736141204834</v>
      </c>
      <c r="J1865" s="14" t="s">
        <v>17</v>
      </c>
      <c r="K1865" s="14" t="s">
        <v>17</v>
      </c>
      <c r="L1865" s="14" t="s">
        <v>17</v>
      </c>
      <c r="M1865" s="14" t="s">
        <v>17</v>
      </c>
      <c r="N1865" s="14" t="s">
        <v>17</v>
      </c>
      <c r="O1865" s="14" t="s">
        <v>17</v>
      </c>
      <c r="P1865" s="14" t="s">
        <v>17</v>
      </c>
      <c r="Q1865" s="14" t="s">
        <v>17</v>
      </c>
      <c r="R1865" s="14" t="s">
        <v>17</v>
      </c>
      <c r="S1865" s="14" t="s">
        <v>17</v>
      </c>
      <c r="T1865" s="14" t="s">
        <v>17</v>
      </c>
      <c r="U1865" s="14" t="s">
        <v>17</v>
      </c>
      <c r="V1865" s="14" t="s">
        <v>17</v>
      </c>
      <c r="W1865" s="14" t="s">
        <v>17</v>
      </c>
      <c r="X1865" s="14" t="s">
        <v>17</v>
      </c>
      <c r="Y1865" s="14" t="s">
        <v>17</v>
      </c>
      <c r="Z1865" s="14" t="s">
        <v>17</v>
      </c>
      <c r="AA1865" s="14" t="s">
        <v>17</v>
      </c>
      <c r="AB1865" s="14" t="s">
        <v>17</v>
      </c>
      <c r="AC1865" s="14" t="s">
        <v>17</v>
      </c>
      <c r="AD1865" s="14" t="s">
        <v>17</v>
      </c>
      <c r="AE1865" s="14" t="s">
        <v>17</v>
      </c>
    </row>
    <row r="1866" spans="1:31">
      <c r="A1866" t="s">
        <v>143</v>
      </c>
      <c r="B1866" t="s">
        <v>27</v>
      </c>
      <c r="C1866" s="234">
        <v>38254</v>
      </c>
      <c r="D1866" s="234">
        <v>38518</v>
      </c>
      <c r="E1866">
        <v>2005</v>
      </c>
      <c r="F1866">
        <v>1</v>
      </c>
      <c r="G1866">
        <v>14</v>
      </c>
      <c r="H1866">
        <v>36.178866702637194</v>
      </c>
      <c r="I1866">
        <v>2.1852645874023438</v>
      </c>
      <c r="J1866" s="14" t="s">
        <v>17</v>
      </c>
      <c r="K1866" s="14" t="s">
        <v>17</v>
      </c>
      <c r="L1866" s="14" t="s">
        <v>17</v>
      </c>
      <c r="M1866" s="14" t="s">
        <v>17</v>
      </c>
      <c r="N1866" s="14" t="s">
        <v>17</v>
      </c>
      <c r="O1866" s="14" t="s">
        <v>17</v>
      </c>
      <c r="P1866" s="14" t="s">
        <v>17</v>
      </c>
      <c r="Q1866" s="14" t="s">
        <v>17</v>
      </c>
      <c r="R1866" s="14" t="s">
        <v>17</v>
      </c>
      <c r="S1866" s="14" t="s">
        <v>17</v>
      </c>
      <c r="T1866" s="14" t="s">
        <v>17</v>
      </c>
      <c r="U1866" s="14" t="s">
        <v>17</v>
      </c>
      <c r="V1866" s="14" t="s">
        <v>17</v>
      </c>
      <c r="W1866" s="14" t="s">
        <v>17</v>
      </c>
      <c r="X1866" s="14" t="s">
        <v>17</v>
      </c>
      <c r="Y1866" s="14" t="s">
        <v>17</v>
      </c>
      <c r="Z1866" s="14" t="s">
        <v>17</v>
      </c>
      <c r="AA1866" s="14" t="s">
        <v>17</v>
      </c>
      <c r="AB1866" s="14" t="s">
        <v>17</v>
      </c>
      <c r="AC1866" s="14" t="s">
        <v>17</v>
      </c>
      <c r="AD1866" s="14" t="s">
        <v>17</v>
      </c>
      <c r="AE1866" s="14" t="s">
        <v>17</v>
      </c>
    </row>
    <row r="1867" spans="1:31">
      <c r="A1867" t="s">
        <v>143</v>
      </c>
      <c r="B1867" t="s">
        <v>27</v>
      </c>
      <c r="C1867" s="234">
        <v>38254</v>
      </c>
      <c r="D1867" s="234">
        <v>38518</v>
      </c>
      <c r="E1867">
        <v>2005</v>
      </c>
      <c r="F1867">
        <v>2</v>
      </c>
      <c r="G1867">
        <v>1</v>
      </c>
      <c r="H1867">
        <v>18.660620253344305</v>
      </c>
      <c r="I1867">
        <v>2.3433043956756592</v>
      </c>
      <c r="J1867" s="14" t="s">
        <v>17</v>
      </c>
      <c r="K1867" s="14" t="s">
        <v>17</v>
      </c>
      <c r="L1867" s="14" t="s">
        <v>17</v>
      </c>
      <c r="M1867" s="14" t="s">
        <v>17</v>
      </c>
      <c r="N1867" s="14" t="s">
        <v>17</v>
      </c>
      <c r="O1867" s="14" t="s">
        <v>17</v>
      </c>
      <c r="P1867" s="14" t="s">
        <v>17</v>
      </c>
      <c r="Q1867" s="14" t="s">
        <v>17</v>
      </c>
      <c r="R1867" s="14" t="s">
        <v>17</v>
      </c>
      <c r="S1867" s="14" t="s">
        <v>17</v>
      </c>
      <c r="T1867" s="14" t="s">
        <v>17</v>
      </c>
      <c r="U1867" s="14" t="s">
        <v>17</v>
      </c>
      <c r="V1867" s="14" t="s">
        <v>17</v>
      </c>
      <c r="W1867" s="14" t="s">
        <v>17</v>
      </c>
      <c r="X1867" s="158">
        <v>0.50256375661375674</v>
      </c>
      <c r="Y1867" s="14">
        <v>103</v>
      </c>
      <c r="Z1867" s="14" t="s">
        <v>17</v>
      </c>
      <c r="AA1867" s="14" t="s">
        <v>17</v>
      </c>
      <c r="AB1867" s="14" t="s">
        <v>17</v>
      </c>
      <c r="AC1867" s="14" t="s">
        <v>17</v>
      </c>
      <c r="AD1867" s="14">
        <f t="shared" si="5"/>
        <v>4.8792597729490949E-3</v>
      </c>
      <c r="AE1867" s="14" t="s">
        <v>17</v>
      </c>
    </row>
    <row r="1868" spans="1:31">
      <c r="A1868" t="s">
        <v>143</v>
      </c>
      <c r="B1868" t="s">
        <v>27</v>
      </c>
      <c r="C1868" s="234">
        <v>38254</v>
      </c>
      <c r="D1868" s="234">
        <v>38518</v>
      </c>
      <c r="E1868">
        <v>2005</v>
      </c>
      <c r="F1868">
        <v>2</v>
      </c>
      <c r="G1868">
        <v>2</v>
      </c>
      <c r="H1868">
        <v>25.498099406982526</v>
      </c>
      <c r="I1868">
        <v>2.1199288368225098</v>
      </c>
      <c r="J1868" s="14" t="s">
        <v>17</v>
      </c>
      <c r="K1868" s="14" t="s">
        <v>17</v>
      </c>
      <c r="L1868" s="14" t="s">
        <v>17</v>
      </c>
      <c r="M1868" s="14" t="s">
        <v>17</v>
      </c>
      <c r="N1868" s="14" t="s">
        <v>17</v>
      </c>
      <c r="O1868" s="14" t="s">
        <v>17</v>
      </c>
      <c r="P1868" s="14" t="s">
        <v>17</v>
      </c>
      <c r="Q1868" s="14" t="s">
        <v>17</v>
      </c>
      <c r="R1868" s="14" t="s">
        <v>17</v>
      </c>
      <c r="S1868" s="14" t="s">
        <v>17</v>
      </c>
      <c r="T1868" s="14" t="s">
        <v>17</v>
      </c>
      <c r="U1868" s="14" t="s">
        <v>17</v>
      </c>
      <c r="V1868" s="14" t="s">
        <v>17</v>
      </c>
      <c r="W1868" s="14" t="s">
        <v>17</v>
      </c>
      <c r="X1868" s="158">
        <v>0.59017544494720964</v>
      </c>
      <c r="Y1868" s="14">
        <v>103</v>
      </c>
      <c r="Z1868" s="14" t="s">
        <v>17</v>
      </c>
      <c r="AA1868" s="14" t="s">
        <v>17</v>
      </c>
      <c r="AB1868" s="14" t="s">
        <v>17</v>
      </c>
      <c r="AC1868" s="14" t="s">
        <v>17</v>
      </c>
      <c r="AD1868" s="14">
        <f t="shared" si="5"/>
        <v>5.7298586888078606E-3</v>
      </c>
      <c r="AE1868" s="14" t="s">
        <v>17</v>
      </c>
    </row>
    <row r="1869" spans="1:31">
      <c r="A1869" t="s">
        <v>143</v>
      </c>
      <c r="B1869" t="s">
        <v>27</v>
      </c>
      <c r="C1869" s="234">
        <v>38254</v>
      </c>
      <c r="D1869" s="234">
        <v>38518</v>
      </c>
      <c r="E1869">
        <v>2005</v>
      </c>
      <c r="F1869">
        <v>2</v>
      </c>
      <c r="G1869">
        <v>3</v>
      </c>
      <c r="H1869">
        <v>28.970300956554876</v>
      </c>
      <c r="I1869">
        <v>2.1289436817169189</v>
      </c>
      <c r="J1869" s="14" t="s">
        <v>17</v>
      </c>
      <c r="K1869" s="14" t="s">
        <v>17</v>
      </c>
      <c r="L1869" s="14" t="s">
        <v>17</v>
      </c>
      <c r="M1869" s="14" t="s">
        <v>17</v>
      </c>
      <c r="N1869" s="14" t="s">
        <v>17</v>
      </c>
      <c r="O1869" s="14" t="s">
        <v>17</v>
      </c>
      <c r="P1869" s="14" t="s">
        <v>17</v>
      </c>
      <c r="Q1869" s="14" t="s">
        <v>17</v>
      </c>
      <c r="R1869" s="14" t="s">
        <v>17</v>
      </c>
      <c r="S1869" s="14" t="s">
        <v>17</v>
      </c>
      <c r="T1869" s="14" t="s">
        <v>17</v>
      </c>
      <c r="U1869" s="14" t="s">
        <v>17</v>
      </c>
      <c r="V1869" s="14" t="s">
        <v>17</v>
      </c>
      <c r="W1869" s="14" t="s">
        <v>17</v>
      </c>
      <c r="X1869" s="158">
        <v>0.59749129273504276</v>
      </c>
      <c r="Y1869" s="14">
        <v>103</v>
      </c>
      <c r="Z1869" s="14" t="s">
        <v>17</v>
      </c>
      <c r="AA1869" s="14" t="s">
        <v>17</v>
      </c>
      <c r="AB1869" s="14" t="s">
        <v>17</v>
      </c>
      <c r="AC1869" s="14" t="s">
        <v>17</v>
      </c>
      <c r="AD1869" s="14">
        <f t="shared" si="5"/>
        <v>5.8008863372334251E-3</v>
      </c>
      <c r="AE1869" s="14" t="s">
        <v>17</v>
      </c>
    </row>
    <row r="1870" spans="1:31">
      <c r="A1870" t="s">
        <v>143</v>
      </c>
      <c r="B1870" t="s">
        <v>27</v>
      </c>
      <c r="C1870" s="234">
        <v>38254</v>
      </c>
      <c r="D1870" s="234">
        <v>38518</v>
      </c>
      <c r="E1870">
        <v>2005</v>
      </c>
      <c r="F1870">
        <v>2</v>
      </c>
      <c r="G1870">
        <v>4</v>
      </c>
      <c r="H1870">
        <v>35.908869266507004</v>
      </c>
      <c r="I1870">
        <v>2.0698084831237793</v>
      </c>
      <c r="J1870" s="14" t="s">
        <v>17</v>
      </c>
      <c r="K1870" s="14" t="s">
        <v>17</v>
      </c>
      <c r="L1870" s="14" t="s">
        <v>17</v>
      </c>
      <c r="M1870" s="14" t="s">
        <v>17</v>
      </c>
      <c r="N1870" s="14" t="s">
        <v>17</v>
      </c>
      <c r="O1870" s="14" t="s">
        <v>17</v>
      </c>
      <c r="P1870" s="14" t="s">
        <v>17</v>
      </c>
      <c r="Q1870" s="14" t="s">
        <v>17</v>
      </c>
      <c r="R1870" s="14" t="s">
        <v>17</v>
      </c>
      <c r="S1870" s="14" t="s">
        <v>17</v>
      </c>
      <c r="T1870" s="14" t="s">
        <v>17</v>
      </c>
      <c r="U1870" s="14" t="s">
        <v>17</v>
      </c>
      <c r="V1870" s="14" t="s">
        <v>17</v>
      </c>
      <c r="W1870" s="14" t="s">
        <v>17</v>
      </c>
      <c r="X1870" s="158">
        <v>0.66437114845938383</v>
      </c>
      <c r="Y1870" s="14">
        <v>103</v>
      </c>
      <c r="Z1870" s="14" t="s">
        <v>17</v>
      </c>
      <c r="AA1870" s="14" t="s">
        <v>17</v>
      </c>
      <c r="AB1870" s="14" t="s">
        <v>17</v>
      </c>
      <c r="AC1870" s="14" t="s">
        <v>17</v>
      </c>
      <c r="AD1870" s="14">
        <f t="shared" si="5"/>
        <v>6.4502053248483866E-3</v>
      </c>
      <c r="AE1870" s="14" t="s">
        <v>17</v>
      </c>
    </row>
    <row r="1871" spans="1:31">
      <c r="A1871" t="s">
        <v>143</v>
      </c>
      <c r="B1871" t="s">
        <v>27</v>
      </c>
      <c r="C1871" s="234">
        <v>38254</v>
      </c>
      <c r="D1871" s="234">
        <v>38518</v>
      </c>
      <c r="E1871">
        <v>2005</v>
      </c>
      <c r="F1871">
        <v>2</v>
      </c>
      <c r="G1871">
        <v>5</v>
      </c>
      <c r="H1871">
        <v>34.916445898289176</v>
      </c>
      <c r="I1871">
        <v>2.1133553981781006</v>
      </c>
      <c r="J1871" s="14" t="s">
        <v>17</v>
      </c>
      <c r="K1871" s="14" t="s">
        <v>17</v>
      </c>
      <c r="L1871" s="14" t="s">
        <v>17</v>
      </c>
      <c r="M1871" s="14" t="s">
        <v>17</v>
      </c>
      <c r="N1871" s="14" t="s">
        <v>17</v>
      </c>
      <c r="O1871" s="14" t="s">
        <v>17</v>
      </c>
      <c r="P1871" s="14" t="s">
        <v>17</v>
      </c>
      <c r="Q1871" s="14" t="s">
        <v>17</v>
      </c>
      <c r="R1871" s="14" t="s">
        <v>17</v>
      </c>
      <c r="S1871" s="14" t="s">
        <v>17</v>
      </c>
      <c r="T1871" s="14" t="s">
        <v>17</v>
      </c>
      <c r="U1871" s="14" t="s">
        <v>17</v>
      </c>
      <c r="V1871" s="14" t="s">
        <v>17</v>
      </c>
      <c r="W1871" s="14" t="s">
        <v>17</v>
      </c>
      <c r="X1871" s="158">
        <v>0.70824001984126994</v>
      </c>
      <c r="Y1871" s="14">
        <v>103</v>
      </c>
      <c r="Z1871" s="14" t="s">
        <v>17</v>
      </c>
      <c r="AA1871" s="14" t="s">
        <v>17</v>
      </c>
      <c r="AB1871" s="14" t="s">
        <v>17</v>
      </c>
      <c r="AC1871" s="14" t="s">
        <v>17</v>
      </c>
      <c r="AD1871" s="14">
        <f t="shared" si="5"/>
        <v>6.8761166974880576E-3</v>
      </c>
      <c r="AE1871" s="14" t="s">
        <v>17</v>
      </c>
    </row>
    <row r="1872" spans="1:31">
      <c r="A1872" t="s">
        <v>143</v>
      </c>
      <c r="B1872" t="s">
        <v>27</v>
      </c>
      <c r="C1872" s="234">
        <v>38254</v>
      </c>
      <c r="D1872" s="234">
        <v>38518</v>
      </c>
      <c r="E1872">
        <v>2005</v>
      </c>
      <c r="F1872">
        <v>2</v>
      </c>
      <c r="G1872">
        <v>6</v>
      </c>
      <c r="H1872">
        <v>46.177980222890724</v>
      </c>
      <c r="I1872">
        <v>2.1175520420074463</v>
      </c>
      <c r="J1872" s="14" t="s">
        <v>17</v>
      </c>
      <c r="K1872" s="14" t="s">
        <v>17</v>
      </c>
      <c r="L1872" s="14" t="s">
        <v>17</v>
      </c>
      <c r="M1872" s="14" t="s">
        <v>17</v>
      </c>
      <c r="N1872" s="14" t="s">
        <v>17</v>
      </c>
      <c r="O1872" s="14" t="s">
        <v>17</v>
      </c>
      <c r="P1872" s="14" t="s">
        <v>17</v>
      </c>
      <c r="Q1872" s="14" t="s">
        <v>17</v>
      </c>
      <c r="R1872" s="14" t="s">
        <v>17</v>
      </c>
      <c r="S1872" s="14" t="s">
        <v>17</v>
      </c>
      <c r="T1872" s="14" t="s">
        <v>17</v>
      </c>
      <c r="U1872" s="14" t="s">
        <v>17</v>
      </c>
      <c r="V1872" s="14" t="s">
        <v>17</v>
      </c>
      <c r="W1872" s="14" t="s">
        <v>17</v>
      </c>
      <c r="X1872" s="158">
        <v>0.77530501089324633</v>
      </c>
      <c r="Y1872" s="14">
        <v>103</v>
      </c>
      <c r="Z1872" s="14" t="s">
        <v>17</v>
      </c>
      <c r="AA1872" s="14" t="s">
        <v>17</v>
      </c>
      <c r="AB1872" s="14" t="s">
        <v>17</v>
      </c>
      <c r="AC1872" s="14" t="s">
        <v>17</v>
      </c>
      <c r="AD1872" s="14">
        <f t="shared" si="5"/>
        <v>7.5272331154684112E-3</v>
      </c>
      <c r="AE1872" s="14" t="s">
        <v>17</v>
      </c>
    </row>
    <row r="1873" spans="1:31">
      <c r="A1873" t="s">
        <v>143</v>
      </c>
      <c r="B1873" t="s">
        <v>27</v>
      </c>
      <c r="C1873" s="234">
        <v>38254</v>
      </c>
      <c r="D1873" s="234">
        <v>38518</v>
      </c>
      <c r="E1873">
        <v>2005</v>
      </c>
      <c r="F1873">
        <v>2</v>
      </c>
      <c r="G1873">
        <v>7</v>
      </c>
      <c r="H1873">
        <v>46.035196301231373</v>
      </c>
      <c r="I1873">
        <v>2.440178394317627</v>
      </c>
      <c r="J1873" s="14" t="s">
        <v>17</v>
      </c>
      <c r="K1873" s="14" t="s">
        <v>17</v>
      </c>
      <c r="L1873" s="14" t="s">
        <v>17</v>
      </c>
      <c r="M1873" s="14" t="s">
        <v>17</v>
      </c>
      <c r="N1873" s="14" t="s">
        <v>17</v>
      </c>
      <c r="O1873" s="14" t="s">
        <v>17</v>
      </c>
      <c r="P1873" s="14" t="s">
        <v>17</v>
      </c>
      <c r="Q1873" s="14" t="s">
        <v>17</v>
      </c>
      <c r="R1873" s="14" t="s">
        <v>17</v>
      </c>
      <c r="S1873" s="14" t="s">
        <v>17</v>
      </c>
      <c r="T1873" s="14" t="s">
        <v>17</v>
      </c>
      <c r="U1873" s="14" t="s">
        <v>17</v>
      </c>
      <c r="V1873" s="14" t="s">
        <v>17</v>
      </c>
      <c r="W1873" s="14" t="s">
        <v>17</v>
      </c>
      <c r="X1873" s="158">
        <v>0.79039372549019615</v>
      </c>
      <c r="Y1873" s="14">
        <v>103</v>
      </c>
      <c r="Z1873" s="14" t="s">
        <v>17</v>
      </c>
      <c r="AA1873" s="14" t="s">
        <v>17</v>
      </c>
      <c r="AB1873" s="14" t="s">
        <v>17</v>
      </c>
      <c r="AC1873" s="14" t="s">
        <v>17</v>
      </c>
      <c r="AD1873" s="14">
        <f t="shared" si="5"/>
        <v>7.6737254901960792E-3</v>
      </c>
      <c r="AE1873" s="14" t="s">
        <v>17</v>
      </c>
    </row>
    <row r="1874" spans="1:31">
      <c r="A1874" t="s">
        <v>143</v>
      </c>
      <c r="B1874" t="s">
        <v>27</v>
      </c>
      <c r="C1874" s="234">
        <v>38254</v>
      </c>
      <c r="D1874" s="234">
        <v>38518</v>
      </c>
      <c r="E1874">
        <v>2005</v>
      </c>
      <c r="F1874">
        <v>2</v>
      </c>
      <c r="G1874">
        <v>8</v>
      </c>
      <c r="H1874">
        <v>47.860390002881104</v>
      </c>
      <c r="I1874">
        <v>2.0675156116485596</v>
      </c>
      <c r="J1874" s="14" t="s">
        <v>17</v>
      </c>
      <c r="K1874" s="14" t="s">
        <v>17</v>
      </c>
      <c r="L1874" s="14" t="s">
        <v>17</v>
      </c>
      <c r="M1874" s="14" t="s">
        <v>17</v>
      </c>
      <c r="N1874" s="14" t="s">
        <v>17</v>
      </c>
      <c r="O1874" s="14" t="s">
        <v>17</v>
      </c>
      <c r="P1874" s="14" t="s">
        <v>17</v>
      </c>
      <c r="Q1874" s="14" t="s">
        <v>17</v>
      </c>
      <c r="R1874" s="14" t="s">
        <v>17</v>
      </c>
      <c r="S1874" s="14" t="s">
        <v>17</v>
      </c>
      <c r="T1874" s="14" t="s">
        <v>17</v>
      </c>
      <c r="U1874" s="14" t="s">
        <v>17</v>
      </c>
      <c r="V1874" s="14" t="s">
        <v>17</v>
      </c>
      <c r="W1874" s="14" t="s">
        <v>17</v>
      </c>
      <c r="X1874" s="14" t="s">
        <v>17</v>
      </c>
      <c r="Y1874" s="14" t="s">
        <v>17</v>
      </c>
      <c r="Z1874" s="14" t="s">
        <v>17</v>
      </c>
      <c r="AA1874" s="14" t="s">
        <v>17</v>
      </c>
      <c r="AB1874" s="14" t="s">
        <v>17</v>
      </c>
      <c r="AC1874" s="14" t="s">
        <v>17</v>
      </c>
      <c r="AD1874" s="14" t="s">
        <v>17</v>
      </c>
      <c r="AE1874" s="14" t="s">
        <v>17</v>
      </c>
    </row>
    <row r="1875" spans="1:31">
      <c r="A1875" t="s">
        <v>143</v>
      </c>
      <c r="B1875" t="s">
        <v>27</v>
      </c>
      <c r="C1875" s="234">
        <v>38254</v>
      </c>
      <c r="D1875" s="234">
        <v>38518</v>
      </c>
      <c r="E1875">
        <v>2005</v>
      </c>
      <c r="F1875">
        <v>2</v>
      </c>
      <c r="G1875">
        <v>9</v>
      </c>
      <c r="H1875">
        <v>45.973919085975609</v>
      </c>
      <c r="I1875">
        <v>2.0407404899597168</v>
      </c>
      <c r="J1875" s="14" t="s">
        <v>17</v>
      </c>
      <c r="K1875" s="14" t="s">
        <v>17</v>
      </c>
      <c r="L1875" s="14" t="s">
        <v>17</v>
      </c>
      <c r="M1875" s="14" t="s">
        <v>17</v>
      </c>
      <c r="N1875" s="14" t="s">
        <v>17</v>
      </c>
      <c r="O1875" s="14" t="s">
        <v>17</v>
      </c>
      <c r="P1875" s="14" t="s">
        <v>17</v>
      </c>
      <c r="Q1875" s="14" t="s">
        <v>17</v>
      </c>
      <c r="R1875" s="14" t="s">
        <v>17</v>
      </c>
      <c r="S1875" s="14" t="s">
        <v>17</v>
      </c>
      <c r="T1875" s="14" t="s">
        <v>17</v>
      </c>
      <c r="U1875" s="14" t="s">
        <v>17</v>
      </c>
      <c r="V1875" s="14" t="s">
        <v>17</v>
      </c>
      <c r="W1875" s="14" t="s">
        <v>17</v>
      </c>
      <c r="X1875" s="14" t="s">
        <v>17</v>
      </c>
      <c r="Y1875" s="14" t="s">
        <v>17</v>
      </c>
      <c r="Z1875" s="14" t="s">
        <v>17</v>
      </c>
      <c r="AA1875" s="14" t="s">
        <v>17</v>
      </c>
      <c r="AB1875" s="14" t="s">
        <v>17</v>
      </c>
      <c r="AC1875" s="14" t="s">
        <v>17</v>
      </c>
      <c r="AD1875" s="14" t="s">
        <v>17</v>
      </c>
      <c r="AE1875" s="14" t="s">
        <v>17</v>
      </c>
    </row>
    <row r="1876" spans="1:31">
      <c r="A1876" t="s">
        <v>143</v>
      </c>
      <c r="B1876" t="s">
        <v>27</v>
      </c>
      <c r="C1876" s="234">
        <v>38254</v>
      </c>
      <c r="D1876" s="234">
        <v>38518</v>
      </c>
      <c r="E1876">
        <v>2005</v>
      </c>
      <c r="F1876">
        <v>2</v>
      </c>
      <c r="G1876">
        <v>10</v>
      </c>
      <c r="H1876">
        <v>38.504460800152437</v>
      </c>
      <c r="I1876">
        <v>2.0391924381256104</v>
      </c>
      <c r="J1876" s="14" t="s">
        <v>17</v>
      </c>
      <c r="K1876" s="14" t="s">
        <v>17</v>
      </c>
      <c r="L1876" s="14" t="s">
        <v>17</v>
      </c>
      <c r="M1876" s="14" t="s">
        <v>17</v>
      </c>
      <c r="N1876" s="14" t="s">
        <v>17</v>
      </c>
      <c r="O1876" s="14" t="s">
        <v>17</v>
      </c>
      <c r="P1876" s="14" t="s">
        <v>17</v>
      </c>
      <c r="Q1876" s="14" t="s">
        <v>17</v>
      </c>
      <c r="R1876" s="14" t="s">
        <v>17</v>
      </c>
      <c r="S1876" s="14" t="s">
        <v>17</v>
      </c>
      <c r="T1876" s="14" t="s">
        <v>17</v>
      </c>
      <c r="U1876" s="14" t="s">
        <v>17</v>
      </c>
      <c r="V1876" s="14" t="s">
        <v>17</v>
      </c>
      <c r="W1876" s="14" t="s">
        <v>17</v>
      </c>
      <c r="X1876" s="14" t="s">
        <v>17</v>
      </c>
      <c r="Y1876" s="14" t="s">
        <v>17</v>
      </c>
      <c r="Z1876" s="14" t="s">
        <v>17</v>
      </c>
      <c r="AA1876" s="14" t="s">
        <v>17</v>
      </c>
      <c r="AB1876" s="14" t="s">
        <v>17</v>
      </c>
      <c r="AC1876" s="14" t="s">
        <v>17</v>
      </c>
      <c r="AD1876" s="14" t="s">
        <v>17</v>
      </c>
      <c r="AE1876" s="14" t="s">
        <v>17</v>
      </c>
    </row>
    <row r="1877" spans="1:31">
      <c r="A1877" t="s">
        <v>143</v>
      </c>
      <c r="B1877" t="s">
        <v>27</v>
      </c>
      <c r="C1877" s="234">
        <v>38254</v>
      </c>
      <c r="D1877" s="234">
        <v>38518</v>
      </c>
      <c r="E1877">
        <v>2005</v>
      </c>
      <c r="F1877">
        <v>2</v>
      </c>
      <c r="G1877">
        <v>11</v>
      </c>
      <c r="H1877">
        <v>35.606846648932923</v>
      </c>
      <c r="I1877">
        <v>2.3714673519134521</v>
      </c>
      <c r="J1877" s="14" t="s">
        <v>17</v>
      </c>
      <c r="K1877" s="14" t="s">
        <v>17</v>
      </c>
      <c r="L1877" s="14" t="s">
        <v>17</v>
      </c>
      <c r="M1877" s="14" t="s">
        <v>17</v>
      </c>
      <c r="N1877" s="14" t="s">
        <v>17</v>
      </c>
      <c r="O1877" s="14" t="s">
        <v>17</v>
      </c>
      <c r="P1877" s="14" t="s">
        <v>17</v>
      </c>
      <c r="Q1877" s="14" t="s">
        <v>17</v>
      </c>
      <c r="R1877" s="14" t="s">
        <v>17</v>
      </c>
      <c r="S1877" s="14" t="s">
        <v>17</v>
      </c>
      <c r="T1877" s="14" t="s">
        <v>17</v>
      </c>
      <c r="U1877" s="14" t="s">
        <v>17</v>
      </c>
      <c r="V1877" s="14" t="s">
        <v>17</v>
      </c>
      <c r="W1877" s="14" t="s">
        <v>17</v>
      </c>
      <c r="X1877" s="14" t="s">
        <v>17</v>
      </c>
      <c r="Y1877" s="14" t="s">
        <v>17</v>
      </c>
      <c r="Z1877" s="14" t="s">
        <v>17</v>
      </c>
      <c r="AA1877" s="14" t="s">
        <v>17</v>
      </c>
      <c r="AB1877" s="14" t="s">
        <v>17</v>
      </c>
      <c r="AC1877" s="14" t="s">
        <v>17</v>
      </c>
      <c r="AD1877" s="14" t="s">
        <v>17</v>
      </c>
      <c r="AE1877" s="14" t="s">
        <v>17</v>
      </c>
    </row>
    <row r="1878" spans="1:31">
      <c r="A1878" t="s">
        <v>143</v>
      </c>
      <c r="B1878" t="s">
        <v>27</v>
      </c>
      <c r="C1878" s="234">
        <v>38254</v>
      </c>
      <c r="D1878" s="234">
        <v>38518</v>
      </c>
      <c r="E1878">
        <v>2005</v>
      </c>
      <c r="F1878">
        <v>2</v>
      </c>
      <c r="G1878">
        <v>12</v>
      </c>
      <c r="H1878">
        <v>42.945760840259148</v>
      </c>
      <c r="I1878">
        <v>2.2487421035766602</v>
      </c>
      <c r="J1878" s="14" t="s">
        <v>17</v>
      </c>
      <c r="K1878" s="14" t="s">
        <v>17</v>
      </c>
      <c r="L1878" s="14" t="s">
        <v>17</v>
      </c>
      <c r="M1878" s="14" t="s">
        <v>17</v>
      </c>
      <c r="N1878" s="14" t="s">
        <v>17</v>
      </c>
      <c r="O1878" s="14" t="s">
        <v>17</v>
      </c>
      <c r="P1878" s="14" t="s">
        <v>17</v>
      </c>
      <c r="Q1878" s="14" t="s">
        <v>17</v>
      </c>
      <c r="R1878" s="14" t="s">
        <v>17</v>
      </c>
      <c r="S1878" s="14" t="s">
        <v>17</v>
      </c>
      <c r="T1878" s="14" t="s">
        <v>17</v>
      </c>
      <c r="U1878" s="14" t="s">
        <v>17</v>
      </c>
      <c r="V1878" s="14" t="s">
        <v>17</v>
      </c>
      <c r="W1878" s="14" t="s">
        <v>17</v>
      </c>
      <c r="X1878" s="14" t="s">
        <v>17</v>
      </c>
      <c r="Y1878" s="14" t="s">
        <v>17</v>
      </c>
      <c r="Z1878" s="14" t="s">
        <v>17</v>
      </c>
      <c r="AA1878" s="14" t="s">
        <v>17</v>
      </c>
      <c r="AB1878" s="14" t="s">
        <v>17</v>
      </c>
      <c r="AC1878" s="14" t="s">
        <v>17</v>
      </c>
      <c r="AD1878" s="14" t="s">
        <v>17</v>
      </c>
      <c r="AE1878" s="14" t="s">
        <v>17</v>
      </c>
    </row>
    <row r="1879" spans="1:31">
      <c r="A1879" t="s">
        <v>143</v>
      </c>
      <c r="B1879" t="s">
        <v>27</v>
      </c>
      <c r="C1879" s="234">
        <v>38254</v>
      </c>
      <c r="D1879" s="234">
        <v>38518</v>
      </c>
      <c r="E1879">
        <v>2005</v>
      </c>
      <c r="F1879">
        <v>2</v>
      </c>
      <c r="G1879">
        <v>13</v>
      </c>
      <c r="H1879">
        <v>43.834382589954274</v>
      </c>
      <c r="I1879">
        <v>2.559267520904541</v>
      </c>
      <c r="J1879" s="14" t="s">
        <v>17</v>
      </c>
      <c r="K1879" s="14" t="s">
        <v>17</v>
      </c>
      <c r="L1879" s="14" t="s">
        <v>17</v>
      </c>
      <c r="M1879" s="14" t="s">
        <v>17</v>
      </c>
      <c r="N1879" s="14" t="s">
        <v>17</v>
      </c>
      <c r="O1879" s="14" t="s">
        <v>17</v>
      </c>
      <c r="P1879" s="14" t="s">
        <v>17</v>
      </c>
      <c r="Q1879" s="14" t="s">
        <v>17</v>
      </c>
      <c r="R1879" s="14" t="s">
        <v>17</v>
      </c>
      <c r="S1879" s="14" t="s">
        <v>17</v>
      </c>
      <c r="T1879" s="14" t="s">
        <v>17</v>
      </c>
      <c r="U1879" s="14" t="s">
        <v>17</v>
      </c>
      <c r="V1879" s="14" t="s">
        <v>17</v>
      </c>
      <c r="W1879" s="14" t="s">
        <v>17</v>
      </c>
      <c r="X1879" s="14" t="s">
        <v>17</v>
      </c>
      <c r="Y1879" s="14" t="s">
        <v>17</v>
      </c>
      <c r="Z1879" s="14" t="s">
        <v>17</v>
      </c>
      <c r="AA1879" s="14" t="s">
        <v>17</v>
      </c>
      <c r="AB1879" s="14" t="s">
        <v>17</v>
      </c>
      <c r="AC1879" s="14" t="s">
        <v>17</v>
      </c>
      <c r="AD1879" s="14" t="s">
        <v>17</v>
      </c>
      <c r="AE1879" s="14" t="s">
        <v>17</v>
      </c>
    </row>
    <row r="1880" spans="1:31">
      <c r="A1880" t="s">
        <v>143</v>
      </c>
      <c r="B1880" t="s">
        <v>27</v>
      </c>
      <c r="C1880" s="234">
        <v>38254</v>
      </c>
      <c r="D1880" s="234">
        <v>38518</v>
      </c>
      <c r="E1880">
        <v>2005</v>
      </c>
      <c r="F1880">
        <v>2</v>
      </c>
      <c r="G1880">
        <v>14</v>
      </c>
      <c r="H1880">
        <v>44.4916153295122</v>
      </c>
      <c r="I1880">
        <v>1.9708222150802612</v>
      </c>
      <c r="J1880" s="14" t="s">
        <v>17</v>
      </c>
      <c r="K1880" s="14" t="s">
        <v>17</v>
      </c>
      <c r="L1880" s="14" t="s">
        <v>17</v>
      </c>
      <c r="M1880" s="14" t="s">
        <v>17</v>
      </c>
      <c r="N1880" s="14" t="s">
        <v>17</v>
      </c>
      <c r="O1880" s="14" t="s">
        <v>17</v>
      </c>
      <c r="P1880" s="14" t="s">
        <v>17</v>
      </c>
      <c r="Q1880" s="14" t="s">
        <v>17</v>
      </c>
      <c r="R1880" s="14" t="s">
        <v>17</v>
      </c>
      <c r="S1880" s="14" t="s">
        <v>17</v>
      </c>
      <c r="T1880" s="14" t="s">
        <v>17</v>
      </c>
      <c r="U1880" s="14" t="s">
        <v>17</v>
      </c>
      <c r="V1880" s="14" t="s">
        <v>17</v>
      </c>
      <c r="W1880" s="14" t="s">
        <v>17</v>
      </c>
      <c r="X1880" s="14" t="s">
        <v>17</v>
      </c>
      <c r="Y1880" s="14" t="s">
        <v>17</v>
      </c>
      <c r="Z1880" s="14" t="s">
        <v>17</v>
      </c>
      <c r="AA1880" s="14" t="s">
        <v>17</v>
      </c>
      <c r="AB1880" s="14" t="s">
        <v>17</v>
      </c>
      <c r="AC1880" s="14" t="s">
        <v>17</v>
      </c>
      <c r="AD1880" s="14" t="s">
        <v>17</v>
      </c>
      <c r="AE1880" s="14" t="s">
        <v>17</v>
      </c>
    </row>
    <row r="1881" spans="1:31">
      <c r="A1881" t="s">
        <v>143</v>
      </c>
      <c r="B1881" t="s">
        <v>27</v>
      </c>
      <c r="C1881" s="234">
        <v>38254</v>
      </c>
      <c r="D1881" s="234">
        <v>38518</v>
      </c>
      <c r="E1881">
        <v>2005</v>
      </c>
      <c r="F1881">
        <v>3</v>
      </c>
      <c r="G1881">
        <v>1</v>
      </c>
      <c r="H1881">
        <v>25.860040681143428</v>
      </c>
      <c r="I1881">
        <v>2.3720104694366455</v>
      </c>
      <c r="J1881" s="14" t="s">
        <v>17</v>
      </c>
      <c r="K1881" s="14" t="s">
        <v>17</v>
      </c>
      <c r="L1881" s="14" t="s">
        <v>17</v>
      </c>
      <c r="M1881" s="14" t="s">
        <v>17</v>
      </c>
      <c r="N1881" s="14" t="s">
        <v>17</v>
      </c>
      <c r="O1881" s="14" t="s">
        <v>17</v>
      </c>
      <c r="P1881" s="14" t="s">
        <v>17</v>
      </c>
      <c r="Q1881" s="14" t="s">
        <v>17</v>
      </c>
      <c r="R1881" s="14" t="s">
        <v>17</v>
      </c>
      <c r="S1881" s="14" t="s">
        <v>17</v>
      </c>
      <c r="T1881" s="14" t="s">
        <v>17</v>
      </c>
      <c r="U1881" s="14" t="s">
        <v>17</v>
      </c>
      <c r="V1881" s="14" t="s">
        <v>17</v>
      </c>
      <c r="W1881" s="14" t="s">
        <v>17</v>
      </c>
      <c r="X1881" s="158">
        <v>0.58864632352941182</v>
      </c>
      <c r="Y1881" s="14">
        <v>103</v>
      </c>
      <c r="Z1881" s="14" t="s">
        <v>17</v>
      </c>
      <c r="AA1881" s="14" t="s">
        <v>17</v>
      </c>
      <c r="AB1881" s="14" t="s">
        <v>17</v>
      </c>
      <c r="AC1881" s="14" t="s">
        <v>17</v>
      </c>
      <c r="AD1881" s="14">
        <f t="shared" si="5"/>
        <v>5.715012849800115E-3</v>
      </c>
      <c r="AE1881" s="14" t="s">
        <v>17</v>
      </c>
    </row>
    <row r="1882" spans="1:31">
      <c r="A1882" t="s">
        <v>143</v>
      </c>
      <c r="B1882" t="s">
        <v>27</v>
      </c>
      <c r="C1882" s="234">
        <v>38254</v>
      </c>
      <c r="D1882" s="234">
        <v>38518</v>
      </c>
      <c r="E1882">
        <v>2005</v>
      </c>
      <c r="F1882">
        <v>3</v>
      </c>
      <c r="G1882">
        <v>2</v>
      </c>
      <c r="H1882">
        <v>24.559550027013422</v>
      </c>
      <c r="I1882">
        <v>2.2427468299865723</v>
      </c>
      <c r="J1882" s="14" t="s">
        <v>17</v>
      </c>
      <c r="K1882" s="14" t="s">
        <v>17</v>
      </c>
      <c r="L1882" s="14" t="s">
        <v>17</v>
      </c>
      <c r="M1882" s="14" t="s">
        <v>17</v>
      </c>
      <c r="N1882" s="14" t="s">
        <v>17</v>
      </c>
      <c r="O1882" s="14" t="s">
        <v>17</v>
      </c>
      <c r="P1882" s="14" t="s">
        <v>17</v>
      </c>
      <c r="Q1882" s="14" t="s">
        <v>17</v>
      </c>
      <c r="R1882" s="14" t="s">
        <v>17</v>
      </c>
      <c r="S1882" s="14" t="s">
        <v>17</v>
      </c>
      <c r="T1882" s="14" t="s">
        <v>17</v>
      </c>
      <c r="U1882" s="14" t="s">
        <v>17</v>
      </c>
      <c r="V1882" s="14" t="s">
        <v>17</v>
      </c>
      <c r="W1882" s="14" t="s">
        <v>17</v>
      </c>
      <c r="X1882" s="158">
        <v>0.59152982142857147</v>
      </c>
      <c r="Y1882" s="14">
        <v>103</v>
      </c>
      <c r="Z1882" s="14" t="s">
        <v>17</v>
      </c>
      <c r="AA1882" s="14" t="s">
        <v>17</v>
      </c>
      <c r="AB1882" s="14" t="s">
        <v>17</v>
      </c>
      <c r="AC1882" s="14" t="s">
        <v>17</v>
      </c>
      <c r="AD1882" s="14">
        <f t="shared" si="5"/>
        <v>5.7430079750346742E-3</v>
      </c>
      <c r="AE1882" s="14" t="s">
        <v>17</v>
      </c>
    </row>
    <row r="1883" spans="1:31">
      <c r="A1883" t="s">
        <v>143</v>
      </c>
      <c r="B1883" t="s">
        <v>27</v>
      </c>
      <c r="C1883" s="234">
        <v>38254</v>
      </c>
      <c r="D1883" s="234">
        <v>38518</v>
      </c>
      <c r="E1883">
        <v>2005</v>
      </c>
      <c r="F1883">
        <v>3</v>
      </c>
      <c r="G1883">
        <v>3</v>
      </c>
      <c r="H1883">
        <v>26.166784366642098</v>
      </c>
      <c r="I1883">
        <v>2.3633613586425781</v>
      </c>
      <c r="J1883" s="14" t="s">
        <v>17</v>
      </c>
      <c r="K1883" s="14" t="s">
        <v>17</v>
      </c>
      <c r="L1883" s="14" t="s">
        <v>17</v>
      </c>
      <c r="M1883" s="14" t="s">
        <v>17</v>
      </c>
      <c r="N1883" s="14" t="s">
        <v>17</v>
      </c>
      <c r="O1883" s="14" t="s">
        <v>17</v>
      </c>
      <c r="P1883" s="14" t="s">
        <v>17</v>
      </c>
      <c r="Q1883" s="14" t="s">
        <v>17</v>
      </c>
      <c r="R1883" s="14" t="s">
        <v>17</v>
      </c>
      <c r="S1883" s="14" t="s">
        <v>17</v>
      </c>
      <c r="T1883" s="14" t="s">
        <v>17</v>
      </c>
      <c r="U1883" s="14" t="s">
        <v>17</v>
      </c>
      <c r="V1883" s="14" t="s">
        <v>17</v>
      </c>
      <c r="W1883" s="14" t="s">
        <v>17</v>
      </c>
      <c r="X1883" s="158">
        <v>0.696317731092437</v>
      </c>
      <c r="Y1883" s="14">
        <v>103</v>
      </c>
      <c r="Z1883" s="14" t="s">
        <v>17</v>
      </c>
      <c r="AA1883" s="14" t="s">
        <v>17</v>
      </c>
      <c r="AB1883" s="14" t="s">
        <v>17</v>
      </c>
      <c r="AC1883" s="14" t="s">
        <v>17</v>
      </c>
      <c r="AD1883" s="14">
        <f t="shared" si="5"/>
        <v>6.760366321285796E-3</v>
      </c>
      <c r="AE1883" s="14" t="s">
        <v>17</v>
      </c>
    </row>
    <row r="1884" spans="1:31">
      <c r="A1884" t="s">
        <v>143</v>
      </c>
      <c r="B1884" t="s">
        <v>27</v>
      </c>
      <c r="C1884" s="234">
        <v>38254</v>
      </c>
      <c r="D1884" s="234">
        <v>38518</v>
      </c>
      <c r="E1884">
        <v>2005</v>
      </c>
      <c r="F1884">
        <v>3</v>
      </c>
      <c r="G1884">
        <v>4</v>
      </c>
      <c r="H1884">
        <v>34.568278835107989</v>
      </c>
      <c r="I1884">
        <v>2.130730152130127</v>
      </c>
      <c r="J1884" s="14" t="s">
        <v>17</v>
      </c>
      <c r="K1884" s="14" t="s">
        <v>17</v>
      </c>
      <c r="L1884" s="14" t="s">
        <v>17</v>
      </c>
      <c r="M1884" s="14" t="s">
        <v>17</v>
      </c>
      <c r="N1884" s="14" t="s">
        <v>17</v>
      </c>
      <c r="O1884" s="14" t="s">
        <v>17</v>
      </c>
      <c r="P1884" s="14" t="s">
        <v>17</v>
      </c>
      <c r="Q1884" s="14" t="s">
        <v>17</v>
      </c>
      <c r="R1884" s="14" t="s">
        <v>17</v>
      </c>
      <c r="S1884" s="14" t="s">
        <v>17</v>
      </c>
      <c r="T1884" s="14" t="s">
        <v>17</v>
      </c>
      <c r="U1884" s="14" t="s">
        <v>17</v>
      </c>
      <c r="V1884" s="14" t="s">
        <v>17</v>
      </c>
      <c r="W1884" s="14" t="s">
        <v>17</v>
      </c>
      <c r="X1884" s="158">
        <v>0.7427630753968254</v>
      </c>
      <c r="Y1884" s="14">
        <v>103</v>
      </c>
      <c r="Z1884" s="14" t="s">
        <v>17</v>
      </c>
      <c r="AA1884" s="14" t="s">
        <v>17</v>
      </c>
      <c r="AB1884" s="14" t="s">
        <v>17</v>
      </c>
      <c r="AC1884" s="14" t="s">
        <v>17</v>
      </c>
      <c r="AD1884" s="14">
        <f t="shared" si="5"/>
        <v>7.2112919941439363E-3</v>
      </c>
      <c r="AE1884" s="14" t="s">
        <v>17</v>
      </c>
    </row>
    <row r="1885" spans="1:31">
      <c r="A1885" t="s">
        <v>143</v>
      </c>
      <c r="B1885" t="s">
        <v>27</v>
      </c>
      <c r="C1885" s="234">
        <v>38254</v>
      </c>
      <c r="D1885" s="234">
        <v>38518</v>
      </c>
      <c r="E1885">
        <v>2005</v>
      </c>
      <c r="F1885">
        <v>3</v>
      </c>
      <c r="G1885">
        <v>5</v>
      </c>
      <c r="H1885">
        <v>37.299724890451571</v>
      </c>
      <c r="I1885">
        <v>2.278623104095459</v>
      </c>
      <c r="J1885" s="14" t="s">
        <v>17</v>
      </c>
      <c r="K1885" s="14" t="s">
        <v>17</v>
      </c>
      <c r="L1885" s="14" t="s">
        <v>17</v>
      </c>
      <c r="M1885" s="14" t="s">
        <v>17</v>
      </c>
      <c r="N1885" s="14" t="s">
        <v>17</v>
      </c>
      <c r="O1885" s="14" t="s">
        <v>17</v>
      </c>
      <c r="P1885" s="14" t="s">
        <v>17</v>
      </c>
      <c r="Q1885" s="14" t="s">
        <v>17</v>
      </c>
      <c r="R1885" s="14" t="s">
        <v>17</v>
      </c>
      <c r="S1885" s="14" t="s">
        <v>17</v>
      </c>
      <c r="T1885" s="14" t="s">
        <v>17</v>
      </c>
      <c r="U1885" s="14" t="s">
        <v>17</v>
      </c>
      <c r="V1885" s="14" t="s">
        <v>17</v>
      </c>
      <c r="W1885" s="14" t="s">
        <v>17</v>
      </c>
      <c r="X1885" s="158">
        <v>0.7593502976190476</v>
      </c>
      <c r="Y1885" s="14">
        <v>103</v>
      </c>
      <c r="Z1885" s="14" t="s">
        <v>17</v>
      </c>
      <c r="AA1885" s="14" t="s">
        <v>17</v>
      </c>
      <c r="AB1885" s="14" t="s">
        <v>17</v>
      </c>
      <c r="AC1885" s="14" t="s">
        <v>17</v>
      </c>
      <c r="AD1885" s="14">
        <f t="shared" si="5"/>
        <v>7.3723329865926952E-3</v>
      </c>
      <c r="AE1885" s="14" t="s">
        <v>17</v>
      </c>
    </row>
    <row r="1886" spans="1:31">
      <c r="A1886" t="s">
        <v>143</v>
      </c>
      <c r="B1886" t="s">
        <v>27</v>
      </c>
      <c r="C1886" s="234">
        <v>38254</v>
      </c>
      <c r="D1886" s="234">
        <v>38518</v>
      </c>
      <c r="E1886">
        <v>2005</v>
      </c>
      <c r="F1886">
        <v>3</v>
      </c>
      <c r="G1886">
        <v>6</v>
      </c>
      <c r="H1886">
        <v>44.531312683845343</v>
      </c>
      <c r="I1886" t="s">
        <v>17</v>
      </c>
      <c r="J1886" s="14" t="s">
        <v>17</v>
      </c>
      <c r="K1886" s="14" t="s">
        <v>17</v>
      </c>
      <c r="L1886" s="14" t="s">
        <v>17</v>
      </c>
      <c r="M1886" s="14" t="s">
        <v>17</v>
      </c>
      <c r="N1886" s="14" t="s">
        <v>17</v>
      </c>
      <c r="O1886" s="14" t="s">
        <v>17</v>
      </c>
      <c r="P1886" s="14" t="s">
        <v>17</v>
      </c>
      <c r="Q1886" s="14" t="s">
        <v>17</v>
      </c>
      <c r="R1886" s="14" t="s">
        <v>17</v>
      </c>
      <c r="S1886" s="14" t="s">
        <v>17</v>
      </c>
      <c r="T1886" s="14" t="s">
        <v>17</v>
      </c>
      <c r="U1886" s="14" t="s">
        <v>17</v>
      </c>
      <c r="V1886" s="14" t="s">
        <v>17</v>
      </c>
      <c r="W1886" s="14" t="s">
        <v>17</v>
      </c>
      <c r="X1886" s="158">
        <v>0.75742808823529406</v>
      </c>
      <c r="Y1886" s="14">
        <v>103</v>
      </c>
      <c r="Z1886" s="14" t="s">
        <v>17</v>
      </c>
      <c r="AA1886" s="14" t="s">
        <v>17</v>
      </c>
      <c r="AB1886" s="14" t="s">
        <v>17</v>
      </c>
      <c r="AC1886" s="14" t="s">
        <v>17</v>
      </c>
      <c r="AD1886" s="14">
        <f t="shared" si="5"/>
        <v>7.3536707595659619E-3</v>
      </c>
      <c r="AE1886" s="14" t="s">
        <v>17</v>
      </c>
    </row>
    <row r="1887" spans="1:31">
      <c r="A1887" t="s">
        <v>143</v>
      </c>
      <c r="B1887" t="s">
        <v>27</v>
      </c>
      <c r="C1887" s="234">
        <v>38254</v>
      </c>
      <c r="D1887" s="234">
        <v>38518</v>
      </c>
      <c r="E1887">
        <v>2005</v>
      </c>
      <c r="F1887">
        <v>3</v>
      </c>
      <c r="G1887">
        <v>7</v>
      </c>
      <c r="H1887">
        <v>30.513565219256609</v>
      </c>
      <c r="I1887">
        <v>2.5772430896759033</v>
      </c>
      <c r="J1887" s="14" t="s">
        <v>17</v>
      </c>
      <c r="K1887" s="14" t="s">
        <v>17</v>
      </c>
      <c r="L1887" s="14" t="s">
        <v>17</v>
      </c>
      <c r="M1887" s="14" t="s">
        <v>17</v>
      </c>
      <c r="N1887" s="14" t="s">
        <v>17</v>
      </c>
      <c r="O1887" s="14" t="s">
        <v>17</v>
      </c>
      <c r="P1887" s="14" t="s">
        <v>17</v>
      </c>
      <c r="Q1887" s="14" t="s">
        <v>17</v>
      </c>
      <c r="R1887" s="14" t="s">
        <v>17</v>
      </c>
      <c r="S1887" s="14" t="s">
        <v>17</v>
      </c>
      <c r="T1887" s="14" t="s">
        <v>17</v>
      </c>
      <c r="U1887" s="14" t="s">
        <v>17</v>
      </c>
      <c r="V1887" s="14" t="s">
        <v>17</v>
      </c>
      <c r="W1887" s="14" t="s">
        <v>17</v>
      </c>
      <c r="X1887" s="158">
        <v>0.8058840686274511</v>
      </c>
      <c r="Y1887" s="14">
        <v>103</v>
      </c>
      <c r="Z1887" s="14" t="s">
        <v>17</v>
      </c>
      <c r="AA1887" s="14" t="s">
        <v>17</v>
      </c>
      <c r="AB1887" s="14" t="s">
        <v>17</v>
      </c>
      <c r="AC1887" s="14" t="s">
        <v>17</v>
      </c>
      <c r="AD1887" s="14">
        <f t="shared" si="5"/>
        <v>7.8241171711403018E-3</v>
      </c>
      <c r="AE1887" s="14" t="s">
        <v>17</v>
      </c>
    </row>
    <row r="1888" spans="1:31">
      <c r="A1888" t="s">
        <v>143</v>
      </c>
      <c r="B1888" t="s">
        <v>27</v>
      </c>
      <c r="C1888" s="234">
        <v>38254</v>
      </c>
      <c r="D1888" s="234">
        <v>38518</v>
      </c>
      <c r="E1888">
        <v>2005</v>
      </c>
      <c r="F1888">
        <v>3</v>
      </c>
      <c r="G1888">
        <v>8</v>
      </c>
      <c r="H1888">
        <v>41.144997466006096</v>
      </c>
      <c r="I1888">
        <v>2.1722750663757324</v>
      </c>
      <c r="J1888" s="14" t="s">
        <v>17</v>
      </c>
      <c r="K1888" s="14" t="s">
        <v>17</v>
      </c>
      <c r="L1888" s="14" t="s">
        <v>17</v>
      </c>
      <c r="M1888" s="14" t="s">
        <v>17</v>
      </c>
      <c r="N1888" s="14" t="s">
        <v>17</v>
      </c>
      <c r="O1888" s="14" t="s">
        <v>17</v>
      </c>
      <c r="P1888" s="14" t="s">
        <v>17</v>
      </c>
      <c r="Q1888" s="14" t="s">
        <v>17</v>
      </c>
      <c r="R1888" s="14" t="s">
        <v>17</v>
      </c>
      <c r="S1888" s="14" t="s">
        <v>17</v>
      </c>
      <c r="T1888" s="14" t="s">
        <v>17</v>
      </c>
      <c r="U1888" s="14" t="s">
        <v>17</v>
      </c>
      <c r="V1888" s="14" t="s">
        <v>17</v>
      </c>
      <c r="W1888" s="14" t="s">
        <v>17</v>
      </c>
      <c r="X1888" s="14" t="s">
        <v>17</v>
      </c>
      <c r="Y1888" s="14" t="s">
        <v>17</v>
      </c>
      <c r="Z1888" s="14" t="s">
        <v>17</v>
      </c>
      <c r="AA1888" s="14" t="s">
        <v>17</v>
      </c>
      <c r="AB1888" s="14" t="s">
        <v>17</v>
      </c>
      <c r="AC1888" s="14" t="s">
        <v>17</v>
      </c>
      <c r="AD1888" s="14" t="s">
        <v>17</v>
      </c>
      <c r="AE1888" s="14" t="s">
        <v>17</v>
      </c>
    </row>
    <row r="1889" spans="1:31">
      <c r="A1889" t="s">
        <v>143</v>
      </c>
      <c r="B1889" t="s">
        <v>27</v>
      </c>
      <c r="C1889" s="234">
        <v>38254</v>
      </c>
      <c r="D1889" s="234">
        <v>38518</v>
      </c>
      <c r="E1889">
        <v>2005</v>
      </c>
      <c r="F1889">
        <v>3</v>
      </c>
      <c r="G1889">
        <v>9</v>
      </c>
      <c r="H1889">
        <v>32.177013796661591</v>
      </c>
      <c r="I1889">
        <v>2.3647444248199463</v>
      </c>
      <c r="J1889" s="14" t="s">
        <v>17</v>
      </c>
      <c r="K1889" s="14" t="s">
        <v>17</v>
      </c>
      <c r="L1889" s="14" t="s">
        <v>17</v>
      </c>
      <c r="M1889" s="14" t="s">
        <v>17</v>
      </c>
      <c r="N1889" s="14" t="s">
        <v>17</v>
      </c>
      <c r="O1889" s="14" t="s">
        <v>17</v>
      </c>
      <c r="P1889" s="14" t="s">
        <v>17</v>
      </c>
      <c r="Q1889" s="14" t="s">
        <v>17</v>
      </c>
      <c r="R1889" s="14" t="s">
        <v>17</v>
      </c>
      <c r="S1889" s="14" t="s">
        <v>17</v>
      </c>
      <c r="T1889" s="14" t="s">
        <v>17</v>
      </c>
      <c r="U1889" s="14" t="s">
        <v>17</v>
      </c>
      <c r="V1889" s="14" t="s">
        <v>17</v>
      </c>
      <c r="W1889" s="14" t="s">
        <v>17</v>
      </c>
      <c r="X1889" s="14" t="s">
        <v>17</v>
      </c>
      <c r="Y1889" s="14" t="s">
        <v>17</v>
      </c>
      <c r="Z1889" s="14" t="s">
        <v>17</v>
      </c>
      <c r="AA1889" s="14" t="s">
        <v>17</v>
      </c>
      <c r="AB1889" s="14" t="s">
        <v>17</v>
      </c>
      <c r="AC1889" s="14" t="s">
        <v>17</v>
      </c>
      <c r="AD1889" s="14" t="s">
        <v>17</v>
      </c>
      <c r="AE1889" s="14" t="s">
        <v>17</v>
      </c>
    </row>
    <row r="1890" spans="1:31">
      <c r="A1890" t="s">
        <v>143</v>
      </c>
      <c r="B1890" t="s">
        <v>27</v>
      </c>
      <c r="C1890" s="234">
        <v>38254</v>
      </c>
      <c r="D1890" s="234">
        <v>38518</v>
      </c>
      <c r="E1890">
        <v>2005</v>
      </c>
      <c r="F1890">
        <v>3</v>
      </c>
      <c r="G1890">
        <v>10</v>
      </c>
      <c r="H1890">
        <v>43.32314060937501</v>
      </c>
      <c r="I1890">
        <v>2.1499502658843994</v>
      </c>
      <c r="J1890" s="14" t="s">
        <v>17</v>
      </c>
      <c r="K1890" s="14" t="s">
        <v>17</v>
      </c>
      <c r="L1890" s="14" t="s">
        <v>17</v>
      </c>
      <c r="M1890" s="14" t="s">
        <v>17</v>
      </c>
      <c r="N1890" s="14" t="s">
        <v>17</v>
      </c>
      <c r="O1890" s="14" t="s">
        <v>17</v>
      </c>
      <c r="P1890" s="14" t="s">
        <v>17</v>
      </c>
      <c r="Q1890" s="14" t="s">
        <v>17</v>
      </c>
      <c r="R1890" s="14" t="s">
        <v>17</v>
      </c>
      <c r="S1890" s="14" t="s">
        <v>17</v>
      </c>
      <c r="T1890" s="14" t="s">
        <v>17</v>
      </c>
      <c r="U1890" s="14" t="s">
        <v>17</v>
      </c>
      <c r="V1890" s="14" t="s">
        <v>17</v>
      </c>
      <c r="W1890" s="14" t="s">
        <v>17</v>
      </c>
      <c r="X1890" s="14" t="s">
        <v>17</v>
      </c>
      <c r="Y1890" s="14" t="s">
        <v>17</v>
      </c>
      <c r="Z1890" s="14" t="s">
        <v>17</v>
      </c>
      <c r="AA1890" s="14" t="s">
        <v>17</v>
      </c>
      <c r="AB1890" s="14" t="s">
        <v>17</v>
      </c>
      <c r="AC1890" s="14" t="s">
        <v>17</v>
      </c>
      <c r="AD1890" s="14" t="s">
        <v>17</v>
      </c>
      <c r="AE1890" s="14" t="s">
        <v>17</v>
      </c>
    </row>
    <row r="1891" spans="1:31">
      <c r="A1891" t="s">
        <v>143</v>
      </c>
      <c r="B1891" t="s">
        <v>27</v>
      </c>
      <c r="C1891" s="234">
        <v>38254</v>
      </c>
      <c r="D1891" s="234">
        <v>38518</v>
      </c>
      <c r="E1891">
        <v>2005</v>
      </c>
      <c r="F1891">
        <v>3</v>
      </c>
      <c r="G1891">
        <v>11</v>
      </c>
      <c r="H1891">
        <v>45.557407979573178</v>
      </c>
      <c r="I1891">
        <v>2.2523112297058105</v>
      </c>
      <c r="J1891" s="14" t="s">
        <v>17</v>
      </c>
      <c r="K1891" s="14" t="s">
        <v>17</v>
      </c>
      <c r="L1891" s="14" t="s">
        <v>17</v>
      </c>
      <c r="M1891" s="14" t="s">
        <v>17</v>
      </c>
      <c r="N1891" s="14" t="s">
        <v>17</v>
      </c>
      <c r="O1891" s="14" t="s">
        <v>17</v>
      </c>
      <c r="P1891" s="14" t="s">
        <v>17</v>
      </c>
      <c r="Q1891" s="14" t="s">
        <v>17</v>
      </c>
      <c r="R1891" s="14" t="s">
        <v>17</v>
      </c>
      <c r="S1891" s="14" t="s">
        <v>17</v>
      </c>
      <c r="T1891" s="14" t="s">
        <v>17</v>
      </c>
      <c r="U1891" s="14" t="s">
        <v>17</v>
      </c>
      <c r="V1891" s="14" t="s">
        <v>17</v>
      </c>
      <c r="W1891" s="14" t="s">
        <v>17</v>
      </c>
      <c r="X1891" s="14" t="s">
        <v>17</v>
      </c>
      <c r="Y1891" s="14" t="s">
        <v>17</v>
      </c>
      <c r="Z1891" s="14" t="s">
        <v>17</v>
      </c>
      <c r="AA1891" s="14" t="s">
        <v>17</v>
      </c>
      <c r="AB1891" s="14" t="s">
        <v>17</v>
      </c>
      <c r="AC1891" s="14" t="s">
        <v>17</v>
      </c>
      <c r="AD1891" s="14" t="s">
        <v>17</v>
      </c>
      <c r="AE1891" s="14" t="s">
        <v>17</v>
      </c>
    </row>
    <row r="1892" spans="1:31">
      <c r="A1892" t="s">
        <v>143</v>
      </c>
      <c r="B1892" t="s">
        <v>27</v>
      </c>
      <c r="C1892" s="234">
        <v>38254</v>
      </c>
      <c r="D1892" s="234">
        <v>38518</v>
      </c>
      <c r="E1892">
        <v>2005</v>
      </c>
      <c r="F1892">
        <v>3</v>
      </c>
      <c r="G1892">
        <v>12</v>
      </c>
      <c r="H1892">
        <v>41.387675307637195</v>
      </c>
      <c r="I1892">
        <v>2.3306183815002441</v>
      </c>
      <c r="J1892" s="14" t="s">
        <v>17</v>
      </c>
      <c r="K1892" s="14" t="s">
        <v>17</v>
      </c>
      <c r="L1892" s="14" t="s">
        <v>17</v>
      </c>
      <c r="M1892" s="14" t="s">
        <v>17</v>
      </c>
      <c r="N1892" s="14" t="s">
        <v>17</v>
      </c>
      <c r="O1892" s="14" t="s">
        <v>17</v>
      </c>
      <c r="P1892" s="14" t="s">
        <v>17</v>
      </c>
      <c r="Q1892" s="14" t="s">
        <v>17</v>
      </c>
      <c r="R1892" s="14" t="s">
        <v>17</v>
      </c>
      <c r="S1892" s="14" t="s">
        <v>17</v>
      </c>
      <c r="T1892" s="14" t="s">
        <v>17</v>
      </c>
      <c r="U1892" s="14" t="s">
        <v>17</v>
      </c>
      <c r="V1892" s="14" t="s">
        <v>17</v>
      </c>
      <c r="W1892" s="14" t="s">
        <v>17</v>
      </c>
      <c r="X1892" s="14" t="s">
        <v>17</v>
      </c>
      <c r="Y1892" s="14" t="s">
        <v>17</v>
      </c>
      <c r="Z1892" s="14" t="s">
        <v>17</v>
      </c>
      <c r="AA1892" s="14" t="s">
        <v>17</v>
      </c>
      <c r="AB1892" s="14" t="s">
        <v>17</v>
      </c>
      <c r="AC1892" s="14" t="s">
        <v>17</v>
      </c>
      <c r="AD1892" s="14" t="s">
        <v>17</v>
      </c>
      <c r="AE1892" s="14" t="s">
        <v>17</v>
      </c>
    </row>
    <row r="1893" spans="1:31">
      <c r="A1893" t="s">
        <v>143</v>
      </c>
      <c r="B1893" t="s">
        <v>27</v>
      </c>
      <c r="C1893" s="234">
        <v>38254</v>
      </c>
      <c r="D1893" s="234">
        <v>38518</v>
      </c>
      <c r="E1893">
        <v>2005</v>
      </c>
      <c r="F1893">
        <v>3</v>
      </c>
      <c r="G1893">
        <v>13</v>
      </c>
      <c r="H1893">
        <v>48.010369541615852</v>
      </c>
      <c r="I1893">
        <v>2.7785255908966064</v>
      </c>
      <c r="J1893" s="14" t="s">
        <v>17</v>
      </c>
      <c r="K1893" s="14" t="s">
        <v>17</v>
      </c>
      <c r="L1893" s="14" t="s">
        <v>17</v>
      </c>
      <c r="M1893" s="14" t="s">
        <v>17</v>
      </c>
      <c r="N1893" s="14" t="s">
        <v>17</v>
      </c>
      <c r="O1893" s="14" t="s">
        <v>17</v>
      </c>
      <c r="P1893" s="14" t="s">
        <v>17</v>
      </c>
      <c r="Q1893" s="14" t="s">
        <v>17</v>
      </c>
      <c r="R1893" s="14" t="s">
        <v>17</v>
      </c>
      <c r="S1893" s="14" t="s">
        <v>17</v>
      </c>
      <c r="T1893" s="14" t="s">
        <v>17</v>
      </c>
      <c r="U1893" s="14" t="s">
        <v>17</v>
      </c>
      <c r="V1893" s="14" t="s">
        <v>17</v>
      </c>
      <c r="W1893" s="14" t="s">
        <v>17</v>
      </c>
      <c r="X1893" s="14" t="s">
        <v>17</v>
      </c>
      <c r="Y1893" s="14" t="s">
        <v>17</v>
      </c>
      <c r="Z1893" s="14" t="s">
        <v>17</v>
      </c>
      <c r="AA1893" s="14" t="s">
        <v>17</v>
      </c>
      <c r="AB1893" s="14" t="s">
        <v>17</v>
      </c>
      <c r="AC1893" s="14" t="s">
        <v>17</v>
      </c>
      <c r="AD1893" s="14" t="s">
        <v>17</v>
      </c>
      <c r="AE1893" s="14" t="s">
        <v>17</v>
      </c>
    </row>
    <row r="1894" spans="1:31">
      <c r="A1894" t="s">
        <v>143</v>
      </c>
      <c r="B1894" t="s">
        <v>27</v>
      </c>
      <c r="C1894" s="234">
        <v>38254</v>
      </c>
      <c r="D1894" s="234">
        <v>38518</v>
      </c>
      <c r="E1894">
        <v>2005</v>
      </c>
      <c r="F1894">
        <v>3</v>
      </c>
      <c r="G1894">
        <v>14</v>
      </c>
      <c r="H1894">
        <v>43.810598381737805</v>
      </c>
      <c r="I1894">
        <v>2.2488598823547363</v>
      </c>
      <c r="J1894" s="14" t="s">
        <v>17</v>
      </c>
      <c r="K1894" s="14" t="s">
        <v>17</v>
      </c>
      <c r="L1894" s="14" t="s">
        <v>17</v>
      </c>
      <c r="M1894" s="14" t="s">
        <v>17</v>
      </c>
      <c r="N1894" s="14" t="s">
        <v>17</v>
      </c>
      <c r="O1894" s="14" t="s">
        <v>17</v>
      </c>
      <c r="P1894" s="14" t="s">
        <v>17</v>
      </c>
      <c r="Q1894" s="14" t="s">
        <v>17</v>
      </c>
      <c r="R1894" s="14" t="s">
        <v>17</v>
      </c>
      <c r="S1894" s="14" t="s">
        <v>17</v>
      </c>
      <c r="T1894" s="14" t="s">
        <v>17</v>
      </c>
      <c r="U1894" s="14" t="s">
        <v>17</v>
      </c>
      <c r="V1894" s="14" t="s">
        <v>17</v>
      </c>
      <c r="W1894" s="14" t="s">
        <v>17</v>
      </c>
      <c r="X1894" s="14" t="s">
        <v>17</v>
      </c>
      <c r="Y1894" s="14" t="s">
        <v>17</v>
      </c>
      <c r="Z1894" s="14" t="s">
        <v>17</v>
      </c>
      <c r="AA1894" s="14" t="s">
        <v>17</v>
      </c>
      <c r="AB1894" s="14" t="s">
        <v>17</v>
      </c>
      <c r="AC1894" s="14" t="s">
        <v>17</v>
      </c>
      <c r="AD1894" s="14" t="s">
        <v>17</v>
      </c>
      <c r="AE1894" s="14" t="s">
        <v>17</v>
      </c>
    </row>
    <row r="1895" spans="1:31">
      <c r="A1895" t="s">
        <v>143</v>
      </c>
      <c r="B1895" t="s">
        <v>27</v>
      </c>
      <c r="C1895" s="234">
        <v>38254</v>
      </c>
      <c r="D1895" s="234">
        <v>38518</v>
      </c>
      <c r="E1895">
        <v>2005</v>
      </c>
      <c r="F1895">
        <v>4</v>
      </c>
      <c r="G1895">
        <v>1</v>
      </c>
      <c r="H1895">
        <v>23.01773960578652</v>
      </c>
      <c r="I1895">
        <v>2.333669900894165</v>
      </c>
      <c r="J1895" s="14" t="s">
        <v>17</v>
      </c>
      <c r="K1895" s="14" t="s">
        <v>17</v>
      </c>
      <c r="L1895" s="14" t="s">
        <v>17</v>
      </c>
      <c r="M1895" s="14" t="s">
        <v>17</v>
      </c>
      <c r="N1895" s="14" t="s">
        <v>17</v>
      </c>
      <c r="O1895" s="14" t="s">
        <v>17</v>
      </c>
      <c r="P1895" s="14" t="s">
        <v>17</v>
      </c>
      <c r="Q1895" s="14" t="s">
        <v>17</v>
      </c>
      <c r="R1895" s="14" t="s">
        <v>17</v>
      </c>
      <c r="S1895" s="14" t="s">
        <v>17</v>
      </c>
      <c r="T1895" s="14" t="s">
        <v>17</v>
      </c>
      <c r="U1895" s="14" t="s">
        <v>17</v>
      </c>
      <c r="V1895" s="14" t="s">
        <v>17</v>
      </c>
      <c r="W1895" s="14" t="s">
        <v>17</v>
      </c>
      <c r="X1895" s="158">
        <v>0.5793855555555556</v>
      </c>
      <c r="Y1895" s="14">
        <v>103</v>
      </c>
      <c r="Z1895" s="14" t="s">
        <v>17</v>
      </c>
      <c r="AA1895" s="14" t="s">
        <v>17</v>
      </c>
      <c r="AB1895" s="14" t="s">
        <v>17</v>
      </c>
      <c r="AC1895" s="14" t="s">
        <v>17</v>
      </c>
      <c r="AD1895" s="14">
        <f t="shared" si="5"/>
        <v>5.6251024811218991E-3</v>
      </c>
      <c r="AE1895" s="14" t="s">
        <v>17</v>
      </c>
    </row>
    <row r="1896" spans="1:31">
      <c r="A1896" t="s">
        <v>143</v>
      </c>
      <c r="B1896" t="s">
        <v>27</v>
      </c>
      <c r="C1896" s="234">
        <v>38254</v>
      </c>
      <c r="D1896" s="234">
        <v>38518</v>
      </c>
      <c r="E1896">
        <v>2005</v>
      </c>
      <c r="F1896">
        <v>4</v>
      </c>
      <c r="G1896">
        <v>2</v>
      </c>
      <c r="H1896">
        <v>23.940456048583091</v>
      </c>
      <c r="I1896">
        <v>2.3578388690948486</v>
      </c>
      <c r="J1896" s="14" t="s">
        <v>17</v>
      </c>
      <c r="K1896" s="14" t="s">
        <v>17</v>
      </c>
      <c r="L1896" s="14" t="s">
        <v>17</v>
      </c>
      <c r="M1896" s="14" t="s">
        <v>17</v>
      </c>
      <c r="N1896" s="14" t="s">
        <v>17</v>
      </c>
      <c r="O1896" s="14" t="s">
        <v>17</v>
      </c>
      <c r="P1896" s="14" t="s">
        <v>17</v>
      </c>
      <c r="Q1896" s="14" t="s">
        <v>17</v>
      </c>
      <c r="R1896" s="14" t="s">
        <v>17</v>
      </c>
      <c r="S1896" s="14" t="s">
        <v>17</v>
      </c>
      <c r="T1896" s="14" t="s">
        <v>17</v>
      </c>
      <c r="U1896" s="14" t="s">
        <v>17</v>
      </c>
      <c r="V1896" s="14" t="s">
        <v>17</v>
      </c>
      <c r="W1896" s="14" t="s">
        <v>17</v>
      </c>
      <c r="X1896" s="158">
        <v>0.58345523809523814</v>
      </c>
      <c r="Y1896" s="14">
        <v>103</v>
      </c>
      <c r="Z1896" s="14" t="s">
        <v>17</v>
      </c>
      <c r="AA1896" s="14" t="s">
        <v>17</v>
      </c>
      <c r="AB1896" s="14" t="s">
        <v>17</v>
      </c>
      <c r="AC1896" s="14" t="s">
        <v>17</v>
      </c>
      <c r="AD1896" s="14">
        <f t="shared" si="5"/>
        <v>5.6646139620896907E-3</v>
      </c>
      <c r="AE1896" s="14" t="s">
        <v>17</v>
      </c>
    </row>
    <row r="1897" spans="1:31">
      <c r="A1897" t="s">
        <v>143</v>
      </c>
      <c r="B1897" t="s">
        <v>27</v>
      </c>
      <c r="C1897" s="234">
        <v>38254</v>
      </c>
      <c r="D1897" s="234">
        <v>38518</v>
      </c>
      <c r="E1897">
        <v>2005</v>
      </c>
      <c r="F1897">
        <v>4</v>
      </c>
      <c r="G1897">
        <v>3</v>
      </c>
      <c r="H1897">
        <v>33.100811264599223</v>
      </c>
      <c r="I1897">
        <v>2.0692782402038574</v>
      </c>
      <c r="J1897" s="14" t="s">
        <v>17</v>
      </c>
      <c r="K1897" s="14" t="s">
        <v>17</v>
      </c>
      <c r="L1897" s="14" t="s">
        <v>17</v>
      </c>
      <c r="M1897" s="14" t="s">
        <v>17</v>
      </c>
      <c r="N1897" s="14" t="s">
        <v>17</v>
      </c>
      <c r="O1897" s="14" t="s">
        <v>17</v>
      </c>
      <c r="P1897" s="14" t="s">
        <v>17</v>
      </c>
      <c r="Q1897" s="14" t="s">
        <v>17</v>
      </c>
      <c r="R1897" s="14" t="s">
        <v>17</v>
      </c>
      <c r="S1897" s="14" t="s">
        <v>17</v>
      </c>
      <c r="T1897" s="14" t="s">
        <v>17</v>
      </c>
      <c r="U1897" s="14" t="s">
        <v>17</v>
      </c>
      <c r="V1897" s="14" t="s">
        <v>17</v>
      </c>
      <c r="W1897" s="14" t="s">
        <v>17</v>
      </c>
      <c r="X1897" s="158">
        <v>0.67667838827838833</v>
      </c>
      <c r="Y1897" s="14">
        <v>103</v>
      </c>
      <c r="Z1897" s="14" t="s">
        <v>17</v>
      </c>
      <c r="AA1897" s="14" t="s">
        <v>17</v>
      </c>
      <c r="AB1897" s="14" t="s">
        <v>17</v>
      </c>
      <c r="AC1897" s="14" t="s">
        <v>17</v>
      </c>
      <c r="AD1897" s="14">
        <f t="shared" si="5"/>
        <v>6.5696930900814403E-3</v>
      </c>
      <c r="AE1897" s="14" t="s">
        <v>17</v>
      </c>
    </row>
    <row r="1898" spans="1:31">
      <c r="A1898" t="s">
        <v>143</v>
      </c>
      <c r="B1898" t="s">
        <v>27</v>
      </c>
      <c r="C1898" s="234">
        <v>38254</v>
      </c>
      <c r="D1898" s="234">
        <v>38518</v>
      </c>
      <c r="E1898">
        <v>2005</v>
      </c>
      <c r="F1898">
        <v>4</v>
      </c>
      <c r="G1898">
        <v>4</v>
      </c>
      <c r="H1898">
        <v>31.546548155658957</v>
      </c>
      <c r="I1898">
        <v>2.2752680778503418</v>
      </c>
      <c r="J1898" s="14" t="s">
        <v>17</v>
      </c>
      <c r="K1898" s="14" t="s">
        <v>17</v>
      </c>
      <c r="L1898" s="14" t="s">
        <v>17</v>
      </c>
      <c r="M1898" s="14" t="s">
        <v>17</v>
      </c>
      <c r="N1898" s="14" t="s">
        <v>17</v>
      </c>
      <c r="O1898" s="14" t="s">
        <v>17</v>
      </c>
      <c r="P1898" s="14" t="s">
        <v>17</v>
      </c>
      <c r="Q1898" s="14" t="s">
        <v>17</v>
      </c>
      <c r="R1898" s="14" t="s">
        <v>17</v>
      </c>
      <c r="S1898" s="14" t="s">
        <v>17</v>
      </c>
      <c r="T1898" s="14" t="s">
        <v>17</v>
      </c>
      <c r="U1898" s="14" t="s">
        <v>17</v>
      </c>
      <c r="V1898" s="14" t="s">
        <v>17</v>
      </c>
      <c r="W1898" s="14" t="s">
        <v>17</v>
      </c>
      <c r="X1898" s="158">
        <v>0.73199727564102546</v>
      </c>
      <c r="Y1898" s="14">
        <v>103</v>
      </c>
      <c r="Z1898" s="14" t="s">
        <v>17</v>
      </c>
      <c r="AA1898" s="14" t="s">
        <v>17</v>
      </c>
      <c r="AB1898" s="14" t="s">
        <v>17</v>
      </c>
      <c r="AC1898" s="14" t="s">
        <v>17</v>
      </c>
      <c r="AD1898" s="14">
        <f t="shared" si="5"/>
        <v>7.1067696664177228E-3</v>
      </c>
      <c r="AE1898" s="14" t="s">
        <v>17</v>
      </c>
    </row>
    <row r="1899" spans="1:31">
      <c r="A1899" t="s">
        <v>143</v>
      </c>
      <c r="B1899" t="s">
        <v>27</v>
      </c>
      <c r="C1899" s="234">
        <v>38254</v>
      </c>
      <c r="D1899" s="234">
        <v>38518</v>
      </c>
      <c r="E1899">
        <v>2005</v>
      </c>
      <c r="F1899">
        <v>4</v>
      </c>
      <c r="G1899">
        <v>5</v>
      </c>
      <c r="H1899">
        <v>45.820697412005252</v>
      </c>
      <c r="I1899">
        <v>2.4578831195831299</v>
      </c>
      <c r="J1899" s="14" t="s">
        <v>17</v>
      </c>
      <c r="K1899" s="14" t="s">
        <v>17</v>
      </c>
      <c r="L1899" s="14" t="s">
        <v>17</v>
      </c>
      <c r="M1899" s="14" t="s">
        <v>17</v>
      </c>
      <c r="N1899" s="14" t="s">
        <v>17</v>
      </c>
      <c r="O1899" s="14" t="s">
        <v>17</v>
      </c>
      <c r="P1899" s="14" t="s">
        <v>17</v>
      </c>
      <c r="Q1899" s="14" t="s">
        <v>17</v>
      </c>
      <c r="R1899" s="14" t="s">
        <v>17</v>
      </c>
      <c r="S1899" s="14" t="s">
        <v>17</v>
      </c>
      <c r="T1899" s="14" t="s">
        <v>17</v>
      </c>
      <c r="U1899" s="14" t="s">
        <v>17</v>
      </c>
      <c r="V1899" s="14" t="s">
        <v>17</v>
      </c>
      <c r="W1899" s="14" t="s">
        <v>17</v>
      </c>
      <c r="X1899" s="158">
        <v>0.77639111111111092</v>
      </c>
      <c r="Y1899" s="14">
        <v>103</v>
      </c>
      <c r="Z1899" s="14" t="s">
        <v>17</v>
      </c>
      <c r="AA1899" s="14" t="s">
        <v>17</v>
      </c>
      <c r="AB1899" s="14" t="s">
        <v>17</v>
      </c>
      <c r="AC1899" s="14" t="s">
        <v>17</v>
      </c>
      <c r="AD1899" s="14">
        <f t="shared" si="5"/>
        <v>7.5377777777777761E-3</v>
      </c>
      <c r="AE1899" s="14" t="s">
        <v>17</v>
      </c>
    </row>
    <row r="1900" spans="1:31">
      <c r="A1900" t="s">
        <v>143</v>
      </c>
      <c r="B1900" t="s">
        <v>27</v>
      </c>
      <c r="C1900" s="234">
        <v>38254</v>
      </c>
      <c r="D1900" s="234">
        <v>38518</v>
      </c>
      <c r="E1900">
        <v>2005</v>
      </c>
      <c r="F1900">
        <v>4</v>
      </c>
      <c r="G1900">
        <v>6</v>
      </c>
      <c r="H1900">
        <v>31.944693912114797</v>
      </c>
      <c r="I1900">
        <v>2.503868579864502</v>
      </c>
      <c r="J1900" s="14" t="s">
        <v>17</v>
      </c>
      <c r="K1900" s="14" t="s">
        <v>17</v>
      </c>
      <c r="L1900" s="14" t="s">
        <v>17</v>
      </c>
      <c r="M1900" s="14" t="s">
        <v>17</v>
      </c>
      <c r="N1900" s="14" t="s">
        <v>17</v>
      </c>
      <c r="O1900" s="14" t="s">
        <v>17</v>
      </c>
      <c r="P1900" s="14" t="s">
        <v>17</v>
      </c>
      <c r="Q1900" s="14" t="s">
        <v>17</v>
      </c>
      <c r="R1900" s="14" t="s">
        <v>17</v>
      </c>
      <c r="S1900" s="14" t="s">
        <v>17</v>
      </c>
      <c r="T1900" s="14" t="s">
        <v>17</v>
      </c>
      <c r="U1900" s="14" t="s">
        <v>17</v>
      </c>
      <c r="V1900" s="14" t="s">
        <v>17</v>
      </c>
      <c r="W1900" s="14" t="s">
        <v>17</v>
      </c>
      <c r="X1900" s="158">
        <v>0.79506428571428567</v>
      </c>
      <c r="Y1900" s="14">
        <v>103</v>
      </c>
      <c r="Z1900" s="14" t="s">
        <v>17</v>
      </c>
      <c r="AA1900" s="14" t="s">
        <v>17</v>
      </c>
      <c r="AB1900" s="14" t="s">
        <v>17</v>
      </c>
      <c r="AC1900" s="14" t="s">
        <v>17</v>
      </c>
      <c r="AD1900" s="14">
        <f t="shared" si="5"/>
        <v>7.7190707350901517E-3</v>
      </c>
      <c r="AE1900" s="14" t="s">
        <v>17</v>
      </c>
    </row>
    <row r="1901" spans="1:31">
      <c r="A1901" t="s">
        <v>143</v>
      </c>
      <c r="B1901" t="s">
        <v>27</v>
      </c>
      <c r="C1901" s="234">
        <v>38254</v>
      </c>
      <c r="D1901" s="234">
        <v>38518</v>
      </c>
      <c r="E1901">
        <v>2005</v>
      </c>
      <c r="F1901">
        <v>4</v>
      </c>
      <c r="G1901">
        <v>7</v>
      </c>
      <c r="H1901">
        <v>43.229460727941976</v>
      </c>
      <c r="I1901">
        <v>2.7338714599609375</v>
      </c>
      <c r="J1901" s="14" t="s">
        <v>17</v>
      </c>
      <c r="K1901" s="14" t="s">
        <v>17</v>
      </c>
      <c r="L1901" s="14" t="s">
        <v>17</v>
      </c>
      <c r="M1901" s="14" t="s">
        <v>17</v>
      </c>
      <c r="N1901" s="14" t="s">
        <v>17</v>
      </c>
      <c r="O1901" s="14" t="s">
        <v>17</v>
      </c>
      <c r="P1901" s="14" t="s">
        <v>17</v>
      </c>
      <c r="Q1901" s="14" t="s">
        <v>17</v>
      </c>
      <c r="R1901" s="14" t="s">
        <v>17</v>
      </c>
      <c r="S1901" s="14" t="s">
        <v>17</v>
      </c>
      <c r="T1901" s="14" t="s">
        <v>17</v>
      </c>
      <c r="U1901" s="14" t="s">
        <v>17</v>
      </c>
      <c r="V1901" s="14" t="s">
        <v>17</v>
      </c>
      <c r="W1901" s="14" t="s">
        <v>17</v>
      </c>
      <c r="X1901" s="158">
        <v>0.77947168650793641</v>
      </c>
      <c r="Y1901" s="14">
        <v>103</v>
      </c>
      <c r="Z1901" s="14" t="s">
        <v>17</v>
      </c>
      <c r="AA1901" s="14" t="s">
        <v>17</v>
      </c>
      <c r="AB1901" s="14" t="s">
        <v>17</v>
      </c>
      <c r="AC1901" s="14" t="s">
        <v>17</v>
      </c>
      <c r="AD1901" s="14">
        <f t="shared" si="5"/>
        <v>7.5676862767760818E-3</v>
      </c>
      <c r="AE1901" s="14" t="s">
        <v>17</v>
      </c>
    </row>
    <row r="1902" spans="1:31">
      <c r="A1902" t="s">
        <v>143</v>
      </c>
      <c r="B1902" t="s">
        <v>27</v>
      </c>
      <c r="C1902" s="234">
        <v>38254</v>
      </c>
      <c r="D1902" s="234">
        <v>38518</v>
      </c>
      <c r="E1902">
        <v>2005</v>
      </c>
      <c r="F1902">
        <v>4</v>
      </c>
      <c r="G1902">
        <v>8</v>
      </c>
      <c r="H1902">
        <v>41.485700570975609</v>
      </c>
      <c r="I1902">
        <v>2.1092479228973389</v>
      </c>
      <c r="J1902" s="14" t="s">
        <v>17</v>
      </c>
      <c r="K1902" s="14" t="s">
        <v>17</v>
      </c>
      <c r="L1902" s="14" t="s">
        <v>17</v>
      </c>
      <c r="M1902" s="14" t="s">
        <v>17</v>
      </c>
      <c r="N1902" s="14" t="s">
        <v>17</v>
      </c>
      <c r="O1902" s="14" t="s">
        <v>17</v>
      </c>
      <c r="P1902" s="14" t="s">
        <v>17</v>
      </c>
      <c r="Q1902" s="14" t="s">
        <v>17</v>
      </c>
      <c r="R1902" s="14" t="s">
        <v>17</v>
      </c>
      <c r="S1902" s="14" t="s">
        <v>17</v>
      </c>
      <c r="T1902" s="14" t="s">
        <v>17</v>
      </c>
      <c r="U1902" s="14" t="s">
        <v>17</v>
      </c>
      <c r="V1902" s="14" t="s">
        <v>17</v>
      </c>
      <c r="W1902" s="14" t="s">
        <v>17</v>
      </c>
      <c r="X1902" s="14" t="s">
        <v>17</v>
      </c>
      <c r="Y1902" s="14" t="s">
        <v>17</v>
      </c>
      <c r="Z1902" s="14" t="s">
        <v>17</v>
      </c>
      <c r="AA1902" s="14" t="s">
        <v>17</v>
      </c>
      <c r="AB1902" s="14" t="s">
        <v>17</v>
      </c>
      <c r="AC1902" s="14" t="s">
        <v>17</v>
      </c>
      <c r="AD1902" s="14" t="s">
        <v>17</v>
      </c>
      <c r="AE1902" s="14" t="s">
        <v>17</v>
      </c>
    </row>
    <row r="1903" spans="1:31">
      <c r="A1903" t="s">
        <v>143</v>
      </c>
      <c r="B1903" t="s">
        <v>27</v>
      </c>
      <c r="C1903" s="234">
        <v>38254</v>
      </c>
      <c r="D1903" s="234">
        <v>38518</v>
      </c>
      <c r="E1903">
        <v>2005</v>
      </c>
      <c r="F1903">
        <v>4</v>
      </c>
      <c r="G1903">
        <v>9</v>
      </c>
      <c r="H1903">
        <v>33.892564531173782</v>
      </c>
      <c r="I1903">
        <v>2.165064811706543</v>
      </c>
      <c r="J1903" s="14" t="s">
        <v>17</v>
      </c>
      <c r="K1903" s="14" t="s">
        <v>17</v>
      </c>
      <c r="L1903" s="14" t="s">
        <v>17</v>
      </c>
      <c r="M1903" s="14" t="s">
        <v>17</v>
      </c>
      <c r="N1903" s="14" t="s">
        <v>17</v>
      </c>
      <c r="O1903" s="14" t="s">
        <v>17</v>
      </c>
      <c r="P1903" s="14" t="s">
        <v>17</v>
      </c>
      <c r="Q1903" s="14" t="s">
        <v>17</v>
      </c>
      <c r="R1903" s="14" t="s">
        <v>17</v>
      </c>
      <c r="S1903" s="14" t="s">
        <v>17</v>
      </c>
      <c r="T1903" s="14" t="s">
        <v>17</v>
      </c>
      <c r="U1903" s="14" t="s">
        <v>17</v>
      </c>
      <c r="V1903" s="14" t="s">
        <v>17</v>
      </c>
      <c r="W1903" s="14" t="s">
        <v>17</v>
      </c>
      <c r="X1903" s="14" t="s">
        <v>17</v>
      </c>
      <c r="Y1903" s="14" t="s">
        <v>17</v>
      </c>
      <c r="Z1903" s="14" t="s">
        <v>17</v>
      </c>
      <c r="AA1903" s="14" t="s">
        <v>17</v>
      </c>
      <c r="AB1903" s="14" t="s">
        <v>17</v>
      </c>
      <c r="AC1903" s="14" t="s">
        <v>17</v>
      </c>
      <c r="AD1903" s="14" t="s">
        <v>17</v>
      </c>
      <c r="AE1903" s="14" t="s">
        <v>17</v>
      </c>
    </row>
    <row r="1904" spans="1:31">
      <c r="A1904" t="s">
        <v>143</v>
      </c>
      <c r="B1904" t="s">
        <v>27</v>
      </c>
      <c r="C1904" s="234">
        <v>38254</v>
      </c>
      <c r="D1904" s="234">
        <v>38518</v>
      </c>
      <c r="E1904">
        <v>2005</v>
      </c>
      <c r="F1904">
        <v>4</v>
      </c>
      <c r="G1904">
        <v>10</v>
      </c>
      <c r="H1904">
        <v>36.551039814085371</v>
      </c>
      <c r="I1904">
        <v>2.3609397411346436</v>
      </c>
      <c r="J1904" s="14" t="s">
        <v>17</v>
      </c>
      <c r="K1904" s="14" t="s">
        <v>17</v>
      </c>
      <c r="L1904" s="14" t="s">
        <v>17</v>
      </c>
      <c r="M1904" s="14" t="s">
        <v>17</v>
      </c>
      <c r="N1904" s="14" t="s">
        <v>17</v>
      </c>
      <c r="O1904" s="14" t="s">
        <v>17</v>
      </c>
      <c r="P1904" s="14" t="s">
        <v>17</v>
      </c>
      <c r="Q1904" s="14" t="s">
        <v>17</v>
      </c>
      <c r="R1904" s="14" t="s">
        <v>17</v>
      </c>
      <c r="S1904" s="14" t="s">
        <v>17</v>
      </c>
      <c r="T1904" s="14" t="s">
        <v>17</v>
      </c>
      <c r="U1904" s="14" t="s">
        <v>17</v>
      </c>
      <c r="V1904" s="14" t="s">
        <v>17</v>
      </c>
      <c r="W1904" s="14" t="s">
        <v>17</v>
      </c>
      <c r="X1904" s="14" t="s">
        <v>17</v>
      </c>
      <c r="Y1904" s="14" t="s">
        <v>17</v>
      </c>
      <c r="Z1904" s="14" t="s">
        <v>17</v>
      </c>
      <c r="AA1904" s="14" t="s">
        <v>17</v>
      </c>
      <c r="AB1904" s="14" t="s">
        <v>17</v>
      </c>
      <c r="AC1904" s="14" t="s">
        <v>17</v>
      </c>
      <c r="AD1904" s="14" t="s">
        <v>17</v>
      </c>
      <c r="AE1904" s="14" t="s">
        <v>17</v>
      </c>
    </row>
    <row r="1905" spans="1:31">
      <c r="A1905" t="s">
        <v>143</v>
      </c>
      <c r="B1905" t="s">
        <v>27</v>
      </c>
      <c r="C1905" s="234">
        <v>38254</v>
      </c>
      <c r="D1905" s="234">
        <v>38518</v>
      </c>
      <c r="E1905">
        <v>2005</v>
      </c>
      <c r="F1905">
        <v>4</v>
      </c>
      <c r="G1905">
        <v>11</v>
      </c>
      <c r="H1905">
        <v>36.893778496890249</v>
      </c>
      <c r="I1905">
        <v>2.4855263233184814</v>
      </c>
      <c r="J1905" s="14" t="s">
        <v>17</v>
      </c>
      <c r="K1905" s="14" t="s">
        <v>17</v>
      </c>
      <c r="L1905" s="14" t="s">
        <v>17</v>
      </c>
      <c r="M1905" s="14" t="s">
        <v>17</v>
      </c>
      <c r="N1905" s="14" t="s">
        <v>17</v>
      </c>
      <c r="O1905" s="14" t="s">
        <v>17</v>
      </c>
      <c r="P1905" s="14" t="s">
        <v>17</v>
      </c>
      <c r="Q1905" s="14" t="s">
        <v>17</v>
      </c>
      <c r="R1905" s="14" t="s">
        <v>17</v>
      </c>
      <c r="S1905" s="14" t="s">
        <v>17</v>
      </c>
      <c r="T1905" s="14" t="s">
        <v>17</v>
      </c>
      <c r="U1905" s="14" t="s">
        <v>17</v>
      </c>
      <c r="V1905" s="14" t="s">
        <v>17</v>
      </c>
      <c r="W1905" s="14" t="s">
        <v>17</v>
      </c>
      <c r="X1905" s="14" t="s">
        <v>17</v>
      </c>
      <c r="Y1905" s="14" t="s">
        <v>17</v>
      </c>
      <c r="Z1905" s="14" t="s">
        <v>17</v>
      </c>
      <c r="AA1905" s="14" t="s">
        <v>17</v>
      </c>
      <c r="AB1905" s="14" t="s">
        <v>17</v>
      </c>
      <c r="AC1905" s="14" t="s">
        <v>17</v>
      </c>
      <c r="AD1905" s="14" t="s">
        <v>17</v>
      </c>
      <c r="AE1905" s="14" t="s">
        <v>17</v>
      </c>
    </row>
    <row r="1906" spans="1:31">
      <c r="A1906" t="s">
        <v>143</v>
      </c>
      <c r="B1906" t="s">
        <v>27</v>
      </c>
      <c r="C1906" s="234">
        <v>38254</v>
      </c>
      <c r="D1906" s="234">
        <v>38518</v>
      </c>
      <c r="E1906">
        <v>2005</v>
      </c>
      <c r="F1906">
        <v>4</v>
      </c>
      <c r="G1906">
        <v>12</v>
      </c>
      <c r="H1906">
        <v>39.159519481432923</v>
      </c>
      <c r="I1906">
        <v>2.2422864437103271</v>
      </c>
      <c r="J1906" s="14" t="s">
        <v>17</v>
      </c>
      <c r="K1906" s="14" t="s">
        <v>17</v>
      </c>
      <c r="L1906" s="14" t="s">
        <v>17</v>
      </c>
      <c r="M1906" s="14" t="s">
        <v>17</v>
      </c>
      <c r="N1906" s="14" t="s">
        <v>17</v>
      </c>
      <c r="O1906" s="14" t="s">
        <v>17</v>
      </c>
      <c r="P1906" s="14" t="s">
        <v>17</v>
      </c>
      <c r="Q1906" s="14" t="s">
        <v>17</v>
      </c>
      <c r="R1906" s="14" t="s">
        <v>17</v>
      </c>
      <c r="S1906" s="14" t="s">
        <v>17</v>
      </c>
      <c r="T1906" s="14" t="s">
        <v>17</v>
      </c>
      <c r="U1906" s="14" t="s">
        <v>17</v>
      </c>
      <c r="V1906" s="14" t="s">
        <v>17</v>
      </c>
      <c r="W1906" s="14" t="s">
        <v>17</v>
      </c>
      <c r="X1906" s="14" t="s">
        <v>17</v>
      </c>
      <c r="Y1906" s="14" t="s">
        <v>17</v>
      </c>
      <c r="Z1906" s="14" t="s">
        <v>17</v>
      </c>
      <c r="AA1906" s="14" t="s">
        <v>17</v>
      </c>
      <c r="AB1906" s="14" t="s">
        <v>17</v>
      </c>
      <c r="AC1906" s="14" t="s">
        <v>17</v>
      </c>
      <c r="AD1906" s="14" t="s">
        <v>17</v>
      </c>
      <c r="AE1906" s="14" t="s">
        <v>17</v>
      </c>
    </row>
    <row r="1907" spans="1:31">
      <c r="A1907" t="s">
        <v>143</v>
      </c>
      <c r="B1907" t="s">
        <v>27</v>
      </c>
      <c r="C1907" s="234">
        <v>38254</v>
      </c>
      <c r="D1907" s="234">
        <v>38518</v>
      </c>
      <c r="E1907">
        <v>2005</v>
      </c>
      <c r="F1907">
        <v>4</v>
      </c>
      <c r="G1907">
        <v>13</v>
      </c>
      <c r="H1907">
        <v>43.480170111661586</v>
      </c>
      <c r="I1907">
        <v>2.199934720993042</v>
      </c>
      <c r="J1907" s="14" t="s">
        <v>17</v>
      </c>
      <c r="K1907" s="14" t="s">
        <v>17</v>
      </c>
      <c r="L1907" s="14" t="s">
        <v>17</v>
      </c>
      <c r="M1907" s="14" t="s">
        <v>17</v>
      </c>
      <c r="N1907" s="14" t="s">
        <v>17</v>
      </c>
      <c r="O1907" s="14" t="s">
        <v>17</v>
      </c>
      <c r="P1907" s="14" t="s">
        <v>17</v>
      </c>
      <c r="Q1907" s="14" t="s">
        <v>17</v>
      </c>
      <c r="R1907" s="14" t="s">
        <v>17</v>
      </c>
      <c r="S1907" s="14" t="s">
        <v>17</v>
      </c>
      <c r="T1907" s="14" t="s">
        <v>17</v>
      </c>
      <c r="U1907" s="14" t="s">
        <v>17</v>
      </c>
      <c r="V1907" s="14" t="s">
        <v>17</v>
      </c>
      <c r="W1907" s="14" t="s">
        <v>17</v>
      </c>
      <c r="X1907" s="14" t="s">
        <v>17</v>
      </c>
      <c r="Y1907" s="14" t="s">
        <v>17</v>
      </c>
      <c r="Z1907" s="14" t="s">
        <v>17</v>
      </c>
      <c r="AA1907" s="14" t="s">
        <v>17</v>
      </c>
      <c r="AB1907" s="14" t="s">
        <v>17</v>
      </c>
      <c r="AC1907" s="14" t="s">
        <v>17</v>
      </c>
      <c r="AD1907" s="14" t="s">
        <v>17</v>
      </c>
      <c r="AE1907" s="14" t="s">
        <v>17</v>
      </c>
    </row>
    <row r="1908" spans="1:31">
      <c r="A1908" t="s">
        <v>143</v>
      </c>
      <c r="B1908" t="s">
        <v>27</v>
      </c>
      <c r="C1908" s="234">
        <v>38254</v>
      </c>
      <c r="D1908" s="234">
        <v>38518</v>
      </c>
      <c r="E1908">
        <v>2005</v>
      </c>
      <c r="F1908">
        <v>4</v>
      </c>
      <c r="G1908">
        <v>14</v>
      </c>
      <c r="H1908">
        <v>29.770929868323169</v>
      </c>
      <c r="I1908">
        <v>2.7088062763214111</v>
      </c>
      <c r="J1908" s="14" t="s">
        <v>17</v>
      </c>
      <c r="K1908" s="14" t="s">
        <v>17</v>
      </c>
      <c r="L1908" s="14" t="s">
        <v>17</v>
      </c>
      <c r="M1908" s="14" t="s">
        <v>17</v>
      </c>
      <c r="N1908" s="14" t="s">
        <v>17</v>
      </c>
      <c r="O1908" s="14" t="s">
        <v>17</v>
      </c>
      <c r="P1908" s="14" t="s">
        <v>17</v>
      </c>
      <c r="Q1908" s="14" t="s">
        <v>17</v>
      </c>
      <c r="R1908" s="14" t="s">
        <v>17</v>
      </c>
      <c r="S1908" s="14" t="s">
        <v>17</v>
      </c>
      <c r="T1908" s="14" t="s">
        <v>17</v>
      </c>
      <c r="U1908" s="14" t="s">
        <v>17</v>
      </c>
      <c r="V1908" s="14" t="s">
        <v>17</v>
      </c>
      <c r="W1908" s="14" t="s">
        <v>17</v>
      </c>
      <c r="X1908" s="14" t="s">
        <v>17</v>
      </c>
      <c r="Y1908" s="14" t="s">
        <v>17</v>
      </c>
      <c r="Z1908" s="14" t="s">
        <v>17</v>
      </c>
      <c r="AA1908" s="14" t="s">
        <v>17</v>
      </c>
      <c r="AB1908" s="14" t="s">
        <v>17</v>
      </c>
      <c r="AC1908" s="14" t="s">
        <v>17</v>
      </c>
      <c r="AD1908" s="14" t="s">
        <v>17</v>
      </c>
      <c r="AE1908" s="14" t="s">
        <v>17</v>
      </c>
    </row>
    <row r="1909" spans="1:31">
      <c r="A1909" t="s">
        <v>143</v>
      </c>
      <c r="B1909" t="s">
        <v>27</v>
      </c>
      <c r="C1909" s="234">
        <v>38639</v>
      </c>
      <c r="D1909" s="234">
        <v>38874</v>
      </c>
      <c r="E1909">
        <v>2006</v>
      </c>
      <c r="F1909">
        <v>1</v>
      </c>
      <c r="G1909">
        <v>1</v>
      </c>
      <c r="H1909">
        <v>38.123480022631938</v>
      </c>
      <c r="I1909">
        <v>1.6739999999999999</v>
      </c>
      <c r="J1909" s="14" t="s">
        <v>17</v>
      </c>
      <c r="K1909" s="14" t="s">
        <v>17</v>
      </c>
      <c r="L1909" s="14" t="s">
        <v>17</v>
      </c>
      <c r="M1909" s="14" t="s">
        <v>17</v>
      </c>
      <c r="N1909" s="14" t="s">
        <v>17</v>
      </c>
      <c r="O1909" s="14" t="s">
        <v>17</v>
      </c>
      <c r="P1909" s="14" t="s">
        <v>17</v>
      </c>
      <c r="Q1909" s="14" t="s">
        <v>17</v>
      </c>
      <c r="R1909" s="14" t="s">
        <v>17</v>
      </c>
      <c r="S1909" s="14" t="s">
        <v>17</v>
      </c>
      <c r="T1909" s="14" t="s">
        <v>17</v>
      </c>
      <c r="U1909" s="14" t="s">
        <v>17</v>
      </c>
      <c r="V1909" s="14" t="s">
        <v>17</v>
      </c>
      <c r="W1909" s="14" t="s">
        <v>17</v>
      </c>
      <c r="X1909" s="120">
        <v>0.35686887254901961</v>
      </c>
      <c r="Y1909" s="14">
        <v>98</v>
      </c>
      <c r="Z1909" s="14" t="s">
        <v>17</v>
      </c>
      <c r="AA1909" s="14" t="s">
        <v>17</v>
      </c>
      <c r="AB1909" s="14" t="s">
        <v>17</v>
      </c>
      <c r="AC1909" s="14" t="s">
        <v>17</v>
      </c>
      <c r="AD1909" s="14">
        <f t="shared" ref="AD1909:AD1965" si="6">X1909/Y1909</f>
        <v>3.6415191076430574E-3</v>
      </c>
      <c r="AE1909" s="14" t="s">
        <v>17</v>
      </c>
    </row>
    <row r="1910" spans="1:31">
      <c r="A1910" t="s">
        <v>143</v>
      </c>
      <c r="B1910" t="s">
        <v>27</v>
      </c>
      <c r="C1910" s="234">
        <v>38639</v>
      </c>
      <c r="D1910" s="234">
        <v>38874</v>
      </c>
      <c r="E1910">
        <v>2006</v>
      </c>
      <c r="F1910">
        <v>1</v>
      </c>
      <c r="G1910">
        <v>2</v>
      </c>
      <c r="H1910">
        <v>35.998916318905643</v>
      </c>
      <c r="I1910">
        <v>1.8193999999999999</v>
      </c>
      <c r="J1910" s="14" t="s">
        <v>17</v>
      </c>
      <c r="K1910" s="14" t="s">
        <v>17</v>
      </c>
      <c r="L1910" s="14" t="s">
        <v>17</v>
      </c>
      <c r="M1910" s="14" t="s">
        <v>17</v>
      </c>
      <c r="N1910" s="14" t="s">
        <v>17</v>
      </c>
      <c r="O1910" s="14" t="s">
        <v>17</v>
      </c>
      <c r="P1910" s="14" t="s">
        <v>17</v>
      </c>
      <c r="Q1910" s="14" t="s">
        <v>17</v>
      </c>
      <c r="R1910" s="14" t="s">
        <v>17</v>
      </c>
      <c r="S1910" s="14" t="s">
        <v>17</v>
      </c>
      <c r="T1910" s="14" t="s">
        <v>17</v>
      </c>
      <c r="U1910" s="14" t="s">
        <v>17</v>
      </c>
      <c r="V1910" s="14" t="s">
        <v>17</v>
      </c>
      <c r="W1910" s="14" t="s">
        <v>17</v>
      </c>
      <c r="X1910" s="120">
        <v>0.47730718954248363</v>
      </c>
      <c r="Y1910" s="14">
        <v>98</v>
      </c>
      <c r="Z1910" s="14" t="s">
        <v>17</v>
      </c>
      <c r="AA1910" s="14" t="s">
        <v>17</v>
      </c>
      <c r="AB1910" s="14" t="s">
        <v>17</v>
      </c>
      <c r="AC1910" s="14" t="s">
        <v>17</v>
      </c>
      <c r="AD1910" s="14">
        <f t="shared" si="6"/>
        <v>4.8704815259437107E-3</v>
      </c>
      <c r="AE1910" s="14" t="s">
        <v>17</v>
      </c>
    </row>
    <row r="1911" spans="1:31">
      <c r="A1911" t="s">
        <v>143</v>
      </c>
      <c r="B1911" t="s">
        <v>27</v>
      </c>
      <c r="C1911" s="234">
        <v>38639</v>
      </c>
      <c r="D1911" s="234">
        <v>38874</v>
      </c>
      <c r="E1911">
        <v>2006</v>
      </c>
      <c r="F1911">
        <v>1</v>
      </c>
      <c r="G1911">
        <v>3</v>
      </c>
      <c r="H1911">
        <v>33.999538279310279</v>
      </c>
      <c r="I1911">
        <v>1.8665</v>
      </c>
      <c r="J1911" s="14" t="s">
        <v>17</v>
      </c>
      <c r="K1911" s="14" t="s">
        <v>17</v>
      </c>
      <c r="L1911" s="14" t="s">
        <v>17</v>
      </c>
      <c r="M1911" s="14" t="s">
        <v>17</v>
      </c>
      <c r="N1911" s="14" t="s">
        <v>17</v>
      </c>
      <c r="O1911" s="14" t="s">
        <v>17</v>
      </c>
      <c r="P1911" s="14" t="s">
        <v>17</v>
      </c>
      <c r="Q1911" s="14" t="s">
        <v>17</v>
      </c>
      <c r="R1911" s="14" t="s">
        <v>17</v>
      </c>
      <c r="S1911" s="14" t="s">
        <v>17</v>
      </c>
      <c r="T1911" s="14" t="s">
        <v>17</v>
      </c>
      <c r="U1911" s="14" t="s">
        <v>17</v>
      </c>
      <c r="V1911" s="14" t="s">
        <v>17</v>
      </c>
      <c r="W1911" s="14" t="s">
        <v>17</v>
      </c>
      <c r="X1911" s="120">
        <v>0.54310924369747893</v>
      </c>
      <c r="Y1911" s="14">
        <v>98</v>
      </c>
      <c r="Z1911" s="14" t="s">
        <v>17</v>
      </c>
      <c r="AA1911" s="14" t="s">
        <v>17</v>
      </c>
      <c r="AB1911" s="14" t="s">
        <v>17</v>
      </c>
      <c r="AC1911" s="14" t="s">
        <v>17</v>
      </c>
      <c r="AD1911" s="14">
        <f t="shared" si="6"/>
        <v>5.5419310581375399E-3</v>
      </c>
      <c r="AE1911" s="14" t="s">
        <v>17</v>
      </c>
    </row>
    <row r="1912" spans="1:31">
      <c r="A1912" t="s">
        <v>143</v>
      </c>
      <c r="B1912" t="s">
        <v>27</v>
      </c>
      <c r="C1912" s="234">
        <v>38639</v>
      </c>
      <c r="D1912" s="234">
        <v>38874</v>
      </c>
      <c r="E1912">
        <v>2006</v>
      </c>
      <c r="F1912">
        <v>1</v>
      </c>
      <c r="G1912">
        <v>4</v>
      </c>
      <c r="H1912" t="s">
        <v>17</v>
      </c>
      <c r="I1912">
        <v>1.7156</v>
      </c>
      <c r="J1912" s="14" t="s">
        <v>17</v>
      </c>
      <c r="K1912" s="14" t="s">
        <v>17</v>
      </c>
      <c r="L1912" s="14" t="s">
        <v>17</v>
      </c>
      <c r="M1912" s="14" t="s">
        <v>17</v>
      </c>
      <c r="N1912" s="14" t="s">
        <v>17</v>
      </c>
      <c r="O1912" s="14" t="s">
        <v>17</v>
      </c>
      <c r="P1912" s="14" t="s">
        <v>17</v>
      </c>
      <c r="Q1912" s="14" t="s">
        <v>17</v>
      </c>
      <c r="R1912" s="14" t="s">
        <v>17</v>
      </c>
      <c r="S1912" s="14" t="s">
        <v>17</v>
      </c>
      <c r="T1912" s="14" t="s">
        <v>17</v>
      </c>
      <c r="U1912" s="14" t="s">
        <v>17</v>
      </c>
      <c r="V1912" s="14" t="s">
        <v>17</v>
      </c>
      <c r="W1912" s="14" t="s">
        <v>17</v>
      </c>
      <c r="X1912" s="120">
        <v>0.53757638888888881</v>
      </c>
      <c r="Y1912" s="14">
        <v>98</v>
      </c>
      <c r="Z1912" s="14" t="s">
        <v>17</v>
      </c>
      <c r="AA1912" s="14" t="s">
        <v>17</v>
      </c>
      <c r="AB1912" s="14" t="s">
        <v>17</v>
      </c>
      <c r="AC1912" s="14" t="s">
        <v>17</v>
      </c>
      <c r="AD1912" s="14">
        <f t="shared" si="6"/>
        <v>5.4854733560090697E-3</v>
      </c>
      <c r="AE1912" s="14" t="s">
        <v>17</v>
      </c>
    </row>
    <row r="1913" spans="1:31">
      <c r="A1913" t="s">
        <v>143</v>
      </c>
      <c r="B1913" t="s">
        <v>27</v>
      </c>
      <c r="C1913" s="234">
        <v>38639</v>
      </c>
      <c r="D1913" s="234">
        <v>38874</v>
      </c>
      <c r="E1913">
        <v>2006</v>
      </c>
      <c r="F1913">
        <v>1</v>
      </c>
      <c r="G1913">
        <v>5</v>
      </c>
      <c r="H1913">
        <v>41.561369327476903</v>
      </c>
      <c r="I1913">
        <v>2.1297999999999999</v>
      </c>
      <c r="J1913" s="14" t="s">
        <v>17</v>
      </c>
      <c r="K1913" s="14" t="s">
        <v>17</v>
      </c>
      <c r="L1913" s="14" t="s">
        <v>17</v>
      </c>
      <c r="M1913" s="14" t="s">
        <v>17</v>
      </c>
      <c r="N1913" s="14" t="s">
        <v>17</v>
      </c>
      <c r="O1913" s="14" t="s">
        <v>17</v>
      </c>
      <c r="P1913" s="14" t="s">
        <v>17</v>
      </c>
      <c r="Q1913" s="14" t="s">
        <v>17</v>
      </c>
      <c r="R1913" s="14" t="s">
        <v>17</v>
      </c>
      <c r="S1913" s="14" t="s">
        <v>17</v>
      </c>
      <c r="T1913" s="14" t="s">
        <v>17</v>
      </c>
      <c r="U1913" s="14" t="s">
        <v>17</v>
      </c>
      <c r="V1913" s="14" t="s">
        <v>17</v>
      </c>
      <c r="W1913" s="14" t="s">
        <v>17</v>
      </c>
      <c r="X1913" s="120">
        <v>0.61938888888888899</v>
      </c>
      <c r="Y1913" s="14">
        <v>98</v>
      </c>
      <c r="Z1913" s="14" t="s">
        <v>17</v>
      </c>
      <c r="AA1913" s="14" t="s">
        <v>17</v>
      </c>
      <c r="AB1913" s="14" t="s">
        <v>17</v>
      </c>
      <c r="AC1913" s="14" t="s">
        <v>17</v>
      </c>
      <c r="AD1913" s="14">
        <f t="shared" si="6"/>
        <v>6.3202947845805001E-3</v>
      </c>
      <c r="AE1913" s="14" t="s">
        <v>17</v>
      </c>
    </row>
    <row r="1914" spans="1:31">
      <c r="A1914" t="s">
        <v>143</v>
      </c>
      <c r="B1914" t="s">
        <v>27</v>
      </c>
      <c r="C1914" s="234">
        <v>38639</v>
      </c>
      <c r="D1914" s="234">
        <v>38874</v>
      </c>
      <c r="E1914">
        <v>2006</v>
      </c>
      <c r="F1914">
        <v>1</v>
      </c>
      <c r="G1914">
        <v>6</v>
      </c>
      <c r="H1914">
        <v>44.841017177972553</v>
      </c>
      <c r="I1914">
        <v>2.1478999999999999</v>
      </c>
      <c r="J1914" s="14" t="s">
        <v>17</v>
      </c>
      <c r="K1914" s="14" t="s">
        <v>17</v>
      </c>
      <c r="L1914" s="14" t="s">
        <v>17</v>
      </c>
      <c r="M1914" s="14" t="s">
        <v>17</v>
      </c>
      <c r="N1914" s="14" t="s">
        <v>17</v>
      </c>
      <c r="O1914" s="14" t="s">
        <v>17</v>
      </c>
      <c r="P1914" s="14" t="s">
        <v>17</v>
      </c>
      <c r="Q1914" s="14" t="s">
        <v>17</v>
      </c>
      <c r="R1914" s="14" t="s">
        <v>17</v>
      </c>
      <c r="S1914" s="14" t="s">
        <v>17</v>
      </c>
      <c r="T1914" s="14" t="s">
        <v>17</v>
      </c>
      <c r="U1914" s="14" t="s">
        <v>17</v>
      </c>
      <c r="V1914" s="14" t="s">
        <v>17</v>
      </c>
      <c r="W1914" s="14" t="s">
        <v>17</v>
      </c>
      <c r="X1914" s="120">
        <v>0.4232777777777777</v>
      </c>
      <c r="Y1914" s="14">
        <v>98</v>
      </c>
      <c r="Z1914" s="14" t="s">
        <v>17</v>
      </c>
      <c r="AA1914" s="14" t="s">
        <v>17</v>
      </c>
      <c r="AB1914" s="14" t="s">
        <v>17</v>
      </c>
      <c r="AC1914" s="14" t="s">
        <v>17</v>
      </c>
      <c r="AD1914" s="14">
        <f t="shared" si="6"/>
        <v>4.3191609977324252E-3</v>
      </c>
      <c r="AE1914" s="14" t="s">
        <v>17</v>
      </c>
    </row>
    <row r="1915" spans="1:31">
      <c r="A1915" t="s">
        <v>143</v>
      </c>
      <c r="B1915" t="s">
        <v>27</v>
      </c>
      <c r="C1915" s="234">
        <v>38639</v>
      </c>
      <c r="D1915" s="234">
        <v>38874</v>
      </c>
      <c r="E1915">
        <v>2006</v>
      </c>
      <c r="F1915">
        <v>1</v>
      </c>
      <c r="G1915">
        <v>7</v>
      </c>
      <c r="H1915">
        <v>37.943847682350615</v>
      </c>
      <c r="I1915">
        <v>2.4542999999999999</v>
      </c>
      <c r="J1915" s="14" t="s">
        <v>17</v>
      </c>
      <c r="K1915" s="14" t="s">
        <v>17</v>
      </c>
      <c r="L1915" s="14" t="s">
        <v>17</v>
      </c>
      <c r="M1915" s="14" t="s">
        <v>17</v>
      </c>
      <c r="N1915" s="14" t="s">
        <v>17</v>
      </c>
      <c r="O1915" s="14" t="s">
        <v>17</v>
      </c>
      <c r="P1915" s="14" t="s">
        <v>17</v>
      </c>
      <c r="Q1915" s="14" t="s">
        <v>17</v>
      </c>
      <c r="R1915" s="14" t="s">
        <v>17</v>
      </c>
      <c r="S1915" s="14" t="s">
        <v>17</v>
      </c>
      <c r="T1915" s="14" t="s">
        <v>17</v>
      </c>
      <c r="U1915" s="14" t="s">
        <v>17</v>
      </c>
      <c r="V1915" s="14" t="s">
        <v>17</v>
      </c>
      <c r="W1915" s="14" t="s">
        <v>17</v>
      </c>
      <c r="X1915" s="120">
        <v>0.52594771241830074</v>
      </c>
      <c r="Y1915" s="14">
        <v>98</v>
      </c>
      <c r="Z1915" s="14" t="s">
        <v>17</v>
      </c>
      <c r="AA1915" s="14" t="s">
        <v>17</v>
      </c>
      <c r="AB1915" s="14" t="s">
        <v>17</v>
      </c>
      <c r="AC1915" s="14" t="s">
        <v>17</v>
      </c>
      <c r="AD1915" s="14">
        <f t="shared" si="6"/>
        <v>5.3668133920234768E-3</v>
      </c>
      <c r="AE1915" s="14" t="s">
        <v>17</v>
      </c>
    </row>
    <row r="1916" spans="1:31">
      <c r="A1916" t="s">
        <v>143</v>
      </c>
      <c r="B1916" t="s">
        <v>27</v>
      </c>
      <c r="C1916" s="234">
        <v>38639</v>
      </c>
      <c r="D1916" s="234">
        <v>38874</v>
      </c>
      <c r="E1916">
        <v>2006</v>
      </c>
      <c r="F1916">
        <v>1</v>
      </c>
      <c r="G1916">
        <v>8</v>
      </c>
      <c r="H1916">
        <v>45.16929024806403</v>
      </c>
      <c r="I1916">
        <v>2.1903999999999999</v>
      </c>
      <c r="J1916" s="14" t="s">
        <v>17</v>
      </c>
      <c r="K1916" s="14" t="s">
        <v>17</v>
      </c>
      <c r="L1916" s="14" t="s">
        <v>17</v>
      </c>
      <c r="M1916" s="14" t="s">
        <v>17</v>
      </c>
      <c r="N1916" s="14" t="s">
        <v>17</v>
      </c>
      <c r="O1916" s="14" t="s">
        <v>17</v>
      </c>
      <c r="P1916" s="14" t="s">
        <v>17</v>
      </c>
      <c r="Q1916" s="14" t="s">
        <v>17</v>
      </c>
      <c r="R1916" s="14" t="s">
        <v>17</v>
      </c>
      <c r="S1916" s="14" t="s">
        <v>17</v>
      </c>
      <c r="T1916" s="14" t="s">
        <v>17</v>
      </c>
      <c r="U1916" s="14" t="s">
        <v>17</v>
      </c>
      <c r="V1916" s="14" t="s">
        <v>17</v>
      </c>
      <c r="W1916" s="14" t="s">
        <v>17</v>
      </c>
      <c r="X1916" s="14" t="s">
        <v>17</v>
      </c>
      <c r="Y1916" s="14" t="s">
        <v>17</v>
      </c>
      <c r="Z1916" s="14" t="s">
        <v>17</v>
      </c>
      <c r="AA1916" s="14" t="s">
        <v>17</v>
      </c>
      <c r="AB1916" s="14" t="s">
        <v>17</v>
      </c>
      <c r="AC1916" s="14" t="s">
        <v>17</v>
      </c>
      <c r="AD1916" s="14" t="s">
        <v>17</v>
      </c>
      <c r="AE1916" s="14" t="s">
        <v>17</v>
      </c>
    </row>
    <row r="1917" spans="1:31">
      <c r="A1917" t="s">
        <v>143</v>
      </c>
      <c r="B1917" t="s">
        <v>27</v>
      </c>
      <c r="C1917" s="234">
        <v>38639</v>
      </c>
      <c r="D1917" s="234">
        <v>38874</v>
      </c>
      <c r="E1917">
        <v>2006</v>
      </c>
      <c r="F1917">
        <v>1</v>
      </c>
      <c r="G1917">
        <v>9</v>
      </c>
      <c r="H1917">
        <v>44.181472997179874</v>
      </c>
      <c r="I1917">
        <v>1.9706999999999999</v>
      </c>
      <c r="J1917" s="14" t="s">
        <v>17</v>
      </c>
      <c r="K1917" s="14" t="s">
        <v>17</v>
      </c>
      <c r="L1917" s="14" t="s">
        <v>17</v>
      </c>
      <c r="M1917" s="14" t="s">
        <v>17</v>
      </c>
      <c r="N1917" s="14" t="s">
        <v>17</v>
      </c>
      <c r="O1917" s="14" t="s">
        <v>17</v>
      </c>
      <c r="P1917" s="14" t="s">
        <v>17</v>
      </c>
      <c r="Q1917" s="14" t="s">
        <v>17</v>
      </c>
      <c r="R1917" s="14" t="s">
        <v>17</v>
      </c>
      <c r="S1917" s="14" t="s">
        <v>17</v>
      </c>
      <c r="T1917" s="14" t="s">
        <v>17</v>
      </c>
      <c r="U1917" s="14" t="s">
        <v>17</v>
      </c>
      <c r="V1917" s="14" t="s">
        <v>17</v>
      </c>
      <c r="W1917" s="14" t="s">
        <v>17</v>
      </c>
      <c r="X1917" s="14" t="s">
        <v>17</v>
      </c>
      <c r="Y1917" s="14" t="s">
        <v>17</v>
      </c>
      <c r="Z1917" s="14" t="s">
        <v>17</v>
      </c>
      <c r="AA1917" s="14" t="s">
        <v>17</v>
      </c>
      <c r="AB1917" s="14" t="s">
        <v>17</v>
      </c>
      <c r="AC1917" s="14" t="s">
        <v>17</v>
      </c>
      <c r="AD1917" s="14" t="s">
        <v>17</v>
      </c>
      <c r="AE1917" s="14" t="s">
        <v>17</v>
      </c>
    </row>
    <row r="1918" spans="1:31">
      <c r="A1918" t="s">
        <v>143</v>
      </c>
      <c r="B1918" t="s">
        <v>27</v>
      </c>
      <c r="C1918" s="234">
        <v>38639</v>
      </c>
      <c r="D1918" s="234">
        <v>38874</v>
      </c>
      <c r="E1918">
        <v>2006</v>
      </c>
      <c r="F1918">
        <v>1</v>
      </c>
      <c r="G1918">
        <v>10</v>
      </c>
      <c r="H1918">
        <v>41.63714511536584</v>
      </c>
      <c r="I1918">
        <v>1.7862</v>
      </c>
      <c r="J1918" s="14" t="s">
        <v>17</v>
      </c>
      <c r="K1918" s="14" t="s">
        <v>17</v>
      </c>
      <c r="L1918" s="14" t="s">
        <v>17</v>
      </c>
      <c r="M1918" s="14" t="s">
        <v>17</v>
      </c>
      <c r="N1918" s="14" t="s">
        <v>17</v>
      </c>
      <c r="O1918" s="14" t="s">
        <v>17</v>
      </c>
      <c r="P1918" s="14" t="s">
        <v>17</v>
      </c>
      <c r="Q1918" s="14" t="s">
        <v>17</v>
      </c>
      <c r="R1918" s="14" t="s">
        <v>17</v>
      </c>
      <c r="S1918" s="14" t="s">
        <v>17</v>
      </c>
      <c r="T1918" s="14" t="s">
        <v>17</v>
      </c>
      <c r="U1918" s="14" t="s">
        <v>17</v>
      </c>
      <c r="V1918" s="14" t="s">
        <v>17</v>
      </c>
      <c r="W1918" s="14" t="s">
        <v>17</v>
      </c>
      <c r="X1918" s="14" t="s">
        <v>17</v>
      </c>
      <c r="Y1918" s="14" t="s">
        <v>17</v>
      </c>
      <c r="Z1918" s="14" t="s">
        <v>17</v>
      </c>
      <c r="AA1918" s="14" t="s">
        <v>17</v>
      </c>
      <c r="AB1918" s="14" t="s">
        <v>17</v>
      </c>
      <c r="AC1918" s="14" t="s">
        <v>17</v>
      </c>
      <c r="AD1918" s="14" t="s">
        <v>17</v>
      </c>
      <c r="AE1918" s="14" t="s">
        <v>17</v>
      </c>
    </row>
    <row r="1919" spans="1:31">
      <c r="A1919" t="s">
        <v>143</v>
      </c>
      <c r="B1919" t="s">
        <v>27</v>
      </c>
      <c r="C1919" s="234">
        <v>38639</v>
      </c>
      <c r="D1919" s="234">
        <v>38874</v>
      </c>
      <c r="E1919">
        <v>2006</v>
      </c>
      <c r="F1919">
        <v>1</v>
      </c>
      <c r="G1919">
        <v>11</v>
      </c>
      <c r="H1919">
        <v>18.189868835975609</v>
      </c>
      <c r="I1919">
        <v>2.5004</v>
      </c>
      <c r="J1919" s="14" t="s">
        <v>17</v>
      </c>
      <c r="K1919" s="14" t="s">
        <v>17</v>
      </c>
      <c r="L1919" s="14" t="s">
        <v>17</v>
      </c>
      <c r="M1919" s="14" t="s">
        <v>17</v>
      </c>
      <c r="N1919" s="14" t="s">
        <v>17</v>
      </c>
      <c r="O1919" s="14" t="s">
        <v>17</v>
      </c>
      <c r="P1919" s="14" t="s">
        <v>17</v>
      </c>
      <c r="Q1919" s="14" t="s">
        <v>17</v>
      </c>
      <c r="R1919" s="14" t="s">
        <v>17</v>
      </c>
      <c r="S1919" s="14" t="s">
        <v>17</v>
      </c>
      <c r="T1919" s="14" t="s">
        <v>17</v>
      </c>
      <c r="U1919" s="14" t="s">
        <v>17</v>
      </c>
      <c r="V1919" s="14" t="s">
        <v>17</v>
      </c>
      <c r="W1919" s="14" t="s">
        <v>17</v>
      </c>
      <c r="X1919" s="14" t="s">
        <v>17</v>
      </c>
      <c r="Y1919" s="14" t="s">
        <v>17</v>
      </c>
      <c r="Z1919" s="14" t="s">
        <v>17</v>
      </c>
      <c r="AA1919" s="14" t="s">
        <v>17</v>
      </c>
      <c r="AB1919" s="14" t="s">
        <v>17</v>
      </c>
      <c r="AC1919" s="14" t="s">
        <v>17</v>
      </c>
      <c r="AD1919" s="14" t="s">
        <v>17</v>
      </c>
      <c r="AE1919" s="14" t="s">
        <v>17</v>
      </c>
    </row>
    <row r="1920" spans="1:31">
      <c r="A1920" t="s">
        <v>143</v>
      </c>
      <c r="B1920" t="s">
        <v>27</v>
      </c>
      <c r="C1920" s="234">
        <v>38639</v>
      </c>
      <c r="D1920" s="234">
        <v>38874</v>
      </c>
      <c r="E1920">
        <v>2006</v>
      </c>
      <c r="F1920">
        <v>1</v>
      </c>
      <c r="G1920">
        <v>12</v>
      </c>
      <c r="H1920">
        <v>44.806251011600608</v>
      </c>
      <c r="I1920">
        <v>2.1198000000000001</v>
      </c>
      <c r="J1920" s="14" t="s">
        <v>17</v>
      </c>
      <c r="K1920" s="14" t="s">
        <v>17</v>
      </c>
      <c r="L1920" s="14" t="s">
        <v>17</v>
      </c>
      <c r="M1920" s="14" t="s">
        <v>17</v>
      </c>
      <c r="N1920" s="14" t="s">
        <v>17</v>
      </c>
      <c r="O1920" s="14" t="s">
        <v>17</v>
      </c>
      <c r="P1920" s="14" t="s">
        <v>17</v>
      </c>
      <c r="Q1920" s="14" t="s">
        <v>17</v>
      </c>
      <c r="R1920" s="14" t="s">
        <v>17</v>
      </c>
      <c r="S1920" s="14" t="s">
        <v>17</v>
      </c>
      <c r="T1920" s="14" t="s">
        <v>17</v>
      </c>
      <c r="U1920" s="14" t="s">
        <v>17</v>
      </c>
      <c r="V1920" s="14" t="s">
        <v>17</v>
      </c>
      <c r="W1920" s="14" t="s">
        <v>17</v>
      </c>
      <c r="X1920" s="14" t="s">
        <v>17</v>
      </c>
      <c r="Y1920" s="14" t="s">
        <v>17</v>
      </c>
      <c r="Z1920" s="14" t="s">
        <v>17</v>
      </c>
      <c r="AA1920" s="14" t="s">
        <v>17</v>
      </c>
      <c r="AB1920" s="14" t="s">
        <v>17</v>
      </c>
      <c r="AC1920" s="14" t="s">
        <v>17</v>
      </c>
      <c r="AD1920" s="14" t="s">
        <v>17</v>
      </c>
      <c r="AE1920" s="14" t="s">
        <v>17</v>
      </c>
    </row>
    <row r="1921" spans="1:31">
      <c r="A1921" t="s">
        <v>143</v>
      </c>
      <c r="B1921" t="s">
        <v>27</v>
      </c>
      <c r="C1921" s="234">
        <v>38639</v>
      </c>
      <c r="D1921" s="234">
        <v>38874</v>
      </c>
      <c r="E1921">
        <v>2006</v>
      </c>
      <c r="F1921">
        <v>1</v>
      </c>
      <c r="G1921">
        <v>13</v>
      </c>
      <c r="H1921">
        <v>18.901220797317073</v>
      </c>
      <c r="I1921">
        <v>3.0228000000000002</v>
      </c>
      <c r="J1921" s="14" t="s">
        <v>17</v>
      </c>
      <c r="K1921" s="14" t="s">
        <v>17</v>
      </c>
      <c r="L1921" s="14" t="s">
        <v>17</v>
      </c>
      <c r="M1921" s="14" t="s">
        <v>17</v>
      </c>
      <c r="N1921" s="14" t="s">
        <v>17</v>
      </c>
      <c r="O1921" s="14" t="s">
        <v>17</v>
      </c>
      <c r="P1921" s="14" t="s">
        <v>17</v>
      </c>
      <c r="Q1921" s="14" t="s">
        <v>17</v>
      </c>
      <c r="R1921" s="14" t="s">
        <v>17</v>
      </c>
      <c r="S1921" s="14" t="s">
        <v>17</v>
      </c>
      <c r="T1921" s="14" t="s">
        <v>17</v>
      </c>
      <c r="U1921" s="14" t="s">
        <v>17</v>
      </c>
      <c r="V1921" s="14" t="s">
        <v>17</v>
      </c>
      <c r="W1921" s="14" t="s">
        <v>17</v>
      </c>
      <c r="X1921" s="14" t="s">
        <v>17</v>
      </c>
      <c r="Y1921" s="14" t="s">
        <v>17</v>
      </c>
      <c r="Z1921" s="14" t="s">
        <v>17</v>
      </c>
      <c r="AA1921" s="14" t="s">
        <v>17</v>
      </c>
      <c r="AB1921" s="14" t="s">
        <v>17</v>
      </c>
      <c r="AC1921" s="14" t="s">
        <v>17</v>
      </c>
      <c r="AD1921" s="14" t="s">
        <v>17</v>
      </c>
      <c r="AE1921" s="14" t="s">
        <v>17</v>
      </c>
    </row>
    <row r="1922" spans="1:31">
      <c r="A1922" t="s">
        <v>143</v>
      </c>
      <c r="B1922" t="s">
        <v>27</v>
      </c>
      <c r="C1922" s="234">
        <v>38639</v>
      </c>
      <c r="D1922" s="234">
        <v>38874</v>
      </c>
      <c r="E1922">
        <v>2006</v>
      </c>
      <c r="F1922">
        <v>1</v>
      </c>
      <c r="G1922">
        <v>14</v>
      </c>
      <c r="H1922">
        <v>34.631154199359756</v>
      </c>
      <c r="I1922">
        <v>1.9045000000000001</v>
      </c>
      <c r="J1922" s="14" t="s">
        <v>17</v>
      </c>
      <c r="K1922" s="14" t="s">
        <v>17</v>
      </c>
      <c r="L1922" s="14" t="s">
        <v>17</v>
      </c>
      <c r="M1922" s="14" t="s">
        <v>17</v>
      </c>
      <c r="N1922" s="14" t="s">
        <v>17</v>
      </c>
      <c r="O1922" s="14" t="s">
        <v>17</v>
      </c>
      <c r="P1922" s="14" t="s">
        <v>17</v>
      </c>
      <c r="Q1922" s="14" t="s">
        <v>17</v>
      </c>
      <c r="R1922" s="14" t="s">
        <v>17</v>
      </c>
      <c r="S1922" s="14" t="s">
        <v>17</v>
      </c>
      <c r="T1922" s="14" t="s">
        <v>17</v>
      </c>
      <c r="U1922" s="14" t="s">
        <v>17</v>
      </c>
      <c r="V1922" s="14" t="s">
        <v>17</v>
      </c>
      <c r="W1922" s="14" t="s">
        <v>17</v>
      </c>
      <c r="X1922" s="14" t="s">
        <v>17</v>
      </c>
      <c r="Y1922" s="14" t="s">
        <v>17</v>
      </c>
      <c r="Z1922" s="14" t="s">
        <v>17</v>
      </c>
      <c r="AA1922" s="14" t="s">
        <v>17</v>
      </c>
      <c r="AB1922" s="14" t="s">
        <v>17</v>
      </c>
      <c r="AC1922" s="14" t="s">
        <v>17</v>
      </c>
      <c r="AD1922" s="14" t="s">
        <v>17</v>
      </c>
      <c r="AE1922" s="14" t="s">
        <v>17</v>
      </c>
    </row>
    <row r="1923" spans="1:31">
      <c r="A1923" t="s">
        <v>143</v>
      </c>
      <c r="B1923" t="s">
        <v>27</v>
      </c>
      <c r="C1923" s="234">
        <v>38639</v>
      </c>
      <c r="D1923" s="234">
        <v>38874</v>
      </c>
      <c r="E1923">
        <v>2006</v>
      </c>
      <c r="F1923">
        <v>2</v>
      </c>
      <c r="G1923">
        <v>1</v>
      </c>
      <c r="H1923">
        <v>37.182363622201095</v>
      </c>
      <c r="I1923">
        <v>1.6013999999999999</v>
      </c>
      <c r="J1923" s="14" t="s">
        <v>17</v>
      </c>
      <c r="K1923" s="14" t="s">
        <v>17</v>
      </c>
      <c r="L1923" s="14" t="s">
        <v>17</v>
      </c>
      <c r="M1923" s="14" t="s">
        <v>17</v>
      </c>
      <c r="N1923" s="14" t="s">
        <v>17</v>
      </c>
      <c r="O1923" s="14" t="s">
        <v>17</v>
      </c>
      <c r="P1923" s="14" t="s">
        <v>17</v>
      </c>
      <c r="Q1923" s="14" t="s">
        <v>17</v>
      </c>
      <c r="R1923" s="14" t="s">
        <v>17</v>
      </c>
      <c r="S1923" s="14" t="s">
        <v>17</v>
      </c>
      <c r="T1923" s="14" t="s">
        <v>17</v>
      </c>
      <c r="U1923" s="14" t="s">
        <v>17</v>
      </c>
      <c r="V1923" s="14" t="s">
        <v>17</v>
      </c>
      <c r="W1923" s="14" t="s">
        <v>17</v>
      </c>
      <c r="X1923" s="120">
        <v>0.61306349206349198</v>
      </c>
      <c r="Y1923" s="14">
        <v>98</v>
      </c>
      <c r="Z1923" s="14" t="s">
        <v>17</v>
      </c>
      <c r="AA1923" s="14" t="s">
        <v>17</v>
      </c>
      <c r="AB1923" s="14" t="s">
        <v>17</v>
      </c>
      <c r="AC1923" s="14" t="s">
        <v>17</v>
      </c>
      <c r="AD1923" s="14">
        <f t="shared" si="6"/>
        <v>6.2557499190152238E-3</v>
      </c>
      <c r="AE1923" s="14" t="s">
        <v>17</v>
      </c>
    </row>
    <row r="1924" spans="1:31">
      <c r="A1924" t="s">
        <v>143</v>
      </c>
      <c r="B1924" t="s">
        <v>27</v>
      </c>
      <c r="C1924" s="234">
        <v>38639</v>
      </c>
      <c r="D1924" s="234">
        <v>38874</v>
      </c>
      <c r="E1924">
        <v>2006</v>
      </c>
      <c r="F1924">
        <v>2</v>
      </c>
      <c r="G1924">
        <v>2</v>
      </c>
      <c r="H1924">
        <v>32.930979737105439</v>
      </c>
      <c r="I1924">
        <v>1.5684</v>
      </c>
      <c r="J1924" s="14" t="s">
        <v>17</v>
      </c>
      <c r="K1924" s="14" t="s">
        <v>17</v>
      </c>
      <c r="L1924" s="14" t="s">
        <v>17</v>
      </c>
      <c r="M1924" s="14" t="s">
        <v>17</v>
      </c>
      <c r="N1924" s="14" t="s">
        <v>17</v>
      </c>
      <c r="O1924" s="14" t="s">
        <v>17</v>
      </c>
      <c r="P1924" s="14" t="s">
        <v>17</v>
      </c>
      <c r="Q1924" s="14" t="s">
        <v>17</v>
      </c>
      <c r="R1924" s="14" t="s">
        <v>17</v>
      </c>
      <c r="S1924" s="14" t="s">
        <v>17</v>
      </c>
      <c r="T1924" s="14" t="s">
        <v>17</v>
      </c>
      <c r="U1924" s="14" t="s">
        <v>17</v>
      </c>
      <c r="V1924" s="14" t="s">
        <v>17</v>
      </c>
      <c r="W1924" s="14" t="s">
        <v>17</v>
      </c>
      <c r="X1924" s="120">
        <v>0.48486764705882351</v>
      </c>
      <c r="Y1924" s="14">
        <v>98</v>
      </c>
      <c r="Z1924" s="14" t="s">
        <v>17</v>
      </c>
      <c r="AA1924" s="14" t="s">
        <v>17</v>
      </c>
      <c r="AB1924" s="14" t="s">
        <v>17</v>
      </c>
      <c r="AC1924" s="14" t="s">
        <v>17</v>
      </c>
      <c r="AD1924" s="14">
        <f t="shared" si="6"/>
        <v>4.9476290516206481E-3</v>
      </c>
      <c r="AE1924" s="14" t="s">
        <v>17</v>
      </c>
    </row>
    <row r="1925" spans="1:31">
      <c r="A1925" t="s">
        <v>143</v>
      </c>
      <c r="B1925" t="s">
        <v>27</v>
      </c>
      <c r="C1925" s="234">
        <v>38639</v>
      </c>
      <c r="D1925" s="234">
        <v>38874</v>
      </c>
      <c r="E1925">
        <v>2006</v>
      </c>
      <c r="F1925">
        <v>2</v>
      </c>
      <c r="G1925">
        <v>3</v>
      </c>
      <c r="H1925">
        <v>41.367955817876449</v>
      </c>
      <c r="I1925">
        <v>1.7565</v>
      </c>
      <c r="J1925" s="14" t="s">
        <v>17</v>
      </c>
      <c r="K1925" s="14" t="s">
        <v>17</v>
      </c>
      <c r="L1925" s="14" t="s">
        <v>17</v>
      </c>
      <c r="M1925" s="14" t="s">
        <v>17</v>
      </c>
      <c r="N1925" s="14" t="s">
        <v>17</v>
      </c>
      <c r="O1925" s="14" t="s">
        <v>17</v>
      </c>
      <c r="P1925" s="14" t="s">
        <v>17</v>
      </c>
      <c r="Q1925" s="14" t="s">
        <v>17</v>
      </c>
      <c r="R1925" s="14" t="s">
        <v>17</v>
      </c>
      <c r="S1925" s="14" t="s">
        <v>17</v>
      </c>
      <c r="T1925" s="14" t="s">
        <v>17</v>
      </c>
      <c r="U1925" s="14" t="s">
        <v>17</v>
      </c>
      <c r="V1925" s="14" t="s">
        <v>17</v>
      </c>
      <c r="W1925" s="14" t="s">
        <v>17</v>
      </c>
      <c r="X1925" s="120">
        <v>0.66612637362637361</v>
      </c>
      <c r="Y1925" s="14">
        <v>98</v>
      </c>
      <c r="Z1925" s="14" t="s">
        <v>17</v>
      </c>
      <c r="AA1925" s="14" t="s">
        <v>17</v>
      </c>
      <c r="AB1925" s="14" t="s">
        <v>17</v>
      </c>
      <c r="AC1925" s="14" t="s">
        <v>17</v>
      </c>
      <c r="AD1925" s="14">
        <f t="shared" si="6"/>
        <v>6.7972078941466695E-3</v>
      </c>
      <c r="AE1925" s="14" t="s">
        <v>17</v>
      </c>
    </row>
    <row r="1926" spans="1:31">
      <c r="A1926" t="s">
        <v>143</v>
      </c>
      <c r="B1926" t="s">
        <v>27</v>
      </c>
      <c r="C1926" s="234">
        <v>38639</v>
      </c>
      <c r="D1926" s="234">
        <v>38874</v>
      </c>
      <c r="E1926">
        <v>2006</v>
      </c>
      <c r="F1926">
        <v>2</v>
      </c>
      <c r="G1926">
        <v>4</v>
      </c>
      <c r="H1926">
        <v>48.077926307187454</v>
      </c>
      <c r="I1926">
        <v>1.8466</v>
      </c>
      <c r="J1926" s="14" t="s">
        <v>17</v>
      </c>
      <c r="K1926" s="14" t="s">
        <v>17</v>
      </c>
      <c r="L1926" s="14" t="s">
        <v>17</v>
      </c>
      <c r="M1926" s="14" t="s">
        <v>17</v>
      </c>
      <c r="N1926" s="14" t="s">
        <v>17</v>
      </c>
      <c r="O1926" s="14" t="s">
        <v>17</v>
      </c>
      <c r="P1926" s="14" t="s">
        <v>17</v>
      </c>
      <c r="Q1926" s="14" t="s">
        <v>17</v>
      </c>
      <c r="R1926" s="14" t="s">
        <v>17</v>
      </c>
      <c r="S1926" s="14" t="s">
        <v>17</v>
      </c>
      <c r="T1926" s="14" t="s">
        <v>17</v>
      </c>
      <c r="U1926" s="14" t="s">
        <v>17</v>
      </c>
      <c r="V1926" s="14" t="s">
        <v>17</v>
      </c>
      <c r="W1926" s="14" t="s">
        <v>17</v>
      </c>
      <c r="X1926" s="120">
        <v>0.6956924019607843</v>
      </c>
      <c r="Y1926" s="14">
        <v>98</v>
      </c>
      <c r="Z1926" s="14" t="s">
        <v>17</v>
      </c>
      <c r="AA1926" s="14" t="s">
        <v>17</v>
      </c>
      <c r="AB1926" s="14" t="s">
        <v>17</v>
      </c>
      <c r="AC1926" s="14" t="s">
        <v>17</v>
      </c>
      <c r="AD1926" s="14">
        <f t="shared" si="6"/>
        <v>7.0989020608243298E-3</v>
      </c>
      <c r="AE1926" s="14" t="s">
        <v>17</v>
      </c>
    </row>
    <row r="1927" spans="1:31">
      <c r="A1927" t="s">
        <v>143</v>
      </c>
      <c r="B1927" t="s">
        <v>27</v>
      </c>
      <c r="C1927" s="234">
        <v>38639</v>
      </c>
      <c r="D1927" s="234">
        <v>38874</v>
      </c>
      <c r="E1927">
        <v>2006</v>
      </c>
      <c r="F1927">
        <v>2</v>
      </c>
      <c r="G1927">
        <v>5</v>
      </c>
      <c r="H1927">
        <v>38.441321325512085</v>
      </c>
      <c r="I1927">
        <v>1.8931</v>
      </c>
      <c r="J1927" s="14" t="s">
        <v>17</v>
      </c>
      <c r="K1927" s="14" t="s">
        <v>17</v>
      </c>
      <c r="L1927" s="14" t="s">
        <v>17</v>
      </c>
      <c r="M1927" s="14" t="s">
        <v>17</v>
      </c>
      <c r="N1927" s="14" t="s">
        <v>17</v>
      </c>
      <c r="O1927" s="14" t="s">
        <v>17</v>
      </c>
      <c r="P1927" s="14" t="s">
        <v>17</v>
      </c>
      <c r="Q1927" s="14" t="s">
        <v>17</v>
      </c>
      <c r="R1927" s="14" t="s">
        <v>17</v>
      </c>
      <c r="S1927" s="14" t="s">
        <v>17</v>
      </c>
      <c r="T1927" s="14" t="s">
        <v>17</v>
      </c>
      <c r="U1927" s="14" t="s">
        <v>17</v>
      </c>
      <c r="V1927" s="14" t="s">
        <v>17</v>
      </c>
      <c r="W1927" s="14" t="s">
        <v>17</v>
      </c>
      <c r="X1927" s="120">
        <v>0.42265756302521007</v>
      </c>
      <c r="Y1927" s="14">
        <v>98</v>
      </c>
      <c r="Z1927" s="14" t="s">
        <v>17</v>
      </c>
      <c r="AA1927" s="14" t="s">
        <v>17</v>
      </c>
      <c r="AB1927" s="14" t="s">
        <v>17</v>
      </c>
      <c r="AC1927" s="14" t="s">
        <v>17</v>
      </c>
      <c r="AD1927" s="14">
        <f t="shared" si="6"/>
        <v>4.3128322757674496E-3</v>
      </c>
      <c r="AE1927" s="14" t="s">
        <v>17</v>
      </c>
    </row>
    <row r="1928" spans="1:31">
      <c r="A1928" t="s">
        <v>143</v>
      </c>
      <c r="B1928" t="s">
        <v>27</v>
      </c>
      <c r="C1928" s="234">
        <v>38639</v>
      </c>
      <c r="D1928" s="234">
        <v>38874</v>
      </c>
      <c r="E1928">
        <v>2006</v>
      </c>
      <c r="F1928">
        <v>2</v>
      </c>
      <c r="G1928">
        <v>6</v>
      </c>
      <c r="H1928">
        <v>36.733162241047623</v>
      </c>
      <c r="I1928">
        <v>2.3666999999999998</v>
      </c>
      <c r="J1928" s="14" t="s">
        <v>17</v>
      </c>
      <c r="K1928" s="14" t="s">
        <v>17</v>
      </c>
      <c r="L1928" s="14" t="s">
        <v>17</v>
      </c>
      <c r="M1928" s="14" t="s">
        <v>17</v>
      </c>
      <c r="N1928" s="14" t="s">
        <v>17</v>
      </c>
      <c r="O1928" s="14" t="s">
        <v>17</v>
      </c>
      <c r="P1928" s="14" t="s">
        <v>17</v>
      </c>
      <c r="Q1928" s="14" t="s">
        <v>17</v>
      </c>
      <c r="R1928" s="14" t="s">
        <v>17</v>
      </c>
      <c r="S1928" s="14" t="s">
        <v>17</v>
      </c>
      <c r="T1928" s="14" t="s">
        <v>17</v>
      </c>
      <c r="U1928" s="14" t="s">
        <v>17</v>
      </c>
      <c r="V1928" s="14" t="s">
        <v>17</v>
      </c>
      <c r="W1928" s="14" t="s">
        <v>17</v>
      </c>
      <c r="X1928" s="120">
        <v>0.50213598901098899</v>
      </c>
      <c r="Y1928" s="14">
        <v>98</v>
      </c>
      <c r="Z1928" s="14" t="s">
        <v>17</v>
      </c>
      <c r="AA1928" s="14" t="s">
        <v>17</v>
      </c>
      <c r="AB1928" s="14" t="s">
        <v>17</v>
      </c>
      <c r="AC1928" s="14" t="s">
        <v>17</v>
      </c>
      <c r="AD1928" s="14">
        <f t="shared" si="6"/>
        <v>5.1238366225611126E-3</v>
      </c>
      <c r="AE1928" s="14" t="s">
        <v>17</v>
      </c>
    </row>
    <row r="1929" spans="1:31">
      <c r="A1929" t="s">
        <v>143</v>
      </c>
      <c r="B1929" t="s">
        <v>27</v>
      </c>
      <c r="C1929" s="234">
        <v>38639</v>
      </c>
      <c r="D1929" s="234">
        <v>38874</v>
      </c>
      <c r="E1929">
        <v>2006</v>
      </c>
      <c r="F1929">
        <v>2</v>
      </c>
      <c r="G1929">
        <v>7</v>
      </c>
      <c r="H1929">
        <v>41.874095803562469</v>
      </c>
      <c r="I1929">
        <v>2.5872000000000002</v>
      </c>
      <c r="J1929" s="14" t="s">
        <v>17</v>
      </c>
      <c r="K1929" s="14" t="s">
        <v>17</v>
      </c>
      <c r="L1929" s="14" t="s">
        <v>17</v>
      </c>
      <c r="M1929" s="14" t="s">
        <v>17</v>
      </c>
      <c r="N1929" s="14" t="s">
        <v>17</v>
      </c>
      <c r="O1929" s="14" t="s">
        <v>17</v>
      </c>
      <c r="P1929" s="14" t="s">
        <v>17</v>
      </c>
      <c r="Q1929" s="14" t="s">
        <v>17</v>
      </c>
      <c r="R1929" s="14" t="s">
        <v>17</v>
      </c>
      <c r="S1929" s="14" t="s">
        <v>17</v>
      </c>
      <c r="T1929" s="14" t="s">
        <v>17</v>
      </c>
      <c r="U1929" s="14" t="s">
        <v>17</v>
      </c>
      <c r="V1929" s="14" t="s">
        <v>17</v>
      </c>
      <c r="W1929" s="14" t="s">
        <v>17</v>
      </c>
      <c r="X1929" s="120">
        <v>0.54096825396825399</v>
      </c>
      <c r="Y1929" s="14">
        <v>98</v>
      </c>
      <c r="Z1929" s="14" t="s">
        <v>17</v>
      </c>
      <c r="AA1929" s="14" t="s">
        <v>17</v>
      </c>
      <c r="AB1929" s="14" t="s">
        <v>17</v>
      </c>
      <c r="AC1929" s="14" t="s">
        <v>17</v>
      </c>
      <c r="AD1929" s="14">
        <f t="shared" si="6"/>
        <v>5.5200842241658566E-3</v>
      </c>
      <c r="AE1929" s="14" t="s">
        <v>17</v>
      </c>
    </row>
    <row r="1930" spans="1:31">
      <c r="A1930" t="s">
        <v>143</v>
      </c>
      <c r="B1930" t="s">
        <v>27</v>
      </c>
      <c r="C1930" s="234">
        <v>38639</v>
      </c>
      <c r="D1930" s="234">
        <v>38874</v>
      </c>
      <c r="E1930">
        <v>2006</v>
      </c>
      <c r="F1930">
        <v>2</v>
      </c>
      <c r="G1930">
        <v>8</v>
      </c>
      <c r="H1930">
        <v>49.188886584817077</v>
      </c>
      <c r="I1930">
        <v>1.9334</v>
      </c>
      <c r="J1930" s="14" t="s">
        <v>17</v>
      </c>
      <c r="K1930" s="14" t="s">
        <v>17</v>
      </c>
      <c r="L1930" s="14" t="s">
        <v>17</v>
      </c>
      <c r="M1930" s="14" t="s">
        <v>17</v>
      </c>
      <c r="N1930" s="14" t="s">
        <v>17</v>
      </c>
      <c r="O1930" s="14" t="s">
        <v>17</v>
      </c>
      <c r="P1930" s="14" t="s">
        <v>17</v>
      </c>
      <c r="Q1930" s="14" t="s">
        <v>17</v>
      </c>
      <c r="R1930" s="14" t="s">
        <v>17</v>
      </c>
      <c r="S1930" s="14" t="s">
        <v>17</v>
      </c>
      <c r="T1930" s="14" t="s">
        <v>17</v>
      </c>
      <c r="U1930" s="14" t="s">
        <v>17</v>
      </c>
      <c r="V1930" s="14" t="s">
        <v>17</v>
      </c>
      <c r="W1930" s="14" t="s">
        <v>17</v>
      </c>
      <c r="X1930" s="14" t="s">
        <v>17</v>
      </c>
      <c r="Y1930" s="14" t="s">
        <v>17</v>
      </c>
      <c r="Z1930" s="14" t="s">
        <v>17</v>
      </c>
      <c r="AA1930" s="14" t="s">
        <v>17</v>
      </c>
      <c r="AB1930" s="14" t="s">
        <v>17</v>
      </c>
      <c r="AC1930" s="14" t="s">
        <v>17</v>
      </c>
      <c r="AD1930" s="14" t="s">
        <v>17</v>
      </c>
      <c r="AE1930" s="14" t="s">
        <v>17</v>
      </c>
    </row>
    <row r="1931" spans="1:31">
      <c r="A1931" t="s">
        <v>143</v>
      </c>
      <c r="B1931" t="s">
        <v>27</v>
      </c>
      <c r="C1931" s="234">
        <v>38639</v>
      </c>
      <c r="D1931" s="234">
        <v>38874</v>
      </c>
      <c r="E1931">
        <v>2006</v>
      </c>
      <c r="F1931">
        <v>2</v>
      </c>
      <c r="G1931">
        <v>9</v>
      </c>
      <c r="H1931">
        <v>42.7233470125</v>
      </c>
      <c r="I1931">
        <v>1.8033999999999999</v>
      </c>
      <c r="J1931" s="14" t="s">
        <v>17</v>
      </c>
      <c r="K1931" s="14" t="s">
        <v>17</v>
      </c>
      <c r="L1931" s="14" t="s">
        <v>17</v>
      </c>
      <c r="M1931" s="14" t="s">
        <v>17</v>
      </c>
      <c r="N1931" s="14" t="s">
        <v>17</v>
      </c>
      <c r="O1931" s="14" t="s">
        <v>17</v>
      </c>
      <c r="P1931" s="14" t="s">
        <v>17</v>
      </c>
      <c r="Q1931" s="14" t="s">
        <v>17</v>
      </c>
      <c r="R1931" s="14" t="s">
        <v>17</v>
      </c>
      <c r="S1931" s="14" t="s">
        <v>17</v>
      </c>
      <c r="T1931" s="14" t="s">
        <v>17</v>
      </c>
      <c r="U1931" s="14" t="s">
        <v>17</v>
      </c>
      <c r="V1931" s="14" t="s">
        <v>17</v>
      </c>
      <c r="W1931" s="14" t="s">
        <v>17</v>
      </c>
      <c r="X1931" s="14" t="s">
        <v>17</v>
      </c>
      <c r="Y1931" s="14" t="s">
        <v>17</v>
      </c>
      <c r="Z1931" s="14" t="s">
        <v>17</v>
      </c>
      <c r="AA1931" s="14" t="s">
        <v>17</v>
      </c>
      <c r="AB1931" s="14" t="s">
        <v>17</v>
      </c>
      <c r="AC1931" s="14" t="s">
        <v>17</v>
      </c>
      <c r="AD1931" s="14" t="s">
        <v>17</v>
      </c>
      <c r="AE1931" s="14" t="s">
        <v>17</v>
      </c>
    </row>
    <row r="1932" spans="1:31">
      <c r="A1932" t="s">
        <v>143</v>
      </c>
      <c r="B1932" t="s">
        <v>27</v>
      </c>
      <c r="C1932" s="234">
        <v>38639</v>
      </c>
      <c r="D1932" s="234">
        <v>38874</v>
      </c>
      <c r="E1932">
        <v>2006</v>
      </c>
      <c r="F1932">
        <v>2</v>
      </c>
      <c r="G1932">
        <v>10</v>
      </c>
      <c r="H1932">
        <v>37.26148323512195</v>
      </c>
      <c r="I1932">
        <v>1.833</v>
      </c>
      <c r="J1932" s="14" t="s">
        <v>17</v>
      </c>
      <c r="K1932" s="14" t="s">
        <v>17</v>
      </c>
      <c r="L1932" s="14" t="s">
        <v>17</v>
      </c>
      <c r="M1932" s="14" t="s">
        <v>17</v>
      </c>
      <c r="N1932" s="14" t="s">
        <v>17</v>
      </c>
      <c r="O1932" s="14" t="s">
        <v>17</v>
      </c>
      <c r="P1932" s="14" t="s">
        <v>17</v>
      </c>
      <c r="Q1932" s="14" t="s">
        <v>17</v>
      </c>
      <c r="R1932" s="14" t="s">
        <v>17</v>
      </c>
      <c r="S1932" s="14" t="s">
        <v>17</v>
      </c>
      <c r="T1932" s="14" t="s">
        <v>17</v>
      </c>
      <c r="U1932" s="14" t="s">
        <v>17</v>
      </c>
      <c r="V1932" s="14" t="s">
        <v>17</v>
      </c>
      <c r="W1932" s="14" t="s">
        <v>17</v>
      </c>
      <c r="X1932" s="14" t="s">
        <v>17</v>
      </c>
      <c r="Y1932" s="14" t="s">
        <v>17</v>
      </c>
      <c r="Z1932" s="14" t="s">
        <v>17</v>
      </c>
      <c r="AA1932" s="14" t="s">
        <v>17</v>
      </c>
      <c r="AB1932" s="14" t="s">
        <v>17</v>
      </c>
      <c r="AC1932" s="14" t="s">
        <v>17</v>
      </c>
      <c r="AD1932" s="14" t="s">
        <v>17</v>
      </c>
      <c r="AE1932" s="14" t="s">
        <v>17</v>
      </c>
    </row>
    <row r="1933" spans="1:31">
      <c r="A1933" t="s">
        <v>143</v>
      </c>
      <c r="B1933" t="s">
        <v>27</v>
      </c>
      <c r="C1933" s="234">
        <v>38639</v>
      </c>
      <c r="D1933" s="234">
        <v>38874</v>
      </c>
      <c r="E1933">
        <v>2006</v>
      </c>
      <c r="F1933">
        <v>2</v>
      </c>
      <c r="G1933">
        <v>11</v>
      </c>
      <c r="H1933">
        <v>35.725230466615855</v>
      </c>
      <c r="I1933">
        <v>2.42</v>
      </c>
      <c r="J1933" s="14" t="s">
        <v>17</v>
      </c>
      <c r="K1933" s="14" t="s">
        <v>17</v>
      </c>
      <c r="L1933" s="14" t="s">
        <v>17</v>
      </c>
      <c r="M1933" s="14" t="s">
        <v>17</v>
      </c>
      <c r="N1933" s="14" t="s">
        <v>17</v>
      </c>
      <c r="O1933" s="14" t="s">
        <v>17</v>
      </c>
      <c r="P1933" s="14" t="s">
        <v>17</v>
      </c>
      <c r="Q1933" s="14" t="s">
        <v>17</v>
      </c>
      <c r="R1933" s="14" t="s">
        <v>17</v>
      </c>
      <c r="S1933" s="14" t="s">
        <v>17</v>
      </c>
      <c r="T1933" s="14" t="s">
        <v>17</v>
      </c>
      <c r="U1933" s="14" t="s">
        <v>17</v>
      </c>
      <c r="V1933" s="14" t="s">
        <v>17</v>
      </c>
      <c r="W1933" s="14" t="s">
        <v>17</v>
      </c>
      <c r="X1933" s="14" t="s">
        <v>17</v>
      </c>
      <c r="Y1933" s="14" t="s">
        <v>17</v>
      </c>
      <c r="Z1933" s="14" t="s">
        <v>17</v>
      </c>
      <c r="AA1933" s="14" t="s">
        <v>17</v>
      </c>
      <c r="AB1933" s="14" t="s">
        <v>17</v>
      </c>
      <c r="AC1933" s="14" t="s">
        <v>17</v>
      </c>
      <c r="AD1933" s="14" t="s">
        <v>17</v>
      </c>
      <c r="AE1933" s="14" t="s">
        <v>17</v>
      </c>
    </row>
    <row r="1934" spans="1:31">
      <c r="A1934" t="s">
        <v>143</v>
      </c>
      <c r="B1934" t="s">
        <v>27</v>
      </c>
      <c r="C1934" s="234">
        <v>38639</v>
      </c>
      <c r="D1934" s="234">
        <v>38874</v>
      </c>
      <c r="E1934">
        <v>2006</v>
      </c>
      <c r="F1934">
        <v>2</v>
      </c>
      <c r="G1934">
        <v>12</v>
      </c>
      <c r="H1934">
        <v>43.536828278658533</v>
      </c>
      <c r="I1934">
        <v>2.0891999999999999</v>
      </c>
      <c r="J1934" s="14" t="s">
        <v>17</v>
      </c>
      <c r="K1934" s="14" t="s">
        <v>17</v>
      </c>
      <c r="L1934" s="14" t="s">
        <v>17</v>
      </c>
      <c r="M1934" s="14" t="s">
        <v>17</v>
      </c>
      <c r="N1934" s="14" t="s">
        <v>17</v>
      </c>
      <c r="O1934" s="14" t="s">
        <v>17</v>
      </c>
      <c r="P1934" s="14" t="s">
        <v>17</v>
      </c>
      <c r="Q1934" s="14" t="s">
        <v>17</v>
      </c>
      <c r="R1934" s="14" t="s">
        <v>17</v>
      </c>
      <c r="S1934" s="14" t="s">
        <v>17</v>
      </c>
      <c r="T1934" s="14" t="s">
        <v>17</v>
      </c>
      <c r="U1934" s="14" t="s">
        <v>17</v>
      </c>
      <c r="V1934" s="14" t="s">
        <v>17</v>
      </c>
      <c r="W1934" s="14" t="s">
        <v>17</v>
      </c>
      <c r="X1934" s="14" t="s">
        <v>17</v>
      </c>
      <c r="Y1934" s="14" t="s">
        <v>17</v>
      </c>
      <c r="Z1934" s="14" t="s">
        <v>17</v>
      </c>
      <c r="AA1934" s="14" t="s">
        <v>17</v>
      </c>
      <c r="AB1934" s="14" t="s">
        <v>17</v>
      </c>
      <c r="AC1934" s="14" t="s">
        <v>17</v>
      </c>
      <c r="AD1934" s="14" t="s">
        <v>17</v>
      </c>
      <c r="AE1934" s="14" t="s">
        <v>17</v>
      </c>
    </row>
    <row r="1935" spans="1:31">
      <c r="A1935" t="s">
        <v>143</v>
      </c>
      <c r="B1935" t="s">
        <v>27</v>
      </c>
      <c r="C1935" s="234">
        <v>38639</v>
      </c>
      <c r="D1935" s="234">
        <v>38874</v>
      </c>
      <c r="E1935">
        <v>2006</v>
      </c>
      <c r="F1935">
        <v>2</v>
      </c>
      <c r="G1935">
        <v>13</v>
      </c>
      <c r="H1935">
        <v>37.622064699664634</v>
      </c>
      <c r="I1935">
        <v>2.6421000000000001</v>
      </c>
      <c r="J1935" s="14" t="s">
        <v>17</v>
      </c>
      <c r="K1935" s="14" t="s">
        <v>17</v>
      </c>
      <c r="L1935" s="14" t="s">
        <v>17</v>
      </c>
      <c r="M1935" s="14" t="s">
        <v>17</v>
      </c>
      <c r="N1935" s="14" t="s">
        <v>17</v>
      </c>
      <c r="O1935" s="14" t="s">
        <v>17</v>
      </c>
      <c r="P1935" s="14" t="s">
        <v>17</v>
      </c>
      <c r="Q1935" s="14" t="s">
        <v>17</v>
      </c>
      <c r="R1935" s="14" t="s">
        <v>17</v>
      </c>
      <c r="S1935" s="14" t="s">
        <v>17</v>
      </c>
      <c r="T1935" s="14" t="s">
        <v>17</v>
      </c>
      <c r="U1935" s="14" t="s">
        <v>17</v>
      </c>
      <c r="V1935" s="14" t="s">
        <v>17</v>
      </c>
      <c r="W1935" s="14" t="s">
        <v>17</v>
      </c>
      <c r="X1935" s="14" t="s">
        <v>17</v>
      </c>
      <c r="Y1935" s="14" t="s">
        <v>17</v>
      </c>
      <c r="Z1935" s="14" t="s">
        <v>17</v>
      </c>
      <c r="AA1935" s="14" t="s">
        <v>17</v>
      </c>
      <c r="AB1935" s="14" t="s">
        <v>17</v>
      </c>
      <c r="AC1935" s="14" t="s">
        <v>17</v>
      </c>
      <c r="AD1935" s="14" t="s">
        <v>17</v>
      </c>
      <c r="AE1935" s="14" t="s">
        <v>17</v>
      </c>
    </row>
    <row r="1936" spans="1:31">
      <c r="A1936" t="s">
        <v>143</v>
      </c>
      <c r="B1936" t="s">
        <v>27</v>
      </c>
      <c r="C1936" s="234">
        <v>38639</v>
      </c>
      <c r="D1936" s="234">
        <v>38874</v>
      </c>
      <c r="E1936">
        <v>2006</v>
      </c>
      <c r="F1936">
        <v>2</v>
      </c>
      <c r="G1936">
        <v>14</v>
      </c>
      <c r="H1936">
        <v>34.490887572256106</v>
      </c>
      <c r="I1936">
        <v>2.0448</v>
      </c>
      <c r="J1936" s="14" t="s">
        <v>17</v>
      </c>
      <c r="K1936" s="14" t="s">
        <v>17</v>
      </c>
      <c r="L1936" s="14" t="s">
        <v>17</v>
      </c>
      <c r="M1936" s="14" t="s">
        <v>17</v>
      </c>
      <c r="N1936" s="14" t="s">
        <v>17</v>
      </c>
      <c r="O1936" s="14" t="s">
        <v>17</v>
      </c>
      <c r="P1936" s="14" t="s">
        <v>17</v>
      </c>
      <c r="Q1936" s="14" t="s">
        <v>17</v>
      </c>
      <c r="R1936" s="14" t="s">
        <v>17</v>
      </c>
      <c r="S1936" s="14" t="s">
        <v>17</v>
      </c>
      <c r="T1936" s="14" t="s">
        <v>17</v>
      </c>
      <c r="U1936" s="14" t="s">
        <v>17</v>
      </c>
      <c r="V1936" s="14" t="s">
        <v>17</v>
      </c>
      <c r="W1936" s="14" t="s">
        <v>17</v>
      </c>
      <c r="X1936" s="14" t="s">
        <v>17</v>
      </c>
      <c r="Y1936" s="14" t="s">
        <v>17</v>
      </c>
      <c r="Z1936" s="14" t="s">
        <v>17</v>
      </c>
      <c r="AA1936" s="14" t="s">
        <v>17</v>
      </c>
      <c r="AB1936" s="14" t="s">
        <v>17</v>
      </c>
      <c r="AC1936" s="14" t="s">
        <v>17</v>
      </c>
      <c r="AD1936" s="14" t="s">
        <v>17</v>
      </c>
      <c r="AE1936" s="14" t="s">
        <v>17</v>
      </c>
    </row>
    <row r="1937" spans="1:31">
      <c r="A1937" t="s">
        <v>143</v>
      </c>
      <c r="B1937" t="s">
        <v>27</v>
      </c>
      <c r="C1937" s="234">
        <v>38639</v>
      </c>
      <c r="D1937" s="234">
        <v>38874</v>
      </c>
      <c r="E1937">
        <v>2006</v>
      </c>
      <c r="F1937">
        <v>3</v>
      </c>
      <c r="G1937">
        <v>1</v>
      </c>
      <c r="H1937">
        <v>44.089075680955169</v>
      </c>
      <c r="I1937">
        <v>1.5974999999999999</v>
      </c>
      <c r="J1937" s="14" t="s">
        <v>17</v>
      </c>
      <c r="K1937" s="14" t="s">
        <v>17</v>
      </c>
      <c r="L1937" s="14" t="s">
        <v>17</v>
      </c>
      <c r="M1937" s="14" t="s">
        <v>17</v>
      </c>
      <c r="N1937" s="14" t="s">
        <v>17</v>
      </c>
      <c r="O1937" s="14" t="s">
        <v>17</v>
      </c>
      <c r="P1937" s="14" t="s">
        <v>17</v>
      </c>
      <c r="Q1937" s="14" t="s">
        <v>17</v>
      </c>
      <c r="R1937" s="14" t="s">
        <v>17</v>
      </c>
      <c r="S1937" s="14" t="s">
        <v>17</v>
      </c>
      <c r="T1937" s="14" t="s">
        <v>17</v>
      </c>
      <c r="U1937" s="14" t="s">
        <v>17</v>
      </c>
      <c r="V1937" s="14" t="s">
        <v>17</v>
      </c>
      <c r="W1937" s="14" t="s">
        <v>17</v>
      </c>
      <c r="X1937" s="120">
        <v>0.48328869047619044</v>
      </c>
      <c r="Y1937" s="14">
        <v>98</v>
      </c>
      <c r="Z1937" s="14" t="s">
        <v>17</v>
      </c>
      <c r="AA1937" s="14" t="s">
        <v>17</v>
      </c>
      <c r="AB1937" s="14" t="s">
        <v>17</v>
      </c>
      <c r="AC1937" s="14" t="s">
        <v>17</v>
      </c>
      <c r="AD1937" s="14">
        <f t="shared" si="6"/>
        <v>4.9315172497570456E-3</v>
      </c>
      <c r="AE1937" s="14" t="s">
        <v>17</v>
      </c>
    </row>
    <row r="1938" spans="1:31">
      <c r="A1938" t="s">
        <v>143</v>
      </c>
      <c r="B1938" t="s">
        <v>27</v>
      </c>
      <c r="C1938" s="234">
        <v>38639</v>
      </c>
      <c r="D1938" s="234">
        <v>38874</v>
      </c>
      <c r="E1938">
        <v>2006</v>
      </c>
      <c r="F1938">
        <v>3</v>
      </c>
      <c r="G1938">
        <v>2</v>
      </c>
      <c r="H1938">
        <v>32.150148302062036</v>
      </c>
      <c r="I1938">
        <v>1.6651</v>
      </c>
      <c r="J1938" s="14" t="s">
        <v>17</v>
      </c>
      <c r="K1938" s="14" t="s">
        <v>17</v>
      </c>
      <c r="L1938" s="14" t="s">
        <v>17</v>
      </c>
      <c r="M1938" s="14" t="s">
        <v>17</v>
      </c>
      <c r="N1938" s="14" t="s">
        <v>17</v>
      </c>
      <c r="O1938" s="14" t="s">
        <v>17</v>
      </c>
      <c r="P1938" s="14" t="s">
        <v>17</v>
      </c>
      <c r="Q1938" s="14" t="s">
        <v>17</v>
      </c>
      <c r="R1938" s="14" t="s">
        <v>17</v>
      </c>
      <c r="S1938" s="14" t="s">
        <v>17</v>
      </c>
      <c r="T1938" s="14" t="s">
        <v>17</v>
      </c>
      <c r="U1938" s="14" t="s">
        <v>17</v>
      </c>
      <c r="V1938" s="14" t="s">
        <v>17</v>
      </c>
      <c r="W1938" s="14" t="s">
        <v>17</v>
      </c>
      <c r="X1938" s="120">
        <v>0.44398412698412693</v>
      </c>
      <c r="Y1938" s="14">
        <v>98</v>
      </c>
      <c r="Z1938" s="14" t="s">
        <v>17</v>
      </c>
      <c r="AA1938" s="14" t="s">
        <v>17</v>
      </c>
      <c r="AB1938" s="14" t="s">
        <v>17</v>
      </c>
      <c r="AC1938" s="14" t="s">
        <v>17</v>
      </c>
      <c r="AD1938" s="14">
        <f t="shared" si="6"/>
        <v>4.5304502753482339E-3</v>
      </c>
      <c r="AE1938" s="14" t="s">
        <v>17</v>
      </c>
    </row>
    <row r="1939" spans="1:31">
      <c r="A1939" t="s">
        <v>143</v>
      </c>
      <c r="B1939" t="s">
        <v>27</v>
      </c>
      <c r="C1939" s="234">
        <v>38639</v>
      </c>
      <c r="D1939" s="234">
        <v>38874</v>
      </c>
      <c r="E1939">
        <v>2006</v>
      </c>
      <c r="F1939">
        <v>3</v>
      </c>
      <c r="G1939">
        <v>3</v>
      </c>
      <c r="H1939">
        <v>33.926634626490156</v>
      </c>
      <c r="I1939">
        <v>1.8037000000000001</v>
      </c>
      <c r="J1939" s="14" t="s">
        <v>17</v>
      </c>
      <c r="K1939" s="14" t="s">
        <v>17</v>
      </c>
      <c r="L1939" s="14" t="s">
        <v>17</v>
      </c>
      <c r="M1939" s="14" t="s">
        <v>17</v>
      </c>
      <c r="N1939" s="14" t="s">
        <v>17</v>
      </c>
      <c r="O1939" s="14" t="s">
        <v>17</v>
      </c>
      <c r="P1939" s="14" t="s">
        <v>17</v>
      </c>
      <c r="Q1939" s="14" t="s">
        <v>17</v>
      </c>
      <c r="R1939" s="14" t="s">
        <v>17</v>
      </c>
      <c r="S1939" s="14" t="s">
        <v>17</v>
      </c>
      <c r="T1939" s="14" t="s">
        <v>17</v>
      </c>
      <c r="U1939" s="14" t="s">
        <v>17</v>
      </c>
      <c r="V1939" s="14" t="s">
        <v>17</v>
      </c>
      <c r="W1939" s="14" t="s">
        <v>17</v>
      </c>
      <c r="X1939" s="120">
        <v>0.68698511904761894</v>
      </c>
      <c r="Y1939" s="14">
        <v>98</v>
      </c>
      <c r="Z1939" s="14" t="s">
        <v>17</v>
      </c>
      <c r="AA1939" s="14" t="s">
        <v>17</v>
      </c>
      <c r="AB1939" s="14" t="s">
        <v>17</v>
      </c>
      <c r="AC1939" s="14" t="s">
        <v>17</v>
      </c>
      <c r="AD1939" s="14">
        <f t="shared" si="6"/>
        <v>7.0100522351797855E-3</v>
      </c>
      <c r="AE1939" s="14" t="s">
        <v>17</v>
      </c>
    </row>
    <row r="1940" spans="1:31">
      <c r="A1940" t="s">
        <v>143</v>
      </c>
      <c r="B1940" t="s">
        <v>27</v>
      </c>
      <c r="C1940" s="234">
        <v>38639</v>
      </c>
      <c r="D1940" s="234">
        <v>38874</v>
      </c>
      <c r="E1940">
        <v>2006</v>
      </c>
      <c r="F1940">
        <v>3</v>
      </c>
      <c r="G1940">
        <v>4</v>
      </c>
      <c r="H1940">
        <v>41.455533218933702</v>
      </c>
      <c r="I1940">
        <v>1.7673000000000001</v>
      </c>
      <c r="J1940" s="14" t="s">
        <v>17</v>
      </c>
      <c r="K1940" s="14" t="s">
        <v>17</v>
      </c>
      <c r="L1940" s="14" t="s">
        <v>17</v>
      </c>
      <c r="M1940" s="14" t="s">
        <v>17</v>
      </c>
      <c r="N1940" s="14" t="s">
        <v>17</v>
      </c>
      <c r="O1940" s="14" t="s">
        <v>17</v>
      </c>
      <c r="P1940" s="14" t="s">
        <v>17</v>
      </c>
      <c r="Q1940" s="14" t="s">
        <v>17</v>
      </c>
      <c r="R1940" s="14" t="s">
        <v>17</v>
      </c>
      <c r="S1940" s="14" t="s">
        <v>17</v>
      </c>
      <c r="T1940" s="14" t="s">
        <v>17</v>
      </c>
      <c r="U1940" s="14" t="s">
        <v>17</v>
      </c>
      <c r="V1940" s="14" t="s">
        <v>17</v>
      </c>
      <c r="W1940" s="14" t="s">
        <v>17</v>
      </c>
      <c r="X1940" s="120">
        <v>0.5972777777777778</v>
      </c>
      <c r="Y1940" s="14">
        <v>98</v>
      </c>
      <c r="Z1940" s="14" t="s">
        <v>17</v>
      </c>
      <c r="AA1940" s="14" t="s">
        <v>17</v>
      </c>
      <c r="AB1940" s="14" t="s">
        <v>17</v>
      </c>
      <c r="AC1940" s="14" t="s">
        <v>17</v>
      </c>
      <c r="AD1940" s="14">
        <f t="shared" si="6"/>
        <v>6.0946712018140588E-3</v>
      </c>
      <c r="AE1940" s="14" t="s">
        <v>17</v>
      </c>
    </row>
    <row r="1941" spans="1:31">
      <c r="A1941" t="s">
        <v>143</v>
      </c>
      <c r="B1941" t="s">
        <v>27</v>
      </c>
      <c r="C1941" s="234">
        <v>38639</v>
      </c>
      <c r="D1941" s="234">
        <v>38874</v>
      </c>
      <c r="E1941">
        <v>2006</v>
      </c>
      <c r="F1941">
        <v>3</v>
      </c>
      <c r="G1941">
        <v>5</v>
      </c>
      <c r="H1941">
        <v>22.055692733690396</v>
      </c>
      <c r="I1941">
        <v>1.9869000000000001</v>
      </c>
      <c r="J1941" s="14" t="s">
        <v>17</v>
      </c>
      <c r="K1941" s="14" t="s">
        <v>17</v>
      </c>
      <c r="L1941" s="14" t="s">
        <v>17</v>
      </c>
      <c r="M1941" s="14" t="s">
        <v>17</v>
      </c>
      <c r="N1941" s="14" t="s">
        <v>17</v>
      </c>
      <c r="O1941" s="14" t="s">
        <v>17</v>
      </c>
      <c r="P1941" s="14" t="s">
        <v>17</v>
      </c>
      <c r="Q1941" s="14" t="s">
        <v>17</v>
      </c>
      <c r="R1941" s="14" t="s">
        <v>17</v>
      </c>
      <c r="S1941" s="14" t="s">
        <v>17</v>
      </c>
      <c r="T1941" s="14" t="s">
        <v>17</v>
      </c>
      <c r="U1941" s="14" t="s">
        <v>17</v>
      </c>
      <c r="V1941" s="14" t="s">
        <v>17</v>
      </c>
      <c r="W1941" s="14" t="s">
        <v>17</v>
      </c>
      <c r="X1941" s="120">
        <v>0.6611004273504274</v>
      </c>
      <c r="Y1941" s="14">
        <v>98</v>
      </c>
      <c r="Z1941" s="14" t="s">
        <v>17</v>
      </c>
      <c r="AA1941" s="14" t="s">
        <v>17</v>
      </c>
      <c r="AB1941" s="14" t="s">
        <v>17</v>
      </c>
      <c r="AC1941" s="14" t="s">
        <v>17</v>
      </c>
      <c r="AD1941" s="14">
        <f t="shared" si="6"/>
        <v>6.7459227280655858E-3</v>
      </c>
      <c r="AE1941" s="14" t="s">
        <v>17</v>
      </c>
    </row>
    <row r="1942" spans="1:31">
      <c r="A1942" t="s">
        <v>143</v>
      </c>
      <c r="B1942" t="s">
        <v>27</v>
      </c>
      <c r="C1942" s="234">
        <v>38639</v>
      </c>
      <c r="D1942" s="234">
        <v>38874</v>
      </c>
      <c r="E1942">
        <v>2006</v>
      </c>
      <c r="F1942">
        <v>3</v>
      </c>
      <c r="G1942">
        <v>6</v>
      </c>
      <c r="H1942">
        <v>49.444576680623115</v>
      </c>
      <c r="I1942">
        <v>2.0348999999999999</v>
      </c>
      <c r="J1942" s="14" t="s">
        <v>17</v>
      </c>
      <c r="K1942" s="14" t="s">
        <v>17</v>
      </c>
      <c r="L1942" s="14" t="s">
        <v>17</v>
      </c>
      <c r="M1942" s="14" t="s">
        <v>17</v>
      </c>
      <c r="N1942" s="14" t="s">
        <v>17</v>
      </c>
      <c r="O1942" s="14" t="s">
        <v>17</v>
      </c>
      <c r="P1942" s="14" t="s">
        <v>17</v>
      </c>
      <c r="Q1942" s="14" t="s">
        <v>17</v>
      </c>
      <c r="R1942" s="14" t="s">
        <v>17</v>
      </c>
      <c r="S1942" s="14" t="s">
        <v>17</v>
      </c>
      <c r="T1942" s="14" t="s">
        <v>17</v>
      </c>
      <c r="U1942" s="14" t="s">
        <v>17</v>
      </c>
      <c r="V1942" s="14" t="s">
        <v>17</v>
      </c>
      <c r="W1942" s="14" t="s">
        <v>17</v>
      </c>
      <c r="X1942" s="120">
        <v>0.6046588827838828</v>
      </c>
      <c r="Y1942" s="14">
        <v>98</v>
      </c>
      <c r="Z1942" s="14" t="s">
        <v>17</v>
      </c>
      <c r="AA1942" s="14" t="s">
        <v>17</v>
      </c>
      <c r="AB1942" s="14" t="s">
        <v>17</v>
      </c>
      <c r="AC1942" s="14" t="s">
        <v>17</v>
      </c>
      <c r="AD1942" s="14">
        <f t="shared" si="6"/>
        <v>6.1699885998355384E-3</v>
      </c>
      <c r="AE1942" s="14" t="s">
        <v>17</v>
      </c>
    </row>
    <row r="1943" spans="1:31">
      <c r="A1943" t="s">
        <v>143</v>
      </c>
      <c r="B1943" t="s">
        <v>27</v>
      </c>
      <c r="C1943" s="234">
        <v>38639</v>
      </c>
      <c r="D1943" s="234">
        <v>38874</v>
      </c>
      <c r="E1943">
        <v>2006</v>
      </c>
      <c r="F1943">
        <v>3</v>
      </c>
      <c r="G1943">
        <v>7</v>
      </c>
      <c r="H1943">
        <v>41.369294478124552</v>
      </c>
      <c r="I1943">
        <v>2.7035999999999998</v>
      </c>
      <c r="J1943" s="14" t="s">
        <v>17</v>
      </c>
      <c r="K1943" s="14" t="s">
        <v>17</v>
      </c>
      <c r="L1943" s="14" t="s">
        <v>17</v>
      </c>
      <c r="M1943" s="14" t="s">
        <v>17</v>
      </c>
      <c r="N1943" s="14" t="s">
        <v>17</v>
      </c>
      <c r="O1943" s="14" t="s">
        <v>17</v>
      </c>
      <c r="P1943" s="14" t="s">
        <v>17</v>
      </c>
      <c r="Q1943" s="14" t="s">
        <v>17</v>
      </c>
      <c r="R1943" s="14" t="s">
        <v>17</v>
      </c>
      <c r="S1943" s="14" t="s">
        <v>17</v>
      </c>
      <c r="T1943" s="14" t="s">
        <v>17</v>
      </c>
      <c r="U1943" s="14" t="s">
        <v>17</v>
      </c>
      <c r="V1943" s="14" t="s">
        <v>17</v>
      </c>
      <c r="W1943" s="14" t="s">
        <v>17</v>
      </c>
      <c r="X1943" s="120">
        <v>0.6528211233211233</v>
      </c>
      <c r="Y1943" s="14">
        <v>98</v>
      </c>
      <c r="Z1943" s="14" t="s">
        <v>17</v>
      </c>
      <c r="AA1943" s="14" t="s">
        <v>17</v>
      </c>
      <c r="AB1943" s="14" t="s">
        <v>17</v>
      </c>
      <c r="AC1943" s="14" t="s">
        <v>17</v>
      </c>
      <c r="AD1943" s="14">
        <f t="shared" si="6"/>
        <v>6.6614400338890134E-3</v>
      </c>
      <c r="AE1943" s="14" t="s">
        <v>17</v>
      </c>
    </row>
    <row r="1944" spans="1:31">
      <c r="A1944" t="s">
        <v>143</v>
      </c>
      <c r="B1944" t="s">
        <v>27</v>
      </c>
      <c r="C1944" s="234">
        <v>38639</v>
      </c>
      <c r="D1944" s="234">
        <v>38874</v>
      </c>
      <c r="E1944">
        <v>2006</v>
      </c>
      <c r="F1944">
        <v>3</v>
      </c>
      <c r="G1944">
        <v>8</v>
      </c>
      <c r="H1944">
        <v>56.13450275057928</v>
      </c>
      <c r="I1944">
        <v>1.9950000000000001</v>
      </c>
      <c r="J1944" s="14" t="s">
        <v>17</v>
      </c>
      <c r="K1944" s="14" t="s">
        <v>17</v>
      </c>
      <c r="L1944" s="14" t="s">
        <v>17</v>
      </c>
      <c r="M1944" s="14" t="s">
        <v>17</v>
      </c>
      <c r="N1944" s="14" t="s">
        <v>17</v>
      </c>
      <c r="O1944" s="14" t="s">
        <v>17</v>
      </c>
      <c r="P1944" s="14" t="s">
        <v>17</v>
      </c>
      <c r="Q1944" s="14" t="s">
        <v>17</v>
      </c>
      <c r="R1944" s="14" t="s">
        <v>17</v>
      </c>
      <c r="S1944" s="14" t="s">
        <v>17</v>
      </c>
      <c r="T1944" s="14" t="s">
        <v>17</v>
      </c>
      <c r="U1944" s="14" t="s">
        <v>17</v>
      </c>
      <c r="V1944" s="14" t="s">
        <v>17</v>
      </c>
      <c r="W1944" s="14" t="s">
        <v>17</v>
      </c>
      <c r="X1944" s="14" t="s">
        <v>17</v>
      </c>
      <c r="Y1944" s="14" t="s">
        <v>17</v>
      </c>
      <c r="Z1944" s="14" t="s">
        <v>17</v>
      </c>
      <c r="AA1944" s="14" t="s">
        <v>17</v>
      </c>
      <c r="AB1944" s="14" t="s">
        <v>17</v>
      </c>
      <c r="AC1944" s="14" t="s">
        <v>17</v>
      </c>
      <c r="AD1944" s="14" t="s">
        <v>17</v>
      </c>
      <c r="AE1944" s="14" t="s">
        <v>17</v>
      </c>
    </row>
    <row r="1945" spans="1:31">
      <c r="A1945" t="s">
        <v>143</v>
      </c>
      <c r="B1945" t="s">
        <v>27</v>
      </c>
      <c r="C1945" s="234">
        <v>38639</v>
      </c>
      <c r="D1945" s="234">
        <v>38874</v>
      </c>
      <c r="E1945">
        <v>2006</v>
      </c>
      <c r="F1945">
        <v>3</v>
      </c>
      <c r="G1945">
        <v>9</v>
      </c>
      <c r="H1945">
        <v>31.36769522009147</v>
      </c>
      <c r="I1945">
        <v>2.125</v>
      </c>
      <c r="J1945" s="14" t="s">
        <v>17</v>
      </c>
      <c r="K1945" s="14" t="s">
        <v>17</v>
      </c>
      <c r="L1945" s="14" t="s">
        <v>17</v>
      </c>
      <c r="M1945" s="14" t="s">
        <v>17</v>
      </c>
      <c r="N1945" s="14" t="s">
        <v>17</v>
      </c>
      <c r="O1945" s="14" t="s">
        <v>17</v>
      </c>
      <c r="P1945" s="14" t="s">
        <v>17</v>
      </c>
      <c r="Q1945" s="14" t="s">
        <v>17</v>
      </c>
      <c r="R1945" s="14" t="s">
        <v>17</v>
      </c>
      <c r="S1945" s="14" t="s">
        <v>17</v>
      </c>
      <c r="T1945" s="14" t="s">
        <v>17</v>
      </c>
      <c r="U1945" s="14" t="s">
        <v>17</v>
      </c>
      <c r="V1945" s="14" t="s">
        <v>17</v>
      </c>
      <c r="W1945" s="14" t="s">
        <v>17</v>
      </c>
      <c r="X1945" s="14" t="s">
        <v>17</v>
      </c>
      <c r="Y1945" s="14" t="s">
        <v>17</v>
      </c>
      <c r="Z1945" s="14" t="s">
        <v>17</v>
      </c>
      <c r="AA1945" s="14" t="s">
        <v>17</v>
      </c>
      <c r="AB1945" s="14" t="s">
        <v>17</v>
      </c>
      <c r="AC1945" s="14" t="s">
        <v>17</v>
      </c>
      <c r="AD1945" s="14" t="s">
        <v>17</v>
      </c>
      <c r="AE1945" s="14" t="s">
        <v>17</v>
      </c>
    </row>
    <row r="1946" spans="1:31">
      <c r="A1946" t="s">
        <v>143</v>
      </c>
      <c r="B1946" t="s">
        <v>27</v>
      </c>
      <c r="C1946" s="234">
        <v>38639</v>
      </c>
      <c r="D1946" s="234">
        <v>38874</v>
      </c>
      <c r="E1946">
        <v>2006</v>
      </c>
      <c r="F1946">
        <v>3</v>
      </c>
      <c r="G1946">
        <v>10</v>
      </c>
      <c r="H1946">
        <v>44.773855397545731</v>
      </c>
      <c r="I1946">
        <v>1.8366</v>
      </c>
      <c r="J1946" s="14" t="s">
        <v>17</v>
      </c>
      <c r="K1946" s="14" t="s">
        <v>17</v>
      </c>
      <c r="L1946" s="14" t="s">
        <v>17</v>
      </c>
      <c r="M1946" s="14" t="s">
        <v>17</v>
      </c>
      <c r="N1946" s="14" t="s">
        <v>17</v>
      </c>
      <c r="O1946" s="14" t="s">
        <v>17</v>
      </c>
      <c r="P1946" s="14" t="s">
        <v>17</v>
      </c>
      <c r="Q1946" s="14" t="s">
        <v>17</v>
      </c>
      <c r="R1946" s="14" t="s">
        <v>17</v>
      </c>
      <c r="S1946" s="14" t="s">
        <v>17</v>
      </c>
      <c r="T1946" s="14" t="s">
        <v>17</v>
      </c>
      <c r="U1946" s="14" t="s">
        <v>17</v>
      </c>
      <c r="V1946" s="14" t="s">
        <v>17</v>
      </c>
      <c r="W1946" s="14" t="s">
        <v>17</v>
      </c>
      <c r="X1946" s="14" t="s">
        <v>17</v>
      </c>
      <c r="Y1946" s="14" t="s">
        <v>17</v>
      </c>
      <c r="Z1946" s="14" t="s">
        <v>17</v>
      </c>
      <c r="AA1946" s="14" t="s">
        <v>17</v>
      </c>
      <c r="AB1946" s="14" t="s">
        <v>17</v>
      </c>
      <c r="AC1946" s="14" t="s">
        <v>17</v>
      </c>
      <c r="AD1946" s="14" t="s">
        <v>17</v>
      </c>
      <c r="AE1946" s="14" t="s">
        <v>17</v>
      </c>
    </row>
    <row r="1947" spans="1:31">
      <c r="A1947" t="s">
        <v>143</v>
      </c>
      <c r="B1947" t="s">
        <v>27</v>
      </c>
      <c r="C1947" s="234">
        <v>38639</v>
      </c>
      <c r="D1947" s="234">
        <v>38874</v>
      </c>
      <c r="E1947">
        <v>2006</v>
      </c>
      <c r="F1947">
        <v>3</v>
      </c>
      <c r="G1947">
        <v>11</v>
      </c>
      <c r="H1947">
        <v>31.779235141097562</v>
      </c>
      <c r="I1947">
        <v>2.1496</v>
      </c>
      <c r="J1947" s="14" t="s">
        <v>17</v>
      </c>
      <c r="K1947" s="14" t="s">
        <v>17</v>
      </c>
      <c r="L1947" s="14" t="s">
        <v>17</v>
      </c>
      <c r="M1947" s="14" t="s">
        <v>17</v>
      </c>
      <c r="N1947" s="14" t="s">
        <v>17</v>
      </c>
      <c r="O1947" s="14" t="s">
        <v>17</v>
      </c>
      <c r="P1947" s="14" t="s">
        <v>17</v>
      </c>
      <c r="Q1947" s="14" t="s">
        <v>17</v>
      </c>
      <c r="R1947" s="14" t="s">
        <v>17</v>
      </c>
      <c r="S1947" s="14" t="s">
        <v>17</v>
      </c>
      <c r="T1947" s="14" t="s">
        <v>17</v>
      </c>
      <c r="U1947" s="14" t="s">
        <v>17</v>
      </c>
      <c r="V1947" s="14" t="s">
        <v>17</v>
      </c>
      <c r="W1947" s="14" t="s">
        <v>17</v>
      </c>
      <c r="X1947" s="14" t="s">
        <v>17</v>
      </c>
      <c r="Y1947" s="14" t="s">
        <v>17</v>
      </c>
      <c r="Z1947" s="14" t="s">
        <v>17</v>
      </c>
      <c r="AA1947" s="14" t="s">
        <v>17</v>
      </c>
      <c r="AB1947" s="14" t="s">
        <v>17</v>
      </c>
      <c r="AC1947" s="14" t="s">
        <v>17</v>
      </c>
      <c r="AD1947" s="14" t="s">
        <v>17</v>
      </c>
      <c r="AE1947" s="14" t="s">
        <v>17</v>
      </c>
    </row>
    <row r="1948" spans="1:31">
      <c r="A1948" t="s">
        <v>143</v>
      </c>
      <c r="B1948" t="s">
        <v>27</v>
      </c>
      <c r="C1948" s="234">
        <v>38639</v>
      </c>
      <c r="D1948" s="234">
        <v>38874</v>
      </c>
      <c r="E1948">
        <v>2006</v>
      </c>
      <c r="F1948">
        <v>3</v>
      </c>
      <c r="G1948">
        <v>12</v>
      </c>
      <c r="H1948">
        <v>24.900520941463416</v>
      </c>
      <c r="I1948">
        <v>2.2637999999999998</v>
      </c>
      <c r="J1948" s="14" t="s">
        <v>17</v>
      </c>
      <c r="K1948" s="14" t="s">
        <v>17</v>
      </c>
      <c r="L1948" s="14" t="s">
        <v>17</v>
      </c>
      <c r="M1948" s="14" t="s">
        <v>17</v>
      </c>
      <c r="N1948" s="14" t="s">
        <v>17</v>
      </c>
      <c r="O1948" s="14" t="s">
        <v>17</v>
      </c>
      <c r="P1948" s="14" t="s">
        <v>17</v>
      </c>
      <c r="Q1948" s="14" t="s">
        <v>17</v>
      </c>
      <c r="R1948" s="14" t="s">
        <v>17</v>
      </c>
      <c r="S1948" s="14" t="s">
        <v>17</v>
      </c>
      <c r="T1948" s="14" t="s">
        <v>17</v>
      </c>
      <c r="U1948" s="14" t="s">
        <v>17</v>
      </c>
      <c r="V1948" s="14" t="s">
        <v>17</v>
      </c>
      <c r="W1948" s="14" t="s">
        <v>17</v>
      </c>
      <c r="X1948" s="14" t="s">
        <v>17</v>
      </c>
      <c r="Y1948" s="14" t="s">
        <v>17</v>
      </c>
      <c r="Z1948" s="14" t="s">
        <v>17</v>
      </c>
      <c r="AA1948" s="14" t="s">
        <v>17</v>
      </c>
      <c r="AB1948" s="14" t="s">
        <v>17</v>
      </c>
      <c r="AC1948" s="14" t="s">
        <v>17</v>
      </c>
      <c r="AD1948" s="14" t="s">
        <v>17</v>
      </c>
      <c r="AE1948" s="14" t="s">
        <v>17</v>
      </c>
    </row>
    <row r="1949" spans="1:31">
      <c r="A1949" t="s">
        <v>143</v>
      </c>
      <c r="B1949" t="s">
        <v>27</v>
      </c>
      <c r="C1949" s="234">
        <v>38639</v>
      </c>
      <c r="D1949" s="234">
        <v>38874</v>
      </c>
      <c r="E1949">
        <v>2006</v>
      </c>
      <c r="F1949">
        <v>3</v>
      </c>
      <c r="G1949">
        <v>13</v>
      </c>
      <c r="H1949">
        <v>16.016811538414633</v>
      </c>
      <c r="I1949">
        <v>2.6996000000000002</v>
      </c>
      <c r="J1949" s="14" t="s">
        <v>17</v>
      </c>
      <c r="K1949" s="14" t="s">
        <v>17</v>
      </c>
      <c r="L1949" s="14" t="s">
        <v>17</v>
      </c>
      <c r="M1949" s="14" t="s">
        <v>17</v>
      </c>
      <c r="N1949" s="14" t="s">
        <v>17</v>
      </c>
      <c r="O1949" s="14" t="s">
        <v>17</v>
      </c>
      <c r="P1949" s="14" t="s">
        <v>17</v>
      </c>
      <c r="Q1949" s="14" t="s">
        <v>17</v>
      </c>
      <c r="R1949" s="14" t="s">
        <v>17</v>
      </c>
      <c r="S1949" s="14" t="s">
        <v>17</v>
      </c>
      <c r="T1949" s="14" t="s">
        <v>17</v>
      </c>
      <c r="U1949" s="14" t="s">
        <v>17</v>
      </c>
      <c r="V1949" s="14" t="s">
        <v>17</v>
      </c>
      <c r="W1949" s="14" t="s">
        <v>17</v>
      </c>
      <c r="X1949" s="14" t="s">
        <v>17</v>
      </c>
      <c r="Y1949" s="14" t="s">
        <v>17</v>
      </c>
      <c r="Z1949" s="14" t="s">
        <v>17</v>
      </c>
      <c r="AA1949" s="14" t="s">
        <v>17</v>
      </c>
      <c r="AB1949" s="14" t="s">
        <v>17</v>
      </c>
      <c r="AC1949" s="14" t="s">
        <v>17</v>
      </c>
      <c r="AD1949" s="14" t="s">
        <v>17</v>
      </c>
      <c r="AE1949" s="14" t="s">
        <v>17</v>
      </c>
    </row>
    <row r="1950" spans="1:31">
      <c r="A1950" t="s">
        <v>143</v>
      </c>
      <c r="B1950" t="s">
        <v>27</v>
      </c>
      <c r="C1950" s="234">
        <v>38639</v>
      </c>
      <c r="D1950" s="234">
        <v>38874</v>
      </c>
      <c r="E1950">
        <v>2006</v>
      </c>
      <c r="F1950">
        <v>3</v>
      </c>
      <c r="G1950">
        <v>14</v>
      </c>
      <c r="H1950">
        <v>43.348214017256097</v>
      </c>
      <c r="I1950">
        <v>1.9076</v>
      </c>
      <c r="J1950" s="14" t="s">
        <v>17</v>
      </c>
      <c r="K1950" s="14" t="s">
        <v>17</v>
      </c>
      <c r="L1950" s="14" t="s">
        <v>17</v>
      </c>
      <c r="M1950" s="14" t="s">
        <v>17</v>
      </c>
      <c r="N1950" s="14" t="s">
        <v>17</v>
      </c>
      <c r="O1950" s="14" t="s">
        <v>17</v>
      </c>
      <c r="P1950" s="14" t="s">
        <v>17</v>
      </c>
      <c r="Q1950" s="14" t="s">
        <v>17</v>
      </c>
      <c r="R1950" s="14" t="s">
        <v>17</v>
      </c>
      <c r="S1950" s="14" t="s">
        <v>17</v>
      </c>
      <c r="T1950" s="14" t="s">
        <v>17</v>
      </c>
      <c r="U1950" s="14" t="s">
        <v>17</v>
      </c>
      <c r="V1950" s="14" t="s">
        <v>17</v>
      </c>
      <c r="W1950" s="14" t="s">
        <v>17</v>
      </c>
      <c r="X1950" s="14" t="s">
        <v>17</v>
      </c>
      <c r="Y1950" s="14" t="s">
        <v>17</v>
      </c>
      <c r="Z1950" s="14" t="s">
        <v>17</v>
      </c>
      <c r="AA1950" s="14" t="s">
        <v>17</v>
      </c>
      <c r="AB1950" s="14" t="s">
        <v>17</v>
      </c>
      <c r="AC1950" s="14" t="s">
        <v>17</v>
      </c>
      <c r="AD1950" s="14" t="s">
        <v>17</v>
      </c>
      <c r="AE1950" s="14" t="s">
        <v>17</v>
      </c>
    </row>
    <row r="1951" spans="1:31">
      <c r="A1951" t="s">
        <v>143</v>
      </c>
      <c r="B1951" t="s">
        <v>27</v>
      </c>
      <c r="C1951" s="234">
        <v>38639</v>
      </c>
      <c r="D1951" s="234">
        <v>38874</v>
      </c>
      <c r="E1951">
        <v>2006</v>
      </c>
      <c r="F1951">
        <v>4</v>
      </c>
      <c r="G1951">
        <v>1</v>
      </c>
      <c r="H1951">
        <v>46.658988624990869</v>
      </c>
      <c r="I1951">
        <v>1.7496</v>
      </c>
      <c r="J1951" s="14" t="s">
        <v>17</v>
      </c>
      <c r="K1951" s="14" t="s">
        <v>17</v>
      </c>
      <c r="L1951" s="14" t="s">
        <v>17</v>
      </c>
      <c r="M1951" s="14" t="s">
        <v>17</v>
      </c>
      <c r="N1951" s="14" t="s">
        <v>17</v>
      </c>
      <c r="O1951" s="14" t="s">
        <v>17</v>
      </c>
      <c r="P1951" s="14" t="s">
        <v>17</v>
      </c>
      <c r="Q1951" s="14" t="s">
        <v>17</v>
      </c>
      <c r="R1951" s="14" t="s">
        <v>17</v>
      </c>
      <c r="S1951" s="14" t="s">
        <v>17</v>
      </c>
      <c r="T1951" s="14" t="s">
        <v>17</v>
      </c>
      <c r="U1951" s="14" t="s">
        <v>17</v>
      </c>
      <c r="V1951" s="14" t="s">
        <v>17</v>
      </c>
      <c r="W1951" s="14" t="s">
        <v>17</v>
      </c>
      <c r="X1951" s="120">
        <v>0.49848901098901105</v>
      </c>
      <c r="Y1951" s="14">
        <v>98</v>
      </c>
      <c r="Z1951" s="14" t="s">
        <v>17</v>
      </c>
      <c r="AA1951" s="14" t="s">
        <v>17</v>
      </c>
      <c r="AB1951" s="14" t="s">
        <v>17</v>
      </c>
      <c r="AC1951" s="14" t="s">
        <v>17</v>
      </c>
      <c r="AD1951" s="14">
        <f t="shared" si="6"/>
        <v>5.0866225611123578E-3</v>
      </c>
      <c r="AE1951" s="14" t="s">
        <v>17</v>
      </c>
    </row>
    <row r="1952" spans="1:31">
      <c r="A1952" t="s">
        <v>143</v>
      </c>
      <c r="B1952" t="s">
        <v>27</v>
      </c>
      <c r="C1952" s="234">
        <v>38639</v>
      </c>
      <c r="D1952" s="234">
        <v>38874</v>
      </c>
      <c r="E1952">
        <v>2006</v>
      </c>
      <c r="F1952">
        <v>4</v>
      </c>
      <c r="G1952">
        <v>2</v>
      </c>
      <c r="H1952">
        <v>36.773857347743537</v>
      </c>
      <c r="I1952">
        <v>1.7759</v>
      </c>
      <c r="J1952" s="14" t="s">
        <v>17</v>
      </c>
      <c r="K1952" s="14" t="s">
        <v>17</v>
      </c>
      <c r="L1952" s="14" t="s">
        <v>17</v>
      </c>
      <c r="M1952" s="14" t="s">
        <v>17</v>
      </c>
      <c r="N1952" s="14" t="s">
        <v>17</v>
      </c>
      <c r="O1952" s="14" t="s">
        <v>17</v>
      </c>
      <c r="P1952" s="14" t="s">
        <v>17</v>
      </c>
      <c r="Q1952" s="14" t="s">
        <v>17</v>
      </c>
      <c r="R1952" s="14" t="s">
        <v>17</v>
      </c>
      <c r="S1952" s="14" t="s">
        <v>17</v>
      </c>
      <c r="T1952" s="14" t="s">
        <v>17</v>
      </c>
      <c r="U1952" s="14" t="s">
        <v>17</v>
      </c>
      <c r="V1952" s="14" t="s">
        <v>17</v>
      </c>
      <c r="W1952" s="14" t="s">
        <v>17</v>
      </c>
      <c r="X1952" s="120">
        <v>0.68661805555555555</v>
      </c>
      <c r="Y1952" s="14">
        <v>98</v>
      </c>
      <c r="Z1952" s="14" t="s">
        <v>17</v>
      </c>
      <c r="AA1952" s="14" t="s">
        <v>17</v>
      </c>
      <c r="AB1952" s="14" t="s">
        <v>17</v>
      </c>
      <c r="AC1952" s="14" t="s">
        <v>17</v>
      </c>
      <c r="AD1952" s="14">
        <f t="shared" si="6"/>
        <v>7.0063066893424038E-3</v>
      </c>
      <c r="AE1952" s="14" t="s">
        <v>17</v>
      </c>
    </row>
    <row r="1953" spans="1:31">
      <c r="A1953" t="s">
        <v>143</v>
      </c>
      <c r="B1953" t="s">
        <v>27</v>
      </c>
      <c r="C1953" s="234">
        <v>38639</v>
      </c>
      <c r="D1953" s="234">
        <v>38874</v>
      </c>
      <c r="E1953">
        <v>2006</v>
      </c>
      <c r="F1953">
        <v>4</v>
      </c>
      <c r="G1953">
        <v>3</v>
      </c>
      <c r="H1953">
        <v>44.548485527968452</v>
      </c>
      <c r="I1953">
        <v>1.7597</v>
      </c>
      <c r="J1953" s="14" t="s">
        <v>17</v>
      </c>
      <c r="K1953" s="14" t="s">
        <v>17</v>
      </c>
      <c r="L1953" s="14" t="s">
        <v>17</v>
      </c>
      <c r="M1953" s="14" t="s">
        <v>17</v>
      </c>
      <c r="N1953" s="14" t="s">
        <v>17</v>
      </c>
      <c r="O1953" s="14" t="s">
        <v>17</v>
      </c>
      <c r="P1953" s="14" t="s">
        <v>17</v>
      </c>
      <c r="Q1953" s="14" t="s">
        <v>17</v>
      </c>
      <c r="R1953" s="14" t="s">
        <v>17</v>
      </c>
      <c r="S1953" s="14" t="s">
        <v>17</v>
      </c>
      <c r="T1953" s="14" t="s">
        <v>17</v>
      </c>
      <c r="U1953" s="14" t="s">
        <v>17</v>
      </c>
      <c r="V1953" s="14" t="s">
        <v>17</v>
      </c>
      <c r="W1953" s="14" t="s">
        <v>17</v>
      </c>
      <c r="X1953" s="120">
        <v>0.57016117216117213</v>
      </c>
      <c r="Y1953" s="14">
        <v>98</v>
      </c>
      <c r="Z1953" s="14" t="s">
        <v>17</v>
      </c>
      <c r="AA1953" s="14" t="s">
        <v>17</v>
      </c>
      <c r="AB1953" s="14" t="s">
        <v>17</v>
      </c>
      <c r="AC1953" s="14" t="s">
        <v>17</v>
      </c>
      <c r="AD1953" s="14">
        <f t="shared" si="6"/>
        <v>5.817971144501756E-3</v>
      </c>
      <c r="AE1953" s="14" t="s">
        <v>17</v>
      </c>
    </row>
    <row r="1954" spans="1:31">
      <c r="A1954" t="s">
        <v>143</v>
      </c>
      <c r="B1954" t="s">
        <v>27</v>
      </c>
      <c r="C1954" s="234">
        <v>38639</v>
      </c>
      <c r="D1954" s="234">
        <v>38874</v>
      </c>
      <c r="E1954">
        <v>2006</v>
      </c>
      <c r="F1954">
        <v>4</v>
      </c>
      <c r="G1954">
        <v>4</v>
      </c>
      <c r="H1954">
        <v>39.776713425901626</v>
      </c>
      <c r="I1954">
        <v>2.1602999999999999</v>
      </c>
      <c r="J1954" s="14" t="s">
        <v>17</v>
      </c>
      <c r="K1954" s="14" t="s">
        <v>17</v>
      </c>
      <c r="L1954" s="14" t="s">
        <v>17</v>
      </c>
      <c r="M1954" s="14" t="s">
        <v>17</v>
      </c>
      <c r="N1954" s="14" t="s">
        <v>17</v>
      </c>
      <c r="O1954" s="14" t="s">
        <v>17</v>
      </c>
      <c r="P1954" s="14" t="s">
        <v>17</v>
      </c>
      <c r="Q1954" s="14" t="s">
        <v>17</v>
      </c>
      <c r="R1954" s="14" t="s">
        <v>17</v>
      </c>
      <c r="S1954" s="14" t="s">
        <v>17</v>
      </c>
      <c r="T1954" s="14" t="s">
        <v>17</v>
      </c>
      <c r="U1954" s="14" t="s">
        <v>17</v>
      </c>
      <c r="V1954" s="14" t="s">
        <v>17</v>
      </c>
      <c r="W1954" s="14" t="s">
        <v>17</v>
      </c>
      <c r="X1954" s="120">
        <v>0.49342735042735048</v>
      </c>
      <c r="Y1954" s="14">
        <v>98</v>
      </c>
      <c r="Z1954" s="14" t="s">
        <v>17</v>
      </c>
      <c r="AA1954" s="14" t="s">
        <v>17</v>
      </c>
      <c r="AB1954" s="14" t="s">
        <v>17</v>
      </c>
      <c r="AC1954" s="14" t="s">
        <v>17</v>
      </c>
      <c r="AD1954" s="14">
        <f t="shared" si="6"/>
        <v>5.0349729635443922E-3</v>
      </c>
      <c r="AE1954" s="14" t="s">
        <v>17</v>
      </c>
    </row>
    <row r="1955" spans="1:31">
      <c r="A1955" t="s">
        <v>143</v>
      </c>
      <c r="B1955" t="s">
        <v>27</v>
      </c>
      <c r="C1955" s="234">
        <v>38639</v>
      </c>
      <c r="D1955" s="234">
        <v>38874</v>
      </c>
      <c r="E1955">
        <v>2006</v>
      </c>
      <c r="F1955">
        <v>4</v>
      </c>
      <c r="G1955">
        <v>5</v>
      </c>
      <c r="H1955">
        <v>33.257605057141809</v>
      </c>
      <c r="I1955">
        <v>2.2913000000000001</v>
      </c>
      <c r="J1955" s="14" t="s">
        <v>17</v>
      </c>
      <c r="K1955" s="14" t="s">
        <v>17</v>
      </c>
      <c r="L1955" s="14" t="s">
        <v>17</v>
      </c>
      <c r="M1955" s="14" t="s">
        <v>17</v>
      </c>
      <c r="N1955" s="14" t="s">
        <v>17</v>
      </c>
      <c r="O1955" s="14" t="s">
        <v>17</v>
      </c>
      <c r="P1955" s="14" t="s">
        <v>17</v>
      </c>
      <c r="Q1955" s="14" t="s">
        <v>17</v>
      </c>
      <c r="R1955" s="14" t="s">
        <v>17</v>
      </c>
      <c r="S1955" s="14" t="s">
        <v>17</v>
      </c>
      <c r="T1955" s="14" t="s">
        <v>17</v>
      </c>
      <c r="U1955" s="14" t="s">
        <v>17</v>
      </c>
      <c r="V1955" s="14" t="s">
        <v>17</v>
      </c>
      <c r="W1955" s="14" t="s">
        <v>17</v>
      </c>
      <c r="X1955" s="120">
        <v>0.69991300366300369</v>
      </c>
      <c r="Y1955" s="14">
        <v>98</v>
      </c>
      <c r="Z1955" s="14" t="s">
        <v>17</v>
      </c>
      <c r="AA1955" s="14" t="s">
        <v>17</v>
      </c>
      <c r="AB1955" s="14" t="s">
        <v>17</v>
      </c>
      <c r="AC1955" s="14" t="s">
        <v>17</v>
      </c>
      <c r="AD1955" s="14">
        <f t="shared" si="6"/>
        <v>7.141969425132691E-3</v>
      </c>
      <c r="AE1955" s="14" t="s">
        <v>17</v>
      </c>
    </row>
    <row r="1956" spans="1:31">
      <c r="A1956" t="s">
        <v>143</v>
      </c>
      <c r="B1956" t="s">
        <v>27</v>
      </c>
      <c r="C1956" s="234">
        <v>38639</v>
      </c>
      <c r="D1956" s="234">
        <v>38874</v>
      </c>
      <c r="E1956">
        <v>2006</v>
      </c>
      <c r="F1956">
        <v>4</v>
      </c>
      <c r="G1956">
        <v>6</v>
      </c>
      <c r="H1956">
        <v>30.164752714179112</v>
      </c>
      <c r="I1956">
        <v>2.4245999999999999</v>
      </c>
      <c r="J1956" s="14" t="s">
        <v>17</v>
      </c>
      <c r="K1956" s="14" t="s">
        <v>17</v>
      </c>
      <c r="L1956" s="14" t="s">
        <v>17</v>
      </c>
      <c r="M1956" s="14" t="s">
        <v>17</v>
      </c>
      <c r="N1956" s="14" t="s">
        <v>17</v>
      </c>
      <c r="O1956" s="14" t="s">
        <v>17</v>
      </c>
      <c r="P1956" s="14" t="s">
        <v>17</v>
      </c>
      <c r="Q1956" s="14" t="s">
        <v>17</v>
      </c>
      <c r="R1956" s="14" t="s">
        <v>17</v>
      </c>
      <c r="S1956" s="14" t="s">
        <v>17</v>
      </c>
      <c r="T1956" s="14" t="s">
        <v>17</v>
      </c>
      <c r="U1956" s="14" t="s">
        <v>17</v>
      </c>
      <c r="V1956" s="14" t="s">
        <v>17</v>
      </c>
      <c r="W1956" s="14" t="s">
        <v>17</v>
      </c>
      <c r="X1956" s="120">
        <v>0.63654761904761903</v>
      </c>
      <c r="Y1956" s="14">
        <v>98</v>
      </c>
      <c r="Z1956" s="14" t="s">
        <v>17</v>
      </c>
      <c r="AA1956" s="14" t="s">
        <v>17</v>
      </c>
      <c r="AB1956" s="14" t="s">
        <v>17</v>
      </c>
      <c r="AC1956" s="14" t="s">
        <v>17</v>
      </c>
      <c r="AD1956" s="14">
        <f t="shared" si="6"/>
        <v>6.4953838678328477E-3</v>
      </c>
      <c r="AE1956" s="14" t="s">
        <v>17</v>
      </c>
    </row>
    <row r="1957" spans="1:31">
      <c r="A1957" t="s">
        <v>143</v>
      </c>
      <c r="B1957" t="s">
        <v>27</v>
      </c>
      <c r="C1957" s="234">
        <v>38639</v>
      </c>
      <c r="D1957" s="234">
        <v>38874</v>
      </c>
      <c r="E1957">
        <v>2006</v>
      </c>
      <c r="F1957">
        <v>4</v>
      </c>
      <c r="G1957">
        <v>7</v>
      </c>
      <c r="H1957">
        <v>41.672088705432117</v>
      </c>
      <c r="I1957">
        <v>2.8957000000000002</v>
      </c>
      <c r="J1957" s="14" t="s">
        <v>17</v>
      </c>
      <c r="K1957" s="14" t="s">
        <v>17</v>
      </c>
      <c r="L1957" s="14" t="s">
        <v>17</v>
      </c>
      <c r="M1957" s="14" t="s">
        <v>17</v>
      </c>
      <c r="N1957" s="14" t="s">
        <v>17</v>
      </c>
      <c r="O1957" s="14" t="s">
        <v>17</v>
      </c>
      <c r="P1957" s="14" t="s">
        <v>17</v>
      </c>
      <c r="Q1957" s="14" t="s">
        <v>17</v>
      </c>
      <c r="R1957" s="14" t="s">
        <v>17</v>
      </c>
      <c r="S1957" s="14" t="s">
        <v>17</v>
      </c>
      <c r="T1957" s="14" t="s">
        <v>17</v>
      </c>
      <c r="U1957" s="14" t="s">
        <v>17</v>
      </c>
      <c r="V1957" s="14" t="s">
        <v>17</v>
      </c>
      <c r="W1957" s="14" t="s">
        <v>17</v>
      </c>
      <c r="X1957" s="120">
        <v>0.53106837606837609</v>
      </c>
      <c r="Y1957" s="14">
        <v>98</v>
      </c>
      <c r="Z1957" s="14" t="s">
        <v>17</v>
      </c>
      <c r="AA1957" s="14" t="s">
        <v>17</v>
      </c>
      <c r="AB1957" s="14" t="s">
        <v>17</v>
      </c>
      <c r="AC1957" s="14" t="s">
        <v>17</v>
      </c>
      <c r="AD1957" s="14">
        <f t="shared" si="6"/>
        <v>5.419065061922205E-3</v>
      </c>
      <c r="AE1957" s="14" t="s">
        <v>17</v>
      </c>
    </row>
    <row r="1958" spans="1:31">
      <c r="A1958" t="s">
        <v>143</v>
      </c>
      <c r="B1958" t="s">
        <v>27</v>
      </c>
      <c r="C1958" s="234">
        <v>38639</v>
      </c>
      <c r="D1958" s="234">
        <v>38874</v>
      </c>
      <c r="E1958">
        <v>2006</v>
      </c>
      <c r="F1958">
        <v>4</v>
      </c>
      <c r="G1958">
        <v>8</v>
      </c>
      <c r="H1958">
        <v>61.933121786585382</v>
      </c>
      <c r="I1958">
        <v>1.8519000000000001</v>
      </c>
      <c r="J1958" s="14" t="s">
        <v>17</v>
      </c>
      <c r="K1958" s="14" t="s">
        <v>17</v>
      </c>
      <c r="L1958" s="14" t="s">
        <v>17</v>
      </c>
      <c r="M1958" s="14" t="s">
        <v>17</v>
      </c>
      <c r="N1958" s="14" t="s">
        <v>17</v>
      </c>
      <c r="O1958" s="14" t="s">
        <v>17</v>
      </c>
      <c r="P1958" s="14" t="s">
        <v>17</v>
      </c>
      <c r="Q1958" s="14" t="s">
        <v>17</v>
      </c>
      <c r="R1958" s="14" t="s">
        <v>17</v>
      </c>
      <c r="S1958" s="14" t="s">
        <v>17</v>
      </c>
      <c r="T1958" s="14" t="s">
        <v>17</v>
      </c>
      <c r="U1958" s="14" t="s">
        <v>17</v>
      </c>
      <c r="V1958" s="14" t="s">
        <v>17</v>
      </c>
      <c r="W1958" s="14" t="s">
        <v>17</v>
      </c>
      <c r="X1958" s="14" t="s">
        <v>17</v>
      </c>
      <c r="Y1958" s="14" t="s">
        <v>17</v>
      </c>
      <c r="Z1958" s="14" t="s">
        <v>17</v>
      </c>
      <c r="AA1958" s="14" t="s">
        <v>17</v>
      </c>
      <c r="AB1958" s="14" t="s">
        <v>17</v>
      </c>
      <c r="AC1958" s="14" t="s">
        <v>17</v>
      </c>
      <c r="AD1958" s="14" t="s">
        <v>17</v>
      </c>
      <c r="AE1958" s="14" t="s">
        <v>17</v>
      </c>
    </row>
    <row r="1959" spans="1:31">
      <c r="A1959" t="s">
        <v>143</v>
      </c>
      <c r="B1959" t="s">
        <v>27</v>
      </c>
      <c r="C1959" s="234">
        <v>38639</v>
      </c>
      <c r="D1959" s="234">
        <v>38874</v>
      </c>
      <c r="E1959">
        <v>2006</v>
      </c>
      <c r="F1959">
        <v>4</v>
      </c>
      <c r="G1959">
        <v>9</v>
      </c>
      <c r="H1959">
        <v>62.709264374725628</v>
      </c>
      <c r="I1959">
        <v>2.17</v>
      </c>
      <c r="J1959" s="14" t="s">
        <v>17</v>
      </c>
      <c r="K1959" s="14" t="s">
        <v>17</v>
      </c>
      <c r="L1959" s="14" t="s">
        <v>17</v>
      </c>
      <c r="M1959" s="14" t="s">
        <v>17</v>
      </c>
      <c r="N1959" s="14" t="s">
        <v>17</v>
      </c>
      <c r="O1959" s="14" t="s">
        <v>17</v>
      </c>
      <c r="P1959" s="14" t="s">
        <v>17</v>
      </c>
      <c r="Q1959" s="14" t="s">
        <v>17</v>
      </c>
      <c r="R1959" s="14" t="s">
        <v>17</v>
      </c>
      <c r="S1959" s="14" t="s">
        <v>17</v>
      </c>
      <c r="T1959" s="14" t="s">
        <v>17</v>
      </c>
      <c r="U1959" s="14" t="s">
        <v>17</v>
      </c>
      <c r="V1959" s="14" t="s">
        <v>17</v>
      </c>
      <c r="W1959" s="14" t="s">
        <v>17</v>
      </c>
      <c r="X1959" s="14" t="s">
        <v>17</v>
      </c>
      <c r="Y1959" s="14" t="s">
        <v>17</v>
      </c>
      <c r="Z1959" s="14" t="s">
        <v>17</v>
      </c>
      <c r="AA1959" s="14" t="s">
        <v>17</v>
      </c>
      <c r="AB1959" s="14" t="s">
        <v>17</v>
      </c>
      <c r="AC1959" s="14" t="s">
        <v>17</v>
      </c>
      <c r="AD1959" s="14" t="s">
        <v>17</v>
      </c>
      <c r="AE1959" s="14" t="s">
        <v>17</v>
      </c>
    </row>
    <row r="1960" spans="1:31">
      <c r="A1960" t="s">
        <v>143</v>
      </c>
      <c r="B1960" t="s">
        <v>27</v>
      </c>
      <c r="C1960" s="234">
        <v>38639</v>
      </c>
      <c r="D1960" s="234">
        <v>38874</v>
      </c>
      <c r="E1960">
        <v>2006</v>
      </c>
      <c r="F1960">
        <v>4</v>
      </c>
      <c r="G1960">
        <v>10</v>
      </c>
      <c r="H1960">
        <v>23.06291610512195</v>
      </c>
      <c r="I1960">
        <v>2.6097999999999999</v>
      </c>
      <c r="J1960" s="14" t="s">
        <v>17</v>
      </c>
      <c r="K1960" s="14" t="s">
        <v>17</v>
      </c>
      <c r="L1960" s="14" t="s">
        <v>17</v>
      </c>
      <c r="M1960" s="14" t="s">
        <v>17</v>
      </c>
      <c r="N1960" s="14" t="s">
        <v>17</v>
      </c>
      <c r="O1960" s="14" t="s">
        <v>17</v>
      </c>
      <c r="P1960" s="14" t="s">
        <v>17</v>
      </c>
      <c r="Q1960" s="14" t="s">
        <v>17</v>
      </c>
      <c r="R1960" s="14" t="s">
        <v>17</v>
      </c>
      <c r="S1960" s="14" t="s">
        <v>17</v>
      </c>
      <c r="T1960" s="14" t="s">
        <v>17</v>
      </c>
      <c r="U1960" s="14" t="s">
        <v>17</v>
      </c>
      <c r="V1960" s="14" t="s">
        <v>17</v>
      </c>
      <c r="W1960" s="14" t="s">
        <v>17</v>
      </c>
      <c r="X1960" s="14" t="s">
        <v>17</v>
      </c>
      <c r="Y1960" s="14" t="s">
        <v>17</v>
      </c>
      <c r="Z1960" s="14" t="s">
        <v>17</v>
      </c>
      <c r="AA1960" s="14" t="s">
        <v>17</v>
      </c>
      <c r="AB1960" s="14" t="s">
        <v>17</v>
      </c>
      <c r="AC1960" s="14" t="s">
        <v>17</v>
      </c>
      <c r="AD1960" s="14" t="s">
        <v>17</v>
      </c>
      <c r="AE1960" s="14" t="s">
        <v>17</v>
      </c>
    </row>
    <row r="1961" spans="1:31">
      <c r="A1961" t="s">
        <v>143</v>
      </c>
      <c r="B1961" t="s">
        <v>27</v>
      </c>
      <c r="C1961" s="234">
        <v>38639</v>
      </c>
      <c r="D1961" s="234">
        <v>38874</v>
      </c>
      <c r="E1961">
        <v>2006</v>
      </c>
      <c r="F1961">
        <v>4</v>
      </c>
      <c r="G1961">
        <v>11</v>
      </c>
      <c r="H1961">
        <v>56.251545427134154</v>
      </c>
      <c r="I1961">
        <v>2.3123999999999998</v>
      </c>
      <c r="J1961" s="14" t="s">
        <v>17</v>
      </c>
      <c r="K1961" s="14" t="s">
        <v>17</v>
      </c>
      <c r="L1961" s="14" t="s">
        <v>17</v>
      </c>
      <c r="M1961" s="14" t="s">
        <v>17</v>
      </c>
      <c r="N1961" s="14" t="s">
        <v>17</v>
      </c>
      <c r="O1961" s="14" t="s">
        <v>17</v>
      </c>
      <c r="P1961" s="14" t="s">
        <v>17</v>
      </c>
      <c r="Q1961" s="14" t="s">
        <v>17</v>
      </c>
      <c r="R1961" s="14" t="s">
        <v>17</v>
      </c>
      <c r="S1961" s="14" t="s">
        <v>17</v>
      </c>
      <c r="T1961" s="14" t="s">
        <v>17</v>
      </c>
      <c r="U1961" s="14" t="s">
        <v>17</v>
      </c>
      <c r="V1961" s="14" t="s">
        <v>17</v>
      </c>
      <c r="W1961" s="14" t="s">
        <v>17</v>
      </c>
      <c r="X1961" s="14" t="s">
        <v>17</v>
      </c>
      <c r="Y1961" s="14" t="s">
        <v>17</v>
      </c>
      <c r="Z1961" s="14" t="s">
        <v>17</v>
      </c>
      <c r="AA1961" s="14" t="s">
        <v>17</v>
      </c>
      <c r="AB1961" s="14" t="s">
        <v>17</v>
      </c>
      <c r="AC1961" s="14" t="s">
        <v>17</v>
      </c>
      <c r="AD1961" s="14" t="s">
        <v>17</v>
      </c>
      <c r="AE1961" s="14" t="s">
        <v>17</v>
      </c>
    </row>
    <row r="1962" spans="1:31">
      <c r="A1962" t="s">
        <v>143</v>
      </c>
      <c r="B1962" t="s">
        <v>27</v>
      </c>
      <c r="C1962" s="234">
        <v>38639</v>
      </c>
      <c r="D1962" s="234">
        <v>38874</v>
      </c>
      <c r="E1962">
        <v>2006</v>
      </c>
      <c r="F1962">
        <v>4</v>
      </c>
      <c r="G1962">
        <v>12</v>
      </c>
      <c r="H1962">
        <v>48.693724698185967</v>
      </c>
      <c r="I1962">
        <v>2.1261999999999999</v>
      </c>
      <c r="J1962" s="14" t="s">
        <v>17</v>
      </c>
      <c r="K1962" s="14" t="s">
        <v>17</v>
      </c>
      <c r="L1962" s="14" t="s">
        <v>17</v>
      </c>
      <c r="M1962" s="14" t="s">
        <v>17</v>
      </c>
      <c r="N1962" s="14" t="s">
        <v>17</v>
      </c>
      <c r="O1962" s="14" t="s">
        <v>17</v>
      </c>
      <c r="P1962" s="14" t="s">
        <v>17</v>
      </c>
      <c r="Q1962" s="14" t="s">
        <v>17</v>
      </c>
      <c r="R1962" s="14" t="s">
        <v>17</v>
      </c>
      <c r="S1962" s="14" t="s">
        <v>17</v>
      </c>
      <c r="T1962" s="14" t="s">
        <v>17</v>
      </c>
      <c r="U1962" s="14" t="s">
        <v>17</v>
      </c>
      <c r="V1962" s="14" t="s">
        <v>17</v>
      </c>
      <c r="W1962" s="14" t="s">
        <v>17</v>
      </c>
      <c r="X1962" s="14" t="s">
        <v>17</v>
      </c>
      <c r="Y1962" s="14" t="s">
        <v>17</v>
      </c>
      <c r="Z1962" s="14" t="s">
        <v>17</v>
      </c>
      <c r="AA1962" s="14" t="s">
        <v>17</v>
      </c>
      <c r="AB1962" s="14" t="s">
        <v>17</v>
      </c>
      <c r="AC1962" s="14" t="s">
        <v>17</v>
      </c>
      <c r="AD1962" s="14" t="s">
        <v>17</v>
      </c>
      <c r="AE1962" s="14" t="s">
        <v>17</v>
      </c>
    </row>
    <row r="1963" spans="1:31">
      <c r="A1963" t="s">
        <v>143</v>
      </c>
      <c r="B1963" t="s">
        <v>27</v>
      </c>
      <c r="C1963" s="234">
        <v>38639</v>
      </c>
      <c r="D1963" s="234">
        <v>38874</v>
      </c>
      <c r="E1963">
        <v>2006</v>
      </c>
      <c r="F1963">
        <v>4</v>
      </c>
      <c r="G1963">
        <v>13</v>
      </c>
      <c r="H1963">
        <v>25.047494661280489</v>
      </c>
      <c r="I1963">
        <v>2.9388000000000001</v>
      </c>
      <c r="J1963" s="14" t="s">
        <v>17</v>
      </c>
      <c r="K1963" s="14" t="s">
        <v>17</v>
      </c>
      <c r="L1963" s="14" t="s">
        <v>17</v>
      </c>
      <c r="M1963" s="14" t="s">
        <v>17</v>
      </c>
      <c r="N1963" s="14" t="s">
        <v>17</v>
      </c>
      <c r="O1963" s="14" t="s">
        <v>17</v>
      </c>
      <c r="P1963" s="14" t="s">
        <v>17</v>
      </c>
      <c r="Q1963" s="14" t="s">
        <v>17</v>
      </c>
      <c r="R1963" s="14" t="s">
        <v>17</v>
      </c>
      <c r="S1963" s="14" t="s">
        <v>17</v>
      </c>
      <c r="T1963" s="14" t="s">
        <v>17</v>
      </c>
      <c r="U1963" s="14" t="s">
        <v>17</v>
      </c>
      <c r="V1963" s="14" t="s">
        <v>17</v>
      </c>
      <c r="W1963" s="14" t="s">
        <v>17</v>
      </c>
      <c r="X1963" s="14" t="s">
        <v>17</v>
      </c>
      <c r="Y1963" s="14" t="s">
        <v>17</v>
      </c>
      <c r="Z1963" s="14" t="s">
        <v>17</v>
      </c>
      <c r="AA1963" s="14" t="s">
        <v>17</v>
      </c>
      <c r="AB1963" s="14" t="s">
        <v>17</v>
      </c>
      <c r="AC1963" s="14" t="s">
        <v>17</v>
      </c>
      <c r="AD1963" s="14" t="s">
        <v>17</v>
      </c>
      <c r="AE1963" s="14" t="s">
        <v>17</v>
      </c>
    </row>
    <row r="1964" spans="1:31">
      <c r="A1964" t="s">
        <v>143</v>
      </c>
      <c r="B1964" t="s">
        <v>27</v>
      </c>
      <c r="C1964" s="234">
        <v>38639</v>
      </c>
      <c r="D1964" s="234">
        <v>38874</v>
      </c>
      <c r="E1964">
        <v>2006</v>
      </c>
      <c r="F1964">
        <v>4</v>
      </c>
      <c r="G1964">
        <v>14</v>
      </c>
      <c r="H1964">
        <v>62.027027097682932</v>
      </c>
      <c r="I1964">
        <v>1.8505</v>
      </c>
      <c r="J1964" s="14" t="s">
        <v>17</v>
      </c>
      <c r="K1964" s="14" t="s">
        <v>17</v>
      </c>
      <c r="L1964" s="14" t="s">
        <v>17</v>
      </c>
      <c r="M1964" s="14" t="s">
        <v>17</v>
      </c>
      <c r="N1964" s="14" t="s">
        <v>17</v>
      </c>
      <c r="O1964" s="14" t="s">
        <v>17</v>
      </c>
      <c r="P1964" s="14" t="s">
        <v>17</v>
      </c>
      <c r="Q1964" s="14" t="s">
        <v>17</v>
      </c>
      <c r="R1964" s="14" t="s">
        <v>17</v>
      </c>
      <c r="S1964" s="14" t="s">
        <v>17</v>
      </c>
      <c r="T1964" s="14" t="s">
        <v>17</v>
      </c>
      <c r="U1964" s="14" t="s">
        <v>17</v>
      </c>
      <c r="V1964" s="14" t="s">
        <v>17</v>
      </c>
      <c r="W1964" s="14" t="s">
        <v>17</v>
      </c>
      <c r="X1964" s="14" t="s">
        <v>17</v>
      </c>
      <c r="Y1964" s="14" t="s">
        <v>17</v>
      </c>
      <c r="Z1964" s="14" t="s">
        <v>17</v>
      </c>
      <c r="AA1964" s="14" t="s">
        <v>17</v>
      </c>
      <c r="AB1964" s="14" t="s">
        <v>17</v>
      </c>
      <c r="AC1964" s="14" t="s">
        <v>17</v>
      </c>
      <c r="AD1964" s="14" t="s">
        <v>17</v>
      </c>
      <c r="AE1964" s="14" t="s">
        <v>17</v>
      </c>
    </row>
    <row r="1965" spans="1:31">
      <c r="A1965" t="s">
        <v>143</v>
      </c>
      <c r="B1965" t="s">
        <v>27</v>
      </c>
      <c r="C1965" s="234">
        <v>38992</v>
      </c>
      <c r="D1965" s="234">
        <v>39259</v>
      </c>
      <c r="E1965">
        <v>2007</v>
      </c>
      <c r="F1965">
        <v>1</v>
      </c>
      <c r="G1965">
        <v>1</v>
      </c>
      <c r="H1965" s="9">
        <v>36.944938333333333</v>
      </c>
      <c r="I1965">
        <v>1.9212</v>
      </c>
      <c r="J1965" s="14" t="s">
        <v>17</v>
      </c>
      <c r="K1965" s="14" t="s">
        <v>17</v>
      </c>
      <c r="L1965" s="14" t="s">
        <v>17</v>
      </c>
      <c r="M1965" s="14" t="s">
        <v>17</v>
      </c>
      <c r="N1965" s="14" t="s">
        <v>17</v>
      </c>
      <c r="O1965" s="14" t="s">
        <v>17</v>
      </c>
      <c r="P1965" s="14" t="s">
        <v>17</v>
      </c>
      <c r="Q1965" s="14" t="s">
        <v>17</v>
      </c>
      <c r="R1965" s="14" t="s">
        <v>17</v>
      </c>
      <c r="S1965" s="14" t="s">
        <v>17</v>
      </c>
      <c r="T1965" s="14" t="s">
        <v>17</v>
      </c>
      <c r="U1965" s="14" t="s">
        <v>17</v>
      </c>
      <c r="V1965" s="14" t="s">
        <v>17</v>
      </c>
      <c r="W1965" s="14" t="s">
        <v>17</v>
      </c>
      <c r="X1965" s="120">
        <v>0.50215333333333334</v>
      </c>
      <c r="Y1965" s="14">
        <v>83</v>
      </c>
      <c r="Z1965" s="14" t="s">
        <v>17</v>
      </c>
      <c r="AA1965" s="14" t="s">
        <v>17</v>
      </c>
      <c r="AB1965" s="14" t="s">
        <v>17</v>
      </c>
      <c r="AC1965" s="14" t="s">
        <v>17</v>
      </c>
      <c r="AD1965" s="14">
        <f t="shared" si="6"/>
        <v>6.05004016064257E-3</v>
      </c>
      <c r="AE1965" s="14" t="s">
        <v>17</v>
      </c>
    </row>
    <row r="1966" spans="1:31">
      <c r="A1966" t="s">
        <v>143</v>
      </c>
      <c r="B1966" t="s">
        <v>27</v>
      </c>
      <c r="C1966" s="234">
        <v>38992</v>
      </c>
      <c r="D1966" s="234">
        <v>39259</v>
      </c>
      <c r="E1966">
        <v>2007</v>
      </c>
      <c r="F1966">
        <v>1</v>
      </c>
      <c r="G1966">
        <v>2</v>
      </c>
      <c r="H1966" s="9">
        <v>29.284114999999996</v>
      </c>
      <c r="I1966">
        <v>1.9342999999999999</v>
      </c>
      <c r="J1966" s="14" t="s">
        <v>17</v>
      </c>
      <c r="K1966" s="14" t="s">
        <v>17</v>
      </c>
      <c r="L1966" s="14" t="s">
        <v>17</v>
      </c>
      <c r="M1966" s="14" t="s">
        <v>17</v>
      </c>
      <c r="N1966" s="14" t="s">
        <v>17</v>
      </c>
      <c r="O1966" s="14" t="s">
        <v>17</v>
      </c>
      <c r="P1966" s="14" t="s">
        <v>17</v>
      </c>
      <c r="Q1966" s="14" t="s">
        <v>17</v>
      </c>
      <c r="R1966" s="14" t="s">
        <v>17</v>
      </c>
      <c r="S1966" s="14" t="s">
        <v>17</v>
      </c>
      <c r="T1966" s="14" t="s">
        <v>17</v>
      </c>
      <c r="U1966" s="14" t="s">
        <v>17</v>
      </c>
      <c r="V1966" s="14" t="s">
        <v>17</v>
      </c>
      <c r="W1966" s="14" t="s">
        <v>17</v>
      </c>
      <c r="X1966" s="120">
        <v>0.40749000000000002</v>
      </c>
      <c r="Y1966" s="14">
        <v>83</v>
      </c>
      <c r="Z1966" s="14" t="s">
        <v>17</v>
      </c>
      <c r="AA1966" s="14" t="s">
        <v>17</v>
      </c>
      <c r="AB1966" s="14" t="s">
        <v>17</v>
      </c>
      <c r="AC1966" s="14" t="s">
        <v>17</v>
      </c>
      <c r="AD1966" s="14">
        <f t="shared" ref="AD1966:AD2027" si="7">X1966/Y1966</f>
        <v>4.9095180722891572E-3</v>
      </c>
      <c r="AE1966" s="14" t="s">
        <v>17</v>
      </c>
    </row>
    <row r="1967" spans="1:31">
      <c r="A1967" t="s">
        <v>143</v>
      </c>
      <c r="B1967" t="s">
        <v>27</v>
      </c>
      <c r="C1967" s="234">
        <v>38992</v>
      </c>
      <c r="D1967" s="234">
        <v>39259</v>
      </c>
      <c r="E1967">
        <v>2007</v>
      </c>
      <c r="F1967">
        <v>1</v>
      </c>
      <c r="G1967">
        <v>3</v>
      </c>
      <c r="H1967" s="9">
        <v>56.714804999999998</v>
      </c>
      <c r="I1967">
        <v>2.0093999999999999</v>
      </c>
      <c r="J1967" s="14" t="s">
        <v>17</v>
      </c>
      <c r="K1967" s="14" t="s">
        <v>17</v>
      </c>
      <c r="L1967" s="14" t="s">
        <v>17</v>
      </c>
      <c r="M1967" s="14" t="s">
        <v>17</v>
      </c>
      <c r="N1967" s="14" t="s">
        <v>17</v>
      </c>
      <c r="O1967" s="14" t="s">
        <v>17</v>
      </c>
      <c r="P1967" s="14" t="s">
        <v>17</v>
      </c>
      <c r="Q1967" s="14" t="s">
        <v>17</v>
      </c>
      <c r="R1967" s="14" t="s">
        <v>17</v>
      </c>
      <c r="S1967" s="14" t="s">
        <v>17</v>
      </c>
      <c r="T1967" s="14" t="s">
        <v>17</v>
      </c>
      <c r="U1967" s="14" t="s">
        <v>17</v>
      </c>
      <c r="V1967" s="14" t="s">
        <v>17</v>
      </c>
      <c r="W1967" s="14" t="s">
        <v>17</v>
      </c>
      <c r="X1967" s="120">
        <v>0.59702666666666671</v>
      </c>
      <c r="Y1967" s="14">
        <v>83</v>
      </c>
      <c r="Z1967" s="14" t="s">
        <v>17</v>
      </c>
      <c r="AA1967" s="14" t="s">
        <v>17</v>
      </c>
      <c r="AB1967" s="14" t="s">
        <v>17</v>
      </c>
      <c r="AC1967" s="14" t="s">
        <v>17</v>
      </c>
      <c r="AD1967" s="14">
        <f t="shared" si="7"/>
        <v>7.1930923694779117E-3</v>
      </c>
      <c r="AE1967" s="14" t="s">
        <v>17</v>
      </c>
    </row>
    <row r="1968" spans="1:31">
      <c r="A1968" t="s">
        <v>143</v>
      </c>
      <c r="B1968" t="s">
        <v>27</v>
      </c>
      <c r="C1968" s="234">
        <v>38992</v>
      </c>
      <c r="D1968" s="234">
        <v>39259</v>
      </c>
      <c r="E1968">
        <v>2007</v>
      </c>
      <c r="F1968">
        <v>1</v>
      </c>
      <c r="G1968">
        <v>4</v>
      </c>
      <c r="H1968" s="9">
        <v>51.765070000000009</v>
      </c>
      <c r="I1968">
        <v>1.8260000000000001</v>
      </c>
      <c r="J1968" s="14" t="s">
        <v>17</v>
      </c>
      <c r="K1968" s="14" t="s">
        <v>17</v>
      </c>
      <c r="L1968" s="14" t="s">
        <v>17</v>
      </c>
      <c r="M1968" s="14" t="s">
        <v>17</v>
      </c>
      <c r="N1968" s="14" t="s">
        <v>17</v>
      </c>
      <c r="O1968" s="14" t="s">
        <v>17</v>
      </c>
      <c r="P1968" s="14" t="s">
        <v>17</v>
      </c>
      <c r="Q1968" s="14" t="s">
        <v>17</v>
      </c>
      <c r="R1968" s="14" t="s">
        <v>17</v>
      </c>
      <c r="S1968" s="14" t="s">
        <v>17</v>
      </c>
      <c r="T1968" s="14" t="s">
        <v>17</v>
      </c>
      <c r="U1968" s="14" t="s">
        <v>17</v>
      </c>
      <c r="V1968" s="14" t="s">
        <v>17</v>
      </c>
      <c r="W1968" s="14" t="s">
        <v>17</v>
      </c>
      <c r="X1968" s="120">
        <v>0.58232666666666655</v>
      </c>
      <c r="Y1968" s="14">
        <v>83</v>
      </c>
      <c r="Z1968" s="14" t="s">
        <v>17</v>
      </c>
      <c r="AA1968" s="14" t="s">
        <v>17</v>
      </c>
      <c r="AB1968" s="14" t="s">
        <v>17</v>
      </c>
      <c r="AC1968" s="14" t="s">
        <v>17</v>
      </c>
      <c r="AD1968" s="14">
        <f t="shared" si="7"/>
        <v>7.01598393574297E-3</v>
      </c>
      <c r="AE1968" s="14" t="s">
        <v>17</v>
      </c>
    </row>
    <row r="1969" spans="1:31">
      <c r="A1969" t="s">
        <v>143</v>
      </c>
      <c r="B1969" t="s">
        <v>27</v>
      </c>
      <c r="C1969" s="234">
        <v>38992</v>
      </c>
      <c r="D1969" s="234">
        <v>39259</v>
      </c>
      <c r="E1969">
        <v>2007</v>
      </c>
      <c r="F1969">
        <v>1</v>
      </c>
      <c r="G1969">
        <v>5</v>
      </c>
      <c r="H1969" s="9">
        <v>38.660264999999995</v>
      </c>
      <c r="I1969">
        <v>2.0234000000000001</v>
      </c>
      <c r="J1969" s="14" t="s">
        <v>17</v>
      </c>
      <c r="K1969" s="14" t="s">
        <v>17</v>
      </c>
      <c r="L1969" s="14" t="s">
        <v>17</v>
      </c>
      <c r="M1969" s="14" t="s">
        <v>17</v>
      </c>
      <c r="N1969" s="14" t="s">
        <v>17</v>
      </c>
      <c r="O1969" s="14" t="s">
        <v>17</v>
      </c>
      <c r="P1969" s="14" t="s">
        <v>17</v>
      </c>
      <c r="Q1969" s="14" t="s">
        <v>17</v>
      </c>
      <c r="R1969" s="14" t="s">
        <v>17</v>
      </c>
      <c r="S1969" s="14" t="s">
        <v>17</v>
      </c>
      <c r="T1969" s="14" t="s">
        <v>17</v>
      </c>
      <c r="U1969" s="14" t="s">
        <v>17</v>
      </c>
      <c r="V1969" s="14" t="s">
        <v>17</v>
      </c>
      <c r="W1969" s="14" t="s">
        <v>17</v>
      </c>
      <c r="X1969" s="120">
        <v>0.63292999999999999</v>
      </c>
      <c r="Y1969" s="14">
        <v>83</v>
      </c>
      <c r="Z1969" s="14" t="s">
        <v>17</v>
      </c>
      <c r="AA1969" s="14" t="s">
        <v>17</v>
      </c>
      <c r="AB1969" s="14" t="s">
        <v>17</v>
      </c>
      <c r="AC1969" s="14" t="s">
        <v>17</v>
      </c>
      <c r="AD1969" s="14">
        <f t="shared" si="7"/>
        <v>7.6256626506024097E-3</v>
      </c>
      <c r="AE1969" s="14" t="s">
        <v>17</v>
      </c>
    </row>
    <row r="1970" spans="1:31">
      <c r="A1970" t="s">
        <v>143</v>
      </c>
      <c r="B1970" t="s">
        <v>27</v>
      </c>
      <c r="C1970" s="234">
        <v>38992</v>
      </c>
      <c r="D1970" s="234">
        <v>39259</v>
      </c>
      <c r="E1970">
        <v>2007</v>
      </c>
      <c r="F1970">
        <v>1</v>
      </c>
      <c r="G1970">
        <v>6</v>
      </c>
      <c r="H1970" s="9">
        <v>42.352578333333341</v>
      </c>
      <c r="I1970" t="s">
        <v>17</v>
      </c>
      <c r="J1970" s="14" t="s">
        <v>17</v>
      </c>
      <c r="K1970" s="14" t="s">
        <v>17</v>
      </c>
      <c r="L1970" s="14" t="s">
        <v>17</v>
      </c>
      <c r="M1970" s="14" t="s">
        <v>17</v>
      </c>
      <c r="N1970" s="14" t="s">
        <v>17</v>
      </c>
      <c r="O1970" s="14" t="s">
        <v>17</v>
      </c>
      <c r="P1970" s="14" t="s">
        <v>17</v>
      </c>
      <c r="Q1970" s="14" t="s">
        <v>17</v>
      </c>
      <c r="R1970" s="14" t="s">
        <v>17</v>
      </c>
      <c r="S1970" s="14" t="s">
        <v>17</v>
      </c>
      <c r="T1970" s="14" t="s">
        <v>17</v>
      </c>
      <c r="U1970" s="14" t="s">
        <v>17</v>
      </c>
      <c r="V1970" s="14" t="s">
        <v>17</v>
      </c>
      <c r="W1970" s="14" t="s">
        <v>17</v>
      </c>
      <c r="X1970" s="120">
        <v>0.63024666666666673</v>
      </c>
      <c r="Y1970" s="14">
        <v>83</v>
      </c>
      <c r="Z1970" s="14" t="s">
        <v>17</v>
      </c>
      <c r="AA1970" s="14" t="s">
        <v>17</v>
      </c>
      <c r="AB1970" s="14" t="s">
        <v>17</v>
      </c>
      <c r="AC1970" s="14" t="s">
        <v>17</v>
      </c>
      <c r="AD1970" s="14">
        <f t="shared" si="7"/>
        <v>7.5933333333333339E-3</v>
      </c>
      <c r="AE1970" s="14" t="s">
        <v>17</v>
      </c>
    </row>
    <row r="1971" spans="1:31">
      <c r="A1971" t="s">
        <v>143</v>
      </c>
      <c r="B1971" t="s">
        <v>27</v>
      </c>
      <c r="C1971" s="234">
        <v>38992</v>
      </c>
      <c r="D1971" s="234">
        <v>39259</v>
      </c>
      <c r="E1971">
        <v>2007</v>
      </c>
      <c r="F1971">
        <v>1</v>
      </c>
      <c r="G1971">
        <v>7</v>
      </c>
      <c r="H1971" s="9">
        <v>50.311403333333331</v>
      </c>
      <c r="I1971">
        <v>2.3559999999999999</v>
      </c>
      <c r="J1971" s="14" t="s">
        <v>17</v>
      </c>
      <c r="K1971" s="14" t="s">
        <v>17</v>
      </c>
      <c r="L1971" s="14" t="s">
        <v>17</v>
      </c>
      <c r="M1971" s="14" t="s">
        <v>17</v>
      </c>
      <c r="N1971" s="14" t="s">
        <v>17</v>
      </c>
      <c r="O1971" s="14" t="s">
        <v>17</v>
      </c>
      <c r="P1971" s="14" t="s">
        <v>17</v>
      </c>
      <c r="Q1971" s="14" t="s">
        <v>17</v>
      </c>
      <c r="R1971" s="14" t="s">
        <v>17</v>
      </c>
      <c r="S1971" s="14" t="s">
        <v>17</v>
      </c>
      <c r="T1971" s="14" t="s">
        <v>17</v>
      </c>
      <c r="U1971" s="14" t="s">
        <v>17</v>
      </c>
      <c r="V1971" s="14" t="s">
        <v>17</v>
      </c>
      <c r="W1971" s="14" t="s">
        <v>17</v>
      </c>
      <c r="X1971" s="120">
        <v>0.64963666666666675</v>
      </c>
      <c r="Y1971" s="14">
        <v>83</v>
      </c>
      <c r="Z1971" s="14" t="s">
        <v>17</v>
      </c>
      <c r="AA1971" s="14" t="s">
        <v>17</v>
      </c>
      <c r="AB1971" s="14" t="s">
        <v>17</v>
      </c>
      <c r="AC1971" s="14" t="s">
        <v>17</v>
      </c>
      <c r="AD1971" s="14">
        <f t="shared" si="7"/>
        <v>7.8269477911646589E-3</v>
      </c>
      <c r="AE1971" s="14" t="s">
        <v>17</v>
      </c>
    </row>
    <row r="1972" spans="1:31">
      <c r="A1972" t="s">
        <v>143</v>
      </c>
      <c r="B1972" t="s">
        <v>27</v>
      </c>
      <c r="C1972" s="234">
        <v>38992</v>
      </c>
      <c r="D1972" s="234">
        <v>39259</v>
      </c>
      <c r="E1972">
        <v>2007</v>
      </c>
      <c r="F1972">
        <v>1</v>
      </c>
      <c r="G1972">
        <v>8</v>
      </c>
      <c r="H1972" t="s">
        <v>17</v>
      </c>
      <c r="I1972" s="129" t="s">
        <v>17</v>
      </c>
      <c r="J1972" s="14" t="s">
        <v>17</v>
      </c>
      <c r="K1972" s="14" t="s">
        <v>17</v>
      </c>
      <c r="L1972" s="14" t="s">
        <v>17</v>
      </c>
      <c r="M1972" s="14" t="s">
        <v>17</v>
      </c>
      <c r="N1972" s="14" t="s">
        <v>17</v>
      </c>
      <c r="O1972" s="14" t="s">
        <v>17</v>
      </c>
      <c r="P1972" s="14" t="s">
        <v>17</v>
      </c>
      <c r="Q1972" s="14" t="s">
        <v>17</v>
      </c>
      <c r="R1972" s="14" t="s">
        <v>17</v>
      </c>
      <c r="S1972" s="14" t="s">
        <v>17</v>
      </c>
      <c r="T1972" s="14" t="s">
        <v>17</v>
      </c>
      <c r="U1972" s="14" t="s">
        <v>17</v>
      </c>
      <c r="V1972" s="14" t="s">
        <v>17</v>
      </c>
      <c r="W1972" s="14" t="s">
        <v>17</v>
      </c>
      <c r="X1972" s="14" t="s">
        <v>17</v>
      </c>
      <c r="Y1972" s="14" t="s">
        <v>17</v>
      </c>
      <c r="Z1972" s="14" t="s">
        <v>17</v>
      </c>
      <c r="AA1972" s="14" t="s">
        <v>17</v>
      </c>
      <c r="AB1972" s="14" t="s">
        <v>17</v>
      </c>
      <c r="AC1972" s="14" t="s">
        <v>17</v>
      </c>
      <c r="AD1972" s="14" t="s">
        <v>17</v>
      </c>
      <c r="AE1972" s="14" t="s">
        <v>17</v>
      </c>
    </row>
    <row r="1973" spans="1:31">
      <c r="A1973" t="s">
        <v>143</v>
      </c>
      <c r="B1973" t="s">
        <v>27</v>
      </c>
      <c r="C1973" s="234">
        <v>38992</v>
      </c>
      <c r="D1973" s="234">
        <v>39259</v>
      </c>
      <c r="E1973">
        <v>2007</v>
      </c>
      <c r="F1973">
        <v>1</v>
      </c>
      <c r="G1973">
        <v>9</v>
      </c>
      <c r="H1973" t="s">
        <v>17</v>
      </c>
      <c r="I1973" s="129" t="s">
        <v>17</v>
      </c>
      <c r="J1973" s="14" t="s">
        <v>17</v>
      </c>
      <c r="K1973" s="14" t="s">
        <v>17</v>
      </c>
      <c r="L1973" s="14" t="s">
        <v>17</v>
      </c>
      <c r="M1973" s="14" t="s">
        <v>17</v>
      </c>
      <c r="N1973" s="14" t="s">
        <v>17</v>
      </c>
      <c r="O1973" s="14" t="s">
        <v>17</v>
      </c>
      <c r="P1973" s="14" t="s">
        <v>17</v>
      </c>
      <c r="Q1973" s="14" t="s">
        <v>17</v>
      </c>
      <c r="R1973" s="14" t="s">
        <v>17</v>
      </c>
      <c r="S1973" s="14" t="s">
        <v>17</v>
      </c>
      <c r="T1973" s="14" t="s">
        <v>17</v>
      </c>
      <c r="U1973" s="14" t="s">
        <v>17</v>
      </c>
      <c r="V1973" s="14" t="s">
        <v>17</v>
      </c>
      <c r="W1973" s="14" t="s">
        <v>17</v>
      </c>
      <c r="X1973" s="14" t="s">
        <v>17</v>
      </c>
      <c r="Y1973" s="14" t="s">
        <v>17</v>
      </c>
      <c r="Z1973" s="14" t="s">
        <v>17</v>
      </c>
      <c r="AA1973" s="14" t="s">
        <v>17</v>
      </c>
      <c r="AB1973" s="14" t="s">
        <v>17</v>
      </c>
      <c r="AC1973" s="14" t="s">
        <v>17</v>
      </c>
      <c r="AD1973" s="14" t="s">
        <v>17</v>
      </c>
      <c r="AE1973" s="14" t="s">
        <v>17</v>
      </c>
    </row>
    <row r="1974" spans="1:31">
      <c r="A1974" t="s">
        <v>143</v>
      </c>
      <c r="B1974" t="s">
        <v>27</v>
      </c>
      <c r="C1974" s="234">
        <v>38992</v>
      </c>
      <c r="D1974" s="234">
        <v>39259</v>
      </c>
      <c r="E1974">
        <v>2007</v>
      </c>
      <c r="F1974">
        <v>1</v>
      </c>
      <c r="G1974">
        <v>10</v>
      </c>
      <c r="H1974" t="s">
        <v>17</v>
      </c>
      <c r="I1974" s="129" t="s">
        <v>17</v>
      </c>
      <c r="J1974" s="14" t="s">
        <v>17</v>
      </c>
      <c r="K1974" s="14" t="s">
        <v>17</v>
      </c>
      <c r="L1974" s="14" t="s">
        <v>17</v>
      </c>
      <c r="M1974" s="14" t="s">
        <v>17</v>
      </c>
      <c r="N1974" s="14" t="s">
        <v>17</v>
      </c>
      <c r="O1974" s="14" t="s">
        <v>17</v>
      </c>
      <c r="P1974" s="14" t="s">
        <v>17</v>
      </c>
      <c r="Q1974" s="14" t="s">
        <v>17</v>
      </c>
      <c r="R1974" s="14" t="s">
        <v>17</v>
      </c>
      <c r="S1974" s="14" t="s">
        <v>17</v>
      </c>
      <c r="T1974" s="14" t="s">
        <v>17</v>
      </c>
      <c r="U1974" s="14" t="s">
        <v>17</v>
      </c>
      <c r="V1974" s="14" t="s">
        <v>17</v>
      </c>
      <c r="W1974" s="14" t="s">
        <v>17</v>
      </c>
      <c r="X1974" s="14" t="s">
        <v>17</v>
      </c>
      <c r="Y1974" s="14" t="s">
        <v>17</v>
      </c>
      <c r="Z1974" s="14" t="s">
        <v>17</v>
      </c>
      <c r="AA1974" s="14" t="s">
        <v>17</v>
      </c>
      <c r="AB1974" s="14" t="s">
        <v>17</v>
      </c>
      <c r="AC1974" s="14" t="s">
        <v>17</v>
      </c>
      <c r="AD1974" s="14" t="s">
        <v>17</v>
      </c>
      <c r="AE1974" s="14" t="s">
        <v>17</v>
      </c>
    </row>
    <row r="1975" spans="1:31">
      <c r="A1975" t="s">
        <v>143</v>
      </c>
      <c r="B1975" t="s">
        <v>27</v>
      </c>
      <c r="C1975" s="234">
        <v>38992</v>
      </c>
      <c r="D1975" s="234">
        <v>39259</v>
      </c>
      <c r="E1975">
        <v>2007</v>
      </c>
      <c r="F1975">
        <v>1</v>
      </c>
      <c r="G1975">
        <v>11</v>
      </c>
      <c r="H1975" t="s">
        <v>17</v>
      </c>
      <c r="I1975" s="129" t="s">
        <v>17</v>
      </c>
      <c r="J1975" s="14" t="s">
        <v>17</v>
      </c>
      <c r="K1975" s="14" t="s">
        <v>17</v>
      </c>
      <c r="L1975" s="14" t="s">
        <v>17</v>
      </c>
      <c r="M1975" s="14" t="s">
        <v>17</v>
      </c>
      <c r="N1975" s="14" t="s">
        <v>17</v>
      </c>
      <c r="O1975" s="14" t="s">
        <v>17</v>
      </c>
      <c r="P1975" s="14" t="s">
        <v>17</v>
      </c>
      <c r="Q1975" s="14" t="s">
        <v>17</v>
      </c>
      <c r="R1975" s="14" t="s">
        <v>17</v>
      </c>
      <c r="S1975" s="14" t="s">
        <v>17</v>
      </c>
      <c r="T1975" s="14" t="s">
        <v>17</v>
      </c>
      <c r="U1975" s="14" t="s">
        <v>17</v>
      </c>
      <c r="V1975" s="14" t="s">
        <v>17</v>
      </c>
      <c r="W1975" s="14" t="s">
        <v>17</v>
      </c>
      <c r="X1975" s="14" t="s">
        <v>17</v>
      </c>
      <c r="Y1975" s="14" t="s">
        <v>17</v>
      </c>
      <c r="Z1975" s="14" t="s">
        <v>17</v>
      </c>
      <c r="AA1975" s="14" t="s">
        <v>17</v>
      </c>
      <c r="AB1975" s="14" t="s">
        <v>17</v>
      </c>
      <c r="AC1975" s="14" t="s">
        <v>17</v>
      </c>
      <c r="AD1975" s="14" t="s">
        <v>17</v>
      </c>
      <c r="AE1975" s="14" t="s">
        <v>17</v>
      </c>
    </row>
    <row r="1976" spans="1:31">
      <c r="A1976" t="s">
        <v>143</v>
      </c>
      <c r="B1976" t="s">
        <v>27</v>
      </c>
      <c r="C1976" s="234">
        <v>38992</v>
      </c>
      <c r="D1976" s="234">
        <v>39259</v>
      </c>
      <c r="E1976">
        <v>2007</v>
      </c>
      <c r="F1976">
        <v>1</v>
      </c>
      <c r="G1976">
        <v>12</v>
      </c>
      <c r="H1976" t="s">
        <v>17</v>
      </c>
      <c r="I1976" s="129" t="s">
        <v>17</v>
      </c>
      <c r="J1976" s="14" t="s">
        <v>17</v>
      </c>
      <c r="K1976" s="14" t="s">
        <v>17</v>
      </c>
      <c r="L1976" s="14" t="s">
        <v>17</v>
      </c>
      <c r="M1976" s="14" t="s">
        <v>17</v>
      </c>
      <c r="N1976" s="14" t="s">
        <v>17</v>
      </c>
      <c r="O1976" s="14" t="s">
        <v>17</v>
      </c>
      <c r="P1976" s="14" t="s">
        <v>17</v>
      </c>
      <c r="Q1976" s="14" t="s">
        <v>17</v>
      </c>
      <c r="R1976" s="14" t="s">
        <v>17</v>
      </c>
      <c r="S1976" s="14" t="s">
        <v>17</v>
      </c>
      <c r="T1976" s="14" t="s">
        <v>17</v>
      </c>
      <c r="U1976" s="14" t="s">
        <v>17</v>
      </c>
      <c r="V1976" s="14" t="s">
        <v>17</v>
      </c>
      <c r="W1976" s="14" t="s">
        <v>17</v>
      </c>
      <c r="X1976" s="14" t="s">
        <v>17</v>
      </c>
      <c r="Y1976" s="14" t="s">
        <v>17</v>
      </c>
      <c r="Z1976" s="14" t="s">
        <v>17</v>
      </c>
      <c r="AA1976" s="14" t="s">
        <v>17</v>
      </c>
      <c r="AB1976" s="14" t="s">
        <v>17</v>
      </c>
      <c r="AC1976" s="14" t="s">
        <v>17</v>
      </c>
      <c r="AD1976" s="14" t="s">
        <v>17</v>
      </c>
      <c r="AE1976" s="14" t="s">
        <v>17</v>
      </c>
    </row>
    <row r="1977" spans="1:31">
      <c r="A1977" t="s">
        <v>143</v>
      </c>
      <c r="B1977" t="s">
        <v>27</v>
      </c>
      <c r="C1977" s="234">
        <v>38992</v>
      </c>
      <c r="D1977" s="234">
        <v>39259</v>
      </c>
      <c r="E1977">
        <v>2007</v>
      </c>
      <c r="F1977">
        <v>1</v>
      </c>
      <c r="G1977">
        <v>13</v>
      </c>
      <c r="H1977" t="s">
        <v>17</v>
      </c>
      <c r="I1977" s="129" t="s">
        <v>17</v>
      </c>
      <c r="J1977" s="14" t="s">
        <v>17</v>
      </c>
      <c r="K1977" s="14" t="s">
        <v>17</v>
      </c>
      <c r="L1977" s="14" t="s">
        <v>17</v>
      </c>
      <c r="M1977" s="14" t="s">
        <v>17</v>
      </c>
      <c r="N1977" s="14" t="s">
        <v>17</v>
      </c>
      <c r="O1977" s="14" t="s">
        <v>17</v>
      </c>
      <c r="P1977" s="14" t="s">
        <v>17</v>
      </c>
      <c r="Q1977" s="14" t="s">
        <v>17</v>
      </c>
      <c r="R1977" s="14" t="s">
        <v>17</v>
      </c>
      <c r="S1977" s="14" t="s">
        <v>17</v>
      </c>
      <c r="T1977" s="14" t="s">
        <v>17</v>
      </c>
      <c r="U1977" s="14" t="s">
        <v>17</v>
      </c>
      <c r="V1977" s="14" t="s">
        <v>17</v>
      </c>
      <c r="W1977" s="14" t="s">
        <v>17</v>
      </c>
      <c r="X1977" s="14" t="s">
        <v>17</v>
      </c>
      <c r="Y1977" s="14" t="s">
        <v>17</v>
      </c>
      <c r="Z1977" s="14" t="s">
        <v>17</v>
      </c>
      <c r="AA1977" s="14" t="s">
        <v>17</v>
      </c>
      <c r="AB1977" s="14" t="s">
        <v>17</v>
      </c>
      <c r="AC1977" s="14" t="s">
        <v>17</v>
      </c>
      <c r="AD1977" s="14" t="s">
        <v>17</v>
      </c>
      <c r="AE1977" s="14" t="s">
        <v>17</v>
      </c>
    </row>
    <row r="1978" spans="1:31">
      <c r="A1978" t="s">
        <v>143</v>
      </c>
      <c r="B1978" t="s">
        <v>27</v>
      </c>
      <c r="C1978" s="234">
        <v>38992</v>
      </c>
      <c r="D1978" s="234">
        <v>39259</v>
      </c>
      <c r="E1978">
        <v>2007</v>
      </c>
      <c r="F1978">
        <v>1</v>
      </c>
      <c r="G1978">
        <v>14</v>
      </c>
      <c r="H1978" t="s">
        <v>17</v>
      </c>
      <c r="I1978" s="129" t="s">
        <v>17</v>
      </c>
      <c r="J1978" s="14" t="s">
        <v>17</v>
      </c>
      <c r="K1978" s="14" t="s">
        <v>17</v>
      </c>
      <c r="L1978" s="14" t="s">
        <v>17</v>
      </c>
      <c r="M1978" s="14" t="s">
        <v>17</v>
      </c>
      <c r="N1978" s="14" t="s">
        <v>17</v>
      </c>
      <c r="O1978" s="14" t="s">
        <v>17</v>
      </c>
      <c r="P1978" s="14" t="s">
        <v>17</v>
      </c>
      <c r="Q1978" s="14" t="s">
        <v>17</v>
      </c>
      <c r="R1978" s="14" t="s">
        <v>17</v>
      </c>
      <c r="S1978" s="14" t="s">
        <v>17</v>
      </c>
      <c r="T1978" s="14" t="s">
        <v>17</v>
      </c>
      <c r="U1978" s="14" t="s">
        <v>17</v>
      </c>
      <c r="V1978" s="14" t="s">
        <v>17</v>
      </c>
      <c r="W1978" s="14" t="s">
        <v>17</v>
      </c>
      <c r="X1978" s="14" t="s">
        <v>17</v>
      </c>
      <c r="Y1978" s="14" t="s">
        <v>17</v>
      </c>
      <c r="Z1978" s="14" t="s">
        <v>17</v>
      </c>
      <c r="AA1978" s="14" t="s">
        <v>17</v>
      </c>
      <c r="AB1978" s="14" t="s">
        <v>17</v>
      </c>
      <c r="AC1978" s="14" t="s">
        <v>17</v>
      </c>
      <c r="AD1978" s="14" t="s">
        <v>17</v>
      </c>
      <c r="AE1978" s="14" t="s">
        <v>17</v>
      </c>
    </row>
    <row r="1979" spans="1:31">
      <c r="A1979" t="s">
        <v>143</v>
      </c>
      <c r="B1979" t="s">
        <v>27</v>
      </c>
      <c r="C1979" s="234">
        <v>38992</v>
      </c>
      <c r="D1979" s="234">
        <v>39259</v>
      </c>
      <c r="E1979">
        <v>2007</v>
      </c>
      <c r="F1979">
        <v>2</v>
      </c>
      <c r="G1979">
        <v>1</v>
      </c>
      <c r="H1979" s="9">
        <v>30.556073333333337</v>
      </c>
      <c r="I1979">
        <v>1.9168000000000001</v>
      </c>
      <c r="J1979" s="14" t="s">
        <v>17</v>
      </c>
      <c r="K1979" s="14" t="s">
        <v>17</v>
      </c>
      <c r="L1979" s="14" t="s">
        <v>17</v>
      </c>
      <c r="M1979" s="14" t="s">
        <v>17</v>
      </c>
      <c r="N1979" s="14" t="s">
        <v>17</v>
      </c>
      <c r="O1979" s="14" t="s">
        <v>17</v>
      </c>
      <c r="P1979" s="14" t="s">
        <v>17</v>
      </c>
      <c r="Q1979" s="14" t="s">
        <v>17</v>
      </c>
      <c r="R1979" s="14" t="s">
        <v>17</v>
      </c>
      <c r="S1979" s="14" t="s">
        <v>17</v>
      </c>
      <c r="T1979" s="14" t="s">
        <v>17</v>
      </c>
      <c r="U1979" s="14" t="s">
        <v>17</v>
      </c>
      <c r="V1979" s="14" t="s">
        <v>17</v>
      </c>
      <c r="W1979" s="14" t="s">
        <v>17</v>
      </c>
      <c r="X1979" s="120">
        <v>0.44336999999999999</v>
      </c>
      <c r="Y1979" s="14">
        <v>83</v>
      </c>
      <c r="Z1979" s="14" t="s">
        <v>17</v>
      </c>
      <c r="AA1979" s="14" t="s">
        <v>17</v>
      </c>
      <c r="AB1979" s="14" t="s">
        <v>17</v>
      </c>
      <c r="AC1979" s="14" t="s">
        <v>17</v>
      </c>
      <c r="AD1979" s="14">
        <f t="shared" si="7"/>
        <v>5.3418072289156621E-3</v>
      </c>
      <c r="AE1979" s="14" t="s">
        <v>17</v>
      </c>
    </row>
    <row r="1980" spans="1:31">
      <c r="A1980" t="s">
        <v>143</v>
      </c>
      <c r="B1980" t="s">
        <v>27</v>
      </c>
      <c r="C1980" s="234">
        <v>38992</v>
      </c>
      <c r="D1980" s="234">
        <v>39259</v>
      </c>
      <c r="E1980">
        <v>2007</v>
      </c>
      <c r="F1980">
        <v>2</v>
      </c>
      <c r="G1980">
        <v>2</v>
      </c>
      <c r="H1980" s="9">
        <v>45.906793333333333</v>
      </c>
      <c r="I1980">
        <v>1.8384</v>
      </c>
      <c r="J1980" s="14" t="s">
        <v>17</v>
      </c>
      <c r="K1980" s="14" t="s">
        <v>17</v>
      </c>
      <c r="L1980" s="14" t="s">
        <v>17</v>
      </c>
      <c r="M1980" s="14" t="s">
        <v>17</v>
      </c>
      <c r="N1980" s="14" t="s">
        <v>17</v>
      </c>
      <c r="O1980" s="14" t="s">
        <v>17</v>
      </c>
      <c r="P1980" s="14" t="s">
        <v>17</v>
      </c>
      <c r="Q1980" s="14" t="s">
        <v>17</v>
      </c>
      <c r="R1980" s="14" t="s">
        <v>17</v>
      </c>
      <c r="S1980" s="14" t="s">
        <v>17</v>
      </c>
      <c r="T1980" s="14" t="s">
        <v>17</v>
      </c>
      <c r="U1980" s="14" t="s">
        <v>17</v>
      </c>
      <c r="V1980" s="14" t="s">
        <v>17</v>
      </c>
      <c r="W1980" s="14" t="s">
        <v>17</v>
      </c>
      <c r="X1980" s="120">
        <v>0.54884666666666659</v>
      </c>
      <c r="Y1980" s="14">
        <v>83</v>
      </c>
      <c r="Z1980" s="14" t="s">
        <v>17</v>
      </c>
      <c r="AA1980" s="14" t="s">
        <v>17</v>
      </c>
      <c r="AB1980" s="14" t="s">
        <v>17</v>
      </c>
      <c r="AC1980" s="14" t="s">
        <v>17</v>
      </c>
      <c r="AD1980" s="14">
        <f t="shared" si="7"/>
        <v>6.612610441767067E-3</v>
      </c>
      <c r="AE1980" s="14" t="s">
        <v>17</v>
      </c>
    </row>
    <row r="1981" spans="1:31">
      <c r="A1981" t="s">
        <v>143</v>
      </c>
      <c r="B1981" t="s">
        <v>27</v>
      </c>
      <c r="C1981" s="234">
        <v>38992</v>
      </c>
      <c r="D1981" s="234">
        <v>39259</v>
      </c>
      <c r="E1981">
        <v>2007</v>
      </c>
      <c r="F1981">
        <v>2</v>
      </c>
      <c r="G1981">
        <v>3</v>
      </c>
      <c r="H1981" s="9">
        <v>43.34834</v>
      </c>
      <c r="I1981">
        <v>1.8774999999999999</v>
      </c>
      <c r="J1981" s="14" t="s">
        <v>17</v>
      </c>
      <c r="K1981" s="14" t="s">
        <v>17</v>
      </c>
      <c r="L1981" s="14" t="s">
        <v>17</v>
      </c>
      <c r="M1981" s="14" t="s">
        <v>17</v>
      </c>
      <c r="N1981" s="14" t="s">
        <v>17</v>
      </c>
      <c r="O1981" s="14" t="s">
        <v>17</v>
      </c>
      <c r="P1981" s="14" t="s">
        <v>17</v>
      </c>
      <c r="Q1981" s="14" t="s">
        <v>17</v>
      </c>
      <c r="R1981" s="14" t="s">
        <v>17</v>
      </c>
      <c r="S1981" s="14" t="s">
        <v>17</v>
      </c>
      <c r="T1981" s="14" t="s">
        <v>17</v>
      </c>
      <c r="U1981" s="14" t="s">
        <v>17</v>
      </c>
      <c r="V1981" s="14" t="s">
        <v>17</v>
      </c>
      <c r="W1981" s="14" t="s">
        <v>17</v>
      </c>
      <c r="X1981" s="120">
        <v>0.55838333333333334</v>
      </c>
      <c r="Y1981" s="14">
        <v>83</v>
      </c>
      <c r="Z1981" s="14" t="s">
        <v>17</v>
      </c>
      <c r="AA1981" s="14" t="s">
        <v>17</v>
      </c>
      <c r="AB1981" s="14" t="s">
        <v>17</v>
      </c>
      <c r="AC1981" s="14" t="s">
        <v>17</v>
      </c>
      <c r="AD1981" s="14">
        <f t="shared" si="7"/>
        <v>6.727510040160643E-3</v>
      </c>
      <c r="AE1981" s="14" t="s">
        <v>17</v>
      </c>
    </row>
    <row r="1982" spans="1:31">
      <c r="A1982" t="s">
        <v>143</v>
      </c>
      <c r="B1982" t="s">
        <v>27</v>
      </c>
      <c r="C1982" s="234">
        <v>38992</v>
      </c>
      <c r="D1982" s="234">
        <v>39259</v>
      </c>
      <c r="E1982">
        <v>2007</v>
      </c>
      <c r="F1982">
        <v>2</v>
      </c>
      <c r="G1982">
        <v>4</v>
      </c>
      <c r="H1982" s="9">
        <v>56.031581666666661</v>
      </c>
      <c r="I1982">
        <v>1.9233</v>
      </c>
      <c r="J1982" s="14" t="s">
        <v>17</v>
      </c>
      <c r="K1982" s="14" t="s">
        <v>17</v>
      </c>
      <c r="L1982" s="14" t="s">
        <v>17</v>
      </c>
      <c r="M1982" s="14" t="s">
        <v>17</v>
      </c>
      <c r="N1982" s="14" t="s">
        <v>17</v>
      </c>
      <c r="O1982" s="14" t="s">
        <v>17</v>
      </c>
      <c r="P1982" s="14" t="s">
        <v>17</v>
      </c>
      <c r="Q1982" s="14" t="s">
        <v>17</v>
      </c>
      <c r="R1982" s="14" t="s">
        <v>17</v>
      </c>
      <c r="S1982" s="14" t="s">
        <v>17</v>
      </c>
      <c r="T1982" s="14" t="s">
        <v>17</v>
      </c>
      <c r="U1982" s="14" t="s">
        <v>17</v>
      </c>
      <c r="V1982" s="14" t="s">
        <v>17</v>
      </c>
      <c r="W1982" s="14" t="s">
        <v>17</v>
      </c>
      <c r="X1982" s="120">
        <v>0.63960000000000006</v>
      </c>
      <c r="Y1982" s="14">
        <v>83</v>
      </c>
      <c r="Z1982" s="14" t="s">
        <v>17</v>
      </c>
      <c r="AA1982" s="14" t="s">
        <v>17</v>
      </c>
      <c r="AB1982" s="14" t="s">
        <v>17</v>
      </c>
      <c r="AC1982" s="14" t="s">
        <v>17</v>
      </c>
      <c r="AD1982" s="14">
        <f t="shared" si="7"/>
        <v>7.7060240963855425E-3</v>
      </c>
      <c r="AE1982" s="14" t="s">
        <v>17</v>
      </c>
    </row>
    <row r="1983" spans="1:31">
      <c r="A1983" t="s">
        <v>143</v>
      </c>
      <c r="B1983" t="s">
        <v>27</v>
      </c>
      <c r="C1983" s="234">
        <v>38992</v>
      </c>
      <c r="D1983" s="234">
        <v>39259</v>
      </c>
      <c r="E1983">
        <v>2007</v>
      </c>
      <c r="F1983">
        <v>2</v>
      </c>
      <c r="G1983">
        <v>5</v>
      </c>
      <c r="H1983" s="9">
        <v>62.253275000000009</v>
      </c>
      <c r="I1983">
        <v>2.5339999999999998</v>
      </c>
      <c r="J1983" s="14" t="s">
        <v>17</v>
      </c>
      <c r="K1983" s="14" t="s">
        <v>17</v>
      </c>
      <c r="L1983" s="14" t="s">
        <v>17</v>
      </c>
      <c r="M1983" s="14" t="s">
        <v>17</v>
      </c>
      <c r="N1983" s="14" t="s">
        <v>17</v>
      </c>
      <c r="O1983" s="14" t="s">
        <v>17</v>
      </c>
      <c r="P1983" s="14" t="s">
        <v>17</v>
      </c>
      <c r="Q1983" s="14" t="s">
        <v>17</v>
      </c>
      <c r="R1983" s="14" t="s">
        <v>17</v>
      </c>
      <c r="S1983" s="14" t="s">
        <v>17</v>
      </c>
      <c r="T1983" s="14" t="s">
        <v>17</v>
      </c>
      <c r="U1983" s="14" t="s">
        <v>17</v>
      </c>
      <c r="V1983" s="14" t="s">
        <v>17</v>
      </c>
      <c r="W1983" s="14" t="s">
        <v>17</v>
      </c>
      <c r="X1983" s="120">
        <v>0.65969666666666671</v>
      </c>
      <c r="Y1983" s="14">
        <v>83</v>
      </c>
      <c r="Z1983" s="14" t="s">
        <v>17</v>
      </c>
      <c r="AA1983" s="14" t="s">
        <v>17</v>
      </c>
      <c r="AB1983" s="14" t="s">
        <v>17</v>
      </c>
      <c r="AC1983" s="14" t="s">
        <v>17</v>
      </c>
      <c r="AD1983" s="14">
        <f t="shared" si="7"/>
        <v>7.9481526104417683E-3</v>
      </c>
      <c r="AE1983" s="14" t="s">
        <v>17</v>
      </c>
    </row>
    <row r="1984" spans="1:31">
      <c r="A1984" t="s">
        <v>143</v>
      </c>
      <c r="B1984" t="s">
        <v>27</v>
      </c>
      <c r="C1984" s="234">
        <v>38992</v>
      </c>
      <c r="D1984" s="234">
        <v>39259</v>
      </c>
      <c r="E1984">
        <v>2007</v>
      </c>
      <c r="F1984">
        <v>2</v>
      </c>
      <c r="G1984">
        <v>6</v>
      </c>
      <c r="H1984" t="s">
        <v>17</v>
      </c>
      <c r="I1984">
        <v>2.4943</v>
      </c>
      <c r="J1984" s="14" t="s">
        <v>17</v>
      </c>
      <c r="K1984" s="14" t="s">
        <v>17</v>
      </c>
      <c r="L1984" s="14" t="s">
        <v>17</v>
      </c>
      <c r="M1984" s="14" t="s">
        <v>17</v>
      </c>
      <c r="N1984" s="14" t="s">
        <v>17</v>
      </c>
      <c r="O1984" s="14" t="s">
        <v>17</v>
      </c>
      <c r="P1984" s="14" t="s">
        <v>17</v>
      </c>
      <c r="Q1984" s="14" t="s">
        <v>17</v>
      </c>
      <c r="R1984" s="14" t="s">
        <v>17</v>
      </c>
      <c r="S1984" s="14" t="s">
        <v>17</v>
      </c>
      <c r="T1984" s="14" t="s">
        <v>17</v>
      </c>
      <c r="U1984" s="14" t="s">
        <v>17</v>
      </c>
      <c r="V1984" s="14" t="s">
        <v>17</v>
      </c>
      <c r="W1984" s="14" t="s">
        <v>17</v>
      </c>
      <c r="X1984" s="120">
        <v>0.66448333333333343</v>
      </c>
      <c r="Y1984" s="14">
        <v>83</v>
      </c>
      <c r="Z1984" s="14" t="s">
        <v>17</v>
      </c>
      <c r="AA1984" s="14" t="s">
        <v>17</v>
      </c>
      <c r="AB1984" s="14" t="s">
        <v>17</v>
      </c>
      <c r="AC1984" s="14" t="s">
        <v>17</v>
      </c>
      <c r="AD1984" s="14">
        <f t="shared" si="7"/>
        <v>8.0058232931726914E-3</v>
      </c>
      <c r="AE1984" s="14" t="s">
        <v>17</v>
      </c>
    </row>
    <row r="1985" spans="1:31">
      <c r="A1985" t="s">
        <v>143</v>
      </c>
      <c r="B1985" t="s">
        <v>27</v>
      </c>
      <c r="C1985" s="234">
        <v>38992</v>
      </c>
      <c r="D1985" s="234">
        <v>39259</v>
      </c>
      <c r="E1985">
        <v>2007</v>
      </c>
      <c r="F1985">
        <v>2</v>
      </c>
      <c r="G1985">
        <v>7</v>
      </c>
      <c r="H1985" t="s">
        <v>17</v>
      </c>
      <c r="I1985">
        <v>2.4049</v>
      </c>
      <c r="J1985" s="14" t="s">
        <v>17</v>
      </c>
      <c r="K1985" s="14" t="s">
        <v>17</v>
      </c>
      <c r="L1985" s="14" t="s">
        <v>17</v>
      </c>
      <c r="M1985" s="14" t="s">
        <v>17</v>
      </c>
      <c r="N1985" s="14" t="s">
        <v>17</v>
      </c>
      <c r="O1985" s="14" t="s">
        <v>17</v>
      </c>
      <c r="P1985" s="14" t="s">
        <v>17</v>
      </c>
      <c r="Q1985" s="14" t="s">
        <v>17</v>
      </c>
      <c r="R1985" s="14" t="s">
        <v>17</v>
      </c>
      <c r="S1985" s="14" t="s">
        <v>17</v>
      </c>
      <c r="T1985" s="14" t="s">
        <v>17</v>
      </c>
      <c r="U1985" s="14" t="s">
        <v>17</v>
      </c>
      <c r="V1985" s="14" t="s">
        <v>17</v>
      </c>
      <c r="W1985" s="14" t="s">
        <v>17</v>
      </c>
      <c r="X1985" s="120">
        <v>0.69967666666666661</v>
      </c>
      <c r="Y1985" s="14">
        <v>83</v>
      </c>
      <c r="Z1985" s="14" t="s">
        <v>17</v>
      </c>
      <c r="AA1985" s="14" t="s">
        <v>17</v>
      </c>
      <c r="AB1985" s="14" t="s">
        <v>17</v>
      </c>
      <c r="AC1985" s="14" t="s">
        <v>17</v>
      </c>
      <c r="AD1985" s="14">
        <f t="shared" si="7"/>
        <v>8.4298393574297175E-3</v>
      </c>
      <c r="AE1985" s="14" t="s">
        <v>17</v>
      </c>
    </row>
    <row r="1986" spans="1:31">
      <c r="A1986" t="s">
        <v>143</v>
      </c>
      <c r="B1986" t="s">
        <v>27</v>
      </c>
      <c r="C1986" s="234">
        <v>38992</v>
      </c>
      <c r="D1986" s="234">
        <v>39259</v>
      </c>
      <c r="E1986">
        <v>2007</v>
      </c>
      <c r="F1986">
        <v>2</v>
      </c>
      <c r="G1986">
        <v>8</v>
      </c>
      <c r="H1986" t="s">
        <v>17</v>
      </c>
      <c r="I1986" s="129" t="s">
        <v>17</v>
      </c>
      <c r="J1986" s="14" t="s">
        <v>17</v>
      </c>
      <c r="K1986" s="14" t="s">
        <v>17</v>
      </c>
      <c r="L1986" s="14" t="s">
        <v>17</v>
      </c>
      <c r="M1986" s="14" t="s">
        <v>17</v>
      </c>
      <c r="N1986" s="14" t="s">
        <v>17</v>
      </c>
      <c r="O1986" s="14" t="s">
        <v>17</v>
      </c>
      <c r="P1986" s="14" t="s">
        <v>17</v>
      </c>
      <c r="Q1986" s="14" t="s">
        <v>17</v>
      </c>
      <c r="R1986" s="14" t="s">
        <v>17</v>
      </c>
      <c r="S1986" s="14" t="s">
        <v>17</v>
      </c>
      <c r="T1986" s="14" t="s">
        <v>17</v>
      </c>
      <c r="U1986" s="14" t="s">
        <v>17</v>
      </c>
      <c r="V1986" s="14" t="s">
        <v>17</v>
      </c>
      <c r="W1986" s="14" t="s">
        <v>17</v>
      </c>
      <c r="X1986" s="14" t="s">
        <v>17</v>
      </c>
      <c r="Y1986" s="14" t="s">
        <v>17</v>
      </c>
      <c r="Z1986" s="14" t="s">
        <v>17</v>
      </c>
      <c r="AA1986" s="14" t="s">
        <v>17</v>
      </c>
      <c r="AB1986" s="14" t="s">
        <v>17</v>
      </c>
      <c r="AC1986" s="14" t="s">
        <v>17</v>
      </c>
      <c r="AD1986" s="14" t="s">
        <v>17</v>
      </c>
      <c r="AE1986" s="14" t="s">
        <v>17</v>
      </c>
    </row>
    <row r="1987" spans="1:31">
      <c r="A1987" t="s">
        <v>143</v>
      </c>
      <c r="B1987" t="s">
        <v>27</v>
      </c>
      <c r="C1987" s="234">
        <v>38992</v>
      </c>
      <c r="D1987" s="234">
        <v>39259</v>
      </c>
      <c r="E1987">
        <v>2007</v>
      </c>
      <c r="F1987">
        <v>2</v>
      </c>
      <c r="G1987">
        <v>9</v>
      </c>
      <c r="H1987" t="s">
        <v>17</v>
      </c>
      <c r="I1987" s="129" t="s">
        <v>17</v>
      </c>
      <c r="J1987" s="14" t="s">
        <v>17</v>
      </c>
      <c r="K1987" s="14" t="s">
        <v>17</v>
      </c>
      <c r="L1987" s="14" t="s">
        <v>17</v>
      </c>
      <c r="M1987" s="14" t="s">
        <v>17</v>
      </c>
      <c r="N1987" s="14" t="s">
        <v>17</v>
      </c>
      <c r="O1987" s="14" t="s">
        <v>17</v>
      </c>
      <c r="P1987" s="14" t="s">
        <v>17</v>
      </c>
      <c r="Q1987" s="14" t="s">
        <v>17</v>
      </c>
      <c r="R1987" s="14" t="s">
        <v>17</v>
      </c>
      <c r="S1987" s="14" t="s">
        <v>17</v>
      </c>
      <c r="T1987" s="14" t="s">
        <v>17</v>
      </c>
      <c r="U1987" s="14" t="s">
        <v>17</v>
      </c>
      <c r="V1987" s="14" t="s">
        <v>17</v>
      </c>
      <c r="W1987" s="14" t="s">
        <v>17</v>
      </c>
      <c r="X1987" s="14" t="s">
        <v>17</v>
      </c>
      <c r="Y1987" s="14" t="s">
        <v>17</v>
      </c>
      <c r="Z1987" s="14" t="s">
        <v>17</v>
      </c>
      <c r="AA1987" s="14" t="s">
        <v>17</v>
      </c>
      <c r="AB1987" s="14" t="s">
        <v>17</v>
      </c>
      <c r="AC1987" s="14" t="s">
        <v>17</v>
      </c>
      <c r="AD1987" s="14" t="s">
        <v>17</v>
      </c>
      <c r="AE1987" s="14" t="s">
        <v>17</v>
      </c>
    </row>
    <row r="1988" spans="1:31">
      <c r="A1988" t="s">
        <v>143</v>
      </c>
      <c r="B1988" t="s">
        <v>27</v>
      </c>
      <c r="C1988" s="234">
        <v>38992</v>
      </c>
      <c r="D1988" s="234">
        <v>39259</v>
      </c>
      <c r="E1988">
        <v>2007</v>
      </c>
      <c r="F1988">
        <v>2</v>
      </c>
      <c r="G1988">
        <v>10</v>
      </c>
      <c r="H1988" t="s">
        <v>17</v>
      </c>
      <c r="I1988" s="129" t="s">
        <v>17</v>
      </c>
      <c r="J1988" s="14" t="s">
        <v>17</v>
      </c>
      <c r="K1988" s="14" t="s">
        <v>17</v>
      </c>
      <c r="L1988" s="14" t="s">
        <v>17</v>
      </c>
      <c r="M1988" s="14" t="s">
        <v>17</v>
      </c>
      <c r="N1988" s="14" t="s">
        <v>17</v>
      </c>
      <c r="O1988" s="14" t="s">
        <v>17</v>
      </c>
      <c r="P1988" s="14" t="s">
        <v>17</v>
      </c>
      <c r="Q1988" s="14" t="s">
        <v>17</v>
      </c>
      <c r="R1988" s="14" t="s">
        <v>17</v>
      </c>
      <c r="S1988" s="14" t="s">
        <v>17</v>
      </c>
      <c r="T1988" s="14" t="s">
        <v>17</v>
      </c>
      <c r="U1988" s="14" t="s">
        <v>17</v>
      </c>
      <c r="V1988" s="14" t="s">
        <v>17</v>
      </c>
      <c r="W1988" s="14" t="s">
        <v>17</v>
      </c>
      <c r="X1988" s="14" t="s">
        <v>17</v>
      </c>
      <c r="Y1988" s="14" t="s">
        <v>17</v>
      </c>
      <c r="Z1988" s="14" t="s">
        <v>17</v>
      </c>
      <c r="AA1988" s="14" t="s">
        <v>17</v>
      </c>
      <c r="AB1988" s="14" t="s">
        <v>17</v>
      </c>
      <c r="AC1988" s="14" t="s">
        <v>17</v>
      </c>
      <c r="AD1988" s="14" t="s">
        <v>17</v>
      </c>
      <c r="AE1988" s="14" t="s">
        <v>17</v>
      </c>
    </row>
    <row r="1989" spans="1:31">
      <c r="A1989" t="s">
        <v>143</v>
      </c>
      <c r="B1989" t="s">
        <v>27</v>
      </c>
      <c r="C1989" s="234">
        <v>38992</v>
      </c>
      <c r="D1989" s="234">
        <v>39259</v>
      </c>
      <c r="E1989">
        <v>2007</v>
      </c>
      <c r="F1989">
        <v>2</v>
      </c>
      <c r="G1989">
        <v>11</v>
      </c>
      <c r="H1989" t="s">
        <v>17</v>
      </c>
      <c r="I1989" s="129" t="s">
        <v>17</v>
      </c>
      <c r="J1989" s="14" t="s">
        <v>17</v>
      </c>
      <c r="K1989" s="14" t="s">
        <v>17</v>
      </c>
      <c r="L1989" s="14" t="s">
        <v>17</v>
      </c>
      <c r="M1989" s="14" t="s">
        <v>17</v>
      </c>
      <c r="N1989" s="14" t="s">
        <v>17</v>
      </c>
      <c r="O1989" s="14" t="s">
        <v>17</v>
      </c>
      <c r="P1989" s="14" t="s">
        <v>17</v>
      </c>
      <c r="Q1989" s="14" t="s">
        <v>17</v>
      </c>
      <c r="R1989" s="14" t="s">
        <v>17</v>
      </c>
      <c r="S1989" s="14" t="s">
        <v>17</v>
      </c>
      <c r="T1989" s="14" t="s">
        <v>17</v>
      </c>
      <c r="U1989" s="14" t="s">
        <v>17</v>
      </c>
      <c r="V1989" s="14" t="s">
        <v>17</v>
      </c>
      <c r="W1989" s="14" t="s">
        <v>17</v>
      </c>
      <c r="X1989" s="14" t="s">
        <v>17</v>
      </c>
      <c r="Y1989" s="14" t="s">
        <v>17</v>
      </c>
      <c r="Z1989" s="14" t="s">
        <v>17</v>
      </c>
      <c r="AA1989" s="14" t="s">
        <v>17</v>
      </c>
      <c r="AB1989" s="14" t="s">
        <v>17</v>
      </c>
      <c r="AC1989" s="14" t="s">
        <v>17</v>
      </c>
      <c r="AD1989" s="14" t="s">
        <v>17</v>
      </c>
      <c r="AE1989" s="14" t="s">
        <v>17</v>
      </c>
    </row>
    <row r="1990" spans="1:31">
      <c r="A1990" t="s">
        <v>143</v>
      </c>
      <c r="B1990" t="s">
        <v>27</v>
      </c>
      <c r="C1990" s="234">
        <v>38992</v>
      </c>
      <c r="D1990" s="234">
        <v>39259</v>
      </c>
      <c r="E1990">
        <v>2007</v>
      </c>
      <c r="F1990">
        <v>2</v>
      </c>
      <c r="G1990">
        <v>12</v>
      </c>
      <c r="H1990" t="s">
        <v>17</v>
      </c>
      <c r="I1990" s="129" t="s">
        <v>17</v>
      </c>
      <c r="J1990" s="14" t="s">
        <v>17</v>
      </c>
      <c r="K1990" s="14" t="s">
        <v>17</v>
      </c>
      <c r="L1990" s="14" t="s">
        <v>17</v>
      </c>
      <c r="M1990" s="14" t="s">
        <v>17</v>
      </c>
      <c r="N1990" s="14" t="s">
        <v>17</v>
      </c>
      <c r="O1990" s="14" t="s">
        <v>17</v>
      </c>
      <c r="P1990" s="14" t="s">
        <v>17</v>
      </c>
      <c r="Q1990" s="14" t="s">
        <v>17</v>
      </c>
      <c r="R1990" s="14" t="s">
        <v>17</v>
      </c>
      <c r="S1990" s="14" t="s">
        <v>17</v>
      </c>
      <c r="T1990" s="14" t="s">
        <v>17</v>
      </c>
      <c r="U1990" s="14" t="s">
        <v>17</v>
      </c>
      <c r="V1990" s="14" t="s">
        <v>17</v>
      </c>
      <c r="W1990" s="14" t="s">
        <v>17</v>
      </c>
      <c r="X1990" s="14" t="s">
        <v>17</v>
      </c>
      <c r="Y1990" s="14" t="s">
        <v>17</v>
      </c>
      <c r="Z1990" s="14" t="s">
        <v>17</v>
      </c>
      <c r="AA1990" s="14" t="s">
        <v>17</v>
      </c>
      <c r="AB1990" s="14" t="s">
        <v>17</v>
      </c>
      <c r="AC1990" s="14" t="s">
        <v>17</v>
      </c>
      <c r="AD1990" s="14" t="s">
        <v>17</v>
      </c>
      <c r="AE1990" s="14" t="s">
        <v>17</v>
      </c>
    </row>
    <row r="1991" spans="1:31">
      <c r="A1991" t="s">
        <v>143</v>
      </c>
      <c r="B1991" t="s">
        <v>27</v>
      </c>
      <c r="C1991" s="234">
        <v>38992</v>
      </c>
      <c r="D1991" s="234">
        <v>39259</v>
      </c>
      <c r="E1991">
        <v>2007</v>
      </c>
      <c r="F1991">
        <v>2</v>
      </c>
      <c r="G1991">
        <v>13</v>
      </c>
      <c r="H1991" t="s">
        <v>17</v>
      </c>
      <c r="I1991" s="129" t="s">
        <v>17</v>
      </c>
      <c r="J1991" s="14" t="s">
        <v>17</v>
      </c>
      <c r="K1991" s="14" t="s">
        <v>17</v>
      </c>
      <c r="L1991" s="14" t="s">
        <v>17</v>
      </c>
      <c r="M1991" s="14" t="s">
        <v>17</v>
      </c>
      <c r="N1991" s="14" t="s">
        <v>17</v>
      </c>
      <c r="O1991" s="14" t="s">
        <v>17</v>
      </c>
      <c r="P1991" s="14" t="s">
        <v>17</v>
      </c>
      <c r="Q1991" s="14" t="s">
        <v>17</v>
      </c>
      <c r="R1991" s="14" t="s">
        <v>17</v>
      </c>
      <c r="S1991" s="14" t="s">
        <v>17</v>
      </c>
      <c r="T1991" s="14" t="s">
        <v>17</v>
      </c>
      <c r="U1991" s="14" t="s">
        <v>17</v>
      </c>
      <c r="V1991" s="14" t="s">
        <v>17</v>
      </c>
      <c r="W1991" s="14" t="s">
        <v>17</v>
      </c>
      <c r="X1991" s="14" t="s">
        <v>17</v>
      </c>
      <c r="Y1991" s="14" t="s">
        <v>17</v>
      </c>
      <c r="Z1991" s="14" t="s">
        <v>17</v>
      </c>
      <c r="AA1991" s="14" t="s">
        <v>17</v>
      </c>
      <c r="AB1991" s="14" t="s">
        <v>17</v>
      </c>
      <c r="AC1991" s="14" t="s">
        <v>17</v>
      </c>
      <c r="AD1991" s="14" t="s">
        <v>17</v>
      </c>
      <c r="AE1991" s="14" t="s">
        <v>17</v>
      </c>
    </row>
    <row r="1992" spans="1:31">
      <c r="A1992" t="s">
        <v>143</v>
      </c>
      <c r="B1992" t="s">
        <v>27</v>
      </c>
      <c r="C1992" s="234">
        <v>38992</v>
      </c>
      <c r="D1992" s="234">
        <v>39259</v>
      </c>
      <c r="E1992">
        <v>2007</v>
      </c>
      <c r="F1992">
        <v>2</v>
      </c>
      <c r="G1992">
        <v>14</v>
      </c>
      <c r="H1992" t="s">
        <v>17</v>
      </c>
      <c r="I1992" s="129" t="s">
        <v>17</v>
      </c>
      <c r="J1992" s="14" t="s">
        <v>17</v>
      </c>
      <c r="K1992" s="14" t="s">
        <v>17</v>
      </c>
      <c r="L1992" s="14" t="s">
        <v>17</v>
      </c>
      <c r="M1992" s="14" t="s">
        <v>17</v>
      </c>
      <c r="N1992" s="14" t="s">
        <v>17</v>
      </c>
      <c r="O1992" s="14" t="s">
        <v>17</v>
      </c>
      <c r="P1992" s="14" t="s">
        <v>17</v>
      </c>
      <c r="Q1992" s="14" t="s">
        <v>17</v>
      </c>
      <c r="R1992" s="14" t="s">
        <v>17</v>
      </c>
      <c r="S1992" s="14" t="s">
        <v>17</v>
      </c>
      <c r="T1992" s="14" t="s">
        <v>17</v>
      </c>
      <c r="U1992" s="14" t="s">
        <v>17</v>
      </c>
      <c r="V1992" s="14" t="s">
        <v>17</v>
      </c>
      <c r="W1992" s="14" t="s">
        <v>17</v>
      </c>
      <c r="X1992" s="14" t="s">
        <v>17</v>
      </c>
      <c r="Y1992" s="14" t="s">
        <v>17</v>
      </c>
      <c r="Z1992" s="14" t="s">
        <v>17</v>
      </c>
      <c r="AA1992" s="14" t="s">
        <v>17</v>
      </c>
      <c r="AB1992" s="14" t="s">
        <v>17</v>
      </c>
      <c r="AC1992" s="14" t="s">
        <v>17</v>
      </c>
      <c r="AD1992" s="14" t="s">
        <v>17</v>
      </c>
      <c r="AE1992" s="14" t="s">
        <v>17</v>
      </c>
    </row>
    <row r="1993" spans="1:31">
      <c r="A1993" t="s">
        <v>143</v>
      </c>
      <c r="B1993" t="s">
        <v>27</v>
      </c>
      <c r="C1993" s="234">
        <v>38992</v>
      </c>
      <c r="D1993" s="234">
        <v>39259</v>
      </c>
      <c r="E1993">
        <v>2007</v>
      </c>
      <c r="F1993">
        <v>3</v>
      </c>
      <c r="G1993">
        <v>1</v>
      </c>
      <c r="H1993" s="9">
        <v>45.114545000000014</v>
      </c>
      <c r="I1993">
        <v>1.8542000000000001</v>
      </c>
      <c r="J1993" s="14" t="s">
        <v>17</v>
      </c>
      <c r="K1993" s="14" t="s">
        <v>17</v>
      </c>
      <c r="L1993" s="14" t="s">
        <v>17</v>
      </c>
      <c r="M1993" s="14" t="s">
        <v>17</v>
      </c>
      <c r="N1993" s="14" t="s">
        <v>17</v>
      </c>
      <c r="O1993" s="14" t="s">
        <v>17</v>
      </c>
      <c r="P1993" s="14" t="s">
        <v>17</v>
      </c>
      <c r="Q1993" s="14" t="s">
        <v>17</v>
      </c>
      <c r="R1993" s="14" t="s">
        <v>17</v>
      </c>
      <c r="S1993" s="14" t="s">
        <v>17</v>
      </c>
      <c r="T1993" s="14" t="s">
        <v>17</v>
      </c>
      <c r="U1993" s="14" t="s">
        <v>17</v>
      </c>
      <c r="V1993" s="14" t="s">
        <v>17</v>
      </c>
      <c r="W1993" s="14" t="s">
        <v>17</v>
      </c>
      <c r="X1993" s="120">
        <v>0.52921666666666667</v>
      </c>
      <c r="Y1993" s="14">
        <v>83</v>
      </c>
      <c r="Z1993" s="14" t="s">
        <v>17</v>
      </c>
      <c r="AA1993" s="14" t="s">
        <v>17</v>
      </c>
      <c r="AB1993" s="14" t="s">
        <v>17</v>
      </c>
      <c r="AC1993" s="14" t="s">
        <v>17</v>
      </c>
      <c r="AD1993" s="14">
        <f t="shared" si="7"/>
        <v>6.3761044176706824E-3</v>
      </c>
      <c r="AE1993" s="14" t="s">
        <v>17</v>
      </c>
    </row>
    <row r="1994" spans="1:31">
      <c r="A1994" t="s">
        <v>143</v>
      </c>
      <c r="B1994" t="s">
        <v>27</v>
      </c>
      <c r="C1994" s="234">
        <v>38992</v>
      </c>
      <c r="D1994" s="234">
        <v>39259</v>
      </c>
      <c r="E1994">
        <v>2007</v>
      </c>
      <c r="F1994">
        <v>3</v>
      </c>
      <c r="G1994">
        <v>2</v>
      </c>
      <c r="H1994" s="9">
        <v>39.030949999999997</v>
      </c>
      <c r="I1994" t="s">
        <v>17</v>
      </c>
      <c r="J1994" s="14" t="s">
        <v>17</v>
      </c>
      <c r="K1994" s="14" t="s">
        <v>17</v>
      </c>
      <c r="L1994" s="14" t="s">
        <v>17</v>
      </c>
      <c r="M1994" s="14" t="s">
        <v>17</v>
      </c>
      <c r="N1994" s="14" t="s">
        <v>17</v>
      </c>
      <c r="O1994" s="14" t="s">
        <v>17</v>
      </c>
      <c r="P1994" s="14" t="s">
        <v>17</v>
      </c>
      <c r="Q1994" s="14" t="s">
        <v>17</v>
      </c>
      <c r="R1994" s="14" t="s">
        <v>17</v>
      </c>
      <c r="S1994" s="14" t="s">
        <v>17</v>
      </c>
      <c r="T1994" s="14" t="s">
        <v>17</v>
      </c>
      <c r="U1994" s="14" t="s">
        <v>17</v>
      </c>
      <c r="V1994" s="14" t="s">
        <v>17</v>
      </c>
      <c r="W1994" s="14" t="s">
        <v>17</v>
      </c>
      <c r="X1994" s="120">
        <v>0.5196466666666667</v>
      </c>
      <c r="Y1994" s="14">
        <v>83</v>
      </c>
      <c r="Z1994" s="14" t="s">
        <v>17</v>
      </c>
      <c r="AA1994" s="14" t="s">
        <v>17</v>
      </c>
      <c r="AB1994" s="14" t="s">
        <v>17</v>
      </c>
      <c r="AC1994" s="14" t="s">
        <v>17</v>
      </c>
      <c r="AD1994" s="14">
        <f t="shared" si="7"/>
        <v>6.2608032128514063E-3</v>
      </c>
      <c r="AE1994" s="14" t="s">
        <v>17</v>
      </c>
    </row>
    <row r="1995" spans="1:31">
      <c r="A1995" t="s">
        <v>143</v>
      </c>
      <c r="B1995" t="s">
        <v>27</v>
      </c>
      <c r="C1995" s="234">
        <v>38992</v>
      </c>
      <c r="D1995" s="234">
        <v>39259</v>
      </c>
      <c r="E1995">
        <v>2007</v>
      </c>
      <c r="F1995">
        <v>3</v>
      </c>
      <c r="G1995">
        <v>3</v>
      </c>
      <c r="H1995" s="9">
        <v>41.712965000000011</v>
      </c>
      <c r="I1995">
        <v>1.9836</v>
      </c>
      <c r="J1995" s="14" t="s">
        <v>17</v>
      </c>
      <c r="K1995" s="14" t="s">
        <v>17</v>
      </c>
      <c r="L1995" s="14" t="s">
        <v>17</v>
      </c>
      <c r="M1995" s="14" t="s">
        <v>17</v>
      </c>
      <c r="N1995" s="14" t="s">
        <v>17</v>
      </c>
      <c r="O1995" s="14" t="s">
        <v>17</v>
      </c>
      <c r="P1995" s="14" t="s">
        <v>17</v>
      </c>
      <c r="Q1995" s="14" t="s">
        <v>17</v>
      </c>
      <c r="R1995" s="14" t="s">
        <v>17</v>
      </c>
      <c r="S1995" s="14" t="s">
        <v>17</v>
      </c>
      <c r="T1995" s="14" t="s">
        <v>17</v>
      </c>
      <c r="U1995" s="14" t="s">
        <v>17</v>
      </c>
      <c r="V1995" s="14" t="s">
        <v>17</v>
      </c>
      <c r="W1995" s="14" t="s">
        <v>17</v>
      </c>
      <c r="X1995" s="120">
        <v>0.65753000000000006</v>
      </c>
      <c r="Y1995" s="14">
        <v>83</v>
      </c>
      <c r="Z1995" s="14" t="s">
        <v>17</v>
      </c>
      <c r="AA1995" s="14" t="s">
        <v>17</v>
      </c>
      <c r="AB1995" s="14" t="s">
        <v>17</v>
      </c>
      <c r="AC1995" s="14" t="s">
        <v>17</v>
      </c>
      <c r="AD1995" s="14">
        <f t="shared" si="7"/>
        <v>7.9220481927710848E-3</v>
      </c>
      <c r="AE1995" s="14" t="s">
        <v>17</v>
      </c>
    </row>
    <row r="1996" spans="1:31">
      <c r="A1996" t="s">
        <v>143</v>
      </c>
      <c r="B1996" t="s">
        <v>27</v>
      </c>
      <c r="C1996" s="234">
        <v>38992</v>
      </c>
      <c r="D1996" s="234">
        <v>39259</v>
      </c>
      <c r="E1996">
        <v>2007</v>
      </c>
      <c r="F1996">
        <v>3</v>
      </c>
      <c r="G1996">
        <v>4</v>
      </c>
      <c r="H1996" s="9">
        <v>46.51733333333334</v>
      </c>
      <c r="I1996">
        <v>2.1753999999999998</v>
      </c>
      <c r="J1996" s="14" t="s">
        <v>17</v>
      </c>
      <c r="K1996" s="14" t="s">
        <v>17</v>
      </c>
      <c r="L1996" s="14" t="s">
        <v>17</v>
      </c>
      <c r="M1996" s="14" t="s">
        <v>17</v>
      </c>
      <c r="N1996" s="14" t="s">
        <v>17</v>
      </c>
      <c r="O1996" s="14" t="s">
        <v>17</v>
      </c>
      <c r="P1996" s="14" t="s">
        <v>17</v>
      </c>
      <c r="Q1996" s="14" t="s">
        <v>17</v>
      </c>
      <c r="R1996" s="14" t="s">
        <v>17</v>
      </c>
      <c r="S1996" s="14" t="s">
        <v>17</v>
      </c>
      <c r="T1996" s="14" t="s">
        <v>17</v>
      </c>
      <c r="U1996" s="14" t="s">
        <v>17</v>
      </c>
      <c r="V1996" s="14" t="s">
        <v>17</v>
      </c>
      <c r="W1996" s="14" t="s">
        <v>17</v>
      </c>
      <c r="X1996" s="120">
        <v>0.66180000000000005</v>
      </c>
      <c r="Y1996" s="14">
        <v>83</v>
      </c>
      <c r="Z1996" s="14" t="s">
        <v>17</v>
      </c>
      <c r="AA1996" s="14" t="s">
        <v>17</v>
      </c>
      <c r="AB1996" s="14" t="s">
        <v>17</v>
      </c>
      <c r="AC1996" s="14" t="s">
        <v>17</v>
      </c>
      <c r="AD1996" s="14">
        <f t="shared" si="7"/>
        <v>7.9734939759036148E-3</v>
      </c>
      <c r="AE1996" s="14" t="s">
        <v>17</v>
      </c>
    </row>
    <row r="1997" spans="1:31">
      <c r="A1997" t="s">
        <v>143</v>
      </c>
      <c r="B1997" t="s">
        <v>27</v>
      </c>
      <c r="C1997" s="234">
        <v>38992</v>
      </c>
      <c r="D1997" s="234">
        <v>39259</v>
      </c>
      <c r="E1997">
        <v>2007</v>
      </c>
      <c r="F1997">
        <v>3</v>
      </c>
      <c r="G1997">
        <v>5</v>
      </c>
      <c r="H1997" s="9">
        <v>38.871046666666658</v>
      </c>
      <c r="I1997">
        <v>2.2587000000000002</v>
      </c>
      <c r="J1997" s="14" t="s">
        <v>17</v>
      </c>
      <c r="K1997" s="14" t="s">
        <v>17</v>
      </c>
      <c r="L1997" s="14" t="s">
        <v>17</v>
      </c>
      <c r="M1997" s="14" t="s">
        <v>17</v>
      </c>
      <c r="N1997" s="14" t="s">
        <v>17</v>
      </c>
      <c r="O1997" s="14" t="s">
        <v>17</v>
      </c>
      <c r="P1997" s="14" t="s">
        <v>17</v>
      </c>
      <c r="Q1997" s="14" t="s">
        <v>17</v>
      </c>
      <c r="R1997" s="14" t="s">
        <v>17</v>
      </c>
      <c r="S1997" s="14" t="s">
        <v>17</v>
      </c>
      <c r="T1997" s="14" t="s">
        <v>17</v>
      </c>
      <c r="U1997" s="14" t="s">
        <v>17</v>
      </c>
      <c r="V1997" s="14" t="s">
        <v>17</v>
      </c>
      <c r="W1997" s="14" t="s">
        <v>17</v>
      </c>
      <c r="X1997" s="120">
        <v>0.68074333333333337</v>
      </c>
      <c r="Y1997" s="14">
        <v>83</v>
      </c>
      <c r="Z1997" s="14" t="s">
        <v>17</v>
      </c>
      <c r="AA1997" s="14" t="s">
        <v>17</v>
      </c>
      <c r="AB1997" s="14" t="s">
        <v>17</v>
      </c>
      <c r="AC1997" s="14" t="s">
        <v>17</v>
      </c>
      <c r="AD1997" s="14">
        <f t="shared" si="7"/>
        <v>8.2017269076305223E-3</v>
      </c>
      <c r="AE1997" s="14" t="s">
        <v>17</v>
      </c>
    </row>
    <row r="1998" spans="1:31">
      <c r="A1998" t="s">
        <v>143</v>
      </c>
      <c r="B1998" t="s">
        <v>27</v>
      </c>
      <c r="C1998" s="234">
        <v>38992</v>
      </c>
      <c r="D1998" s="234">
        <v>39259</v>
      </c>
      <c r="E1998">
        <v>2007</v>
      </c>
      <c r="F1998">
        <v>3</v>
      </c>
      <c r="G1998">
        <v>6</v>
      </c>
      <c r="H1998" t="s">
        <v>17</v>
      </c>
      <c r="I1998" t="s">
        <v>17</v>
      </c>
      <c r="J1998" s="14" t="s">
        <v>17</v>
      </c>
      <c r="K1998" s="14" t="s">
        <v>17</v>
      </c>
      <c r="L1998" s="14" t="s">
        <v>17</v>
      </c>
      <c r="M1998" s="14" t="s">
        <v>17</v>
      </c>
      <c r="N1998" s="14" t="s">
        <v>17</v>
      </c>
      <c r="O1998" s="14" t="s">
        <v>17</v>
      </c>
      <c r="P1998" s="14" t="s">
        <v>17</v>
      </c>
      <c r="Q1998" s="14" t="s">
        <v>17</v>
      </c>
      <c r="R1998" s="14" t="s">
        <v>17</v>
      </c>
      <c r="S1998" s="14" t="s">
        <v>17</v>
      </c>
      <c r="T1998" s="14" t="s">
        <v>17</v>
      </c>
      <c r="U1998" s="14" t="s">
        <v>17</v>
      </c>
      <c r="V1998" s="14" t="s">
        <v>17</v>
      </c>
      <c r="W1998" s="14" t="s">
        <v>17</v>
      </c>
      <c r="X1998" s="120">
        <v>0.64285666666666663</v>
      </c>
      <c r="Y1998" s="14">
        <v>83</v>
      </c>
      <c r="Z1998" s="14" t="s">
        <v>17</v>
      </c>
      <c r="AA1998" s="14" t="s">
        <v>17</v>
      </c>
      <c r="AB1998" s="14" t="s">
        <v>17</v>
      </c>
      <c r="AC1998" s="14" t="s">
        <v>17</v>
      </c>
      <c r="AD1998" s="14">
        <f t="shared" si="7"/>
        <v>7.7452610441767064E-3</v>
      </c>
      <c r="AE1998" s="14" t="s">
        <v>17</v>
      </c>
    </row>
    <row r="1999" spans="1:31">
      <c r="A1999" t="s">
        <v>143</v>
      </c>
      <c r="B1999" t="s">
        <v>27</v>
      </c>
      <c r="C1999" s="234">
        <v>38992</v>
      </c>
      <c r="D1999" s="234">
        <v>39259</v>
      </c>
      <c r="E1999">
        <v>2007</v>
      </c>
      <c r="F1999">
        <v>3</v>
      </c>
      <c r="G1999">
        <v>7</v>
      </c>
      <c r="H1999" t="s">
        <v>17</v>
      </c>
      <c r="I1999" s="129">
        <v>2.39</v>
      </c>
      <c r="J1999" s="14" t="s">
        <v>17</v>
      </c>
      <c r="K1999" s="14" t="s">
        <v>17</v>
      </c>
      <c r="L1999" s="14" t="s">
        <v>17</v>
      </c>
      <c r="M1999" s="14" t="s">
        <v>17</v>
      </c>
      <c r="N1999" s="14" t="s">
        <v>17</v>
      </c>
      <c r="O1999" s="14" t="s">
        <v>17</v>
      </c>
      <c r="P1999" s="14" t="s">
        <v>17</v>
      </c>
      <c r="Q1999" s="14" t="s">
        <v>17</v>
      </c>
      <c r="R1999" s="14" t="s">
        <v>17</v>
      </c>
      <c r="S1999" s="14" t="s">
        <v>17</v>
      </c>
      <c r="T1999" s="14" t="s">
        <v>17</v>
      </c>
      <c r="U1999" s="14" t="s">
        <v>17</v>
      </c>
      <c r="V1999" s="14" t="s">
        <v>17</v>
      </c>
      <c r="W1999" s="14" t="s">
        <v>17</v>
      </c>
      <c r="X1999" s="120">
        <v>0.67655999999999994</v>
      </c>
      <c r="Y1999" s="14">
        <v>83</v>
      </c>
      <c r="Z1999" s="14" t="s">
        <v>17</v>
      </c>
      <c r="AA1999" s="14" t="s">
        <v>17</v>
      </c>
      <c r="AB1999" s="14" t="s">
        <v>17</v>
      </c>
      <c r="AC1999" s="14" t="s">
        <v>17</v>
      </c>
      <c r="AD1999" s="14">
        <f t="shared" si="7"/>
        <v>8.151325301204819E-3</v>
      </c>
      <c r="AE1999" s="14" t="s">
        <v>17</v>
      </c>
    </row>
    <row r="2000" spans="1:31">
      <c r="A2000" t="s">
        <v>143</v>
      </c>
      <c r="B2000" t="s">
        <v>27</v>
      </c>
      <c r="C2000" s="234">
        <v>38992</v>
      </c>
      <c r="D2000" s="234">
        <v>39259</v>
      </c>
      <c r="E2000">
        <v>2007</v>
      </c>
      <c r="F2000">
        <v>3</v>
      </c>
      <c r="G2000">
        <v>8</v>
      </c>
      <c r="H2000" t="s">
        <v>17</v>
      </c>
      <c r="I2000" s="129" t="s">
        <v>17</v>
      </c>
      <c r="J2000" s="14" t="s">
        <v>17</v>
      </c>
      <c r="K2000" s="14" t="s">
        <v>17</v>
      </c>
      <c r="L2000" s="14" t="s">
        <v>17</v>
      </c>
      <c r="M2000" s="14" t="s">
        <v>17</v>
      </c>
      <c r="N2000" s="14" t="s">
        <v>17</v>
      </c>
      <c r="O2000" s="14" t="s">
        <v>17</v>
      </c>
      <c r="P2000" s="14" t="s">
        <v>17</v>
      </c>
      <c r="Q2000" s="14" t="s">
        <v>17</v>
      </c>
      <c r="R2000" s="14" t="s">
        <v>17</v>
      </c>
      <c r="S2000" s="14" t="s">
        <v>17</v>
      </c>
      <c r="T2000" s="14" t="s">
        <v>17</v>
      </c>
      <c r="U2000" s="14" t="s">
        <v>17</v>
      </c>
      <c r="V2000" s="14" t="s">
        <v>17</v>
      </c>
      <c r="W2000" s="14" t="s">
        <v>17</v>
      </c>
      <c r="X2000" s="14" t="s">
        <v>17</v>
      </c>
      <c r="Y2000" s="14" t="s">
        <v>17</v>
      </c>
      <c r="Z2000" s="14" t="s">
        <v>17</v>
      </c>
      <c r="AA2000" s="14" t="s">
        <v>17</v>
      </c>
      <c r="AB2000" s="14" t="s">
        <v>17</v>
      </c>
      <c r="AC2000" s="14" t="s">
        <v>17</v>
      </c>
      <c r="AD2000" s="14" t="s">
        <v>17</v>
      </c>
      <c r="AE2000" s="14" t="s">
        <v>17</v>
      </c>
    </row>
    <row r="2001" spans="1:31">
      <c r="A2001" t="s">
        <v>143</v>
      </c>
      <c r="B2001" t="s">
        <v>27</v>
      </c>
      <c r="C2001" s="234">
        <v>38992</v>
      </c>
      <c r="D2001" s="234">
        <v>39259</v>
      </c>
      <c r="E2001">
        <v>2007</v>
      </c>
      <c r="F2001">
        <v>3</v>
      </c>
      <c r="G2001">
        <v>9</v>
      </c>
      <c r="H2001" t="s">
        <v>17</v>
      </c>
      <c r="I2001" s="129" t="s">
        <v>17</v>
      </c>
      <c r="J2001" s="14" t="s">
        <v>17</v>
      </c>
      <c r="K2001" s="14" t="s">
        <v>17</v>
      </c>
      <c r="L2001" s="14" t="s">
        <v>17</v>
      </c>
      <c r="M2001" s="14" t="s">
        <v>17</v>
      </c>
      <c r="N2001" s="14" t="s">
        <v>17</v>
      </c>
      <c r="O2001" s="14" t="s">
        <v>17</v>
      </c>
      <c r="P2001" s="14" t="s">
        <v>17</v>
      </c>
      <c r="Q2001" s="14" t="s">
        <v>17</v>
      </c>
      <c r="R2001" s="14" t="s">
        <v>17</v>
      </c>
      <c r="S2001" s="14" t="s">
        <v>17</v>
      </c>
      <c r="T2001" s="14" t="s">
        <v>17</v>
      </c>
      <c r="U2001" s="14" t="s">
        <v>17</v>
      </c>
      <c r="V2001" s="14" t="s">
        <v>17</v>
      </c>
      <c r="W2001" s="14" t="s">
        <v>17</v>
      </c>
      <c r="X2001" s="14" t="s">
        <v>17</v>
      </c>
      <c r="Y2001" s="14" t="s">
        <v>17</v>
      </c>
      <c r="Z2001" s="14" t="s">
        <v>17</v>
      </c>
      <c r="AA2001" s="14" t="s">
        <v>17</v>
      </c>
      <c r="AB2001" s="14" t="s">
        <v>17</v>
      </c>
      <c r="AC2001" s="14" t="s">
        <v>17</v>
      </c>
      <c r="AD2001" s="14" t="s">
        <v>17</v>
      </c>
      <c r="AE2001" s="14" t="s">
        <v>17</v>
      </c>
    </row>
    <row r="2002" spans="1:31">
      <c r="A2002" t="s">
        <v>143</v>
      </c>
      <c r="B2002" t="s">
        <v>27</v>
      </c>
      <c r="C2002" s="234">
        <v>38992</v>
      </c>
      <c r="D2002" s="234">
        <v>39259</v>
      </c>
      <c r="E2002">
        <v>2007</v>
      </c>
      <c r="F2002">
        <v>3</v>
      </c>
      <c r="G2002">
        <v>10</v>
      </c>
      <c r="H2002" t="s">
        <v>17</v>
      </c>
      <c r="I2002" s="129" t="s">
        <v>17</v>
      </c>
      <c r="J2002" s="14" t="s">
        <v>17</v>
      </c>
      <c r="K2002" s="14" t="s">
        <v>17</v>
      </c>
      <c r="L2002" s="14" t="s">
        <v>17</v>
      </c>
      <c r="M2002" s="14" t="s">
        <v>17</v>
      </c>
      <c r="N2002" s="14" t="s">
        <v>17</v>
      </c>
      <c r="O2002" s="14" t="s">
        <v>17</v>
      </c>
      <c r="P2002" s="14" t="s">
        <v>17</v>
      </c>
      <c r="Q2002" s="14" t="s">
        <v>17</v>
      </c>
      <c r="R2002" s="14" t="s">
        <v>17</v>
      </c>
      <c r="S2002" s="14" t="s">
        <v>17</v>
      </c>
      <c r="T2002" s="14" t="s">
        <v>17</v>
      </c>
      <c r="U2002" s="14" t="s">
        <v>17</v>
      </c>
      <c r="V2002" s="14" t="s">
        <v>17</v>
      </c>
      <c r="W2002" s="14" t="s">
        <v>17</v>
      </c>
      <c r="X2002" s="14" t="s">
        <v>17</v>
      </c>
      <c r="Y2002" s="14" t="s">
        <v>17</v>
      </c>
      <c r="Z2002" s="14" t="s">
        <v>17</v>
      </c>
      <c r="AA2002" s="14" t="s">
        <v>17</v>
      </c>
      <c r="AB2002" s="14" t="s">
        <v>17</v>
      </c>
      <c r="AC2002" s="14" t="s">
        <v>17</v>
      </c>
      <c r="AD2002" s="14" t="s">
        <v>17</v>
      </c>
      <c r="AE2002" s="14" t="s">
        <v>17</v>
      </c>
    </row>
    <row r="2003" spans="1:31">
      <c r="A2003" t="s">
        <v>143</v>
      </c>
      <c r="B2003" t="s">
        <v>27</v>
      </c>
      <c r="C2003" s="234">
        <v>38992</v>
      </c>
      <c r="D2003" s="234">
        <v>39259</v>
      </c>
      <c r="E2003">
        <v>2007</v>
      </c>
      <c r="F2003">
        <v>3</v>
      </c>
      <c r="G2003">
        <v>11</v>
      </c>
      <c r="H2003" t="s">
        <v>17</v>
      </c>
      <c r="I2003" s="129" t="s">
        <v>17</v>
      </c>
      <c r="J2003" s="14" t="s">
        <v>17</v>
      </c>
      <c r="K2003" s="14" t="s">
        <v>17</v>
      </c>
      <c r="L2003" s="14" t="s">
        <v>17</v>
      </c>
      <c r="M2003" s="14" t="s">
        <v>17</v>
      </c>
      <c r="N2003" s="14" t="s">
        <v>17</v>
      </c>
      <c r="O2003" s="14" t="s">
        <v>17</v>
      </c>
      <c r="P2003" s="14" t="s">
        <v>17</v>
      </c>
      <c r="Q2003" s="14" t="s">
        <v>17</v>
      </c>
      <c r="R2003" s="14" t="s">
        <v>17</v>
      </c>
      <c r="S2003" s="14" t="s">
        <v>17</v>
      </c>
      <c r="T2003" s="14" t="s">
        <v>17</v>
      </c>
      <c r="U2003" s="14" t="s">
        <v>17</v>
      </c>
      <c r="V2003" s="14" t="s">
        <v>17</v>
      </c>
      <c r="W2003" s="14" t="s">
        <v>17</v>
      </c>
      <c r="X2003" s="14" t="s">
        <v>17</v>
      </c>
      <c r="Y2003" s="14" t="s">
        <v>17</v>
      </c>
      <c r="Z2003" s="14" t="s">
        <v>17</v>
      </c>
      <c r="AA2003" s="14" t="s">
        <v>17</v>
      </c>
      <c r="AB2003" s="14" t="s">
        <v>17</v>
      </c>
      <c r="AC2003" s="14" t="s">
        <v>17</v>
      </c>
      <c r="AD2003" s="14" t="s">
        <v>17</v>
      </c>
      <c r="AE2003" s="14" t="s">
        <v>17</v>
      </c>
    </row>
    <row r="2004" spans="1:31">
      <c r="A2004" t="s">
        <v>143</v>
      </c>
      <c r="B2004" t="s">
        <v>27</v>
      </c>
      <c r="C2004" s="234">
        <v>38992</v>
      </c>
      <c r="D2004" s="234">
        <v>39259</v>
      </c>
      <c r="E2004">
        <v>2007</v>
      </c>
      <c r="F2004">
        <v>3</v>
      </c>
      <c r="G2004">
        <v>12</v>
      </c>
      <c r="H2004" t="s">
        <v>17</v>
      </c>
      <c r="I2004" s="129" t="s">
        <v>17</v>
      </c>
      <c r="J2004" s="14" t="s">
        <v>17</v>
      </c>
      <c r="K2004" s="14" t="s">
        <v>17</v>
      </c>
      <c r="L2004" s="14" t="s">
        <v>17</v>
      </c>
      <c r="M2004" s="14" t="s">
        <v>17</v>
      </c>
      <c r="N2004" s="14" t="s">
        <v>17</v>
      </c>
      <c r="O2004" s="14" t="s">
        <v>17</v>
      </c>
      <c r="P2004" s="14" t="s">
        <v>17</v>
      </c>
      <c r="Q2004" s="14" t="s">
        <v>17</v>
      </c>
      <c r="R2004" s="14" t="s">
        <v>17</v>
      </c>
      <c r="S2004" s="14" t="s">
        <v>17</v>
      </c>
      <c r="T2004" s="14" t="s">
        <v>17</v>
      </c>
      <c r="U2004" s="14" t="s">
        <v>17</v>
      </c>
      <c r="V2004" s="14" t="s">
        <v>17</v>
      </c>
      <c r="W2004" s="14" t="s">
        <v>17</v>
      </c>
      <c r="X2004" s="14" t="s">
        <v>17</v>
      </c>
      <c r="Y2004" s="14" t="s">
        <v>17</v>
      </c>
      <c r="Z2004" s="14" t="s">
        <v>17</v>
      </c>
      <c r="AA2004" s="14" t="s">
        <v>17</v>
      </c>
      <c r="AB2004" s="14" t="s">
        <v>17</v>
      </c>
      <c r="AC2004" s="14" t="s">
        <v>17</v>
      </c>
      <c r="AD2004" s="14" t="s">
        <v>17</v>
      </c>
      <c r="AE2004" s="14" t="s">
        <v>17</v>
      </c>
    </row>
    <row r="2005" spans="1:31">
      <c r="A2005" t="s">
        <v>143</v>
      </c>
      <c r="B2005" t="s">
        <v>27</v>
      </c>
      <c r="C2005" s="234">
        <v>38992</v>
      </c>
      <c r="D2005" s="234">
        <v>39259</v>
      </c>
      <c r="E2005">
        <v>2007</v>
      </c>
      <c r="F2005">
        <v>3</v>
      </c>
      <c r="G2005">
        <v>13</v>
      </c>
      <c r="H2005" t="s">
        <v>17</v>
      </c>
      <c r="I2005" s="129" t="s">
        <v>17</v>
      </c>
      <c r="J2005" s="14" t="s">
        <v>17</v>
      </c>
      <c r="K2005" s="14" t="s">
        <v>17</v>
      </c>
      <c r="L2005" s="14" t="s">
        <v>17</v>
      </c>
      <c r="M2005" s="14" t="s">
        <v>17</v>
      </c>
      <c r="N2005" s="14" t="s">
        <v>17</v>
      </c>
      <c r="O2005" s="14" t="s">
        <v>17</v>
      </c>
      <c r="P2005" s="14" t="s">
        <v>17</v>
      </c>
      <c r="Q2005" s="14" t="s">
        <v>17</v>
      </c>
      <c r="R2005" s="14" t="s">
        <v>17</v>
      </c>
      <c r="S2005" s="14" t="s">
        <v>17</v>
      </c>
      <c r="T2005" s="14" t="s">
        <v>17</v>
      </c>
      <c r="U2005" s="14" t="s">
        <v>17</v>
      </c>
      <c r="V2005" s="14" t="s">
        <v>17</v>
      </c>
      <c r="W2005" s="14" t="s">
        <v>17</v>
      </c>
      <c r="X2005" s="14" t="s">
        <v>17</v>
      </c>
      <c r="Y2005" s="14" t="s">
        <v>17</v>
      </c>
      <c r="Z2005" s="14" t="s">
        <v>17</v>
      </c>
      <c r="AA2005" s="14" t="s">
        <v>17</v>
      </c>
      <c r="AB2005" s="14" t="s">
        <v>17</v>
      </c>
      <c r="AC2005" s="14" t="s">
        <v>17</v>
      </c>
      <c r="AD2005" s="14" t="s">
        <v>17</v>
      </c>
      <c r="AE2005" s="14" t="s">
        <v>17</v>
      </c>
    </row>
    <row r="2006" spans="1:31">
      <c r="A2006" t="s">
        <v>143</v>
      </c>
      <c r="B2006" t="s">
        <v>27</v>
      </c>
      <c r="C2006" s="234">
        <v>38992</v>
      </c>
      <c r="D2006" s="234">
        <v>39259</v>
      </c>
      <c r="E2006">
        <v>2007</v>
      </c>
      <c r="F2006">
        <v>3</v>
      </c>
      <c r="G2006">
        <v>14</v>
      </c>
      <c r="H2006" t="s">
        <v>17</v>
      </c>
      <c r="I2006" s="129" t="s">
        <v>17</v>
      </c>
      <c r="J2006" s="14" t="s">
        <v>17</v>
      </c>
      <c r="K2006" s="14" t="s">
        <v>17</v>
      </c>
      <c r="L2006" s="14" t="s">
        <v>17</v>
      </c>
      <c r="M2006" s="14" t="s">
        <v>17</v>
      </c>
      <c r="N2006" s="14" t="s">
        <v>17</v>
      </c>
      <c r="O2006" s="14" t="s">
        <v>17</v>
      </c>
      <c r="P2006" s="14" t="s">
        <v>17</v>
      </c>
      <c r="Q2006" s="14" t="s">
        <v>17</v>
      </c>
      <c r="R2006" s="14" t="s">
        <v>17</v>
      </c>
      <c r="S2006" s="14" t="s">
        <v>17</v>
      </c>
      <c r="T2006" s="14" t="s">
        <v>17</v>
      </c>
      <c r="U2006" s="14" t="s">
        <v>17</v>
      </c>
      <c r="V2006" s="14" t="s">
        <v>17</v>
      </c>
      <c r="W2006" s="14" t="s">
        <v>17</v>
      </c>
      <c r="X2006" s="14" t="s">
        <v>17</v>
      </c>
      <c r="Y2006" s="14" t="s">
        <v>17</v>
      </c>
      <c r="Z2006" s="14" t="s">
        <v>17</v>
      </c>
      <c r="AA2006" s="14" t="s">
        <v>17</v>
      </c>
      <c r="AB2006" s="14" t="s">
        <v>17</v>
      </c>
      <c r="AC2006" s="14" t="s">
        <v>17</v>
      </c>
      <c r="AD2006" s="14" t="s">
        <v>17</v>
      </c>
      <c r="AE2006" s="14" t="s">
        <v>17</v>
      </c>
    </row>
    <row r="2007" spans="1:31">
      <c r="A2007" t="s">
        <v>143</v>
      </c>
      <c r="B2007" t="s">
        <v>27</v>
      </c>
      <c r="C2007" s="234">
        <v>38992</v>
      </c>
      <c r="D2007" s="234">
        <v>39259</v>
      </c>
      <c r="E2007">
        <v>2007</v>
      </c>
      <c r="F2007">
        <v>4</v>
      </c>
      <c r="G2007">
        <v>1</v>
      </c>
      <c r="H2007" s="9">
        <v>33.957653333333333</v>
      </c>
      <c r="I2007">
        <v>1.9502999999999999</v>
      </c>
      <c r="J2007" s="14" t="s">
        <v>17</v>
      </c>
      <c r="K2007" s="14" t="s">
        <v>17</v>
      </c>
      <c r="L2007" s="14" t="s">
        <v>17</v>
      </c>
      <c r="M2007" s="14" t="s">
        <v>17</v>
      </c>
      <c r="N2007" s="14" t="s">
        <v>17</v>
      </c>
      <c r="O2007" s="14" t="s">
        <v>17</v>
      </c>
      <c r="P2007" s="14" t="s">
        <v>17</v>
      </c>
      <c r="Q2007" s="14" t="s">
        <v>17</v>
      </c>
      <c r="R2007" s="14" t="s">
        <v>17</v>
      </c>
      <c r="S2007" s="14" t="s">
        <v>17</v>
      </c>
      <c r="T2007" s="14" t="s">
        <v>17</v>
      </c>
      <c r="U2007" s="14" t="s">
        <v>17</v>
      </c>
      <c r="V2007" s="14" t="s">
        <v>17</v>
      </c>
      <c r="W2007" s="14" t="s">
        <v>17</v>
      </c>
      <c r="X2007" s="120">
        <v>0.5390100000000001</v>
      </c>
      <c r="Y2007" s="14">
        <v>83</v>
      </c>
      <c r="Z2007" s="14" t="s">
        <v>17</v>
      </c>
      <c r="AA2007" s="14" t="s">
        <v>17</v>
      </c>
      <c r="AB2007" s="14" t="s">
        <v>17</v>
      </c>
      <c r="AC2007" s="14" t="s">
        <v>17</v>
      </c>
      <c r="AD2007" s="14">
        <f t="shared" si="7"/>
        <v>6.4940963855421698E-3</v>
      </c>
      <c r="AE2007" s="14" t="s">
        <v>17</v>
      </c>
    </row>
    <row r="2008" spans="1:31">
      <c r="A2008" t="s">
        <v>143</v>
      </c>
      <c r="B2008" t="s">
        <v>27</v>
      </c>
      <c r="C2008" s="234">
        <v>38992</v>
      </c>
      <c r="D2008" s="234">
        <v>39259</v>
      </c>
      <c r="E2008">
        <v>2007</v>
      </c>
      <c r="F2008">
        <v>4</v>
      </c>
      <c r="G2008">
        <v>2</v>
      </c>
      <c r="H2008" s="9">
        <v>40.695398333333337</v>
      </c>
      <c r="I2008" t="s">
        <v>17</v>
      </c>
      <c r="J2008" s="14" t="s">
        <v>17</v>
      </c>
      <c r="K2008" s="14" t="s">
        <v>17</v>
      </c>
      <c r="L2008" s="14" t="s">
        <v>17</v>
      </c>
      <c r="M2008" s="14" t="s">
        <v>17</v>
      </c>
      <c r="N2008" s="14" t="s">
        <v>17</v>
      </c>
      <c r="O2008" s="14" t="s">
        <v>17</v>
      </c>
      <c r="P2008" s="14" t="s">
        <v>17</v>
      </c>
      <c r="Q2008" s="14" t="s">
        <v>17</v>
      </c>
      <c r="R2008" s="14" t="s">
        <v>17</v>
      </c>
      <c r="S2008" s="14" t="s">
        <v>17</v>
      </c>
      <c r="T2008" s="14" t="s">
        <v>17</v>
      </c>
      <c r="U2008" s="14" t="s">
        <v>17</v>
      </c>
      <c r="V2008" s="14" t="s">
        <v>17</v>
      </c>
      <c r="W2008" s="14" t="s">
        <v>17</v>
      </c>
      <c r="X2008" s="120">
        <v>0.57960999999999996</v>
      </c>
      <c r="Y2008" s="14">
        <v>83</v>
      </c>
      <c r="Z2008" s="14" t="s">
        <v>17</v>
      </c>
      <c r="AA2008" s="14" t="s">
        <v>17</v>
      </c>
      <c r="AB2008" s="14" t="s">
        <v>17</v>
      </c>
      <c r="AC2008" s="14" t="s">
        <v>17</v>
      </c>
      <c r="AD2008" s="14">
        <f t="shared" si="7"/>
        <v>6.9832530120481923E-3</v>
      </c>
      <c r="AE2008" s="14" t="s">
        <v>17</v>
      </c>
    </row>
    <row r="2009" spans="1:31">
      <c r="A2009" t="s">
        <v>143</v>
      </c>
      <c r="B2009" t="s">
        <v>27</v>
      </c>
      <c r="C2009" s="234">
        <v>38992</v>
      </c>
      <c r="D2009" s="234">
        <v>39259</v>
      </c>
      <c r="E2009">
        <v>2007</v>
      </c>
      <c r="F2009">
        <v>4</v>
      </c>
      <c r="G2009">
        <v>3</v>
      </c>
      <c r="H2009" s="9">
        <v>47.280508333333337</v>
      </c>
      <c r="I2009">
        <v>1.9036</v>
      </c>
      <c r="J2009" s="14" t="s">
        <v>17</v>
      </c>
      <c r="K2009" s="14" t="s">
        <v>17</v>
      </c>
      <c r="L2009" s="14" t="s">
        <v>17</v>
      </c>
      <c r="M2009" s="14" t="s">
        <v>17</v>
      </c>
      <c r="N2009" s="14" t="s">
        <v>17</v>
      </c>
      <c r="O2009" s="14" t="s">
        <v>17</v>
      </c>
      <c r="P2009" s="14" t="s">
        <v>17</v>
      </c>
      <c r="Q2009" s="14" t="s">
        <v>17</v>
      </c>
      <c r="R2009" s="14" t="s">
        <v>17</v>
      </c>
      <c r="S2009" s="14" t="s">
        <v>17</v>
      </c>
      <c r="T2009" s="14" t="s">
        <v>17</v>
      </c>
      <c r="U2009" s="14" t="s">
        <v>17</v>
      </c>
      <c r="V2009" s="14" t="s">
        <v>17</v>
      </c>
      <c r="W2009" s="14" t="s">
        <v>17</v>
      </c>
      <c r="X2009" s="120">
        <v>0.55779666666666661</v>
      </c>
      <c r="Y2009" s="14">
        <v>83</v>
      </c>
      <c r="Z2009" s="14" t="s">
        <v>17</v>
      </c>
      <c r="AA2009" s="14" t="s">
        <v>17</v>
      </c>
      <c r="AB2009" s="14" t="s">
        <v>17</v>
      </c>
      <c r="AC2009" s="14" t="s">
        <v>17</v>
      </c>
      <c r="AD2009" s="14">
        <f t="shared" si="7"/>
        <v>6.7204417670682724E-3</v>
      </c>
      <c r="AE2009" s="14" t="s">
        <v>17</v>
      </c>
    </row>
    <row r="2010" spans="1:31">
      <c r="A2010" t="s">
        <v>143</v>
      </c>
      <c r="B2010" t="s">
        <v>27</v>
      </c>
      <c r="C2010" s="234">
        <v>38992</v>
      </c>
      <c r="D2010" s="234">
        <v>39259</v>
      </c>
      <c r="E2010">
        <v>2007</v>
      </c>
      <c r="F2010">
        <v>4</v>
      </c>
      <c r="G2010">
        <v>4</v>
      </c>
      <c r="H2010" s="9">
        <v>52.608196666666664</v>
      </c>
      <c r="I2010">
        <v>1.9315</v>
      </c>
      <c r="J2010" s="14" t="s">
        <v>17</v>
      </c>
      <c r="K2010" s="14" t="s">
        <v>17</v>
      </c>
      <c r="L2010" s="14" t="s">
        <v>17</v>
      </c>
      <c r="M2010" s="14" t="s">
        <v>17</v>
      </c>
      <c r="N2010" s="14" t="s">
        <v>17</v>
      </c>
      <c r="O2010" s="14" t="s">
        <v>17</v>
      </c>
      <c r="P2010" s="14" t="s">
        <v>17</v>
      </c>
      <c r="Q2010" s="14" t="s">
        <v>17</v>
      </c>
      <c r="R2010" s="14" t="s">
        <v>17</v>
      </c>
      <c r="S2010" s="14" t="s">
        <v>17</v>
      </c>
      <c r="T2010" s="14" t="s">
        <v>17</v>
      </c>
      <c r="U2010" s="14" t="s">
        <v>17</v>
      </c>
      <c r="V2010" s="14" t="s">
        <v>17</v>
      </c>
      <c r="W2010" s="14" t="s">
        <v>17</v>
      </c>
      <c r="X2010" s="120">
        <v>0.65749666666666673</v>
      </c>
      <c r="Y2010" s="14">
        <v>83</v>
      </c>
      <c r="Z2010" s="14" t="s">
        <v>17</v>
      </c>
      <c r="AA2010" s="14" t="s">
        <v>17</v>
      </c>
      <c r="AB2010" s="14" t="s">
        <v>17</v>
      </c>
      <c r="AC2010" s="14" t="s">
        <v>17</v>
      </c>
      <c r="AD2010" s="14">
        <f t="shared" si="7"/>
        <v>7.9216465863453829E-3</v>
      </c>
      <c r="AE2010" s="14" t="s">
        <v>17</v>
      </c>
    </row>
    <row r="2011" spans="1:31">
      <c r="A2011" t="s">
        <v>143</v>
      </c>
      <c r="B2011" t="s">
        <v>27</v>
      </c>
      <c r="C2011" s="234">
        <v>38992</v>
      </c>
      <c r="D2011" s="234">
        <v>39259</v>
      </c>
      <c r="E2011">
        <v>2007</v>
      </c>
      <c r="F2011">
        <v>4</v>
      </c>
      <c r="G2011">
        <v>5</v>
      </c>
      <c r="H2011" s="9">
        <v>46.386503333333344</v>
      </c>
      <c r="I2011">
        <v>1.9682999999999999</v>
      </c>
      <c r="J2011" s="14" t="s">
        <v>17</v>
      </c>
      <c r="K2011" s="14" t="s">
        <v>17</v>
      </c>
      <c r="L2011" s="14" t="s">
        <v>17</v>
      </c>
      <c r="M2011" s="14" t="s">
        <v>17</v>
      </c>
      <c r="N2011" s="14" t="s">
        <v>17</v>
      </c>
      <c r="O2011" s="14" t="s">
        <v>17</v>
      </c>
      <c r="P2011" s="14" t="s">
        <v>17</v>
      </c>
      <c r="Q2011" s="14" t="s">
        <v>17</v>
      </c>
      <c r="R2011" s="14" t="s">
        <v>17</v>
      </c>
      <c r="S2011" s="14" t="s">
        <v>17</v>
      </c>
      <c r="T2011" s="14" t="s">
        <v>17</v>
      </c>
      <c r="U2011" s="14" t="s">
        <v>17</v>
      </c>
      <c r="V2011" s="14" t="s">
        <v>17</v>
      </c>
      <c r="W2011" s="14" t="s">
        <v>17</v>
      </c>
      <c r="X2011" s="120">
        <v>0.65559333333333336</v>
      </c>
      <c r="Y2011" s="14">
        <v>83</v>
      </c>
      <c r="Z2011" s="14" t="s">
        <v>17</v>
      </c>
      <c r="AA2011" s="14" t="s">
        <v>17</v>
      </c>
      <c r="AB2011" s="14" t="s">
        <v>17</v>
      </c>
      <c r="AC2011" s="14" t="s">
        <v>17</v>
      </c>
      <c r="AD2011" s="14">
        <f t="shared" si="7"/>
        <v>7.8987148594377513E-3</v>
      </c>
      <c r="AE2011" s="14" t="s">
        <v>17</v>
      </c>
    </row>
    <row r="2012" spans="1:31">
      <c r="A2012" t="s">
        <v>143</v>
      </c>
      <c r="B2012" t="s">
        <v>27</v>
      </c>
      <c r="C2012" s="234">
        <v>38992</v>
      </c>
      <c r="D2012" s="234">
        <v>39259</v>
      </c>
      <c r="E2012">
        <v>2007</v>
      </c>
      <c r="F2012">
        <v>4</v>
      </c>
      <c r="G2012">
        <v>6</v>
      </c>
      <c r="H2012" t="s">
        <v>17</v>
      </c>
      <c r="I2012" t="s">
        <v>17</v>
      </c>
      <c r="J2012" s="14" t="s">
        <v>17</v>
      </c>
      <c r="K2012" s="14" t="s">
        <v>17</v>
      </c>
      <c r="L2012" s="14" t="s">
        <v>17</v>
      </c>
      <c r="M2012" s="14" t="s">
        <v>17</v>
      </c>
      <c r="N2012" s="14" t="s">
        <v>17</v>
      </c>
      <c r="O2012" s="14" t="s">
        <v>17</v>
      </c>
      <c r="P2012" s="14" t="s">
        <v>17</v>
      </c>
      <c r="Q2012" s="14" t="s">
        <v>17</v>
      </c>
      <c r="R2012" s="14" t="s">
        <v>17</v>
      </c>
      <c r="S2012" s="14" t="s">
        <v>17</v>
      </c>
      <c r="T2012" s="14" t="s">
        <v>17</v>
      </c>
      <c r="U2012" s="14" t="s">
        <v>17</v>
      </c>
      <c r="V2012" s="14" t="s">
        <v>17</v>
      </c>
      <c r="W2012" s="14" t="s">
        <v>17</v>
      </c>
      <c r="X2012" s="120">
        <v>0.70194666666666661</v>
      </c>
      <c r="Y2012" s="14">
        <v>83</v>
      </c>
      <c r="Z2012" s="14" t="s">
        <v>17</v>
      </c>
      <c r="AA2012" s="14" t="s">
        <v>17</v>
      </c>
      <c r="AB2012" s="14" t="s">
        <v>17</v>
      </c>
      <c r="AC2012" s="14" t="s">
        <v>17</v>
      </c>
      <c r="AD2012" s="14">
        <f t="shared" si="7"/>
        <v>8.4571887550200803E-3</v>
      </c>
      <c r="AE2012" s="14" t="s">
        <v>17</v>
      </c>
    </row>
    <row r="2013" spans="1:31">
      <c r="A2013" t="s">
        <v>143</v>
      </c>
      <c r="B2013" t="s">
        <v>27</v>
      </c>
      <c r="C2013" s="234">
        <v>38992</v>
      </c>
      <c r="D2013" s="234">
        <v>39259</v>
      </c>
      <c r="E2013">
        <v>2007</v>
      </c>
      <c r="F2013">
        <v>4</v>
      </c>
      <c r="G2013">
        <v>7</v>
      </c>
      <c r="H2013" t="s">
        <v>17</v>
      </c>
      <c r="I2013" s="129">
        <v>2.39</v>
      </c>
      <c r="J2013" s="14" t="s">
        <v>17</v>
      </c>
      <c r="K2013" s="14" t="s">
        <v>17</v>
      </c>
      <c r="L2013" s="14" t="s">
        <v>17</v>
      </c>
      <c r="M2013" s="14" t="s">
        <v>17</v>
      </c>
      <c r="N2013" s="14" t="s">
        <v>17</v>
      </c>
      <c r="O2013" s="14" t="s">
        <v>17</v>
      </c>
      <c r="P2013" s="14" t="s">
        <v>17</v>
      </c>
      <c r="Q2013" s="14" t="s">
        <v>17</v>
      </c>
      <c r="R2013" s="14" t="s">
        <v>17</v>
      </c>
      <c r="S2013" s="14" t="s">
        <v>17</v>
      </c>
      <c r="T2013" s="14" t="s">
        <v>17</v>
      </c>
      <c r="U2013" s="14" t="s">
        <v>17</v>
      </c>
      <c r="V2013" s="14" t="s">
        <v>17</v>
      </c>
      <c r="W2013" s="14" t="s">
        <v>17</v>
      </c>
      <c r="X2013" s="121">
        <v>0.70501000000000003</v>
      </c>
      <c r="Y2013" s="14">
        <v>83</v>
      </c>
      <c r="Z2013" s="14" t="s">
        <v>17</v>
      </c>
      <c r="AA2013" s="14" t="s">
        <v>17</v>
      </c>
      <c r="AB2013" s="14" t="s">
        <v>17</v>
      </c>
      <c r="AC2013" s="14" t="s">
        <v>17</v>
      </c>
      <c r="AD2013" s="14">
        <f t="shared" si="7"/>
        <v>8.494096385542169E-3</v>
      </c>
      <c r="AE2013" s="14" t="s">
        <v>17</v>
      </c>
    </row>
    <row r="2014" spans="1:31">
      <c r="A2014" t="s">
        <v>143</v>
      </c>
      <c r="B2014" t="s">
        <v>27</v>
      </c>
      <c r="C2014" s="234">
        <v>38992</v>
      </c>
      <c r="D2014" s="234">
        <v>39259</v>
      </c>
      <c r="E2014">
        <v>2007</v>
      </c>
      <c r="F2014">
        <v>4</v>
      </c>
      <c r="G2014">
        <v>8</v>
      </c>
      <c r="H2014" t="s">
        <v>17</v>
      </c>
      <c r="I2014" s="129" t="s">
        <v>17</v>
      </c>
      <c r="J2014" s="14" t="s">
        <v>17</v>
      </c>
      <c r="K2014" s="14" t="s">
        <v>17</v>
      </c>
      <c r="L2014" s="14" t="s">
        <v>17</v>
      </c>
      <c r="M2014" s="14" t="s">
        <v>17</v>
      </c>
      <c r="N2014" s="14" t="s">
        <v>17</v>
      </c>
      <c r="O2014" s="14" t="s">
        <v>17</v>
      </c>
      <c r="P2014" s="14" t="s">
        <v>17</v>
      </c>
      <c r="Q2014" s="14" t="s">
        <v>17</v>
      </c>
      <c r="R2014" s="14" t="s">
        <v>17</v>
      </c>
      <c r="S2014" s="14" t="s">
        <v>17</v>
      </c>
      <c r="T2014" s="14" t="s">
        <v>17</v>
      </c>
      <c r="U2014" s="14" t="s">
        <v>17</v>
      </c>
      <c r="V2014" s="14" t="s">
        <v>17</v>
      </c>
      <c r="W2014" s="14" t="s">
        <v>17</v>
      </c>
      <c r="X2014" s="14" t="s">
        <v>17</v>
      </c>
      <c r="Y2014" s="14" t="s">
        <v>17</v>
      </c>
      <c r="Z2014" s="14" t="s">
        <v>17</v>
      </c>
      <c r="AA2014" s="14" t="s">
        <v>17</v>
      </c>
      <c r="AB2014" s="14" t="s">
        <v>17</v>
      </c>
      <c r="AC2014" s="14" t="s">
        <v>17</v>
      </c>
      <c r="AD2014" s="14" t="s">
        <v>17</v>
      </c>
      <c r="AE2014" s="14" t="s">
        <v>17</v>
      </c>
    </row>
    <row r="2015" spans="1:31">
      <c r="A2015" t="s">
        <v>143</v>
      </c>
      <c r="B2015" t="s">
        <v>27</v>
      </c>
      <c r="C2015" s="234">
        <v>38992</v>
      </c>
      <c r="D2015" s="234">
        <v>39259</v>
      </c>
      <c r="E2015">
        <v>2007</v>
      </c>
      <c r="F2015">
        <v>4</v>
      </c>
      <c r="G2015">
        <v>9</v>
      </c>
      <c r="H2015" t="s">
        <v>17</v>
      </c>
      <c r="I2015" s="129" t="s">
        <v>17</v>
      </c>
      <c r="J2015" s="14" t="s">
        <v>17</v>
      </c>
      <c r="K2015" s="14" t="s">
        <v>17</v>
      </c>
      <c r="L2015" s="14" t="s">
        <v>17</v>
      </c>
      <c r="M2015" s="14" t="s">
        <v>17</v>
      </c>
      <c r="N2015" s="14" t="s">
        <v>17</v>
      </c>
      <c r="O2015" s="14" t="s">
        <v>17</v>
      </c>
      <c r="P2015" s="14" t="s">
        <v>17</v>
      </c>
      <c r="Q2015" s="14" t="s">
        <v>17</v>
      </c>
      <c r="R2015" s="14" t="s">
        <v>17</v>
      </c>
      <c r="S2015" s="14" t="s">
        <v>17</v>
      </c>
      <c r="T2015" s="14" t="s">
        <v>17</v>
      </c>
      <c r="U2015" s="14" t="s">
        <v>17</v>
      </c>
      <c r="V2015" s="14" t="s">
        <v>17</v>
      </c>
      <c r="W2015" s="14" t="s">
        <v>17</v>
      </c>
      <c r="X2015" s="14" t="s">
        <v>17</v>
      </c>
      <c r="Y2015" s="14" t="s">
        <v>17</v>
      </c>
      <c r="Z2015" s="14" t="s">
        <v>17</v>
      </c>
      <c r="AA2015" s="14" t="s">
        <v>17</v>
      </c>
      <c r="AB2015" s="14" t="s">
        <v>17</v>
      </c>
      <c r="AC2015" s="14" t="s">
        <v>17</v>
      </c>
      <c r="AD2015" s="14" t="s">
        <v>17</v>
      </c>
      <c r="AE2015" s="14" t="s">
        <v>17</v>
      </c>
    </row>
    <row r="2016" spans="1:31">
      <c r="A2016" t="s">
        <v>143</v>
      </c>
      <c r="B2016" t="s">
        <v>27</v>
      </c>
      <c r="C2016" s="234">
        <v>38992</v>
      </c>
      <c r="D2016" s="234">
        <v>39259</v>
      </c>
      <c r="E2016">
        <v>2007</v>
      </c>
      <c r="F2016">
        <v>4</v>
      </c>
      <c r="G2016">
        <v>10</v>
      </c>
      <c r="H2016" t="s">
        <v>17</v>
      </c>
      <c r="I2016" s="129" t="s">
        <v>17</v>
      </c>
      <c r="J2016" s="14" t="s">
        <v>17</v>
      </c>
      <c r="K2016" s="14" t="s">
        <v>17</v>
      </c>
      <c r="L2016" s="14" t="s">
        <v>17</v>
      </c>
      <c r="M2016" s="14" t="s">
        <v>17</v>
      </c>
      <c r="N2016" s="14" t="s">
        <v>17</v>
      </c>
      <c r="O2016" s="14" t="s">
        <v>17</v>
      </c>
      <c r="P2016" s="14" t="s">
        <v>17</v>
      </c>
      <c r="Q2016" s="14" t="s">
        <v>17</v>
      </c>
      <c r="R2016" s="14" t="s">
        <v>17</v>
      </c>
      <c r="S2016" s="14" t="s">
        <v>17</v>
      </c>
      <c r="T2016" s="14" t="s">
        <v>17</v>
      </c>
      <c r="U2016" s="14" t="s">
        <v>17</v>
      </c>
      <c r="V2016" s="14" t="s">
        <v>17</v>
      </c>
      <c r="W2016" s="14" t="s">
        <v>17</v>
      </c>
      <c r="X2016" s="14" t="s">
        <v>17</v>
      </c>
      <c r="Y2016" s="14" t="s">
        <v>17</v>
      </c>
      <c r="Z2016" s="14" t="s">
        <v>17</v>
      </c>
      <c r="AA2016" s="14" t="s">
        <v>17</v>
      </c>
      <c r="AB2016" s="14" t="s">
        <v>17</v>
      </c>
      <c r="AC2016" s="14" t="s">
        <v>17</v>
      </c>
      <c r="AD2016" s="14" t="s">
        <v>17</v>
      </c>
      <c r="AE2016" s="14" t="s">
        <v>17</v>
      </c>
    </row>
    <row r="2017" spans="1:31">
      <c r="A2017" t="s">
        <v>143</v>
      </c>
      <c r="B2017" t="s">
        <v>27</v>
      </c>
      <c r="C2017" s="234">
        <v>38992</v>
      </c>
      <c r="D2017" s="234">
        <v>39259</v>
      </c>
      <c r="E2017">
        <v>2007</v>
      </c>
      <c r="F2017">
        <v>4</v>
      </c>
      <c r="G2017">
        <v>11</v>
      </c>
      <c r="H2017" t="s">
        <v>17</v>
      </c>
      <c r="I2017" s="129" t="s">
        <v>17</v>
      </c>
      <c r="J2017" s="14" t="s">
        <v>17</v>
      </c>
      <c r="K2017" s="14" t="s">
        <v>17</v>
      </c>
      <c r="L2017" s="14" t="s">
        <v>17</v>
      </c>
      <c r="M2017" s="14" t="s">
        <v>17</v>
      </c>
      <c r="N2017" s="14" t="s">
        <v>17</v>
      </c>
      <c r="O2017" s="14" t="s">
        <v>17</v>
      </c>
      <c r="P2017" s="14" t="s">
        <v>17</v>
      </c>
      <c r="Q2017" s="14" t="s">
        <v>17</v>
      </c>
      <c r="R2017" s="14" t="s">
        <v>17</v>
      </c>
      <c r="S2017" s="14" t="s">
        <v>17</v>
      </c>
      <c r="T2017" s="14" t="s">
        <v>17</v>
      </c>
      <c r="U2017" s="14" t="s">
        <v>17</v>
      </c>
      <c r="V2017" s="14" t="s">
        <v>17</v>
      </c>
      <c r="W2017" s="14" t="s">
        <v>17</v>
      </c>
      <c r="X2017" s="14" t="s">
        <v>17</v>
      </c>
      <c r="Y2017" s="14" t="s">
        <v>17</v>
      </c>
      <c r="Z2017" s="14" t="s">
        <v>17</v>
      </c>
      <c r="AA2017" s="14" t="s">
        <v>17</v>
      </c>
      <c r="AB2017" s="14" t="s">
        <v>17</v>
      </c>
      <c r="AC2017" s="14" t="s">
        <v>17</v>
      </c>
      <c r="AD2017" s="14" t="s">
        <v>17</v>
      </c>
      <c r="AE2017" s="14" t="s">
        <v>17</v>
      </c>
    </row>
    <row r="2018" spans="1:31">
      <c r="A2018" t="s">
        <v>143</v>
      </c>
      <c r="B2018" t="s">
        <v>27</v>
      </c>
      <c r="C2018" s="234">
        <v>38992</v>
      </c>
      <c r="D2018" s="234">
        <v>39259</v>
      </c>
      <c r="E2018">
        <v>2007</v>
      </c>
      <c r="F2018">
        <v>4</v>
      </c>
      <c r="G2018">
        <v>12</v>
      </c>
      <c r="H2018" t="s">
        <v>17</v>
      </c>
      <c r="I2018" s="129" t="s">
        <v>17</v>
      </c>
      <c r="J2018" s="14" t="s">
        <v>17</v>
      </c>
      <c r="K2018" s="14" t="s">
        <v>17</v>
      </c>
      <c r="L2018" s="14" t="s">
        <v>17</v>
      </c>
      <c r="M2018" s="14" t="s">
        <v>17</v>
      </c>
      <c r="N2018" s="14" t="s">
        <v>17</v>
      </c>
      <c r="O2018" s="14" t="s">
        <v>17</v>
      </c>
      <c r="P2018" s="14" t="s">
        <v>17</v>
      </c>
      <c r="Q2018" s="14" t="s">
        <v>17</v>
      </c>
      <c r="R2018" s="14" t="s">
        <v>17</v>
      </c>
      <c r="S2018" s="14" t="s">
        <v>17</v>
      </c>
      <c r="T2018" s="14" t="s">
        <v>17</v>
      </c>
      <c r="U2018" s="14" t="s">
        <v>17</v>
      </c>
      <c r="V2018" s="14" t="s">
        <v>17</v>
      </c>
      <c r="W2018" s="14" t="s">
        <v>17</v>
      </c>
      <c r="X2018" s="14" t="s">
        <v>17</v>
      </c>
      <c r="Y2018" s="14" t="s">
        <v>17</v>
      </c>
      <c r="Z2018" s="14" t="s">
        <v>17</v>
      </c>
      <c r="AA2018" s="14" t="s">
        <v>17</v>
      </c>
      <c r="AB2018" s="14" t="s">
        <v>17</v>
      </c>
      <c r="AC2018" s="14" t="s">
        <v>17</v>
      </c>
      <c r="AD2018" s="14" t="s">
        <v>17</v>
      </c>
      <c r="AE2018" s="14" t="s">
        <v>17</v>
      </c>
    </row>
    <row r="2019" spans="1:31">
      <c r="A2019" t="s">
        <v>143</v>
      </c>
      <c r="B2019" t="s">
        <v>27</v>
      </c>
      <c r="C2019" s="234">
        <v>38992</v>
      </c>
      <c r="D2019" s="234">
        <v>39259</v>
      </c>
      <c r="E2019">
        <v>2007</v>
      </c>
      <c r="F2019">
        <v>4</v>
      </c>
      <c r="G2019">
        <v>13</v>
      </c>
      <c r="H2019" t="s">
        <v>17</v>
      </c>
      <c r="I2019" s="129" t="s">
        <v>17</v>
      </c>
      <c r="J2019" s="14" t="s">
        <v>17</v>
      </c>
      <c r="K2019" s="14" t="s">
        <v>17</v>
      </c>
      <c r="L2019" s="14" t="s">
        <v>17</v>
      </c>
      <c r="M2019" s="14" t="s">
        <v>17</v>
      </c>
      <c r="N2019" s="14" t="s">
        <v>17</v>
      </c>
      <c r="O2019" s="14" t="s">
        <v>17</v>
      </c>
      <c r="P2019" s="14" t="s">
        <v>17</v>
      </c>
      <c r="Q2019" s="14" t="s">
        <v>17</v>
      </c>
      <c r="R2019" s="14" t="s">
        <v>17</v>
      </c>
      <c r="S2019" s="14" t="s">
        <v>17</v>
      </c>
      <c r="T2019" s="14" t="s">
        <v>17</v>
      </c>
      <c r="U2019" s="14" t="s">
        <v>17</v>
      </c>
      <c r="V2019" s="14" t="s">
        <v>17</v>
      </c>
      <c r="W2019" s="14" t="s">
        <v>17</v>
      </c>
      <c r="X2019" s="14" t="s">
        <v>17</v>
      </c>
      <c r="Y2019" s="14" t="s">
        <v>17</v>
      </c>
      <c r="Z2019" s="14" t="s">
        <v>17</v>
      </c>
      <c r="AA2019" s="14" t="s">
        <v>17</v>
      </c>
      <c r="AB2019" s="14" t="s">
        <v>17</v>
      </c>
      <c r="AC2019" s="14" t="s">
        <v>17</v>
      </c>
      <c r="AD2019" s="14" t="s">
        <v>17</v>
      </c>
      <c r="AE2019" s="14" t="s">
        <v>17</v>
      </c>
    </row>
    <row r="2020" spans="1:31">
      <c r="A2020" t="s">
        <v>143</v>
      </c>
      <c r="B2020" t="s">
        <v>27</v>
      </c>
      <c r="C2020" s="234">
        <v>38992</v>
      </c>
      <c r="D2020" s="234">
        <v>39259</v>
      </c>
      <c r="E2020">
        <v>2007</v>
      </c>
      <c r="F2020">
        <v>4</v>
      </c>
      <c r="G2020">
        <v>14</v>
      </c>
      <c r="H2020" t="s">
        <v>17</v>
      </c>
      <c r="I2020" s="129" t="s">
        <v>17</v>
      </c>
      <c r="J2020" s="14" t="s">
        <v>17</v>
      </c>
      <c r="K2020" s="14" t="s">
        <v>17</v>
      </c>
      <c r="L2020" s="14" t="s">
        <v>17</v>
      </c>
      <c r="M2020" s="14" t="s">
        <v>17</v>
      </c>
      <c r="N2020" s="14" t="s">
        <v>17</v>
      </c>
      <c r="O2020" s="14" t="s">
        <v>17</v>
      </c>
      <c r="P2020" s="14" t="s">
        <v>17</v>
      </c>
      <c r="Q2020" s="14" t="s">
        <v>17</v>
      </c>
      <c r="R2020" s="14" t="s">
        <v>17</v>
      </c>
      <c r="S2020" s="14" t="s">
        <v>17</v>
      </c>
      <c r="T2020" s="14" t="s">
        <v>17</v>
      </c>
      <c r="U2020" s="14" t="s">
        <v>17</v>
      </c>
      <c r="V2020" s="14" t="s">
        <v>17</v>
      </c>
      <c r="W2020" s="14" t="s">
        <v>17</v>
      </c>
      <c r="X2020" s="14" t="s">
        <v>17</v>
      </c>
      <c r="Y2020" s="14" t="s">
        <v>17</v>
      </c>
      <c r="Z2020" s="14" t="s">
        <v>17</v>
      </c>
      <c r="AA2020" s="14" t="s">
        <v>17</v>
      </c>
      <c r="AB2020" s="14" t="s">
        <v>17</v>
      </c>
      <c r="AC2020" s="14" t="s">
        <v>17</v>
      </c>
      <c r="AD2020" s="14" t="s">
        <v>17</v>
      </c>
      <c r="AE2020" s="14" t="s">
        <v>17</v>
      </c>
    </row>
    <row r="2021" spans="1:31">
      <c r="A2021" t="s">
        <v>143</v>
      </c>
      <c r="B2021" t="s">
        <v>27</v>
      </c>
      <c r="C2021" s="234">
        <v>39367</v>
      </c>
      <c r="D2021" s="234">
        <v>39624</v>
      </c>
      <c r="E2021">
        <v>2008</v>
      </c>
      <c r="F2021">
        <v>1</v>
      </c>
      <c r="G2021">
        <v>1</v>
      </c>
      <c r="H2021">
        <v>39.478870270124993</v>
      </c>
      <c r="I2021">
        <v>1.7091000000000001</v>
      </c>
      <c r="J2021" s="14" t="s">
        <v>17</v>
      </c>
      <c r="K2021" s="14" t="s">
        <v>17</v>
      </c>
      <c r="L2021" s="14" t="s">
        <v>17</v>
      </c>
      <c r="M2021" s="14" t="s">
        <v>17</v>
      </c>
      <c r="N2021" s="14" t="s">
        <v>17</v>
      </c>
      <c r="O2021" s="14" t="s">
        <v>17</v>
      </c>
      <c r="P2021" s="14" t="s">
        <v>17</v>
      </c>
      <c r="Q2021" s="14" t="s">
        <v>17</v>
      </c>
      <c r="R2021" s="14" t="s">
        <v>17</v>
      </c>
      <c r="S2021" s="14" t="s">
        <v>17</v>
      </c>
      <c r="T2021" s="14" t="s">
        <v>17</v>
      </c>
      <c r="U2021" s="14" t="s">
        <v>17</v>
      </c>
      <c r="V2021" s="14" t="s">
        <v>17</v>
      </c>
      <c r="W2021" s="14" t="s">
        <v>17</v>
      </c>
      <c r="X2021" s="122">
        <v>0.42146666666666666</v>
      </c>
      <c r="Y2021" s="14">
        <v>88</v>
      </c>
      <c r="Z2021" s="14" t="s">
        <v>17</v>
      </c>
      <c r="AA2021" s="14" t="s">
        <v>17</v>
      </c>
      <c r="AB2021" s="14" t="s">
        <v>17</v>
      </c>
      <c r="AC2021" s="14" t="s">
        <v>17</v>
      </c>
      <c r="AD2021" s="14">
        <f t="shared" si="7"/>
        <v>4.7893939393939397E-3</v>
      </c>
      <c r="AE2021" s="14" t="s">
        <v>17</v>
      </c>
    </row>
    <row r="2022" spans="1:31">
      <c r="A2022" t="s">
        <v>143</v>
      </c>
      <c r="B2022" t="s">
        <v>27</v>
      </c>
      <c r="C2022" s="234">
        <v>39367</v>
      </c>
      <c r="D2022" s="234">
        <v>39624</v>
      </c>
      <c r="E2022">
        <v>2008</v>
      </c>
      <c r="F2022">
        <v>1</v>
      </c>
      <c r="G2022">
        <v>2</v>
      </c>
      <c r="H2022">
        <v>32.362660605000002</v>
      </c>
      <c r="I2022">
        <v>1.6478999999999999</v>
      </c>
      <c r="J2022" s="14" t="s">
        <v>17</v>
      </c>
      <c r="K2022" s="14" t="s">
        <v>17</v>
      </c>
      <c r="L2022" s="14" t="s">
        <v>17</v>
      </c>
      <c r="M2022" s="14" t="s">
        <v>17</v>
      </c>
      <c r="N2022" s="14" t="s">
        <v>17</v>
      </c>
      <c r="O2022" s="14" t="s">
        <v>17</v>
      </c>
      <c r="P2022" s="14" t="s">
        <v>17</v>
      </c>
      <c r="Q2022" s="14" t="s">
        <v>17</v>
      </c>
      <c r="R2022" s="14" t="s">
        <v>17</v>
      </c>
      <c r="S2022" s="14" t="s">
        <v>17</v>
      </c>
      <c r="T2022" s="14" t="s">
        <v>17</v>
      </c>
      <c r="U2022" s="14" t="s">
        <v>17</v>
      </c>
      <c r="V2022" s="14" t="s">
        <v>17</v>
      </c>
      <c r="W2022" s="14" t="s">
        <v>17</v>
      </c>
      <c r="X2022" s="123">
        <v>0.30358999999999997</v>
      </c>
      <c r="Y2022" s="14">
        <v>88</v>
      </c>
      <c r="Z2022" s="14" t="s">
        <v>17</v>
      </c>
      <c r="AA2022" s="14" t="s">
        <v>17</v>
      </c>
      <c r="AB2022" s="14" t="s">
        <v>17</v>
      </c>
      <c r="AC2022" s="14" t="s">
        <v>17</v>
      </c>
      <c r="AD2022" s="14">
        <f t="shared" si="7"/>
        <v>3.4498863636363633E-3</v>
      </c>
      <c r="AE2022" s="14" t="s">
        <v>17</v>
      </c>
    </row>
    <row r="2023" spans="1:31">
      <c r="A2023" t="s">
        <v>143</v>
      </c>
      <c r="B2023" t="s">
        <v>27</v>
      </c>
      <c r="C2023" s="234">
        <v>39367</v>
      </c>
      <c r="D2023" s="234">
        <v>39624</v>
      </c>
      <c r="E2023">
        <v>2008</v>
      </c>
      <c r="F2023">
        <v>1</v>
      </c>
      <c r="G2023">
        <v>3</v>
      </c>
      <c r="H2023">
        <v>54.159691634812496</v>
      </c>
      <c r="I2023">
        <v>1.5934999999999999</v>
      </c>
      <c r="J2023" s="14" t="s">
        <v>17</v>
      </c>
      <c r="K2023" s="14" t="s">
        <v>17</v>
      </c>
      <c r="L2023" s="14" t="s">
        <v>17</v>
      </c>
      <c r="M2023" s="14" t="s">
        <v>17</v>
      </c>
      <c r="N2023" s="14" t="s">
        <v>17</v>
      </c>
      <c r="O2023" s="14" t="s">
        <v>17</v>
      </c>
      <c r="P2023" s="14" t="s">
        <v>17</v>
      </c>
      <c r="Q2023" s="14" t="s">
        <v>17</v>
      </c>
      <c r="R2023" s="14" t="s">
        <v>17</v>
      </c>
      <c r="S2023" s="14" t="s">
        <v>17</v>
      </c>
      <c r="T2023" s="14" t="s">
        <v>17</v>
      </c>
      <c r="U2023" s="14" t="s">
        <v>17</v>
      </c>
      <c r="V2023" s="14" t="s">
        <v>17</v>
      </c>
      <c r="W2023" s="14" t="s">
        <v>17</v>
      </c>
      <c r="X2023" s="123">
        <v>0.59062333333333339</v>
      </c>
      <c r="Y2023" s="14">
        <v>88</v>
      </c>
      <c r="Z2023" s="14" t="s">
        <v>17</v>
      </c>
      <c r="AA2023" s="14" t="s">
        <v>17</v>
      </c>
      <c r="AB2023" s="14" t="s">
        <v>17</v>
      </c>
      <c r="AC2023" s="14" t="s">
        <v>17</v>
      </c>
      <c r="AD2023" s="14">
        <f t="shared" si="7"/>
        <v>6.7116287878787881E-3</v>
      </c>
      <c r="AE2023" s="14" t="s">
        <v>17</v>
      </c>
    </row>
    <row r="2024" spans="1:31">
      <c r="A2024" t="s">
        <v>143</v>
      </c>
      <c r="B2024" t="s">
        <v>27</v>
      </c>
      <c r="C2024" s="234">
        <v>39367</v>
      </c>
      <c r="D2024" s="234">
        <v>39624</v>
      </c>
      <c r="E2024">
        <v>2008</v>
      </c>
      <c r="F2024">
        <v>1</v>
      </c>
      <c r="G2024">
        <v>4</v>
      </c>
      <c r="H2024">
        <v>60.857683132950001</v>
      </c>
      <c r="I2024">
        <v>1.6294</v>
      </c>
      <c r="J2024" s="14" t="s">
        <v>17</v>
      </c>
      <c r="K2024" s="14" t="s">
        <v>17</v>
      </c>
      <c r="L2024" s="14" t="s">
        <v>17</v>
      </c>
      <c r="M2024" s="14" t="s">
        <v>17</v>
      </c>
      <c r="N2024" s="14" t="s">
        <v>17</v>
      </c>
      <c r="O2024" s="14" t="s">
        <v>17</v>
      </c>
      <c r="P2024" s="14" t="s">
        <v>17</v>
      </c>
      <c r="Q2024" s="14" t="s">
        <v>17</v>
      </c>
      <c r="R2024" s="14" t="s">
        <v>17</v>
      </c>
      <c r="S2024" s="14" t="s">
        <v>17</v>
      </c>
      <c r="T2024" s="14" t="s">
        <v>17</v>
      </c>
      <c r="U2024" s="14" t="s">
        <v>17</v>
      </c>
      <c r="V2024" s="14" t="s">
        <v>17</v>
      </c>
      <c r="W2024" s="14" t="s">
        <v>17</v>
      </c>
      <c r="X2024" s="123">
        <v>0.54325666666666672</v>
      </c>
      <c r="Y2024" s="14">
        <v>88</v>
      </c>
      <c r="Z2024" s="14" t="s">
        <v>17</v>
      </c>
      <c r="AA2024" s="14" t="s">
        <v>17</v>
      </c>
      <c r="AB2024" s="14" t="s">
        <v>17</v>
      </c>
      <c r="AC2024" s="14" t="s">
        <v>17</v>
      </c>
      <c r="AD2024" s="14">
        <f t="shared" si="7"/>
        <v>6.1733712121212125E-3</v>
      </c>
      <c r="AE2024" s="14" t="s">
        <v>17</v>
      </c>
    </row>
    <row r="2025" spans="1:31">
      <c r="A2025" t="s">
        <v>143</v>
      </c>
      <c r="B2025" t="s">
        <v>27</v>
      </c>
      <c r="C2025" s="234">
        <v>39367</v>
      </c>
      <c r="D2025" s="234">
        <v>39624</v>
      </c>
      <c r="E2025">
        <v>2008</v>
      </c>
      <c r="F2025">
        <v>1</v>
      </c>
      <c r="G2025">
        <v>5</v>
      </c>
      <c r="H2025">
        <v>77.020953836062517</v>
      </c>
      <c r="I2025">
        <v>1.7078</v>
      </c>
      <c r="J2025" s="14" t="s">
        <v>17</v>
      </c>
      <c r="K2025" s="14" t="s">
        <v>17</v>
      </c>
      <c r="L2025" s="14" t="s">
        <v>17</v>
      </c>
      <c r="M2025" s="14" t="s">
        <v>17</v>
      </c>
      <c r="N2025" s="14" t="s">
        <v>17</v>
      </c>
      <c r="O2025" s="14" t="s">
        <v>17</v>
      </c>
      <c r="P2025" s="14" t="s">
        <v>17</v>
      </c>
      <c r="Q2025" s="14" t="s">
        <v>17</v>
      </c>
      <c r="R2025" s="14" t="s">
        <v>17</v>
      </c>
      <c r="S2025" s="14" t="s">
        <v>17</v>
      </c>
      <c r="T2025" s="14" t="s">
        <v>17</v>
      </c>
      <c r="U2025" s="14" t="s">
        <v>17</v>
      </c>
      <c r="V2025" s="14" t="s">
        <v>17</v>
      </c>
      <c r="W2025" s="14" t="s">
        <v>17</v>
      </c>
      <c r="X2025" s="123">
        <v>0.70115333333333341</v>
      </c>
      <c r="Y2025" s="14">
        <v>88</v>
      </c>
      <c r="Z2025" s="14" t="s">
        <v>17</v>
      </c>
      <c r="AA2025" s="14" t="s">
        <v>17</v>
      </c>
      <c r="AB2025" s="14" t="s">
        <v>17</v>
      </c>
      <c r="AC2025" s="14" t="s">
        <v>17</v>
      </c>
      <c r="AD2025" s="14">
        <f t="shared" si="7"/>
        <v>7.9676515151515161E-3</v>
      </c>
      <c r="AE2025" s="14" t="s">
        <v>17</v>
      </c>
    </row>
    <row r="2026" spans="1:31">
      <c r="A2026" t="s">
        <v>143</v>
      </c>
      <c r="B2026" t="s">
        <v>27</v>
      </c>
      <c r="C2026" s="234">
        <v>39367</v>
      </c>
      <c r="D2026" s="234">
        <v>39624</v>
      </c>
      <c r="E2026">
        <v>2008</v>
      </c>
      <c r="F2026">
        <v>1</v>
      </c>
      <c r="G2026">
        <v>6</v>
      </c>
      <c r="H2026">
        <v>88.462471529024995</v>
      </c>
      <c r="I2026">
        <v>1.8028999999999999</v>
      </c>
      <c r="J2026" s="14" t="s">
        <v>17</v>
      </c>
      <c r="K2026" s="14" t="s">
        <v>17</v>
      </c>
      <c r="L2026" s="14" t="s">
        <v>17</v>
      </c>
      <c r="M2026" s="14" t="s">
        <v>17</v>
      </c>
      <c r="N2026" s="14" t="s">
        <v>17</v>
      </c>
      <c r="O2026" s="14" t="s">
        <v>17</v>
      </c>
      <c r="P2026" s="14" t="s">
        <v>17</v>
      </c>
      <c r="Q2026" s="14" t="s">
        <v>17</v>
      </c>
      <c r="R2026" s="14" t="s">
        <v>17</v>
      </c>
      <c r="S2026" s="14" t="s">
        <v>17</v>
      </c>
      <c r="T2026" s="14" t="s">
        <v>17</v>
      </c>
      <c r="U2026" s="14" t="s">
        <v>17</v>
      </c>
      <c r="V2026" s="14" t="s">
        <v>17</v>
      </c>
      <c r="W2026" s="14" t="s">
        <v>17</v>
      </c>
      <c r="X2026" s="123">
        <v>0.77088000000000001</v>
      </c>
      <c r="Y2026" s="14">
        <v>88</v>
      </c>
      <c r="Z2026" s="14" t="s">
        <v>17</v>
      </c>
      <c r="AA2026" s="14" t="s">
        <v>17</v>
      </c>
      <c r="AB2026" s="14" t="s">
        <v>17</v>
      </c>
      <c r="AC2026" s="14" t="s">
        <v>17</v>
      </c>
      <c r="AD2026" s="14">
        <f t="shared" si="7"/>
        <v>8.7600000000000004E-3</v>
      </c>
      <c r="AE2026" s="14" t="s">
        <v>17</v>
      </c>
    </row>
    <row r="2027" spans="1:31">
      <c r="A2027" t="s">
        <v>143</v>
      </c>
      <c r="B2027" t="s">
        <v>27</v>
      </c>
      <c r="C2027" s="234">
        <v>39367</v>
      </c>
      <c r="D2027" s="234">
        <v>39624</v>
      </c>
      <c r="E2027">
        <v>2008</v>
      </c>
      <c r="F2027">
        <v>1</v>
      </c>
      <c r="G2027">
        <v>7</v>
      </c>
      <c r="H2027">
        <v>87.948338865749989</v>
      </c>
      <c r="I2027">
        <v>2.0708000000000002</v>
      </c>
      <c r="J2027" s="14" t="s">
        <v>17</v>
      </c>
      <c r="K2027" s="14" t="s">
        <v>17</v>
      </c>
      <c r="L2027" s="14" t="s">
        <v>17</v>
      </c>
      <c r="M2027" s="14" t="s">
        <v>17</v>
      </c>
      <c r="N2027" s="14" t="s">
        <v>17</v>
      </c>
      <c r="O2027" s="14" t="s">
        <v>17</v>
      </c>
      <c r="P2027" s="14" t="s">
        <v>17</v>
      </c>
      <c r="Q2027" s="14" t="s">
        <v>17</v>
      </c>
      <c r="R2027" s="14" t="s">
        <v>17</v>
      </c>
      <c r="S2027" s="14" t="s">
        <v>17</v>
      </c>
      <c r="T2027" s="14" t="s">
        <v>17</v>
      </c>
      <c r="U2027" s="14" t="s">
        <v>17</v>
      </c>
      <c r="V2027" s="14" t="s">
        <v>17</v>
      </c>
      <c r="W2027" s="14" t="s">
        <v>17</v>
      </c>
      <c r="X2027" s="123">
        <v>0.83687000000000011</v>
      </c>
      <c r="Y2027" s="14">
        <v>88</v>
      </c>
      <c r="Z2027" s="14" t="s">
        <v>17</v>
      </c>
      <c r="AA2027" s="14" t="s">
        <v>17</v>
      </c>
      <c r="AB2027" s="14" t="s">
        <v>17</v>
      </c>
      <c r="AC2027" s="14" t="s">
        <v>17</v>
      </c>
      <c r="AD2027" s="14">
        <f t="shared" si="7"/>
        <v>9.5098863636363645E-3</v>
      </c>
      <c r="AE2027" s="14" t="s">
        <v>17</v>
      </c>
    </row>
    <row r="2028" spans="1:31">
      <c r="A2028" t="s">
        <v>143</v>
      </c>
      <c r="B2028" t="s">
        <v>27</v>
      </c>
      <c r="C2028" s="234">
        <v>39367</v>
      </c>
      <c r="D2028" s="234">
        <v>39624</v>
      </c>
      <c r="E2028">
        <v>2008</v>
      </c>
      <c r="F2028">
        <v>1</v>
      </c>
      <c r="G2028">
        <v>8</v>
      </c>
      <c r="H2028">
        <v>69.261203441512478</v>
      </c>
      <c r="I2028">
        <v>1.8756999999999999</v>
      </c>
      <c r="J2028" s="14" t="s">
        <v>17</v>
      </c>
      <c r="K2028" s="14" t="s">
        <v>17</v>
      </c>
      <c r="L2028" s="14" t="s">
        <v>17</v>
      </c>
      <c r="M2028" s="14" t="s">
        <v>17</v>
      </c>
      <c r="N2028" s="14" t="s">
        <v>17</v>
      </c>
      <c r="O2028" s="14" t="s">
        <v>17</v>
      </c>
      <c r="P2028" s="14" t="s">
        <v>17</v>
      </c>
      <c r="Q2028" s="14" t="s">
        <v>17</v>
      </c>
      <c r="R2028" s="14" t="s">
        <v>17</v>
      </c>
      <c r="S2028" s="14" t="s">
        <v>17</v>
      </c>
      <c r="T2028" s="14" t="s">
        <v>17</v>
      </c>
      <c r="U2028" s="14" t="s">
        <v>17</v>
      </c>
      <c r="V2028" s="14" t="s">
        <v>17</v>
      </c>
      <c r="W2028" s="14" t="s">
        <v>17</v>
      </c>
      <c r="X2028" s="14" t="s">
        <v>17</v>
      </c>
      <c r="Y2028" s="14" t="s">
        <v>17</v>
      </c>
      <c r="Z2028" s="14" t="s">
        <v>17</v>
      </c>
      <c r="AA2028" s="14" t="s">
        <v>17</v>
      </c>
      <c r="AB2028" s="14" t="s">
        <v>17</v>
      </c>
      <c r="AC2028" s="14" t="s">
        <v>17</v>
      </c>
      <c r="AD2028" s="14" t="s">
        <v>17</v>
      </c>
      <c r="AE2028" s="14" t="s">
        <v>17</v>
      </c>
    </row>
    <row r="2029" spans="1:31">
      <c r="A2029" t="s">
        <v>143</v>
      </c>
      <c r="B2029" t="s">
        <v>27</v>
      </c>
      <c r="C2029" s="234">
        <v>39367</v>
      </c>
      <c r="D2029" s="234">
        <v>39624</v>
      </c>
      <c r="E2029">
        <v>2008</v>
      </c>
      <c r="F2029">
        <v>1</v>
      </c>
      <c r="G2029">
        <v>9</v>
      </c>
      <c r="H2029">
        <v>72.296397508500007</v>
      </c>
      <c r="I2029">
        <v>1.8242</v>
      </c>
      <c r="J2029" s="14" t="s">
        <v>17</v>
      </c>
      <c r="K2029" s="14" t="s">
        <v>17</v>
      </c>
      <c r="L2029" s="14" t="s">
        <v>17</v>
      </c>
      <c r="M2029" s="14" t="s">
        <v>17</v>
      </c>
      <c r="N2029" s="14" t="s">
        <v>17</v>
      </c>
      <c r="O2029" s="14" t="s">
        <v>17</v>
      </c>
      <c r="P2029" s="14" t="s">
        <v>17</v>
      </c>
      <c r="Q2029" s="14" t="s">
        <v>17</v>
      </c>
      <c r="R2029" s="14" t="s">
        <v>17</v>
      </c>
      <c r="S2029" s="14" t="s">
        <v>17</v>
      </c>
      <c r="T2029" s="14" t="s">
        <v>17</v>
      </c>
      <c r="U2029" s="14" t="s">
        <v>17</v>
      </c>
      <c r="V2029" s="14" t="s">
        <v>17</v>
      </c>
      <c r="W2029" s="14" t="s">
        <v>17</v>
      </c>
      <c r="X2029" s="14" t="s">
        <v>17</v>
      </c>
      <c r="Y2029" s="14" t="s">
        <v>17</v>
      </c>
      <c r="Z2029" s="14" t="s">
        <v>17</v>
      </c>
      <c r="AA2029" s="14" t="s">
        <v>17</v>
      </c>
      <c r="AB2029" s="14" t="s">
        <v>17</v>
      </c>
      <c r="AC2029" s="14" t="s">
        <v>17</v>
      </c>
      <c r="AD2029" s="14" t="s">
        <v>17</v>
      </c>
      <c r="AE2029" s="14" t="s">
        <v>17</v>
      </c>
    </row>
    <row r="2030" spans="1:31">
      <c r="A2030" t="s">
        <v>143</v>
      </c>
      <c r="B2030" t="s">
        <v>27</v>
      </c>
      <c r="C2030" s="234">
        <v>39367</v>
      </c>
      <c r="D2030" s="234">
        <v>39624</v>
      </c>
      <c r="E2030">
        <v>2008</v>
      </c>
      <c r="F2030">
        <v>1</v>
      </c>
      <c r="G2030">
        <v>10</v>
      </c>
      <c r="H2030">
        <v>76.902705928124988</v>
      </c>
      <c r="I2030">
        <v>1.6023000000000001</v>
      </c>
      <c r="J2030" s="14" t="s">
        <v>17</v>
      </c>
      <c r="K2030" s="14" t="s">
        <v>17</v>
      </c>
      <c r="L2030" s="14" t="s">
        <v>17</v>
      </c>
      <c r="M2030" s="14" t="s">
        <v>17</v>
      </c>
      <c r="N2030" s="14" t="s">
        <v>17</v>
      </c>
      <c r="O2030" s="14" t="s">
        <v>17</v>
      </c>
      <c r="P2030" s="14" t="s">
        <v>17</v>
      </c>
      <c r="Q2030" s="14" t="s">
        <v>17</v>
      </c>
      <c r="R2030" s="14" t="s">
        <v>17</v>
      </c>
      <c r="S2030" s="14" t="s">
        <v>17</v>
      </c>
      <c r="T2030" s="14" t="s">
        <v>17</v>
      </c>
      <c r="U2030" s="14" t="s">
        <v>17</v>
      </c>
      <c r="V2030" s="14" t="s">
        <v>17</v>
      </c>
      <c r="W2030" s="14" t="s">
        <v>17</v>
      </c>
      <c r="X2030" s="14" t="s">
        <v>17</v>
      </c>
      <c r="Y2030" s="14" t="s">
        <v>17</v>
      </c>
      <c r="Z2030" s="14" t="s">
        <v>17</v>
      </c>
      <c r="AA2030" s="14" t="s">
        <v>17</v>
      </c>
      <c r="AB2030" s="14" t="s">
        <v>17</v>
      </c>
      <c r="AC2030" s="14" t="s">
        <v>17</v>
      </c>
      <c r="AD2030" s="14" t="s">
        <v>17</v>
      </c>
      <c r="AE2030" s="14" t="s">
        <v>17</v>
      </c>
    </row>
    <row r="2031" spans="1:31">
      <c r="A2031" t="s">
        <v>143</v>
      </c>
      <c r="B2031" t="s">
        <v>27</v>
      </c>
      <c r="C2031" s="234">
        <v>39367</v>
      </c>
      <c r="D2031" s="234">
        <v>39624</v>
      </c>
      <c r="E2031">
        <v>2008</v>
      </c>
      <c r="F2031">
        <v>1</v>
      </c>
      <c r="G2031">
        <v>11</v>
      </c>
      <c r="H2031">
        <v>86.756698256250004</v>
      </c>
      <c r="I2031">
        <v>2.0556000000000001</v>
      </c>
      <c r="J2031" s="14" t="s">
        <v>17</v>
      </c>
      <c r="K2031" s="14" t="s">
        <v>17</v>
      </c>
      <c r="L2031" s="14" t="s">
        <v>17</v>
      </c>
      <c r="M2031" s="14" t="s">
        <v>17</v>
      </c>
      <c r="N2031" s="14" t="s">
        <v>17</v>
      </c>
      <c r="O2031" s="14" t="s">
        <v>17</v>
      </c>
      <c r="P2031" s="14" t="s">
        <v>17</v>
      </c>
      <c r="Q2031" s="14" t="s">
        <v>17</v>
      </c>
      <c r="R2031" s="14" t="s">
        <v>17</v>
      </c>
      <c r="S2031" s="14" t="s">
        <v>17</v>
      </c>
      <c r="T2031" s="14" t="s">
        <v>17</v>
      </c>
      <c r="U2031" s="14" t="s">
        <v>17</v>
      </c>
      <c r="V2031" s="14" t="s">
        <v>17</v>
      </c>
      <c r="W2031" s="14" t="s">
        <v>17</v>
      </c>
      <c r="X2031" s="14" t="s">
        <v>17</v>
      </c>
      <c r="Y2031" s="14" t="s">
        <v>17</v>
      </c>
      <c r="Z2031" s="14" t="s">
        <v>17</v>
      </c>
      <c r="AA2031" s="14" t="s">
        <v>17</v>
      </c>
      <c r="AB2031" s="14" t="s">
        <v>17</v>
      </c>
      <c r="AC2031" s="14" t="s">
        <v>17</v>
      </c>
      <c r="AD2031" s="14" t="s">
        <v>17</v>
      </c>
      <c r="AE2031" s="14" t="s">
        <v>17</v>
      </c>
    </row>
    <row r="2032" spans="1:31">
      <c r="A2032" t="s">
        <v>143</v>
      </c>
      <c r="B2032" t="s">
        <v>27</v>
      </c>
      <c r="C2032" s="234">
        <v>39367</v>
      </c>
      <c r="D2032" s="234">
        <v>39624</v>
      </c>
      <c r="E2032">
        <v>2008</v>
      </c>
      <c r="F2032">
        <v>1</v>
      </c>
      <c r="G2032">
        <v>12</v>
      </c>
      <c r="H2032">
        <v>86.559618409687516</v>
      </c>
      <c r="I2032">
        <v>1.8919999999999999</v>
      </c>
      <c r="J2032" s="14" t="s">
        <v>17</v>
      </c>
      <c r="K2032" s="14" t="s">
        <v>17</v>
      </c>
      <c r="L2032" s="14" t="s">
        <v>17</v>
      </c>
      <c r="M2032" s="14" t="s">
        <v>17</v>
      </c>
      <c r="N2032" s="14" t="s">
        <v>17</v>
      </c>
      <c r="O2032" s="14" t="s">
        <v>17</v>
      </c>
      <c r="P2032" s="14" t="s">
        <v>17</v>
      </c>
      <c r="Q2032" s="14" t="s">
        <v>17</v>
      </c>
      <c r="R2032" s="14" t="s">
        <v>17</v>
      </c>
      <c r="S2032" s="14" t="s">
        <v>17</v>
      </c>
      <c r="T2032" s="14" t="s">
        <v>17</v>
      </c>
      <c r="U2032" s="14" t="s">
        <v>17</v>
      </c>
      <c r="V2032" s="14" t="s">
        <v>17</v>
      </c>
      <c r="W2032" s="14" t="s">
        <v>17</v>
      </c>
      <c r="X2032" s="14" t="s">
        <v>17</v>
      </c>
      <c r="Y2032" s="14" t="s">
        <v>17</v>
      </c>
      <c r="Z2032" s="14" t="s">
        <v>17</v>
      </c>
      <c r="AA2032" s="14" t="s">
        <v>17</v>
      </c>
      <c r="AB2032" s="14" t="s">
        <v>17</v>
      </c>
      <c r="AC2032" s="14" t="s">
        <v>17</v>
      </c>
      <c r="AD2032" s="14" t="s">
        <v>17</v>
      </c>
      <c r="AE2032" s="14" t="s">
        <v>17</v>
      </c>
    </row>
    <row r="2033" spans="1:31">
      <c r="A2033" t="s">
        <v>143</v>
      </c>
      <c r="B2033" t="s">
        <v>27</v>
      </c>
      <c r="C2033" s="234">
        <v>39367</v>
      </c>
      <c r="D2033" s="234">
        <v>39624</v>
      </c>
      <c r="E2033">
        <v>2008</v>
      </c>
      <c r="F2033">
        <v>1</v>
      </c>
      <c r="G2033">
        <v>13</v>
      </c>
      <c r="H2033">
        <v>86.381139919593764</v>
      </c>
      <c r="I2033">
        <v>2.1434000000000002</v>
      </c>
      <c r="J2033" s="14" t="s">
        <v>17</v>
      </c>
      <c r="K2033" s="14" t="s">
        <v>17</v>
      </c>
      <c r="L2033" s="14" t="s">
        <v>17</v>
      </c>
      <c r="M2033" s="14" t="s">
        <v>17</v>
      </c>
      <c r="N2033" s="14" t="s">
        <v>17</v>
      </c>
      <c r="O2033" s="14" t="s">
        <v>17</v>
      </c>
      <c r="P2033" s="14" t="s">
        <v>17</v>
      </c>
      <c r="Q2033" s="14" t="s">
        <v>17</v>
      </c>
      <c r="R2033" s="14" t="s">
        <v>17</v>
      </c>
      <c r="S2033" s="14" t="s">
        <v>17</v>
      </c>
      <c r="T2033" s="14" t="s">
        <v>17</v>
      </c>
      <c r="U2033" s="14" t="s">
        <v>17</v>
      </c>
      <c r="V2033" s="14" t="s">
        <v>17</v>
      </c>
      <c r="W2033" s="14" t="s">
        <v>17</v>
      </c>
      <c r="X2033" s="14" t="s">
        <v>17</v>
      </c>
      <c r="Y2033" s="14" t="s">
        <v>17</v>
      </c>
      <c r="Z2033" s="14" t="s">
        <v>17</v>
      </c>
      <c r="AA2033" s="14" t="s">
        <v>17</v>
      </c>
      <c r="AB2033" s="14" t="s">
        <v>17</v>
      </c>
      <c r="AC2033" s="14" t="s">
        <v>17</v>
      </c>
      <c r="AD2033" s="14" t="s">
        <v>17</v>
      </c>
      <c r="AE2033" s="14" t="s">
        <v>17</v>
      </c>
    </row>
    <row r="2034" spans="1:31">
      <c r="A2034" t="s">
        <v>143</v>
      </c>
      <c r="B2034" t="s">
        <v>27</v>
      </c>
      <c r="C2034" s="234">
        <v>39367</v>
      </c>
      <c r="D2034" s="234">
        <v>39624</v>
      </c>
      <c r="E2034">
        <v>2008</v>
      </c>
      <c r="F2034">
        <v>1</v>
      </c>
      <c r="G2034">
        <v>14</v>
      </c>
      <c r="H2034">
        <v>75.759642818062503</v>
      </c>
      <c r="I2034">
        <v>1.7256</v>
      </c>
      <c r="J2034" s="14" t="s">
        <v>17</v>
      </c>
      <c r="K2034" s="14" t="s">
        <v>17</v>
      </c>
      <c r="L2034" s="14" t="s">
        <v>17</v>
      </c>
      <c r="M2034" s="14" t="s">
        <v>17</v>
      </c>
      <c r="N2034" s="14" t="s">
        <v>17</v>
      </c>
      <c r="O2034" s="14" t="s">
        <v>17</v>
      </c>
      <c r="P2034" s="14" t="s">
        <v>17</v>
      </c>
      <c r="Q2034" s="14" t="s">
        <v>17</v>
      </c>
      <c r="R2034" s="14" t="s">
        <v>17</v>
      </c>
      <c r="S2034" s="14" t="s">
        <v>17</v>
      </c>
      <c r="T2034" s="14" t="s">
        <v>17</v>
      </c>
      <c r="U2034" s="14" t="s">
        <v>17</v>
      </c>
      <c r="V2034" s="14" t="s">
        <v>17</v>
      </c>
      <c r="W2034" s="14" t="s">
        <v>17</v>
      </c>
      <c r="X2034" s="14" t="s">
        <v>17</v>
      </c>
      <c r="Y2034" s="14" t="s">
        <v>17</v>
      </c>
      <c r="Z2034" s="14" t="s">
        <v>17</v>
      </c>
      <c r="AA2034" s="14" t="s">
        <v>17</v>
      </c>
      <c r="AB2034" s="14" t="s">
        <v>17</v>
      </c>
      <c r="AC2034" s="14" t="s">
        <v>17</v>
      </c>
      <c r="AD2034" s="14" t="s">
        <v>17</v>
      </c>
      <c r="AE2034" s="14" t="s">
        <v>17</v>
      </c>
    </row>
    <row r="2035" spans="1:31">
      <c r="A2035" t="s">
        <v>143</v>
      </c>
      <c r="B2035" t="s">
        <v>27</v>
      </c>
      <c r="C2035" s="234">
        <v>39367</v>
      </c>
      <c r="D2035" s="234">
        <v>39624</v>
      </c>
      <c r="E2035">
        <v>2008</v>
      </c>
      <c r="F2035">
        <v>2</v>
      </c>
      <c r="G2035">
        <v>1</v>
      </c>
      <c r="H2035">
        <v>39.004438054725</v>
      </c>
      <c r="I2035">
        <v>1.6819999999999999</v>
      </c>
      <c r="J2035" s="14" t="s">
        <v>17</v>
      </c>
      <c r="K2035" s="14" t="s">
        <v>17</v>
      </c>
      <c r="L2035" s="14" t="s">
        <v>17</v>
      </c>
      <c r="M2035" s="14" t="s">
        <v>17</v>
      </c>
      <c r="N2035" s="14" t="s">
        <v>17</v>
      </c>
      <c r="O2035" s="14" t="s">
        <v>17</v>
      </c>
      <c r="P2035" s="14" t="s">
        <v>17</v>
      </c>
      <c r="Q2035" s="14" t="s">
        <v>17</v>
      </c>
      <c r="R2035" s="14" t="s">
        <v>17</v>
      </c>
      <c r="S2035" s="14" t="s">
        <v>17</v>
      </c>
      <c r="T2035" s="14" t="s">
        <v>17</v>
      </c>
      <c r="U2035" s="14" t="s">
        <v>17</v>
      </c>
      <c r="V2035" s="14" t="s">
        <v>17</v>
      </c>
      <c r="W2035" s="14" t="s">
        <v>17</v>
      </c>
      <c r="X2035" s="123">
        <v>0.37355999999999995</v>
      </c>
      <c r="Y2035" s="14">
        <v>88</v>
      </c>
      <c r="Z2035" s="14" t="s">
        <v>17</v>
      </c>
      <c r="AA2035" s="14" t="s">
        <v>17</v>
      </c>
      <c r="AB2035" s="14" t="s">
        <v>17</v>
      </c>
      <c r="AC2035" s="14" t="s">
        <v>17</v>
      </c>
      <c r="AD2035" s="14">
        <f t="shared" ref="AD2035:AD2093" si="8">X2035/Y2035</f>
        <v>4.2449999999999996E-3</v>
      </c>
      <c r="AE2035" s="14" t="s">
        <v>17</v>
      </c>
    </row>
    <row r="2036" spans="1:31">
      <c r="A2036" t="s">
        <v>143</v>
      </c>
      <c r="B2036" t="s">
        <v>27</v>
      </c>
      <c r="C2036" s="234">
        <v>39367</v>
      </c>
      <c r="D2036" s="234">
        <v>39624</v>
      </c>
      <c r="E2036">
        <v>2008</v>
      </c>
      <c r="F2036">
        <v>2</v>
      </c>
      <c r="G2036">
        <v>2</v>
      </c>
      <c r="H2036">
        <v>39.554476182375012</v>
      </c>
      <c r="I2036">
        <v>1.6124000000000001</v>
      </c>
      <c r="J2036" s="14" t="s">
        <v>17</v>
      </c>
      <c r="K2036" s="14" t="s">
        <v>17</v>
      </c>
      <c r="L2036" s="14" t="s">
        <v>17</v>
      </c>
      <c r="M2036" s="14" t="s">
        <v>17</v>
      </c>
      <c r="N2036" s="14" t="s">
        <v>17</v>
      </c>
      <c r="O2036" s="14" t="s">
        <v>17</v>
      </c>
      <c r="P2036" s="14" t="s">
        <v>17</v>
      </c>
      <c r="Q2036" s="14" t="s">
        <v>17</v>
      </c>
      <c r="R2036" s="14" t="s">
        <v>17</v>
      </c>
      <c r="S2036" s="14" t="s">
        <v>17</v>
      </c>
      <c r="T2036" s="14" t="s">
        <v>17</v>
      </c>
      <c r="U2036" s="14" t="s">
        <v>17</v>
      </c>
      <c r="V2036" s="14" t="s">
        <v>17</v>
      </c>
      <c r="W2036" s="14" t="s">
        <v>17</v>
      </c>
      <c r="X2036" s="123">
        <v>0.48886333333333337</v>
      </c>
      <c r="Y2036" s="14">
        <v>88</v>
      </c>
      <c r="Z2036" s="14" t="s">
        <v>17</v>
      </c>
      <c r="AA2036" s="14" t="s">
        <v>17</v>
      </c>
      <c r="AB2036" s="14" t="s">
        <v>17</v>
      </c>
      <c r="AC2036" s="14" t="s">
        <v>17</v>
      </c>
      <c r="AD2036" s="14">
        <f t="shared" si="8"/>
        <v>5.5552651515151522E-3</v>
      </c>
      <c r="AE2036" s="14" t="s">
        <v>17</v>
      </c>
    </row>
    <row r="2037" spans="1:31">
      <c r="A2037" t="s">
        <v>143</v>
      </c>
      <c r="B2037" t="s">
        <v>27</v>
      </c>
      <c r="C2037" s="234">
        <v>39367</v>
      </c>
      <c r="D2037" s="234">
        <v>39624</v>
      </c>
      <c r="E2037">
        <v>2008</v>
      </c>
      <c r="F2037">
        <v>2</v>
      </c>
      <c r="G2037">
        <v>3</v>
      </c>
      <c r="H2037">
        <v>54.514435358625001</v>
      </c>
      <c r="I2037">
        <v>1.6819999999999999</v>
      </c>
      <c r="J2037" s="14" t="s">
        <v>17</v>
      </c>
      <c r="K2037" s="14" t="s">
        <v>17</v>
      </c>
      <c r="L2037" s="14" t="s">
        <v>17</v>
      </c>
      <c r="M2037" s="14" t="s">
        <v>17</v>
      </c>
      <c r="N2037" s="14" t="s">
        <v>17</v>
      </c>
      <c r="O2037" s="14" t="s">
        <v>17</v>
      </c>
      <c r="P2037" s="14" t="s">
        <v>17</v>
      </c>
      <c r="Q2037" s="14" t="s">
        <v>17</v>
      </c>
      <c r="R2037" s="14" t="s">
        <v>17</v>
      </c>
      <c r="S2037" s="14" t="s">
        <v>17</v>
      </c>
      <c r="T2037" s="14" t="s">
        <v>17</v>
      </c>
      <c r="U2037" s="14" t="s">
        <v>17</v>
      </c>
      <c r="V2037" s="14" t="s">
        <v>17</v>
      </c>
      <c r="W2037" s="14" t="s">
        <v>17</v>
      </c>
      <c r="X2037" s="123">
        <v>0.50378666666666672</v>
      </c>
      <c r="Y2037" s="14">
        <v>88</v>
      </c>
      <c r="Z2037" s="14" t="s">
        <v>17</v>
      </c>
      <c r="AA2037" s="14" t="s">
        <v>17</v>
      </c>
      <c r="AB2037" s="14" t="s">
        <v>17</v>
      </c>
      <c r="AC2037" s="14" t="s">
        <v>17</v>
      </c>
      <c r="AD2037" s="14">
        <f t="shared" si="8"/>
        <v>5.7248484848484854E-3</v>
      </c>
      <c r="AE2037" s="14" t="s">
        <v>17</v>
      </c>
    </row>
    <row r="2038" spans="1:31">
      <c r="A2038" t="s">
        <v>143</v>
      </c>
      <c r="B2038" t="s">
        <v>27</v>
      </c>
      <c r="C2038" s="234">
        <v>39367</v>
      </c>
      <c r="D2038" s="234">
        <v>39624</v>
      </c>
      <c r="E2038">
        <v>2008</v>
      </c>
      <c r="F2038">
        <v>2</v>
      </c>
      <c r="G2038">
        <v>4</v>
      </c>
      <c r="H2038">
        <v>55.564156287956251</v>
      </c>
      <c r="I2038">
        <v>2.2877000000000001</v>
      </c>
      <c r="J2038" s="14" t="s">
        <v>17</v>
      </c>
      <c r="K2038" s="14" t="s">
        <v>17</v>
      </c>
      <c r="L2038" s="14" t="s">
        <v>17</v>
      </c>
      <c r="M2038" s="14" t="s">
        <v>17</v>
      </c>
      <c r="N2038" s="14" t="s">
        <v>17</v>
      </c>
      <c r="O2038" s="14" t="s">
        <v>17</v>
      </c>
      <c r="P2038" s="14" t="s">
        <v>17</v>
      </c>
      <c r="Q2038" s="14" t="s">
        <v>17</v>
      </c>
      <c r="R2038" s="14" t="s">
        <v>17</v>
      </c>
      <c r="S2038" s="14" t="s">
        <v>17</v>
      </c>
      <c r="T2038" s="14" t="s">
        <v>17</v>
      </c>
      <c r="U2038" s="14" t="s">
        <v>17</v>
      </c>
      <c r="V2038" s="14" t="s">
        <v>17</v>
      </c>
      <c r="W2038" s="14" t="s">
        <v>17</v>
      </c>
      <c r="X2038" s="123">
        <v>0.57888333333333331</v>
      </c>
      <c r="Y2038" s="14">
        <v>88</v>
      </c>
      <c r="Z2038" s="14" t="s">
        <v>17</v>
      </c>
      <c r="AA2038" s="14" t="s">
        <v>17</v>
      </c>
      <c r="AB2038" s="14" t="s">
        <v>17</v>
      </c>
      <c r="AC2038" s="14" t="s">
        <v>17</v>
      </c>
      <c r="AD2038" s="14">
        <f t="shared" si="8"/>
        <v>6.578219696969697E-3</v>
      </c>
      <c r="AE2038" s="14" t="s">
        <v>17</v>
      </c>
    </row>
    <row r="2039" spans="1:31">
      <c r="A2039" t="s">
        <v>143</v>
      </c>
      <c r="B2039" t="s">
        <v>27</v>
      </c>
      <c r="C2039" s="234">
        <v>39367</v>
      </c>
      <c r="D2039" s="234">
        <v>39624</v>
      </c>
      <c r="E2039">
        <v>2008</v>
      </c>
      <c r="F2039">
        <v>2</v>
      </c>
      <c r="G2039">
        <v>5</v>
      </c>
      <c r="H2039">
        <v>79.480816268906239</v>
      </c>
      <c r="I2039">
        <v>1.5875999999999999</v>
      </c>
      <c r="J2039" s="14" t="s">
        <v>17</v>
      </c>
      <c r="K2039" s="14" t="s">
        <v>17</v>
      </c>
      <c r="L2039" s="14" t="s">
        <v>17</v>
      </c>
      <c r="M2039" s="14" t="s">
        <v>17</v>
      </c>
      <c r="N2039" s="14" t="s">
        <v>17</v>
      </c>
      <c r="O2039" s="14" t="s">
        <v>17</v>
      </c>
      <c r="P2039" s="14" t="s">
        <v>17</v>
      </c>
      <c r="Q2039" s="14" t="s">
        <v>17</v>
      </c>
      <c r="R2039" s="14" t="s">
        <v>17</v>
      </c>
      <c r="S2039" s="14" t="s">
        <v>17</v>
      </c>
      <c r="T2039" s="14" t="s">
        <v>17</v>
      </c>
      <c r="U2039" s="14" t="s">
        <v>17</v>
      </c>
      <c r="V2039" s="14" t="s">
        <v>17</v>
      </c>
      <c r="W2039" s="14" t="s">
        <v>17</v>
      </c>
      <c r="X2039" s="123">
        <v>0.74839999999999984</v>
      </c>
      <c r="Y2039" s="14">
        <v>88</v>
      </c>
      <c r="Z2039" s="14" t="s">
        <v>17</v>
      </c>
      <c r="AA2039" s="14" t="s">
        <v>17</v>
      </c>
      <c r="AB2039" s="14" t="s">
        <v>17</v>
      </c>
      <c r="AC2039" s="14" t="s">
        <v>17</v>
      </c>
      <c r="AD2039" s="14">
        <f t="shared" si="8"/>
        <v>8.5045454545454521E-3</v>
      </c>
      <c r="AE2039" s="14" t="s">
        <v>17</v>
      </c>
    </row>
    <row r="2040" spans="1:31">
      <c r="A2040" t="s">
        <v>143</v>
      </c>
      <c r="B2040" t="s">
        <v>27</v>
      </c>
      <c r="C2040" s="234">
        <v>39367</v>
      </c>
      <c r="D2040" s="234">
        <v>39624</v>
      </c>
      <c r="E2040">
        <v>2008</v>
      </c>
      <c r="F2040">
        <v>2</v>
      </c>
      <c r="G2040">
        <v>6</v>
      </c>
      <c r="H2040">
        <v>85.345448672549992</v>
      </c>
      <c r="I2040">
        <v>2.0358000000000001</v>
      </c>
      <c r="J2040" s="14" t="s">
        <v>17</v>
      </c>
      <c r="K2040" s="14" t="s">
        <v>17</v>
      </c>
      <c r="L2040" s="14" t="s">
        <v>17</v>
      </c>
      <c r="M2040" s="14" t="s">
        <v>17</v>
      </c>
      <c r="N2040" s="14" t="s">
        <v>17</v>
      </c>
      <c r="O2040" s="14" t="s">
        <v>17</v>
      </c>
      <c r="P2040" s="14" t="s">
        <v>17</v>
      </c>
      <c r="Q2040" s="14" t="s">
        <v>17</v>
      </c>
      <c r="R2040" s="14" t="s">
        <v>17</v>
      </c>
      <c r="S2040" s="14" t="s">
        <v>17</v>
      </c>
      <c r="T2040" s="14" t="s">
        <v>17</v>
      </c>
      <c r="U2040" s="14" t="s">
        <v>17</v>
      </c>
      <c r="V2040" s="14" t="s">
        <v>17</v>
      </c>
      <c r="W2040" s="14" t="s">
        <v>17</v>
      </c>
      <c r="X2040" s="123">
        <v>0.83484666666666663</v>
      </c>
      <c r="Y2040" s="14">
        <v>88</v>
      </c>
      <c r="Z2040" s="14" t="s">
        <v>17</v>
      </c>
      <c r="AA2040" s="14" t="s">
        <v>17</v>
      </c>
      <c r="AB2040" s="14" t="s">
        <v>17</v>
      </c>
      <c r="AC2040" s="14" t="s">
        <v>17</v>
      </c>
      <c r="AD2040" s="14">
        <f t="shared" si="8"/>
        <v>9.4868939393939391E-3</v>
      </c>
      <c r="AE2040" s="14" t="s">
        <v>17</v>
      </c>
    </row>
    <row r="2041" spans="1:31">
      <c r="A2041" t="s">
        <v>143</v>
      </c>
      <c r="B2041" t="s">
        <v>27</v>
      </c>
      <c r="C2041" s="234">
        <v>39367</v>
      </c>
      <c r="D2041" s="234">
        <v>39624</v>
      </c>
      <c r="E2041">
        <v>2008</v>
      </c>
      <c r="F2041">
        <v>2</v>
      </c>
      <c r="G2041">
        <v>7</v>
      </c>
      <c r="H2041">
        <v>87.840637412343739</v>
      </c>
      <c r="I2041">
        <v>2.2706</v>
      </c>
      <c r="J2041" s="14" t="s">
        <v>17</v>
      </c>
      <c r="K2041" s="14" t="s">
        <v>17</v>
      </c>
      <c r="L2041" s="14" t="s">
        <v>17</v>
      </c>
      <c r="M2041" s="14" t="s">
        <v>17</v>
      </c>
      <c r="N2041" s="14" t="s">
        <v>17</v>
      </c>
      <c r="O2041" s="14" t="s">
        <v>17</v>
      </c>
      <c r="P2041" s="14" t="s">
        <v>17</v>
      </c>
      <c r="Q2041" s="14" t="s">
        <v>17</v>
      </c>
      <c r="R2041" s="14" t="s">
        <v>17</v>
      </c>
      <c r="S2041" s="14" t="s">
        <v>17</v>
      </c>
      <c r="T2041" s="14" t="s">
        <v>17</v>
      </c>
      <c r="U2041" s="14" t="s">
        <v>17</v>
      </c>
      <c r="V2041" s="14" t="s">
        <v>17</v>
      </c>
      <c r="W2041" s="14" t="s">
        <v>17</v>
      </c>
      <c r="X2041" s="123">
        <v>0.8573400000000001</v>
      </c>
      <c r="Y2041" s="14">
        <v>88</v>
      </c>
      <c r="Z2041" s="14" t="s">
        <v>17</v>
      </c>
      <c r="AA2041" s="14" t="s">
        <v>17</v>
      </c>
      <c r="AB2041" s="14" t="s">
        <v>17</v>
      </c>
      <c r="AC2041" s="14" t="s">
        <v>17</v>
      </c>
      <c r="AD2041" s="14">
        <f t="shared" si="8"/>
        <v>9.7425000000000012E-3</v>
      </c>
      <c r="AE2041" s="14" t="s">
        <v>17</v>
      </c>
    </row>
    <row r="2042" spans="1:31">
      <c r="A2042" t="s">
        <v>143</v>
      </c>
      <c r="B2042" t="s">
        <v>27</v>
      </c>
      <c r="C2042" s="234">
        <v>39367</v>
      </c>
      <c r="D2042" s="234">
        <v>39624</v>
      </c>
      <c r="E2042">
        <v>2008</v>
      </c>
      <c r="F2042">
        <v>2</v>
      </c>
      <c r="G2042">
        <v>8</v>
      </c>
      <c r="H2042">
        <v>82.317577572450006</v>
      </c>
      <c r="I2042">
        <v>1.7774000000000001</v>
      </c>
      <c r="J2042" s="14" t="s">
        <v>17</v>
      </c>
      <c r="K2042" s="14" t="s">
        <v>17</v>
      </c>
      <c r="L2042" s="14" t="s">
        <v>17</v>
      </c>
      <c r="M2042" s="14" t="s">
        <v>17</v>
      </c>
      <c r="N2042" s="14" t="s">
        <v>17</v>
      </c>
      <c r="O2042" s="14" t="s">
        <v>17</v>
      </c>
      <c r="P2042" s="14" t="s">
        <v>17</v>
      </c>
      <c r="Q2042" s="14" t="s">
        <v>17</v>
      </c>
      <c r="R2042" s="14" t="s">
        <v>17</v>
      </c>
      <c r="S2042" s="14" t="s">
        <v>17</v>
      </c>
      <c r="T2042" s="14" t="s">
        <v>17</v>
      </c>
      <c r="U2042" s="14" t="s">
        <v>17</v>
      </c>
      <c r="V2042" s="14" t="s">
        <v>17</v>
      </c>
      <c r="W2042" s="14" t="s">
        <v>17</v>
      </c>
      <c r="X2042" s="14" t="s">
        <v>17</v>
      </c>
      <c r="Y2042" s="14" t="s">
        <v>17</v>
      </c>
      <c r="Z2042" s="14" t="s">
        <v>17</v>
      </c>
      <c r="AA2042" s="14" t="s">
        <v>17</v>
      </c>
      <c r="AB2042" s="14" t="s">
        <v>17</v>
      </c>
      <c r="AC2042" s="14" t="s">
        <v>17</v>
      </c>
      <c r="AD2042" s="14" t="s">
        <v>17</v>
      </c>
      <c r="AE2042" s="14" t="s">
        <v>17</v>
      </c>
    </row>
    <row r="2043" spans="1:31">
      <c r="A2043" t="s">
        <v>143</v>
      </c>
      <c r="B2043" t="s">
        <v>27</v>
      </c>
      <c r="C2043" s="234">
        <v>39367</v>
      </c>
      <c r="D2043" s="234">
        <v>39624</v>
      </c>
      <c r="E2043">
        <v>2008</v>
      </c>
      <c r="F2043">
        <v>2</v>
      </c>
      <c r="G2043">
        <v>9</v>
      </c>
      <c r="H2043">
        <v>78.846516015299997</v>
      </c>
      <c r="I2043">
        <v>1.6536</v>
      </c>
      <c r="J2043" s="14" t="s">
        <v>17</v>
      </c>
      <c r="K2043" s="14" t="s">
        <v>17</v>
      </c>
      <c r="L2043" s="14" t="s">
        <v>17</v>
      </c>
      <c r="M2043" s="14" t="s">
        <v>17</v>
      </c>
      <c r="N2043" s="14" t="s">
        <v>17</v>
      </c>
      <c r="O2043" s="14" t="s">
        <v>17</v>
      </c>
      <c r="P2043" s="14" t="s">
        <v>17</v>
      </c>
      <c r="Q2043" s="14" t="s">
        <v>17</v>
      </c>
      <c r="R2043" s="14" t="s">
        <v>17</v>
      </c>
      <c r="S2043" s="14" t="s">
        <v>17</v>
      </c>
      <c r="T2043" s="14" t="s">
        <v>17</v>
      </c>
      <c r="U2043" s="14" t="s">
        <v>17</v>
      </c>
      <c r="V2043" s="14" t="s">
        <v>17</v>
      </c>
      <c r="W2043" s="14" t="s">
        <v>17</v>
      </c>
      <c r="X2043" s="14" t="s">
        <v>17</v>
      </c>
      <c r="Y2043" s="14" t="s">
        <v>17</v>
      </c>
      <c r="Z2043" s="14" t="s">
        <v>17</v>
      </c>
      <c r="AA2043" s="14" t="s">
        <v>17</v>
      </c>
      <c r="AB2043" s="14" t="s">
        <v>17</v>
      </c>
      <c r="AC2043" s="14" t="s">
        <v>17</v>
      </c>
      <c r="AD2043" s="14" t="s">
        <v>17</v>
      </c>
      <c r="AE2043" s="14" t="s">
        <v>17</v>
      </c>
    </row>
    <row r="2044" spans="1:31">
      <c r="A2044" t="s">
        <v>143</v>
      </c>
      <c r="B2044" t="s">
        <v>27</v>
      </c>
      <c r="C2044" s="234">
        <v>39367</v>
      </c>
      <c r="D2044" s="234">
        <v>39624</v>
      </c>
      <c r="E2044">
        <v>2008</v>
      </c>
      <c r="F2044">
        <v>2</v>
      </c>
      <c r="G2044">
        <v>10</v>
      </c>
      <c r="H2044">
        <v>86.452052647949998</v>
      </c>
      <c r="I2044">
        <v>1.6617</v>
      </c>
      <c r="J2044" s="14" t="s">
        <v>17</v>
      </c>
      <c r="K2044" s="14" t="s">
        <v>17</v>
      </c>
      <c r="L2044" s="14" t="s">
        <v>17</v>
      </c>
      <c r="M2044" s="14" t="s">
        <v>17</v>
      </c>
      <c r="N2044" s="14" t="s">
        <v>17</v>
      </c>
      <c r="O2044" s="14" t="s">
        <v>17</v>
      </c>
      <c r="P2044" s="14" t="s">
        <v>17</v>
      </c>
      <c r="Q2044" s="14" t="s">
        <v>17</v>
      </c>
      <c r="R2044" s="14" t="s">
        <v>17</v>
      </c>
      <c r="S2044" s="14" t="s">
        <v>17</v>
      </c>
      <c r="T2044" s="14" t="s">
        <v>17</v>
      </c>
      <c r="U2044" s="14" t="s">
        <v>17</v>
      </c>
      <c r="V2044" s="14" t="s">
        <v>17</v>
      </c>
      <c r="W2044" s="14" t="s">
        <v>17</v>
      </c>
      <c r="X2044" s="14" t="s">
        <v>17</v>
      </c>
      <c r="Y2044" s="14" t="s">
        <v>17</v>
      </c>
      <c r="Z2044" s="14" t="s">
        <v>17</v>
      </c>
      <c r="AA2044" s="14" t="s">
        <v>17</v>
      </c>
      <c r="AB2044" s="14" t="s">
        <v>17</v>
      </c>
      <c r="AC2044" s="14" t="s">
        <v>17</v>
      </c>
      <c r="AD2044" s="14" t="s">
        <v>17</v>
      </c>
      <c r="AE2044" s="14" t="s">
        <v>17</v>
      </c>
    </row>
    <row r="2045" spans="1:31">
      <c r="A2045" t="s">
        <v>143</v>
      </c>
      <c r="B2045" t="s">
        <v>27</v>
      </c>
      <c r="C2045" s="234">
        <v>39367</v>
      </c>
      <c r="D2045" s="234">
        <v>39624</v>
      </c>
      <c r="E2045">
        <v>2008</v>
      </c>
      <c r="F2045">
        <v>2</v>
      </c>
      <c r="G2045">
        <v>11</v>
      </c>
      <c r="H2045">
        <v>86.255172882449997</v>
      </c>
      <c r="I2045">
        <v>1.8031999999999999</v>
      </c>
      <c r="J2045" s="14" t="s">
        <v>17</v>
      </c>
      <c r="K2045" s="14" t="s">
        <v>17</v>
      </c>
      <c r="L2045" s="14" t="s">
        <v>17</v>
      </c>
      <c r="M2045" s="14" t="s">
        <v>17</v>
      </c>
      <c r="N2045" s="14" t="s">
        <v>17</v>
      </c>
      <c r="O2045" s="14" t="s">
        <v>17</v>
      </c>
      <c r="P2045" s="14" t="s">
        <v>17</v>
      </c>
      <c r="Q2045" s="14" t="s">
        <v>17</v>
      </c>
      <c r="R2045" s="14" t="s">
        <v>17</v>
      </c>
      <c r="S2045" s="14" t="s">
        <v>17</v>
      </c>
      <c r="T2045" s="14" t="s">
        <v>17</v>
      </c>
      <c r="U2045" s="14" t="s">
        <v>17</v>
      </c>
      <c r="V2045" s="14" t="s">
        <v>17</v>
      </c>
      <c r="W2045" s="14" t="s">
        <v>17</v>
      </c>
      <c r="X2045" s="14" t="s">
        <v>17</v>
      </c>
      <c r="Y2045" s="14" t="s">
        <v>17</v>
      </c>
      <c r="Z2045" s="14" t="s">
        <v>17</v>
      </c>
      <c r="AA2045" s="14" t="s">
        <v>17</v>
      </c>
      <c r="AB2045" s="14" t="s">
        <v>17</v>
      </c>
      <c r="AC2045" s="14" t="s">
        <v>17</v>
      </c>
      <c r="AD2045" s="14" t="s">
        <v>17</v>
      </c>
      <c r="AE2045" s="14" t="s">
        <v>17</v>
      </c>
    </row>
    <row r="2046" spans="1:31">
      <c r="A2046" t="s">
        <v>143</v>
      </c>
      <c r="B2046" t="s">
        <v>27</v>
      </c>
      <c r="C2046" s="234">
        <v>39367</v>
      </c>
      <c r="D2046" s="234">
        <v>39624</v>
      </c>
      <c r="E2046">
        <v>2008</v>
      </c>
      <c r="F2046">
        <v>2</v>
      </c>
      <c r="G2046">
        <v>12</v>
      </c>
      <c r="H2046">
        <v>84.995142383249984</v>
      </c>
      <c r="I2046">
        <v>1.7528999999999999</v>
      </c>
      <c r="J2046" s="14" t="s">
        <v>17</v>
      </c>
      <c r="K2046" s="14" t="s">
        <v>17</v>
      </c>
      <c r="L2046" s="14" t="s">
        <v>17</v>
      </c>
      <c r="M2046" s="14" t="s">
        <v>17</v>
      </c>
      <c r="N2046" s="14" t="s">
        <v>17</v>
      </c>
      <c r="O2046" s="14" t="s">
        <v>17</v>
      </c>
      <c r="P2046" s="14" t="s">
        <v>17</v>
      </c>
      <c r="Q2046" s="14" t="s">
        <v>17</v>
      </c>
      <c r="R2046" s="14" t="s">
        <v>17</v>
      </c>
      <c r="S2046" s="14" t="s">
        <v>17</v>
      </c>
      <c r="T2046" s="14" t="s">
        <v>17</v>
      </c>
      <c r="U2046" s="14" t="s">
        <v>17</v>
      </c>
      <c r="V2046" s="14" t="s">
        <v>17</v>
      </c>
      <c r="W2046" s="14" t="s">
        <v>17</v>
      </c>
      <c r="X2046" s="14" t="s">
        <v>17</v>
      </c>
      <c r="Y2046" s="14" t="s">
        <v>17</v>
      </c>
      <c r="Z2046" s="14" t="s">
        <v>17</v>
      </c>
      <c r="AA2046" s="14" t="s">
        <v>17</v>
      </c>
      <c r="AB2046" s="14" t="s">
        <v>17</v>
      </c>
      <c r="AC2046" s="14" t="s">
        <v>17</v>
      </c>
      <c r="AD2046" s="14" t="s">
        <v>17</v>
      </c>
      <c r="AE2046" s="14" t="s">
        <v>17</v>
      </c>
    </row>
    <row r="2047" spans="1:31">
      <c r="A2047" t="s">
        <v>143</v>
      </c>
      <c r="B2047" t="s">
        <v>27</v>
      </c>
      <c r="C2047" s="234">
        <v>39367</v>
      </c>
      <c r="D2047" s="234">
        <v>39624</v>
      </c>
      <c r="E2047">
        <v>2008</v>
      </c>
      <c r="F2047">
        <v>2</v>
      </c>
      <c r="G2047">
        <v>13</v>
      </c>
      <c r="H2047">
        <v>90.271520098650001</v>
      </c>
      <c r="I2047">
        <v>2.1920999999999999</v>
      </c>
      <c r="J2047" s="14" t="s">
        <v>17</v>
      </c>
      <c r="K2047" s="14" t="s">
        <v>17</v>
      </c>
      <c r="L2047" s="14" t="s">
        <v>17</v>
      </c>
      <c r="M2047" s="14" t="s">
        <v>17</v>
      </c>
      <c r="N2047" s="14" t="s">
        <v>17</v>
      </c>
      <c r="O2047" s="14" t="s">
        <v>17</v>
      </c>
      <c r="P2047" s="14" t="s">
        <v>17</v>
      </c>
      <c r="Q2047" s="14" t="s">
        <v>17</v>
      </c>
      <c r="R2047" s="14" t="s">
        <v>17</v>
      </c>
      <c r="S2047" s="14" t="s">
        <v>17</v>
      </c>
      <c r="T2047" s="14" t="s">
        <v>17</v>
      </c>
      <c r="U2047" s="14" t="s">
        <v>17</v>
      </c>
      <c r="V2047" s="14" t="s">
        <v>17</v>
      </c>
      <c r="W2047" s="14" t="s">
        <v>17</v>
      </c>
      <c r="X2047" s="14" t="s">
        <v>17</v>
      </c>
      <c r="Y2047" s="14" t="s">
        <v>17</v>
      </c>
      <c r="Z2047" s="14" t="s">
        <v>17</v>
      </c>
      <c r="AA2047" s="14" t="s">
        <v>17</v>
      </c>
      <c r="AB2047" s="14" t="s">
        <v>17</v>
      </c>
      <c r="AC2047" s="14" t="s">
        <v>17</v>
      </c>
      <c r="AD2047" s="14" t="s">
        <v>17</v>
      </c>
      <c r="AE2047" s="14" t="s">
        <v>17</v>
      </c>
    </row>
    <row r="2048" spans="1:31">
      <c r="A2048" t="s">
        <v>143</v>
      </c>
      <c r="B2048" t="s">
        <v>27</v>
      </c>
      <c r="C2048" s="234">
        <v>39367</v>
      </c>
      <c r="D2048" s="234">
        <v>39624</v>
      </c>
      <c r="E2048">
        <v>2008</v>
      </c>
      <c r="F2048">
        <v>2</v>
      </c>
      <c r="G2048">
        <v>14</v>
      </c>
      <c r="H2048">
        <v>87.347937795937483</v>
      </c>
      <c r="I2048">
        <v>1.8804000000000001</v>
      </c>
      <c r="J2048" s="14" t="s">
        <v>17</v>
      </c>
      <c r="K2048" s="14" t="s">
        <v>17</v>
      </c>
      <c r="L2048" s="14" t="s">
        <v>17</v>
      </c>
      <c r="M2048" s="14" t="s">
        <v>17</v>
      </c>
      <c r="N2048" s="14" t="s">
        <v>17</v>
      </c>
      <c r="O2048" s="14" t="s">
        <v>17</v>
      </c>
      <c r="P2048" s="14" t="s">
        <v>17</v>
      </c>
      <c r="Q2048" s="14" t="s">
        <v>17</v>
      </c>
      <c r="R2048" s="14" t="s">
        <v>17</v>
      </c>
      <c r="S2048" s="14" t="s">
        <v>17</v>
      </c>
      <c r="T2048" s="14" t="s">
        <v>17</v>
      </c>
      <c r="U2048" s="14" t="s">
        <v>17</v>
      </c>
      <c r="V2048" s="14" t="s">
        <v>17</v>
      </c>
      <c r="W2048" s="14" t="s">
        <v>17</v>
      </c>
      <c r="X2048" s="14" t="s">
        <v>17</v>
      </c>
      <c r="Y2048" s="14" t="s">
        <v>17</v>
      </c>
      <c r="Z2048" s="14" t="s">
        <v>17</v>
      </c>
      <c r="AA2048" s="14" t="s">
        <v>17</v>
      </c>
      <c r="AB2048" s="14" t="s">
        <v>17</v>
      </c>
      <c r="AC2048" s="14" t="s">
        <v>17</v>
      </c>
      <c r="AD2048" s="14" t="s">
        <v>17</v>
      </c>
      <c r="AE2048" s="14" t="s">
        <v>17</v>
      </c>
    </row>
    <row r="2049" spans="1:31">
      <c r="A2049" t="s">
        <v>143</v>
      </c>
      <c r="B2049" t="s">
        <v>27</v>
      </c>
      <c r="C2049" s="234">
        <v>39367</v>
      </c>
      <c r="D2049" s="234">
        <v>39624</v>
      </c>
      <c r="E2049">
        <v>2008</v>
      </c>
      <c r="F2049">
        <v>3</v>
      </c>
      <c r="G2049">
        <v>1</v>
      </c>
      <c r="H2049">
        <v>35.035107705674996</v>
      </c>
      <c r="I2049">
        <v>1.7064999999999999</v>
      </c>
      <c r="J2049" s="14" t="s">
        <v>17</v>
      </c>
      <c r="K2049" s="14" t="s">
        <v>17</v>
      </c>
      <c r="L2049" s="14" t="s">
        <v>17</v>
      </c>
      <c r="M2049" s="14" t="s">
        <v>17</v>
      </c>
      <c r="N2049" s="14" t="s">
        <v>17</v>
      </c>
      <c r="O2049" s="14" t="s">
        <v>17</v>
      </c>
      <c r="P2049" s="14" t="s">
        <v>17</v>
      </c>
      <c r="Q2049" s="14" t="s">
        <v>17</v>
      </c>
      <c r="R2049" s="14" t="s">
        <v>17</v>
      </c>
      <c r="S2049" s="14" t="s">
        <v>17</v>
      </c>
      <c r="T2049" s="14" t="s">
        <v>17</v>
      </c>
      <c r="U2049" s="14" t="s">
        <v>17</v>
      </c>
      <c r="V2049" s="14" t="s">
        <v>17</v>
      </c>
      <c r="W2049" s="14" t="s">
        <v>17</v>
      </c>
      <c r="X2049" s="123">
        <v>0.41044333333333333</v>
      </c>
      <c r="Y2049" s="14">
        <v>88</v>
      </c>
      <c r="Z2049" s="14" t="s">
        <v>17</v>
      </c>
      <c r="AA2049" s="14" t="s">
        <v>17</v>
      </c>
      <c r="AB2049" s="14" t="s">
        <v>17</v>
      </c>
      <c r="AC2049" s="14" t="s">
        <v>17</v>
      </c>
      <c r="AD2049" s="14">
        <f t="shared" si="8"/>
        <v>4.6641287878787874E-3</v>
      </c>
      <c r="AE2049" s="14" t="s">
        <v>17</v>
      </c>
    </row>
    <row r="2050" spans="1:31">
      <c r="A2050" t="s">
        <v>143</v>
      </c>
      <c r="B2050" t="s">
        <v>27</v>
      </c>
      <c r="C2050" s="234">
        <v>39367</v>
      </c>
      <c r="D2050" s="234">
        <v>39624</v>
      </c>
      <c r="E2050">
        <v>2008</v>
      </c>
      <c r="F2050">
        <v>3</v>
      </c>
      <c r="G2050">
        <v>2</v>
      </c>
      <c r="H2050">
        <v>49.232695470750009</v>
      </c>
      <c r="I2050">
        <v>1.5462</v>
      </c>
      <c r="J2050" s="14" t="s">
        <v>17</v>
      </c>
      <c r="K2050" s="14" t="s">
        <v>17</v>
      </c>
      <c r="L2050" s="14" t="s">
        <v>17</v>
      </c>
      <c r="M2050" s="14" t="s">
        <v>17</v>
      </c>
      <c r="N2050" s="14" t="s">
        <v>17</v>
      </c>
      <c r="O2050" s="14" t="s">
        <v>17</v>
      </c>
      <c r="P2050" s="14" t="s">
        <v>17</v>
      </c>
      <c r="Q2050" s="14" t="s">
        <v>17</v>
      </c>
      <c r="R2050" s="14" t="s">
        <v>17</v>
      </c>
      <c r="S2050" s="14" t="s">
        <v>17</v>
      </c>
      <c r="T2050" s="14" t="s">
        <v>17</v>
      </c>
      <c r="U2050" s="14" t="s">
        <v>17</v>
      </c>
      <c r="V2050" s="14" t="s">
        <v>17</v>
      </c>
      <c r="W2050" s="14" t="s">
        <v>17</v>
      </c>
      <c r="X2050" s="123">
        <v>0.49426333333333333</v>
      </c>
      <c r="Y2050" s="14">
        <v>88</v>
      </c>
      <c r="Z2050" s="14" t="s">
        <v>17</v>
      </c>
      <c r="AA2050" s="14" t="s">
        <v>17</v>
      </c>
      <c r="AB2050" s="14" t="s">
        <v>17</v>
      </c>
      <c r="AC2050" s="14" t="s">
        <v>17</v>
      </c>
      <c r="AD2050" s="14">
        <f t="shared" si="8"/>
        <v>5.6166287878787876E-3</v>
      </c>
      <c r="AE2050" s="14" t="s">
        <v>17</v>
      </c>
    </row>
    <row r="2051" spans="1:31">
      <c r="A2051" t="s">
        <v>143</v>
      </c>
      <c r="B2051" t="s">
        <v>27</v>
      </c>
      <c r="C2051" s="234">
        <v>39367</v>
      </c>
      <c r="D2051" s="234">
        <v>39624</v>
      </c>
      <c r="E2051">
        <v>2008</v>
      </c>
      <c r="F2051">
        <v>3</v>
      </c>
      <c r="G2051">
        <v>3</v>
      </c>
      <c r="H2051">
        <v>62.629601022449997</v>
      </c>
      <c r="I2051">
        <v>1.6949000000000001</v>
      </c>
      <c r="J2051" s="14" t="s">
        <v>17</v>
      </c>
      <c r="K2051" s="14" t="s">
        <v>17</v>
      </c>
      <c r="L2051" s="14" t="s">
        <v>17</v>
      </c>
      <c r="M2051" s="14" t="s">
        <v>17</v>
      </c>
      <c r="N2051" s="14" t="s">
        <v>17</v>
      </c>
      <c r="O2051" s="14" t="s">
        <v>17</v>
      </c>
      <c r="P2051" s="14" t="s">
        <v>17</v>
      </c>
      <c r="Q2051" s="14" t="s">
        <v>17</v>
      </c>
      <c r="R2051" s="14" t="s">
        <v>17</v>
      </c>
      <c r="S2051" s="14" t="s">
        <v>17</v>
      </c>
      <c r="T2051" s="14" t="s">
        <v>17</v>
      </c>
      <c r="U2051" s="14" t="s">
        <v>17</v>
      </c>
      <c r="V2051" s="14" t="s">
        <v>17</v>
      </c>
      <c r="W2051" s="14" t="s">
        <v>17</v>
      </c>
      <c r="X2051" s="123">
        <v>0.71251666666666669</v>
      </c>
      <c r="Y2051" s="14">
        <v>88</v>
      </c>
      <c r="Z2051" s="14" t="s">
        <v>17</v>
      </c>
      <c r="AA2051" s="14" t="s">
        <v>17</v>
      </c>
      <c r="AB2051" s="14" t="s">
        <v>17</v>
      </c>
      <c r="AC2051" s="14" t="s">
        <v>17</v>
      </c>
      <c r="AD2051" s="14">
        <f t="shared" si="8"/>
        <v>8.0967803030303036E-3</v>
      </c>
      <c r="AE2051" s="14" t="s">
        <v>17</v>
      </c>
    </row>
    <row r="2052" spans="1:31">
      <c r="A2052" t="s">
        <v>143</v>
      </c>
      <c r="B2052" t="s">
        <v>27</v>
      </c>
      <c r="C2052" s="234">
        <v>39367</v>
      </c>
      <c r="D2052" s="234">
        <v>39624</v>
      </c>
      <c r="E2052">
        <v>2008</v>
      </c>
      <c r="F2052">
        <v>3</v>
      </c>
      <c r="G2052">
        <v>4</v>
      </c>
      <c r="H2052">
        <v>78.371685811237512</v>
      </c>
      <c r="I2052">
        <v>1.6043000000000001</v>
      </c>
      <c r="J2052" s="14" t="s">
        <v>17</v>
      </c>
      <c r="K2052" s="14" t="s">
        <v>17</v>
      </c>
      <c r="L2052" s="14" t="s">
        <v>17</v>
      </c>
      <c r="M2052" s="14" t="s">
        <v>17</v>
      </c>
      <c r="N2052" s="14" t="s">
        <v>17</v>
      </c>
      <c r="O2052" s="14" t="s">
        <v>17</v>
      </c>
      <c r="P2052" s="14" t="s">
        <v>17</v>
      </c>
      <c r="Q2052" s="14" t="s">
        <v>17</v>
      </c>
      <c r="R2052" s="14" t="s">
        <v>17</v>
      </c>
      <c r="S2052" s="14" t="s">
        <v>17</v>
      </c>
      <c r="T2052" s="14" t="s">
        <v>17</v>
      </c>
      <c r="U2052" s="14" t="s">
        <v>17</v>
      </c>
      <c r="V2052" s="14" t="s">
        <v>17</v>
      </c>
      <c r="W2052" s="14" t="s">
        <v>17</v>
      </c>
      <c r="X2052" s="123">
        <v>0.7602133333333333</v>
      </c>
      <c r="Y2052" s="14">
        <v>88</v>
      </c>
      <c r="Z2052" s="14" t="s">
        <v>17</v>
      </c>
      <c r="AA2052" s="14" t="s">
        <v>17</v>
      </c>
      <c r="AB2052" s="14" t="s">
        <v>17</v>
      </c>
      <c r="AC2052" s="14" t="s">
        <v>17</v>
      </c>
      <c r="AD2052" s="14">
        <f t="shared" si="8"/>
        <v>8.6387878787878777E-3</v>
      </c>
      <c r="AE2052" s="14" t="s">
        <v>17</v>
      </c>
    </row>
    <row r="2053" spans="1:31">
      <c r="A2053" t="s">
        <v>143</v>
      </c>
      <c r="B2053" t="s">
        <v>27</v>
      </c>
      <c r="C2053" s="234">
        <v>39367</v>
      </c>
      <c r="D2053" s="234">
        <v>39624</v>
      </c>
      <c r="E2053">
        <v>2008</v>
      </c>
      <c r="F2053">
        <v>3</v>
      </c>
      <c r="G2053">
        <v>5</v>
      </c>
      <c r="H2053">
        <v>82.755977371031264</v>
      </c>
      <c r="I2053">
        <v>1.9112</v>
      </c>
      <c r="J2053" s="14" t="s">
        <v>17</v>
      </c>
      <c r="K2053" s="14" t="s">
        <v>17</v>
      </c>
      <c r="L2053" s="14" t="s">
        <v>17</v>
      </c>
      <c r="M2053" s="14" t="s">
        <v>17</v>
      </c>
      <c r="N2053" s="14" t="s">
        <v>17</v>
      </c>
      <c r="O2053" s="14" t="s">
        <v>17</v>
      </c>
      <c r="P2053" s="14" t="s">
        <v>17</v>
      </c>
      <c r="Q2053" s="14" t="s">
        <v>17</v>
      </c>
      <c r="R2053" s="14" t="s">
        <v>17</v>
      </c>
      <c r="S2053" s="14" t="s">
        <v>17</v>
      </c>
      <c r="T2053" s="14" t="s">
        <v>17</v>
      </c>
      <c r="U2053" s="14" t="s">
        <v>17</v>
      </c>
      <c r="V2053" s="14" t="s">
        <v>17</v>
      </c>
      <c r="W2053" s="14" t="s">
        <v>17</v>
      </c>
      <c r="X2053" s="123">
        <v>0.80636333333333343</v>
      </c>
      <c r="Y2053" s="14">
        <v>88</v>
      </c>
      <c r="Z2053" s="14" t="s">
        <v>17</v>
      </c>
      <c r="AA2053" s="14" t="s">
        <v>17</v>
      </c>
      <c r="AB2053" s="14" t="s">
        <v>17</v>
      </c>
      <c r="AC2053" s="14" t="s">
        <v>17</v>
      </c>
      <c r="AD2053" s="14">
        <f t="shared" si="8"/>
        <v>9.1632196969696975E-3</v>
      </c>
      <c r="AE2053" s="14" t="s">
        <v>17</v>
      </c>
    </row>
    <row r="2054" spans="1:31">
      <c r="A2054" t="s">
        <v>143</v>
      </c>
      <c r="B2054" t="s">
        <v>27</v>
      </c>
      <c r="C2054" s="234">
        <v>39367</v>
      </c>
      <c r="D2054" s="234">
        <v>39624</v>
      </c>
      <c r="E2054">
        <v>2008</v>
      </c>
      <c r="F2054">
        <v>3</v>
      </c>
      <c r="G2054">
        <v>6</v>
      </c>
      <c r="H2054">
        <v>85.24778948028748</v>
      </c>
      <c r="I2054">
        <v>1.8553999999999999</v>
      </c>
      <c r="J2054" s="14" t="s">
        <v>17</v>
      </c>
      <c r="K2054" s="14" t="s">
        <v>17</v>
      </c>
      <c r="L2054" s="14" t="s">
        <v>17</v>
      </c>
      <c r="M2054" s="14" t="s">
        <v>17</v>
      </c>
      <c r="N2054" s="14" t="s">
        <v>17</v>
      </c>
      <c r="O2054" s="14" t="s">
        <v>17</v>
      </c>
      <c r="P2054" s="14" t="s">
        <v>17</v>
      </c>
      <c r="Q2054" s="14" t="s">
        <v>17</v>
      </c>
      <c r="R2054" s="14" t="s">
        <v>17</v>
      </c>
      <c r="S2054" s="14" t="s">
        <v>17</v>
      </c>
      <c r="T2054" s="14" t="s">
        <v>17</v>
      </c>
      <c r="U2054" s="14" t="s">
        <v>17</v>
      </c>
      <c r="V2054" s="14" t="s">
        <v>17</v>
      </c>
      <c r="W2054" s="14" t="s">
        <v>17</v>
      </c>
      <c r="X2054" s="123">
        <v>0.83979666666666664</v>
      </c>
      <c r="Y2054" s="14">
        <v>88</v>
      </c>
      <c r="Z2054" s="14" t="s">
        <v>17</v>
      </c>
      <c r="AA2054" s="14" t="s">
        <v>17</v>
      </c>
      <c r="AB2054" s="14" t="s">
        <v>17</v>
      </c>
      <c r="AC2054" s="14" t="s">
        <v>17</v>
      </c>
      <c r="AD2054" s="14">
        <f t="shared" si="8"/>
        <v>9.5431439393939398E-3</v>
      </c>
      <c r="AE2054" s="14" t="s">
        <v>17</v>
      </c>
    </row>
    <row r="2055" spans="1:31">
      <c r="A2055" t="s">
        <v>143</v>
      </c>
      <c r="B2055" t="s">
        <v>27</v>
      </c>
      <c r="C2055" s="234">
        <v>39367</v>
      </c>
      <c r="D2055" s="234">
        <v>39624</v>
      </c>
      <c r="E2055">
        <v>2008</v>
      </c>
      <c r="F2055">
        <v>3</v>
      </c>
      <c r="G2055">
        <v>7</v>
      </c>
      <c r="H2055">
        <v>90.822783442049996</v>
      </c>
      <c r="I2055">
        <v>2.0398999999999998</v>
      </c>
      <c r="J2055" s="14" t="s">
        <v>17</v>
      </c>
      <c r="K2055" s="14" t="s">
        <v>17</v>
      </c>
      <c r="L2055" s="14" t="s">
        <v>17</v>
      </c>
      <c r="M2055" s="14" t="s">
        <v>17</v>
      </c>
      <c r="N2055" s="14" t="s">
        <v>17</v>
      </c>
      <c r="O2055" s="14" t="s">
        <v>17</v>
      </c>
      <c r="P2055" s="14" t="s">
        <v>17</v>
      </c>
      <c r="Q2055" s="14" t="s">
        <v>17</v>
      </c>
      <c r="R2055" s="14" t="s">
        <v>17</v>
      </c>
      <c r="S2055" s="14" t="s">
        <v>17</v>
      </c>
      <c r="T2055" s="14" t="s">
        <v>17</v>
      </c>
      <c r="U2055" s="14" t="s">
        <v>17</v>
      </c>
      <c r="V2055" s="14" t="s">
        <v>17</v>
      </c>
      <c r="W2055" s="14" t="s">
        <v>17</v>
      </c>
      <c r="X2055" s="123">
        <v>0.84782000000000002</v>
      </c>
      <c r="Y2055" s="14">
        <v>88</v>
      </c>
      <c r="Z2055" s="14" t="s">
        <v>17</v>
      </c>
      <c r="AA2055" s="14" t="s">
        <v>17</v>
      </c>
      <c r="AB2055" s="14" t="s">
        <v>17</v>
      </c>
      <c r="AC2055" s="14" t="s">
        <v>17</v>
      </c>
      <c r="AD2055" s="14">
        <f t="shared" si="8"/>
        <v>9.6343181818181814E-3</v>
      </c>
      <c r="AE2055" s="14" t="s">
        <v>17</v>
      </c>
    </row>
    <row r="2056" spans="1:31">
      <c r="A2056" t="s">
        <v>143</v>
      </c>
      <c r="B2056" t="s">
        <v>27</v>
      </c>
      <c r="C2056" s="234">
        <v>39367</v>
      </c>
      <c r="D2056" s="234">
        <v>39624</v>
      </c>
      <c r="E2056">
        <v>2008</v>
      </c>
      <c r="F2056">
        <v>3</v>
      </c>
      <c r="G2056">
        <v>8</v>
      </c>
      <c r="H2056">
        <v>76.059647276250004</v>
      </c>
      <c r="I2056">
        <v>1.6982999999999999</v>
      </c>
      <c r="J2056" s="14" t="s">
        <v>17</v>
      </c>
      <c r="K2056" s="14" t="s">
        <v>17</v>
      </c>
      <c r="L2056" s="14" t="s">
        <v>17</v>
      </c>
      <c r="M2056" s="14" t="s">
        <v>17</v>
      </c>
      <c r="N2056" s="14" t="s">
        <v>17</v>
      </c>
      <c r="O2056" s="14" t="s">
        <v>17</v>
      </c>
      <c r="P2056" s="14" t="s">
        <v>17</v>
      </c>
      <c r="Q2056" s="14" t="s">
        <v>17</v>
      </c>
      <c r="R2056" s="14" t="s">
        <v>17</v>
      </c>
      <c r="S2056" s="14" t="s">
        <v>17</v>
      </c>
      <c r="T2056" s="14" t="s">
        <v>17</v>
      </c>
      <c r="U2056" s="14" t="s">
        <v>17</v>
      </c>
      <c r="V2056" s="14" t="s">
        <v>17</v>
      </c>
      <c r="W2056" s="14" t="s">
        <v>17</v>
      </c>
      <c r="X2056" s="14" t="s">
        <v>17</v>
      </c>
      <c r="Y2056" s="14" t="s">
        <v>17</v>
      </c>
      <c r="Z2056" s="14" t="s">
        <v>17</v>
      </c>
      <c r="AA2056" s="14" t="s">
        <v>17</v>
      </c>
      <c r="AB2056" s="14" t="s">
        <v>17</v>
      </c>
      <c r="AC2056" s="14" t="s">
        <v>17</v>
      </c>
      <c r="AD2056" s="14" t="s">
        <v>17</v>
      </c>
      <c r="AE2056" s="14" t="s">
        <v>17</v>
      </c>
    </row>
    <row r="2057" spans="1:31">
      <c r="A2057" t="s">
        <v>143</v>
      </c>
      <c r="B2057" t="s">
        <v>27</v>
      </c>
      <c r="C2057" s="234">
        <v>39367</v>
      </c>
      <c r="D2057" s="234">
        <v>39624</v>
      </c>
      <c r="E2057">
        <v>2008</v>
      </c>
      <c r="F2057">
        <v>3</v>
      </c>
      <c r="G2057">
        <v>9</v>
      </c>
      <c r="H2057">
        <v>38.044866739274994</v>
      </c>
      <c r="I2057">
        <v>1.8661000000000001</v>
      </c>
      <c r="J2057" s="14" t="s">
        <v>17</v>
      </c>
      <c r="K2057" s="14" t="s">
        <v>17</v>
      </c>
      <c r="L2057" s="14" t="s">
        <v>17</v>
      </c>
      <c r="M2057" s="14" t="s">
        <v>17</v>
      </c>
      <c r="N2057" s="14" t="s">
        <v>17</v>
      </c>
      <c r="O2057" s="14" t="s">
        <v>17</v>
      </c>
      <c r="P2057" s="14" t="s">
        <v>17</v>
      </c>
      <c r="Q2057" s="14" t="s">
        <v>17</v>
      </c>
      <c r="R2057" s="14" t="s">
        <v>17</v>
      </c>
      <c r="S2057" s="14" t="s">
        <v>17</v>
      </c>
      <c r="T2057" s="14" t="s">
        <v>17</v>
      </c>
      <c r="U2057" s="14" t="s">
        <v>17</v>
      </c>
      <c r="V2057" s="14" t="s">
        <v>17</v>
      </c>
      <c r="W2057" s="14" t="s">
        <v>17</v>
      </c>
      <c r="X2057" s="14" t="s">
        <v>17</v>
      </c>
      <c r="Y2057" s="14" t="s">
        <v>17</v>
      </c>
      <c r="Z2057" s="14" t="s">
        <v>17</v>
      </c>
      <c r="AA2057" s="14" t="s">
        <v>17</v>
      </c>
      <c r="AB2057" s="14" t="s">
        <v>17</v>
      </c>
      <c r="AC2057" s="14" t="s">
        <v>17</v>
      </c>
      <c r="AD2057" s="14" t="s">
        <v>17</v>
      </c>
      <c r="AE2057" s="14" t="s">
        <v>17</v>
      </c>
    </row>
    <row r="2058" spans="1:31">
      <c r="A2058" t="s">
        <v>143</v>
      </c>
      <c r="B2058" t="s">
        <v>27</v>
      </c>
      <c r="C2058" s="234">
        <v>39367</v>
      </c>
      <c r="D2058" s="234">
        <v>39624</v>
      </c>
      <c r="E2058">
        <v>2008</v>
      </c>
      <c r="F2058">
        <v>3</v>
      </c>
      <c r="G2058">
        <v>10</v>
      </c>
      <c r="H2058">
        <v>84.78589979062501</v>
      </c>
      <c r="I2058">
        <v>1.9549000000000001</v>
      </c>
      <c r="J2058" s="14" t="s">
        <v>17</v>
      </c>
      <c r="K2058" s="14" t="s">
        <v>17</v>
      </c>
      <c r="L2058" s="14" t="s">
        <v>17</v>
      </c>
      <c r="M2058" s="14" t="s">
        <v>17</v>
      </c>
      <c r="N2058" s="14" t="s">
        <v>17</v>
      </c>
      <c r="O2058" s="14" t="s">
        <v>17</v>
      </c>
      <c r="P2058" s="14" t="s">
        <v>17</v>
      </c>
      <c r="Q2058" s="14" t="s">
        <v>17</v>
      </c>
      <c r="R2058" s="14" t="s">
        <v>17</v>
      </c>
      <c r="S2058" s="14" t="s">
        <v>17</v>
      </c>
      <c r="T2058" s="14" t="s">
        <v>17</v>
      </c>
      <c r="U2058" s="14" t="s">
        <v>17</v>
      </c>
      <c r="V2058" s="14" t="s">
        <v>17</v>
      </c>
      <c r="W2058" s="14" t="s">
        <v>17</v>
      </c>
      <c r="X2058" s="14" t="s">
        <v>17</v>
      </c>
      <c r="Y2058" s="14" t="s">
        <v>17</v>
      </c>
      <c r="Z2058" s="14" t="s">
        <v>17</v>
      </c>
      <c r="AA2058" s="14" t="s">
        <v>17</v>
      </c>
      <c r="AB2058" s="14" t="s">
        <v>17</v>
      </c>
      <c r="AC2058" s="14" t="s">
        <v>17</v>
      </c>
      <c r="AD2058" s="14" t="s">
        <v>17</v>
      </c>
      <c r="AE2058" s="14" t="s">
        <v>17</v>
      </c>
    </row>
    <row r="2059" spans="1:31">
      <c r="A2059" t="s">
        <v>143</v>
      </c>
      <c r="B2059" t="s">
        <v>27</v>
      </c>
      <c r="C2059" s="234">
        <v>39367</v>
      </c>
      <c r="D2059" s="234">
        <v>39624</v>
      </c>
      <c r="E2059">
        <v>2008</v>
      </c>
      <c r="F2059">
        <v>3</v>
      </c>
      <c r="G2059">
        <v>11</v>
      </c>
      <c r="H2059">
        <v>87.31832361615001</v>
      </c>
      <c r="I2059">
        <v>1.8559000000000001</v>
      </c>
      <c r="J2059" s="14" t="s">
        <v>17</v>
      </c>
      <c r="K2059" s="14" t="s">
        <v>17</v>
      </c>
      <c r="L2059" s="14" t="s">
        <v>17</v>
      </c>
      <c r="M2059" s="14" t="s">
        <v>17</v>
      </c>
      <c r="N2059" s="14" t="s">
        <v>17</v>
      </c>
      <c r="O2059" s="14" t="s">
        <v>17</v>
      </c>
      <c r="P2059" s="14" t="s">
        <v>17</v>
      </c>
      <c r="Q2059" s="14" t="s">
        <v>17</v>
      </c>
      <c r="R2059" s="14" t="s">
        <v>17</v>
      </c>
      <c r="S2059" s="14" t="s">
        <v>17</v>
      </c>
      <c r="T2059" s="14" t="s">
        <v>17</v>
      </c>
      <c r="U2059" s="14" t="s">
        <v>17</v>
      </c>
      <c r="V2059" s="14" t="s">
        <v>17</v>
      </c>
      <c r="W2059" s="14" t="s">
        <v>17</v>
      </c>
      <c r="X2059" s="14" t="s">
        <v>17</v>
      </c>
      <c r="Y2059" s="14" t="s">
        <v>17</v>
      </c>
      <c r="Z2059" s="14" t="s">
        <v>17</v>
      </c>
      <c r="AA2059" s="14" t="s">
        <v>17</v>
      </c>
      <c r="AB2059" s="14" t="s">
        <v>17</v>
      </c>
      <c r="AC2059" s="14" t="s">
        <v>17</v>
      </c>
      <c r="AD2059" s="14" t="s">
        <v>17</v>
      </c>
      <c r="AE2059" s="14" t="s">
        <v>17</v>
      </c>
    </row>
    <row r="2060" spans="1:31">
      <c r="A2060" t="s">
        <v>143</v>
      </c>
      <c r="B2060" t="s">
        <v>27</v>
      </c>
      <c r="C2060" s="234">
        <v>39367</v>
      </c>
      <c r="D2060" s="234">
        <v>39624</v>
      </c>
      <c r="E2060">
        <v>2008</v>
      </c>
      <c r="F2060">
        <v>3</v>
      </c>
      <c r="G2060">
        <v>12</v>
      </c>
      <c r="H2060">
        <v>84.78589979062501</v>
      </c>
      <c r="I2060">
        <v>1.8804000000000001</v>
      </c>
      <c r="J2060" s="14" t="s">
        <v>17</v>
      </c>
      <c r="K2060" s="14" t="s">
        <v>17</v>
      </c>
      <c r="L2060" s="14" t="s">
        <v>17</v>
      </c>
      <c r="M2060" s="14" t="s">
        <v>17</v>
      </c>
      <c r="N2060" s="14" t="s">
        <v>17</v>
      </c>
      <c r="O2060" s="14" t="s">
        <v>17</v>
      </c>
      <c r="P2060" s="14" t="s">
        <v>17</v>
      </c>
      <c r="Q2060" s="14" t="s">
        <v>17</v>
      </c>
      <c r="R2060" s="14" t="s">
        <v>17</v>
      </c>
      <c r="S2060" s="14" t="s">
        <v>17</v>
      </c>
      <c r="T2060" s="14" t="s">
        <v>17</v>
      </c>
      <c r="U2060" s="14" t="s">
        <v>17</v>
      </c>
      <c r="V2060" s="14" t="s">
        <v>17</v>
      </c>
      <c r="W2060" s="14" t="s">
        <v>17</v>
      </c>
      <c r="X2060" s="14" t="s">
        <v>17</v>
      </c>
      <c r="Y2060" s="14" t="s">
        <v>17</v>
      </c>
      <c r="Z2060" s="14" t="s">
        <v>17</v>
      </c>
      <c r="AA2060" s="14" t="s">
        <v>17</v>
      </c>
      <c r="AB2060" s="14" t="s">
        <v>17</v>
      </c>
      <c r="AC2060" s="14" t="s">
        <v>17</v>
      </c>
      <c r="AD2060" s="14" t="s">
        <v>17</v>
      </c>
      <c r="AE2060" s="14" t="s">
        <v>17</v>
      </c>
    </row>
    <row r="2061" spans="1:31">
      <c r="A2061" t="s">
        <v>143</v>
      </c>
      <c r="B2061" t="s">
        <v>27</v>
      </c>
      <c r="C2061" s="234">
        <v>39367</v>
      </c>
      <c r="D2061" s="234">
        <v>39624</v>
      </c>
      <c r="E2061">
        <v>2008</v>
      </c>
      <c r="F2061">
        <v>3</v>
      </c>
      <c r="G2061">
        <v>13</v>
      </c>
      <c r="H2061">
        <v>88.096841212875006</v>
      </c>
      <c r="I2061">
        <v>2.0989</v>
      </c>
      <c r="J2061" s="14" t="s">
        <v>17</v>
      </c>
      <c r="K2061" s="14" t="s">
        <v>17</v>
      </c>
      <c r="L2061" s="14" t="s">
        <v>17</v>
      </c>
      <c r="M2061" s="14" t="s">
        <v>17</v>
      </c>
      <c r="N2061" s="14" t="s">
        <v>17</v>
      </c>
      <c r="O2061" s="14" t="s">
        <v>17</v>
      </c>
      <c r="P2061" s="14" t="s">
        <v>17</v>
      </c>
      <c r="Q2061" s="14" t="s">
        <v>17</v>
      </c>
      <c r="R2061" s="14" t="s">
        <v>17</v>
      </c>
      <c r="S2061" s="14" t="s">
        <v>17</v>
      </c>
      <c r="T2061" s="14" t="s">
        <v>17</v>
      </c>
      <c r="U2061" s="14" t="s">
        <v>17</v>
      </c>
      <c r="V2061" s="14" t="s">
        <v>17</v>
      </c>
      <c r="W2061" s="14" t="s">
        <v>17</v>
      </c>
      <c r="X2061" s="14" t="s">
        <v>17</v>
      </c>
      <c r="Y2061" s="14" t="s">
        <v>17</v>
      </c>
      <c r="Z2061" s="14" t="s">
        <v>17</v>
      </c>
      <c r="AA2061" s="14" t="s">
        <v>17</v>
      </c>
      <c r="AB2061" s="14" t="s">
        <v>17</v>
      </c>
      <c r="AC2061" s="14" t="s">
        <v>17</v>
      </c>
      <c r="AD2061" s="14" t="s">
        <v>17</v>
      </c>
      <c r="AE2061" s="14" t="s">
        <v>17</v>
      </c>
    </row>
    <row r="2062" spans="1:31">
      <c r="A2062" t="s">
        <v>143</v>
      </c>
      <c r="B2062" t="s">
        <v>27</v>
      </c>
      <c r="C2062" s="234">
        <v>39367</v>
      </c>
      <c r="D2062" s="234">
        <v>39624</v>
      </c>
      <c r="E2062">
        <v>2008</v>
      </c>
      <c r="F2062">
        <v>3</v>
      </c>
      <c r="G2062">
        <v>14</v>
      </c>
      <c r="H2062">
        <v>86.874946164187506</v>
      </c>
      <c r="I2062">
        <v>1.7989999999999999</v>
      </c>
      <c r="J2062" s="14" t="s">
        <v>17</v>
      </c>
      <c r="K2062" s="14" t="s">
        <v>17</v>
      </c>
      <c r="L2062" s="14" t="s">
        <v>17</v>
      </c>
      <c r="M2062" s="14" t="s">
        <v>17</v>
      </c>
      <c r="N2062" s="14" t="s">
        <v>17</v>
      </c>
      <c r="O2062" s="14" t="s">
        <v>17</v>
      </c>
      <c r="P2062" s="14" t="s">
        <v>17</v>
      </c>
      <c r="Q2062" s="14" t="s">
        <v>17</v>
      </c>
      <c r="R2062" s="14" t="s">
        <v>17</v>
      </c>
      <c r="S2062" s="14" t="s">
        <v>17</v>
      </c>
      <c r="T2062" s="14" t="s">
        <v>17</v>
      </c>
      <c r="U2062" s="14" t="s">
        <v>17</v>
      </c>
      <c r="V2062" s="14" t="s">
        <v>17</v>
      </c>
      <c r="W2062" s="14" t="s">
        <v>17</v>
      </c>
      <c r="X2062" s="14" t="s">
        <v>17</v>
      </c>
      <c r="Y2062" s="14" t="s">
        <v>17</v>
      </c>
      <c r="Z2062" s="14" t="s">
        <v>17</v>
      </c>
      <c r="AA2062" s="14" t="s">
        <v>17</v>
      </c>
      <c r="AB2062" s="14" t="s">
        <v>17</v>
      </c>
      <c r="AC2062" s="14" t="s">
        <v>17</v>
      </c>
      <c r="AD2062" s="14" t="s">
        <v>17</v>
      </c>
      <c r="AE2062" s="14" t="s">
        <v>17</v>
      </c>
    </row>
    <row r="2063" spans="1:31">
      <c r="A2063" t="s">
        <v>143</v>
      </c>
      <c r="B2063" t="s">
        <v>27</v>
      </c>
      <c r="C2063" s="234">
        <v>39367</v>
      </c>
      <c r="D2063" s="234">
        <v>39624</v>
      </c>
      <c r="E2063">
        <v>2008</v>
      </c>
      <c r="F2063">
        <v>4</v>
      </c>
      <c r="G2063">
        <v>1</v>
      </c>
      <c r="H2063">
        <v>40.388198682975002</v>
      </c>
      <c r="I2063">
        <v>1.5622</v>
      </c>
      <c r="J2063" s="14" t="s">
        <v>17</v>
      </c>
      <c r="K2063" s="14" t="s">
        <v>17</v>
      </c>
      <c r="L2063" s="14" t="s">
        <v>17</v>
      </c>
      <c r="M2063" s="14" t="s">
        <v>17</v>
      </c>
      <c r="N2063" s="14" t="s">
        <v>17</v>
      </c>
      <c r="O2063" s="14" t="s">
        <v>17</v>
      </c>
      <c r="P2063" s="14" t="s">
        <v>17</v>
      </c>
      <c r="Q2063" s="14" t="s">
        <v>17</v>
      </c>
      <c r="R2063" s="14" t="s">
        <v>17</v>
      </c>
      <c r="S2063" s="14" t="s">
        <v>17</v>
      </c>
      <c r="T2063" s="14" t="s">
        <v>17</v>
      </c>
      <c r="U2063" s="14" t="s">
        <v>17</v>
      </c>
      <c r="V2063" s="14" t="s">
        <v>17</v>
      </c>
      <c r="W2063" s="14" t="s">
        <v>17</v>
      </c>
      <c r="X2063" s="123">
        <v>0.46617333333333333</v>
      </c>
      <c r="Y2063" s="14">
        <v>88</v>
      </c>
      <c r="Z2063" s="14" t="s">
        <v>17</v>
      </c>
      <c r="AA2063" s="14" t="s">
        <v>17</v>
      </c>
      <c r="AB2063" s="14" t="s">
        <v>17</v>
      </c>
      <c r="AC2063" s="14" t="s">
        <v>17</v>
      </c>
      <c r="AD2063" s="14">
        <f t="shared" si="8"/>
        <v>5.2974242424242424E-3</v>
      </c>
      <c r="AE2063" s="14" t="s">
        <v>17</v>
      </c>
    </row>
    <row r="2064" spans="1:31">
      <c r="A2064" t="s">
        <v>143</v>
      </c>
      <c r="B2064" t="s">
        <v>27</v>
      </c>
      <c r="C2064" s="234">
        <v>39367</v>
      </c>
      <c r="D2064" s="234">
        <v>39624</v>
      </c>
      <c r="E2064">
        <v>2008</v>
      </c>
      <c r="F2064">
        <v>4</v>
      </c>
      <c r="G2064">
        <v>2</v>
      </c>
      <c r="H2064">
        <v>47.980630380375004</v>
      </c>
      <c r="I2064">
        <v>1.7061999999999999</v>
      </c>
      <c r="J2064" s="14" t="s">
        <v>17</v>
      </c>
      <c r="K2064" s="14" t="s">
        <v>17</v>
      </c>
      <c r="L2064" s="14" t="s">
        <v>17</v>
      </c>
      <c r="M2064" s="14" t="s">
        <v>17</v>
      </c>
      <c r="N2064" s="14" t="s">
        <v>17</v>
      </c>
      <c r="O2064" s="14" t="s">
        <v>17</v>
      </c>
      <c r="P2064" s="14" t="s">
        <v>17</v>
      </c>
      <c r="Q2064" s="14" t="s">
        <v>17</v>
      </c>
      <c r="R2064" s="14" t="s">
        <v>17</v>
      </c>
      <c r="S2064" s="14" t="s">
        <v>17</v>
      </c>
      <c r="T2064" s="14" t="s">
        <v>17</v>
      </c>
      <c r="U2064" s="14" t="s">
        <v>17</v>
      </c>
      <c r="V2064" s="14" t="s">
        <v>17</v>
      </c>
      <c r="W2064" s="14" t="s">
        <v>17</v>
      </c>
      <c r="X2064" s="123">
        <v>0.49865999999999994</v>
      </c>
      <c r="Y2064" s="14">
        <v>88</v>
      </c>
      <c r="Z2064" s="14" t="s">
        <v>17</v>
      </c>
      <c r="AA2064" s="14" t="s">
        <v>17</v>
      </c>
      <c r="AB2064" s="14" t="s">
        <v>17</v>
      </c>
      <c r="AC2064" s="14" t="s">
        <v>17</v>
      </c>
      <c r="AD2064" s="14">
        <f t="shared" si="8"/>
        <v>5.6665909090909084E-3</v>
      </c>
      <c r="AE2064" s="14" t="s">
        <v>17</v>
      </c>
    </row>
    <row r="2065" spans="1:31">
      <c r="A2065" t="s">
        <v>143</v>
      </c>
      <c r="B2065" t="s">
        <v>27</v>
      </c>
      <c r="C2065" s="234">
        <v>39367</v>
      </c>
      <c r="D2065" s="234">
        <v>39624</v>
      </c>
      <c r="E2065">
        <v>2008</v>
      </c>
      <c r="F2065">
        <v>4</v>
      </c>
      <c r="G2065">
        <v>3</v>
      </c>
      <c r="H2065">
        <v>52.279605557850005</v>
      </c>
      <c r="I2065">
        <v>1.8234999999999999</v>
      </c>
      <c r="J2065" s="14" t="s">
        <v>17</v>
      </c>
      <c r="K2065" s="14" t="s">
        <v>17</v>
      </c>
      <c r="L2065" s="14" t="s">
        <v>17</v>
      </c>
      <c r="M2065" s="14" t="s">
        <v>17</v>
      </c>
      <c r="N2065" s="14" t="s">
        <v>17</v>
      </c>
      <c r="O2065" s="14" t="s">
        <v>17</v>
      </c>
      <c r="P2065" s="14" t="s">
        <v>17</v>
      </c>
      <c r="Q2065" s="14" t="s">
        <v>17</v>
      </c>
      <c r="R2065" s="14" t="s">
        <v>17</v>
      </c>
      <c r="S2065" s="14" t="s">
        <v>17</v>
      </c>
      <c r="T2065" s="14" t="s">
        <v>17</v>
      </c>
      <c r="U2065" s="14" t="s">
        <v>17</v>
      </c>
      <c r="V2065" s="14" t="s">
        <v>17</v>
      </c>
      <c r="W2065" s="14" t="s">
        <v>17</v>
      </c>
      <c r="X2065" s="123">
        <v>0.53280666666666665</v>
      </c>
      <c r="Y2065" s="14">
        <v>88</v>
      </c>
      <c r="Z2065" s="14" t="s">
        <v>17</v>
      </c>
      <c r="AA2065" s="14" t="s">
        <v>17</v>
      </c>
      <c r="AB2065" s="14" t="s">
        <v>17</v>
      </c>
      <c r="AC2065" s="14" t="s">
        <v>17</v>
      </c>
      <c r="AD2065" s="14">
        <f t="shared" si="8"/>
        <v>6.0546212121212117E-3</v>
      </c>
      <c r="AE2065" s="14" t="s">
        <v>17</v>
      </c>
    </row>
    <row r="2066" spans="1:31">
      <c r="A2066" t="s">
        <v>143</v>
      </c>
      <c r="B2066" t="s">
        <v>27</v>
      </c>
      <c r="C2066" s="234">
        <v>39367</v>
      </c>
      <c r="D2066" s="234">
        <v>39624</v>
      </c>
      <c r="E2066">
        <v>2008</v>
      </c>
      <c r="F2066">
        <v>4</v>
      </c>
      <c r="G2066">
        <v>4</v>
      </c>
      <c r="H2066">
        <v>82.534145314499995</v>
      </c>
      <c r="I2066">
        <v>1.7545999999999999</v>
      </c>
      <c r="J2066" s="14" t="s">
        <v>17</v>
      </c>
      <c r="K2066" s="14" t="s">
        <v>17</v>
      </c>
      <c r="L2066" s="14" t="s">
        <v>17</v>
      </c>
      <c r="M2066" s="14" t="s">
        <v>17</v>
      </c>
      <c r="N2066" s="14" t="s">
        <v>17</v>
      </c>
      <c r="O2066" s="14" t="s">
        <v>17</v>
      </c>
      <c r="P2066" s="14" t="s">
        <v>17</v>
      </c>
      <c r="Q2066" s="14" t="s">
        <v>17</v>
      </c>
      <c r="R2066" s="14" t="s">
        <v>17</v>
      </c>
      <c r="S2066" s="14" t="s">
        <v>17</v>
      </c>
      <c r="T2066" s="14" t="s">
        <v>17</v>
      </c>
      <c r="U2066" s="14" t="s">
        <v>17</v>
      </c>
      <c r="V2066" s="14" t="s">
        <v>17</v>
      </c>
      <c r="W2066" s="14" t="s">
        <v>17</v>
      </c>
      <c r="X2066" s="123">
        <v>0.72139666666666669</v>
      </c>
      <c r="Y2066" s="14">
        <v>88</v>
      </c>
      <c r="Z2066" s="14" t="s">
        <v>17</v>
      </c>
      <c r="AA2066" s="14" t="s">
        <v>17</v>
      </c>
      <c r="AB2066" s="14" t="s">
        <v>17</v>
      </c>
      <c r="AC2066" s="14" t="s">
        <v>17</v>
      </c>
      <c r="AD2066" s="14">
        <f t="shared" si="8"/>
        <v>8.1976893939393943E-3</v>
      </c>
      <c r="AE2066" s="14" t="s">
        <v>17</v>
      </c>
    </row>
    <row r="2067" spans="1:31">
      <c r="A2067" t="s">
        <v>143</v>
      </c>
      <c r="B2067" t="s">
        <v>27</v>
      </c>
      <c r="C2067" s="234">
        <v>39367</v>
      </c>
      <c r="D2067" s="234">
        <v>39624</v>
      </c>
      <c r="E2067">
        <v>2008</v>
      </c>
      <c r="F2067">
        <v>4</v>
      </c>
      <c r="G2067">
        <v>5</v>
      </c>
      <c r="H2067">
        <v>87.869586959549991</v>
      </c>
      <c r="I2067">
        <v>1.7096</v>
      </c>
      <c r="J2067" s="14" t="s">
        <v>17</v>
      </c>
      <c r="K2067" s="14" t="s">
        <v>17</v>
      </c>
      <c r="L2067" s="14" t="s">
        <v>17</v>
      </c>
      <c r="M2067" s="14" t="s">
        <v>17</v>
      </c>
      <c r="N2067" s="14" t="s">
        <v>17</v>
      </c>
      <c r="O2067" s="14" t="s">
        <v>17</v>
      </c>
      <c r="P2067" s="14" t="s">
        <v>17</v>
      </c>
      <c r="Q2067" s="14" t="s">
        <v>17</v>
      </c>
      <c r="R2067" s="14" t="s">
        <v>17</v>
      </c>
      <c r="S2067" s="14" t="s">
        <v>17</v>
      </c>
      <c r="T2067" s="14" t="s">
        <v>17</v>
      </c>
      <c r="U2067" s="14" t="s">
        <v>17</v>
      </c>
      <c r="V2067" s="14" t="s">
        <v>17</v>
      </c>
      <c r="W2067" s="14" t="s">
        <v>17</v>
      </c>
      <c r="X2067" s="123">
        <v>0.77160666666666666</v>
      </c>
      <c r="Y2067" s="14">
        <v>88</v>
      </c>
      <c r="Z2067" s="14" t="s">
        <v>17</v>
      </c>
      <c r="AA2067" s="14" t="s">
        <v>17</v>
      </c>
      <c r="AB2067" s="14" t="s">
        <v>17</v>
      </c>
      <c r="AC2067" s="14" t="s">
        <v>17</v>
      </c>
      <c r="AD2067" s="14">
        <f t="shared" si="8"/>
        <v>8.7682575757575751E-3</v>
      </c>
      <c r="AE2067" s="14" t="s">
        <v>17</v>
      </c>
    </row>
    <row r="2068" spans="1:31">
      <c r="A2068" t="s">
        <v>143</v>
      </c>
      <c r="B2068" t="s">
        <v>27</v>
      </c>
      <c r="C2068" s="234">
        <v>39367</v>
      </c>
      <c r="D2068" s="234">
        <v>39624</v>
      </c>
      <c r="E2068">
        <v>2008</v>
      </c>
      <c r="F2068">
        <v>4</v>
      </c>
      <c r="G2068">
        <v>6</v>
      </c>
      <c r="H2068">
        <v>88.16490660780002</v>
      </c>
      <c r="I2068">
        <v>1.7991999999999999</v>
      </c>
      <c r="J2068" s="14" t="s">
        <v>17</v>
      </c>
      <c r="K2068" s="14" t="s">
        <v>17</v>
      </c>
      <c r="L2068" s="14" t="s">
        <v>17</v>
      </c>
      <c r="M2068" s="14" t="s">
        <v>17</v>
      </c>
      <c r="N2068" s="14" t="s">
        <v>17</v>
      </c>
      <c r="O2068" s="14" t="s">
        <v>17</v>
      </c>
      <c r="P2068" s="14" t="s">
        <v>17</v>
      </c>
      <c r="Q2068" s="14" t="s">
        <v>17</v>
      </c>
      <c r="R2068" s="14" t="s">
        <v>17</v>
      </c>
      <c r="S2068" s="14" t="s">
        <v>17</v>
      </c>
      <c r="T2068" s="14" t="s">
        <v>17</v>
      </c>
      <c r="U2068" s="14" t="s">
        <v>17</v>
      </c>
      <c r="V2068" s="14" t="s">
        <v>17</v>
      </c>
      <c r="W2068" s="14" t="s">
        <v>17</v>
      </c>
      <c r="X2068" s="123">
        <v>0.84624999999999995</v>
      </c>
      <c r="Y2068" s="14">
        <v>88</v>
      </c>
      <c r="Z2068" s="14" t="s">
        <v>17</v>
      </c>
      <c r="AA2068" s="14" t="s">
        <v>17</v>
      </c>
      <c r="AB2068" s="14" t="s">
        <v>17</v>
      </c>
      <c r="AC2068" s="14" t="s">
        <v>17</v>
      </c>
      <c r="AD2068" s="14">
        <f t="shared" si="8"/>
        <v>9.6164772727272713E-3</v>
      </c>
      <c r="AE2068" s="14" t="s">
        <v>17</v>
      </c>
    </row>
    <row r="2069" spans="1:31">
      <c r="A2069" t="s">
        <v>143</v>
      </c>
      <c r="B2069" t="s">
        <v>27</v>
      </c>
      <c r="C2069" s="234">
        <v>39367</v>
      </c>
      <c r="D2069" s="234">
        <v>39624</v>
      </c>
      <c r="E2069">
        <v>2008</v>
      </c>
      <c r="F2069">
        <v>4</v>
      </c>
      <c r="G2069">
        <v>7</v>
      </c>
      <c r="H2069">
        <v>86.686952180400013</v>
      </c>
      <c r="I2069">
        <v>2.2395999999999998</v>
      </c>
      <c r="J2069" s="14" t="s">
        <v>17</v>
      </c>
      <c r="K2069" s="14" t="s">
        <v>17</v>
      </c>
      <c r="L2069" s="14" t="s">
        <v>17</v>
      </c>
      <c r="M2069" s="14" t="s">
        <v>17</v>
      </c>
      <c r="N2069" s="14" t="s">
        <v>17</v>
      </c>
      <c r="O2069" s="14" t="s">
        <v>17</v>
      </c>
      <c r="P2069" s="14" t="s">
        <v>17</v>
      </c>
      <c r="Q2069" s="14" t="s">
        <v>17</v>
      </c>
      <c r="R2069" s="14" t="s">
        <v>17</v>
      </c>
      <c r="S2069" s="14" t="s">
        <v>17</v>
      </c>
      <c r="T2069" s="14" t="s">
        <v>17</v>
      </c>
      <c r="U2069" s="14" t="s">
        <v>17</v>
      </c>
      <c r="V2069" s="14" t="s">
        <v>17</v>
      </c>
      <c r="W2069" s="14" t="s">
        <v>17</v>
      </c>
      <c r="X2069" s="124">
        <v>0.83652000000000004</v>
      </c>
      <c r="Y2069" s="14">
        <v>88</v>
      </c>
      <c r="Z2069" s="14" t="s">
        <v>17</v>
      </c>
      <c r="AA2069" s="14" t="s">
        <v>17</v>
      </c>
      <c r="AB2069" s="14" t="s">
        <v>17</v>
      </c>
      <c r="AC2069" s="14" t="s">
        <v>17</v>
      </c>
      <c r="AD2069" s="14">
        <f t="shared" si="8"/>
        <v>9.5059090909090909E-3</v>
      </c>
      <c r="AE2069" s="14" t="s">
        <v>17</v>
      </c>
    </row>
    <row r="2070" spans="1:31">
      <c r="A2070" t="s">
        <v>143</v>
      </c>
      <c r="B2070" t="s">
        <v>27</v>
      </c>
      <c r="C2070" s="234">
        <v>39367</v>
      </c>
      <c r="D2070" s="234">
        <v>39624</v>
      </c>
      <c r="E2070">
        <v>2008</v>
      </c>
      <c r="F2070">
        <v>4</v>
      </c>
      <c r="G2070">
        <v>8</v>
      </c>
      <c r="H2070">
        <v>79.11781028394374</v>
      </c>
      <c r="I2070">
        <v>1.6009</v>
      </c>
      <c r="J2070" s="14" t="s">
        <v>17</v>
      </c>
      <c r="K2070" s="14" t="s">
        <v>17</v>
      </c>
      <c r="L2070" s="14" t="s">
        <v>17</v>
      </c>
      <c r="M2070" s="14" t="s">
        <v>17</v>
      </c>
      <c r="N2070" s="14" t="s">
        <v>17</v>
      </c>
      <c r="O2070" s="14" t="s">
        <v>17</v>
      </c>
      <c r="P2070" s="14" t="s">
        <v>17</v>
      </c>
      <c r="Q2070" s="14" t="s">
        <v>17</v>
      </c>
      <c r="R2070" s="14" t="s">
        <v>17</v>
      </c>
      <c r="S2070" s="14" t="s">
        <v>17</v>
      </c>
      <c r="T2070" s="14" t="s">
        <v>17</v>
      </c>
      <c r="U2070" s="14" t="s">
        <v>17</v>
      </c>
      <c r="V2070" s="14" t="s">
        <v>17</v>
      </c>
      <c r="W2070" s="14" t="s">
        <v>17</v>
      </c>
      <c r="X2070" s="14" t="s">
        <v>17</v>
      </c>
      <c r="Y2070" s="14" t="s">
        <v>17</v>
      </c>
      <c r="Z2070" s="14" t="s">
        <v>17</v>
      </c>
      <c r="AA2070" s="14" t="s">
        <v>17</v>
      </c>
      <c r="AB2070" s="14" t="s">
        <v>17</v>
      </c>
      <c r="AC2070" s="14" t="s">
        <v>17</v>
      </c>
      <c r="AD2070" s="14" t="s">
        <v>17</v>
      </c>
      <c r="AE2070" s="14" t="s">
        <v>17</v>
      </c>
    </row>
    <row r="2071" spans="1:31">
      <c r="A2071" t="s">
        <v>143</v>
      </c>
      <c r="B2071" t="s">
        <v>27</v>
      </c>
      <c r="C2071" s="234">
        <v>39367</v>
      </c>
      <c r="D2071" s="234">
        <v>39624</v>
      </c>
      <c r="E2071">
        <v>2008</v>
      </c>
      <c r="F2071">
        <v>4</v>
      </c>
      <c r="G2071">
        <v>9</v>
      </c>
      <c r="H2071">
        <v>82.317577572450006</v>
      </c>
      <c r="I2071">
        <v>1.6544000000000001</v>
      </c>
      <c r="J2071" s="14" t="s">
        <v>17</v>
      </c>
      <c r="K2071" s="14" t="s">
        <v>17</v>
      </c>
      <c r="L2071" s="14" t="s">
        <v>17</v>
      </c>
      <c r="M2071" s="14" t="s">
        <v>17</v>
      </c>
      <c r="N2071" s="14" t="s">
        <v>17</v>
      </c>
      <c r="O2071" s="14" t="s">
        <v>17</v>
      </c>
      <c r="P2071" s="14" t="s">
        <v>17</v>
      </c>
      <c r="Q2071" s="14" t="s">
        <v>17</v>
      </c>
      <c r="R2071" s="14" t="s">
        <v>17</v>
      </c>
      <c r="S2071" s="14" t="s">
        <v>17</v>
      </c>
      <c r="T2071" s="14" t="s">
        <v>17</v>
      </c>
      <c r="U2071" s="14" t="s">
        <v>17</v>
      </c>
      <c r="V2071" s="14" t="s">
        <v>17</v>
      </c>
      <c r="W2071" s="14" t="s">
        <v>17</v>
      </c>
      <c r="X2071" s="14" t="s">
        <v>17</v>
      </c>
      <c r="Y2071" s="14" t="s">
        <v>17</v>
      </c>
      <c r="Z2071" s="14" t="s">
        <v>17</v>
      </c>
      <c r="AA2071" s="14" t="s">
        <v>17</v>
      </c>
      <c r="AB2071" s="14" t="s">
        <v>17</v>
      </c>
      <c r="AC2071" s="14" t="s">
        <v>17</v>
      </c>
      <c r="AD2071" s="14" t="s">
        <v>17</v>
      </c>
      <c r="AE2071" s="14" t="s">
        <v>17</v>
      </c>
    </row>
    <row r="2072" spans="1:31">
      <c r="A2072" t="s">
        <v>143</v>
      </c>
      <c r="B2072" t="s">
        <v>27</v>
      </c>
      <c r="C2072" s="234">
        <v>39367</v>
      </c>
      <c r="D2072" s="234">
        <v>39624</v>
      </c>
      <c r="E2072">
        <v>2008</v>
      </c>
      <c r="F2072">
        <v>4</v>
      </c>
      <c r="G2072">
        <v>10</v>
      </c>
      <c r="H2072">
        <v>89.732603939343761</v>
      </c>
      <c r="I2072">
        <v>1.8035000000000001</v>
      </c>
      <c r="J2072" s="14" t="s">
        <v>17</v>
      </c>
      <c r="K2072" s="14" t="s">
        <v>17</v>
      </c>
      <c r="L2072" s="14" t="s">
        <v>17</v>
      </c>
      <c r="M2072" s="14" t="s">
        <v>17</v>
      </c>
      <c r="N2072" s="14" t="s">
        <v>17</v>
      </c>
      <c r="O2072" s="14" t="s">
        <v>17</v>
      </c>
      <c r="P2072" s="14" t="s">
        <v>17</v>
      </c>
      <c r="Q2072" s="14" t="s">
        <v>17</v>
      </c>
      <c r="R2072" s="14" t="s">
        <v>17</v>
      </c>
      <c r="S2072" s="14" t="s">
        <v>17</v>
      </c>
      <c r="T2072" s="14" t="s">
        <v>17</v>
      </c>
      <c r="U2072" s="14" t="s">
        <v>17</v>
      </c>
      <c r="V2072" s="14" t="s">
        <v>17</v>
      </c>
      <c r="W2072" s="14" t="s">
        <v>17</v>
      </c>
      <c r="X2072" s="14" t="s">
        <v>17</v>
      </c>
      <c r="Y2072" s="14" t="s">
        <v>17</v>
      </c>
      <c r="Z2072" s="14" t="s">
        <v>17</v>
      </c>
      <c r="AA2072" s="14" t="s">
        <v>17</v>
      </c>
      <c r="AB2072" s="14" t="s">
        <v>17</v>
      </c>
      <c r="AC2072" s="14" t="s">
        <v>17</v>
      </c>
      <c r="AD2072" s="14" t="s">
        <v>17</v>
      </c>
      <c r="AE2072" s="14" t="s">
        <v>17</v>
      </c>
    </row>
    <row r="2073" spans="1:31">
      <c r="A2073" t="s">
        <v>143</v>
      </c>
      <c r="B2073" t="s">
        <v>27</v>
      </c>
      <c r="C2073" s="234">
        <v>39367</v>
      </c>
      <c r="D2073" s="234">
        <v>39624</v>
      </c>
      <c r="E2073">
        <v>2008</v>
      </c>
      <c r="F2073">
        <v>4</v>
      </c>
      <c r="G2073">
        <v>11</v>
      </c>
      <c r="H2073">
        <v>84.036996373687487</v>
      </c>
      <c r="I2073">
        <v>1.6778999999999999</v>
      </c>
      <c r="J2073" s="14" t="s">
        <v>17</v>
      </c>
      <c r="K2073" s="14" t="s">
        <v>17</v>
      </c>
      <c r="L2073" s="14" t="s">
        <v>17</v>
      </c>
      <c r="M2073" s="14" t="s">
        <v>17</v>
      </c>
      <c r="N2073" s="14" t="s">
        <v>17</v>
      </c>
      <c r="O2073" s="14" t="s">
        <v>17</v>
      </c>
      <c r="P2073" s="14" t="s">
        <v>17</v>
      </c>
      <c r="Q2073" s="14" t="s">
        <v>17</v>
      </c>
      <c r="R2073" s="14" t="s">
        <v>17</v>
      </c>
      <c r="S2073" s="14" t="s">
        <v>17</v>
      </c>
      <c r="T2073" s="14" t="s">
        <v>17</v>
      </c>
      <c r="U2073" s="14" t="s">
        <v>17</v>
      </c>
      <c r="V2073" s="14" t="s">
        <v>17</v>
      </c>
      <c r="W2073" s="14" t="s">
        <v>17</v>
      </c>
      <c r="X2073" s="14" t="s">
        <v>17</v>
      </c>
      <c r="Y2073" s="14" t="s">
        <v>17</v>
      </c>
      <c r="Z2073" s="14" t="s">
        <v>17</v>
      </c>
      <c r="AA2073" s="14" t="s">
        <v>17</v>
      </c>
      <c r="AB2073" s="14" t="s">
        <v>17</v>
      </c>
      <c r="AC2073" s="14" t="s">
        <v>17</v>
      </c>
      <c r="AD2073" s="14" t="s">
        <v>17</v>
      </c>
      <c r="AE2073" s="14" t="s">
        <v>17</v>
      </c>
    </row>
    <row r="2074" spans="1:31">
      <c r="A2074" t="s">
        <v>143</v>
      </c>
      <c r="B2074" t="s">
        <v>27</v>
      </c>
      <c r="C2074" s="234">
        <v>39367</v>
      </c>
      <c r="D2074" s="234">
        <v>39624</v>
      </c>
      <c r="E2074">
        <v>2008</v>
      </c>
      <c r="F2074">
        <v>4</v>
      </c>
      <c r="G2074">
        <v>12</v>
      </c>
      <c r="H2074">
        <v>80.312187273656235</v>
      </c>
      <c r="I2074">
        <v>1.966</v>
      </c>
      <c r="J2074" s="14" t="s">
        <v>17</v>
      </c>
      <c r="K2074" s="14" t="s">
        <v>17</v>
      </c>
      <c r="L2074" s="14" t="s">
        <v>17</v>
      </c>
      <c r="M2074" s="14" t="s">
        <v>17</v>
      </c>
      <c r="N2074" s="14" t="s">
        <v>17</v>
      </c>
      <c r="O2074" s="14" t="s">
        <v>17</v>
      </c>
      <c r="P2074" s="14" t="s">
        <v>17</v>
      </c>
      <c r="Q2074" s="14" t="s">
        <v>17</v>
      </c>
      <c r="R2074" s="14" t="s">
        <v>17</v>
      </c>
      <c r="S2074" s="14" t="s">
        <v>17</v>
      </c>
      <c r="T2074" s="14" t="s">
        <v>17</v>
      </c>
      <c r="U2074" s="14" t="s">
        <v>17</v>
      </c>
      <c r="V2074" s="14" t="s">
        <v>17</v>
      </c>
      <c r="W2074" s="14" t="s">
        <v>17</v>
      </c>
      <c r="X2074" s="14" t="s">
        <v>17</v>
      </c>
      <c r="Y2074" s="14" t="s">
        <v>17</v>
      </c>
      <c r="Z2074" s="14" t="s">
        <v>17</v>
      </c>
      <c r="AA2074" s="14" t="s">
        <v>17</v>
      </c>
      <c r="AB2074" s="14" t="s">
        <v>17</v>
      </c>
      <c r="AC2074" s="14" t="s">
        <v>17</v>
      </c>
      <c r="AD2074" s="14" t="s">
        <v>17</v>
      </c>
      <c r="AE2074" s="14" t="s">
        <v>17</v>
      </c>
    </row>
    <row r="2075" spans="1:31">
      <c r="A2075" t="s">
        <v>143</v>
      </c>
      <c r="B2075" t="s">
        <v>27</v>
      </c>
      <c r="C2075" s="234">
        <v>39367</v>
      </c>
      <c r="D2075" s="234">
        <v>39624</v>
      </c>
      <c r="E2075">
        <v>2008</v>
      </c>
      <c r="F2075">
        <v>4</v>
      </c>
      <c r="G2075">
        <v>13</v>
      </c>
      <c r="H2075">
        <v>89.850851847281248</v>
      </c>
      <c r="I2075">
        <v>2.2736000000000001</v>
      </c>
      <c r="J2075" s="14" t="s">
        <v>17</v>
      </c>
      <c r="K2075" s="14" t="s">
        <v>17</v>
      </c>
      <c r="L2075" s="14" t="s">
        <v>17</v>
      </c>
      <c r="M2075" s="14" t="s">
        <v>17</v>
      </c>
      <c r="N2075" s="14" t="s">
        <v>17</v>
      </c>
      <c r="O2075" s="14" t="s">
        <v>17</v>
      </c>
      <c r="P2075" s="14" t="s">
        <v>17</v>
      </c>
      <c r="Q2075" s="14" t="s">
        <v>17</v>
      </c>
      <c r="R2075" s="14" t="s">
        <v>17</v>
      </c>
      <c r="S2075" s="14" t="s">
        <v>17</v>
      </c>
      <c r="T2075" s="14" t="s">
        <v>17</v>
      </c>
      <c r="U2075" s="14" t="s">
        <v>17</v>
      </c>
      <c r="V2075" s="14" t="s">
        <v>17</v>
      </c>
      <c r="W2075" s="14" t="s">
        <v>17</v>
      </c>
      <c r="X2075" s="14" t="s">
        <v>17</v>
      </c>
      <c r="Y2075" s="14" t="s">
        <v>17</v>
      </c>
      <c r="Z2075" s="14" t="s">
        <v>17</v>
      </c>
      <c r="AA2075" s="14" t="s">
        <v>17</v>
      </c>
      <c r="AB2075" s="14" t="s">
        <v>17</v>
      </c>
      <c r="AC2075" s="14" t="s">
        <v>17</v>
      </c>
      <c r="AD2075" s="14" t="s">
        <v>17</v>
      </c>
      <c r="AE2075" s="14" t="s">
        <v>17</v>
      </c>
    </row>
    <row r="2076" spans="1:31">
      <c r="A2076" t="s">
        <v>143</v>
      </c>
      <c r="B2076" t="s">
        <v>27</v>
      </c>
      <c r="C2076" s="234">
        <v>39367</v>
      </c>
      <c r="D2076" s="234">
        <v>39624</v>
      </c>
      <c r="E2076">
        <v>2008</v>
      </c>
      <c r="F2076">
        <v>4</v>
      </c>
      <c r="G2076">
        <v>14</v>
      </c>
      <c r="H2076">
        <v>81.94536568514998</v>
      </c>
      <c r="I2076">
        <v>1.59</v>
      </c>
      <c r="J2076" s="14" t="s">
        <v>17</v>
      </c>
      <c r="K2076" s="14" t="s">
        <v>17</v>
      </c>
      <c r="L2076" s="14" t="s">
        <v>17</v>
      </c>
      <c r="M2076" s="14" t="s">
        <v>17</v>
      </c>
      <c r="N2076" s="14" t="s">
        <v>17</v>
      </c>
      <c r="O2076" s="14" t="s">
        <v>17</v>
      </c>
      <c r="P2076" s="14" t="s">
        <v>17</v>
      </c>
      <c r="Q2076" s="14" t="s">
        <v>17</v>
      </c>
      <c r="R2076" s="14" t="s">
        <v>17</v>
      </c>
      <c r="S2076" s="14" t="s">
        <v>17</v>
      </c>
      <c r="T2076" s="14" t="s">
        <v>17</v>
      </c>
      <c r="U2076" s="14" t="s">
        <v>17</v>
      </c>
      <c r="V2076" s="14" t="s">
        <v>17</v>
      </c>
      <c r="W2076" s="14" t="s">
        <v>17</v>
      </c>
      <c r="X2076" s="14" t="s">
        <v>17</v>
      </c>
      <c r="Y2076" s="14" t="s">
        <v>17</v>
      </c>
      <c r="Z2076" s="14" t="s">
        <v>17</v>
      </c>
      <c r="AA2076" s="14" t="s">
        <v>17</v>
      </c>
      <c r="AB2076" s="14" t="s">
        <v>17</v>
      </c>
      <c r="AC2076" s="14" t="s">
        <v>17</v>
      </c>
      <c r="AD2076" s="14" t="s">
        <v>17</v>
      </c>
      <c r="AE2076" s="14" t="s">
        <v>17</v>
      </c>
    </row>
    <row r="2077" spans="1:31">
      <c r="A2077" t="s">
        <v>143</v>
      </c>
      <c r="B2077" t="s">
        <v>134</v>
      </c>
      <c r="C2077" s="234">
        <v>39721</v>
      </c>
      <c r="D2077" s="234">
        <v>39982</v>
      </c>
      <c r="E2077">
        <v>2009</v>
      </c>
      <c r="F2077">
        <v>1</v>
      </c>
      <c r="G2077">
        <v>1</v>
      </c>
      <c r="H2077">
        <v>22.39</v>
      </c>
      <c r="I2077" s="35">
        <v>1.8003</v>
      </c>
      <c r="J2077" s="14" t="s">
        <v>17</v>
      </c>
      <c r="K2077" s="14" t="s">
        <v>17</v>
      </c>
      <c r="L2077" s="14" t="s">
        <v>17</v>
      </c>
      <c r="M2077" s="14" t="s">
        <v>17</v>
      </c>
      <c r="N2077" s="14" t="s">
        <v>17</v>
      </c>
      <c r="O2077" s="14" t="s">
        <v>17</v>
      </c>
      <c r="P2077" s="14" t="s">
        <v>17</v>
      </c>
      <c r="Q2077" s="14" t="s">
        <v>17</v>
      </c>
      <c r="R2077" s="14" t="s">
        <v>17</v>
      </c>
      <c r="S2077" s="14" t="s">
        <v>17</v>
      </c>
      <c r="T2077" s="14" t="s">
        <v>17</v>
      </c>
      <c r="U2077" s="14" t="s">
        <v>17</v>
      </c>
      <c r="V2077" s="14" t="s">
        <v>17</v>
      </c>
      <c r="W2077" s="14" t="s">
        <v>17</v>
      </c>
      <c r="X2077" s="125">
        <v>0.27936</v>
      </c>
      <c r="Y2077" s="14">
        <v>102</v>
      </c>
      <c r="Z2077">
        <v>0.25768666666666667</v>
      </c>
      <c r="AA2077" s="14">
        <v>115</v>
      </c>
      <c r="AB2077">
        <v>0.22865333333333335</v>
      </c>
      <c r="AC2077" s="14">
        <v>126</v>
      </c>
      <c r="AD2077" s="14">
        <f t="shared" si="8"/>
        <v>2.7388235294117645E-3</v>
      </c>
      <c r="AE2077" s="14" t="s">
        <v>17</v>
      </c>
    </row>
    <row r="2078" spans="1:31">
      <c r="A2078" t="s">
        <v>143</v>
      </c>
      <c r="B2078" t="s">
        <v>134</v>
      </c>
      <c r="C2078" s="234">
        <v>39721</v>
      </c>
      <c r="D2078" s="234">
        <v>39982</v>
      </c>
      <c r="E2078">
        <v>2009</v>
      </c>
      <c r="F2078">
        <v>1</v>
      </c>
      <c r="G2078">
        <v>2</v>
      </c>
      <c r="H2078">
        <v>20.91</v>
      </c>
      <c r="I2078" s="35">
        <v>1.7925</v>
      </c>
      <c r="J2078" s="14" t="s">
        <v>17</v>
      </c>
      <c r="K2078" s="14" t="s">
        <v>17</v>
      </c>
      <c r="L2078" s="14" t="s">
        <v>17</v>
      </c>
      <c r="M2078" s="14" t="s">
        <v>17</v>
      </c>
      <c r="N2078" s="14" t="s">
        <v>17</v>
      </c>
      <c r="O2078" s="14" t="s">
        <v>17</v>
      </c>
      <c r="P2078" s="14" t="s">
        <v>17</v>
      </c>
      <c r="Q2078" s="14" t="s">
        <v>17</v>
      </c>
      <c r="R2078" s="14" t="s">
        <v>17</v>
      </c>
      <c r="S2078" s="14" t="s">
        <v>17</v>
      </c>
      <c r="T2078" s="14" t="s">
        <v>17</v>
      </c>
      <c r="U2078" s="14" t="s">
        <v>17</v>
      </c>
      <c r="V2078" s="14" t="s">
        <v>17</v>
      </c>
      <c r="W2078" s="14" t="s">
        <v>17</v>
      </c>
      <c r="X2078" s="125">
        <v>0.23750000000000002</v>
      </c>
      <c r="Y2078" s="14">
        <v>102</v>
      </c>
      <c r="Z2078">
        <v>0.21230333333333337</v>
      </c>
      <c r="AA2078" s="14">
        <v>115</v>
      </c>
      <c r="AB2078">
        <v>0.18834333333333333</v>
      </c>
      <c r="AC2078" s="14">
        <v>126</v>
      </c>
      <c r="AD2078" s="14">
        <f t="shared" si="8"/>
        <v>2.3284313725490196E-3</v>
      </c>
      <c r="AE2078" s="14" t="s">
        <v>17</v>
      </c>
    </row>
    <row r="2079" spans="1:31">
      <c r="A2079" t="s">
        <v>143</v>
      </c>
      <c r="B2079" t="s">
        <v>134</v>
      </c>
      <c r="C2079" s="234">
        <v>39721</v>
      </c>
      <c r="D2079" s="234">
        <v>39982</v>
      </c>
      <c r="E2079">
        <v>2009</v>
      </c>
      <c r="F2079">
        <v>1</v>
      </c>
      <c r="G2079">
        <v>3</v>
      </c>
      <c r="H2079">
        <v>21.24</v>
      </c>
      <c r="I2079" s="35">
        <v>1.8452</v>
      </c>
      <c r="J2079" s="14" t="s">
        <v>17</v>
      </c>
      <c r="K2079" s="14" t="s">
        <v>17</v>
      </c>
      <c r="L2079" s="14" t="s">
        <v>17</v>
      </c>
      <c r="M2079" s="14" t="s">
        <v>17</v>
      </c>
      <c r="N2079" s="14" t="s">
        <v>17</v>
      </c>
      <c r="O2079" s="14" t="s">
        <v>17</v>
      </c>
      <c r="P2079" s="14" t="s">
        <v>17</v>
      </c>
      <c r="Q2079" s="14" t="s">
        <v>17</v>
      </c>
      <c r="R2079" s="14" t="s">
        <v>17</v>
      </c>
      <c r="S2079" s="14" t="s">
        <v>17</v>
      </c>
      <c r="T2079" s="14" t="s">
        <v>17</v>
      </c>
      <c r="U2079" s="14" t="s">
        <v>17</v>
      </c>
      <c r="V2079" s="14" t="s">
        <v>17</v>
      </c>
      <c r="W2079" s="14" t="s">
        <v>17</v>
      </c>
      <c r="X2079" s="125">
        <v>0.3808766666666667</v>
      </c>
      <c r="Y2079" s="14">
        <v>102</v>
      </c>
      <c r="Z2079">
        <v>0.35108333333333336</v>
      </c>
      <c r="AA2079" s="14">
        <v>115</v>
      </c>
      <c r="AB2079">
        <v>0.30237333333333333</v>
      </c>
      <c r="AC2079" s="14">
        <v>126</v>
      </c>
      <c r="AD2079" s="14">
        <f t="shared" si="8"/>
        <v>3.7340849673202616E-3</v>
      </c>
      <c r="AE2079" s="14" t="s">
        <v>17</v>
      </c>
    </row>
    <row r="2080" spans="1:31">
      <c r="A2080" t="s">
        <v>143</v>
      </c>
      <c r="B2080" t="s">
        <v>134</v>
      </c>
      <c r="C2080" s="234">
        <v>39721</v>
      </c>
      <c r="D2080" s="234">
        <v>39982</v>
      </c>
      <c r="E2080">
        <v>2009</v>
      </c>
      <c r="F2080">
        <v>1</v>
      </c>
      <c r="G2080">
        <v>4</v>
      </c>
      <c r="H2080">
        <v>35.380000000000003</v>
      </c>
      <c r="I2080" s="35">
        <v>1.7745</v>
      </c>
      <c r="J2080" s="14" t="s">
        <v>17</v>
      </c>
      <c r="K2080" s="14" t="s">
        <v>17</v>
      </c>
      <c r="L2080" s="14" t="s">
        <v>17</v>
      </c>
      <c r="M2080" s="14" t="s">
        <v>17</v>
      </c>
      <c r="N2080" s="14" t="s">
        <v>17</v>
      </c>
      <c r="O2080" s="14" t="s">
        <v>17</v>
      </c>
      <c r="P2080" s="14" t="s">
        <v>17</v>
      </c>
      <c r="Q2080" s="14" t="s">
        <v>17</v>
      </c>
      <c r="R2080" s="14" t="s">
        <v>17</v>
      </c>
      <c r="S2080" s="14" t="s">
        <v>17</v>
      </c>
      <c r="T2080" s="14" t="s">
        <v>17</v>
      </c>
      <c r="U2080" s="14" t="s">
        <v>17</v>
      </c>
      <c r="V2080" s="14" t="s">
        <v>17</v>
      </c>
      <c r="W2080" s="14" t="s">
        <v>17</v>
      </c>
      <c r="X2080" s="125">
        <v>0.35829666666666665</v>
      </c>
      <c r="Y2080" s="14">
        <v>102</v>
      </c>
      <c r="Z2080">
        <v>0.29981333333333332</v>
      </c>
      <c r="AA2080" s="14">
        <v>115</v>
      </c>
      <c r="AB2080">
        <v>0.25927000000000006</v>
      </c>
      <c r="AC2080" s="14">
        <v>126</v>
      </c>
      <c r="AD2080" s="14">
        <f t="shared" si="8"/>
        <v>3.5127124183006535E-3</v>
      </c>
      <c r="AE2080" s="14" t="s">
        <v>17</v>
      </c>
    </row>
    <row r="2081" spans="1:31">
      <c r="A2081" t="s">
        <v>143</v>
      </c>
      <c r="B2081" t="s">
        <v>134</v>
      </c>
      <c r="C2081" s="234">
        <v>39721</v>
      </c>
      <c r="D2081" s="234">
        <v>39982</v>
      </c>
      <c r="E2081">
        <v>2009</v>
      </c>
      <c r="F2081">
        <v>1</v>
      </c>
      <c r="G2081">
        <v>5</v>
      </c>
      <c r="H2081">
        <v>35.909999999999997</v>
      </c>
      <c r="I2081" s="35">
        <v>1.8615999999999999</v>
      </c>
      <c r="J2081" s="14" t="s">
        <v>17</v>
      </c>
      <c r="K2081" s="14" t="s">
        <v>17</v>
      </c>
      <c r="L2081" s="14" t="s">
        <v>17</v>
      </c>
      <c r="M2081" s="14" t="s">
        <v>17</v>
      </c>
      <c r="N2081" s="14" t="s">
        <v>17</v>
      </c>
      <c r="O2081" s="14" t="s">
        <v>17</v>
      </c>
      <c r="P2081" s="14" t="s">
        <v>17</v>
      </c>
      <c r="Q2081" s="14" t="s">
        <v>17</v>
      </c>
      <c r="R2081" s="14" t="s">
        <v>17</v>
      </c>
      <c r="S2081" s="14" t="s">
        <v>17</v>
      </c>
      <c r="T2081" s="14" t="s">
        <v>17</v>
      </c>
      <c r="U2081" s="14" t="s">
        <v>17</v>
      </c>
      <c r="V2081" s="14" t="s">
        <v>17</v>
      </c>
      <c r="W2081" s="14" t="s">
        <v>17</v>
      </c>
      <c r="X2081" s="125">
        <v>0.45581333333333335</v>
      </c>
      <c r="Y2081" s="14">
        <v>102</v>
      </c>
      <c r="Z2081">
        <v>0.39119333333333334</v>
      </c>
      <c r="AA2081" s="14">
        <v>115</v>
      </c>
      <c r="AB2081">
        <v>0.34600333333333327</v>
      </c>
      <c r="AC2081" s="14">
        <v>126</v>
      </c>
      <c r="AD2081" s="14">
        <f t="shared" si="8"/>
        <v>4.4687581699346408E-3</v>
      </c>
      <c r="AE2081" s="14" t="s">
        <v>17</v>
      </c>
    </row>
    <row r="2082" spans="1:31">
      <c r="A2082" t="s">
        <v>143</v>
      </c>
      <c r="B2082" t="s">
        <v>134</v>
      </c>
      <c r="C2082" s="234">
        <v>39721</v>
      </c>
      <c r="D2082" s="234">
        <v>39982</v>
      </c>
      <c r="E2082">
        <v>2009</v>
      </c>
      <c r="F2082">
        <v>1</v>
      </c>
      <c r="G2082">
        <v>6</v>
      </c>
      <c r="H2082">
        <v>46.27</v>
      </c>
      <c r="I2082" s="35">
        <v>1.7485999999999999</v>
      </c>
      <c r="J2082" s="14" t="s">
        <v>17</v>
      </c>
      <c r="K2082" s="14" t="s">
        <v>17</v>
      </c>
      <c r="L2082" s="14" t="s">
        <v>17</v>
      </c>
      <c r="M2082" s="14" t="s">
        <v>17</v>
      </c>
      <c r="N2082" s="14" t="s">
        <v>17</v>
      </c>
      <c r="O2082" s="14" t="s">
        <v>17</v>
      </c>
      <c r="P2082" s="14" t="s">
        <v>17</v>
      </c>
      <c r="Q2082" s="14" t="s">
        <v>17</v>
      </c>
      <c r="R2082" s="14" t="s">
        <v>17</v>
      </c>
      <c r="S2082" s="14" t="s">
        <v>17</v>
      </c>
      <c r="T2082" s="14" t="s">
        <v>17</v>
      </c>
      <c r="U2082" s="14" t="s">
        <v>17</v>
      </c>
      <c r="V2082" s="14" t="s">
        <v>17</v>
      </c>
      <c r="W2082" s="14" t="s">
        <v>17</v>
      </c>
      <c r="X2082" s="125">
        <v>0.53195666666666674</v>
      </c>
      <c r="Y2082" s="14">
        <v>102</v>
      </c>
      <c r="Z2082">
        <v>0.44697333333333339</v>
      </c>
      <c r="AA2082" s="14">
        <v>115</v>
      </c>
      <c r="AB2082">
        <v>0.4029666666666667</v>
      </c>
      <c r="AC2082" s="14">
        <v>126</v>
      </c>
      <c r="AD2082" s="14">
        <f t="shared" si="8"/>
        <v>5.2152614379084973E-3</v>
      </c>
      <c r="AE2082" s="14" t="s">
        <v>17</v>
      </c>
    </row>
    <row r="2083" spans="1:31">
      <c r="A2083" t="s">
        <v>143</v>
      </c>
      <c r="B2083" t="s">
        <v>134</v>
      </c>
      <c r="C2083" s="234">
        <v>39721</v>
      </c>
      <c r="D2083" s="234">
        <v>39982</v>
      </c>
      <c r="E2083">
        <v>2009</v>
      </c>
      <c r="F2083">
        <v>1</v>
      </c>
      <c r="G2083">
        <v>7</v>
      </c>
      <c r="H2083">
        <v>62.36</v>
      </c>
      <c r="I2083" s="35">
        <v>1.7743</v>
      </c>
      <c r="J2083" s="14" t="s">
        <v>17</v>
      </c>
      <c r="K2083" s="14" t="s">
        <v>17</v>
      </c>
      <c r="L2083" s="14" t="s">
        <v>17</v>
      </c>
      <c r="M2083" s="14" t="s">
        <v>17</v>
      </c>
      <c r="N2083" s="14" t="s">
        <v>17</v>
      </c>
      <c r="O2083" s="14" t="s">
        <v>17</v>
      </c>
      <c r="P2083" s="14" t="s">
        <v>17</v>
      </c>
      <c r="Q2083" s="14" t="s">
        <v>17</v>
      </c>
      <c r="R2083" s="14" t="s">
        <v>17</v>
      </c>
      <c r="S2083" s="14" t="s">
        <v>17</v>
      </c>
      <c r="T2083" s="14" t="s">
        <v>17</v>
      </c>
      <c r="U2083" s="14" t="s">
        <v>17</v>
      </c>
      <c r="V2083" s="14" t="s">
        <v>17</v>
      </c>
      <c r="W2083" s="14" t="s">
        <v>17</v>
      </c>
      <c r="X2083" s="125">
        <v>0.57001666666666673</v>
      </c>
      <c r="Y2083" s="14">
        <v>102</v>
      </c>
      <c r="Z2083">
        <v>0.5107033333333334</v>
      </c>
      <c r="AA2083" s="14">
        <v>115</v>
      </c>
      <c r="AB2083">
        <v>0.45493</v>
      </c>
      <c r="AC2083" s="14">
        <v>126</v>
      </c>
      <c r="AD2083" s="14">
        <f t="shared" si="8"/>
        <v>5.5883986928104579E-3</v>
      </c>
      <c r="AE2083" s="14" t="s">
        <v>17</v>
      </c>
    </row>
    <row r="2084" spans="1:31">
      <c r="A2084" t="s">
        <v>143</v>
      </c>
      <c r="B2084" t="s">
        <v>134</v>
      </c>
      <c r="C2084" s="234">
        <v>39721</v>
      </c>
      <c r="D2084" s="234">
        <v>39982</v>
      </c>
      <c r="E2084">
        <v>2009</v>
      </c>
      <c r="F2084">
        <v>1</v>
      </c>
      <c r="G2084">
        <v>8</v>
      </c>
      <c r="H2084">
        <v>33.700000000000003</v>
      </c>
      <c r="I2084" s="35">
        <v>1.9113</v>
      </c>
      <c r="J2084" s="14" t="s">
        <v>17</v>
      </c>
      <c r="K2084" s="14" t="s">
        <v>17</v>
      </c>
      <c r="L2084" s="14" t="s">
        <v>17</v>
      </c>
      <c r="M2084" s="14" t="s">
        <v>17</v>
      </c>
      <c r="N2084" s="14" t="s">
        <v>17</v>
      </c>
      <c r="O2084" s="14" t="s">
        <v>17</v>
      </c>
      <c r="P2084" s="14" t="s">
        <v>17</v>
      </c>
      <c r="Q2084" s="14" t="s">
        <v>17</v>
      </c>
      <c r="R2084" s="14" t="s">
        <v>17</v>
      </c>
      <c r="S2084" s="14" t="s">
        <v>17</v>
      </c>
      <c r="T2084" s="14" t="s">
        <v>17</v>
      </c>
      <c r="U2084" s="14" t="s">
        <v>17</v>
      </c>
      <c r="V2084" s="14" t="s">
        <v>17</v>
      </c>
      <c r="W2084" s="14" t="s">
        <v>17</v>
      </c>
      <c r="X2084" s="14" t="s">
        <v>17</v>
      </c>
      <c r="Y2084" s="14" t="s">
        <v>17</v>
      </c>
      <c r="Z2084" s="14" t="s">
        <v>17</v>
      </c>
      <c r="AA2084" s="14">
        <v>115</v>
      </c>
      <c r="AB2084" s="14" t="s">
        <v>17</v>
      </c>
      <c r="AC2084" s="14">
        <v>126</v>
      </c>
      <c r="AD2084" s="14" t="s">
        <v>17</v>
      </c>
      <c r="AE2084" s="14" t="s">
        <v>17</v>
      </c>
    </row>
    <row r="2085" spans="1:31">
      <c r="A2085" t="s">
        <v>143</v>
      </c>
      <c r="B2085" t="s">
        <v>134</v>
      </c>
      <c r="C2085" s="234">
        <v>39721</v>
      </c>
      <c r="D2085" s="234">
        <v>39982</v>
      </c>
      <c r="E2085">
        <v>2009</v>
      </c>
      <c r="F2085">
        <v>1</v>
      </c>
      <c r="G2085">
        <v>9</v>
      </c>
      <c r="H2085">
        <v>42.49</v>
      </c>
      <c r="I2085" s="35">
        <v>1.7008000000000001</v>
      </c>
      <c r="J2085" s="14" t="s">
        <v>17</v>
      </c>
      <c r="K2085" s="14" t="s">
        <v>17</v>
      </c>
      <c r="L2085" s="14" t="s">
        <v>17</v>
      </c>
      <c r="M2085" s="14" t="s">
        <v>17</v>
      </c>
      <c r="N2085" s="14" t="s">
        <v>17</v>
      </c>
      <c r="O2085" s="14" t="s">
        <v>17</v>
      </c>
      <c r="P2085" s="14" t="s">
        <v>17</v>
      </c>
      <c r="Q2085" s="14" t="s">
        <v>17</v>
      </c>
      <c r="R2085" s="14" t="s">
        <v>17</v>
      </c>
      <c r="S2085" s="14" t="s">
        <v>17</v>
      </c>
      <c r="T2085" s="14" t="s">
        <v>17</v>
      </c>
      <c r="U2085" s="14" t="s">
        <v>17</v>
      </c>
      <c r="V2085" s="14" t="s">
        <v>17</v>
      </c>
      <c r="W2085" s="14" t="s">
        <v>17</v>
      </c>
      <c r="X2085" s="14" t="s">
        <v>17</v>
      </c>
      <c r="Y2085" s="14" t="s">
        <v>17</v>
      </c>
      <c r="Z2085" s="14" t="s">
        <v>17</v>
      </c>
      <c r="AA2085" s="14">
        <v>115</v>
      </c>
      <c r="AB2085" s="14" t="s">
        <v>17</v>
      </c>
      <c r="AC2085" s="14">
        <v>126</v>
      </c>
      <c r="AD2085" s="14" t="s">
        <v>17</v>
      </c>
      <c r="AE2085" s="14" t="s">
        <v>17</v>
      </c>
    </row>
    <row r="2086" spans="1:31">
      <c r="A2086" t="s">
        <v>143</v>
      </c>
      <c r="B2086" t="s">
        <v>134</v>
      </c>
      <c r="C2086" s="234">
        <v>39721</v>
      </c>
      <c r="D2086" s="234">
        <v>39982</v>
      </c>
      <c r="E2086">
        <v>2009</v>
      </c>
      <c r="F2086">
        <v>1</v>
      </c>
      <c r="G2086">
        <v>10</v>
      </c>
      <c r="H2086">
        <v>42.74</v>
      </c>
      <c r="I2086" s="35">
        <v>1.8354999999999999</v>
      </c>
      <c r="J2086" s="14" t="s">
        <v>17</v>
      </c>
      <c r="K2086" s="14" t="s">
        <v>17</v>
      </c>
      <c r="L2086" s="14" t="s">
        <v>17</v>
      </c>
      <c r="M2086" s="14" t="s">
        <v>17</v>
      </c>
      <c r="N2086" s="14" t="s">
        <v>17</v>
      </c>
      <c r="O2086" s="14" t="s">
        <v>17</v>
      </c>
      <c r="P2086" s="14" t="s">
        <v>17</v>
      </c>
      <c r="Q2086" s="14" t="s">
        <v>17</v>
      </c>
      <c r="R2086" s="14" t="s">
        <v>17</v>
      </c>
      <c r="S2086" s="14" t="s">
        <v>17</v>
      </c>
      <c r="T2086" s="14" t="s">
        <v>17</v>
      </c>
      <c r="U2086" s="14" t="s">
        <v>17</v>
      </c>
      <c r="V2086" s="14" t="s">
        <v>17</v>
      </c>
      <c r="W2086" s="14" t="s">
        <v>17</v>
      </c>
      <c r="X2086" s="14" t="s">
        <v>17</v>
      </c>
      <c r="Y2086" s="14" t="s">
        <v>17</v>
      </c>
      <c r="Z2086" s="14" t="s">
        <v>17</v>
      </c>
      <c r="AA2086" s="14">
        <v>115</v>
      </c>
      <c r="AB2086" s="14" t="s">
        <v>17</v>
      </c>
      <c r="AC2086" s="14">
        <v>126</v>
      </c>
      <c r="AD2086" s="14" t="s">
        <v>17</v>
      </c>
      <c r="AE2086" s="14" t="s">
        <v>17</v>
      </c>
    </row>
    <row r="2087" spans="1:31">
      <c r="A2087" t="s">
        <v>143</v>
      </c>
      <c r="B2087" t="s">
        <v>134</v>
      </c>
      <c r="C2087" s="234">
        <v>39721</v>
      </c>
      <c r="D2087" s="234">
        <v>39982</v>
      </c>
      <c r="E2087">
        <v>2009</v>
      </c>
      <c r="F2087">
        <v>1</v>
      </c>
      <c r="G2087">
        <v>11</v>
      </c>
      <c r="H2087">
        <v>45.79</v>
      </c>
      <c r="I2087" s="35">
        <v>1.7084999999999999</v>
      </c>
      <c r="J2087" s="14" t="s">
        <v>17</v>
      </c>
      <c r="K2087" s="14" t="s">
        <v>17</v>
      </c>
      <c r="L2087" s="14" t="s">
        <v>17</v>
      </c>
      <c r="M2087" s="14" t="s">
        <v>17</v>
      </c>
      <c r="N2087" s="14" t="s">
        <v>17</v>
      </c>
      <c r="O2087" s="14" t="s">
        <v>17</v>
      </c>
      <c r="P2087" s="14" t="s">
        <v>17</v>
      </c>
      <c r="Q2087" s="14" t="s">
        <v>17</v>
      </c>
      <c r="R2087" s="14" t="s">
        <v>17</v>
      </c>
      <c r="S2087" s="14" t="s">
        <v>17</v>
      </c>
      <c r="T2087" s="14" t="s">
        <v>17</v>
      </c>
      <c r="U2087" s="14" t="s">
        <v>17</v>
      </c>
      <c r="V2087" s="14" t="s">
        <v>17</v>
      </c>
      <c r="W2087" s="14" t="s">
        <v>17</v>
      </c>
      <c r="X2087" s="14" t="s">
        <v>17</v>
      </c>
      <c r="Y2087" s="14" t="s">
        <v>17</v>
      </c>
      <c r="Z2087" s="14" t="s">
        <v>17</v>
      </c>
      <c r="AA2087" s="14">
        <v>115</v>
      </c>
      <c r="AB2087" s="14" t="s">
        <v>17</v>
      </c>
      <c r="AC2087" s="14">
        <v>126</v>
      </c>
      <c r="AD2087" s="14" t="s">
        <v>17</v>
      </c>
      <c r="AE2087" s="14" t="s">
        <v>17</v>
      </c>
    </row>
    <row r="2088" spans="1:31">
      <c r="A2088" t="s">
        <v>143</v>
      </c>
      <c r="B2088" t="s">
        <v>134</v>
      </c>
      <c r="C2088" s="234">
        <v>39721</v>
      </c>
      <c r="D2088" s="234">
        <v>39982</v>
      </c>
      <c r="E2088">
        <v>2009</v>
      </c>
      <c r="F2088">
        <v>1</v>
      </c>
      <c r="G2088">
        <v>12</v>
      </c>
      <c r="H2088">
        <v>45.79</v>
      </c>
      <c r="I2088" s="35">
        <v>1.8323</v>
      </c>
      <c r="J2088" s="14" t="s">
        <v>17</v>
      </c>
      <c r="K2088" s="14" t="s">
        <v>17</v>
      </c>
      <c r="L2088" s="14" t="s">
        <v>17</v>
      </c>
      <c r="M2088" s="14" t="s">
        <v>17</v>
      </c>
      <c r="N2088" s="14" t="s">
        <v>17</v>
      </c>
      <c r="O2088" s="14" t="s">
        <v>17</v>
      </c>
      <c r="P2088" s="14" t="s">
        <v>17</v>
      </c>
      <c r="Q2088" s="14" t="s">
        <v>17</v>
      </c>
      <c r="R2088" s="14" t="s">
        <v>17</v>
      </c>
      <c r="S2088" s="14" t="s">
        <v>17</v>
      </c>
      <c r="T2088" s="14" t="s">
        <v>17</v>
      </c>
      <c r="U2088" s="14" t="s">
        <v>17</v>
      </c>
      <c r="V2088" s="14" t="s">
        <v>17</v>
      </c>
      <c r="W2088" s="14" t="s">
        <v>17</v>
      </c>
      <c r="X2088" s="14" t="s">
        <v>17</v>
      </c>
      <c r="Y2088" s="14" t="s">
        <v>17</v>
      </c>
      <c r="Z2088" s="14" t="s">
        <v>17</v>
      </c>
      <c r="AA2088" s="14">
        <v>115</v>
      </c>
      <c r="AB2088" s="14" t="s">
        <v>17</v>
      </c>
      <c r="AC2088" s="14">
        <v>126</v>
      </c>
      <c r="AD2088" s="14" t="s">
        <v>17</v>
      </c>
      <c r="AE2088" s="14" t="s">
        <v>17</v>
      </c>
    </row>
    <row r="2089" spans="1:31">
      <c r="A2089" t="s">
        <v>143</v>
      </c>
      <c r="B2089" t="s">
        <v>134</v>
      </c>
      <c r="C2089" s="234">
        <v>39721</v>
      </c>
      <c r="D2089" s="234">
        <v>39982</v>
      </c>
      <c r="E2089">
        <v>2009</v>
      </c>
      <c r="F2089">
        <v>1</v>
      </c>
      <c r="G2089">
        <v>13</v>
      </c>
      <c r="H2089">
        <v>60.79</v>
      </c>
      <c r="I2089" s="35">
        <v>2.0461999999999998</v>
      </c>
      <c r="J2089" s="14" t="s">
        <v>17</v>
      </c>
      <c r="K2089" s="14" t="s">
        <v>17</v>
      </c>
      <c r="L2089" s="14" t="s">
        <v>17</v>
      </c>
      <c r="M2089" s="14" t="s">
        <v>17</v>
      </c>
      <c r="N2089" s="14" t="s">
        <v>17</v>
      </c>
      <c r="O2089" s="14" t="s">
        <v>17</v>
      </c>
      <c r="P2089" s="14" t="s">
        <v>17</v>
      </c>
      <c r="Q2089" s="14" t="s">
        <v>17</v>
      </c>
      <c r="R2089" s="14" t="s">
        <v>17</v>
      </c>
      <c r="S2089" s="14" t="s">
        <v>17</v>
      </c>
      <c r="T2089" s="14" t="s">
        <v>17</v>
      </c>
      <c r="U2089" s="14" t="s">
        <v>17</v>
      </c>
      <c r="V2089" s="14" t="s">
        <v>17</v>
      </c>
      <c r="W2089" s="14" t="s">
        <v>17</v>
      </c>
      <c r="X2089" s="14" t="s">
        <v>17</v>
      </c>
      <c r="Y2089" s="14" t="s">
        <v>17</v>
      </c>
      <c r="Z2089" s="14" t="s">
        <v>17</v>
      </c>
      <c r="AA2089" s="14">
        <v>115</v>
      </c>
      <c r="AB2089" s="14" t="s">
        <v>17</v>
      </c>
      <c r="AC2089" s="14">
        <v>126</v>
      </c>
      <c r="AD2089" s="14" t="s">
        <v>17</v>
      </c>
      <c r="AE2089" s="14" t="s">
        <v>17</v>
      </c>
    </row>
    <row r="2090" spans="1:31">
      <c r="A2090" t="s">
        <v>143</v>
      </c>
      <c r="B2090" t="s">
        <v>134</v>
      </c>
      <c r="C2090" s="234">
        <v>39721</v>
      </c>
      <c r="D2090" s="234">
        <v>39982</v>
      </c>
      <c r="E2090">
        <v>2009</v>
      </c>
      <c r="F2090">
        <v>1</v>
      </c>
      <c r="G2090">
        <v>14</v>
      </c>
      <c r="H2090">
        <v>33.700000000000003</v>
      </c>
      <c r="I2090" s="35">
        <v>1.8519000000000001</v>
      </c>
      <c r="J2090" s="14" t="s">
        <v>17</v>
      </c>
      <c r="K2090" s="14" t="s">
        <v>17</v>
      </c>
      <c r="L2090" s="14" t="s">
        <v>17</v>
      </c>
      <c r="M2090" s="14" t="s">
        <v>17</v>
      </c>
      <c r="N2090" s="14" t="s">
        <v>17</v>
      </c>
      <c r="O2090" s="14" t="s">
        <v>17</v>
      </c>
      <c r="P2090" s="14" t="s">
        <v>17</v>
      </c>
      <c r="Q2090" s="14" t="s">
        <v>17</v>
      </c>
      <c r="R2090" s="14" t="s">
        <v>17</v>
      </c>
      <c r="S2090" s="14" t="s">
        <v>17</v>
      </c>
      <c r="T2090" s="14" t="s">
        <v>17</v>
      </c>
      <c r="U2090" s="14" t="s">
        <v>17</v>
      </c>
      <c r="V2090" s="14" t="s">
        <v>17</v>
      </c>
      <c r="W2090" s="14" t="s">
        <v>17</v>
      </c>
      <c r="X2090" s="14" t="s">
        <v>17</v>
      </c>
      <c r="Y2090" s="14" t="s">
        <v>17</v>
      </c>
      <c r="Z2090" s="14" t="s">
        <v>17</v>
      </c>
      <c r="AA2090" s="14">
        <v>115</v>
      </c>
      <c r="AB2090" s="14" t="s">
        <v>17</v>
      </c>
      <c r="AC2090" s="14">
        <v>126</v>
      </c>
      <c r="AD2090" s="14" t="s">
        <v>17</v>
      </c>
      <c r="AE2090" s="14" t="s">
        <v>17</v>
      </c>
    </row>
    <row r="2091" spans="1:31">
      <c r="A2091" t="s">
        <v>143</v>
      </c>
      <c r="B2091" t="s">
        <v>134</v>
      </c>
      <c r="C2091" s="234">
        <v>39721</v>
      </c>
      <c r="D2091" s="234">
        <v>39982</v>
      </c>
      <c r="E2091">
        <v>2009</v>
      </c>
      <c r="F2091">
        <v>2</v>
      </c>
      <c r="G2091">
        <v>1</v>
      </c>
      <c r="H2091">
        <v>23.89</v>
      </c>
      <c r="I2091" s="35">
        <v>1.873</v>
      </c>
      <c r="J2091" s="14" t="s">
        <v>17</v>
      </c>
      <c r="K2091" s="14" t="s">
        <v>17</v>
      </c>
      <c r="L2091" s="14" t="s">
        <v>17</v>
      </c>
      <c r="M2091" s="14" t="s">
        <v>17</v>
      </c>
      <c r="N2091" s="14" t="s">
        <v>17</v>
      </c>
      <c r="O2091" s="14" t="s">
        <v>17</v>
      </c>
      <c r="P2091" s="14" t="s">
        <v>17</v>
      </c>
      <c r="Q2091" s="14" t="s">
        <v>17</v>
      </c>
      <c r="R2091" s="14" t="s">
        <v>17</v>
      </c>
      <c r="S2091" s="14" t="s">
        <v>17</v>
      </c>
      <c r="T2091" s="14" t="s">
        <v>17</v>
      </c>
      <c r="U2091" s="14" t="s">
        <v>17</v>
      </c>
      <c r="V2091" s="14" t="s">
        <v>17</v>
      </c>
      <c r="W2091" s="14" t="s">
        <v>17</v>
      </c>
      <c r="X2091" s="125">
        <v>0.29194333333333333</v>
      </c>
      <c r="Y2091" s="14">
        <v>102</v>
      </c>
      <c r="Z2091">
        <v>0.25581999999999999</v>
      </c>
      <c r="AA2091" s="14">
        <v>115</v>
      </c>
      <c r="AB2091">
        <v>0.21357666666666666</v>
      </c>
      <c r="AC2091" s="14">
        <v>126</v>
      </c>
      <c r="AD2091" s="14">
        <f t="shared" si="8"/>
        <v>2.8621895424836602E-3</v>
      </c>
      <c r="AE2091" s="14" t="s">
        <v>17</v>
      </c>
    </row>
    <row r="2092" spans="1:31">
      <c r="A2092" t="s">
        <v>143</v>
      </c>
      <c r="B2092" t="s">
        <v>134</v>
      </c>
      <c r="C2092" s="234">
        <v>39721</v>
      </c>
      <c r="D2092" s="234">
        <v>39982</v>
      </c>
      <c r="E2092">
        <v>2009</v>
      </c>
      <c r="F2092">
        <v>2</v>
      </c>
      <c r="G2092">
        <v>2</v>
      </c>
      <c r="H2092">
        <v>22.99</v>
      </c>
      <c r="I2092" s="35">
        <v>1.8271999999999999</v>
      </c>
      <c r="J2092" s="14" t="s">
        <v>17</v>
      </c>
      <c r="K2092" s="14" t="s">
        <v>17</v>
      </c>
      <c r="L2092" s="14" t="s">
        <v>17</v>
      </c>
      <c r="M2092" s="14" t="s">
        <v>17</v>
      </c>
      <c r="N2092" s="14" t="s">
        <v>17</v>
      </c>
      <c r="O2092" s="14" t="s">
        <v>17</v>
      </c>
      <c r="P2092" s="14" t="s">
        <v>17</v>
      </c>
      <c r="Q2092" s="14" t="s">
        <v>17</v>
      </c>
      <c r="R2092" s="14" t="s">
        <v>17</v>
      </c>
      <c r="S2092" s="14" t="s">
        <v>17</v>
      </c>
      <c r="T2092" s="14" t="s">
        <v>17</v>
      </c>
      <c r="U2092" s="14" t="s">
        <v>17</v>
      </c>
      <c r="V2092" s="14" t="s">
        <v>17</v>
      </c>
      <c r="W2092" s="14" t="s">
        <v>17</v>
      </c>
      <c r="X2092" s="125">
        <v>0.32094333333333336</v>
      </c>
      <c r="Y2092" s="14">
        <v>102</v>
      </c>
      <c r="Z2092">
        <v>0.28182333333333331</v>
      </c>
      <c r="AA2092" s="14">
        <v>115</v>
      </c>
      <c r="AB2092">
        <v>0.24949333333333334</v>
      </c>
      <c r="AC2092" s="14">
        <v>126</v>
      </c>
      <c r="AD2092" s="14">
        <f t="shared" si="8"/>
        <v>3.1465032679738564E-3</v>
      </c>
      <c r="AE2092" s="14" t="s">
        <v>17</v>
      </c>
    </row>
    <row r="2093" spans="1:31">
      <c r="A2093" t="s">
        <v>143</v>
      </c>
      <c r="B2093" t="s">
        <v>134</v>
      </c>
      <c r="C2093" s="234">
        <v>39721</v>
      </c>
      <c r="D2093" s="234">
        <v>39982</v>
      </c>
      <c r="E2093">
        <v>2009</v>
      </c>
      <c r="F2093">
        <v>2</v>
      </c>
      <c r="G2093">
        <v>3</v>
      </c>
      <c r="H2093">
        <v>34.78</v>
      </c>
      <c r="I2093" s="35">
        <v>1.7402</v>
      </c>
      <c r="J2093" s="14" t="s">
        <v>17</v>
      </c>
      <c r="K2093" s="14" t="s">
        <v>17</v>
      </c>
      <c r="L2093" s="14" t="s">
        <v>17</v>
      </c>
      <c r="M2093" s="14" t="s">
        <v>17</v>
      </c>
      <c r="N2093" s="14" t="s">
        <v>17</v>
      </c>
      <c r="O2093" s="14" t="s">
        <v>17</v>
      </c>
      <c r="P2093" s="14" t="s">
        <v>17</v>
      </c>
      <c r="Q2093" s="14" t="s">
        <v>17</v>
      </c>
      <c r="R2093" s="14" t="s">
        <v>17</v>
      </c>
      <c r="S2093" s="14" t="s">
        <v>17</v>
      </c>
      <c r="T2093" s="14" t="s">
        <v>17</v>
      </c>
      <c r="U2093" s="14" t="s">
        <v>17</v>
      </c>
      <c r="V2093" s="14" t="s">
        <v>17</v>
      </c>
      <c r="W2093" s="14" t="s">
        <v>17</v>
      </c>
      <c r="X2093" s="125">
        <v>0.40887333333333337</v>
      </c>
      <c r="Y2093" s="14">
        <v>102</v>
      </c>
      <c r="Z2093">
        <v>0.33029333333333333</v>
      </c>
      <c r="AA2093" s="14">
        <v>115</v>
      </c>
      <c r="AB2093">
        <v>0.29184666666666664</v>
      </c>
      <c r="AC2093" s="14">
        <v>126</v>
      </c>
      <c r="AD2093" s="14">
        <f t="shared" si="8"/>
        <v>4.0085620915032679E-3</v>
      </c>
      <c r="AE2093" s="14" t="s">
        <v>17</v>
      </c>
    </row>
    <row r="2094" spans="1:31">
      <c r="A2094" t="s">
        <v>143</v>
      </c>
      <c r="B2094" t="s">
        <v>134</v>
      </c>
      <c r="C2094" s="234">
        <v>39721</v>
      </c>
      <c r="D2094" s="234">
        <v>39982</v>
      </c>
      <c r="E2094">
        <v>2009</v>
      </c>
      <c r="F2094">
        <v>2</v>
      </c>
      <c r="G2094">
        <v>4</v>
      </c>
      <c r="H2094">
        <v>30.51</v>
      </c>
      <c r="I2094" s="35">
        <v>1.726</v>
      </c>
      <c r="J2094" s="14" t="s">
        <v>17</v>
      </c>
      <c r="K2094" s="14" t="s">
        <v>17</v>
      </c>
      <c r="L2094" s="14" t="s">
        <v>17</v>
      </c>
      <c r="M2094" s="14" t="s">
        <v>17</v>
      </c>
      <c r="N2094" s="14" t="s">
        <v>17</v>
      </c>
      <c r="O2094" s="14" t="s">
        <v>17</v>
      </c>
      <c r="P2094" s="14" t="s">
        <v>17</v>
      </c>
      <c r="Q2094" s="14" t="s">
        <v>17</v>
      </c>
      <c r="R2094" s="14" t="s">
        <v>17</v>
      </c>
      <c r="S2094" s="14" t="s">
        <v>17</v>
      </c>
      <c r="T2094" s="14" t="s">
        <v>17</v>
      </c>
      <c r="U2094" s="14" t="s">
        <v>17</v>
      </c>
      <c r="V2094" s="14" t="s">
        <v>17</v>
      </c>
      <c r="W2094" s="14" t="s">
        <v>17</v>
      </c>
      <c r="X2094" s="125">
        <v>0.33687666666666666</v>
      </c>
      <c r="Y2094" s="14">
        <v>102</v>
      </c>
      <c r="Z2094">
        <v>0.30519666666666662</v>
      </c>
      <c r="AA2094" s="14">
        <v>115</v>
      </c>
      <c r="AB2094">
        <v>0.26396666666666668</v>
      </c>
      <c r="AC2094" s="14">
        <v>126</v>
      </c>
      <c r="AD2094" s="14">
        <f t="shared" ref="AD2094:AD2153" si="9">X2094/Y2094</f>
        <v>3.3027124183006534E-3</v>
      </c>
      <c r="AE2094" s="14" t="s">
        <v>17</v>
      </c>
    </row>
    <row r="2095" spans="1:31">
      <c r="A2095" t="s">
        <v>143</v>
      </c>
      <c r="B2095" t="s">
        <v>134</v>
      </c>
      <c r="C2095" s="234">
        <v>39721</v>
      </c>
      <c r="D2095" s="234">
        <v>39982</v>
      </c>
      <c r="E2095">
        <v>2009</v>
      </c>
      <c r="F2095">
        <v>2</v>
      </c>
      <c r="G2095">
        <v>5</v>
      </c>
      <c r="H2095">
        <v>43.76</v>
      </c>
      <c r="I2095" s="35">
        <v>1.7422</v>
      </c>
      <c r="J2095" s="14" t="s">
        <v>17</v>
      </c>
      <c r="K2095" s="14" t="s">
        <v>17</v>
      </c>
      <c r="L2095" s="14" t="s">
        <v>17</v>
      </c>
      <c r="M2095" s="14" t="s">
        <v>17</v>
      </c>
      <c r="N2095" s="14" t="s">
        <v>17</v>
      </c>
      <c r="O2095" s="14" t="s">
        <v>17</v>
      </c>
      <c r="P2095" s="14" t="s">
        <v>17</v>
      </c>
      <c r="Q2095" s="14" t="s">
        <v>17</v>
      </c>
      <c r="R2095" s="14" t="s">
        <v>17</v>
      </c>
      <c r="S2095" s="14" t="s">
        <v>17</v>
      </c>
      <c r="T2095" s="14" t="s">
        <v>17</v>
      </c>
      <c r="U2095" s="14" t="s">
        <v>17</v>
      </c>
      <c r="V2095" s="14" t="s">
        <v>17</v>
      </c>
      <c r="W2095" s="14" t="s">
        <v>17</v>
      </c>
      <c r="X2095" s="125">
        <v>0.58394000000000001</v>
      </c>
      <c r="Y2095" s="14">
        <v>102</v>
      </c>
      <c r="Z2095">
        <v>0.50812333333333326</v>
      </c>
      <c r="AA2095" s="14">
        <v>115</v>
      </c>
      <c r="AB2095">
        <v>0.44546999999999998</v>
      </c>
      <c r="AC2095" s="14">
        <v>126</v>
      </c>
      <c r="AD2095" s="14">
        <f t="shared" si="9"/>
        <v>5.7249019607843142E-3</v>
      </c>
      <c r="AE2095" s="14" t="s">
        <v>17</v>
      </c>
    </row>
    <row r="2096" spans="1:31">
      <c r="A2096" t="s">
        <v>143</v>
      </c>
      <c r="B2096" t="s">
        <v>134</v>
      </c>
      <c r="C2096" s="234">
        <v>39721</v>
      </c>
      <c r="D2096" s="234">
        <v>39982</v>
      </c>
      <c r="E2096">
        <v>2009</v>
      </c>
      <c r="F2096">
        <v>2</v>
      </c>
      <c r="G2096">
        <v>6</v>
      </c>
      <c r="H2096">
        <v>62.56</v>
      </c>
      <c r="I2096" s="35">
        <v>1.7302</v>
      </c>
      <c r="J2096" s="14" t="s">
        <v>17</v>
      </c>
      <c r="K2096" s="14" t="s">
        <v>17</v>
      </c>
      <c r="L2096" s="14" t="s">
        <v>17</v>
      </c>
      <c r="M2096" s="14" t="s">
        <v>17</v>
      </c>
      <c r="N2096" s="14" t="s">
        <v>17</v>
      </c>
      <c r="O2096" s="14" t="s">
        <v>17</v>
      </c>
      <c r="P2096" s="14" t="s">
        <v>17</v>
      </c>
      <c r="Q2096" s="14" t="s">
        <v>17</v>
      </c>
      <c r="R2096" s="14" t="s">
        <v>17</v>
      </c>
      <c r="S2096" s="14" t="s">
        <v>17</v>
      </c>
      <c r="T2096" s="14" t="s">
        <v>17</v>
      </c>
      <c r="U2096" s="14" t="s">
        <v>17</v>
      </c>
      <c r="V2096" s="14" t="s">
        <v>17</v>
      </c>
      <c r="W2096" s="14" t="s">
        <v>17</v>
      </c>
      <c r="X2096" s="125">
        <v>0.63349</v>
      </c>
      <c r="Y2096" s="14">
        <v>102</v>
      </c>
      <c r="Z2096">
        <v>0.56611666666666671</v>
      </c>
      <c r="AA2096" s="14">
        <v>115</v>
      </c>
      <c r="AB2096">
        <v>0.52965333333333342</v>
      </c>
      <c r="AC2096" s="14">
        <v>126</v>
      </c>
      <c r="AD2096" s="14">
        <f t="shared" si="9"/>
        <v>6.2106862745098038E-3</v>
      </c>
      <c r="AE2096" s="14" t="s">
        <v>17</v>
      </c>
    </row>
    <row r="2097" spans="1:31">
      <c r="A2097" t="s">
        <v>143</v>
      </c>
      <c r="B2097" t="s">
        <v>134</v>
      </c>
      <c r="C2097" s="234">
        <v>39721</v>
      </c>
      <c r="D2097" s="234">
        <v>39982</v>
      </c>
      <c r="E2097">
        <v>2009</v>
      </c>
      <c r="F2097">
        <v>2</v>
      </c>
      <c r="G2097">
        <v>7</v>
      </c>
      <c r="H2097">
        <v>77.790000000000006</v>
      </c>
      <c r="I2097" s="35">
        <v>1.8384</v>
      </c>
      <c r="J2097" s="14" t="s">
        <v>17</v>
      </c>
      <c r="K2097" s="14" t="s">
        <v>17</v>
      </c>
      <c r="L2097" s="14" t="s">
        <v>17</v>
      </c>
      <c r="M2097" s="14" t="s">
        <v>17</v>
      </c>
      <c r="N2097" s="14" t="s">
        <v>17</v>
      </c>
      <c r="O2097" s="14" t="s">
        <v>17</v>
      </c>
      <c r="P2097" s="14" t="s">
        <v>17</v>
      </c>
      <c r="Q2097" s="14" t="s">
        <v>17</v>
      </c>
      <c r="R2097" s="14" t="s">
        <v>17</v>
      </c>
      <c r="S2097" s="14" t="s">
        <v>17</v>
      </c>
      <c r="T2097" s="14" t="s">
        <v>17</v>
      </c>
      <c r="U2097" s="14" t="s">
        <v>17</v>
      </c>
      <c r="V2097" s="14" t="s">
        <v>17</v>
      </c>
      <c r="W2097" s="14" t="s">
        <v>17</v>
      </c>
      <c r="X2097" s="125">
        <v>0.77048000000000005</v>
      </c>
      <c r="Y2097" s="14">
        <v>102</v>
      </c>
      <c r="Z2097">
        <v>0.74867333333333319</v>
      </c>
      <c r="AA2097" s="14">
        <v>115</v>
      </c>
      <c r="AB2097">
        <v>0.70186333333333328</v>
      </c>
      <c r="AC2097" s="14">
        <v>126</v>
      </c>
      <c r="AD2097" s="14">
        <f t="shared" si="9"/>
        <v>7.5537254901960789E-3</v>
      </c>
      <c r="AE2097" s="14" t="s">
        <v>17</v>
      </c>
    </row>
    <row r="2098" spans="1:31">
      <c r="A2098" t="s">
        <v>143</v>
      </c>
      <c r="B2098" t="s">
        <v>134</v>
      </c>
      <c r="C2098" s="234">
        <v>39721</v>
      </c>
      <c r="D2098" s="234">
        <v>39982</v>
      </c>
      <c r="E2098">
        <v>2009</v>
      </c>
      <c r="F2098">
        <v>2</v>
      </c>
      <c r="G2098">
        <v>8</v>
      </c>
      <c r="H2098">
        <v>40.39</v>
      </c>
      <c r="I2098" s="35">
        <v>1.7569999999999999</v>
      </c>
      <c r="J2098" s="14" t="s">
        <v>17</v>
      </c>
      <c r="K2098" s="14" t="s">
        <v>17</v>
      </c>
      <c r="L2098" s="14" t="s">
        <v>17</v>
      </c>
      <c r="M2098" s="14" t="s">
        <v>17</v>
      </c>
      <c r="N2098" s="14" t="s">
        <v>17</v>
      </c>
      <c r="O2098" s="14" t="s">
        <v>17</v>
      </c>
      <c r="P2098" s="14" t="s">
        <v>17</v>
      </c>
      <c r="Q2098" s="14" t="s">
        <v>17</v>
      </c>
      <c r="R2098" s="14" t="s">
        <v>17</v>
      </c>
      <c r="S2098" s="14" t="s">
        <v>17</v>
      </c>
      <c r="T2098" s="14" t="s">
        <v>17</v>
      </c>
      <c r="U2098" s="14" t="s">
        <v>17</v>
      </c>
      <c r="V2098" s="14" t="s">
        <v>17</v>
      </c>
      <c r="W2098" s="14" t="s">
        <v>17</v>
      </c>
      <c r="X2098" s="14" t="s">
        <v>17</v>
      </c>
      <c r="Y2098" s="14" t="s">
        <v>17</v>
      </c>
      <c r="Z2098" s="14" t="s">
        <v>17</v>
      </c>
      <c r="AA2098" s="14">
        <v>115</v>
      </c>
      <c r="AB2098" s="14" t="s">
        <v>17</v>
      </c>
      <c r="AC2098" s="14">
        <v>126</v>
      </c>
      <c r="AD2098" s="14" t="s">
        <v>17</v>
      </c>
      <c r="AE2098" s="14" t="s">
        <v>17</v>
      </c>
    </row>
    <row r="2099" spans="1:31">
      <c r="A2099" t="s">
        <v>143</v>
      </c>
      <c r="B2099" t="s">
        <v>134</v>
      </c>
      <c r="C2099" s="234">
        <v>39721</v>
      </c>
      <c r="D2099" s="234">
        <v>39982</v>
      </c>
      <c r="E2099">
        <v>2009</v>
      </c>
      <c r="F2099">
        <v>2</v>
      </c>
      <c r="G2099">
        <v>9</v>
      </c>
      <c r="H2099">
        <v>44.77</v>
      </c>
      <c r="I2099" s="35">
        <v>1.7793000000000001</v>
      </c>
      <c r="J2099" s="14" t="s">
        <v>17</v>
      </c>
      <c r="K2099" s="14" t="s">
        <v>17</v>
      </c>
      <c r="L2099" s="14" t="s">
        <v>17</v>
      </c>
      <c r="M2099" s="14" t="s">
        <v>17</v>
      </c>
      <c r="N2099" s="14" t="s">
        <v>17</v>
      </c>
      <c r="O2099" s="14" t="s">
        <v>17</v>
      </c>
      <c r="P2099" s="14" t="s">
        <v>17</v>
      </c>
      <c r="Q2099" s="14" t="s">
        <v>17</v>
      </c>
      <c r="R2099" s="14" t="s">
        <v>17</v>
      </c>
      <c r="S2099" s="14" t="s">
        <v>17</v>
      </c>
      <c r="T2099" s="14" t="s">
        <v>17</v>
      </c>
      <c r="U2099" s="14" t="s">
        <v>17</v>
      </c>
      <c r="V2099" s="14" t="s">
        <v>17</v>
      </c>
      <c r="W2099" s="14" t="s">
        <v>17</v>
      </c>
      <c r="X2099" s="14" t="s">
        <v>17</v>
      </c>
      <c r="Y2099" s="14" t="s">
        <v>17</v>
      </c>
      <c r="Z2099" s="14" t="s">
        <v>17</v>
      </c>
      <c r="AA2099" s="14">
        <v>115</v>
      </c>
      <c r="AB2099" s="14" t="s">
        <v>17</v>
      </c>
      <c r="AC2099" s="14">
        <v>126</v>
      </c>
      <c r="AD2099" s="14" t="s">
        <v>17</v>
      </c>
      <c r="AE2099" s="14" t="s">
        <v>17</v>
      </c>
    </row>
    <row r="2100" spans="1:31">
      <c r="A2100" t="s">
        <v>143</v>
      </c>
      <c r="B2100" t="s">
        <v>134</v>
      </c>
      <c r="C2100" s="234">
        <v>39721</v>
      </c>
      <c r="D2100" s="234">
        <v>39982</v>
      </c>
      <c r="E2100">
        <v>2009</v>
      </c>
      <c r="F2100">
        <v>2</v>
      </c>
      <c r="G2100">
        <v>10</v>
      </c>
      <c r="H2100">
        <v>48.49</v>
      </c>
      <c r="I2100" s="35">
        <v>1.6800999999999999</v>
      </c>
      <c r="J2100" s="14" t="s">
        <v>17</v>
      </c>
      <c r="K2100" s="14" t="s">
        <v>17</v>
      </c>
      <c r="L2100" s="14" t="s">
        <v>17</v>
      </c>
      <c r="M2100" s="14" t="s">
        <v>17</v>
      </c>
      <c r="N2100" s="14" t="s">
        <v>17</v>
      </c>
      <c r="O2100" s="14" t="s">
        <v>17</v>
      </c>
      <c r="P2100" s="14" t="s">
        <v>17</v>
      </c>
      <c r="Q2100" s="14" t="s">
        <v>17</v>
      </c>
      <c r="R2100" s="14" t="s">
        <v>17</v>
      </c>
      <c r="S2100" s="14" t="s">
        <v>17</v>
      </c>
      <c r="T2100" s="14" t="s">
        <v>17</v>
      </c>
      <c r="U2100" s="14" t="s">
        <v>17</v>
      </c>
      <c r="V2100" s="14" t="s">
        <v>17</v>
      </c>
      <c r="W2100" s="14" t="s">
        <v>17</v>
      </c>
      <c r="X2100" s="14" t="s">
        <v>17</v>
      </c>
      <c r="Y2100" s="14" t="s">
        <v>17</v>
      </c>
      <c r="Z2100" s="14" t="s">
        <v>17</v>
      </c>
      <c r="AA2100" s="14">
        <v>115</v>
      </c>
      <c r="AB2100" s="14" t="s">
        <v>17</v>
      </c>
      <c r="AC2100" s="14">
        <v>126</v>
      </c>
      <c r="AD2100" s="14" t="s">
        <v>17</v>
      </c>
      <c r="AE2100" s="14" t="s">
        <v>17</v>
      </c>
    </row>
    <row r="2101" spans="1:31">
      <c r="A2101" t="s">
        <v>143</v>
      </c>
      <c r="B2101" t="s">
        <v>134</v>
      </c>
      <c r="C2101" s="234">
        <v>39721</v>
      </c>
      <c r="D2101" s="234">
        <v>39982</v>
      </c>
      <c r="E2101">
        <v>2009</v>
      </c>
      <c r="F2101">
        <v>2</v>
      </c>
      <c r="G2101">
        <v>11</v>
      </c>
      <c r="H2101">
        <v>45.53</v>
      </c>
      <c r="I2101" s="35">
        <v>1.7749999999999999</v>
      </c>
      <c r="J2101" s="14" t="s">
        <v>17</v>
      </c>
      <c r="K2101" s="14" t="s">
        <v>17</v>
      </c>
      <c r="L2101" s="14" t="s">
        <v>17</v>
      </c>
      <c r="M2101" s="14" t="s">
        <v>17</v>
      </c>
      <c r="N2101" s="14" t="s">
        <v>17</v>
      </c>
      <c r="O2101" s="14" t="s">
        <v>17</v>
      </c>
      <c r="P2101" s="14" t="s">
        <v>17</v>
      </c>
      <c r="Q2101" s="14" t="s">
        <v>17</v>
      </c>
      <c r="R2101" s="14" t="s">
        <v>17</v>
      </c>
      <c r="S2101" s="14" t="s">
        <v>17</v>
      </c>
      <c r="T2101" s="14" t="s">
        <v>17</v>
      </c>
      <c r="U2101" s="14" t="s">
        <v>17</v>
      </c>
      <c r="V2101" s="14" t="s">
        <v>17</v>
      </c>
      <c r="W2101" s="14" t="s">
        <v>17</v>
      </c>
      <c r="X2101" s="14" t="s">
        <v>17</v>
      </c>
      <c r="Y2101" s="14" t="s">
        <v>17</v>
      </c>
      <c r="Z2101" s="14" t="s">
        <v>17</v>
      </c>
      <c r="AA2101" s="14">
        <v>115</v>
      </c>
      <c r="AB2101" s="14" t="s">
        <v>17</v>
      </c>
      <c r="AC2101" s="14">
        <v>126</v>
      </c>
      <c r="AD2101" s="14" t="s">
        <v>17</v>
      </c>
      <c r="AE2101" s="14" t="s">
        <v>17</v>
      </c>
    </row>
    <row r="2102" spans="1:31">
      <c r="A2102" t="s">
        <v>143</v>
      </c>
      <c r="B2102" t="s">
        <v>134</v>
      </c>
      <c r="C2102" s="234">
        <v>39721</v>
      </c>
      <c r="D2102" s="234">
        <v>39982</v>
      </c>
      <c r="E2102">
        <v>2009</v>
      </c>
      <c r="F2102">
        <v>2</v>
      </c>
      <c r="G2102">
        <v>12</v>
      </c>
      <c r="H2102">
        <v>59.73</v>
      </c>
      <c r="I2102" s="35">
        <v>1.6883999999999999</v>
      </c>
      <c r="J2102" s="14" t="s">
        <v>17</v>
      </c>
      <c r="K2102" s="14" t="s">
        <v>17</v>
      </c>
      <c r="L2102" s="14" t="s">
        <v>17</v>
      </c>
      <c r="M2102" s="14" t="s">
        <v>17</v>
      </c>
      <c r="N2102" s="14" t="s">
        <v>17</v>
      </c>
      <c r="O2102" s="14" t="s">
        <v>17</v>
      </c>
      <c r="P2102" s="14" t="s">
        <v>17</v>
      </c>
      <c r="Q2102" s="14" t="s">
        <v>17</v>
      </c>
      <c r="R2102" s="14" t="s">
        <v>17</v>
      </c>
      <c r="S2102" s="14" t="s">
        <v>17</v>
      </c>
      <c r="T2102" s="14" t="s">
        <v>17</v>
      </c>
      <c r="U2102" s="14" t="s">
        <v>17</v>
      </c>
      <c r="V2102" s="14" t="s">
        <v>17</v>
      </c>
      <c r="W2102" s="14" t="s">
        <v>17</v>
      </c>
      <c r="X2102" s="14" t="s">
        <v>17</v>
      </c>
      <c r="Y2102" s="14" t="s">
        <v>17</v>
      </c>
      <c r="Z2102" s="14" t="s">
        <v>17</v>
      </c>
      <c r="AA2102" s="14">
        <v>115</v>
      </c>
      <c r="AB2102" s="14" t="s">
        <v>17</v>
      </c>
      <c r="AC2102" s="14">
        <v>126</v>
      </c>
      <c r="AD2102" s="14" t="s">
        <v>17</v>
      </c>
      <c r="AE2102" s="14" t="s">
        <v>17</v>
      </c>
    </row>
    <row r="2103" spans="1:31">
      <c r="A2103" t="s">
        <v>143</v>
      </c>
      <c r="B2103" t="s">
        <v>134</v>
      </c>
      <c r="C2103" s="234">
        <v>39721</v>
      </c>
      <c r="D2103" s="234">
        <v>39982</v>
      </c>
      <c r="E2103">
        <v>2009</v>
      </c>
      <c r="F2103">
        <v>2</v>
      </c>
      <c r="G2103">
        <v>13</v>
      </c>
      <c r="H2103">
        <v>75</v>
      </c>
      <c r="I2103" s="35">
        <v>1.9088000000000001</v>
      </c>
      <c r="J2103" s="14" t="s">
        <v>17</v>
      </c>
      <c r="K2103" s="14" t="s">
        <v>17</v>
      </c>
      <c r="L2103" s="14" t="s">
        <v>17</v>
      </c>
      <c r="M2103" s="14" t="s">
        <v>17</v>
      </c>
      <c r="N2103" s="14" t="s">
        <v>17</v>
      </c>
      <c r="O2103" s="14" t="s">
        <v>17</v>
      </c>
      <c r="P2103" s="14" t="s">
        <v>17</v>
      </c>
      <c r="Q2103" s="14" t="s">
        <v>17</v>
      </c>
      <c r="R2103" s="14" t="s">
        <v>17</v>
      </c>
      <c r="S2103" s="14" t="s">
        <v>17</v>
      </c>
      <c r="T2103" s="14" t="s">
        <v>17</v>
      </c>
      <c r="U2103" s="14" t="s">
        <v>17</v>
      </c>
      <c r="V2103" s="14" t="s">
        <v>17</v>
      </c>
      <c r="W2103" s="14" t="s">
        <v>17</v>
      </c>
      <c r="X2103" s="14" t="s">
        <v>17</v>
      </c>
      <c r="Y2103" s="14" t="s">
        <v>17</v>
      </c>
      <c r="Z2103" s="14" t="s">
        <v>17</v>
      </c>
      <c r="AA2103" s="14">
        <v>115</v>
      </c>
      <c r="AB2103" s="14" t="s">
        <v>17</v>
      </c>
      <c r="AC2103" s="14">
        <v>126</v>
      </c>
      <c r="AD2103" s="14" t="s">
        <v>17</v>
      </c>
      <c r="AE2103" s="14" t="s">
        <v>17</v>
      </c>
    </row>
    <row r="2104" spans="1:31">
      <c r="A2104" t="s">
        <v>143</v>
      </c>
      <c r="B2104" t="s">
        <v>134</v>
      </c>
      <c r="C2104" s="234">
        <v>39721</v>
      </c>
      <c r="D2104" s="234">
        <v>39982</v>
      </c>
      <c r="E2104">
        <v>2009</v>
      </c>
      <c r="F2104">
        <v>2</v>
      </c>
      <c r="G2104">
        <v>14</v>
      </c>
      <c r="H2104">
        <v>47.68</v>
      </c>
      <c r="I2104" s="35">
        <v>1.6756</v>
      </c>
      <c r="J2104" s="14" t="s">
        <v>17</v>
      </c>
      <c r="K2104" s="14" t="s">
        <v>17</v>
      </c>
      <c r="L2104" s="14" t="s">
        <v>17</v>
      </c>
      <c r="M2104" s="14" t="s">
        <v>17</v>
      </c>
      <c r="N2104" s="14" t="s">
        <v>17</v>
      </c>
      <c r="O2104" s="14" t="s">
        <v>17</v>
      </c>
      <c r="P2104" s="14" t="s">
        <v>17</v>
      </c>
      <c r="Q2104" s="14" t="s">
        <v>17</v>
      </c>
      <c r="R2104" s="14" t="s">
        <v>17</v>
      </c>
      <c r="S2104" s="14" t="s">
        <v>17</v>
      </c>
      <c r="T2104" s="14" t="s">
        <v>17</v>
      </c>
      <c r="U2104" s="14" t="s">
        <v>17</v>
      </c>
      <c r="V2104" s="14" t="s">
        <v>17</v>
      </c>
      <c r="W2104" s="14" t="s">
        <v>17</v>
      </c>
      <c r="X2104" s="14" t="s">
        <v>17</v>
      </c>
      <c r="Y2104" s="14" t="s">
        <v>17</v>
      </c>
      <c r="Z2104" s="14" t="s">
        <v>17</v>
      </c>
      <c r="AA2104" s="14">
        <v>115</v>
      </c>
      <c r="AB2104" s="14" t="s">
        <v>17</v>
      </c>
      <c r="AC2104" s="14">
        <v>126</v>
      </c>
      <c r="AD2104" s="14" t="s">
        <v>17</v>
      </c>
      <c r="AE2104" s="14" t="s">
        <v>17</v>
      </c>
    </row>
    <row r="2105" spans="1:31">
      <c r="A2105" t="s">
        <v>143</v>
      </c>
      <c r="B2105" t="s">
        <v>134</v>
      </c>
      <c r="C2105" s="234">
        <v>39721</v>
      </c>
      <c r="D2105" s="234">
        <v>39982</v>
      </c>
      <c r="E2105">
        <v>2009</v>
      </c>
      <c r="F2105">
        <v>3</v>
      </c>
      <c r="G2105">
        <v>1</v>
      </c>
      <c r="H2105">
        <v>26.31</v>
      </c>
      <c r="I2105" s="35">
        <v>1.7213000000000001</v>
      </c>
      <c r="J2105" s="14" t="s">
        <v>17</v>
      </c>
      <c r="K2105" s="14" t="s">
        <v>17</v>
      </c>
      <c r="L2105" s="14" t="s">
        <v>17</v>
      </c>
      <c r="M2105" s="14" t="s">
        <v>17</v>
      </c>
      <c r="N2105" s="14" t="s">
        <v>17</v>
      </c>
      <c r="O2105" s="14" t="s">
        <v>17</v>
      </c>
      <c r="P2105" s="14" t="s">
        <v>17</v>
      </c>
      <c r="Q2105" s="14" t="s">
        <v>17</v>
      </c>
      <c r="R2105" s="14" t="s">
        <v>17</v>
      </c>
      <c r="S2105" s="14" t="s">
        <v>17</v>
      </c>
      <c r="T2105" s="14" t="s">
        <v>17</v>
      </c>
      <c r="U2105" s="14" t="s">
        <v>17</v>
      </c>
      <c r="V2105" s="14" t="s">
        <v>17</v>
      </c>
      <c r="W2105" s="14" t="s">
        <v>17</v>
      </c>
      <c r="X2105" s="125">
        <v>0.30109000000000002</v>
      </c>
      <c r="Y2105" s="14">
        <v>102</v>
      </c>
      <c r="Z2105">
        <v>0.26873999999999998</v>
      </c>
      <c r="AA2105" s="14">
        <v>115</v>
      </c>
      <c r="AB2105">
        <v>0.22388333333333335</v>
      </c>
      <c r="AC2105" s="14">
        <v>126</v>
      </c>
      <c r="AD2105" s="14">
        <f t="shared" si="9"/>
        <v>2.9518627450980397E-3</v>
      </c>
      <c r="AE2105" s="14" t="s">
        <v>17</v>
      </c>
    </row>
    <row r="2106" spans="1:31">
      <c r="A2106" t="s">
        <v>143</v>
      </c>
      <c r="B2106" t="s">
        <v>134</v>
      </c>
      <c r="C2106" s="234">
        <v>39721</v>
      </c>
      <c r="D2106" s="234">
        <v>39982</v>
      </c>
      <c r="E2106">
        <v>2009</v>
      </c>
      <c r="F2106">
        <v>3</v>
      </c>
      <c r="G2106">
        <v>2</v>
      </c>
      <c r="H2106">
        <v>26.59</v>
      </c>
      <c r="I2106" s="35">
        <v>1.7767999999999999</v>
      </c>
      <c r="J2106" s="14" t="s">
        <v>17</v>
      </c>
      <c r="K2106" s="14" t="s">
        <v>17</v>
      </c>
      <c r="L2106" s="14" t="s">
        <v>17</v>
      </c>
      <c r="M2106" s="14" t="s">
        <v>17</v>
      </c>
      <c r="N2106" s="14" t="s">
        <v>17</v>
      </c>
      <c r="O2106" s="14" t="s">
        <v>17</v>
      </c>
      <c r="P2106" s="14" t="s">
        <v>17</v>
      </c>
      <c r="Q2106" s="14" t="s">
        <v>17</v>
      </c>
      <c r="R2106" s="14" t="s">
        <v>17</v>
      </c>
      <c r="S2106" s="14" t="s">
        <v>17</v>
      </c>
      <c r="T2106" s="14" t="s">
        <v>17</v>
      </c>
      <c r="U2106" s="14" t="s">
        <v>17</v>
      </c>
      <c r="V2106" s="14" t="s">
        <v>17</v>
      </c>
      <c r="W2106" s="14" t="s">
        <v>17</v>
      </c>
      <c r="X2106" s="125">
        <v>0.29843666666666668</v>
      </c>
      <c r="Y2106" s="14">
        <v>102</v>
      </c>
      <c r="Z2106">
        <v>0.25223000000000001</v>
      </c>
      <c r="AA2106" s="14">
        <v>115</v>
      </c>
      <c r="AB2106">
        <v>0.22399999999999998</v>
      </c>
      <c r="AC2106" s="14">
        <v>126</v>
      </c>
      <c r="AD2106" s="14">
        <f t="shared" si="9"/>
        <v>2.9258496732026146E-3</v>
      </c>
      <c r="AE2106" s="14" t="s">
        <v>17</v>
      </c>
    </row>
    <row r="2107" spans="1:31">
      <c r="A2107" t="s">
        <v>143</v>
      </c>
      <c r="B2107" t="s">
        <v>134</v>
      </c>
      <c r="C2107" s="234">
        <v>39721</v>
      </c>
      <c r="D2107" s="234">
        <v>39982</v>
      </c>
      <c r="E2107">
        <v>2009</v>
      </c>
      <c r="F2107">
        <v>3</v>
      </c>
      <c r="G2107">
        <v>3</v>
      </c>
      <c r="H2107">
        <v>32.61</v>
      </c>
      <c r="I2107" s="35">
        <v>1.8186</v>
      </c>
      <c r="J2107" s="14" t="s">
        <v>17</v>
      </c>
      <c r="K2107" s="14" t="s">
        <v>17</v>
      </c>
      <c r="L2107" s="14" t="s">
        <v>17</v>
      </c>
      <c r="M2107" s="14" t="s">
        <v>17</v>
      </c>
      <c r="N2107" s="14" t="s">
        <v>17</v>
      </c>
      <c r="O2107" s="14" t="s">
        <v>17</v>
      </c>
      <c r="P2107" s="14" t="s">
        <v>17</v>
      </c>
      <c r="Q2107" s="14" t="s">
        <v>17</v>
      </c>
      <c r="R2107" s="14" t="s">
        <v>17</v>
      </c>
      <c r="S2107" s="14" t="s">
        <v>17</v>
      </c>
      <c r="T2107" s="14" t="s">
        <v>17</v>
      </c>
      <c r="U2107" s="14" t="s">
        <v>17</v>
      </c>
      <c r="V2107" s="14" t="s">
        <v>17</v>
      </c>
      <c r="W2107" s="14" t="s">
        <v>17</v>
      </c>
      <c r="X2107" s="125">
        <v>0.42802333333333326</v>
      </c>
      <c r="Y2107" s="14">
        <v>102</v>
      </c>
      <c r="Z2107">
        <v>0.39688666666666667</v>
      </c>
      <c r="AA2107" s="14">
        <v>115</v>
      </c>
      <c r="AB2107">
        <v>0.37088000000000004</v>
      </c>
      <c r="AC2107" s="14">
        <v>126</v>
      </c>
      <c r="AD2107" s="14">
        <f t="shared" si="9"/>
        <v>4.1963071895424831E-3</v>
      </c>
      <c r="AE2107" s="14" t="s">
        <v>17</v>
      </c>
    </row>
    <row r="2108" spans="1:31">
      <c r="A2108" t="s">
        <v>143</v>
      </c>
      <c r="B2108" t="s">
        <v>134</v>
      </c>
      <c r="C2108" s="234">
        <v>39721</v>
      </c>
      <c r="D2108" s="234">
        <v>39982</v>
      </c>
      <c r="E2108">
        <v>2009</v>
      </c>
      <c r="F2108">
        <v>3</v>
      </c>
      <c r="G2108">
        <v>4</v>
      </c>
      <c r="H2108">
        <v>42.67</v>
      </c>
      <c r="I2108" s="35">
        <v>1.6214</v>
      </c>
      <c r="J2108" s="14" t="s">
        <v>17</v>
      </c>
      <c r="K2108" s="14" t="s">
        <v>17</v>
      </c>
      <c r="L2108" s="14" t="s">
        <v>17</v>
      </c>
      <c r="M2108" s="14" t="s">
        <v>17</v>
      </c>
      <c r="N2108" s="14" t="s">
        <v>17</v>
      </c>
      <c r="O2108" s="14" t="s">
        <v>17</v>
      </c>
      <c r="P2108" s="14" t="s">
        <v>17</v>
      </c>
      <c r="Q2108" s="14" t="s">
        <v>17</v>
      </c>
      <c r="R2108" s="14" t="s">
        <v>17</v>
      </c>
      <c r="S2108" s="14" t="s">
        <v>17</v>
      </c>
      <c r="T2108" s="14" t="s">
        <v>17</v>
      </c>
      <c r="U2108" s="14" t="s">
        <v>17</v>
      </c>
      <c r="V2108" s="14" t="s">
        <v>17</v>
      </c>
      <c r="W2108" s="14" t="s">
        <v>17</v>
      </c>
      <c r="X2108" s="125">
        <v>0.50137666666666669</v>
      </c>
      <c r="Y2108" s="14">
        <v>102</v>
      </c>
      <c r="Z2108">
        <v>0.42418666666666666</v>
      </c>
      <c r="AA2108" s="14">
        <v>115</v>
      </c>
      <c r="AB2108">
        <v>0.39437000000000005</v>
      </c>
      <c r="AC2108" s="14">
        <v>126</v>
      </c>
      <c r="AD2108" s="14">
        <f t="shared" si="9"/>
        <v>4.9154575163398691E-3</v>
      </c>
      <c r="AE2108" s="14" t="s">
        <v>17</v>
      </c>
    </row>
    <row r="2109" spans="1:31">
      <c r="A2109" t="s">
        <v>143</v>
      </c>
      <c r="B2109" t="s">
        <v>134</v>
      </c>
      <c r="C2109" s="234">
        <v>39721</v>
      </c>
      <c r="D2109" s="234">
        <v>39982</v>
      </c>
      <c r="E2109">
        <v>2009</v>
      </c>
      <c r="F2109">
        <v>3</v>
      </c>
      <c r="G2109">
        <v>5</v>
      </c>
      <c r="H2109">
        <v>52.16</v>
      </c>
      <c r="I2109" s="35">
        <v>1.7139</v>
      </c>
      <c r="J2109" s="14" t="s">
        <v>17</v>
      </c>
      <c r="K2109" s="14" t="s">
        <v>17</v>
      </c>
      <c r="L2109" s="14" t="s">
        <v>17</v>
      </c>
      <c r="M2109" s="14" t="s">
        <v>17</v>
      </c>
      <c r="N2109" s="14" t="s">
        <v>17</v>
      </c>
      <c r="O2109" s="14" t="s">
        <v>17</v>
      </c>
      <c r="P2109" s="14" t="s">
        <v>17</v>
      </c>
      <c r="Q2109" s="14" t="s">
        <v>17</v>
      </c>
      <c r="R2109" s="14" t="s">
        <v>17</v>
      </c>
      <c r="S2109" s="14" t="s">
        <v>17</v>
      </c>
      <c r="T2109" s="14" t="s">
        <v>17</v>
      </c>
      <c r="U2109" s="14" t="s">
        <v>17</v>
      </c>
      <c r="V2109" s="14" t="s">
        <v>17</v>
      </c>
      <c r="W2109" s="14" t="s">
        <v>17</v>
      </c>
      <c r="X2109" s="125">
        <v>0.60621333333333327</v>
      </c>
      <c r="Y2109" s="14">
        <v>102</v>
      </c>
      <c r="Z2109">
        <v>0.55742333333333338</v>
      </c>
      <c r="AA2109" s="14">
        <v>115</v>
      </c>
      <c r="AB2109">
        <v>0.54576333333333338</v>
      </c>
      <c r="AC2109" s="14">
        <v>126</v>
      </c>
      <c r="AD2109" s="14">
        <f t="shared" si="9"/>
        <v>5.9432679738562087E-3</v>
      </c>
      <c r="AE2109" s="14" t="s">
        <v>17</v>
      </c>
    </row>
    <row r="2110" spans="1:31">
      <c r="A2110" t="s">
        <v>143</v>
      </c>
      <c r="B2110" t="s">
        <v>134</v>
      </c>
      <c r="C2110" s="234">
        <v>39721</v>
      </c>
      <c r="D2110" s="234">
        <v>39982</v>
      </c>
      <c r="E2110">
        <v>2009</v>
      </c>
      <c r="F2110">
        <v>3</v>
      </c>
      <c r="G2110">
        <v>6</v>
      </c>
      <c r="H2110">
        <v>62.15</v>
      </c>
      <c r="I2110" s="35">
        <v>1.9133</v>
      </c>
      <c r="J2110" s="14" t="s">
        <v>17</v>
      </c>
      <c r="K2110" s="14" t="s">
        <v>17</v>
      </c>
      <c r="L2110" s="14" t="s">
        <v>17</v>
      </c>
      <c r="M2110" s="14" t="s">
        <v>17</v>
      </c>
      <c r="N2110" s="14" t="s">
        <v>17</v>
      </c>
      <c r="O2110" s="14" t="s">
        <v>17</v>
      </c>
      <c r="P2110" s="14" t="s">
        <v>17</v>
      </c>
      <c r="Q2110" s="14" t="s">
        <v>17</v>
      </c>
      <c r="R2110" s="14" t="s">
        <v>17</v>
      </c>
      <c r="S2110" s="14" t="s">
        <v>17</v>
      </c>
      <c r="T2110" s="14" t="s">
        <v>17</v>
      </c>
      <c r="U2110" s="14" t="s">
        <v>17</v>
      </c>
      <c r="V2110" s="14" t="s">
        <v>17</v>
      </c>
      <c r="W2110" s="14" t="s">
        <v>17</v>
      </c>
      <c r="X2110" s="125">
        <v>0.63002000000000002</v>
      </c>
      <c r="Y2110" s="14">
        <v>102</v>
      </c>
      <c r="Z2110">
        <v>0.57656999999999992</v>
      </c>
      <c r="AA2110" s="14">
        <v>115</v>
      </c>
      <c r="AB2110">
        <v>0.55040999999999995</v>
      </c>
      <c r="AC2110" s="14">
        <v>126</v>
      </c>
      <c r="AD2110" s="14">
        <f t="shared" si="9"/>
        <v>6.1766666666666671E-3</v>
      </c>
      <c r="AE2110" s="14" t="s">
        <v>17</v>
      </c>
    </row>
    <row r="2111" spans="1:31">
      <c r="A2111" t="s">
        <v>143</v>
      </c>
      <c r="B2111" t="s">
        <v>134</v>
      </c>
      <c r="C2111" s="234">
        <v>39721</v>
      </c>
      <c r="D2111" s="234">
        <v>39982</v>
      </c>
      <c r="E2111">
        <v>2009</v>
      </c>
      <c r="F2111">
        <v>3</v>
      </c>
      <c r="G2111">
        <v>7</v>
      </c>
      <c r="H2111">
        <v>80.36</v>
      </c>
      <c r="I2111" s="35">
        <v>1.8194999999999999</v>
      </c>
      <c r="J2111" s="14" t="s">
        <v>17</v>
      </c>
      <c r="K2111" s="14" t="s">
        <v>17</v>
      </c>
      <c r="L2111" s="14" t="s">
        <v>17</v>
      </c>
      <c r="M2111" s="14" t="s">
        <v>17</v>
      </c>
      <c r="N2111" s="14" t="s">
        <v>17</v>
      </c>
      <c r="O2111" s="14" t="s">
        <v>17</v>
      </c>
      <c r="P2111" s="14" t="s">
        <v>17</v>
      </c>
      <c r="Q2111" s="14" t="s">
        <v>17</v>
      </c>
      <c r="R2111" s="14" t="s">
        <v>17</v>
      </c>
      <c r="S2111" s="14" t="s">
        <v>17</v>
      </c>
      <c r="T2111" s="14" t="s">
        <v>17</v>
      </c>
      <c r="U2111" s="14" t="s">
        <v>17</v>
      </c>
      <c r="V2111" s="14" t="s">
        <v>17</v>
      </c>
      <c r="W2111" s="14" t="s">
        <v>17</v>
      </c>
      <c r="X2111" s="125">
        <v>0.70982999999999985</v>
      </c>
      <c r="Y2111" s="14">
        <v>102</v>
      </c>
      <c r="Z2111">
        <v>0.6078933333333334</v>
      </c>
      <c r="AA2111" s="14">
        <v>115</v>
      </c>
      <c r="AB2111">
        <v>0.58562999999999998</v>
      </c>
      <c r="AC2111" s="14">
        <v>126</v>
      </c>
      <c r="AD2111" s="14">
        <f t="shared" si="9"/>
        <v>6.9591176470588222E-3</v>
      </c>
      <c r="AE2111" s="14" t="s">
        <v>17</v>
      </c>
    </row>
    <row r="2112" spans="1:31">
      <c r="A2112" t="s">
        <v>143</v>
      </c>
      <c r="B2112" t="s">
        <v>134</v>
      </c>
      <c r="C2112" s="234">
        <v>39721</v>
      </c>
      <c r="D2112" s="234">
        <v>39982</v>
      </c>
      <c r="E2112">
        <v>2009</v>
      </c>
      <c r="F2112">
        <v>3</v>
      </c>
      <c r="G2112">
        <v>8</v>
      </c>
      <c r="H2112">
        <v>53.01</v>
      </c>
      <c r="I2112" s="35">
        <v>1.7464</v>
      </c>
      <c r="J2112" s="14" t="s">
        <v>17</v>
      </c>
      <c r="K2112" s="14" t="s">
        <v>17</v>
      </c>
      <c r="L2112" s="14" t="s">
        <v>17</v>
      </c>
      <c r="M2112" s="14" t="s">
        <v>17</v>
      </c>
      <c r="N2112" s="14" t="s">
        <v>17</v>
      </c>
      <c r="O2112" s="14" t="s">
        <v>17</v>
      </c>
      <c r="P2112" s="14" t="s">
        <v>17</v>
      </c>
      <c r="Q2112" s="14" t="s">
        <v>17</v>
      </c>
      <c r="R2112" s="14" t="s">
        <v>17</v>
      </c>
      <c r="S2112" s="14" t="s">
        <v>17</v>
      </c>
      <c r="T2112" s="14" t="s">
        <v>17</v>
      </c>
      <c r="U2112" s="14" t="s">
        <v>17</v>
      </c>
      <c r="V2112" s="14" t="s">
        <v>17</v>
      </c>
      <c r="W2112" s="14" t="s">
        <v>17</v>
      </c>
      <c r="X2112" s="14" t="s">
        <v>17</v>
      </c>
      <c r="Y2112" s="14" t="s">
        <v>17</v>
      </c>
      <c r="Z2112" s="14" t="s">
        <v>17</v>
      </c>
      <c r="AA2112" s="14">
        <v>115</v>
      </c>
      <c r="AB2112" s="14" t="s">
        <v>17</v>
      </c>
      <c r="AC2112" s="14">
        <v>126</v>
      </c>
      <c r="AD2112" s="14" t="s">
        <v>17</v>
      </c>
      <c r="AE2112" s="14" t="s">
        <v>17</v>
      </c>
    </row>
    <row r="2113" spans="1:31">
      <c r="A2113" t="s">
        <v>143</v>
      </c>
      <c r="B2113" t="s">
        <v>134</v>
      </c>
      <c r="C2113" s="234">
        <v>39721</v>
      </c>
      <c r="D2113" s="234">
        <v>39982</v>
      </c>
      <c r="E2113">
        <v>2009</v>
      </c>
      <c r="F2113">
        <v>3</v>
      </c>
      <c r="G2113">
        <v>9</v>
      </c>
      <c r="H2113">
        <v>52.62</v>
      </c>
      <c r="I2113" s="35">
        <v>1.7155</v>
      </c>
      <c r="J2113" s="14" t="s">
        <v>17</v>
      </c>
      <c r="K2113" s="14" t="s">
        <v>17</v>
      </c>
      <c r="L2113" s="14" t="s">
        <v>17</v>
      </c>
      <c r="M2113" s="14" t="s">
        <v>17</v>
      </c>
      <c r="N2113" s="14" t="s">
        <v>17</v>
      </c>
      <c r="O2113" s="14" t="s">
        <v>17</v>
      </c>
      <c r="P2113" s="14" t="s">
        <v>17</v>
      </c>
      <c r="Q2113" s="14" t="s">
        <v>17</v>
      </c>
      <c r="R2113" s="14" t="s">
        <v>17</v>
      </c>
      <c r="S2113" s="14" t="s">
        <v>17</v>
      </c>
      <c r="T2113" s="14" t="s">
        <v>17</v>
      </c>
      <c r="U2113" s="14" t="s">
        <v>17</v>
      </c>
      <c r="V2113" s="14" t="s">
        <v>17</v>
      </c>
      <c r="W2113" s="14" t="s">
        <v>17</v>
      </c>
      <c r="X2113" s="14" t="s">
        <v>17</v>
      </c>
      <c r="Y2113" s="14" t="s">
        <v>17</v>
      </c>
      <c r="Z2113" s="14" t="s">
        <v>17</v>
      </c>
      <c r="AA2113" s="14">
        <v>115</v>
      </c>
      <c r="AB2113" s="14" t="s">
        <v>17</v>
      </c>
      <c r="AC2113" s="14">
        <v>126</v>
      </c>
      <c r="AD2113" s="14" t="s">
        <v>17</v>
      </c>
      <c r="AE2113" s="14" t="s">
        <v>17</v>
      </c>
    </row>
    <row r="2114" spans="1:31">
      <c r="A2114" t="s">
        <v>143</v>
      </c>
      <c r="B2114" t="s">
        <v>134</v>
      </c>
      <c r="C2114" s="234">
        <v>39721</v>
      </c>
      <c r="D2114" s="234">
        <v>39982</v>
      </c>
      <c r="E2114">
        <v>2009</v>
      </c>
      <c r="F2114">
        <v>3</v>
      </c>
      <c r="G2114">
        <v>10</v>
      </c>
      <c r="H2114">
        <v>58.02</v>
      </c>
      <c r="I2114" s="35">
        <v>1.6594</v>
      </c>
      <c r="J2114" s="14" t="s">
        <v>17</v>
      </c>
      <c r="K2114" s="14" t="s">
        <v>17</v>
      </c>
      <c r="L2114" s="14" t="s">
        <v>17</v>
      </c>
      <c r="M2114" s="14" t="s">
        <v>17</v>
      </c>
      <c r="N2114" s="14" t="s">
        <v>17</v>
      </c>
      <c r="O2114" s="14" t="s">
        <v>17</v>
      </c>
      <c r="P2114" s="14" t="s">
        <v>17</v>
      </c>
      <c r="Q2114" s="14" t="s">
        <v>17</v>
      </c>
      <c r="R2114" s="14" t="s">
        <v>17</v>
      </c>
      <c r="S2114" s="14" t="s">
        <v>17</v>
      </c>
      <c r="T2114" s="14" t="s">
        <v>17</v>
      </c>
      <c r="U2114" s="14" t="s">
        <v>17</v>
      </c>
      <c r="V2114" s="14" t="s">
        <v>17</v>
      </c>
      <c r="W2114" s="14" t="s">
        <v>17</v>
      </c>
      <c r="X2114" s="14" t="s">
        <v>17</v>
      </c>
      <c r="Y2114" s="14" t="s">
        <v>17</v>
      </c>
      <c r="Z2114" s="14" t="s">
        <v>17</v>
      </c>
      <c r="AA2114" s="14">
        <v>115</v>
      </c>
      <c r="AB2114" s="14" t="s">
        <v>17</v>
      </c>
      <c r="AC2114" s="14">
        <v>126</v>
      </c>
      <c r="AD2114" s="14" t="s">
        <v>17</v>
      </c>
      <c r="AE2114" s="14" t="s">
        <v>17</v>
      </c>
    </row>
    <row r="2115" spans="1:31">
      <c r="A2115" t="s">
        <v>143</v>
      </c>
      <c r="B2115" t="s">
        <v>134</v>
      </c>
      <c r="C2115" s="234">
        <v>39721</v>
      </c>
      <c r="D2115" s="234">
        <v>39982</v>
      </c>
      <c r="E2115">
        <v>2009</v>
      </c>
      <c r="F2115">
        <v>3</v>
      </c>
      <c r="G2115">
        <v>11</v>
      </c>
      <c r="H2115">
        <v>64.2</v>
      </c>
      <c r="I2115" s="35">
        <v>1.6189</v>
      </c>
      <c r="J2115" s="14" t="s">
        <v>17</v>
      </c>
      <c r="K2115" s="14" t="s">
        <v>17</v>
      </c>
      <c r="L2115" s="14" t="s">
        <v>17</v>
      </c>
      <c r="M2115" s="14" t="s">
        <v>17</v>
      </c>
      <c r="N2115" s="14" t="s">
        <v>17</v>
      </c>
      <c r="O2115" s="14" t="s">
        <v>17</v>
      </c>
      <c r="P2115" s="14" t="s">
        <v>17</v>
      </c>
      <c r="Q2115" s="14" t="s">
        <v>17</v>
      </c>
      <c r="R2115" s="14" t="s">
        <v>17</v>
      </c>
      <c r="S2115" s="14" t="s">
        <v>17</v>
      </c>
      <c r="T2115" s="14" t="s">
        <v>17</v>
      </c>
      <c r="U2115" s="14" t="s">
        <v>17</v>
      </c>
      <c r="V2115" s="14" t="s">
        <v>17</v>
      </c>
      <c r="W2115" s="14" t="s">
        <v>17</v>
      </c>
      <c r="X2115" s="14" t="s">
        <v>17</v>
      </c>
      <c r="Y2115" s="14" t="s">
        <v>17</v>
      </c>
      <c r="Z2115" s="14" t="s">
        <v>17</v>
      </c>
      <c r="AA2115" s="14">
        <v>115</v>
      </c>
      <c r="AB2115" s="14" t="s">
        <v>17</v>
      </c>
      <c r="AC2115" s="14">
        <v>126</v>
      </c>
      <c r="AD2115" s="14" t="s">
        <v>17</v>
      </c>
      <c r="AE2115" s="14" t="s">
        <v>17</v>
      </c>
    </row>
    <row r="2116" spans="1:31">
      <c r="A2116" t="s">
        <v>143</v>
      </c>
      <c r="B2116" t="s">
        <v>134</v>
      </c>
      <c r="C2116" s="234">
        <v>39721</v>
      </c>
      <c r="D2116" s="234">
        <v>39982</v>
      </c>
      <c r="E2116">
        <v>2009</v>
      </c>
      <c r="F2116">
        <v>3</v>
      </c>
      <c r="G2116">
        <v>12</v>
      </c>
      <c r="H2116">
        <v>52.55</v>
      </c>
      <c r="I2116" s="35">
        <v>1.6649</v>
      </c>
      <c r="J2116" s="14" t="s">
        <v>17</v>
      </c>
      <c r="K2116" s="14" t="s">
        <v>17</v>
      </c>
      <c r="L2116" s="14" t="s">
        <v>17</v>
      </c>
      <c r="M2116" s="14" t="s">
        <v>17</v>
      </c>
      <c r="N2116" s="14" t="s">
        <v>17</v>
      </c>
      <c r="O2116" s="14" t="s">
        <v>17</v>
      </c>
      <c r="P2116" s="14" t="s">
        <v>17</v>
      </c>
      <c r="Q2116" s="14" t="s">
        <v>17</v>
      </c>
      <c r="R2116" s="14" t="s">
        <v>17</v>
      </c>
      <c r="S2116" s="14" t="s">
        <v>17</v>
      </c>
      <c r="T2116" s="14" t="s">
        <v>17</v>
      </c>
      <c r="U2116" s="14" t="s">
        <v>17</v>
      </c>
      <c r="V2116" s="14" t="s">
        <v>17</v>
      </c>
      <c r="W2116" s="14" t="s">
        <v>17</v>
      </c>
      <c r="X2116" s="14" t="s">
        <v>17</v>
      </c>
      <c r="Y2116" s="14" t="s">
        <v>17</v>
      </c>
      <c r="Z2116" s="14" t="s">
        <v>17</v>
      </c>
      <c r="AA2116" s="14">
        <v>115</v>
      </c>
      <c r="AB2116" s="14" t="s">
        <v>17</v>
      </c>
      <c r="AC2116" s="14">
        <v>126</v>
      </c>
      <c r="AD2116" s="14" t="s">
        <v>17</v>
      </c>
      <c r="AE2116" s="14" t="s">
        <v>17</v>
      </c>
    </row>
    <row r="2117" spans="1:31">
      <c r="A2117" t="s">
        <v>143</v>
      </c>
      <c r="B2117" t="s">
        <v>134</v>
      </c>
      <c r="C2117" s="234">
        <v>39721</v>
      </c>
      <c r="D2117" s="234">
        <v>39982</v>
      </c>
      <c r="E2117">
        <v>2009</v>
      </c>
      <c r="F2117">
        <v>3</v>
      </c>
      <c r="G2117">
        <v>13</v>
      </c>
      <c r="H2117">
        <v>72.900000000000006</v>
      </c>
      <c r="I2117" s="35">
        <v>1.7276</v>
      </c>
      <c r="J2117" s="14" t="s">
        <v>17</v>
      </c>
      <c r="K2117" s="14" t="s">
        <v>17</v>
      </c>
      <c r="L2117" s="14" t="s">
        <v>17</v>
      </c>
      <c r="M2117" s="14" t="s">
        <v>17</v>
      </c>
      <c r="N2117" s="14" t="s">
        <v>17</v>
      </c>
      <c r="O2117" s="14" t="s">
        <v>17</v>
      </c>
      <c r="P2117" s="14" t="s">
        <v>17</v>
      </c>
      <c r="Q2117" s="14" t="s">
        <v>17</v>
      </c>
      <c r="R2117" s="14" t="s">
        <v>17</v>
      </c>
      <c r="S2117" s="14" t="s">
        <v>17</v>
      </c>
      <c r="T2117" s="14" t="s">
        <v>17</v>
      </c>
      <c r="U2117" s="14" t="s">
        <v>17</v>
      </c>
      <c r="V2117" s="14" t="s">
        <v>17</v>
      </c>
      <c r="W2117" s="14" t="s">
        <v>17</v>
      </c>
      <c r="X2117" s="14" t="s">
        <v>17</v>
      </c>
      <c r="Y2117" s="14" t="s">
        <v>17</v>
      </c>
      <c r="Z2117" s="14" t="s">
        <v>17</v>
      </c>
      <c r="AA2117" s="14">
        <v>115</v>
      </c>
      <c r="AB2117" s="14" t="s">
        <v>17</v>
      </c>
      <c r="AC2117" s="14">
        <v>126</v>
      </c>
      <c r="AD2117" s="14" t="s">
        <v>17</v>
      </c>
      <c r="AE2117" s="14" t="s">
        <v>17</v>
      </c>
    </row>
    <row r="2118" spans="1:31">
      <c r="A2118" t="s">
        <v>143</v>
      </c>
      <c r="B2118" t="s">
        <v>134</v>
      </c>
      <c r="C2118" s="234">
        <v>39721</v>
      </c>
      <c r="D2118" s="234">
        <v>39982</v>
      </c>
      <c r="E2118">
        <v>2009</v>
      </c>
      <c r="F2118">
        <v>3</v>
      </c>
      <c r="G2118">
        <v>14</v>
      </c>
      <c r="H2118">
        <v>47.54</v>
      </c>
      <c r="I2118" s="35">
        <v>1.6997</v>
      </c>
      <c r="J2118" s="14" t="s">
        <v>17</v>
      </c>
      <c r="K2118" s="14" t="s">
        <v>17</v>
      </c>
      <c r="L2118" s="14" t="s">
        <v>17</v>
      </c>
      <c r="M2118" s="14" t="s">
        <v>17</v>
      </c>
      <c r="N2118" s="14" t="s">
        <v>17</v>
      </c>
      <c r="O2118" s="14" t="s">
        <v>17</v>
      </c>
      <c r="P2118" s="14" t="s">
        <v>17</v>
      </c>
      <c r="Q2118" s="14" t="s">
        <v>17</v>
      </c>
      <c r="R2118" s="14" t="s">
        <v>17</v>
      </c>
      <c r="S2118" s="14" t="s">
        <v>17</v>
      </c>
      <c r="T2118" s="14" t="s">
        <v>17</v>
      </c>
      <c r="U2118" s="14" t="s">
        <v>17</v>
      </c>
      <c r="V2118" s="14" t="s">
        <v>17</v>
      </c>
      <c r="W2118" s="14" t="s">
        <v>17</v>
      </c>
      <c r="X2118" s="14" t="s">
        <v>17</v>
      </c>
      <c r="Y2118" s="14" t="s">
        <v>17</v>
      </c>
      <c r="Z2118" s="14" t="s">
        <v>17</v>
      </c>
      <c r="AA2118" s="14">
        <v>115</v>
      </c>
      <c r="AB2118" s="14" t="s">
        <v>17</v>
      </c>
      <c r="AC2118" s="14">
        <v>126</v>
      </c>
      <c r="AD2118" s="14" t="s">
        <v>17</v>
      </c>
      <c r="AE2118" s="14" t="s">
        <v>17</v>
      </c>
    </row>
    <row r="2119" spans="1:31">
      <c r="A2119" t="s">
        <v>143</v>
      </c>
      <c r="B2119" t="s">
        <v>134</v>
      </c>
      <c r="C2119" s="234">
        <v>39721</v>
      </c>
      <c r="D2119" s="234">
        <v>39982</v>
      </c>
      <c r="E2119">
        <v>2009</v>
      </c>
      <c r="F2119">
        <v>4</v>
      </c>
      <c r="G2119">
        <v>1</v>
      </c>
      <c r="H2119">
        <v>21.31</v>
      </c>
      <c r="I2119" s="35">
        <v>1.7522</v>
      </c>
      <c r="J2119" s="14" t="s">
        <v>17</v>
      </c>
      <c r="K2119" s="14" t="s">
        <v>17</v>
      </c>
      <c r="L2119" s="14" t="s">
        <v>17</v>
      </c>
      <c r="M2119" s="14" t="s">
        <v>17</v>
      </c>
      <c r="N2119" s="14" t="s">
        <v>17</v>
      </c>
      <c r="O2119" s="14" t="s">
        <v>17</v>
      </c>
      <c r="P2119" s="14" t="s">
        <v>17</v>
      </c>
      <c r="Q2119" s="14" t="s">
        <v>17</v>
      </c>
      <c r="R2119" s="14" t="s">
        <v>17</v>
      </c>
      <c r="S2119" s="14" t="s">
        <v>17</v>
      </c>
      <c r="T2119" s="14" t="s">
        <v>17</v>
      </c>
      <c r="U2119" s="14" t="s">
        <v>17</v>
      </c>
      <c r="V2119" s="14" t="s">
        <v>17</v>
      </c>
      <c r="W2119" s="14" t="s">
        <v>17</v>
      </c>
      <c r="X2119" s="125">
        <v>0.33982666666666667</v>
      </c>
      <c r="Y2119" s="14">
        <v>102</v>
      </c>
      <c r="Z2119">
        <v>0.29823</v>
      </c>
      <c r="AA2119" s="14">
        <v>115</v>
      </c>
      <c r="AB2119">
        <v>0.25877666666666665</v>
      </c>
      <c r="AC2119" s="14">
        <v>126</v>
      </c>
      <c r="AD2119" s="14">
        <f t="shared" si="9"/>
        <v>3.3316339869281044E-3</v>
      </c>
      <c r="AE2119" s="14" t="s">
        <v>17</v>
      </c>
    </row>
    <row r="2120" spans="1:31">
      <c r="A2120" t="s">
        <v>143</v>
      </c>
      <c r="B2120" t="s">
        <v>134</v>
      </c>
      <c r="C2120" s="234">
        <v>39721</v>
      </c>
      <c r="D2120" s="234">
        <v>39982</v>
      </c>
      <c r="E2120">
        <v>2009</v>
      </c>
      <c r="F2120">
        <v>4</v>
      </c>
      <c r="G2120">
        <v>2</v>
      </c>
      <c r="H2120">
        <v>22.07</v>
      </c>
      <c r="I2120" s="35">
        <v>1.8116000000000001</v>
      </c>
      <c r="J2120" s="14" t="s">
        <v>17</v>
      </c>
      <c r="K2120" s="14" t="s">
        <v>17</v>
      </c>
      <c r="L2120" s="14" t="s">
        <v>17</v>
      </c>
      <c r="M2120" s="14" t="s">
        <v>17</v>
      </c>
      <c r="N2120" s="14" t="s">
        <v>17</v>
      </c>
      <c r="O2120" s="14" t="s">
        <v>17</v>
      </c>
      <c r="P2120" s="14" t="s">
        <v>17</v>
      </c>
      <c r="Q2120" s="14" t="s">
        <v>17</v>
      </c>
      <c r="R2120" s="14" t="s">
        <v>17</v>
      </c>
      <c r="S2120" s="14" t="s">
        <v>17</v>
      </c>
      <c r="T2120" s="14" t="s">
        <v>17</v>
      </c>
      <c r="U2120" s="14" t="s">
        <v>17</v>
      </c>
      <c r="V2120" s="14" t="s">
        <v>17</v>
      </c>
      <c r="W2120" s="14" t="s">
        <v>17</v>
      </c>
      <c r="X2120" s="125">
        <v>0.31143666666666664</v>
      </c>
      <c r="Y2120" s="14">
        <v>102</v>
      </c>
      <c r="Z2120">
        <v>0.27301999999999998</v>
      </c>
      <c r="AA2120" s="14">
        <v>115</v>
      </c>
      <c r="AB2120">
        <v>0.25147666666666668</v>
      </c>
      <c r="AC2120" s="14">
        <v>126</v>
      </c>
      <c r="AD2120" s="14">
        <f t="shared" si="9"/>
        <v>3.0533006535947709E-3</v>
      </c>
      <c r="AE2120" s="14" t="s">
        <v>17</v>
      </c>
    </row>
    <row r="2121" spans="1:31">
      <c r="A2121" t="s">
        <v>143</v>
      </c>
      <c r="B2121" t="s">
        <v>134</v>
      </c>
      <c r="C2121" s="234">
        <v>39721</v>
      </c>
      <c r="D2121" s="234">
        <v>39982</v>
      </c>
      <c r="E2121">
        <v>2009</v>
      </c>
      <c r="F2121">
        <v>4</v>
      </c>
      <c r="G2121">
        <v>3</v>
      </c>
      <c r="H2121">
        <v>29.96</v>
      </c>
      <c r="I2121" s="35">
        <v>1.7374000000000001</v>
      </c>
      <c r="J2121" s="14" t="s">
        <v>17</v>
      </c>
      <c r="K2121" s="14" t="s">
        <v>17</v>
      </c>
      <c r="L2121" s="14" t="s">
        <v>17</v>
      </c>
      <c r="M2121" s="14" t="s">
        <v>17</v>
      </c>
      <c r="N2121" s="14" t="s">
        <v>17</v>
      </c>
      <c r="O2121" s="14" t="s">
        <v>17</v>
      </c>
      <c r="P2121" s="14" t="s">
        <v>17</v>
      </c>
      <c r="Q2121" s="14" t="s">
        <v>17</v>
      </c>
      <c r="R2121" s="14" t="s">
        <v>17</v>
      </c>
      <c r="S2121" s="14" t="s">
        <v>17</v>
      </c>
      <c r="T2121" s="14" t="s">
        <v>17</v>
      </c>
      <c r="U2121" s="14" t="s">
        <v>17</v>
      </c>
      <c r="V2121" s="14" t="s">
        <v>17</v>
      </c>
      <c r="W2121" s="14" t="s">
        <v>17</v>
      </c>
      <c r="X2121" s="125">
        <v>0.32490333333333332</v>
      </c>
      <c r="Y2121" s="14">
        <v>102</v>
      </c>
      <c r="Z2121">
        <v>0.29582666666666668</v>
      </c>
      <c r="AA2121" s="14">
        <v>115</v>
      </c>
      <c r="AB2121">
        <v>0.27504666666666666</v>
      </c>
      <c r="AC2121" s="14">
        <v>126</v>
      </c>
      <c r="AD2121" s="14">
        <f t="shared" si="9"/>
        <v>3.1853267973856207E-3</v>
      </c>
      <c r="AE2121" s="14" t="s">
        <v>17</v>
      </c>
    </row>
    <row r="2122" spans="1:31">
      <c r="A2122" t="s">
        <v>143</v>
      </c>
      <c r="B2122" t="s">
        <v>134</v>
      </c>
      <c r="C2122" s="234">
        <v>39721</v>
      </c>
      <c r="D2122" s="234">
        <v>39982</v>
      </c>
      <c r="E2122">
        <v>2009</v>
      </c>
      <c r="F2122">
        <v>4</v>
      </c>
      <c r="G2122">
        <v>4</v>
      </c>
      <c r="H2122">
        <v>42.21</v>
      </c>
      <c r="I2122" s="35">
        <v>1.7524999999999999</v>
      </c>
      <c r="J2122" s="14" t="s">
        <v>17</v>
      </c>
      <c r="K2122" s="14" t="s">
        <v>17</v>
      </c>
      <c r="L2122" s="14" t="s">
        <v>17</v>
      </c>
      <c r="M2122" s="14" t="s">
        <v>17</v>
      </c>
      <c r="N2122" s="14" t="s">
        <v>17</v>
      </c>
      <c r="O2122" s="14" t="s">
        <v>17</v>
      </c>
      <c r="P2122" s="14" t="s">
        <v>17</v>
      </c>
      <c r="Q2122" s="14" t="s">
        <v>17</v>
      </c>
      <c r="R2122" s="14" t="s">
        <v>17</v>
      </c>
      <c r="S2122" s="14" t="s">
        <v>17</v>
      </c>
      <c r="T2122" s="14" t="s">
        <v>17</v>
      </c>
      <c r="U2122" s="14" t="s">
        <v>17</v>
      </c>
      <c r="V2122" s="14" t="s">
        <v>17</v>
      </c>
      <c r="W2122" s="14" t="s">
        <v>17</v>
      </c>
      <c r="X2122" s="125">
        <v>0.48761333333333329</v>
      </c>
      <c r="Y2122" s="14">
        <v>102</v>
      </c>
      <c r="Z2122">
        <v>0.38660333333333335</v>
      </c>
      <c r="AA2122" s="14">
        <v>115</v>
      </c>
      <c r="AB2122">
        <v>0.37404999999999999</v>
      </c>
      <c r="AC2122" s="14">
        <v>126</v>
      </c>
      <c r="AD2122" s="14">
        <f t="shared" si="9"/>
        <v>4.7805228758169933E-3</v>
      </c>
      <c r="AE2122" s="14" t="s">
        <v>17</v>
      </c>
    </row>
    <row r="2123" spans="1:31">
      <c r="A2123" t="s">
        <v>143</v>
      </c>
      <c r="B2123" t="s">
        <v>134</v>
      </c>
      <c r="C2123" s="234">
        <v>39721</v>
      </c>
      <c r="D2123" s="234">
        <v>39982</v>
      </c>
      <c r="E2123">
        <v>2009</v>
      </c>
      <c r="F2123">
        <v>4</v>
      </c>
      <c r="G2123">
        <v>5</v>
      </c>
      <c r="H2123">
        <v>42.21</v>
      </c>
      <c r="I2123" s="35">
        <v>1.5615000000000001</v>
      </c>
      <c r="J2123" s="14" t="s">
        <v>17</v>
      </c>
      <c r="K2123" s="14" t="s">
        <v>17</v>
      </c>
      <c r="L2123" s="14" t="s">
        <v>17</v>
      </c>
      <c r="M2123" s="14" t="s">
        <v>17</v>
      </c>
      <c r="N2123" s="14" t="s">
        <v>17</v>
      </c>
      <c r="O2123" s="14" t="s">
        <v>17</v>
      </c>
      <c r="P2123" s="14" t="s">
        <v>17</v>
      </c>
      <c r="Q2123" s="14" t="s">
        <v>17</v>
      </c>
      <c r="R2123" s="14" t="s">
        <v>17</v>
      </c>
      <c r="S2123" s="14" t="s">
        <v>17</v>
      </c>
      <c r="T2123" s="14" t="s">
        <v>17</v>
      </c>
      <c r="U2123" s="14" t="s">
        <v>17</v>
      </c>
      <c r="V2123" s="14" t="s">
        <v>17</v>
      </c>
      <c r="W2123" s="14" t="s">
        <v>17</v>
      </c>
      <c r="X2123" s="125">
        <v>0.64891999999999994</v>
      </c>
      <c r="Y2123" s="14">
        <v>102</v>
      </c>
      <c r="Z2123">
        <v>0.53960666666666668</v>
      </c>
      <c r="AA2123" s="14">
        <v>115</v>
      </c>
      <c r="AB2123">
        <v>0.51962666666666668</v>
      </c>
      <c r="AC2123" s="14">
        <v>126</v>
      </c>
      <c r="AD2123" s="14">
        <f t="shared" si="9"/>
        <v>6.3619607843137249E-3</v>
      </c>
      <c r="AE2123" s="14" t="s">
        <v>17</v>
      </c>
    </row>
    <row r="2124" spans="1:31">
      <c r="A2124" t="s">
        <v>143</v>
      </c>
      <c r="B2124" t="s">
        <v>134</v>
      </c>
      <c r="C2124" s="234">
        <v>39721</v>
      </c>
      <c r="D2124" s="234">
        <v>39982</v>
      </c>
      <c r="E2124">
        <v>2009</v>
      </c>
      <c r="F2124">
        <v>4</v>
      </c>
      <c r="G2124">
        <v>6</v>
      </c>
      <c r="H2124">
        <v>58.11</v>
      </c>
      <c r="I2124" s="35">
        <v>1.671</v>
      </c>
      <c r="J2124" s="14" t="s">
        <v>17</v>
      </c>
      <c r="K2124" s="14" t="s">
        <v>17</v>
      </c>
      <c r="L2124" s="14" t="s">
        <v>17</v>
      </c>
      <c r="M2124" s="14" t="s">
        <v>17</v>
      </c>
      <c r="N2124" s="14" t="s">
        <v>17</v>
      </c>
      <c r="O2124" s="14" t="s">
        <v>17</v>
      </c>
      <c r="P2124" s="14" t="s">
        <v>17</v>
      </c>
      <c r="Q2124" s="14" t="s">
        <v>17</v>
      </c>
      <c r="R2124" s="14" t="s">
        <v>17</v>
      </c>
      <c r="S2124" s="14" t="s">
        <v>17</v>
      </c>
      <c r="T2124" s="14" t="s">
        <v>17</v>
      </c>
      <c r="U2124" s="14" t="s">
        <v>17</v>
      </c>
      <c r="V2124" s="14" t="s">
        <v>17</v>
      </c>
      <c r="W2124" s="14" t="s">
        <v>17</v>
      </c>
      <c r="X2124" s="125">
        <v>0.72369666666666665</v>
      </c>
      <c r="Y2124" s="14">
        <v>102</v>
      </c>
      <c r="Z2124">
        <v>0.59419333333333324</v>
      </c>
      <c r="AA2124" s="14">
        <v>115</v>
      </c>
      <c r="AB2124">
        <v>0.58838333333333326</v>
      </c>
      <c r="AC2124" s="14">
        <v>126</v>
      </c>
      <c r="AD2124" s="14">
        <f t="shared" si="9"/>
        <v>7.0950653594771236E-3</v>
      </c>
      <c r="AE2124" s="14" t="s">
        <v>17</v>
      </c>
    </row>
    <row r="2125" spans="1:31">
      <c r="A2125" t="s">
        <v>143</v>
      </c>
      <c r="B2125" t="s">
        <v>134</v>
      </c>
      <c r="C2125" s="234">
        <v>39721</v>
      </c>
      <c r="D2125" s="234">
        <v>39982</v>
      </c>
      <c r="E2125">
        <v>2009</v>
      </c>
      <c r="F2125">
        <v>4</v>
      </c>
      <c r="G2125">
        <v>7</v>
      </c>
      <c r="H2125">
        <v>71.63</v>
      </c>
      <c r="I2125" s="35">
        <v>1.7232000000000001</v>
      </c>
      <c r="J2125" s="14" t="s">
        <v>17</v>
      </c>
      <c r="K2125" s="14" t="s">
        <v>17</v>
      </c>
      <c r="L2125" s="14" t="s">
        <v>17</v>
      </c>
      <c r="M2125" s="14" t="s">
        <v>17</v>
      </c>
      <c r="N2125" s="14" t="s">
        <v>17</v>
      </c>
      <c r="O2125" s="14" t="s">
        <v>17</v>
      </c>
      <c r="P2125" s="14" t="s">
        <v>17</v>
      </c>
      <c r="Q2125" s="14" t="s">
        <v>17</v>
      </c>
      <c r="R2125" s="14" t="s">
        <v>17</v>
      </c>
      <c r="S2125" s="14" t="s">
        <v>17</v>
      </c>
      <c r="T2125" s="14" t="s">
        <v>17</v>
      </c>
      <c r="U2125" s="14" t="s">
        <v>17</v>
      </c>
      <c r="V2125" s="14" t="s">
        <v>17</v>
      </c>
      <c r="W2125" s="14" t="s">
        <v>17</v>
      </c>
      <c r="X2125" s="125">
        <v>0.69732666666666665</v>
      </c>
      <c r="Y2125" s="14">
        <v>102</v>
      </c>
      <c r="Z2125">
        <v>0.59177333333333337</v>
      </c>
      <c r="AA2125" s="14">
        <v>115</v>
      </c>
      <c r="AB2125">
        <v>0.57355</v>
      </c>
      <c r="AC2125" s="14">
        <v>126</v>
      </c>
      <c r="AD2125" s="14">
        <f t="shared" si="9"/>
        <v>6.8365359477124184E-3</v>
      </c>
      <c r="AE2125" s="14" t="s">
        <v>17</v>
      </c>
    </row>
    <row r="2126" spans="1:31">
      <c r="A2126" t="s">
        <v>143</v>
      </c>
      <c r="B2126" t="s">
        <v>134</v>
      </c>
      <c r="C2126" s="234">
        <v>39721</v>
      </c>
      <c r="D2126" s="234">
        <v>39982</v>
      </c>
      <c r="E2126">
        <v>2009</v>
      </c>
      <c r="F2126">
        <v>4</v>
      </c>
      <c r="G2126">
        <v>8</v>
      </c>
      <c r="H2126">
        <v>49.23</v>
      </c>
      <c r="I2126" s="35">
        <v>2.1446999999999998</v>
      </c>
      <c r="J2126" s="14" t="s">
        <v>17</v>
      </c>
      <c r="K2126" s="14" t="s">
        <v>17</v>
      </c>
      <c r="L2126" s="14" t="s">
        <v>17</v>
      </c>
      <c r="M2126" s="14" t="s">
        <v>17</v>
      </c>
      <c r="N2126" s="14" t="s">
        <v>17</v>
      </c>
      <c r="O2126" s="14" t="s">
        <v>17</v>
      </c>
      <c r="P2126" s="14" t="s">
        <v>17</v>
      </c>
      <c r="Q2126" s="14" t="s">
        <v>17</v>
      </c>
      <c r="R2126" s="14" t="s">
        <v>17</v>
      </c>
      <c r="S2126" s="14" t="s">
        <v>17</v>
      </c>
      <c r="T2126" s="14" t="s">
        <v>17</v>
      </c>
      <c r="U2126" s="14" t="s">
        <v>17</v>
      </c>
      <c r="V2126" s="14" t="s">
        <v>17</v>
      </c>
      <c r="W2126" s="14" t="s">
        <v>17</v>
      </c>
      <c r="X2126" s="14" t="s">
        <v>17</v>
      </c>
      <c r="Y2126" s="14" t="s">
        <v>17</v>
      </c>
      <c r="Z2126" s="14" t="s">
        <v>17</v>
      </c>
      <c r="AA2126" s="14" t="s">
        <v>17</v>
      </c>
      <c r="AB2126" s="147" t="s">
        <v>17</v>
      </c>
      <c r="AC2126" s="147" t="s">
        <v>17</v>
      </c>
      <c r="AD2126" s="14" t="s">
        <v>17</v>
      </c>
      <c r="AE2126" s="14" t="s">
        <v>17</v>
      </c>
    </row>
    <row r="2127" spans="1:31">
      <c r="A2127" t="s">
        <v>143</v>
      </c>
      <c r="B2127" t="s">
        <v>134</v>
      </c>
      <c r="C2127" s="234">
        <v>39721</v>
      </c>
      <c r="D2127" s="234">
        <v>39982</v>
      </c>
      <c r="E2127">
        <v>2009</v>
      </c>
      <c r="F2127">
        <v>4</v>
      </c>
      <c r="G2127">
        <v>9</v>
      </c>
      <c r="H2127">
        <v>45.79</v>
      </c>
      <c r="I2127" s="35">
        <v>1.7185999999999999</v>
      </c>
      <c r="J2127" s="14" t="s">
        <v>17</v>
      </c>
      <c r="K2127" s="14" t="s">
        <v>17</v>
      </c>
      <c r="L2127" s="14" t="s">
        <v>17</v>
      </c>
      <c r="M2127" s="14" t="s">
        <v>17</v>
      </c>
      <c r="N2127" s="14" t="s">
        <v>17</v>
      </c>
      <c r="O2127" s="14" t="s">
        <v>17</v>
      </c>
      <c r="P2127" s="14" t="s">
        <v>17</v>
      </c>
      <c r="Q2127" s="14" t="s">
        <v>17</v>
      </c>
      <c r="R2127" s="14" t="s">
        <v>17</v>
      </c>
      <c r="S2127" s="14" t="s">
        <v>17</v>
      </c>
      <c r="T2127" s="14" t="s">
        <v>17</v>
      </c>
      <c r="U2127" s="14" t="s">
        <v>17</v>
      </c>
      <c r="V2127" s="14" t="s">
        <v>17</v>
      </c>
      <c r="W2127" s="14" t="s">
        <v>17</v>
      </c>
      <c r="X2127" s="14" t="s">
        <v>17</v>
      </c>
      <c r="Y2127" s="14" t="s">
        <v>17</v>
      </c>
      <c r="Z2127" s="14" t="s">
        <v>17</v>
      </c>
      <c r="AA2127" s="14" t="s">
        <v>17</v>
      </c>
      <c r="AB2127" s="147" t="s">
        <v>17</v>
      </c>
      <c r="AC2127" s="147" t="s">
        <v>17</v>
      </c>
      <c r="AD2127" s="14" t="s">
        <v>17</v>
      </c>
      <c r="AE2127" s="14" t="s">
        <v>17</v>
      </c>
    </row>
    <row r="2128" spans="1:31">
      <c r="A2128" t="s">
        <v>143</v>
      </c>
      <c r="B2128" t="s">
        <v>134</v>
      </c>
      <c r="C2128" s="234">
        <v>39721</v>
      </c>
      <c r="D2128" s="234">
        <v>39982</v>
      </c>
      <c r="E2128">
        <v>2009</v>
      </c>
      <c r="F2128">
        <v>4</v>
      </c>
      <c r="G2128">
        <v>10</v>
      </c>
      <c r="H2128">
        <v>55.13</v>
      </c>
      <c r="I2128" s="35">
        <v>1.7003999999999999</v>
      </c>
      <c r="J2128" s="14" t="s">
        <v>17</v>
      </c>
      <c r="K2128" s="14" t="s">
        <v>17</v>
      </c>
      <c r="L2128" s="14" t="s">
        <v>17</v>
      </c>
      <c r="M2128" s="14" t="s">
        <v>17</v>
      </c>
      <c r="N2128" s="14" t="s">
        <v>17</v>
      </c>
      <c r="O2128" s="14" t="s">
        <v>17</v>
      </c>
      <c r="P2128" s="14" t="s">
        <v>17</v>
      </c>
      <c r="Q2128" s="14" t="s">
        <v>17</v>
      </c>
      <c r="R2128" s="14" t="s">
        <v>17</v>
      </c>
      <c r="S2128" s="14" t="s">
        <v>17</v>
      </c>
      <c r="T2128" s="14" t="s">
        <v>17</v>
      </c>
      <c r="U2128" s="14" t="s">
        <v>17</v>
      </c>
      <c r="V2128" s="14" t="s">
        <v>17</v>
      </c>
      <c r="W2128" s="14" t="s">
        <v>17</v>
      </c>
      <c r="X2128" s="14" t="s">
        <v>17</v>
      </c>
      <c r="Y2128" s="14" t="s">
        <v>17</v>
      </c>
      <c r="Z2128" s="14" t="s">
        <v>17</v>
      </c>
      <c r="AA2128" s="14" t="s">
        <v>17</v>
      </c>
      <c r="AB2128" s="147" t="s">
        <v>17</v>
      </c>
      <c r="AC2128" s="147" t="s">
        <v>17</v>
      </c>
      <c r="AD2128" s="14" t="s">
        <v>17</v>
      </c>
      <c r="AE2128" s="14" t="s">
        <v>17</v>
      </c>
    </row>
    <row r="2129" spans="1:32">
      <c r="A2129" t="s">
        <v>143</v>
      </c>
      <c r="B2129" t="s">
        <v>134</v>
      </c>
      <c r="C2129" s="234">
        <v>39721</v>
      </c>
      <c r="D2129" s="234">
        <v>39982</v>
      </c>
      <c r="E2129">
        <v>2009</v>
      </c>
      <c r="F2129">
        <v>4</v>
      </c>
      <c r="G2129">
        <v>11</v>
      </c>
      <c r="H2129">
        <v>45.37</v>
      </c>
      <c r="I2129" s="35">
        <v>1.7692000000000001</v>
      </c>
      <c r="J2129" s="14" t="s">
        <v>17</v>
      </c>
      <c r="K2129" s="14" t="s">
        <v>17</v>
      </c>
      <c r="L2129" s="14" t="s">
        <v>17</v>
      </c>
      <c r="M2129" s="14" t="s">
        <v>17</v>
      </c>
      <c r="N2129" s="14" t="s">
        <v>17</v>
      </c>
      <c r="O2129" s="14" t="s">
        <v>17</v>
      </c>
      <c r="P2129" s="14" t="s">
        <v>17</v>
      </c>
      <c r="Q2129" s="14" t="s">
        <v>17</v>
      </c>
      <c r="R2129" s="14" t="s">
        <v>17</v>
      </c>
      <c r="S2129" s="14" t="s">
        <v>17</v>
      </c>
      <c r="T2129" s="14" t="s">
        <v>17</v>
      </c>
      <c r="U2129" s="14" t="s">
        <v>17</v>
      </c>
      <c r="V2129" s="14" t="s">
        <v>17</v>
      </c>
      <c r="W2129" s="14" t="s">
        <v>17</v>
      </c>
      <c r="X2129" s="14" t="s">
        <v>17</v>
      </c>
      <c r="Y2129" s="14" t="s">
        <v>17</v>
      </c>
      <c r="Z2129" s="14" t="s">
        <v>17</v>
      </c>
      <c r="AA2129" s="14" t="s">
        <v>17</v>
      </c>
      <c r="AB2129" s="147" t="s">
        <v>17</v>
      </c>
      <c r="AC2129" s="147" t="s">
        <v>17</v>
      </c>
      <c r="AD2129" s="14" t="s">
        <v>17</v>
      </c>
      <c r="AE2129" s="14" t="s">
        <v>17</v>
      </c>
    </row>
    <row r="2130" spans="1:32">
      <c r="A2130" t="s">
        <v>143</v>
      </c>
      <c r="B2130" t="s">
        <v>134</v>
      </c>
      <c r="C2130" s="234">
        <v>39721</v>
      </c>
      <c r="D2130" s="234">
        <v>39982</v>
      </c>
      <c r="E2130">
        <v>2009</v>
      </c>
      <c r="F2130">
        <v>4</v>
      </c>
      <c r="G2130">
        <v>12</v>
      </c>
      <c r="H2130">
        <v>51.28</v>
      </c>
      <c r="I2130" s="35">
        <v>1.6707000000000001</v>
      </c>
      <c r="J2130" s="14" t="s">
        <v>17</v>
      </c>
      <c r="K2130" s="14" t="s">
        <v>17</v>
      </c>
      <c r="L2130" s="14" t="s">
        <v>17</v>
      </c>
      <c r="M2130" s="14" t="s">
        <v>17</v>
      </c>
      <c r="N2130" s="14" t="s">
        <v>17</v>
      </c>
      <c r="O2130" s="14" t="s">
        <v>17</v>
      </c>
      <c r="P2130" s="14" t="s">
        <v>17</v>
      </c>
      <c r="Q2130" s="14" t="s">
        <v>17</v>
      </c>
      <c r="R2130" s="14" t="s">
        <v>17</v>
      </c>
      <c r="S2130" s="14" t="s">
        <v>17</v>
      </c>
      <c r="T2130" s="14" t="s">
        <v>17</v>
      </c>
      <c r="U2130" s="14" t="s">
        <v>17</v>
      </c>
      <c r="V2130" s="14" t="s">
        <v>17</v>
      </c>
      <c r="W2130" s="14" t="s">
        <v>17</v>
      </c>
      <c r="X2130" s="14" t="s">
        <v>17</v>
      </c>
      <c r="Y2130" s="14" t="s">
        <v>17</v>
      </c>
      <c r="Z2130" s="14" t="s">
        <v>17</v>
      </c>
      <c r="AA2130" s="14" t="s">
        <v>17</v>
      </c>
      <c r="AB2130" s="147" t="s">
        <v>17</v>
      </c>
      <c r="AC2130" s="147" t="s">
        <v>17</v>
      </c>
      <c r="AD2130" s="14" t="s">
        <v>17</v>
      </c>
      <c r="AE2130" s="14" t="s">
        <v>17</v>
      </c>
    </row>
    <row r="2131" spans="1:32">
      <c r="A2131" t="s">
        <v>143</v>
      </c>
      <c r="B2131" t="s">
        <v>134</v>
      </c>
      <c r="C2131" s="234">
        <v>39721</v>
      </c>
      <c r="D2131" s="234">
        <v>39982</v>
      </c>
      <c r="E2131">
        <v>2009</v>
      </c>
      <c r="F2131">
        <v>4</v>
      </c>
      <c r="G2131">
        <v>13</v>
      </c>
      <c r="H2131">
        <v>69.599999999999994</v>
      </c>
      <c r="I2131" s="35">
        <v>1.8575999999999999</v>
      </c>
      <c r="J2131" s="14" t="s">
        <v>17</v>
      </c>
      <c r="K2131" s="14" t="s">
        <v>17</v>
      </c>
      <c r="L2131" s="14" t="s">
        <v>17</v>
      </c>
      <c r="M2131" s="14" t="s">
        <v>17</v>
      </c>
      <c r="N2131" s="14" t="s">
        <v>17</v>
      </c>
      <c r="O2131" s="14" t="s">
        <v>17</v>
      </c>
      <c r="P2131" s="14" t="s">
        <v>17</v>
      </c>
      <c r="Q2131" s="14" t="s">
        <v>17</v>
      </c>
      <c r="R2131" s="14" t="s">
        <v>17</v>
      </c>
      <c r="S2131" s="14" t="s">
        <v>17</v>
      </c>
      <c r="T2131" s="14" t="s">
        <v>17</v>
      </c>
      <c r="U2131" s="14" t="s">
        <v>17</v>
      </c>
      <c r="V2131" s="14" t="s">
        <v>17</v>
      </c>
      <c r="W2131" s="14" t="s">
        <v>17</v>
      </c>
      <c r="X2131" s="14" t="s">
        <v>17</v>
      </c>
      <c r="Y2131" s="14" t="s">
        <v>17</v>
      </c>
      <c r="Z2131" s="14" t="s">
        <v>17</v>
      </c>
      <c r="AA2131" s="14" t="s">
        <v>17</v>
      </c>
      <c r="AB2131" s="147" t="s">
        <v>17</v>
      </c>
      <c r="AC2131" s="147" t="s">
        <v>17</v>
      </c>
      <c r="AD2131" s="14" t="s">
        <v>17</v>
      </c>
      <c r="AE2131" s="14" t="s">
        <v>17</v>
      </c>
    </row>
    <row r="2132" spans="1:32">
      <c r="A2132" t="s">
        <v>143</v>
      </c>
      <c r="B2132" t="s">
        <v>134</v>
      </c>
      <c r="C2132" s="234">
        <v>39721</v>
      </c>
      <c r="D2132" s="234">
        <v>39982</v>
      </c>
      <c r="E2132">
        <v>2009</v>
      </c>
      <c r="F2132">
        <v>4</v>
      </c>
      <c r="G2132">
        <v>14</v>
      </c>
      <c r="H2132">
        <v>48.14</v>
      </c>
      <c r="I2132" s="35">
        <v>1.6899</v>
      </c>
      <c r="J2132" s="14" t="s">
        <v>17</v>
      </c>
      <c r="K2132" s="14" t="s">
        <v>17</v>
      </c>
      <c r="L2132" s="14" t="s">
        <v>17</v>
      </c>
      <c r="M2132" s="14" t="s">
        <v>17</v>
      </c>
      <c r="N2132" s="14" t="s">
        <v>17</v>
      </c>
      <c r="O2132" s="14" t="s">
        <v>17</v>
      </c>
      <c r="P2132" s="14" t="s">
        <v>17</v>
      </c>
      <c r="Q2132" s="14" t="s">
        <v>17</v>
      </c>
      <c r="R2132" s="14" t="s">
        <v>17</v>
      </c>
      <c r="S2132" s="14" t="s">
        <v>17</v>
      </c>
      <c r="T2132" s="14" t="s">
        <v>17</v>
      </c>
      <c r="U2132" s="14" t="s">
        <v>17</v>
      </c>
      <c r="V2132" s="14" t="s">
        <v>17</v>
      </c>
      <c r="W2132" s="14" t="s">
        <v>17</v>
      </c>
      <c r="X2132" s="14" t="s">
        <v>17</v>
      </c>
      <c r="Y2132" s="14" t="s">
        <v>17</v>
      </c>
      <c r="Z2132" s="14" t="s">
        <v>17</v>
      </c>
      <c r="AA2132" s="14" t="s">
        <v>17</v>
      </c>
      <c r="AB2132" s="147" t="s">
        <v>17</v>
      </c>
      <c r="AC2132" s="147" t="s">
        <v>17</v>
      </c>
      <c r="AD2132" s="14" t="s">
        <v>17</v>
      </c>
      <c r="AE2132" s="14" t="s">
        <v>17</v>
      </c>
    </row>
    <row r="2133" spans="1:32">
      <c r="A2133" t="s">
        <v>143</v>
      </c>
      <c r="B2133" t="s">
        <v>149</v>
      </c>
      <c r="C2133" s="235">
        <v>40093</v>
      </c>
      <c r="D2133" s="235">
        <v>40340</v>
      </c>
      <c r="E2133">
        <v>2010</v>
      </c>
      <c r="F2133">
        <v>1</v>
      </c>
      <c r="G2133">
        <v>1</v>
      </c>
      <c r="H2133">
        <v>10.059728330976924</v>
      </c>
      <c r="I2133" s="35">
        <v>2.6562000000000001</v>
      </c>
      <c r="J2133" s="14" t="s">
        <v>17</v>
      </c>
      <c r="K2133" s="14" t="s">
        <v>17</v>
      </c>
      <c r="L2133" s="162">
        <v>6.1400000000000006</v>
      </c>
      <c r="M2133" s="14" t="s">
        <v>17</v>
      </c>
      <c r="N2133" s="162">
        <v>40.407749999999993</v>
      </c>
      <c r="O2133" s="164">
        <v>589.28399999999999</v>
      </c>
      <c r="P2133" s="162">
        <v>7.757E-2</v>
      </c>
      <c r="Q2133" s="162">
        <v>0.86</v>
      </c>
      <c r="R2133" s="14" t="s">
        <v>17</v>
      </c>
      <c r="S2133" s="14" t="s">
        <v>17</v>
      </c>
      <c r="T2133" s="14" t="s">
        <v>17</v>
      </c>
      <c r="U2133" s="14" t="s">
        <v>17</v>
      </c>
      <c r="V2133" s="14" t="s">
        <v>17</v>
      </c>
      <c r="W2133" s="14" t="s">
        <v>17</v>
      </c>
      <c r="X2133" s="14">
        <v>0.31825500000000001</v>
      </c>
      <c r="Y2133" s="14">
        <v>88</v>
      </c>
      <c r="Z2133" s="14" t="s">
        <v>17</v>
      </c>
      <c r="AA2133" s="14" t="s">
        <v>17</v>
      </c>
      <c r="AB2133" s="147" t="s">
        <v>17</v>
      </c>
      <c r="AC2133" s="147" t="s">
        <v>17</v>
      </c>
      <c r="AD2133" s="14">
        <f t="shared" si="9"/>
        <v>3.6165340909090908E-3</v>
      </c>
      <c r="AE2133" s="14" t="s">
        <v>17</v>
      </c>
      <c r="AF2133" t="s">
        <v>154</v>
      </c>
    </row>
    <row r="2134" spans="1:32">
      <c r="A2134" t="s">
        <v>143</v>
      </c>
      <c r="B2134" t="s">
        <v>149</v>
      </c>
      <c r="C2134" s="235">
        <v>40093</v>
      </c>
      <c r="D2134" s="235">
        <v>40340</v>
      </c>
      <c r="E2134">
        <v>2010</v>
      </c>
      <c r="F2134">
        <v>1</v>
      </c>
      <c r="G2134">
        <v>2</v>
      </c>
      <c r="H2134">
        <v>12.39746844885577</v>
      </c>
      <c r="I2134" s="35">
        <v>2.3935</v>
      </c>
      <c r="J2134" s="14" t="s">
        <v>17</v>
      </c>
      <c r="K2134" s="14" t="s">
        <v>17</v>
      </c>
      <c r="L2134" s="162">
        <v>6.2149999999999999</v>
      </c>
      <c r="M2134" s="14" t="s">
        <v>17</v>
      </c>
      <c r="N2134" s="162">
        <v>48.072749999999985</v>
      </c>
      <c r="O2134" s="164">
        <v>864.61900000000003</v>
      </c>
      <c r="P2134" s="162">
        <v>7.0870000000000002E-2</v>
      </c>
      <c r="Q2134" s="162">
        <v>0.73899999999999999</v>
      </c>
      <c r="R2134" s="14" t="s">
        <v>17</v>
      </c>
      <c r="S2134" s="14" t="s">
        <v>17</v>
      </c>
      <c r="T2134" s="14" t="s">
        <v>17</v>
      </c>
      <c r="U2134" s="14" t="s">
        <v>17</v>
      </c>
      <c r="V2134" s="14" t="s">
        <v>17</v>
      </c>
      <c r="W2134" s="14" t="s">
        <v>17</v>
      </c>
      <c r="X2134" s="14">
        <v>0.27204499999999998</v>
      </c>
      <c r="Y2134" s="14">
        <v>88</v>
      </c>
      <c r="Z2134" s="14" t="s">
        <v>17</v>
      </c>
      <c r="AA2134" s="14" t="s">
        <v>17</v>
      </c>
      <c r="AB2134" s="147" t="s">
        <v>17</v>
      </c>
      <c r="AC2134" s="147" t="s">
        <v>17</v>
      </c>
      <c r="AD2134" s="14">
        <f t="shared" si="9"/>
        <v>3.0914204545454543E-3</v>
      </c>
      <c r="AE2134" s="14" t="s">
        <v>17</v>
      </c>
    </row>
    <row r="2135" spans="1:32">
      <c r="A2135" t="s">
        <v>143</v>
      </c>
      <c r="B2135" t="s">
        <v>149</v>
      </c>
      <c r="C2135" s="235">
        <v>40093</v>
      </c>
      <c r="D2135" s="235">
        <v>40340</v>
      </c>
      <c r="E2135">
        <v>2010</v>
      </c>
      <c r="F2135">
        <v>1</v>
      </c>
      <c r="G2135">
        <v>3</v>
      </c>
      <c r="H2135">
        <v>13.439480877899998</v>
      </c>
      <c r="I2135" s="35">
        <v>2.4459</v>
      </c>
      <c r="J2135" s="14" t="s">
        <v>17</v>
      </c>
      <c r="K2135" s="14" t="s">
        <v>17</v>
      </c>
      <c r="L2135" s="162">
        <v>6.04</v>
      </c>
      <c r="M2135" s="14" t="s">
        <v>17</v>
      </c>
      <c r="N2135" s="162">
        <v>63.019499999999987</v>
      </c>
      <c r="O2135" s="164">
        <v>806.28899999999999</v>
      </c>
      <c r="P2135" s="162">
        <v>7.0370000000000002E-2</v>
      </c>
      <c r="Q2135" s="162">
        <v>0.84899999999999998</v>
      </c>
      <c r="R2135" s="14" t="s">
        <v>17</v>
      </c>
      <c r="S2135" s="14" t="s">
        <v>17</v>
      </c>
      <c r="T2135" s="14" t="s">
        <v>17</v>
      </c>
      <c r="U2135" s="14" t="s">
        <v>17</v>
      </c>
      <c r="V2135" s="14" t="s">
        <v>17</v>
      </c>
      <c r="W2135" s="14" t="s">
        <v>17</v>
      </c>
      <c r="X2135" s="14">
        <v>0.37862499999999999</v>
      </c>
      <c r="Y2135" s="14">
        <v>88</v>
      </c>
      <c r="Z2135" s="14" t="s">
        <v>17</v>
      </c>
      <c r="AA2135" s="14" t="s">
        <v>17</v>
      </c>
      <c r="AB2135" s="147" t="s">
        <v>17</v>
      </c>
      <c r="AC2135" s="147" t="s">
        <v>17</v>
      </c>
      <c r="AD2135" s="14">
        <f t="shared" si="9"/>
        <v>4.3025568181818182E-3</v>
      </c>
      <c r="AE2135" s="14" t="s">
        <v>17</v>
      </c>
    </row>
    <row r="2136" spans="1:32">
      <c r="A2136" t="s">
        <v>143</v>
      </c>
      <c r="B2136" t="s">
        <v>149</v>
      </c>
      <c r="C2136" s="235">
        <v>40093</v>
      </c>
      <c r="D2136" s="235">
        <v>40340</v>
      </c>
      <c r="E2136">
        <v>2010</v>
      </c>
      <c r="F2136">
        <v>1</v>
      </c>
      <c r="G2136">
        <v>4</v>
      </c>
      <c r="H2136">
        <v>14.362053336674997</v>
      </c>
      <c r="I2136" s="35">
        <v>2.4256000000000002</v>
      </c>
      <c r="J2136" s="14" t="s">
        <v>17</v>
      </c>
      <c r="K2136" s="14" t="s">
        <v>17</v>
      </c>
      <c r="L2136" s="162">
        <v>6.24</v>
      </c>
      <c r="M2136" s="14" t="s">
        <v>17</v>
      </c>
      <c r="N2136" s="162">
        <v>45.389999999999986</v>
      </c>
      <c r="O2136" s="164">
        <v>709.49099999999999</v>
      </c>
      <c r="P2136" s="162">
        <v>6.4159999999999995E-2</v>
      </c>
      <c r="Q2136" s="162">
        <v>0.80100000000000005</v>
      </c>
      <c r="R2136" s="14" t="s">
        <v>17</v>
      </c>
      <c r="S2136" s="14" t="s">
        <v>17</v>
      </c>
      <c r="T2136" s="14" t="s">
        <v>17</v>
      </c>
      <c r="U2136" s="14" t="s">
        <v>17</v>
      </c>
      <c r="V2136" s="14" t="s">
        <v>17</v>
      </c>
      <c r="W2136" s="14" t="s">
        <v>17</v>
      </c>
      <c r="X2136" s="14">
        <v>0.41994999999999999</v>
      </c>
      <c r="Y2136" s="14">
        <v>88</v>
      </c>
      <c r="Z2136" s="14" t="s">
        <v>17</v>
      </c>
      <c r="AA2136" s="14" t="s">
        <v>17</v>
      </c>
      <c r="AB2136" s="147" t="s">
        <v>17</v>
      </c>
      <c r="AC2136" s="147" t="s">
        <v>17</v>
      </c>
      <c r="AD2136" s="14">
        <f t="shared" si="9"/>
        <v>4.7721590909090908E-3</v>
      </c>
      <c r="AE2136" s="14" t="s">
        <v>17</v>
      </c>
    </row>
    <row r="2137" spans="1:32">
      <c r="A2137" t="s">
        <v>143</v>
      </c>
      <c r="B2137" t="s">
        <v>149</v>
      </c>
      <c r="C2137" s="235">
        <v>40093</v>
      </c>
      <c r="D2137" s="235">
        <v>40340</v>
      </c>
      <c r="E2137">
        <v>2010</v>
      </c>
      <c r="F2137">
        <v>1</v>
      </c>
      <c r="G2137">
        <v>5</v>
      </c>
      <c r="H2137">
        <v>23.012226651721154</v>
      </c>
      <c r="I2137" s="35">
        <v>2.5291999999999999</v>
      </c>
      <c r="J2137" s="14" t="s">
        <v>17</v>
      </c>
      <c r="K2137" s="14" t="s">
        <v>17</v>
      </c>
      <c r="L2137" s="162">
        <v>5.6850000000000005</v>
      </c>
      <c r="M2137" s="14" t="s">
        <v>17</v>
      </c>
      <c r="N2137" s="162">
        <v>64.004999999999981</v>
      </c>
      <c r="O2137" s="164">
        <v>743.89800000000002</v>
      </c>
      <c r="P2137" s="162">
        <v>8.0750000000000002E-2</v>
      </c>
      <c r="Q2137" s="162">
        <v>0.88900000000000001</v>
      </c>
      <c r="R2137" s="14" t="s">
        <v>17</v>
      </c>
      <c r="S2137" s="14" t="s">
        <v>17</v>
      </c>
      <c r="T2137" s="14" t="s">
        <v>17</v>
      </c>
      <c r="U2137" s="14" t="s">
        <v>17</v>
      </c>
      <c r="V2137" s="14" t="s">
        <v>17</v>
      </c>
      <c r="W2137" s="14" t="s">
        <v>17</v>
      </c>
      <c r="X2137" s="14">
        <v>0.55407499999999998</v>
      </c>
      <c r="Y2137" s="14">
        <v>88</v>
      </c>
      <c r="Z2137" s="14" t="s">
        <v>17</v>
      </c>
      <c r="AA2137" s="14" t="s">
        <v>17</v>
      </c>
      <c r="AB2137" s="147" t="s">
        <v>17</v>
      </c>
      <c r="AC2137" s="147" t="s">
        <v>17</v>
      </c>
      <c r="AD2137" s="14">
        <f t="shared" si="9"/>
        <v>6.2963068181818181E-3</v>
      </c>
      <c r="AE2137" s="14" t="s">
        <v>17</v>
      </c>
    </row>
    <row r="2138" spans="1:32">
      <c r="A2138" t="s">
        <v>143</v>
      </c>
      <c r="B2138" t="s">
        <v>149</v>
      </c>
      <c r="C2138" s="235">
        <v>40093</v>
      </c>
      <c r="D2138" s="235">
        <v>40340</v>
      </c>
      <c r="E2138">
        <v>2010</v>
      </c>
      <c r="F2138">
        <v>1</v>
      </c>
      <c r="G2138">
        <v>6</v>
      </c>
      <c r="H2138">
        <v>25.359217426696148</v>
      </c>
      <c r="I2138" s="35">
        <v>2.5183</v>
      </c>
      <c r="J2138" s="14" t="s">
        <v>17</v>
      </c>
      <c r="K2138" s="14" t="s">
        <v>17</v>
      </c>
      <c r="L2138" s="162">
        <v>5.7850000000000001</v>
      </c>
      <c r="M2138" s="14" t="s">
        <v>17</v>
      </c>
      <c r="N2138" s="162">
        <v>41.940749999999994</v>
      </c>
      <c r="O2138" s="164">
        <v>810.64800000000002</v>
      </c>
      <c r="P2138" s="162">
        <v>7.9100000000000004E-2</v>
      </c>
      <c r="Q2138" s="162">
        <v>0.91</v>
      </c>
      <c r="R2138" s="14" t="s">
        <v>17</v>
      </c>
      <c r="S2138" s="14" t="s">
        <v>17</v>
      </c>
      <c r="T2138" s="14" t="s">
        <v>17</v>
      </c>
      <c r="U2138" s="14" t="s">
        <v>17</v>
      </c>
      <c r="V2138" s="14" t="s">
        <v>17</v>
      </c>
      <c r="W2138" s="14" t="s">
        <v>17</v>
      </c>
      <c r="X2138" s="14">
        <v>0.62154500000000001</v>
      </c>
      <c r="Y2138" s="14">
        <v>88</v>
      </c>
      <c r="Z2138" s="14" t="s">
        <v>17</v>
      </c>
      <c r="AA2138" s="14" t="s">
        <v>17</v>
      </c>
      <c r="AB2138" s="147" t="s">
        <v>17</v>
      </c>
      <c r="AC2138" s="147" t="s">
        <v>17</v>
      </c>
      <c r="AD2138" s="14">
        <f t="shared" si="9"/>
        <v>7.0630113636363642E-3</v>
      </c>
      <c r="AE2138" s="14" t="s">
        <v>17</v>
      </c>
    </row>
    <row r="2139" spans="1:32">
      <c r="A2139" t="s">
        <v>143</v>
      </c>
      <c r="B2139" t="s">
        <v>149</v>
      </c>
      <c r="C2139" s="235">
        <v>40093</v>
      </c>
      <c r="D2139" s="235">
        <v>40340</v>
      </c>
      <c r="E2139">
        <v>2010</v>
      </c>
      <c r="F2139">
        <v>1</v>
      </c>
      <c r="G2139">
        <v>7</v>
      </c>
      <c r="H2139">
        <v>31.135488759692308</v>
      </c>
      <c r="I2139" s="35">
        <v>2.5362</v>
      </c>
      <c r="J2139" s="14" t="s">
        <v>17</v>
      </c>
      <c r="K2139" s="14" t="s">
        <v>17</v>
      </c>
      <c r="L2139" s="162">
        <v>5.5250000000000004</v>
      </c>
      <c r="M2139" s="14" t="s">
        <v>17</v>
      </c>
      <c r="N2139" s="162">
        <v>71.505750000000006</v>
      </c>
      <c r="O2139" s="164">
        <v>827.36199999999997</v>
      </c>
      <c r="P2139" s="162">
        <v>9.0529999999999999E-2</v>
      </c>
      <c r="Q2139" s="162">
        <v>0.98699999999999999</v>
      </c>
      <c r="R2139" s="14" t="s">
        <v>17</v>
      </c>
      <c r="S2139" s="14" t="s">
        <v>17</v>
      </c>
      <c r="T2139" s="14" t="s">
        <v>17</v>
      </c>
      <c r="U2139" s="14" t="s">
        <v>17</v>
      </c>
      <c r="V2139" s="14" t="s">
        <v>17</v>
      </c>
      <c r="W2139" s="14" t="s">
        <v>17</v>
      </c>
      <c r="X2139" s="14">
        <v>0.73262000000000005</v>
      </c>
      <c r="Y2139" s="14">
        <v>88</v>
      </c>
      <c r="Z2139" s="14" t="s">
        <v>17</v>
      </c>
      <c r="AA2139" s="14" t="s">
        <v>17</v>
      </c>
      <c r="AB2139" s="147" t="s">
        <v>17</v>
      </c>
      <c r="AC2139" s="147" t="s">
        <v>17</v>
      </c>
      <c r="AD2139" s="14">
        <f t="shared" si="9"/>
        <v>8.3252272727272741E-3</v>
      </c>
      <c r="AE2139" s="14" t="s">
        <v>17</v>
      </c>
    </row>
    <row r="2140" spans="1:32">
      <c r="A2140" t="s">
        <v>143</v>
      </c>
      <c r="B2140" t="s">
        <v>149</v>
      </c>
      <c r="C2140" s="235">
        <v>40093</v>
      </c>
      <c r="D2140" s="235">
        <v>40340</v>
      </c>
      <c r="E2140">
        <v>2010</v>
      </c>
      <c r="F2140">
        <v>1</v>
      </c>
      <c r="G2140">
        <v>8</v>
      </c>
      <c r="H2140">
        <v>17.660738746644235</v>
      </c>
      <c r="I2140" s="35">
        <v>2.5998999999999999</v>
      </c>
      <c r="J2140" s="14" t="s">
        <v>17</v>
      </c>
      <c r="K2140" s="14" t="s">
        <v>17</v>
      </c>
      <c r="L2140" s="14" t="s">
        <v>17</v>
      </c>
      <c r="M2140" s="14" t="s">
        <v>17</v>
      </c>
      <c r="N2140" s="14" t="s">
        <v>17</v>
      </c>
      <c r="O2140" s="14" t="s">
        <v>17</v>
      </c>
      <c r="P2140" s="14" t="s">
        <v>17</v>
      </c>
      <c r="Q2140" s="14" t="s">
        <v>17</v>
      </c>
      <c r="R2140" s="14" t="s">
        <v>17</v>
      </c>
      <c r="S2140" s="14" t="s">
        <v>17</v>
      </c>
      <c r="T2140" s="14" t="s">
        <v>17</v>
      </c>
      <c r="U2140" s="14" t="s">
        <v>17</v>
      </c>
      <c r="V2140" s="14" t="s">
        <v>17</v>
      </c>
      <c r="W2140" s="14" t="s">
        <v>17</v>
      </c>
      <c r="X2140" s="14" t="s">
        <v>17</v>
      </c>
      <c r="Y2140" s="14" t="s">
        <v>17</v>
      </c>
      <c r="Z2140" s="14" t="s">
        <v>17</v>
      </c>
      <c r="AA2140" s="14" t="s">
        <v>17</v>
      </c>
      <c r="AB2140" s="147" t="s">
        <v>17</v>
      </c>
      <c r="AC2140" s="147" t="s">
        <v>17</v>
      </c>
      <c r="AD2140" s="14" t="s">
        <v>17</v>
      </c>
      <c r="AE2140" s="14" t="s">
        <v>17</v>
      </c>
    </row>
    <row r="2141" spans="1:32">
      <c r="A2141" t="s">
        <v>143</v>
      </c>
      <c r="B2141" t="s">
        <v>149</v>
      </c>
      <c r="C2141" s="235">
        <v>40093</v>
      </c>
      <c r="D2141" s="235">
        <v>40340</v>
      </c>
      <c r="E2141">
        <v>2010</v>
      </c>
      <c r="F2141">
        <v>1</v>
      </c>
      <c r="G2141">
        <v>9</v>
      </c>
      <c r="H2141">
        <v>20.645168128199998</v>
      </c>
      <c r="I2141" s="35">
        <v>2.5158999999999998</v>
      </c>
      <c r="J2141" s="14" t="s">
        <v>17</v>
      </c>
      <c r="K2141" s="14" t="s">
        <v>17</v>
      </c>
      <c r="L2141" s="14" t="s">
        <v>17</v>
      </c>
      <c r="M2141" s="14" t="s">
        <v>17</v>
      </c>
      <c r="N2141" s="14" t="s">
        <v>17</v>
      </c>
      <c r="O2141" s="14" t="s">
        <v>17</v>
      </c>
      <c r="P2141" s="14" t="s">
        <v>17</v>
      </c>
      <c r="Q2141" s="14" t="s">
        <v>17</v>
      </c>
      <c r="R2141" s="14" t="s">
        <v>17</v>
      </c>
      <c r="S2141" s="14" t="s">
        <v>17</v>
      </c>
      <c r="T2141" s="14" t="s">
        <v>17</v>
      </c>
      <c r="U2141" s="14" t="s">
        <v>17</v>
      </c>
      <c r="V2141" s="14" t="s">
        <v>17</v>
      </c>
      <c r="W2141" s="14" t="s">
        <v>17</v>
      </c>
      <c r="X2141" s="14" t="s">
        <v>17</v>
      </c>
      <c r="Y2141" s="14" t="s">
        <v>17</v>
      </c>
      <c r="Z2141" s="14" t="s">
        <v>17</v>
      </c>
      <c r="AA2141" s="14" t="s">
        <v>17</v>
      </c>
      <c r="AB2141" s="147" t="s">
        <v>17</v>
      </c>
      <c r="AC2141" s="147" t="s">
        <v>17</v>
      </c>
      <c r="AD2141" s="14" t="s">
        <v>17</v>
      </c>
      <c r="AE2141" s="14" t="s">
        <v>17</v>
      </c>
    </row>
    <row r="2142" spans="1:32">
      <c r="A2142" t="s">
        <v>143</v>
      </c>
      <c r="B2142" t="s">
        <v>149</v>
      </c>
      <c r="C2142" s="235">
        <v>40093</v>
      </c>
      <c r="D2142" s="235">
        <v>40340</v>
      </c>
      <c r="E2142">
        <v>2010</v>
      </c>
      <c r="F2142">
        <v>1</v>
      </c>
      <c r="G2142">
        <v>10</v>
      </c>
      <c r="H2142">
        <v>21.079991595807694</v>
      </c>
      <c r="I2142" s="35">
        <v>2.4243000000000001</v>
      </c>
      <c r="J2142" s="14" t="s">
        <v>17</v>
      </c>
      <c r="K2142" s="14" t="s">
        <v>17</v>
      </c>
      <c r="L2142" s="14" t="s">
        <v>17</v>
      </c>
      <c r="M2142" s="14" t="s">
        <v>17</v>
      </c>
      <c r="N2142" s="14" t="s">
        <v>17</v>
      </c>
      <c r="O2142" s="14" t="s">
        <v>17</v>
      </c>
      <c r="P2142" s="14" t="s">
        <v>17</v>
      </c>
      <c r="Q2142" s="14" t="s">
        <v>17</v>
      </c>
      <c r="R2142" s="14" t="s">
        <v>17</v>
      </c>
      <c r="S2142" s="14" t="s">
        <v>17</v>
      </c>
      <c r="T2142" s="14" t="s">
        <v>17</v>
      </c>
      <c r="U2142" s="14" t="s">
        <v>17</v>
      </c>
      <c r="V2142" s="14" t="s">
        <v>17</v>
      </c>
      <c r="W2142" s="14" t="s">
        <v>17</v>
      </c>
      <c r="X2142" s="14" t="s">
        <v>17</v>
      </c>
      <c r="Y2142" s="14" t="s">
        <v>17</v>
      </c>
      <c r="Z2142" s="14" t="s">
        <v>17</v>
      </c>
      <c r="AA2142" s="14" t="s">
        <v>17</v>
      </c>
      <c r="AB2142" s="147" t="s">
        <v>17</v>
      </c>
      <c r="AC2142" s="147" t="s">
        <v>17</v>
      </c>
      <c r="AD2142" s="14" t="s">
        <v>17</v>
      </c>
      <c r="AE2142" s="14" t="s">
        <v>17</v>
      </c>
    </row>
    <row r="2143" spans="1:32">
      <c r="A2143" t="s">
        <v>143</v>
      </c>
      <c r="B2143" t="s">
        <v>149</v>
      </c>
      <c r="C2143" s="235">
        <v>40093</v>
      </c>
      <c r="D2143" s="235">
        <v>40340</v>
      </c>
      <c r="E2143">
        <v>2010</v>
      </c>
      <c r="F2143">
        <v>1</v>
      </c>
      <c r="G2143">
        <v>11</v>
      </c>
      <c r="H2143">
        <v>22.081464843836542</v>
      </c>
      <c r="I2143" s="35">
        <v>2.6730999999999998</v>
      </c>
      <c r="J2143" s="14" t="s">
        <v>17</v>
      </c>
      <c r="K2143" s="14" t="s">
        <v>17</v>
      </c>
      <c r="L2143" s="14" t="s">
        <v>17</v>
      </c>
      <c r="M2143" s="14" t="s">
        <v>17</v>
      </c>
      <c r="N2143" s="14" t="s">
        <v>17</v>
      </c>
      <c r="O2143" s="14" t="s">
        <v>17</v>
      </c>
      <c r="P2143" s="14" t="s">
        <v>17</v>
      </c>
      <c r="Q2143" s="14" t="s">
        <v>17</v>
      </c>
      <c r="R2143" s="14" t="s">
        <v>17</v>
      </c>
      <c r="S2143" s="14" t="s">
        <v>17</v>
      </c>
      <c r="T2143" s="14" t="s">
        <v>17</v>
      </c>
      <c r="U2143" s="14" t="s">
        <v>17</v>
      </c>
      <c r="V2143" s="14" t="s">
        <v>17</v>
      </c>
      <c r="W2143" s="14" t="s">
        <v>17</v>
      </c>
      <c r="X2143" s="14" t="s">
        <v>17</v>
      </c>
      <c r="Y2143" s="14" t="s">
        <v>17</v>
      </c>
      <c r="Z2143" s="14" t="s">
        <v>17</v>
      </c>
      <c r="AA2143" s="14" t="s">
        <v>17</v>
      </c>
      <c r="AB2143" s="147" t="s">
        <v>17</v>
      </c>
      <c r="AC2143" s="147" t="s">
        <v>17</v>
      </c>
      <c r="AD2143" s="14" t="s">
        <v>17</v>
      </c>
      <c r="AE2143" s="14" t="s">
        <v>17</v>
      </c>
    </row>
    <row r="2144" spans="1:32">
      <c r="A2144" t="s">
        <v>143</v>
      </c>
      <c r="B2144" t="s">
        <v>149</v>
      </c>
      <c r="C2144" s="235">
        <v>40093</v>
      </c>
      <c r="D2144" s="235">
        <v>40340</v>
      </c>
      <c r="E2144">
        <v>2010</v>
      </c>
      <c r="F2144">
        <v>1</v>
      </c>
      <c r="G2144">
        <v>12</v>
      </c>
      <c r="H2144">
        <v>23.027642730484619</v>
      </c>
      <c r="I2144" s="35">
        <v>2.42</v>
      </c>
      <c r="J2144" s="14" t="s">
        <v>17</v>
      </c>
      <c r="K2144" s="14" t="s">
        <v>17</v>
      </c>
      <c r="L2144" s="14" t="s">
        <v>17</v>
      </c>
      <c r="M2144" s="14" t="s">
        <v>17</v>
      </c>
      <c r="N2144" s="14" t="s">
        <v>17</v>
      </c>
      <c r="O2144" s="14" t="s">
        <v>17</v>
      </c>
      <c r="P2144" s="14" t="s">
        <v>17</v>
      </c>
      <c r="Q2144" s="14" t="s">
        <v>17</v>
      </c>
      <c r="R2144" s="14" t="s">
        <v>17</v>
      </c>
      <c r="S2144" s="14" t="s">
        <v>17</v>
      </c>
      <c r="T2144" s="14" t="s">
        <v>17</v>
      </c>
      <c r="U2144" s="14" t="s">
        <v>17</v>
      </c>
      <c r="V2144" s="14" t="s">
        <v>17</v>
      </c>
      <c r="W2144" s="14" t="s">
        <v>17</v>
      </c>
      <c r="X2144" s="14" t="s">
        <v>17</v>
      </c>
      <c r="Y2144" s="14" t="s">
        <v>17</v>
      </c>
      <c r="Z2144" s="14" t="s">
        <v>17</v>
      </c>
      <c r="AA2144" s="14" t="s">
        <v>17</v>
      </c>
      <c r="AB2144" s="147" t="s">
        <v>17</v>
      </c>
      <c r="AC2144" s="147" t="s">
        <v>17</v>
      </c>
      <c r="AD2144" s="14" t="s">
        <v>17</v>
      </c>
      <c r="AE2144" s="14" t="s">
        <v>17</v>
      </c>
    </row>
    <row r="2145" spans="1:31">
      <c r="A2145" t="s">
        <v>143</v>
      </c>
      <c r="B2145" t="s">
        <v>149</v>
      </c>
      <c r="C2145" s="235">
        <v>40093</v>
      </c>
      <c r="D2145" s="235">
        <v>40340</v>
      </c>
      <c r="E2145">
        <v>2010</v>
      </c>
      <c r="F2145">
        <v>1</v>
      </c>
      <c r="G2145">
        <v>13</v>
      </c>
      <c r="H2145">
        <v>27.388855733694228</v>
      </c>
      <c r="I2145" s="35">
        <v>2.8290999999999999</v>
      </c>
      <c r="J2145" s="14" t="s">
        <v>17</v>
      </c>
      <c r="K2145" s="14" t="s">
        <v>17</v>
      </c>
      <c r="L2145" s="14" t="s">
        <v>17</v>
      </c>
      <c r="M2145" s="14" t="s">
        <v>17</v>
      </c>
      <c r="N2145" s="14" t="s">
        <v>17</v>
      </c>
      <c r="O2145" s="14" t="s">
        <v>17</v>
      </c>
      <c r="P2145" s="14" t="s">
        <v>17</v>
      </c>
      <c r="Q2145" s="14" t="s">
        <v>17</v>
      </c>
      <c r="R2145" s="14" t="s">
        <v>17</v>
      </c>
      <c r="S2145" s="14" t="s">
        <v>17</v>
      </c>
      <c r="T2145" s="14" t="s">
        <v>17</v>
      </c>
      <c r="U2145" s="14" t="s">
        <v>17</v>
      </c>
      <c r="V2145" s="14" t="s">
        <v>17</v>
      </c>
      <c r="W2145" s="14" t="s">
        <v>17</v>
      </c>
      <c r="X2145" s="14" t="s">
        <v>17</v>
      </c>
      <c r="Y2145" s="14" t="s">
        <v>17</v>
      </c>
      <c r="Z2145" s="14" t="s">
        <v>17</v>
      </c>
      <c r="AA2145" s="14" t="s">
        <v>17</v>
      </c>
      <c r="AB2145" s="147" t="s">
        <v>17</v>
      </c>
      <c r="AC2145" s="147" t="s">
        <v>17</v>
      </c>
      <c r="AD2145" s="14" t="s">
        <v>17</v>
      </c>
      <c r="AE2145" s="14" t="s">
        <v>17</v>
      </c>
    </row>
    <row r="2146" spans="1:31">
      <c r="A2146" t="s">
        <v>143</v>
      </c>
      <c r="B2146" t="s">
        <v>149</v>
      </c>
      <c r="C2146" s="235">
        <v>40093</v>
      </c>
      <c r="D2146" s="235">
        <v>40340</v>
      </c>
      <c r="E2146">
        <v>2010</v>
      </c>
      <c r="F2146">
        <v>1</v>
      </c>
      <c r="G2146">
        <v>14</v>
      </c>
      <c r="H2146">
        <v>15.94240463931923</v>
      </c>
      <c r="I2146" s="35">
        <v>2.3738999999999999</v>
      </c>
      <c r="J2146" s="14" t="s">
        <v>17</v>
      </c>
      <c r="K2146" s="14" t="s">
        <v>17</v>
      </c>
      <c r="L2146" s="14" t="s">
        <v>17</v>
      </c>
      <c r="M2146" s="14" t="s">
        <v>17</v>
      </c>
      <c r="N2146" s="14" t="s">
        <v>17</v>
      </c>
      <c r="O2146" s="14" t="s">
        <v>17</v>
      </c>
      <c r="P2146" s="14" t="s">
        <v>17</v>
      </c>
      <c r="Q2146" s="14" t="s">
        <v>17</v>
      </c>
      <c r="R2146" s="14" t="s">
        <v>17</v>
      </c>
      <c r="S2146" s="14" t="s">
        <v>17</v>
      </c>
      <c r="T2146" s="14" t="s">
        <v>17</v>
      </c>
      <c r="U2146" s="14" t="s">
        <v>17</v>
      </c>
      <c r="V2146" s="14" t="s">
        <v>17</v>
      </c>
      <c r="W2146" s="14" t="s">
        <v>17</v>
      </c>
      <c r="X2146" s="14" t="s">
        <v>17</v>
      </c>
      <c r="Y2146" s="14" t="s">
        <v>17</v>
      </c>
      <c r="Z2146" s="14" t="s">
        <v>17</v>
      </c>
      <c r="AA2146" s="14" t="s">
        <v>17</v>
      </c>
      <c r="AB2146" s="147" t="s">
        <v>17</v>
      </c>
      <c r="AC2146" s="147" t="s">
        <v>17</v>
      </c>
      <c r="AD2146" s="14" t="s">
        <v>17</v>
      </c>
      <c r="AE2146" s="14" t="s">
        <v>17</v>
      </c>
    </row>
    <row r="2147" spans="1:31">
      <c r="A2147" t="s">
        <v>143</v>
      </c>
      <c r="B2147" t="s">
        <v>149</v>
      </c>
      <c r="C2147" s="235">
        <v>40093</v>
      </c>
      <c r="D2147" s="235">
        <v>40340</v>
      </c>
      <c r="E2147">
        <v>2010</v>
      </c>
      <c r="F2147">
        <v>2</v>
      </c>
      <c r="G2147">
        <v>1</v>
      </c>
      <c r="H2147">
        <v>12.136767568199998</v>
      </c>
      <c r="I2147" s="35">
        <v>2.4994999999999998</v>
      </c>
      <c r="J2147" s="14" t="s">
        <v>17</v>
      </c>
      <c r="K2147" s="14" t="s">
        <v>17</v>
      </c>
      <c r="L2147" s="162">
        <v>6.3599999999999994</v>
      </c>
      <c r="M2147" s="14" t="s">
        <v>17</v>
      </c>
      <c r="N2147" s="162">
        <v>37.013249999999999</v>
      </c>
      <c r="O2147" s="164">
        <v>580.19399999999996</v>
      </c>
      <c r="P2147" s="162">
        <v>8.4379999999999997E-2</v>
      </c>
      <c r="Q2147" s="162">
        <v>0.77800000000000002</v>
      </c>
      <c r="R2147" s="14" t="s">
        <v>17</v>
      </c>
      <c r="S2147" s="14" t="s">
        <v>17</v>
      </c>
      <c r="T2147" s="14" t="s">
        <v>17</v>
      </c>
      <c r="U2147" s="14" t="s">
        <v>17</v>
      </c>
      <c r="V2147" s="14" t="s">
        <v>17</v>
      </c>
      <c r="W2147" s="14" t="s">
        <v>17</v>
      </c>
      <c r="X2147" s="14">
        <v>0.30938500000000002</v>
      </c>
      <c r="Y2147" s="14">
        <v>88</v>
      </c>
      <c r="Z2147" s="14" t="s">
        <v>17</v>
      </c>
      <c r="AA2147" s="14" t="s">
        <v>17</v>
      </c>
      <c r="AB2147" s="147" t="s">
        <v>17</v>
      </c>
      <c r="AC2147" s="147" t="s">
        <v>17</v>
      </c>
      <c r="AD2147" s="14">
        <f t="shared" si="9"/>
        <v>3.5157386363636367E-3</v>
      </c>
      <c r="AE2147" s="14" t="s">
        <v>17</v>
      </c>
    </row>
    <row r="2148" spans="1:31">
      <c r="A2148" t="s">
        <v>143</v>
      </c>
      <c r="B2148" t="s">
        <v>149</v>
      </c>
      <c r="C2148" s="235">
        <v>40093</v>
      </c>
      <c r="D2148" s="235">
        <v>40340</v>
      </c>
      <c r="E2148">
        <v>2010</v>
      </c>
      <c r="F2148">
        <v>2</v>
      </c>
      <c r="G2148">
        <v>2</v>
      </c>
      <c r="H2148">
        <v>9.5486076971999996</v>
      </c>
      <c r="I2148" s="35">
        <v>2.3832</v>
      </c>
      <c r="J2148" s="14" t="s">
        <v>17</v>
      </c>
      <c r="K2148" s="14" t="s">
        <v>17</v>
      </c>
      <c r="L2148" s="162">
        <v>6.36</v>
      </c>
      <c r="M2148" s="14" t="s">
        <v>17</v>
      </c>
      <c r="N2148" s="162">
        <v>67.235249999999979</v>
      </c>
      <c r="O2148" s="164">
        <v>847.36400000000003</v>
      </c>
      <c r="P2148" s="162">
        <v>8.2040000000000002E-2</v>
      </c>
      <c r="Q2148" s="162">
        <v>0.82399999999999995</v>
      </c>
      <c r="R2148" s="14" t="s">
        <v>17</v>
      </c>
      <c r="S2148" s="14" t="s">
        <v>17</v>
      </c>
      <c r="T2148" s="14" t="s">
        <v>17</v>
      </c>
      <c r="U2148" s="14" t="s">
        <v>17</v>
      </c>
      <c r="V2148" s="14" t="s">
        <v>17</v>
      </c>
      <c r="W2148" s="14" t="s">
        <v>17</v>
      </c>
      <c r="X2148" s="14">
        <v>0.33396500000000001</v>
      </c>
      <c r="Y2148" s="14">
        <v>88</v>
      </c>
      <c r="Z2148" s="14" t="s">
        <v>17</v>
      </c>
      <c r="AA2148" s="14" t="s">
        <v>17</v>
      </c>
      <c r="AB2148" s="147" t="s">
        <v>17</v>
      </c>
      <c r="AC2148" s="147" t="s">
        <v>17</v>
      </c>
      <c r="AD2148" s="14">
        <f t="shared" si="9"/>
        <v>3.7950568181818185E-3</v>
      </c>
      <c r="AE2148" s="14" t="s">
        <v>17</v>
      </c>
    </row>
    <row r="2149" spans="1:31">
      <c r="A2149" t="s">
        <v>143</v>
      </c>
      <c r="B2149" t="s">
        <v>149</v>
      </c>
      <c r="C2149" s="235">
        <v>40093</v>
      </c>
      <c r="D2149" s="235">
        <v>40340</v>
      </c>
      <c r="E2149">
        <v>2010</v>
      </c>
      <c r="F2149">
        <v>2</v>
      </c>
      <c r="G2149">
        <v>3</v>
      </c>
      <c r="H2149">
        <v>15.005895656971154</v>
      </c>
      <c r="I2149" s="35">
        <v>2.4691000000000001</v>
      </c>
      <c r="J2149" s="14" t="s">
        <v>17</v>
      </c>
      <c r="K2149" s="14" t="s">
        <v>17</v>
      </c>
      <c r="L2149" s="162">
        <v>6.42</v>
      </c>
      <c r="M2149" s="14" t="s">
        <v>17</v>
      </c>
      <c r="N2149" s="162">
        <v>51.795749999999991</v>
      </c>
      <c r="O2149" s="164">
        <v>765.48</v>
      </c>
      <c r="P2149" s="162">
        <v>9.2329999999999995E-2</v>
      </c>
      <c r="Q2149" s="162">
        <v>0.81399999999999995</v>
      </c>
      <c r="R2149" s="14" t="s">
        <v>17</v>
      </c>
      <c r="S2149" s="14" t="s">
        <v>17</v>
      </c>
      <c r="T2149" s="14" t="s">
        <v>17</v>
      </c>
      <c r="U2149" s="14" t="s">
        <v>17</v>
      </c>
      <c r="V2149" s="14" t="s">
        <v>17</v>
      </c>
      <c r="W2149" s="14" t="s">
        <v>17</v>
      </c>
      <c r="X2149" s="14">
        <v>0.323965</v>
      </c>
      <c r="Y2149" s="14">
        <v>88</v>
      </c>
      <c r="Z2149" s="14" t="s">
        <v>17</v>
      </c>
      <c r="AA2149" s="14" t="s">
        <v>17</v>
      </c>
      <c r="AB2149" s="147" t="s">
        <v>17</v>
      </c>
      <c r="AC2149" s="147" t="s">
        <v>17</v>
      </c>
      <c r="AD2149" s="14">
        <f t="shared" si="9"/>
        <v>3.6814204545454546E-3</v>
      </c>
      <c r="AE2149" s="14" t="s">
        <v>17</v>
      </c>
    </row>
    <row r="2150" spans="1:31">
      <c r="A2150" t="s">
        <v>143</v>
      </c>
      <c r="B2150" t="s">
        <v>149</v>
      </c>
      <c r="C2150" s="235">
        <v>40093</v>
      </c>
      <c r="D2150" s="235">
        <v>40340</v>
      </c>
      <c r="E2150">
        <v>2010</v>
      </c>
      <c r="F2150">
        <v>2</v>
      </c>
      <c r="G2150">
        <v>4</v>
      </c>
      <c r="H2150">
        <v>23.579714074188459</v>
      </c>
      <c r="I2150" s="35">
        <v>2.6133000000000002</v>
      </c>
      <c r="J2150" s="14" t="s">
        <v>17</v>
      </c>
      <c r="K2150" s="14" t="s">
        <v>17</v>
      </c>
      <c r="L2150" s="162">
        <v>6.1549999999999994</v>
      </c>
      <c r="M2150" s="14" t="s">
        <v>17</v>
      </c>
      <c r="N2150" s="162">
        <v>41.831249999999997</v>
      </c>
      <c r="O2150" s="164">
        <v>717.30200000000002</v>
      </c>
      <c r="P2150" s="162">
        <v>9.0179999999999996E-2</v>
      </c>
      <c r="Q2150" s="162">
        <v>0.81200000000000006</v>
      </c>
      <c r="R2150" s="14" t="s">
        <v>17</v>
      </c>
      <c r="S2150" s="14" t="s">
        <v>17</v>
      </c>
      <c r="T2150" s="14" t="s">
        <v>17</v>
      </c>
      <c r="U2150" s="14" t="s">
        <v>17</v>
      </c>
      <c r="V2150" s="14" t="s">
        <v>17</v>
      </c>
      <c r="W2150" s="14" t="s">
        <v>17</v>
      </c>
      <c r="X2150" s="14">
        <v>0.46675999999999995</v>
      </c>
      <c r="Y2150" s="14">
        <v>88</v>
      </c>
      <c r="Z2150" s="14" t="s">
        <v>17</v>
      </c>
      <c r="AA2150" s="14" t="s">
        <v>17</v>
      </c>
      <c r="AB2150" s="147" t="s">
        <v>17</v>
      </c>
      <c r="AC2150" s="147" t="s">
        <v>17</v>
      </c>
      <c r="AD2150" s="14">
        <f t="shared" si="9"/>
        <v>5.3040909090909085E-3</v>
      </c>
      <c r="AE2150" s="14" t="s">
        <v>17</v>
      </c>
    </row>
    <row r="2151" spans="1:31">
      <c r="A2151" t="s">
        <v>143</v>
      </c>
      <c r="B2151" t="s">
        <v>149</v>
      </c>
      <c r="C2151" s="235">
        <v>40093</v>
      </c>
      <c r="D2151" s="235">
        <v>40340</v>
      </c>
      <c r="E2151">
        <v>2010</v>
      </c>
      <c r="F2151">
        <v>2</v>
      </c>
      <c r="G2151">
        <v>5</v>
      </c>
      <c r="H2151">
        <v>20.57623447846154</v>
      </c>
      <c r="I2151" s="35">
        <v>2.3788999999999998</v>
      </c>
      <c r="J2151" s="14" t="s">
        <v>17</v>
      </c>
      <c r="K2151" s="14" t="s">
        <v>17</v>
      </c>
      <c r="L2151" s="162">
        <v>6.1349999999999998</v>
      </c>
      <c r="M2151" s="14" t="s">
        <v>17</v>
      </c>
      <c r="N2151" s="162">
        <v>64.771499999999989</v>
      </c>
      <c r="O2151" s="164">
        <v>818.61500000000001</v>
      </c>
      <c r="P2151" s="162">
        <v>9.3600000000000003E-2</v>
      </c>
      <c r="Q2151" s="162">
        <v>0.86099999999999999</v>
      </c>
      <c r="R2151" s="14" t="s">
        <v>17</v>
      </c>
      <c r="S2151" s="14" t="s">
        <v>17</v>
      </c>
      <c r="T2151" s="14" t="s">
        <v>17</v>
      </c>
      <c r="U2151" s="14" t="s">
        <v>17</v>
      </c>
      <c r="V2151" s="14" t="s">
        <v>17</v>
      </c>
      <c r="W2151" s="14" t="s">
        <v>17</v>
      </c>
      <c r="X2151" s="14">
        <v>0.57363500000000001</v>
      </c>
      <c r="Y2151" s="14">
        <v>88</v>
      </c>
      <c r="Z2151" s="14" t="s">
        <v>17</v>
      </c>
      <c r="AA2151" s="14" t="s">
        <v>17</v>
      </c>
      <c r="AB2151" s="147" t="s">
        <v>17</v>
      </c>
      <c r="AC2151" s="147" t="s">
        <v>17</v>
      </c>
      <c r="AD2151" s="14">
        <f t="shared" si="9"/>
        <v>6.5185795454545453E-3</v>
      </c>
      <c r="AE2151" s="14" t="s">
        <v>17</v>
      </c>
    </row>
    <row r="2152" spans="1:31">
      <c r="A2152" t="s">
        <v>143</v>
      </c>
      <c r="B2152" t="s">
        <v>149</v>
      </c>
      <c r="C2152" s="235">
        <v>40093</v>
      </c>
      <c r="D2152" s="235">
        <v>40340</v>
      </c>
      <c r="E2152">
        <v>2010</v>
      </c>
      <c r="F2152">
        <v>2</v>
      </c>
      <c r="G2152">
        <v>6</v>
      </c>
      <c r="H2152">
        <v>30.727904834423075</v>
      </c>
      <c r="I2152" s="35">
        <v>2.4975999999999998</v>
      </c>
      <c r="J2152" s="14" t="s">
        <v>17</v>
      </c>
      <c r="K2152" s="14" t="s">
        <v>17</v>
      </c>
      <c r="L2152" s="162">
        <v>5.4450000000000003</v>
      </c>
      <c r="M2152" s="14" t="s">
        <v>17</v>
      </c>
      <c r="N2152" s="162">
        <v>74.462249999999997</v>
      </c>
      <c r="O2152" s="164">
        <v>926.01400000000001</v>
      </c>
      <c r="P2152" s="162">
        <v>0.1024</v>
      </c>
      <c r="Q2152" s="162">
        <v>0.88300000000000001</v>
      </c>
      <c r="R2152" s="14" t="s">
        <v>17</v>
      </c>
      <c r="S2152" s="14" t="s">
        <v>17</v>
      </c>
      <c r="T2152" s="14" t="s">
        <v>17</v>
      </c>
      <c r="U2152" s="14" t="s">
        <v>17</v>
      </c>
      <c r="V2152" s="14" t="s">
        <v>17</v>
      </c>
      <c r="W2152" s="14" t="s">
        <v>17</v>
      </c>
      <c r="X2152" s="14">
        <v>0.72598000000000007</v>
      </c>
      <c r="Y2152" s="14">
        <v>88</v>
      </c>
      <c r="Z2152" s="14" t="s">
        <v>17</v>
      </c>
      <c r="AA2152" s="14" t="s">
        <v>17</v>
      </c>
      <c r="AB2152" s="147" t="s">
        <v>17</v>
      </c>
      <c r="AC2152" s="147" t="s">
        <v>17</v>
      </c>
      <c r="AD2152" s="14">
        <f t="shared" si="9"/>
        <v>8.2497727272727289E-3</v>
      </c>
      <c r="AE2152" s="14" t="s">
        <v>17</v>
      </c>
    </row>
    <row r="2153" spans="1:31">
      <c r="A2153" t="s">
        <v>143</v>
      </c>
      <c r="B2153" t="s">
        <v>149</v>
      </c>
      <c r="C2153" s="235">
        <v>40093</v>
      </c>
      <c r="D2153" s="235">
        <v>40340</v>
      </c>
      <c r="E2153">
        <v>2010</v>
      </c>
      <c r="F2153">
        <v>2</v>
      </c>
      <c r="G2153">
        <v>7</v>
      </c>
      <c r="H2153">
        <v>29.949258584215382</v>
      </c>
      <c r="I2153" s="35">
        <v>2.5152999999999999</v>
      </c>
      <c r="J2153" s="14" t="s">
        <v>17</v>
      </c>
      <c r="K2153" s="14" t="s">
        <v>17</v>
      </c>
      <c r="L2153" s="162">
        <v>5.375</v>
      </c>
      <c r="M2153" s="14" t="s">
        <v>17</v>
      </c>
      <c r="N2153" s="162">
        <v>74.626499999999993</v>
      </c>
      <c r="O2153" s="164">
        <v>858.28099999999995</v>
      </c>
      <c r="P2153" s="162">
        <v>9.8150000000000001E-2</v>
      </c>
      <c r="Q2153" s="162">
        <v>0.89300000000000002</v>
      </c>
      <c r="R2153" s="14" t="s">
        <v>17</v>
      </c>
      <c r="S2153" s="14" t="s">
        <v>17</v>
      </c>
      <c r="T2153" s="14" t="s">
        <v>17</v>
      </c>
      <c r="U2153" s="14" t="s">
        <v>17</v>
      </c>
      <c r="V2153" s="14" t="s">
        <v>17</v>
      </c>
      <c r="W2153" s="14" t="s">
        <v>17</v>
      </c>
      <c r="X2153" s="14">
        <v>0.75021000000000004</v>
      </c>
      <c r="Y2153" s="14">
        <v>88</v>
      </c>
      <c r="Z2153" s="14" t="s">
        <v>17</v>
      </c>
      <c r="AA2153" s="14" t="s">
        <v>17</v>
      </c>
      <c r="AB2153" s="147" t="s">
        <v>17</v>
      </c>
      <c r="AC2153" s="147" t="s">
        <v>17</v>
      </c>
      <c r="AD2153" s="14">
        <f t="shared" si="9"/>
        <v>8.5251136363636362E-3</v>
      </c>
      <c r="AE2153" s="14" t="s">
        <v>17</v>
      </c>
    </row>
    <row r="2154" spans="1:31">
      <c r="A2154" t="s">
        <v>143</v>
      </c>
      <c r="B2154" t="s">
        <v>149</v>
      </c>
      <c r="C2154" s="235">
        <v>40093</v>
      </c>
      <c r="D2154" s="235">
        <v>40340</v>
      </c>
      <c r="E2154">
        <v>2010</v>
      </c>
      <c r="F2154">
        <v>2</v>
      </c>
      <c r="G2154">
        <v>8</v>
      </c>
      <c r="H2154">
        <v>28.614300286084621</v>
      </c>
      <c r="I2154" s="35">
        <v>2.7562000000000002</v>
      </c>
      <c r="J2154" s="14" t="s">
        <v>17</v>
      </c>
      <c r="K2154" s="14" t="s">
        <v>17</v>
      </c>
      <c r="L2154" s="14" t="s">
        <v>17</v>
      </c>
      <c r="M2154" s="14" t="s">
        <v>17</v>
      </c>
      <c r="N2154" s="14" t="s">
        <v>17</v>
      </c>
      <c r="O2154" s="14" t="s">
        <v>17</v>
      </c>
      <c r="P2154" s="14" t="s">
        <v>17</v>
      </c>
      <c r="Q2154" s="14" t="s">
        <v>17</v>
      </c>
      <c r="R2154" s="14" t="s">
        <v>17</v>
      </c>
      <c r="S2154" s="14" t="s">
        <v>17</v>
      </c>
      <c r="T2154" s="14" t="s">
        <v>17</v>
      </c>
      <c r="U2154" s="14" t="s">
        <v>17</v>
      </c>
      <c r="V2154" s="14" t="s">
        <v>17</v>
      </c>
      <c r="W2154" s="14" t="s">
        <v>17</v>
      </c>
      <c r="X2154" s="14" t="s">
        <v>17</v>
      </c>
      <c r="Y2154" s="14" t="s">
        <v>17</v>
      </c>
      <c r="Z2154" s="14" t="s">
        <v>17</v>
      </c>
      <c r="AA2154" s="14" t="s">
        <v>17</v>
      </c>
      <c r="AB2154" s="147" t="s">
        <v>17</v>
      </c>
      <c r="AC2154" s="147" t="s">
        <v>17</v>
      </c>
      <c r="AD2154" s="14" t="s">
        <v>17</v>
      </c>
      <c r="AE2154" s="14" t="s">
        <v>17</v>
      </c>
    </row>
    <row r="2155" spans="1:31">
      <c r="A2155" t="s">
        <v>143</v>
      </c>
      <c r="B2155" t="s">
        <v>149</v>
      </c>
      <c r="C2155" s="235">
        <v>40093</v>
      </c>
      <c r="D2155" s="235">
        <v>40340</v>
      </c>
      <c r="E2155">
        <v>2010</v>
      </c>
      <c r="F2155">
        <v>2</v>
      </c>
      <c r="G2155">
        <v>9</v>
      </c>
      <c r="H2155">
        <v>26.851812516692306</v>
      </c>
      <c r="I2155" s="35">
        <v>2.6551</v>
      </c>
      <c r="J2155" s="14" t="s">
        <v>17</v>
      </c>
      <c r="K2155" s="14" t="s">
        <v>17</v>
      </c>
      <c r="L2155" s="14" t="s">
        <v>17</v>
      </c>
      <c r="M2155" s="14" t="s">
        <v>17</v>
      </c>
      <c r="N2155" s="14" t="s">
        <v>17</v>
      </c>
      <c r="O2155" s="14" t="s">
        <v>17</v>
      </c>
      <c r="P2155" s="14" t="s">
        <v>17</v>
      </c>
      <c r="Q2155" s="14" t="s">
        <v>17</v>
      </c>
      <c r="R2155" s="14" t="s">
        <v>17</v>
      </c>
      <c r="S2155" s="14" t="s">
        <v>17</v>
      </c>
      <c r="T2155" s="14" t="s">
        <v>17</v>
      </c>
      <c r="U2155" s="14" t="s">
        <v>17</v>
      </c>
      <c r="V2155" s="14" t="s">
        <v>17</v>
      </c>
      <c r="W2155" s="14" t="s">
        <v>17</v>
      </c>
      <c r="X2155" s="14" t="s">
        <v>17</v>
      </c>
      <c r="Y2155" s="14" t="s">
        <v>17</v>
      </c>
      <c r="Z2155" s="14" t="s">
        <v>17</v>
      </c>
      <c r="AA2155" s="14" t="s">
        <v>17</v>
      </c>
      <c r="AB2155" s="147" t="s">
        <v>17</v>
      </c>
      <c r="AC2155" s="147" t="s">
        <v>17</v>
      </c>
      <c r="AD2155" s="14" t="s">
        <v>17</v>
      </c>
      <c r="AE2155" s="14" t="s">
        <v>17</v>
      </c>
    </row>
    <row r="2156" spans="1:31">
      <c r="A2156" t="s">
        <v>143</v>
      </c>
      <c r="B2156" t="s">
        <v>149</v>
      </c>
      <c r="C2156" s="235">
        <v>40093</v>
      </c>
      <c r="D2156" s="235">
        <v>40340</v>
      </c>
      <c r="E2156">
        <v>2010</v>
      </c>
      <c r="F2156">
        <v>2</v>
      </c>
      <c r="G2156">
        <v>10</v>
      </c>
      <c r="H2156">
        <v>24.469872772569236</v>
      </c>
      <c r="I2156" s="35">
        <v>2.5070000000000001</v>
      </c>
      <c r="J2156" s="14" t="s">
        <v>17</v>
      </c>
      <c r="K2156" s="14" t="s">
        <v>17</v>
      </c>
      <c r="L2156" s="14" t="s">
        <v>17</v>
      </c>
      <c r="M2156" s="14" t="s">
        <v>17</v>
      </c>
      <c r="N2156" s="14" t="s">
        <v>17</v>
      </c>
      <c r="O2156" s="14" t="s">
        <v>17</v>
      </c>
      <c r="P2156" s="14" t="s">
        <v>17</v>
      </c>
      <c r="Q2156" s="14" t="s">
        <v>17</v>
      </c>
      <c r="R2156" s="14" t="s">
        <v>17</v>
      </c>
      <c r="S2156" s="14" t="s">
        <v>17</v>
      </c>
      <c r="T2156" s="14" t="s">
        <v>17</v>
      </c>
      <c r="U2156" s="14" t="s">
        <v>17</v>
      </c>
      <c r="V2156" s="14" t="s">
        <v>17</v>
      </c>
      <c r="W2156" s="14" t="s">
        <v>17</v>
      </c>
      <c r="X2156" s="14" t="s">
        <v>17</v>
      </c>
      <c r="Y2156" s="14" t="s">
        <v>17</v>
      </c>
      <c r="Z2156" s="14" t="s">
        <v>17</v>
      </c>
      <c r="AA2156" s="14" t="s">
        <v>17</v>
      </c>
      <c r="AB2156" s="147" t="s">
        <v>17</v>
      </c>
      <c r="AC2156" s="147" t="s">
        <v>17</v>
      </c>
      <c r="AD2156" s="14" t="s">
        <v>17</v>
      </c>
      <c r="AE2156" s="14" t="s">
        <v>17</v>
      </c>
    </row>
    <row r="2157" spans="1:31">
      <c r="A2157" t="s">
        <v>143</v>
      </c>
      <c r="B2157" t="s">
        <v>149</v>
      </c>
      <c r="C2157" s="235">
        <v>40093</v>
      </c>
      <c r="D2157" s="235">
        <v>40340</v>
      </c>
      <c r="E2157">
        <v>2010</v>
      </c>
      <c r="F2157">
        <v>2</v>
      </c>
      <c r="G2157">
        <v>11</v>
      </c>
      <c r="H2157">
        <v>22.811483484900002</v>
      </c>
      <c r="I2157" s="35">
        <v>2.5234000000000001</v>
      </c>
      <c r="J2157" s="14" t="s">
        <v>17</v>
      </c>
      <c r="K2157" s="14" t="s">
        <v>17</v>
      </c>
      <c r="L2157" s="14" t="s">
        <v>17</v>
      </c>
      <c r="M2157" s="14" t="s">
        <v>17</v>
      </c>
      <c r="N2157" s="14" t="s">
        <v>17</v>
      </c>
      <c r="O2157" s="14" t="s">
        <v>17</v>
      </c>
      <c r="P2157" s="14" t="s">
        <v>17</v>
      </c>
      <c r="Q2157" s="14" t="s">
        <v>17</v>
      </c>
      <c r="R2157" s="14" t="s">
        <v>17</v>
      </c>
      <c r="S2157" s="14" t="s">
        <v>17</v>
      </c>
      <c r="T2157" s="14" t="s">
        <v>17</v>
      </c>
      <c r="U2157" s="14" t="s">
        <v>17</v>
      </c>
      <c r="V2157" s="14" t="s">
        <v>17</v>
      </c>
      <c r="W2157" s="14" t="s">
        <v>17</v>
      </c>
      <c r="X2157" s="14" t="s">
        <v>17</v>
      </c>
      <c r="Y2157" s="14" t="s">
        <v>17</v>
      </c>
      <c r="Z2157" s="14" t="s">
        <v>17</v>
      </c>
      <c r="AA2157" s="14" t="s">
        <v>17</v>
      </c>
      <c r="AB2157" s="147" t="s">
        <v>17</v>
      </c>
      <c r="AC2157" s="147" t="s">
        <v>17</v>
      </c>
      <c r="AD2157" s="14" t="s">
        <v>17</v>
      </c>
      <c r="AE2157" s="14" t="s">
        <v>17</v>
      </c>
    </row>
    <row r="2158" spans="1:31">
      <c r="A2158" t="s">
        <v>143</v>
      </c>
      <c r="B2158" t="s">
        <v>149</v>
      </c>
      <c r="C2158" s="235">
        <v>40093</v>
      </c>
      <c r="D2158" s="235">
        <v>40340</v>
      </c>
      <c r="E2158">
        <v>2010</v>
      </c>
      <c r="F2158">
        <v>2</v>
      </c>
      <c r="G2158">
        <v>12</v>
      </c>
      <c r="H2158">
        <v>26.283733631100006</v>
      </c>
      <c r="I2158" s="35">
        <v>2.4258000000000002</v>
      </c>
      <c r="J2158" s="14" t="s">
        <v>17</v>
      </c>
      <c r="K2158" s="14" t="s">
        <v>17</v>
      </c>
      <c r="L2158" s="14" t="s">
        <v>17</v>
      </c>
      <c r="M2158" s="14" t="s">
        <v>17</v>
      </c>
      <c r="N2158" s="14" t="s">
        <v>17</v>
      </c>
      <c r="O2158" s="14" t="s">
        <v>17</v>
      </c>
      <c r="P2158" s="14" t="s">
        <v>17</v>
      </c>
      <c r="Q2158" s="14" t="s">
        <v>17</v>
      </c>
      <c r="R2158" s="14" t="s">
        <v>17</v>
      </c>
      <c r="S2158" s="14" t="s">
        <v>17</v>
      </c>
      <c r="T2158" s="14" t="s">
        <v>17</v>
      </c>
      <c r="U2158" s="14" t="s">
        <v>17</v>
      </c>
      <c r="V2158" s="14" t="s">
        <v>17</v>
      </c>
      <c r="W2158" s="14" t="s">
        <v>17</v>
      </c>
      <c r="X2158" s="14" t="s">
        <v>17</v>
      </c>
      <c r="Y2158" s="14" t="s">
        <v>17</v>
      </c>
      <c r="Z2158" s="14" t="s">
        <v>17</v>
      </c>
      <c r="AA2158" s="14" t="s">
        <v>17</v>
      </c>
      <c r="AB2158" s="147" t="s">
        <v>17</v>
      </c>
      <c r="AC2158" s="147" t="s">
        <v>17</v>
      </c>
      <c r="AD2158" s="14" t="s">
        <v>17</v>
      </c>
      <c r="AE2158" s="14" t="s">
        <v>17</v>
      </c>
    </row>
    <row r="2159" spans="1:31">
      <c r="A2159" t="s">
        <v>143</v>
      </c>
      <c r="B2159" t="s">
        <v>149</v>
      </c>
      <c r="C2159" s="235">
        <v>40093</v>
      </c>
      <c r="D2159" s="235">
        <v>40340</v>
      </c>
      <c r="E2159">
        <v>2010</v>
      </c>
      <c r="F2159">
        <v>2</v>
      </c>
      <c r="G2159">
        <v>13</v>
      </c>
      <c r="H2159">
        <v>31.290660947699998</v>
      </c>
      <c r="I2159" s="35">
        <v>2.4022999999999999</v>
      </c>
      <c r="J2159" s="14" t="s">
        <v>17</v>
      </c>
      <c r="K2159" s="14" t="s">
        <v>17</v>
      </c>
      <c r="L2159" s="14" t="s">
        <v>17</v>
      </c>
      <c r="M2159" s="14" t="s">
        <v>17</v>
      </c>
      <c r="N2159" s="14" t="s">
        <v>17</v>
      </c>
      <c r="O2159" s="14" t="s">
        <v>17</v>
      </c>
      <c r="P2159" s="14" t="s">
        <v>17</v>
      </c>
      <c r="Q2159" s="14" t="s">
        <v>17</v>
      </c>
      <c r="R2159" s="14" t="s">
        <v>17</v>
      </c>
      <c r="S2159" s="14" t="s">
        <v>17</v>
      </c>
      <c r="T2159" s="14" t="s">
        <v>17</v>
      </c>
      <c r="U2159" s="14" t="s">
        <v>17</v>
      </c>
      <c r="V2159" s="14" t="s">
        <v>17</v>
      </c>
      <c r="W2159" s="14" t="s">
        <v>17</v>
      </c>
      <c r="X2159" s="14" t="s">
        <v>17</v>
      </c>
      <c r="Y2159" s="14" t="s">
        <v>17</v>
      </c>
      <c r="Z2159" s="14" t="s">
        <v>17</v>
      </c>
      <c r="AA2159" s="14" t="s">
        <v>17</v>
      </c>
      <c r="AB2159" s="147" t="s">
        <v>17</v>
      </c>
      <c r="AC2159" s="147" t="s">
        <v>17</v>
      </c>
      <c r="AD2159" s="14" t="s">
        <v>17</v>
      </c>
      <c r="AE2159" s="14" t="s">
        <v>17</v>
      </c>
    </row>
    <row r="2160" spans="1:31">
      <c r="A2160" t="s">
        <v>143</v>
      </c>
      <c r="B2160" t="s">
        <v>149</v>
      </c>
      <c r="C2160" s="235">
        <v>40093</v>
      </c>
      <c r="D2160" s="235">
        <v>40340</v>
      </c>
      <c r="E2160">
        <v>2010</v>
      </c>
      <c r="F2160">
        <v>2</v>
      </c>
      <c r="G2160">
        <v>14</v>
      </c>
      <c r="H2160">
        <v>27.25172680344231</v>
      </c>
      <c r="I2160" s="35">
        <v>2.7111999999999998</v>
      </c>
      <c r="J2160" s="14" t="s">
        <v>17</v>
      </c>
      <c r="K2160" s="14" t="s">
        <v>17</v>
      </c>
      <c r="L2160" s="14" t="s">
        <v>17</v>
      </c>
      <c r="M2160" s="14" t="s">
        <v>17</v>
      </c>
      <c r="N2160" s="14" t="s">
        <v>17</v>
      </c>
      <c r="O2160" s="14" t="s">
        <v>17</v>
      </c>
      <c r="P2160" s="14" t="s">
        <v>17</v>
      </c>
      <c r="Q2160" s="14" t="s">
        <v>17</v>
      </c>
      <c r="R2160" s="14" t="s">
        <v>17</v>
      </c>
      <c r="S2160" s="14" t="s">
        <v>17</v>
      </c>
      <c r="T2160" s="14" t="s">
        <v>17</v>
      </c>
      <c r="U2160" s="14" t="s">
        <v>17</v>
      </c>
      <c r="V2160" s="14" t="s">
        <v>17</v>
      </c>
      <c r="W2160" s="14" t="s">
        <v>17</v>
      </c>
      <c r="X2160" s="14" t="s">
        <v>17</v>
      </c>
      <c r="Y2160" s="14" t="s">
        <v>17</v>
      </c>
      <c r="Z2160" s="14" t="s">
        <v>17</v>
      </c>
      <c r="AA2160" s="14" t="s">
        <v>17</v>
      </c>
      <c r="AB2160" s="147" t="s">
        <v>17</v>
      </c>
      <c r="AC2160" s="147" t="s">
        <v>17</v>
      </c>
      <c r="AD2160" s="14" t="s">
        <v>17</v>
      </c>
      <c r="AE2160" s="14" t="s">
        <v>17</v>
      </c>
    </row>
    <row r="2161" spans="1:31">
      <c r="A2161" t="s">
        <v>143</v>
      </c>
      <c r="B2161" t="s">
        <v>149</v>
      </c>
      <c r="C2161" s="235">
        <v>40093</v>
      </c>
      <c r="D2161" s="235">
        <v>40340</v>
      </c>
      <c r="E2161">
        <v>2010</v>
      </c>
      <c r="F2161">
        <v>3</v>
      </c>
      <c r="G2161">
        <v>1</v>
      </c>
      <c r="H2161">
        <v>18.513363901915383</v>
      </c>
      <c r="I2161" s="35">
        <v>2.4739</v>
      </c>
      <c r="J2161" s="14" t="s">
        <v>17</v>
      </c>
      <c r="K2161" s="14" t="s">
        <v>17</v>
      </c>
      <c r="L2161" s="162">
        <v>6.27</v>
      </c>
      <c r="M2161" s="14" t="s">
        <v>17</v>
      </c>
      <c r="N2161" s="162">
        <v>30.114750000000001</v>
      </c>
      <c r="O2161" s="164">
        <v>619.83900000000006</v>
      </c>
      <c r="P2161" s="162">
        <v>8.1809999999999994E-2</v>
      </c>
      <c r="Q2161" s="162">
        <v>0.75</v>
      </c>
      <c r="R2161" s="14" t="s">
        <v>17</v>
      </c>
      <c r="S2161" s="14" t="s">
        <v>17</v>
      </c>
      <c r="T2161" s="14" t="s">
        <v>17</v>
      </c>
      <c r="U2161" s="14" t="s">
        <v>17</v>
      </c>
      <c r="V2161" s="14" t="s">
        <v>17</v>
      </c>
      <c r="W2161" s="14" t="s">
        <v>17</v>
      </c>
      <c r="X2161" s="14">
        <v>0.36150500000000002</v>
      </c>
      <c r="Y2161" s="14">
        <v>88</v>
      </c>
      <c r="Z2161" s="14" t="s">
        <v>17</v>
      </c>
      <c r="AA2161" s="14" t="s">
        <v>17</v>
      </c>
      <c r="AB2161" s="147" t="s">
        <v>17</v>
      </c>
      <c r="AC2161" s="147" t="s">
        <v>17</v>
      </c>
      <c r="AD2161" s="14">
        <f t="shared" ref="AD2161:AD2181" si="10">X2161/Y2161</f>
        <v>4.108011363636364E-3</v>
      </c>
      <c r="AE2161" s="14" t="s">
        <v>17</v>
      </c>
    </row>
    <row r="2162" spans="1:31">
      <c r="A2162" t="s">
        <v>143</v>
      </c>
      <c r="B2162" t="s">
        <v>149</v>
      </c>
      <c r="C2162" s="235">
        <v>40093</v>
      </c>
      <c r="D2162" s="235">
        <v>40340</v>
      </c>
      <c r="E2162">
        <v>2010</v>
      </c>
      <c r="F2162">
        <v>3</v>
      </c>
      <c r="G2162">
        <v>2</v>
      </c>
      <c r="H2162">
        <v>15.187565658946152</v>
      </c>
      <c r="I2162" s="35">
        <v>2.3435000000000001</v>
      </c>
      <c r="J2162" s="14" t="s">
        <v>17</v>
      </c>
      <c r="K2162" s="14" t="s">
        <v>17</v>
      </c>
      <c r="L2162" s="162">
        <v>6.2649999999999997</v>
      </c>
      <c r="M2162" s="14" t="s">
        <v>17</v>
      </c>
      <c r="N2162" s="162">
        <v>101.252</v>
      </c>
      <c r="O2162" s="164">
        <v>950.72299999999996</v>
      </c>
      <c r="P2162" s="162">
        <v>8.7599999999999997E-2</v>
      </c>
      <c r="Q2162" s="162">
        <v>0.876</v>
      </c>
      <c r="R2162" s="14" t="s">
        <v>17</v>
      </c>
      <c r="S2162" s="14" t="s">
        <v>17</v>
      </c>
      <c r="T2162" s="14" t="s">
        <v>17</v>
      </c>
      <c r="U2162" s="14" t="s">
        <v>17</v>
      </c>
      <c r="V2162" s="14" t="s">
        <v>17</v>
      </c>
      <c r="W2162" s="14" t="s">
        <v>17</v>
      </c>
      <c r="X2162" s="14">
        <v>0.35816999999999999</v>
      </c>
      <c r="Y2162" s="14">
        <v>88</v>
      </c>
      <c r="Z2162" s="14" t="s">
        <v>17</v>
      </c>
      <c r="AA2162" s="14" t="s">
        <v>17</v>
      </c>
      <c r="AB2162" s="147" t="s">
        <v>17</v>
      </c>
      <c r="AC2162" s="147" t="s">
        <v>17</v>
      </c>
      <c r="AD2162" s="14">
        <f t="shared" si="10"/>
        <v>4.0701136363636365E-3</v>
      </c>
      <c r="AE2162" s="14" t="s">
        <v>17</v>
      </c>
    </row>
    <row r="2163" spans="1:31">
      <c r="A2163" t="s">
        <v>143</v>
      </c>
      <c r="B2163" t="s">
        <v>149</v>
      </c>
      <c r="C2163" s="235">
        <v>40093</v>
      </c>
      <c r="D2163" s="235">
        <v>40340</v>
      </c>
      <c r="E2163">
        <v>2010</v>
      </c>
      <c r="F2163">
        <v>3</v>
      </c>
      <c r="G2163">
        <v>3</v>
      </c>
      <c r="H2163">
        <v>14.669808089538463</v>
      </c>
      <c r="I2163" s="35">
        <v>2.2968999999999999</v>
      </c>
      <c r="J2163" s="14" t="s">
        <v>17</v>
      </c>
      <c r="K2163" s="14" t="s">
        <v>17</v>
      </c>
      <c r="L2163" s="162">
        <v>5.7549999999999999</v>
      </c>
      <c r="M2163" s="14" t="s">
        <v>17</v>
      </c>
      <c r="N2163" s="162">
        <v>106.51599999999999</v>
      </c>
      <c r="O2163" s="164">
        <v>944.25</v>
      </c>
      <c r="P2163" s="162">
        <v>8.0339999999999995E-2</v>
      </c>
      <c r="Q2163" s="162">
        <v>0.82399999999999995</v>
      </c>
      <c r="R2163" s="14" t="s">
        <v>17</v>
      </c>
      <c r="S2163" s="14" t="s">
        <v>17</v>
      </c>
      <c r="T2163" s="14" t="s">
        <v>17</v>
      </c>
      <c r="U2163" s="14" t="s">
        <v>17</v>
      </c>
      <c r="V2163" s="14" t="s">
        <v>17</v>
      </c>
      <c r="W2163" s="14" t="s">
        <v>17</v>
      </c>
      <c r="X2163" s="14">
        <v>0.420765</v>
      </c>
      <c r="Y2163" s="14">
        <v>88</v>
      </c>
      <c r="Z2163" s="14" t="s">
        <v>17</v>
      </c>
      <c r="AA2163" s="14" t="s">
        <v>17</v>
      </c>
      <c r="AB2163" s="147" t="s">
        <v>17</v>
      </c>
      <c r="AC2163" s="147" t="s">
        <v>17</v>
      </c>
      <c r="AD2163" s="14">
        <f t="shared" si="10"/>
        <v>4.7814204545454549E-3</v>
      </c>
      <c r="AE2163" s="14" t="s">
        <v>17</v>
      </c>
    </row>
    <row r="2164" spans="1:31">
      <c r="A2164" t="s">
        <v>143</v>
      </c>
      <c r="B2164" t="s">
        <v>149</v>
      </c>
      <c r="C2164" s="235">
        <v>40093</v>
      </c>
      <c r="D2164" s="235">
        <v>40340</v>
      </c>
      <c r="E2164">
        <v>2010</v>
      </c>
      <c r="F2164">
        <v>3</v>
      </c>
      <c r="G2164">
        <v>4</v>
      </c>
      <c r="H2164">
        <v>22.22335254073846</v>
      </c>
      <c r="I2164" s="35">
        <v>2.3946000000000001</v>
      </c>
      <c r="J2164" s="14" t="s">
        <v>17</v>
      </c>
      <c r="K2164" s="14" t="s">
        <v>17</v>
      </c>
      <c r="L2164" s="162">
        <v>5.83</v>
      </c>
      <c r="M2164" s="14" t="s">
        <v>17</v>
      </c>
      <c r="N2164" s="162">
        <v>60.117749999999994</v>
      </c>
      <c r="O2164" s="164">
        <v>849.721</v>
      </c>
      <c r="P2164" s="162">
        <v>7.7520000000000006E-2</v>
      </c>
      <c r="Q2164" s="162">
        <v>0.78</v>
      </c>
      <c r="R2164" s="14" t="s">
        <v>17</v>
      </c>
      <c r="S2164" s="14" t="s">
        <v>17</v>
      </c>
      <c r="T2164" s="14" t="s">
        <v>17</v>
      </c>
      <c r="U2164" s="14" t="s">
        <v>17</v>
      </c>
      <c r="V2164" s="14" t="s">
        <v>17</v>
      </c>
      <c r="W2164" s="14" t="s">
        <v>17</v>
      </c>
      <c r="X2164" s="14">
        <v>0.5968</v>
      </c>
      <c r="Y2164" s="14">
        <v>88</v>
      </c>
      <c r="Z2164" s="14" t="s">
        <v>17</v>
      </c>
      <c r="AA2164" s="14" t="s">
        <v>17</v>
      </c>
      <c r="AB2164" s="147" t="s">
        <v>17</v>
      </c>
      <c r="AC2164" s="147" t="s">
        <v>17</v>
      </c>
      <c r="AD2164" s="14">
        <f t="shared" si="10"/>
        <v>6.7818181818181814E-3</v>
      </c>
      <c r="AE2164" s="14" t="s">
        <v>17</v>
      </c>
    </row>
    <row r="2165" spans="1:31">
      <c r="A2165" t="s">
        <v>143</v>
      </c>
      <c r="B2165" t="s">
        <v>149</v>
      </c>
      <c r="C2165" s="235">
        <v>40093</v>
      </c>
      <c r="D2165" s="235">
        <v>40340</v>
      </c>
      <c r="E2165">
        <v>2010</v>
      </c>
      <c r="F2165">
        <v>3</v>
      </c>
      <c r="G2165">
        <v>5</v>
      </c>
      <c r="H2165">
        <v>25.805882843653841</v>
      </c>
      <c r="I2165" s="35">
        <v>2.3235000000000001</v>
      </c>
      <c r="J2165" s="14" t="s">
        <v>17</v>
      </c>
      <c r="K2165" s="14" t="s">
        <v>17</v>
      </c>
      <c r="L2165" s="162">
        <v>5.7799999999999994</v>
      </c>
      <c r="M2165" s="14" t="s">
        <v>17</v>
      </c>
      <c r="N2165" s="162">
        <v>81.415500000000009</v>
      </c>
      <c r="O2165" s="164">
        <v>834.83699999999999</v>
      </c>
      <c r="P2165" s="162">
        <v>8.4640000000000007E-2</v>
      </c>
      <c r="Q2165" s="162">
        <v>0.92900000000000005</v>
      </c>
      <c r="R2165" s="14" t="s">
        <v>17</v>
      </c>
      <c r="S2165" s="14" t="s">
        <v>17</v>
      </c>
      <c r="T2165" s="14" t="s">
        <v>17</v>
      </c>
      <c r="U2165" s="14" t="s">
        <v>17</v>
      </c>
      <c r="V2165" s="14" t="s">
        <v>17</v>
      </c>
      <c r="W2165" s="14" t="s">
        <v>17</v>
      </c>
      <c r="X2165" s="14">
        <v>0.61754500000000001</v>
      </c>
      <c r="Y2165" s="14">
        <v>88</v>
      </c>
      <c r="Z2165" s="14" t="s">
        <v>17</v>
      </c>
      <c r="AA2165" s="14" t="s">
        <v>17</v>
      </c>
      <c r="AB2165" s="147" t="s">
        <v>17</v>
      </c>
      <c r="AC2165" s="147" t="s">
        <v>17</v>
      </c>
      <c r="AD2165" s="14">
        <f t="shared" si="10"/>
        <v>7.0175568181818186E-3</v>
      </c>
      <c r="AE2165" s="14" t="s">
        <v>17</v>
      </c>
    </row>
    <row r="2166" spans="1:31">
      <c r="A2166" t="s">
        <v>143</v>
      </c>
      <c r="B2166" t="s">
        <v>149</v>
      </c>
      <c r="C2166" s="235">
        <v>40093</v>
      </c>
      <c r="D2166" s="235">
        <v>40340</v>
      </c>
      <c r="E2166">
        <v>2010</v>
      </c>
      <c r="F2166">
        <v>3</v>
      </c>
      <c r="G2166">
        <v>6</v>
      </c>
      <c r="H2166">
        <v>26.959147041496156</v>
      </c>
      <c r="I2166" s="35">
        <v>2.4527000000000001</v>
      </c>
      <c r="J2166" s="14" t="s">
        <v>17</v>
      </c>
      <c r="K2166" s="14" t="s">
        <v>17</v>
      </c>
      <c r="L2166" s="162">
        <v>5.5749999999999993</v>
      </c>
      <c r="M2166" s="14" t="s">
        <v>17</v>
      </c>
      <c r="N2166" s="162">
        <v>62.08874999999999</v>
      </c>
      <c r="O2166" s="164">
        <v>831.31299999999999</v>
      </c>
      <c r="P2166" s="162">
        <v>7.8990000000000005E-2</v>
      </c>
      <c r="Q2166" s="162">
        <v>0.81799999999999995</v>
      </c>
      <c r="R2166" s="14" t="s">
        <v>17</v>
      </c>
      <c r="S2166" s="14" t="s">
        <v>17</v>
      </c>
      <c r="T2166" s="14" t="s">
        <v>17</v>
      </c>
      <c r="U2166" s="14" t="s">
        <v>17</v>
      </c>
      <c r="V2166" s="14" t="s">
        <v>17</v>
      </c>
      <c r="W2166" s="14" t="s">
        <v>17</v>
      </c>
      <c r="X2166" s="14">
        <v>0.64997499999999997</v>
      </c>
      <c r="Y2166" s="14">
        <v>88</v>
      </c>
      <c r="Z2166" s="14" t="s">
        <v>17</v>
      </c>
      <c r="AA2166" s="14" t="s">
        <v>17</v>
      </c>
      <c r="AB2166" s="147" t="s">
        <v>17</v>
      </c>
      <c r="AC2166" s="147" t="s">
        <v>17</v>
      </c>
      <c r="AD2166" s="14">
        <f t="shared" si="10"/>
        <v>7.3860795454545455E-3</v>
      </c>
      <c r="AE2166" s="14" t="s">
        <v>17</v>
      </c>
    </row>
    <row r="2167" spans="1:31">
      <c r="A2167" t="s">
        <v>143</v>
      </c>
      <c r="B2167" t="s">
        <v>149</v>
      </c>
      <c r="C2167" s="235">
        <v>40093</v>
      </c>
      <c r="D2167" s="235">
        <v>40340</v>
      </c>
      <c r="E2167">
        <v>2010</v>
      </c>
      <c r="F2167">
        <v>3</v>
      </c>
      <c r="G2167">
        <v>7</v>
      </c>
      <c r="H2167">
        <v>33.414722677176918</v>
      </c>
      <c r="I2167" s="35">
        <v>2.4815999999999998</v>
      </c>
      <c r="J2167" s="14" t="s">
        <v>17</v>
      </c>
      <c r="K2167" s="14" t="s">
        <v>17</v>
      </c>
      <c r="L2167" s="162">
        <v>5.4350000000000005</v>
      </c>
      <c r="M2167" s="14" t="s">
        <v>17</v>
      </c>
      <c r="N2167" s="162">
        <v>57.708749999999981</v>
      </c>
      <c r="O2167" s="164">
        <v>851.28899999999999</v>
      </c>
      <c r="P2167" s="162">
        <v>8.6910000000000001E-2</v>
      </c>
      <c r="Q2167" s="162">
        <v>0.84699999999999998</v>
      </c>
      <c r="R2167" s="14" t="s">
        <v>17</v>
      </c>
      <c r="S2167" s="14" t="s">
        <v>17</v>
      </c>
      <c r="T2167" s="14" t="s">
        <v>17</v>
      </c>
      <c r="U2167" s="14" t="s">
        <v>17</v>
      </c>
      <c r="V2167" s="14" t="s">
        <v>17</v>
      </c>
      <c r="W2167" s="14" t="s">
        <v>17</v>
      </c>
      <c r="X2167" s="14">
        <v>0.73050499999999996</v>
      </c>
      <c r="Y2167" s="14">
        <v>88</v>
      </c>
      <c r="Z2167" s="14" t="s">
        <v>17</v>
      </c>
      <c r="AA2167" s="14" t="s">
        <v>17</v>
      </c>
      <c r="AB2167" s="147" t="s">
        <v>17</v>
      </c>
      <c r="AC2167" s="147" t="s">
        <v>17</v>
      </c>
      <c r="AD2167" s="14">
        <f t="shared" si="10"/>
        <v>8.3011931818181822E-3</v>
      </c>
      <c r="AE2167" s="14" t="s">
        <v>17</v>
      </c>
    </row>
    <row r="2168" spans="1:31">
      <c r="A2168" t="s">
        <v>143</v>
      </c>
      <c r="B2168" t="s">
        <v>149</v>
      </c>
      <c r="C2168" s="235">
        <v>40093</v>
      </c>
      <c r="D2168" s="235">
        <v>40340</v>
      </c>
      <c r="E2168">
        <v>2010</v>
      </c>
      <c r="F2168">
        <v>3</v>
      </c>
      <c r="G2168">
        <v>8</v>
      </c>
      <c r="H2168">
        <v>28.351904571692309</v>
      </c>
      <c r="I2168" s="35">
        <v>2.4689999999999999</v>
      </c>
      <c r="J2168" s="14" t="s">
        <v>17</v>
      </c>
      <c r="K2168" s="14" t="s">
        <v>17</v>
      </c>
      <c r="L2168" s="14" t="s">
        <v>17</v>
      </c>
      <c r="M2168" s="14" t="s">
        <v>17</v>
      </c>
      <c r="N2168" s="14" t="s">
        <v>17</v>
      </c>
      <c r="O2168" s="14" t="s">
        <v>17</v>
      </c>
      <c r="P2168" s="14" t="s">
        <v>17</v>
      </c>
      <c r="Q2168" s="14" t="s">
        <v>17</v>
      </c>
      <c r="R2168" s="14" t="s">
        <v>17</v>
      </c>
      <c r="S2168" s="14" t="s">
        <v>17</v>
      </c>
      <c r="T2168" s="14" t="s">
        <v>17</v>
      </c>
      <c r="U2168" s="14" t="s">
        <v>17</v>
      </c>
      <c r="V2168" s="14" t="s">
        <v>17</v>
      </c>
      <c r="W2168" s="14" t="s">
        <v>17</v>
      </c>
      <c r="X2168" s="14" t="s">
        <v>17</v>
      </c>
      <c r="Y2168" s="14" t="s">
        <v>17</v>
      </c>
      <c r="Z2168" s="14" t="s">
        <v>17</v>
      </c>
      <c r="AA2168" s="14" t="s">
        <v>17</v>
      </c>
      <c r="AB2168" s="147" t="s">
        <v>17</v>
      </c>
      <c r="AC2168" s="147" t="s">
        <v>17</v>
      </c>
      <c r="AD2168" s="14" t="s">
        <v>17</v>
      </c>
      <c r="AE2168" s="14" t="s">
        <v>17</v>
      </c>
    </row>
    <row r="2169" spans="1:31">
      <c r="A2169" t="s">
        <v>143</v>
      </c>
      <c r="B2169" t="s">
        <v>149</v>
      </c>
      <c r="C2169" s="235">
        <v>40093</v>
      </c>
      <c r="D2169" s="235">
        <v>40340</v>
      </c>
      <c r="E2169">
        <v>2010</v>
      </c>
      <c r="F2169">
        <v>3</v>
      </c>
      <c r="G2169">
        <v>9</v>
      </c>
      <c r="H2169">
        <v>25.365834165565385</v>
      </c>
      <c r="I2169" s="35">
        <v>2.4590000000000001</v>
      </c>
      <c r="J2169" s="14" t="s">
        <v>17</v>
      </c>
      <c r="K2169" s="14" t="s">
        <v>17</v>
      </c>
      <c r="L2169" s="14" t="s">
        <v>17</v>
      </c>
      <c r="M2169" s="14" t="s">
        <v>17</v>
      </c>
      <c r="N2169" s="14" t="s">
        <v>17</v>
      </c>
      <c r="O2169" s="14" t="s">
        <v>17</v>
      </c>
      <c r="P2169" s="14" t="s">
        <v>17</v>
      </c>
      <c r="Q2169" s="14" t="s">
        <v>17</v>
      </c>
      <c r="R2169" s="14" t="s">
        <v>17</v>
      </c>
      <c r="S2169" s="14" t="s">
        <v>17</v>
      </c>
      <c r="T2169" s="14" t="s">
        <v>17</v>
      </c>
      <c r="U2169" s="14" t="s">
        <v>17</v>
      </c>
      <c r="V2169" s="14" t="s">
        <v>17</v>
      </c>
      <c r="W2169" s="14" t="s">
        <v>17</v>
      </c>
      <c r="X2169" s="14" t="s">
        <v>17</v>
      </c>
      <c r="Y2169" s="14" t="s">
        <v>17</v>
      </c>
      <c r="Z2169" s="14" t="s">
        <v>17</v>
      </c>
      <c r="AA2169" s="14" t="s">
        <v>17</v>
      </c>
      <c r="AB2169" s="147" t="s">
        <v>17</v>
      </c>
      <c r="AC2169" s="147" t="s">
        <v>17</v>
      </c>
      <c r="AD2169" s="14" t="s">
        <v>17</v>
      </c>
      <c r="AE2169" s="14" t="s">
        <v>17</v>
      </c>
    </row>
    <row r="2170" spans="1:31">
      <c r="A2170" t="s">
        <v>143</v>
      </c>
      <c r="B2170" t="s">
        <v>149</v>
      </c>
      <c r="C2170" s="235">
        <v>40093</v>
      </c>
      <c r="D2170" s="235">
        <v>40340</v>
      </c>
      <c r="E2170">
        <v>2010</v>
      </c>
      <c r="F2170">
        <v>3</v>
      </c>
      <c r="G2170">
        <v>10</v>
      </c>
      <c r="H2170">
        <v>24.20277996662308</v>
      </c>
      <c r="I2170" s="35">
        <v>2.3822999999999999</v>
      </c>
      <c r="J2170" s="14" t="s">
        <v>17</v>
      </c>
      <c r="K2170" s="14" t="s">
        <v>17</v>
      </c>
      <c r="L2170" s="14" t="s">
        <v>17</v>
      </c>
      <c r="M2170" s="14" t="s">
        <v>17</v>
      </c>
      <c r="N2170" s="14" t="s">
        <v>17</v>
      </c>
      <c r="O2170" s="14" t="s">
        <v>17</v>
      </c>
      <c r="P2170" s="14" t="s">
        <v>17</v>
      </c>
      <c r="Q2170" s="14" t="s">
        <v>17</v>
      </c>
      <c r="R2170" s="14" t="s">
        <v>17</v>
      </c>
      <c r="S2170" s="14" t="s">
        <v>17</v>
      </c>
      <c r="T2170" s="14" t="s">
        <v>17</v>
      </c>
      <c r="U2170" s="14" t="s">
        <v>17</v>
      </c>
      <c r="V2170" s="14" t="s">
        <v>17</v>
      </c>
      <c r="W2170" s="14" t="s">
        <v>17</v>
      </c>
      <c r="X2170" s="14" t="s">
        <v>17</v>
      </c>
      <c r="Y2170" s="14" t="s">
        <v>17</v>
      </c>
      <c r="Z2170" s="14" t="s">
        <v>17</v>
      </c>
      <c r="AA2170" s="14" t="s">
        <v>17</v>
      </c>
      <c r="AB2170" s="147" t="s">
        <v>17</v>
      </c>
      <c r="AC2170" s="147" t="s">
        <v>17</v>
      </c>
      <c r="AD2170" s="14" t="s">
        <v>17</v>
      </c>
      <c r="AE2170" s="14" t="s">
        <v>17</v>
      </c>
    </row>
    <row r="2171" spans="1:31">
      <c r="A2171" t="s">
        <v>143</v>
      </c>
      <c r="B2171" t="s">
        <v>149</v>
      </c>
      <c r="C2171" s="235">
        <v>40093</v>
      </c>
      <c r="D2171" s="235">
        <v>40340</v>
      </c>
      <c r="E2171">
        <v>2010</v>
      </c>
      <c r="F2171">
        <v>3</v>
      </c>
      <c r="G2171">
        <v>11</v>
      </c>
      <c r="H2171">
        <v>24.609064312800001</v>
      </c>
      <c r="I2171" s="35">
        <v>2.3209</v>
      </c>
      <c r="J2171" s="14" t="s">
        <v>17</v>
      </c>
      <c r="K2171" s="14" t="s">
        <v>17</v>
      </c>
      <c r="L2171" s="14" t="s">
        <v>17</v>
      </c>
      <c r="M2171" s="14" t="s">
        <v>17</v>
      </c>
      <c r="N2171" s="14" t="s">
        <v>17</v>
      </c>
      <c r="O2171" s="14" t="s">
        <v>17</v>
      </c>
      <c r="P2171" s="14" t="s">
        <v>17</v>
      </c>
      <c r="Q2171" s="14" t="s">
        <v>17</v>
      </c>
      <c r="R2171" s="14" t="s">
        <v>17</v>
      </c>
      <c r="S2171" s="14" t="s">
        <v>17</v>
      </c>
      <c r="T2171" s="14" t="s">
        <v>17</v>
      </c>
      <c r="U2171" s="14" t="s">
        <v>17</v>
      </c>
      <c r="V2171" s="14" t="s">
        <v>17</v>
      </c>
      <c r="W2171" s="14" t="s">
        <v>17</v>
      </c>
      <c r="X2171" s="14" t="s">
        <v>17</v>
      </c>
      <c r="Y2171" s="14" t="s">
        <v>17</v>
      </c>
      <c r="Z2171" s="14" t="s">
        <v>17</v>
      </c>
      <c r="AA2171" s="14" t="s">
        <v>17</v>
      </c>
      <c r="AB2171" s="147" t="s">
        <v>17</v>
      </c>
      <c r="AC2171" s="147" t="s">
        <v>17</v>
      </c>
      <c r="AD2171" s="14" t="s">
        <v>17</v>
      </c>
      <c r="AE2171" s="14" t="s">
        <v>17</v>
      </c>
    </row>
    <row r="2172" spans="1:31">
      <c r="A2172" t="s">
        <v>143</v>
      </c>
      <c r="B2172" t="s">
        <v>149</v>
      </c>
      <c r="C2172" s="235">
        <v>40093</v>
      </c>
      <c r="D2172" s="235">
        <v>40340</v>
      </c>
      <c r="E2172">
        <v>2010</v>
      </c>
      <c r="F2172">
        <v>3</v>
      </c>
      <c r="G2172">
        <v>12</v>
      </c>
      <c r="H2172">
        <v>25.342283673553847</v>
      </c>
      <c r="I2172" s="35">
        <v>2.3292000000000002</v>
      </c>
      <c r="J2172" s="14" t="s">
        <v>17</v>
      </c>
      <c r="K2172" s="14" t="s">
        <v>17</v>
      </c>
      <c r="L2172" s="14" t="s">
        <v>17</v>
      </c>
      <c r="M2172" s="14" t="s">
        <v>17</v>
      </c>
      <c r="N2172" s="14" t="s">
        <v>17</v>
      </c>
      <c r="O2172" s="14" t="s">
        <v>17</v>
      </c>
      <c r="P2172" s="14" t="s">
        <v>17</v>
      </c>
      <c r="Q2172" s="14" t="s">
        <v>17</v>
      </c>
      <c r="R2172" s="14" t="s">
        <v>17</v>
      </c>
      <c r="S2172" s="14" t="s">
        <v>17</v>
      </c>
      <c r="T2172" s="14" t="s">
        <v>17</v>
      </c>
      <c r="U2172" s="14" t="s">
        <v>17</v>
      </c>
      <c r="V2172" s="14" t="s">
        <v>17</v>
      </c>
      <c r="W2172" s="14" t="s">
        <v>17</v>
      </c>
      <c r="X2172" s="14" t="s">
        <v>17</v>
      </c>
      <c r="Y2172" s="14" t="s">
        <v>17</v>
      </c>
      <c r="Z2172" s="14" t="s">
        <v>17</v>
      </c>
      <c r="AA2172" s="14" t="s">
        <v>17</v>
      </c>
      <c r="AB2172" s="147" t="s">
        <v>17</v>
      </c>
      <c r="AC2172" s="147" t="s">
        <v>17</v>
      </c>
      <c r="AD2172" s="14" t="s">
        <v>17</v>
      </c>
      <c r="AE2172" s="14" t="s">
        <v>17</v>
      </c>
    </row>
    <row r="2173" spans="1:31">
      <c r="A2173" t="s">
        <v>143</v>
      </c>
      <c r="B2173" t="s">
        <v>149</v>
      </c>
      <c r="C2173" s="235">
        <v>40093</v>
      </c>
      <c r="D2173" s="235">
        <v>40340</v>
      </c>
      <c r="E2173">
        <v>2010</v>
      </c>
      <c r="F2173">
        <v>3</v>
      </c>
      <c r="G2173">
        <v>13</v>
      </c>
      <c r="H2173">
        <v>31.834747559111534</v>
      </c>
      <c r="I2173" s="35">
        <v>2.5202</v>
      </c>
      <c r="J2173" s="14" t="s">
        <v>17</v>
      </c>
      <c r="K2173" s="14" t="s">
        <v>17</v>
      </c>
      <c r="L2173" s="14" t="s">
        <v>17</v>
      </c>
      <c r="M2173" s="14" t="s">
        <v>17</v>
      </c>
      <c r="N2173" s="14" t="s">
        <v>17</v>
      </c>
      <c r="O2173" s="14" t="s">
        <v>17</v>
      </c>
      <c r="P2173" s="14" t="s">
        <v>17</v>
      </c>
      <c r="Q2173" s="14" t="s">
        <v>17</v>
      </c>
      <c r="R2173" s="14" t="s">
        <v>17</v>
      </c>
      <c r="S2173" s="14" t="s">
        <v>17</v>
      </c>
      <c r="T2173" s="14" t="s">
        <v>17</v>
      </c>
      <c r="U2173" s="14" t="s">
        <v>17</v>
      </c>
      <c r="V2173" s="14" t="s">
        <v>17</v>
      </c>
      <c r="W2173" s="14" t="s">
        <v>17</v>
      </c>
      <c r="X2173" s="14" t="s">
        <v>17</v>
      </c>
      <c r="Y2173" s="14" t="s">
        <v>17</v>
      </c>
      <c r="Z2173" s="14" t="s">
        <v>17</v>
      </c>
      <c r="AA2173" s="14" t="s">
        <v>17</v>
      </c>
      <c r="AB2173" s="147" t="s">
        <v>17</v>
      </c>
      <c r="AC2173" s="147" t="s">
        <v>17</v>
      </c>
      <c r="AD2173" s="14" t="s">
        <v>17</v>
      </c>
      <c r="AE2173" s="14" t="s">
        <v>17</v>
      </c>
    </row>
    <row r="2174" spans="1:31">
      <c r="A2174" t="s">
        <v>143</v>
      </c>
      <c r="B2174" t="s">
        <v>149</v>
      </c>
      <c r="C2174" s="235">
        <v>40093</v>
      </c>
      <c r="D2174" s="235">
        <v>40340</v>
      </c>
      <c r="E2174">
        <v>2010</v>
      </c>
      <c r="F2174">
        <v>3</v>
      </c>
      <c r="G2174">
        <v>14</v>
      </c>
      <c r="H2174">
        <v>26.883445281888459</v>
      </c>
      <c r="I2174" s="35">
        <v>2.5303</v>
      </c>
      <c r="J2174" s="14" t="s">
        <v>17</v>
      </c>
      <c r="K2174" s="14" t="s">
        <v>17</v>
      </c>
      <c r="L2174" s="14" t="s">
        <v>17</v>
      </c>
      <c r="M2174" s="14" t="s">
        <v>17</v>
      </c>
      <c r="N2174" s="14" t="s">
        <v>17</v>
      </c>
      <c r="O2174" s="14" t="s">
        <v>17</v>
      </c>
      <c r="P2174" s="14" t="s">
        <v>17</v>
      </c>
      <c r="Q2174" s="14" t="s">
        <v>17</v>
      </c>
      <c r="R2174" s="14" t="s">
        <v>17</v>
      </c>
      <c r="S2174" s="14" t="s">
        <v>17</v>
      </c>
      <c r="T2174" s="14" t="s">
        <v>17</v>
      </c>
      <c r="U2174" s="14" t="s">
        <v>17</v>
      </c>
      <c r="V2174" s="14" t="s">
        <v>17</v>
      </c>
      <c r="W2174" s="14" t="s">
        <v>17</v>
      </c>
      <c r="X2174" s="14" t="s">
        <v>17</v>
      </c>
      <c r="Y2174" s="14" t="s">
        <v>17</v>
      </c>
      <c r="Z2174" s="14" t="s">
        <v>17</v>
      </c>
      <c r="AA2174" s="14" t="s">
        <v>17</v>
      </c>
      <c r="AB2174" s="147" t="s">
        <v>17</v>
      </c>
      <c r="AC2174" s="147" t="s">
        <v>17</v>
      </c>
      <c r="AD2174" s="14" t="s">
        <v>17</v>
      </c>
      <c r="AE2174" s="14" t="s">
        <v>17</v>
      </c>
    </row>
    <row r="2175" spans="1:31">
      <c r="A2175" t="s">
        <v>143</v>
      </c>
      <c r="B2175" t="s">
        <v>149</v>
      </c>
      <c r="C2175" s="235">
        <v>40093</v>
      </c>
      <c r="D2175" s="235">
        <v>40340</v>
      </c>
      <c r="E2175">
        <v>2010</v>
      </c>
      <c r="F2175">
        <v>4</v>
      </c>
      <c r="G2175">
        <v>1</v>
      </c>
      <c r="H2175">
        <v>14.079101543099998</v>
      </c>
      <c r="I2175" s="35">
        <v>2.4521000000000002</v>
      </c>
      <c r="J2175" s="14" t="s">
        <v>17</v>
      </c>
      <c r="K2175" s="14" t="s">
        <v>17</v>
      </c>
      <c r="L2175" s="162">
        <v>6.375</v>
      </c>
      <c r="M2175" s="14" t="s">
        <v>17</v>
      </c>
      <c r="N2175" s="162">
        <v>25.625249999999994</v>
      </c>
      <c r="O2175" s="164">
        <v>562.4</v>
      </c>
      <c r="P2175" s="162">
        <v>7.2840000000000002E-2</v>
      </c>
      <c r="Q2175" s="162">
        <v>0.75600000000000001</v>
      </c>
      <c r="R2175" s="14" t="s">
        <v>17</v>
      </c>
      <c r="S2175" s="14" t="s">
        <v>17</v>
      </c>
      <c r="T2175" s="14" t="s">
        <v>17</v>
      </c>
      <c r="U2175" s="14" t="s">
        <v>17</v>
      </c>
      <c r="V2175" s="14" t="s">
        <v>17</v>
      </c>
      <c r="W2175" s="14" t="s">
        <v>17</v>
      </c>
      <c r="X2175" s="14">
        <v>0.40029000000000003</v>
      </c>
      <c r="Y2175" s="14">
        <v>88</v>
      </c>
      <c r="Z2175" s="14" t="s">
        <v>17</v>
      </c>
      <c r="AA2175" s="14" t="s">
        <v>17</v>
      </c>
      <c r="AB2175" s="147" t="s">
        <v>17</v>
      </c>
      <c r="AC2175" s="147" t="s">
        <v>17</v>
      </c>
      <c r="AD2175" s="14">
        <f t="shared" si="10"/>
        <v>4.5487500000000007E-3</v>
      </c>
      <c r="AE2175" s="14" t="s">
        <v>17</v>
      </c>
    </row>
    <row r="2176" spans="1:31">
      <c r="A2176" t="s">
        <v>143</v>
      </c>
      <c r="B2176" t="s">
        <v>149</v>
      </c>
      <c r="C2176" s="235">
        <v>40093</v>
      </c>
      <c r="D2176" s="235">
        <v>40340</v>
      </c>
      <c r="E2176">
        <v>2010</v>
      </c>
      <c r="F2176">
        <v>4</v>
      </c>
      <c r="G2176">
        <v>2</v>
      </c>
      <c r="H2176">
        <v>14.948307801899999</v>
      </c>
      <c r="I2176" s="35">
        <v>2.2239</v>
      </c>
      <c r="J2176" s="14" t="s">
        <v>17</v>
      </c>
      <c r="K2176" s="14" t="s">
        <v>17</v>
      </c>
      <c r="L2176" s="162">
        <v>6.32</v>
      </c>
      <c r="M2176" s="14" t="s">
        <v>17</v>
      </c>
      <c r="N2176" s="162">
        <v>111.77999999999999</v>
      </c>
      <c r="O2176" s="164">
        <v>1015.23</v>
      </c>
      <c r="P2176" s="162">
        <v>8.0780000000000005E-2</v>
      </c>
      <c r="Q2176" s="162">
        <v>0.85899999999999999</v>
      </c>
      <c r="R2176" s="14" t="s">
        <v>17</v>
      </c>
      <c r="S2176" s="14" t="s">
        <v>17</v>
      </c>
      <c r="T2176" s="14" t="s">
        <v>17</v>
      </c>
      <c r="U2176" s="14" t="s">
        <v>17</v>
      </c>
      <c r="V2176" s="14" t="s">
        <v>17</v>
      </c>
      <c r="W2176" s="14" t="s">
        <v>17</v>
      </c>
      <c r="X2176" s="14">
        <v>0.379855</v>
      </c>
      <c r="Y2176" s="14">
        <v>88</v>
      </c>
      <c r="Z2176" s="14" t="s">
        <v>17</v>
      </c>
      <c r="AA2176" s="14" t="s">
        <v>17</v>
      </c>
      <c r="AB2176" s="147" t="s">
        <v>17</v>
      </c>
      <c r="AC2176" s="147" t="s">
        <v>17</v>
      </c>
      <c r="AD2176" s="14">
        <f t="shared" si="10"/>
        <v>4.3165340909090905E-3</v>
      </c>
      <c r="AE2176" s="14" t="s">
        <v>17</v>
      </c>
    </row>
    <row r="2177" spans="1:34">
      <c r="A2177" t="s">
        <v>143</v>
      </c>
      <c r="B2177" t="s">
        <v>149</v>
      </c>
      <c r="C2177" s="235">
        <v>40093</v>
      </c>
      <c r="D2177" s="235">
        <v>40340</v>
      </c>
      <c r="E2177">
        <v>2010</v>
      </c>
      <c r="F2177">
        <v>4</v>
      </c>
      <c r="G2177">
        <v>3</v>
      </c>
      <c r="H2177">
        <v>18.421171298030767</v>
      </c>
      <c r="I2177" s="35">
        <v>2.3506999999999998</v>
      </c>
      <c r="J2177" s="14" t="s">
        <v>17</v>
      </c>
      <c r="K2177" s="14" t="s">
        <v>17</v>
      </c>
      <c r="L2177" s="162">
        <v>6.0250000000000004</v>
      </c>
      <c r="M2177" s="14" t="s">
        <v>17</v>
      </c>
      <c r="N2177" s="162">
        <v>65.373749999999987</v>
      </c>
      <c r="O2177" s="164">
        <v>826.33100000000002</v>
      </c>
      <c r="P2177" s="162">
        <v>7.5600000000000001E-2</v>
      </c>
      <c r="Q2177" s="162">
        <v>0.80600000000000005</v>
      </c>
      <c r="R2177" s="14" t="s">
        <v>17</v>
      </c>
      <c r="S2177" s="14" t="s">
        <v>17</v>
      </c>
      <c r="T2177" s="14" t="s">
        <v>17</v>
      </c>
      <c r="U2177" s="14" t="s">
        <v>17</v>
      </c>
      <c r="V2177" s="14" t="s">
        <v>17</v>
      </c>
      <c r="W2177" s="14" t="s">
        <v>17</v>
      </c>
      <c r="X2177" s="14">
        <v>0.4088</v>
      </c>
      <c r="Y2177" s="14">
        <v>88</v>
      </c>
      <c r="Z2177" s="14" t="s">
        <v>17</v>
      </c>
      <c r="AA2177" s="14" t="s">
        <v>17</v>
      </c>
      <c r="AB2177" s="147" t="s">
        <v>17</v>
      </c>
      <c r="AC2177" s="147" t="s">
        <v>17</v>
      </c>
      <c r="AD2177" s="14">
        <f t="shared" si="10"/>
        <v>4.6454545454545455E-3</v>
      </c>
      <c r="AE2177" s="14" t="s">
        <v>17</v>
      </c>
    </row>
    <row r="2178" spans="1:34">
      <c r="A2178" t="s">
        <v>143</v>
      </c>
      <c r="B2178" t="s">
        <v>149</v>
      </c>
      <c r="C2178" s="235">
        <v>40093</v>
      </c>
      <c r="D2178" s="235">
        <v>40340</v>
      </c>
      <c r="E2178">
        <v>2010</v>
      </c>
      <c r="F2178">
        <v>4</v>
      </c>
      <c r="G2178">
        <v>4</v>
      </c>
      <c r="H2178">
        <v>22.396749652644235</v>
      </c>
      <c r="I2178" s="35">
        <v>2.4018000000000002</v>
      </c>
      <c r="J2178" s="14" t="s">
        <v>17</v>
      </c>
      <c r="K2178" s="14" t="s">
        <v>17</v>
      </c>
      <c r="L2178" s="162">
        <v>6.24</v>
      </c>
      <c r="M2178" s="14" t="s">
        <v>17</v>
      </c>
      <c r="N2178" s="162">
        <v>55.463999999999992</v>
      </c>
      <c r="O2178" s="164">
        <v>887.702</v>
      </c>
      <c r="P2178" s="162">
        <v>8.652E-2</v>
      </c>
      <c r="Q2178" s="162">
        <v>0.80200000000000005</v>
      </c>
      <c r="R2178" s="14" t="s">
        <v>17</v>
      </c>
      <c r="S2178" s="14" t="s">
        <v>17</v>
      </c>
      <c r="T2178" s="14" t="s">
        <v>17</v>
      </c>
      <c r="U2178" s="14" t="s">
        <v>17</v>
      </c>
      <c r="V2178" s="14" t="s">
        <v>17</v>
      </c>
      <c r="W2178" s="14" t="s">
        <v>17</v>
      </c>
      <c r="X2178" s="14">
        <v>0.60541</v>
      </c>
      <c r="Y2178" s="14">
        <v>88</v>
      </c>
      <c r="Z2178" s="14" t="s">
        <v>17</v>
      </c>
      <c r="AA2178" s="14" t="s">
        <v>17</v>
      </c>
      <c r="AB2178" s="147" t="s">
        <v>17</v>
      </c>
      <c r="AC2178" s="147" t="s">
        <v>17</v>
      </c>
      <c r="AD2178" s="14">
        <f t="shared" si="10"/>
        <v>6.8796590909090908E-3</v>
      </c>
      <c r="AE2178" s="14" t="s">
        <v>17</v>
      </c>
    </row>
    <row r="2179" spans="1:34">
      <c r="A2179" t="s">
        <v>143</v>
      </c>
      <c r="B2179" t="s">
        <v>149</v>
      </c>
      <c r="C2179" s="235">
        <v>40093</v>
      </c>
      <c r="D2179" s="235">
        <v>40340</v>
      </c>
      <c r="E2179">
        <v>2010</v>
      </c>
      <c r="F2179">
        <v>4</v>
      </c>
      <c r="G2179">
        <v>5</v>
      </c>
      <c r="H2179">
        <v>24.457684349492304</v>
      </c>
      <c r="I2179" s="35">
        <v>1.9459</v>
      </c>
      <c r="J2179" s="14" t="s">
        <v>17</v>
      </c>
      <c r="K2179" s="14" t="s">
        <v>17</v>
      </c>
      <c r="L2179" s="162">
        <v>5.7649999999999997</v>
      </c>
      <c r="M2179" s="14" t="s">
        <v>17</v>
      </c>
      <c r="N2179" s="162">
        <v>60.391499999999994</v>
      </c>
      <c r="O2179" s="164">
        <v>934.50099999999998</v>
      </c>
      <c r="P2179" s="162">
        <v>7.8979999999999995E-2</v>
      </c>
      <c r="Q2179" s="162">
        <v>0.83499999999999996</v>
      </c>
      <c r="R2179" s="14" t="s">
        <v>17</v>
      </c>
      <c r="S2179" s="14" t="s">
        <v>17</v>
      </c>
      <c r="T2179" s="14" t="s">
        <v>17</v>
      </c>
      <c r="U2179" s="14" t="s">
        <v>17</v>
      </c>
      <c r="V2179" s="14" t="s">
        <v>17</v>
      </c>
      <c r="W2179" s="14" t="s">
        <v>17</v>
      </c>
      <c r="X2179" s="14">
        <v>0.60311999999999999</v>
      </c>
      <c r="Y2179" s="14">
        <v>88</v>
      </c>
      <c r="Z2179" s="14" t="s">
        <v>17</v>
      </c>
      <c r="AA2179" s="14" t="s">
        <v>17</v>
      </c>
      <c r="AB2179" s="147" t="s">
        <v>17</v>
      </c>
      <c r="AC2179" s="147" t="s">
        <v>17</v>
      </c>
      <c r="AD2179" s="14">
        <f t="shared" si="10"/>
        <v>6.8536363636363638E-3</v>
      </c>
      <c r="AE2179" s="14" t="s">
        <v>17</v>
      </c>
    </row>
    <row r="2180" spans="1:34">
      <c r="A2180" t="s">
        <v>143</v>
      </c>
      <c r="B2180" t="s">
        <v>149</v>
      </c>
      <c r="C2180" s="235">
        <v>40093</v>
      </c>
      <c r="D2180" s="235">
        <v>40340</v>
      </c>
      <c r="E2180">
        <v>2010</v>
      </c>
      <c r="F2180">
        <v>4</v>
      </c>
      <c r="G2180">
        <v>6</v>
      </c>
      <c r="H2180">
        <v>31.074835865953844</v>
      </c>
      <c r="I2180" s="35">
        <v>2.1614</v>
      </c>
      <c r="J2180" s="14" t="s">
        <v>17</v>
      </c>
      <c r="K2180" s="14" t="s">
        <v>17</v>
      </c>
      <c r="L2180" s="162">
        <v>5.62</v>
      </c>
      <c r="M2180" s="14" t="s">
        <v>17</v>
      </c>
      <c r="N2180" s="162">
        <v>80.430000000000007</v>
      </c>
      <c r="O2180" s="164">
        <v>958.58600000000001</v>
      </c>
      <c r="P2180" s="162">
        <v>7.9009999999999997E-2</v>
      </c>
      <c r="Q2180" s="162">
        <v>0.78300000000000003</v>
      </c>
      <c r="R2180" s="14" t="s">
        <v>17</v>
      </c>
      <c r="S2180" s="14" t="s">
        <v>17</v>
      </c>
      <c r="T2180" s="14" t="s">
        <v>17</v>
      </c>
      <c r="U2180" s="14" t="s">
        <v>17</v>
      </c>
      <c r="V2180" s="14" t="s">
        <v>17</v>
      </c>
      <c r="W2180" s="14" t="s">
        <v>17</v>
      </c>
      <c r="X2180" s="14">
        <v>0.72387500000000005</v>
      </c>
      <c r="Y2180" s="14">
        <v>88</v>
      </c>
      <c r="Z2180" s="14" t="s">
        <v>17</v>
      </c>
      <c r="AA2180" s="14" t="s">
        <v>17</v>
      </c>
      <c r="AB2180" s="147" t="s">
        <v>17</v>
      </c>
      <c r="AC2180" s="147" t="s">
        <v>17</v>
      </c>
      <c r="AD2180" s="14">
        <f t="shared" si="10"/>
        <v>8.2258522727272736E-3</v>
      </c>
      <c r="AE2180" s="14" t="s">
        <v>17</v>
      </c>
    </row>
    <row r="2181" spans="1:34">
      <c r="A2181" t="s">
        <v>143</v>
      </c>
      <c r="B2181" t="s">
        <v>149</v>
      </c>
      <c r="C2181" s="235">
        <v>40093</v>
      </c>
      <c r="D2181" s="235">
        <v>40340</v>
      </c>
      <c r="E2181">
        <v>2010</v>
      </c>
      <c r="F2181">
        <v>4</v>
      </c>
      <c r="G2181">
        <v>7</v>
      </c>
      <c r="H2181">
        <v>30.808699503576921</v>
      </c>
      <c r="I2181" s="35">
        <v>2.6646000000000001</v>
      </c>
      <c r="J2181" s="14" t="s">
        <v>17</v>
      </c>
      <c r="K2181" s="14" t="s">
        <v>17</v>
      </c>
      <c r="L2181" s="162">
        <v>5.6550000000000002</v>
      </c>
      <c r="M2181" s="14" t="s">
        <v>17</v>
      </c>
      <c r="N2181" s="162">
        <v>84.536250000000024</v>
      </c>
      <c r="O2181" s="164">
        <v>1046.58</v>
      </c>
      <c r="P2181" s="162">
        <v>9.1889999999999999E-2</v>
      </c>
      <c r="Q2181" s="162">
        <v>0.92</v>
      </c>
      <c r="R2181" s="14" t="s">
        <v>17</v>
      </c>
      <c r="S2181" s="14" t="s">
        <v>17</v>
      </c>
      <c r="T2181" s="14" t="s">
        <v>17</v>
      </c>
      <c r="U2181" s="14" t="s">
        <v>17</v>
      </c>
      <c r="V2181" s="14" t="s">
        <v>17</v>
      </c>
      <c r="W2181" s="14" t="s">
        <v>17</v>
      </c>
      <c r="X2181" s="14">
        <v>0.75976500000000002</v>
      </c>
      <c r="Y2181" s="14">
        <v>88</v>
      </c>
      <c r="Z2181" s="14" t="s">
        <v>17</v>
      </c>
      <c r="AA2181" s="14" t="s">
        <v>17</v>
      </c>
      <c r="AB2181" s="147" t="s">
        <v>17</v>
      </c>
      <c r="AC2181" s="147" t="s">
        <v>17</v>
      </c>
      <c r="AD2181" s="14">
        <f t="shared" si="10"/>
        <v>8.6336931818181816E-3</v>
      </c>
      <c r="AE2181" s="14" t="s">
        <v>17</v>
      </c>
    </row>
    <row r="2182" spans="1:34">
      <c r="A2182" t="s">
        <v>143</v>
      </c>
      <c r="B2182" t="s">
        <v>149</v>
      </c>
      <c r="C2182" s="235">
        <v>40093</v>
      </c>
      <c r="D2182" s="235">
        <v>40340</v>
      </c>
      <c r="E2182">
        <v>2010</v>
      </c>
      <c r="F2182">
        <v>4</v>
      </c>
      <c r="G2182">
        <v>8</v>
      </c>
      <c r="H2182">
        <v>24.173378020021158</v>
      </c>
      <c r="I2182" s="35">
        <v>2.3860999999999999</v>
      </c>
      <c r="J2182" s="14" t="s">
        <v>17</v>
      </c>
      <c r="K2182" s="14" t="s">
        <v>17</v>
      </c>
      <c r="L2182" s="14" t="s">
        <v>17</v>
      </c>
      <c r="M2182" s="14" t="s">
        <v>17</v>
      </c>
      <c r="N2182" s="14" t="s">
        <v>17</v>
      </c>
      <c r="O2182" s="14" t="s">
        <v>17</v>
      </c>
      <c r="P2182" s="14" t="s">
        <v>17</v>
      </c>
      <c r="Q2182" s="14" t="s">
        <v>17</v>
      </c>
      <c r="R2182" s="14" t="s">
        <v>17</v>
      </c>
      <c r="S2182" s="14" t="s">
        <v>17</v>
      </c>
      <c r="T2182" s="14" t="s">
        <v>17</v>
      </c>
      <c r="U2182" s="14" t="s">
        <v>17</v>
      </c>
      <c r="V2182" s="14" t="s">
        <v>17</v>
      </c>
      <c r="W2182" s="14" t="s">
        <v>17</v>
      </c>
      <c r="X2182" s="14" t="s">
        <v>17</v>
      </c>
      <c r="Y2182" s="14" t="s">
        <v>17</v>
      </c>
      <c r="Z2182" s="14" t="s">
        <v>17</v>
      </c>
      <c r="AA2182" s="14" t="s">
        <v>17</v>
      </c>
      <c r="AB2182" s="147" t="s">
        <v>17</v>
      </c>
      <c r="AC2182" s="147" t="s">
        <v>17</v>
      </c>
      <c r="AD2182" s="14" t="s">
        <v>17</v>
      </c>
      <c r="AE2182" s="14" t="s">
        <v>17</v>
      </c>
    </row>
    <row r="2183" spans="1:34">
      <c r="A2183" t="s">
        <v>143</v>
      </c>
      <c r="B2183" t="s">
        <v>149</v>
      </c>
      <c r="C2183" s="235">
        <v>40093</v>
      </c>
      <c r="D2183" s="235">
        <v>40340</v>
      </c>
      <c r="E2183">
        <v>2010</v>
      </c>
      <c r="F2183">
        <v>4</v>
      </c>
      <c r="G2183">
        <v>9</v>
      </c>
      <c r="H2183">
        <v>23.883008879907695</v>
      </c>
      <c r="I2183" s="35">
        <v>2.4538000000000002</v>
      </c>
      <c r="J2183" s="14" t="s">
        <v>17</v>
      </c>
      <c r="K2183" s="14" t="s">
        <v>17</v>
      </c>
      <c r="L2183" s="14" t="s">
        <v>17</v>
      </c>
      <c r="M2183" s="14" t="s">
        <v>17</v>
      </c>
      <c r="N2183" s="14" t="s">
        <v>17</v>
      </c>
      <c r="O2183" s="14" t="s">
        <v>17</v>
      </c>
      <c r="P2183" s="14" t="s">
        <v>17</v>
      </c>
      <c r="Q2183" s="14" t="s">
        <v>17</v>
      </c>
      <c r="R2183" s="14" t="s">
        <v>17</v>
      </c>
      <c r="S2183" s="14" t="s">
        <v>17</v>
      </c>
      <c r="T2183" s="14" t="s">
        <v>17</v>
      </c>
      <c r="U2183" s="14" t="s">
        <v>17</v>
      </c>
      <c r="V2183" s="14" t="s">
        <v>17</v>
      </c>
      <c r="W2183" s="14" t="s">
        <v>17</v>
      </c>
      <c r="X2183" s="14" t="s">
        <v>17</v>
      </c>
      <c r="Y2183" s="14" t="s">
        <v>17</v>
      </c>
      <c r="Z2183" s="14" t="s">
        <v>17</v>
      </c>
      <c r="AA2183" s="14" t="s">
        <v>17</v>
      </c>
      <c r="AB2183" s="147" t="s">
        <v>17</v>
      </c>
      <c r="AC2183" s="147" t="s">
        <v>17</v>
      </c>
      <c r="AD2183" s="14" t="s">
        <v>17</v>
      </c>
      <c r="AE2183" s="14" t="s">
        <v>17</v>
      </c>
    </row>
    <row r="2184" spans="1:34">
      <c r="A2184" t="s">
        <v>143</v>
      </c>
      <c r="B2184" t="s">
        <v>149</v>
      </c>
      <c r="C2184" s="235">
        <v>40093</v>
      </c>
      <c r="D2184" s="235">
        <v>40340</v>
      </c>
      <c r="E2184">
        <v>2010</v>
      </c>
      <c r="F2184">
        <v>4</v>
      </c>
      <c r="G2184">
        <v>10</v>
      </c>
      <c r="H2184">
        <v>28.00988369875385</v>
      </c>
      <c r="I2184" s="35">
        <v>2.3382000000000001</v>
      </c>
      <c r="J2184" s="14" t="s">
        <v>17</v>
      </c>
      <c r="K2184" s="14" t="s">
        <v>17</v>
      </c>
      <c r="L2184" s="14" t="s">
        <v>17</v>
      </c>
      <c r="M2184" s="14" t="s">
        <v>17</v>
      </c>
      <c r="N2184" s="14" t="s">
        <v>17</v>
      </c>
      <c r="O2184" s="14" t="s">
        <v>17</v>
      </c>
      <c r="P2184" s="14" t="s">
        <v>17</v>
      </c>
      <c r="Q2184" s="14" t="s">
        <v>17</v>
      </c>
      <c r="R2184" s="14" t="s">
        <v>17</v>
      </c>
      <c r="S2184" s="14" t="s">
        <v>17</v>
      </c>
      <c r="T2184" s="14" t="s">
        <v>17</v>
      </c>
      <c r="U2184" s="14" t="s">
        <v>17</v>
      </c>
      <c r="V2184" s="14" t="s">
        <v>17</v>
      </c>
      <c r="W2184" s="14" t="s">
        <v>17</v>
      </c>
      <c r="X2184" s="14" t="s">
        <v>17</v>
      </c>
      <c r="Y2184" s="14" t="s">
        <v>17</v>
      </c>
      <c r="Z2184" s="14" t="s">
        <v>17</v>
      </c>
      <c r="AA2184" s="14" t="s">
        <v>17</v>
      </c>
      <c r="AB2184" s="147" t="s">
        <v>17</v>
      </c>
      <c r="AC2184" s="147" t="s">
        <v>17</v>
      </c>
      <c r="AD2184" s="14" t="s">
        <v>17</v>
      </c>
      <c r="AE2184" s="14" t="s">
        <v>17</v>
      </c>
    </row>
    <row r="2185" spans="1:34">
      <c r="A2185" t="s">
        <v>143</v>
      </c>
      <c r="B2185" t="s">
        <v>149</v>
      </c>
      <c r="C2185" s="235">
        <v>40093</v>
      </c>
      <c r="D2185" s="235">
        <v>40340</v>
      </c>
      <c r="E2185">
        <v>2010</v>
      </c>
      <c r="F2185">
        <v>4</v>
      </c>
      <c r="G2185">
        <v>11</v>
      </c>
      <c r="H2185">
        <v>22.919730179140387</v>
      </c>
      <c r="I2185" s="35">
        <v>2.4413999999999998</v>
      </c>
      <c r="J2185" s="14" t="s">
        <v>17</v>
      </c>
      <c r="K2185" s="14" t="s">
        <v>17</v>
      </c>
      <c r="L2185" s="14" t="s">
        <v>17</v>
      </c>
      <c r="M2185" s="14" t="s">
        <v>17</v>
      </c>
      <c r="N2185" s="14" t="s">
        <v>17</v>
      </c>
      <c r="O2185" s="14" t="s">
        <v>17</v>
      </c>
      <c r="P2185" s="14" t="s">
        <v>17</v>
      </c>
      <c r="Q2185" s="14" t="s">
        <v>17</v>
      </c>
      <c r="R2185" s="14" t="s">
        <v>17</v>
      </c>
      <c r="S2185" s="14" t="s">
        <v>17</v>
      </c>
      <c r="T2185" s="14" t="s">
        <v>17</v>
      </c>
      <c r="U2185" s="14" t="s">
        <v>17</v>
      </c>
      <c r="V2185" s="14" t="s">
        <v>17</v>
      </c>
      <c r="W2185" s="14" t="s">
        <v>17</v>
      </c>
      <c r="X2185" s="14" t="s">
        <v>17</v>
      </c>
      <c r="Y2185" s="14" t="s">
        <v>17</v>
      </c>
      <c r="Z2185" s="14" t="s">
        <v>17</v>
      </c>
      <c r="AA2185" s="14" t="s">
        <v>17</v>
      </c>
      <c r="AB2185" s="147" t="s">
        <v>17</v>
      </c>
      <c r="AC2185" s="147" t="s">
        <v>17</v>
      </c>
      <c r="AD2185" s="14" t="s">
        <v>17</v>
      </c>
      <c r="AE2185" s="14" t="s">
        <v>17</v>
      </c>
    </row>
    <row r="2186" spans="1:34">
      <c r="A2186" t="s">
        <v>143</v>
      </c>
      <c r="B2186" t="s">
        <v>149</v>
      </c>
      <c r="C2186" s="235">
        <v>40093</v>
      </c>
      <c r="D2186" s="235">
        <v>40340</v>
      </c>
      <c r="E2186">
        <v>2010</v>
      </c>
      <c r="F2186">
        <v>4</v>
      </c>
      <c r="G2186">
        <v>12</v>
      </c>
      <c r="H2186">
        <v>24.617420180480774</v>
      </c>
      <c r="I2186" s="35">
        <v>2.4388000000000001</v>
      </c>
      <c r="J2186" s="14" t="s">
        <v>17</v>
      </c>
      <c r="K2186" s="14" t="s">
        <v>17</v>
      </c>
      <c r="L2186" s="14" t="s">
        <v>17</v>
      </c>
      <c r="M2186" s="14" t="s">
        <v>17</v>
      </c>
      <c r="N2186" s="14" t="s">
        <v>17</v>
      </c>
      <c r="O2186" s="14" t="s">
        <v>17</v>
      </c>
      <c r="P2186" s="14" t="s">
        <v>17</v>
      </c>
      <c r="Q2186" s="14" t="s">
        <v>17</v>
      </c>
      <c r="R2186" s="14" t="s">
        <v>17</v>
      </c>
      <c r="S2186" s="14" t="s">
        <v>17</v>
      </c>
      <c r="T2186" s="14" t="s">
        <v>17</v>
      </c>
      <c r="U2186" s="14" t="s">
        <v>17</v>
      </c>
      <c r="V2186" s="14" t="s">
        <v>17</v>
      </c>
      <c r="W2186" s="14" t="s">
        <v>17</v>
      </c>
      <c r="X2186" s="14" t="s">
        <v>17</v>
      </c>
      <c r="Y2186" s="14" t="s">
        <v>17</v>
      </c>
      <c r="Z2186" s="14" t="s">
        <v>17</v>
      </c>
      <c r="AA2186" s="14" t="s">
        <v>17</v>
      </c>
      <c r="AB2186" s="147" t="s">
        <v>17</v>
      </c>
      <c r="AC2186" s="147" t="s">
        <v>17</v>
      </c>
      <c r="AD2186" s="14" t="s">
        <v>17</v>
      </c>
      <c r="AE2186" s="14" t="s">
        <v>17</v>
      </c>
    </row>
    <row r="2187" spans="1:34">
      <c r="A2187" t="s">
        <v>143</v>
      </c>
      <c r="B2187" t="s">
        <v>149</v>
      </c>
      <c r="C2187" s="235">
        <v>40093</v>
      </c>
      <c r="D2187" s="235">
        <v>40340</v>
      </c>
      <c r="E2187">
        <v>2010</v>
      </c>
      <c r="F2187">
        <v>4</v>
      </c>
      <c r="G2187">
        <v>13</v>
      </c>
      <c r="H2187">
        <v>34.437120928269223</v>
      </c>
      <c r="I2187" s="35">
        <v>2.3904000000000001</v>
      </c>
      <c r="J2187" s="14" t="s">
        <v>17</v>
      </c>
      <c r="K2187" s="14" t="s">
        <v>17</v>
      </c>
      <c r="L2187" s="14" t="s">
        <v>17</v>
      </c>
      <c r="M2187" s="14" t="s">
        <v>17</v>
      </c>
      <c r="N2187" s="14" t="s">
        <v>17</v>
      </c>
      <c r="O2187" s="14" t="s">
        <v>17</v>
      </c>
      <c r="P2187" s="14" t="s">
        <v>17</v>
      </c>
      <c r="Q2187" s="14" t="s">
        <v>17</v>
      </c>
      <c r="R2187" s="14" t="s">
        <v>17</v>
      </c>
      <c r="S2187" s="14" t="s">
        <v>17</v>
      </c>
      <c r="T2187" s="14" t="s">
        <v>17</v>
      </c>
      <c r="U2187" s="14" t="s">
        <v>17</v>
      </c>
      <c r="V2187" s="14" t="s">
        <v>17</v>
      </c>
      <c r="W2187" s="14" t="s">
        <v>17</v>
      </c>
      <c r="X2187" s="14" t="s">
        <v>17</v>
      </c>
      <c r="Y2187" s="14" t="s">
        <v>17</v>
      </c>
      <c r="Z2187" s="14" t="s">
        <v>17</v>
      </c>
      <c r="AA2187" s="14" t="s">
        <v>17</v>
      </c>
      <c r="AB2187" s="147" t="s">
        <v>17</v>
      </c>
      <c r="AC2187" s="147" t="s">
        <v>17</v>
      </c>
      <c r="AD2187" s="14" t="s">
        <v>17</v>
      </c>
      <c r="AE2187" s="14" t="s">
        <v>17</v>
      </c>
    </row>
    <row r="2188" spans="1:34">
      <c r="A2188" t="s">
        <v>143</v>
      </c>
      <c r="B2188" t="s">
        <v>149</v>
      </c>
      <c r="C2188" s="235">
        <v>40093</v>
      </c>
      <c r="D2188" s="235">
        <v>40340</v>
      </c>
      <c r="E2188">
        <v>2010</v>
      </c>
      <c r="F2188">
        <v>4</v>
      </c>
      <c r="G2188">
        <v>14</v>
      </c>
      <c r="H2188">
        <v>22.610875435753844</v>
      </c>
      <c r="I2188" s="35">
        <v>2.2562000000000002</v>
      </c>
      <c r="J2188" s="14" t="s">
        <v>17</v>
      </c>
      <c r="K2188" s="14" t="s">
        <v>17</v>
      </c>
      <c r="L2188" s="14" t="s">
        <v>17</v>
      </c>
      <c r="M2188" s="14" t="s">
        <v>17</v>
      </c>
      <c r="N2188" s="14" t="s">
        <v>17</v>
      </c>
      <c r="O2188" s="14" t="s">
        <v>17</v>
      </c>
      <c r="P2188" s="14" t="s">
        <v>17</v>
      </c>
      <c r="Q2188" s="14" t="s">
        <v>17</v>
      </c>
      <c r="R2188" s="14" t="s">
        <v>17</v>
      </c>
      <c r="S2188" s="14" t="s">
        <v>17</v>
      </c>
      <c r="T2188" s="14" t="s">
        <v>17</v>
      </c>
      <c r="U2188" s="14" t="s">
        <v>17</v>
      </c>
      <c r="V2188" s="14" t="s">
        <v>17</v>
      </c>
      <c r="W2188" s="14" t="s">
        <v>17</v>
      </c>
      <c r="X2188" s="14" t="s">
        <v>17</v>
      </c>
      <c r="Y2188" s="14" t="s">
        <v>17</v>
      </c>
      <c r="Z2188" s="14" t="s">
        <v>17</v>
      </c>
      <c r="AA2188" s="14" t="s">
        <v>17</v>
      </c>
      <c r="AB2188" s="147" t="s">
        <v>17</v>
      </c>
      <c r="AC2188" s="147" t="s">
        <v>17</v>
      </c>
      <c r="AD2188" s="14" t="s">
        <v>17</v>
      </c>
      <c r="AE2188" s="14" t="s">
        <v>17</v>
      </c>
    </row>
    <row r="2189" spans="1:34" s="149" customFormat="1" ht="15">
      <c r="A2189" s="149" t="s">
        <v>143</v>
      </c>
      <c r="B2189" s="149" t="s">
        <v>149</v>
      </c>
      <c r="C2189" s="236">
        <v>40457</v>
      </c>
      <c r="D2189" s="236">
        <v>40700</v>
      </c>
      <c r="E2189" s="149">
        <v>2011</v>
      </c>
      <c r="F2189" s="149">
        <v>1</v>
      </c>
      <c r="G2189" s="149">
        <v>1</v>
      </c>
      <c r="H2189" s="150">
        <v>29.133418443715389</v>
      </c>
      <c r="I2189">
        <v>1.9456</v>
      </c>
      <c r="J2189" s="148" t="s">
        <v>17</v>
      </c>
      <c r="K2189" s="148" t="s">
        <v>17</v>
      </c>
      <c r="L2189" s="165">
        <v>6.3249999999999993</v>
      </c>
      <c r="M2189" s="148" t="s">
        <v>17</v>
      </c>
      <c r="N2189" s="166">
        <v>51.880480000000006</v>
      </c>
      <c r="O2189" s="166">
        <v>639</v>
      </c>
      <c r="P2189" s="166">
        <v>7.3630000000000001E-2</v>
      </c>
      <c r="Q2189" s="166">
        <v>0.78500000000000003</v>
      </c>
      <c r="R2189" s="148" t="s">
        <v>17</v>
      </c>
      <c r="S2189" s="148" t="s">
        <v>17</v>
      </c>
      <c r="T2189" s="14" t="s">
        <v>17</v>
      </c>
      <c r="U2189" s="14" t="s">
        <v>17</v>
      </c>
      <c r="V2189" s="14" t="s">
        <v>17</v>
      </c>
      <c r="W2189" s="14" t="s">
        <v>17</v>
      </c>
      <c r="X2189" s="161">
        <v>0.45116500000000004</v>
      </c>
      <c r="Y2189" s="148">
        <v>89</v>
      </c>
      <c r="Z2189" s="14" t="s">
        <v>17</v>
      </c>
      <c r="AA2189" s="14" t="s">
        <v>17</v>
      </c>
      <c r="AB2189" s="147" t="s">
        <v>17</v>
      </c>
      <c r="AC2189" s="147" t="s">
        <v>17</v>
      </c>
      <c r="AD2189" s="14" t="s">
        <v>17</v>
      </c>
      <c r="AE2189" s="14" t="s">
        <v>17</v>
      </c>
      <c r="AF2189" s="151" t="s">
        <v>192</v>
      </c>
      <c r="AH2189" s="187" t="s">
        <v>206</v>
      </c>
    </row>
    <row r="2190" spans="1:34" s="149" customFormat="1" ht="15">
      <c r="A2190" s="149" t="s">
        <v>143</v>
      </c>
      <c r="B2190" s="149" t="s">
        <v>149</v>
      </c>
      <c r="C2190" s="236">
        <v>40457</v>
      </c>
      <c r="D2190" s="236">
        <v>40700</v>
      </c>
      <c r="E2190" s="149">
        <v>2011</v>
      </c>
      <c r="F2190" s="149">
        <v>1</v>
      </c>
      <c r="G2190" s="149">
        <v>2</v>
      </c>
      <c r="H2190" s="150">
        <v>22.443896766288464</v>
      </c>
      <c r="I2190">
        <v>1.8788</v>
      </c>
      <c r="J2190" s="148" t="s">
        <v>17</v>
      </c>
      <c r="K2190" s="148" t="s">
        <v>17</v>
      </c>
      <c r="L2190" s="165">
        <v>6.49</v>
      </c>
      <c r="M2190" s="148" t="s">
        <v>17</v>
      </c>
      <c r="N2190" s="166">
        <v>85.210470000000015</v>
      </c>
      <c r="O2190" s="166">
        <v>866</v>
      </c>
      <c r="P2190" s="166">
        <v>5.3429999999999998E-2</v>
      </c>
      <c r="Q2190" s="166">
        <v>0.73699999999999999</v>
      </c>
      <c r="R2190" s="148" t="s">
        <v>17</v>
      </c>
      <c r="S2190" s="148" t="s">
        <v>17</v>
      </c>
      <c r="T2190" s="14" t="s">
        <v>17</v>
      </c>
      <c r="U2190" s="14" t="s">
        <v>17</v>
      </c>
      <c r="V2190" s="14" t="s">
        <v>17</v>
      </c>
      <c r="W2190" s="14" t="s">
        <v>17</v>
      </c>
      <c r="X2190" s="161">
        <v>0.40397</v>
      </c>
      <c r="Y2190" s="148">
        <v>89</v>
      </c>
      <c r="Z2190" s="14" t="s">
        <v>17</v>
      </c>
      <c r="AA2190" s="14" t="s">
        <v>17</v>
      </c>
      <c r="AB2190" s="147" t="s">
        <v>17</v>
      </c>
      <c r="AC2190" s="147" t="s">
        <v>17</v>
      </c>
      <c r="AD2190" s="14" t="s">
        <v>17</v>
      </c>
      <c r="AE2190" s="14" t="s">
        <v>17</v>
      </c>
      <c r="AF2190" s="151" t="s">
        <v>192</v>
      </c>
    </row>
    <row r="2191" spans="1:34" s="149" customFormat="1" ht="15">
      <c r="A2191" s="149" t="s">
        <v>143</v>
      </c>
      <c r="B2191" s="149" t="s">
        <v>149</v>
      </c>
      <c r="C2191" s="236">
        <v>40457</v>
      </c>
      <c r="D2191" s="236">
        <v>40700</v>
      </c>
      <c r="E2191" s="149">
        <v>2011</v>
      </c>
      <c r="F2191" s="149">
        <v>1</v>
      </c>
      <c r="G2191" s="149">
        <v>3</v>
      </c>
      <c r="H2191" s="150">
        <v>37.073692872276922</v>
      </c>
      <c r="I2191">
        <v>1.8926000000000001</v>
      </c>
      <c r="J2191" s="148" t="s">
        <v>17</v>
      </c>
      <c r="K2191" s="148" t="s">
        <v>17</v>
      </c>
      <c r="L2191" s="165">
        <v>6.29</v>
      </c>
      <c r="M2191" s="148" t="s">
        <v>17</v>
      </c>
      <c r="N2191" s="166">
        <v>118.15758000000001</v>
      </c>
      <c r="O2191" s="166">
        <v>886</v>
      </c>
      <c r="P2191" s="166">
        <v>9.1389999999999999E-2</v>
      </c>
      <c r="Q2191" s="166">
        <v>0.88800000000000001</v>
      </c>
      <c r="R2191" s="148" t="s">
        <v>17</v>
      </c>
      <c r="S2191" s="148" t="s">
        <v>17</v>
      </c>
      <c r="T2191" s="14" t="s">
        <v>17</v>
      </c>
      <c r="U2191" s="14" t="s">
        <v>17</v>
      </c>
      <c r="V2191" s="14" t="s">
        <v>17</v>
      </c>
      <c r="W2191" s="14" t="s">
        <v>17</v>
      </c>
      <c r="X2191" s="161">
        <v>0.53211999999999993</v>
      </c>
      <c r="Y2191" s="148">
        <v>89</v>
      </c>
      <c r="Z2191" s="14" t="s">
        <v>17</v>
      </c>
      <c r="AA2191" s="14" t="s">
        <v>17</v>
      </c>
      <c r="AB2191" s="147" t="s">
        <v>17</v>
      </c>
      <c r="AC2191" s="147" t="s">
        <v>17</v>
      </c>
      <c r="AD2191" s="14" t="s">
        <v>17</v>
      </c>
      <c r="AE2191" s="14" t="s">
        <v>17</v>
      </c>
      <c r="AF2191" s="151" t="s">
        <v>192</v>
      </c>
    </row>
    <row r="2192" spans="1:34" s="149" customFormat="1" ht="15">
      <c r="A2192" s="149" t="s">
        <v>143</v>
      </c>
      <c r="B2192" s="149" t="s">
        <v>149</v>
      </c>
      <c r="C2192" s="236">
        <v>40457</v>
      </c>
      <c r="D2192" s="236">
        <v>40700</v>
      </c>
      <c r="E2192" s="149">
        <v>2011</v>
      </c>
      <c r="F2192" s="149">
        <v>1</v>
      </c>
      <c r="G2192" s="149">
        <v>4</v>
      </c>
      <c r="H2192" s="150">
        <v>34.883346322211544</v>
      </c>
      <c r="I2192">
        <v>1.9351</v>
      </c>
      <c r="J2192" s="148" t="s">
        <v>17</v>
      </c>
      <c r="K2192" s="148" t="s">
        <v>17</v>
      </c>
      <c r="L2192" s="165">
        <v>6.3149999999999995</v>
      </c>
      <c r="M2192" s="148" t="s">
        <v>17</v>
      </c>
      <c r="N2192" s="166">
        <v>93.981520000000017</v>
      </c>
      <c r="O2192" s="166">
        <v>781</v>
      </c>
      <c r="P2192" s="166">
        <v>6.3890000000000002E-2</v>
      </c>
      <c r="Q2192" s="166">
        <v>0.83399999999999996</v>
      </c>
      <c r="R2192" s="148" t="s">
        <v>17</v>
      </c>
      <c r="S2192" s="148" t="s">
        <v>17</v>
      </c>
      <c r="T2192" s="14" t="s">
        <v>17</v>
      </c>
      <c r="U2192" s="14" t="s">
        <v>17</v>
      </c>
      <c r="V2192" s="14" t="s">
        <v>17</v>
      </c>
      <c r="W2192" s="14" t="s">
        <v>17</v>
      </c>
      <c r="X2192" s="161">
        <v>0.52699999999999991</v>
      </c>
      <c r="Y2192" s="148">
        <v>89</v>
      </c>
      <c r="Z2192" s="14" t="s">
        <v>17</v>
      </c>
      <c r="AA2192" s="14" t="s">
        <v>17</v>
      </c>
      <c r="AB2192" s="147" t="s">
        <v>17</v>
      </c>
      <c r="AC2192" s="147" t="s">
        <v>17</v>
      </c>
      <c r="AD2192" s="14" t="s">
        <v>17</v>
      </c>
      <c r="AE2192" s="14" t="s">
        <v>17</v>
      </c>
      <c r="AF2192" s="151" t="s">
        <v>192</v>
      </c>
    </row>
    <row r="2193" spans="1:32" s="149" customFormat="1" ht="15">
      <c r="A2193" s="149" t="s">
        <v>143</v>
      </c>
      <c r="B2193" s="149" t="s">
        <v>149</v>
      </c>
      <c r="C2193" s="236">
        <v>40457</v>
      </c>
      <c r="D2193" s="236">
        <v>40700</v>
      </c>
      <c r="E2193" s="149">
        <v>2011</v>
      </c>
      <c r="F2193" s="149">
        <v>1</v>
      </c>
      <c r="G2193" s="149">
        <v>5</v>
      </c>
      <c r="H2193" s="150">
        <v>38.145895198061538</v>
      </c>
      <c r="I2193">
        <v>2.2403</v>
      </c>
      <c r="J2193" s="148" t="s">
        <v>17</v>
      </c>
      <c r="K2193" s="148" t="s">
        <v>17</v>
      </c>
      <c r="L2193" s="165">
        <v>6</v>
      </c>
      <c r="M2193" s="148" t="s">
        <v>17</v>
      </c>
      <c r="N2193" s="166">
        <v>83.698219999999992</v>
      </c>
      <c r="O2193" s="166">
        <v>867</v>
      </c>
      <c r="P2193" s="166">
        <v>6.719E-2</v>
      </c>
      <c r="Q2193" s="166">
        <v>0.90300000000000002</v>
      </c>
      <c r="R2193" s="148" t="s">
        <v>17</v>
      </c>
      <c r="S2193" s="148" t="s">
        <v>17</v>
      </c>
      <c r="T2193" s="14" t="s">
        <v>17</v>
      </c>
      <c r="U2193" s="14" t="s">
        <v>17</v>
      </c>
      <c r="V2193" s="14" t="s">
        <v>17</v>
      </c>
      <c r="W2193" s="14" t="s">
        <v>17</v>
      </c>
      <c r="X2193" s="161">
        <v>0.63442500000000002</v>
      </c>
      <c r="Y2193" s="148">
        <v>89</v>
      </c>
      <c r="Z2193" s="14" t="s">
        <v>17</v>
      </c>
      <c r="AA2193" s="14" t="s">
        <v>17</v>
      </c>
      <c r="AB2193" s="147" t="s">
        <v>17</v>
      </c>
      <c r="AC2193" s="147" t="s">
        <v>17</v>
      </c>
      <c r="AD2193" s="14" t="s">
        <v>17</v>
      </c>
      <c r="AE2193" s="14" t="s">
        <v>17</v>
      </c>
      <c r="AF2193" s="151" t="s">
        <v>192</v>
      </c>
    </row>
    <row r="2194" spans="1:32" s="149" customFormat="1" ht="15">
      <c r="A2194" s="149" t="s">
        <v>143</v>
      </c>
      <c r="B2194" s="149" t="s">
        <v>149</v>
      </c>
      <c r="C2194" s="236">
        <v>40457</v>
      </c>
      <c r="D2194" s="236">
        <v>40700</v>
      </c>
      <c r="E2194" s="149">
        <v>2011</v>
      </c>
      <c r="F2194" s="149">
        <v>1</v>
      </c>
      <c r="G2194" s="149">
        <v>6</v>
      </c>
      <c r="H2194" s="150">
        <v>35.149435484815385</v>
      </c>
      <c r="I2194">
        <v>2.1966000000000001</v>
      </c>
      <c r="J2194" s="148" t="s">
        <v>17</v>
      </c>
      <c r="K2194" s="148" t="s">
        <v>17</v>
      </c>
      <c r="L2194" s="165">
        <v>6.1349999999999998</v>
      </c>
      <c r="M2194" s="148" t="s">
        <v>17</v>
      </c>
      <c r="N2194" s="166">
        <v>54.058120000000002</v>
      </c>
      <c r="O2194" s="166">
        <v>674</v>
      </c>
      <c r="P2194" s="166">
        <v>8.3449999999999996E-2</v>
      </c>
      <c r="Q2194" s="166">
        <v>0.84599999999999997</v>
      </c>
      <c r="R2194" s="148" t="s">
        <v>17</v>
      </c>
      <c r="S2194" s="148" t="s">
        <v>17</v>
      </c>
      <c r="T2194" s="14" t="s">
        <v>17</v>
      </c>
      <c r="U2194" s="14" t="s">
        <v>17</v>
      </c>
      <c r="V2194" s="14" t="s">
        <v>17</v>
      </c>
      <c r="W2194" s="14" t="s">
        <v>17</v>
      </c>
      <c r="X2194" s="161">
        <v>0.67537999999999998</v>
      </c>
      <c r="Y2194" s="148">
        <v>89</v>
      </c>
      <c r="Z2194" s="14" t="s">
        <v>17</v>
      </c>
      <c r="AA2194" s="14" t="s">
        <v>17</v>
      </c>
      <c r="AB2194" s="147" t="s">
        <v>17</v>
      </c>
      <c r="AC2194" s="147" t="s">
        <v>17</v>
      </c>
      <c r="AD2194" s="14" t="s">
        <v>17</v>
      </c>
      <c r="AE2194" s="14" t="s">
        <v>17</v>
      </c>
      <c r="AF2194" s="151" t="s">
        <v>192</v>
      </c>
    </row>
    <row r="2195" spans="1:32" s="149" customFormat="1" ht="15">
      <c r="A2195" s="149" t="s">
        <v>143</v>
      </c>
      <c r="B2195" s="149" t="s">
        <v>149</v>
      </c>
      <c r="C2195" s="236">
        <v>40457</v>
      </c>
      <c r="D2195" s="236">
        <v>40700</v>
      </c>
      <c r="E2195" s="149">
        <v>2011</v>
      </c>
      <c r="F2195" s="149">
        <v>1</v>
      </c>
      <c r="G2195" s="149">
        <v>7</v>
      </c>
      <c r="H2195" s="150">
        <v>34.831910527615385</v>
      </c>
      <c r="I2195">
        <v>2.7993000000000001</v>
      </c>
      <c r="J2195" s="148" t="s">
        <v>17</v>
      </c>
      <c r="K2195" s="148" t="s">
        <v>17</v>
      </c>
      <c r="L2195" s="165">
        <v>5.375</v>
      </c>
      <c r="M2195" s="148" t="s">
        <v>17</v>
      </c>
      <c r="N2195" s="166">
        <v>102.3092</v>
      </c>
      <c r="O2195" s="166">
        <v>979</v>
      </c>
      <c r="P2195" s="166">
        <v>9.7259999999999999E-2</v>
      </c>
      <c r="Q2195" s="166">
        <v>0.96099999999999997</v>
      </c>
      <c r="R2195" s="148" t="s">
        <v>17</v>
      </c>
      <c r="S2195" s="148" t="s">
        <v>17</v>
      </c>
      <c r="T2195" s="14" t="s">
        <v>17</v>
      </c>
      <c r="U2195" s="14" t="s">
        <v>17</v>
      </c>
      <c r="V2195" s="14" t="s">
        <v>17</v>
      </c>
      <c r="W2195" s="14" t="s">
        <v>17</v>
      </c>
      <c r="X2195" s="161">
        <v>0.74330000000000007</v>
      </c>
      <c r="Y2195" s="148">
        <v>89</v>
      </c>
      <c r="Z2195" s="14" t="s">
        <v>17</v>
      </c>
      <c r="AA2195" s="14" t="s">
        <v>17</v>
      </c>
      <c r="AB2195" s="147" t="s">
        <v>17</v>
      </c>
      <c r="AC2195" s="147" t="s">
        <v>17</v>
      </c>
      <c r="AD2195" s="14" t="s">
        <v>17</v>
      </c>
      <c r="AE2195" s="14" t="s">
        <v>17</v>
      </c>
      <c r="AF2195" s="151" t="s">
        <v>192</v>
      </c>
    </row>
    <row r="2196" spans="1:32" ht="15">
      <c r="A2196" t="s">
        <v>143</v>
      </c>
      <c r="B2196" t="s">
        <v>149</v>
      </c>
      <c r="C2196" s="235">
        <v>40457</v>
      </c>
      <c r="D2196" s="235">
        <v>40700</v>
      </c>
      <c r="E2196">
        <v>2011</v>
      </c>
      <c r="F2196">
        <v>1</v>
      </c>
      <c r="G2196">
        <v>8</v>
      </c>
      <c r="H2196" s="130">
        <v>48.576182132838461</v>
      </c>
      <c r="I2196">
        <v>2.5251999999999999</v>
      </c>
      <c r="J2196" s="14" t="s">
        <v>17</v>
      </c>
      <c r="K2196" s="14" t="s">
        <v>17</v>
      </c>
      <c r="L2196" s="14" t="s">
        <v>17</v>
      </c>
      <c r="M2196" s="14" t="s">
        <v>17</v>
      </c>
      <c r="N2196" s="14" t="s">
        <v>17</v>
      </c>
      <c r="O2196" s="14" t="s">
        <v>17</v>
      </c>
      <c r="P2196" s="14" t="s">
        <v>17</v>
      </c>
      <c r="Q2196" s="14" t="s">
        <v>17</v>
      </c>
      <c r="R2196" s="14" t="s">
        <v>17</v>
      </c>
      <c r="S2196" s="14" t="s">
        <v>17</v>
      </c>
      <c r="T2196" s="14" t="s">
        <v>17</v>
      </c>
      <c r="U2196" s="14" t="s">
        <v>17</v>
      </c>
      <c r="V2196" s="14" t="s">
        <v>17</v>
      </c>
      <c r="W2196" s="14" t="s">
        <v>17</v>
      </c>
      <c r="X2196" s="144">
        <v>0.65528999999999993</v>
      </c>
      <c r="Y2196" s="14">
        <v>89</v>
      </c>
      <c r="Z2196" s="14" t="s">
        <v>17</v>
      </c>
      <c r="AA2196" s="14" t="s">
        <v>17</v>
      </c>
      <c r="AB2196" s="147" t="s">
        <v>17</v>
      </c>
      <c r="AC2196" s="147" t="s">
        <v>17</v>
      </c>
      <c r="AD2196" s="14" t="s">
        <v>17</v>
      </c>
      <c r="AE2196" t="s">
        <v>17</v>
      </c>
    </row>
    <row r="2197" spans="1:32" ht="15">
      <c r="A2197" t="s">
        <v>143</v>
      </c>
      <c r="B2197" t="s">
        <v>149</v>
      </c>
      <c r="C2197" s="235">
        <v>40457</v>
      </c>
      <c r="D2197" s="235">
        <v>40700</v>
      </c>
      <c r="E2197">
        <v>2011</v>
      </c>
      <c r="F2197">
        <v>1</v>
      </c>
      <c r="G2197">
        <v>9</v>
      </c>
      <c r="H2197" s="130">
        <v>35.772077768815386</v>
      </c>
      <c r="I2197">
        <v>2.1585999999999999</v>
      </c>
      <c r="J2197" s="14" t="s">
        <v>17</v>
      </c>
      <c r="K2197" s="14" t="s">
        <v>17</v>
      </c>
      <c r="L2197" s="14" t="s">
        <v>17</v>
      </c>
      <c r="M2197" s="14" t="s">
        <v>17</v>
      </c>
      <c r="N2197" s="14" t="s">
        <v>17</v>
      </c>
      <c r="O2197" s="14" t="s">
        <v>17</v>
      </c>
      <c r="P2197" s="14" t="s">
        <v>17</v>
      </c>
      <c r="Q2197" s="14" t="s">
        <v>17</v>
      </c>
      <c r="R2197" s="14" t="s">
        <v>17</v>
      </c>
      <c r="S2197" s="14" t="s">
        <v>17</v>
      </c>
      <c r="T2197" s="14" t="s">
        <v>17</v>
      </c>
      <c r="U2197" s="14" t="s">
        <v>17</v>
      </c>
      <c r="V2197" s="14" t="s">
        <v>17</v>
      </c>
      <c r="W2197" s="14" t="s">
        <v>17</v>
      </c>
      <c r="X2197" s="144">
        <v>0.57058999999999993</v>
      </c>
      <c r="Y2197" s="14">
        <v>89</v>
      </c>
      <c r="Z2197" s="14" t="s">
        <v>17</v>
      </c>
      <c r="AA2197" s="14" t="s">
        <v>17</v>
      </c>
      <c r="AB2197" s="147" t="s">
        <v>17</v>
      </c>
      <c r="AC2197" s="147" t="s">
        <v>17</v>
      </c>
      <c r="AD2197" s="14" t="s">
        <v>17</v>
      </c>
      <c r="AE2197" t="s">
        <v>345</v>
      </c>
    </row>
    <row r="2198" spans="1:32" ht="15">
      <c r="A2198" t="s">
        <v>143</v>
      </c>
      <c r="B2198" t="s">
        <v>149</v>
      </c>
      <c r="C2198" s="235">
        <v>40457</v>
      </c>
      <c r="D2198" s="235">
        <v>40700</v>
      </c>
      <c r="E2198">
        <v>2011</v>
      </c>
      <c r="F2198">
        <v>1</v>
      </c>
      <c r="G2198">
        <v>10</v>
      </c>
      <c r="H2198" s="130">
        <v>37.863438156034618</v>
      </c>
      <c r="I2198">
        <v>2.4264000000000001</v>
      </c>
      <c r="J2198" s="14" t="s">
        <v>17</v>
      </c>
      <c r="K2198" s="14" t="s">
        <v>17</v>
      </c>
      <c r="L2198" s="14" t="s">
        <v>17</v>
      </c>
      <c r="M2198" s="14" t="s">
        <v>17</v>
      </c>
      <c r="N2198" s="14" t="s">
        <v>17</v>
      </c>
      <c r="O2198" s="14" t="s">
        <v>17</v>
      </c>
      <c r="P2198" s="14" t="s">
        <v>17</v>
      </c>
      <c r="Q2198" s="14" t="s">
        <v>17</v>
      </c>
      <c r="R2198" s="14" t="s">
        <v>17</v>
      </c>
      <c r="S2198" s="14" t="s">
        <v>17</v>
      </c>
      <c r="T2198" s="14" t="s">
        <v>17</v>
      </c>
      <c r="U2198" s="14" t="s">
        <v>17</v>
      </c>
      <c r="V2198" s="14" t="s">
        <v>17</v>
      </c>
      <c r="W2198" s="14" t="s">
        <v>17</v>
      </c>
      <c r="X2198" s="144">
        <v>0.62767499999999998</v>
      </c>
      <c r="Y2198" s="14">
        <v>89</v>
      </c>
      <c r="Z2198" s="14" t="s">
        <v>17</v>
      </c>
      <c r="AA2198" s="14" t="s">
        <v>17</v>
      </c>
      <c r="AB2198" s="147" t="s">
        <v>17</v>
      </c>
      <c r="AC2198" s="147" t="s">
        <v>17</v>
      </c>
      <c r="AD2198" s="14" t="s">
        <v>17</v>
      </c>
      <c r="AE2198" t="s">
        <v>17</v>
      </c>
    </row>
    <row r="2199" spans="1:32" ht="15">
      <c r="A2199" t="s">
        <v>143</v>
      </c>
      <c r="B2199" t="s">
        <v>149</v>
      </c>
      <c r="C2199" s="235">
        <v>40457</v>
      </c>
      <c r="D2199" s="235">
        <v>40700</v>
      </c>
      <c r="E2199">
        <v>2011</v>
      </c>
      <c r="F2199">
        <v>1</v>
      </c>
      <c r="G2199">
        <v>11</v>
      </c>
      <c r="H2199" s="130">
        <v>47.256714118350004</v>
      </c>
      <c r="I2199">
        <v>2.9479000000000002</v>
      </c>
      <c r="J2199" s="14" t="s">
        <v>17</v>
      </c>
      <c r="K2199" s="14" t="s">
        <v>17</v>
      </c>
      <c r="L2199" s="14" t="s">
        <v>17</v>
      </c>
      <c r="M2199" s="14" t="s">
        <v>17</v>
      </c>
      <c r="N2199" s="14" t="s">
        <v>17</v>
      </c>
      <c r="O2199" s="14" t="s">
        <v>17</v>
      </c>
      <c r="P2199" s="14" t="s">
        <v>17</v>
      </c>
      <c r="Q2199" s="14" t="s">
        <v>17</v>
      </c>
      <c r="R2199" s="14" t="s">
        <v>17</v>
      </c>
      <c r="S2199" s="14" t="s">
        <v>17</v>
      </c>
      <c r="T2199" s="14" t="s">
        <v>17</v>
      </c>
      <c r="U2199" s="14" t="s">
        <v>17</v>
      </c>
      <c r="V2199" s="14" t="s">
        <v>17</v>
      </c>
      <c r="W2199" s="14" t="s">
        <v>17</v>
      </c>
      <c r="X2199" s="144">
        <v>0.69157000000000002</v>
      </c>
      <c r="Y2199" s="14">
        <v>89</v>
      </c>
      <c r="Z2199" s="14" t="s">
        <v>17</v>
      </c>
      <c r="AA2199" s="14" t="s">
        <v>17</v>
      </c>
      <c r="AB2199" s="147" t="s">
        <v>17</v>
      </c>
      <c r="AC2199" s="147" t="s">
        <v>17</v>
      </c>
      <c r="AD2199" s="14" t="s">
        <v>17</v>
      </c>
      <c r="AE2199" t="s">
        <v>345</v>
      </c>
    </row>
    <row r="2200" spans="1:32" ht="15">
      <c r="A2200" t="s">
        <v>143</v>
      </c>
      <c r="B2200" t="s">
        <v>149</v>
      </c>
      <c r="C2200" s="235">
        <v>40457</v>
      </c>
      <c r="D2200" s="235">
        <v>40700</v>
      </c>
      <c r="E2200">
        <v>2011</v>
      </c>
      <c r="F2200">
        <v>1</v>
      </c>
      <c r="G2200">
        <v>12</v>
      </c>
      <c r="H2200" s="130">
        <v>48.480499912223074</v>
      </c>
      <c r="I2200">
        <v>2.6665999999999999</v>
      </c>
      <c r="J2200" s="14" t="s">
        <v>17</v>
      </c>
      <c r="K2200" s="14" t="s">
        <v>17</v>
      </c>
      <c r="L2200" s="14" t="s">
        <v>17</v>
      </c>
      <c r="M2200" s="14" t="s">
        <v>17</v>
      </c>
      <c r="N2200" s="14" t="s">
        <v>17</v>
      </c>
      <c r="O2200" s="14" t="s">
        <v>17</v>
      </c>
      <c r="P2200" s="14" t="s">
        <v>17</v>
      </c>
      <c r="Q2200" s="14" t="s">
        <v>17</v>
      </c>
      <c r="R2200" s="14" t="s">
        <v>17</v>
      </c>
      <c r="S2200" s="14" t="s">
        <v>17</v>
      </c>
      <c r="T2200" s="14" t="s">
        <v>17</v>
      </c>
      <c r="U2200" s="14" t="s">
        <v>17</v>
      </c>
      <c r="V2200" s="14" t="s">
        <v>17</v>
      </c>
      <c r="W2200" s="14" t="s">
        <v>17</v>
      </c>
      <c r="X2200" s="144">
        <v>0.75829499999999994</v>
      </c>
      <c r="Y2200" s="14">
        <v>89</v>
      </c>
      <c r="Z2200" s="14" t="s">
        <v>17</v>
      </c>
      <c r="AA2200" s="14" t="s">
        <v>17</v>
      </c>
      <c r="AB2200" s="147" t="s">
        <v>17</v>
      </c>
      <c r="AC2200" s="147" t="s">
        <v>17</v>
      </c>
      <c r="AD2200" s="14" t="s">
        <v>17</v>
      </c>
      <c r="AE2200" t="s">
        <v>17</v>
      </c>
    </row>
    <row r="2201" spans="1:32" ht="15">
      <c r="A2201" t="s">
        <v>143</v>
      </c>
      <c r="B2201" t="s">
        <v>149</v>
      </c>
      <c r="C2201" s="235">
        <v>40457</v>
      </c>
      <c r="D2201" s="235">
        <v>40700</v>
      </c>
      <c r="E2201">
        <v>2011</v>
      </c>
      <c r="F2201">
        <v>1</v>
      </c>
      <c r="G2201">
        <v>13</v>
      </c>
      <c r="H2201" s="130">
        <v>47.885291896326933</v>
      </c>
      <c r="I2201">
        <v>2.6558000000000002</v>
      </c>
      <c r="J2201" s="14" t="s">
        <v>17</v>
      </c>
      <c r="K2201" s="14" t="s">
        <v>17</v>
      </c>
      <c r="L2201" s="14" t="s">
        <v>17</v>
      </c>
      <c r="M2201" s="14" t="s">
        <v>17</v>
      </c>
      <c r="N2201" s="14" t="s">
        <v>17</v>
      </c>
      <c r="O2201" s="14" t="s">
        <v>17</v>
      </c>
      <c r="P2201" s="14" t="s">
        <v>17</v>
      </c>
      <c r="Q2201" s="14" t="s">
        <v>17</v>
      </c>
      <c r="R2201" s="14" t="s">
        <v>17</v>
      </c>
      <c r="S2201" s="14" t="s">
        <v>17</v>
      </c>
      <c r="T2201" s="14" t="s">
        <v>17</v>
      </c>
      <c r="U2201" s="14" t="s">
        <v>17</v>
      </c>
      <c r="V2201" s="14" t="s">
        <v>17</v>
      </c>
      <c r="W2201" s="14" t="s">
        <v>17</v>
      </c>
      <c r="X2201" s="144">
        <v>0.76934499999999995</v>
      </c>
      <c r="Y2201" s="14">
        <v>89</v>
      </c>
      <c r="Z2201" s="14" t="s">
        <v>17</v>
      </c>
      <c r="AA2201" s="14" t="s">
        <v>17</v>
      </c>
      <c r="AB2201" s="147" t="s">
        <v>17</v>
      </c>
      <c r="AC2201" s="147" t="s">
        <v>17</v>
      </c>
      <c r="AD2201" s="14" t="s">
        <v>17</v>
      </c>
      <c r="AE2201" t="s">
        <v>345</v>
      </c>
    </row>
    <row r="2202" spans="1:32" ht="15">
      <c r="A2202" t="s">
        <v>143</v>
      </c>
      <c r="B2202" t="s">
        <v>149</v>
      </c>
      <c r="C2202" s="235">
        <v>40457</v>
      </c>
      <c r="D2202" s="235">
        <v>40700</v>
      </c>
      <c r="E2202">
        <v>2011</v>
      </c>
      <c r="F2202">
        <v>1</v>
      </c>
      <c r="G2202">
        <v>14</v>
      </c>
      <c r="H2202" s="130">
        <v>38.615266218946161</v>
      </c>
      <c r="I2202">
        <v>2.3973</v>
      </c>
      <c r="J2202" s="14" t="s">
        <v>17</v>
      </c>
      <c r="K2202" s="14" t="s">
        <v>17</v>
      </c>
      <c r="L2202" s="14" t="s">
        <v>17</v>
      </c>
      <c r="M2202" s="14" t="s">
        <v>17</v>
      </c>
      <c r="N2202" s="14" t="s">
        <v>17</v>
      </c>
      <c r="O2202" s="14" t="s">
        <v>17</v>
      </c>
      <c r="P2202" s="14" t="s">
        <v>17</v>
      </c>
      <c r="Q2202" s="14" t="s">
        <v>17</v>
      </c>
      <c r="R2202" s="14" t="s">
        <v>17</v>
      </c>
      <c r="S2202" s="14" t="s">
        <v>17</v>
      </c>
      <c r="T2202" s="14" t="s">
        <v>17</v>
      </c>
      <c r="U2202" s="14" t="s">
        <v>17</v>
      </c>
      <c r="V2202" s="14" t="s">
        <v>17</v>
      </c>
      <c r="W2202" s="14" t="s">
        <v>17</v>
      </c>
      <c r="X2202" s="144">
        <v>0.6307100000000001</v>
      </c>
      <c r="Y2202" s="14">
        <v>89</v>
      </c>
      <c r="Z2202" s="14" t="s">
        <v>17</v>
      </c>
      <c r="AA2202" s="14" t="s">
        <v>17</v>
      </c>
      <c r="AB2202" s="147" t="s">
        <v>17</v>
      </c>
      <c r="AC2202" s="147" t="s">
        <v>17</v>
      </c>
      <c r="AD2202" s="14" t="s">
        <v>17</v>
      </c>
      <c r="AE2202" t="s">
        <v>17</v>
      </c>
    </row>
    <row r="2203" spans="1:32" ht="15">
      <c r="A2203" t="s">
        <v>143</v>
      </c>
      <c r="B2203" t="s">
        <v>149</v>
      </c>
      <c r="C2203" s="235">
        <v>40457</v>
      </c>
      <c r="D2203" s="235">
        <v>40700</v>
      </c>
      <c r="E2203">
        <v>2011</v>
      </c>
      <c r="F2203">
        <v>2</v>
      </c>
      <c r="G2203">
        <v>1</v>
      </c>
      <c r="H2203" s="130">
        <v>25.520706212607692</v>
      </c>
      <c r="I2203">
        <v>1.7441</v>
      </c>
      <c r="J2203" s="14" t="s">
        <v>17</v>
      </c>
      <c r="K2203" s="14" t="s">
        <v>17</v>
      </c>
      <c r="L2203" s="167">
        <v>6.4649999999999999</v>
      </c>
      <c r="M2203" s="14" t="s">
        <v>17</v>
      </c>
      <c r="N2203" s="168">
        <v>42.020609999999998</v>
      </c>
      <c r="O2203" s="168">
        <v>605</v>
      </c>
      <c r="P2203" s="168">
        <v>6.6170000000000007E-2</v>
      </c>
      <c r="Q2203" s="168">
        <v>0.76200000000000001</v>
      </c>
      <c r="R2203" s="14" t="s">
        <v>17</v>
      </c>
      <c r="S2203" s="14" t="s">
        <v>17</v>
      </c>
      <c r="T2203" s="14" t="s">
        <v>17</v>
      </c>
      <c r="U2203" s="14" t="s">
        <v>17</v>
      </c>
      <c r="V2203" s="14" t="s">
        <v>17</v>
      </c>
      <c r="W2203" s="14" t="s">
        <v>17</v>
      </c>
      <c r="X2203" s="144">
        <v>0.43005499999999997</v>
      </c>
      <c r="Y2203" s="14">
        <v>89</v>
      </c>
      <c r="Z2203" s="14" t="s">
        <v>17</v>
      </c>
      <c r="AA2203" s="14" t="s">
        <v>17</v>
      </c>
      <c r="AB2203" s="147" t="s">
        <v>17</v>
      </c>
      <c r="AC2203" s="147" t="s">
        <v>17</v>
      </c>
      <c r="AD2203" s="14" t="s">
        <v>17</v>
      </c>
      <c r="AE2203" t="s">
        <v>345</v>
      </c>
    </row>
    <row r="2204" spans="1:32" ht="15">
      <c r="A2204" t="s">
        <v>143</v>
      </c>
      <c r="B2204" t="s">
        <v>149</v>
      </c>
      <c r="C2204" s="235">
        <v>40457</v>
      </c>
      <c r="D2204" s="235">
        <v>40700</v>
      </c>
      <c r="E2204">
        <v>2011</v>
      </c>
      <c r="F2204">
        <v>2</v>
      </c>
      <c r="G2204">
        <v>2</v>
      </c>
      <c r="H2204" s="130">
        <v>29.415428526634614</v>
      </c>
      <c r="I2204">
        <v>1.6768000000000001</v>
      </c>
      <c r="J2204" s="14" t="s">
        <v>17</v>
      </c>
      <c r="K2204" s="14" t="s">
        <v>17</v>
      </c>
      <c r="L2204" s="167">
        <v>6.5149999999999997</v>
      </c>
      <c r="M2204" s="14" t="s">
        <v>17</v>
      </c>
      <c r="N2204" s="168">
        <v>131.46537999999998</v>
      </c>
      <c r="O2204" s="168">
        <v>913</v>
      </c>
      <c r="P2204" s="168">
        <v>7.7549999999999994E-2</v>
      </c>
      <c r="Q2204" s="168">
        <v>0.78100000000000003</v>
      </c>
      <c r="R2204" s="14" t="s">
        <v>17</v>
      </c>
      <c r="S2204" s="14" t="s">
        <v>17</v>
      </c>
      <c r="T2204" s="14" t="s">
        <v>17</v>
      </c>
      <c r="U2204" s="14" t="s">
        <v>17</v>
      </c>
      <c r="V2204" s="14" t="s">
        <v>17</v>
      </c>
      <c r="W2204" s="14" t="s">
        <v>17</v>
      </c>
      <c r="X2204" s="144">
        <v>0.46886499999999998</v>
      </c>
      <c r="Y2204" s="14">
        <v>89</v>
      </c>
      <c r="Z2204" s="14" t="s">
        <v>17</v>
      </c>
      <c r="AA2204" s="14" t="s">
        <v>17</v>
      </c>
      <c r="AB2204" s="147" t="s">
        <v>17</v>
      </c>
      <c r="AC2204" s="147" t="s">
        <v>17</v>
      </c>
      <c r="AD2204" s="14" t="s">
        <v>17</v>
      </c>
      <c r="AE2204" t="s">
        <v>17</v>
      </c>
    </row>
    <row r="2205" spans="1:32" ht="15">
      <c r="A2205" t="s">
        <v>143</v>
      </c>
      <c r="B2205" t="s">
        <v>149</v>
      </c>
      <c r="C2205" s="235">
        <v>40457</v>
      </c>
      <c r="D2205" s="235">
        <v>40700</v>
      </c>
      <c r="E2205">
        <v>2011</v>
      </c>
      <c r="F2205">
        <v>2</v>
      </c>
      <c r="G2205">
        <v>3</v>
      </c>
      <c r="H2205" s="130">
        <v>30.320720258019232</v>
      </c>
      <c r="I2205">
        <v>1.83</v>
      </c>
      <c r="J2205" s="14" t="s">
        <v>17</v>
      </c>
      <c r="K2205" s="14" t="s">
        <v>17</v>
      </c>
      <c r="L2205" s="167">
        <v>6.4050000000000002</v>
      </c>
      <c r="M2205" s="14" t="s">
        <v>17</v>
      </c>
      <c r="N2205" s="168">
        <v>128.56186</v>
      </c>
      <c r="O2205" s="168">
        <v>869</v>
      </c>
      <c r="P2205" s="168">
        <v>8.2170000000000007E-2</v>
      </c>
      <c r="Q2205" s="168">
        <v>0.82</v>
      </c>
      <c r="R2205" s="14" t="s">
        <v>17</v>
      </c>
      <c r="S2205" s="14" t="s">
        <v>17</v>
      </c>
      <c r="T2205" s="14" t="s">
        <v>17</v>
      </c>
      <c r="U2205" s="14" t="s">
        <v>17</v>
      </c>
      <c r="V2205" s="14" t="s">
        <v>17</v>
      </c>
      <c r="W2205" s="14" t="s">
        <v>17</v>
      </c>
      <c r="X2205" s="144">
        <v>0.48482999999999998</v>
      </c>
      <c r="Y2205" s="14">
        <v>89</v>
      </c>
      <c r="Z2205" s="14" t="s">
        <v>17</v>
      </c>
      <c r="AA2205" s="14" t="s">
        <v>17</v>
      </c>
      <c r="AB2205" s="147" t="s">
        <v>17</v>
      </c>
      <c r="AC2205" s="147" t="s">
        <v>17</v>
      </c>
      <c r="AD2205" s="14" t="s">
        <v>17</v>
      </c>
      <c r="AE2205" t="s">
        <v>345</v>
      </c>
    </row>
    <row r="2206" spans="1:32" ht="15">
      <c r="A2206" t="s">
        <v>143</v>
      </c>
      <c r="B2206" t="s">
        <v>149</v>
      </c>
      <c r="C2206" s="235">
        <v>40457</v>
      </c>
      <c r="D2206" s="235">
        <v>40700</v>
      </c>
      <c r="E2206">
        <v>2011</v>
      </c>
      <c r="F2206">
        <v>2</v>
      </c>
      <c r="G2206">
        <v>4</v>
      </c>
      <c r="H2206" s="130">
        <v>41.70863863066154</v>
      </c>
      <c r="I2206">
        <v>2.1316999999999999</v>
      </c>
      <c r="J2206" s="14" t="s">
        <v>17</v>
      </c>
      <c r="K2206" s="14" t="s">
        <v>17</v>
      </c>
      <c r="L2206" s="167">
        <v>5.99</v>
      </c>
      <c r="M2206" s="14" t="s">
        <v>17</v>
      </c>
      <c r="N2206" s="168">
        <v>39.480030000000006</v>
      </c>
      <c r="O2206" s="168">
        <v>766</v>
      </c>
      <c r="P2206" s="168">
        <v>8.1989999999999993E-2</v>
      </c>
      <c r="Q2206" s="168">
        <v>0.82799999999999996</v>
      </c>
      <c r="R2206" s="14" t="s">
        <v>17</v>
      </c>
      <c r="S2206" s="14" t="s">
        <v>17</v>
      </c>
      <c r="T2206" s="14" t="s">
        <v>17</v>
      </c>
      <c r="U2206" s="14" t="s">
        <v>17</v>
      </c>
      <c r="V2206" s="14" t="s">
        <v>17</v>
      </c>
      <c r="W2206" s="14" t="s">
        <v>17</v>
      </c>
      <c r="X2206" s="144">
        <v>0.58316999999999997</v>
      </c>
      <c r="Y2206" s="14">
        <v>89</v>
      </c>
      <c r="Z2206" s="14" t="s">
        <v>17</v>
      </c>
      <c r="AA2206" s="14" t="s">
        <v>17</v>
      </c>
      <c r="AB2206" s="147" t="s">
        <v>17</v>
      </c>
      <c r="AC2206" s="147" t="s">
        <v>17</v>
      </c>
      <c r="AD2206" s="14" t="s">
        <v>17</v>
      </c>
      <c r="AE2206" t="s">
        <v>17</v>
      </c>
    </row>
    <row r="2207" spans="1:32" ht="15">
      <c r="A2207" t="s">
        <v>143</v>
      </c>
      <c r="B2207" t="s">
        <v>149</v>
      </c>
      <c r="C2207" s="235">
        <v>40457</v>
      </c>
      <c r="D2207" s="235">
        <v>40700</v>
      </c>
      <c r="E2207">
        <v>2011</v>
      </c>
      <c r="F2207">
        <v>2</v>
      </c>
      <c r="G2207">
        <v>5</v>
      </c>
      <c r="H2207" s="130">
        <v>45.875317362853849</v>
      </c>
      <c r="I2207">
        <v>2.3132999999999999</v>
      </c>
      <c r="J2207" s="14" t="s">
        <v>17</v>
      </c>
      <c r="K2207" s="14" t="s">
        <v>17</v>
      </c>
      <c r="L2207" s="167">
        <v>6.06</v>
      </c>
      <c r="M2207" s="14" t="s">
        <v>17</v>
      </c>
      <c r="N2207" s="168">
        <v>98.195880000000017</v>
      </c>
      <c r="O2207" s="168">
        <v>884</v>
      </c>
      <c r="P2207" s="168">
        <v>8.1689999999999999E-2</v>
      </c>
      <c r="Q2207" s="168">
        <v>0.874</v>
      </c>
      <c r="R2207" s="14" t="s">
        <v>17</v>
      </c>
      <c r="S2207" s="14" t="s">
        <v>17</v>
      </c>
      <c r="T2207" s="14" t="s">
        <v>17</v>
      </c>
      <c r="U2207" s="14" t="s">
        <v>17</v>
      </c>
      <c r="V2207" s="14" t="s">
        <v>17</v>
      </c>
      <c r="W2207" s="14" t="s">
        <v>17</v>
      </c>
      <c r="X2207" s="144">
        <v>0.67061499999999996</v>
      </c>
      <c r="Y2207" s="14">
        <v>89</v>
      </c>
      <c r="Z2207" s="14" t="s">
        <v>17</v>
      </c>
      <c r="AA2207" s="14" t="s">
        <v>17</v>
      </c>
      <c r="AB2207" s="147" t="s">
        <v>17</v>
      </c>
      <c r="AC2207" s="147" t="s">
        <v>17</v>
      </c>
      <c r="AD2207" s="14" t="s">
        <v>17</v>
      </c>
      <c r="AE2207" t="s">
        <v>345</v>
      </c>
    </row>
    <row r="2208" spans="1:32" ht="15">
      <c r="A2208" t="s">
        <v>143</v>
      </c>
      <c r="B2208" t="s">
        <v>149</v>
      </c>
      <c r="C2208" s="235">
        <v>40457</v>
      </c>
      <c r="D2208" s="235">
        <v>40700</v>
      </c>
      <c r="E2208">
        <v>2011</v>
      </c>
      <c r="F2208">
        <v>2</v>
      </c>
      <c r="G2208">
        <v>6</v>
      </c>
      <c r="H2208" s="130">
        <v>47.451995060123089</v>
      </c>
      <c r="I2208">
        <v>2.4607999999999999</v>
      </c>
      <c r="J2208" s="14" t="s">
        <v>17</v>
      </c>
      <c r="K2208" s="14" t="s">
        <v>17</v>
      </c>
      <c r="L2208" s="167">
        <v>5.415</v>
      </c>
      <c r="M2208" s="14" t="s">
        <v>17</v>
      </c>
      <c r="N2208" s="168">
        <v>133.64302000000004</v>
      </c>
      <c r="O2208" s="168">
        <v>1092</v>
      </c>
      <c r="P2208" s="168">
        <v>9.9610000000000004E-2</v>
      </c>
      <c r="Q2208" s="168">
        <v>0.98199999999999998</v>
      </c>
      <c r="R2208" s="14" t="s">
        <v>17</v>
      </c>
      <c r="S2208" s="14" t="s">
        <v>17</v>
      </c>
      <c r="T2208" s="14" t="s">
        <v>17</v>
      </c>
      <c r="U2208" s="14" t="s">
        <v>17</v>
      </c>
      <c r="V2208" s="14" t="s">
        <v>17</v>
      </c>
      <c r="W2208" s="14" t="s">
        <v>17</v>
      </c>
      <c r="X2208" s="144">
        <v>0.75195499999999993</v>
      </c>
      <c r="Y2208" s="14">
        <v>89</v>
      </c>
      <c r="Z2208" s="14" t="s">
        <v>17</v>
      </c>
      <c r="AA2208" s="14" t="s">
        <v>17</v>
      </c>
      <c r="AB2208" s="147" t="s">
        <v>17</v>
      </c>
      <c r="AC2208" s="147" t="s">
        <v>17</v>
      </c>
      <c r="AD2208" s="14" t="s">
        <v>17</v>
      </c>
      <c r="AE2208" t="s">
        <v>17</v>
      </c>
    </row>
    <row r="2209" spans="1:31" ht="15">
      <c r="A2209" t="s">
        <v>143</v>
      </c>
      <c r="B2209" t="s">
        <v>149</v>
      </c>
      <c r="C2209" s="235">
        <v>40457</v>
      </c>
      <c r="D2209" s="235">
        <v>40700</v>
      </c>
      <c r="E2209">
        <v>2011</v>
      </c>
      <c r="F2209">
        <v>2</v>
      </c>
      <c r="G2209">
        <v>7</v>
      </c>
      <c r="H2209" s="130">
        <v>48.133414703423085</v>
      </c>
      <c r="I2209">
        <v>2.9647000000000001</v>
      </c>
      <c r="J2209" s="14" t="s">
        <v>17</v>
      </c>
      <c r="K2209" s="14" t="s">
        <v>17</v>
      </c>
      <c r="L2209" s="167">
        <v>5.0999999999999996</v>
      </c>
      <c r="M2209" s="14" t="s">
        <v>17</v>
      </c>
      <c r="N2209" s="168">
        <v>108.47918</v>
      </c>
      <c r="O2209" s="168">
        <v>1066</v>
      </c>
      <c r="P2209" s="168">
        <v>0.10899</v>
      </c>
      <c r="Q2209" s="168">
        <v>1.05</v>
      </c>
      <c r="R2209" s="14" t="s">
        <v>17</v>
      </c>
      <c r="S2209" s="14" t="s">
        <v>17</v>
      </c>
      <c r="T2209" s="14" t="s">
        <v>17</v>
      </c>
      <c r="U2209" s="14" t="s">
        <v>17</v>
      </c>
      <c r="V2209" s="14" t="s">
        <v>17</v>
      </c>
      <c r="W2209" s="14" t="s">
        <v>17</v>
      </c>
      <c r="X2209" s="144">
        <v>0.79620000000000002</v>
      </c>
      <c r="Y2209" s="14">
        <v>89</v>
      </c>
      <c r="Z2209" s="14" t="s">
        <v>17</v>
      </c>
      <c r="AA2209" s="14" t="s">
        <v>17</v>
      </c>
      <c r="AB2209" s="147" t="s">
        <v>17</v>
      </c>
      <c r="AC2209" s="147" t="s">
        <v>17</v>
      </c>
      <c r="AD2209" s="14" t="s">
        <v>17</v>
      </c>
      <c r="AE2209" t="s">
        <v>345</v>
      </c>
    </row>
    <row r="2210" spans="1:31" ht="15">
      <c r="A2210" t="s">
        <v>143</v>
      </c>
      <c r="B2210" t="s">
        <v>149</v>
      </c>
      <c r="C2210" s="235">
        <v>40457</v>
      </c>
      <c r="D2210" s="235">
        <v>40700</v>
      </c>
      <c r="E2210">
        <v>2011</v>
      </c>
      <c r="F2210">
        <v>2</v>
      </c>
      <c r="G2210">
        <v>8</v>
      </c>
      <c r="H2210" s="130">
        <v>41.67890705423077</v>
      </c>
      <c r="I2210">
        <v>2.1915</v>
      </c>
      <c r="J2210" s="14" t="s">
        <v>17</v>
      </c>
      <c r="K2210" s="14" t="s">
        <v>17</v>
      </c>
      <c r="L2210" s="14" t="s">
        <v>17</v>
      </c>
      <c r="M2210" s="14" t="s">
        <v>17</v>
      </c>
      <c r="N2210" s="14" t="s">
        <v>17</v>
      </c>
      <c r="O2210" s="14" t="s">
        <v>17</v>
      </c>
      <c r="P2210" s="14" t="s">
        <v>17</v>
      </c>
      <c r="Q2210" s="14" t="s">
        <v>17</v>
      </c>
      <c r="R2210" s="14" t="s">
        <v>17</v>
      </c>
      <c r="S2210" s="14" t="s">
        <v>17</v>
      </c>
      <c r="T2210" s="14" t="s">
        <v>17</v>
      </c>
      <c r="U2210" s="14" t="s">
        <v>17</v>
      </c>
      <c r="V2210" s="14" t="s">
        <v>17</v>
      </c>
      <c r="W2210" s="14" t="s">
        <v>17</v>
      </c>
      <c r="X2210" s="144">
        <v>0.63958999999999999</v>
      </c>
      <c r="Y2210" s="14">
        <v>89</v>
      </c>
      <c r="Z2210" s="14" t="s">
        <v>17</v>
      </c>
      <c r="AA2210" s="14" t="s">
        <v>17</v>
      </c>
      <c r="AB2210" s="147" t="s">
        <v>17</v>
      </c>
      <c r="AC2210" s="147" t="s">
        <v>17</v>
      </c>
      <c r="AD2210" s="14" t="s">
        <v>17</v>
      </c>
      <c r="AE2210" t="s">
        <v>17</v>
      </c>
    </row>
    <row r="2211" spans="1:31" ht="15">
      <c r="A2211" t="s">
        <v>143</v>
      </c>
      <c r="B2211" t="s">
        <v>149</v>
      </c>
      <c r="C2211" s="235">
        <v>40457</v>
      </c>
      <c r="D2211" s="235">
        <v>40700</v>
      </c>
      <c r="E2211">
        <v>2011</v>
      </c>
      <c r="F2211">
        <v>2</v>
      </c>
      <c r="G2211">
        <v>9</v>
      </c>
      <c r="H2211" s="130">
        <v>49.90335739404231</v>
      </c>
      <c r="I2211">
        <v>2.4681000000000002</v>
      </c>
      <c r="J2211" s="14" t="s">
        <v>17</v>
      </c>
      <c r="K2211" s="14" t="s">
        <v>17</v>
      </c>
      <c r="L2211" s="14" t="s">
        <v>17</v>
      </c>
      <c r="M2211" s="14" t="s">
        <v>17</v>
      </c>
      <c r="N2211" s="14" t="s">
        <v>17</v>
      </c>
      <c r="O2211" s="14" t="s">
        <v>17</v>
      </c>
      <c r="P2211" s="14" t="s">
        <v>17</v>
      </c>
      <c r="Q2211" s="14" t="s">
        <v>17</v>
      </c>
      <c r="R2211" s="14" t="s">
        <v>17</v>
      </c>
      <c r="S2211" s="14" t="s">
        <v>17</v>
      </c>
      <c r="T2211" s="14" t="s">
        <v>17</v>
      </c>
      <c r="U2211" s="14" t="s">
        <v>17</v>
      </c>
      <c r="V2211" s="14" t="s">
        <v>17</v>
      </c>
      <c r="W2211" s="14" t="s">
        <v>17</v>
      </c>
      <c r="X2211" s="144">
        <v>0.67273499999999997</v>
      </c>
      <c r="Y2211" s="14">
        <v>89</v>
      </c>
      <c r="Z2211" s="14" t="s">
        <v>17</v>
      </c>
      <c r="AA2211" s="14" t="s">
        <v>17</v>
      </c>
      <c r="AB2211" s="147" t="s">
        <v>17</v>
      </c>
      <c r="AC2211" s="147" t="s">
        <v>17</v>
      </c>
      <c r="AD2211" s="14" t="s">
        <v>17</v>
      </c>
      <c r="AE2211" t="s">
        <v>345</v>
      </c>
    </row>
    <row r="2212" spans="1:31" ht="15">
      <c r="A2212" t="s">
        <v>143</v>
      </c>
      <c r="B2212" t="s">
        <v>149</v>
      </c>
      <c r="C2212" s="235">
        <v>40457</v>
      </c>
      <c r="D2212" s="235">
        <v>40700</v>
      </c>
      <c r="E2212">
        <v>2011</v>
      </c>
      <c r="F2212">
        <v>2</v>
      </c>
      <c r="G2212">
        <v>10</v>
      </c>
      <c r="H2212" s="130">
        <v>42.089939997473081</v>
      </c>
      <c r="I2212">
        <v>2.2705000000000002</v>
      </c>
      <c r="J2212" s="14" t="s">
        <v>17</v>
      </c>
      <c r="K2212" s="14" t="s">
        <v>17</v>
      </c>
      <c r="L2212" s="14" t="s">
        <v>17</v>
      </c>
      <c r="M2212" s="14" t="s">
        <v>17</v>
      </c>
      <c r="N2212" s="14" t="s">
        <v>17</v>
      </c>
      <c r="O2212" s="14" t="s">
        <v>17</v>
      </c>
      <c r="P2212" s="14" t="s">
        <v>17</v>
      </c>
      <c r="Q2212" s="14" t="s">
        <v>17</v>
      </c>
      <c r="R2212" s="14" t="s">
        <v>17</v>
      </c>
      <c r="S2212" s="14" t="s">
        <v>17</v>
      </c>
      <c r="T2212" s="14" t="s">
        <v>17</v>
      </c>
      <c r="U2212" s="14" t="s">
        <v>17</v>
      </c>
      <c r="V2212" s="14" t="s">
        <v>17</v>
      </c>
      <c r="W2212" s="14" t="s">
        <v>17</v>
      </c>
      <c r="X2212" s="144">
        <v>0.65098</v>
      </c>
      <c r="Y2212" s="14">
        <v>89</v>
      </c>
      <c r="Z2212" s="14" t="s">
        <v>17</v>
      </c>
      <c r="AA2212" s="14" t="s">
        <v>17</v>
      </c>
      <c r="AB2212" s="147" t="s">
        <v>17</v>
      </c>
      <c r="AC2212" s="147" t="s">
        <v>17</v>
      </c>
      <c r="AD2212" s="14" t="s">
        <v>17</v>
      </c>
      <c r="AE2212" t="s">
        <v>17</v>
      </c>
    </row>
    <row r="2213" spans="1:31" ht="15">
      <c r="A2213" t="s">
        <v>143</v>
      </c>
      <c r="B2213" t="s">
        <v>149</v>
      </c>
      <c r="C2213" s="235">
        <v>40457</v>
      </c>
      <c r="D2213" s="235">
        <v>40700</v>
      </c>
      <c r="E2213">
        <v>2011</v>
      </c>
      <c r="F2213">
        <v>2</v>
      </c>
      <c r="G2213">
        <v>11</v>
      </c>
      <c r="H2213" s="130">
        <v>47.432162636100003</v>
      </c>
      <c r="I2213">
        <v>2.2010999999999998</v>
      </c>
      <c r="J2213" s="14" t="s">
        <v>17</v>
      </c>
      <c r="K2213" s="14" t="s">
        <v>17</v>
      </c>
      <c r="L2213" s="14" t="s">
        <v>17</v>
      </c>
      <c r="M2213" s="14" t="s">
        <v>17</v>
      </c>
      <c r="N2213" s="14" t="s">
        <v>17</v>
      </c>
      <c r="O2213" s="14" t="s">
        <v>17</v>
      </c>
      <c r="P2213" s="14" t="s">
        <v>17</v>
      </c>
      <c r="Q2213" s="14" t="s">
        <v>17</v>
      </c>
      <c r="R2213" s="14" t="s">
        <v>17</v>
      </c>
      <c r="S2213" s="14" t="s">
        <v>17</v>
      </c>
      <c r="T2213" s="14" t="s">
        <v>17</v>
      </c>
      <c r="U2213" s="14" t="s">
        <v>17</v>
      </c>
      <c r="V2213" s="14" t="s">
        <v>17</v>
      </c>
      <c r="W2213" s="14" t="s">
        <v>17</v>
      </c>
      <c r="X2213" s="144">
        <v>0.65544500000000006</v>
      </c>
      <c r="Y2213" s="14">
        <v>89</v>
      </c>
      <c r="Z2213" s="14" t="s">
        <v>17</v>
      </c>
      <c r="AA2213" s="14" t="s">
        <v>17</v>
      </c>
      <c r="AB2213" s="147" t="s">
        <v>17</v>
      </c>
      <c r="AC2213" s="147" t="s">
        <v>17</v>
      </c>
      <c r="AD2213" s="14" t="s">
        <v>17</v>
      </c>
      <c r="AE2213" t="s">
        <v>345</v>
      </c>
    </row>
    <row r="2214" spans="1:31" ht="15">
      <c r="A2214" t="s">
        <v>143</v>
      </c>
      <c r="B2214" t="s">
        <v>149</v>
      </c>
      <c r="C2214" s="235">
        <v>40457</v>
      </c>
      <c r="D2214" s="235">
        <v>40700</v>
      </c>
      <c r="E2214">
        <v>2011</v>
      </c>
      <c r="F2214">
        <v>2</v>
      </c>
      <c r="G2214">
        <v>12</v>
      </c>
      <c r="H2214" s="130">
        <v>50.31384906240001</v>
      </c>
      <c r="I2214">
        <v>2.4045000000000001</v>
      </c>
      <c r="J2214" s="14" t="s">
        <v>17</v>
      </c>
      <c r="K2214" s="14" t="s">
        <v>17</v>
      </c>
      <c r="L2214" s="14" t="s">
        <v>17</v>
      </c>
      <c r="M2214" s="14" t="s">
        <v>17</v>
      </c>
      <c r="N2214" s="14" t="s">
        <v>17</v>
      </c>
      <c r="O2214" s="14" t="s">
        <v>17</v>
      </c>
      <c r="P2214" s="14" t="s">
        <v>17</v>
      </c>
      <c r="Q2214" s="14" t="s">
        <v>17</v>
      </c>
      <c r="R2214" s="14" t="s">
        <v>17</v>
      </c>
      <c r="S2214" s="14" t="s">
        <v>17</v>
      </c>
      <c r="T2214" s="14" t="s">
        <v>17</v>
      </c>
      <c r="U2214" s="14" t="s">
        <v>17</v>
      </c>
      <c r="V2214" s="14" t="s">
        <v>17</v>
      </c>
      <c r="W2214" s="14" t="s">
        <v>17</v>
      </c>
      <c r="X2214" s="144">
        <v>0.69680500000000001</v>
      </c>
      <c r="Y2214" s="14">
        <v>89</v>
      </c>
      <c r="Z2214" s="14" t="s">
        <v>17</v>
      </c>
      <c r="AA2214" s="14" t="s">
        <v>17</v>
      </c>
      <c r="AB2214" s="147" t="s">
        <v>17</v>
      </c>
      <c r="AC2214" s="147" t="s">
        <v>17</v>
      </c>
      <c r="AD2214" s="14" t="s">
        <v>17</v>
      </c>
      <c r="AE2214" t="s">
        <v>17</v>
      </c>
    </row>
    <row r="2215" spans="1:31" ht="15">
      <c r="A2215" t="s">
        <v>143</v>
      </c>
      <c r="B2215" t="s">
        <v>149</v>
      </c>
      <c r="C2215" s="235">
        <v>40457</v>
      </c>
      <c r="D2215" s="235">
        <v>40700</v>
      </c>
      <c r="E2215">
        <v>2011</v>
      </c>
      <c r="F2215">
        <v>2</v>
      </c>
      <c r="G2215">
        <v>13</v>
      </c>
      <c r="H2215" s="130">
        <v>46.968523981373082</v>
      </c>
      <c r="I2215">
        <v>3.0859000000000001</v>
      </c>
      <c r="J2215" s="14" t="s">
        <v>17</v>
      </c>
      <c r="K2215" s="14" t="s">
        <v>17</v>
      </c>
      <c r="L2215" s="14" t="s">
        <v>17</v>
      </c>
      <c r="M2215" s="14" t="s">
        <v>17</v>
      </c>
      <c r="N2215" s="14" t="s">
        <v>17</v>
      </c>
      <c r="O2215" s="14" t="s">
        <v>17</v>
      </c>
      <c r="P2215" s="14" t="s">
        <v>17</v>
      </c>
      <c r="Q2215" s="14" t="s">
        <v>17</v>
      </c>
      <c r="R2215" s="14" t="s">
        <v>17</v>
      </c>
      <c r="S2215" s="14" t="s">
        <v>17</v>
      </c>
      <c r="T2215" s="14" t="s">
        <v>17</v>
      </c>
      <c r="U2215" s="14" t="s">
        <v>17</v>
      </c>
      <c r="V2215" s="14" t="s">
        <v>17</v>
      </c>
      <c r="W2215" s="14" t="s">
        <v>17</v>
      </c>
      <c r="X2215" s="144">
        <v>0.78247500000000003</v>
      </c>
      <c r="Y2215" s="14">
        <v>89</v>
      </c>
      <c r="Z2215" s="14" t="s">
        <v>17</v>
      </c>
      <c r="AA2215" s="14" t="s">
        <v>17</v>
      </c>
      <c r="AB2215" s="147" t="s">
        <v>17</v>
      </c>
      <c r="AC2215" s="147" t="s">
        <v>17</v>
      </c>
      <c r="AD2215" s="14" t="s">
        <v>17</v>
      </c>
      <c r="AE2215" t="s">
        <v>345</v>
      </c>
    </row>
    <row r="2216" spans="1:31" ht="15">
      <c r="A2216" t="s">
        <v>143</v>
      </c>
      <c r="B2216" t="s">
        <v>149</v>
      </c>
      <c r="C2216" s="235">
        <v>40457</v>
      </c>
      <c r="D2216" s="235">
        <v>40700</v>
      </c>
      <c r="E2216">
        <v>2011</v>
      </c>
      <c r="F2216">
        <v>2</v>
      </c>
      <c r="G2216">
        <v>14</v>
      </c>
      <c r="H2216" s="130">
        <v>47.56961801713846</v>
      </c>
      <c r="I2216">
        <v>2.7972999999999999</v>
      </c>
      <c r="J2216" s="14" t="s">
        <v>17</v>
      </c>
      <c r="K2216" s="14" t="s">
        <v>17</v>
      </c>
      <c r="L2216" s="14" t="s">
        <v>17</v>
      </c>
      <c r="M2216" s="14" t="s">
        <v>17</v>
      </c>
      <c r="N2216" s="14" t="s">
        <v>17</v>
      </c>
      <c r="O2216" s="14" t="s">
        <v>17</v>
      </c>
      <c r="P2216" s="14" t="s">
        <v>17</v>
      </c>
      <c r="Q2216" s="14" t="s">
        <v>17</v>
      </c>
      <c r="R2216" s="14" t="s">
        <v>17</v>
      </c>
      <c r="S2216" s="14" t="s">
        <v>17</v>
      </c>
      <c r="T2216" s="14" t="s">
        <v>17</v>
      </c>
      <c r="U2216" s="14" t="s">
        <v>17</v>
      </c>
      <c r="V2216" s="14" t="s">
        <v>17</v>
      </c>
      <c r="W2216" s="14" t="s">
        <v>17</v>
      </c>
      <c r="X2216" s="144">
        <v>0.71300999999999992</v>
      </c>
      <c r="Y2216" s="14">
        <v>89</v>
      </c>
      <c r="Z2216" s="14" t="s">
        <v>17</v>
      </c>
      <c r="AA2216" s="14" t="s">
        <v>17</v>
      </c>
      <c r="AB2216" s="147" t="s">
        <v>17</v>
      </c>
      <c r="AC2216" s="147" t="s">
        <v>17</v>
      </c>
      <c r="AD2216" s="14" t="s">
        <v>17</v>
      </c>
      <c r="AE2216" t="s">
        <v>17</v>
      </c>
    </row>
    <row r="2217" spans="1:31" ht="15">
      <c r="A2217" t="s">
        <v>143</v>
      </c>
      <c r="B2217" t="s">
        <v>149</v>
      </c>
      <c r="C2217" s="235">
        <v>40457</v>
      </c>
      <c r="D2217" s="235">
        <v>40700</v>
      </c>
      <c r="E2217">
        <v>2011</v>
      </c>
      <c r="F2217">
        <v>3</v>
      </c>
      <c r="G2217">
        <v>1</v>
      </c>
      <c r="H2217" s="130">
        <v>33.318065847634621</v>
      </c>
      <c r="I2217">
        <v>1.8448</v>
      </c>
      <c r="J2217" s="14" t="s">
        <v>17</v>
      </c>
      <c r="K2217" s="14" t="s">
        <v>17</v>
      </c>
      <c r="L2217" s="167">
        <v>6.2750000000000004</v>
      </c>
      <c r="M2217" s="14" t="s">
        <v>17</v>
      </c>
      <c r="N2217" s="168">
        <v>39.480030000000006</v>
      </c>
      <c r="O2217" s="168">
        <v>718</v>
      </c>
      <c r="P2217" s="168">
        <v>7.8780000000000003E-2</v>
      </c>
      <c r="Q2217" s="168">
        <v>0.69499999999999995</v>
      </c>
      <c r="R2217" s="14" t="s">
        <v>17</v>
      </c>
      <c r="S2217" s="14" t="s">
        <v>17</v>
      </c>
      <c r="T2217" s="14" t="s">
        <v>17</v>
      </c>
      <c r="U2217" s="14" t="s">
        <v>17</v>
      </c>
      <c r="V2217" s="14" t="s">
        <v>17</v>
      </c>
      <c r="W2217" s="14" t="s">
        <v>17</v>
      </c>
      <c r="X2217" s="144">
        <v>0.54400500000000007</v>
      </c>
      <c r="Y2217" s="14">
        <v>89</v>
      </c>
      <c r="Z2217" s="14" t="s">
        <v>17</v>
      </c>
      <c r="AA2217" s="14" t="s">
        <v>17</v>
      </c>
      <c r="AB2217" s="147" t="s">
        <v>17</v>
      </c>
      <c r="AC2217" s="147" t="s">
        <v>17</v>
      </c>
      <c r="AD2217" s="14" t="s">
        <v>17</v>
      </c>
      <c r="AE2217" t="s">
        <v>345</v>
      </c>
    </row>
    <row r="2218" spans="1:31" ht="15">
      <c r="A2218" t="s">
        <v>143</v>
      </c>
      <c r="B2218" t="s">
        <v>149</v>
      </c>
      <c r="C2218" s="235">
        <v>40457</v>
      </c>
      <c r="D2218" s="235">
        <v>40700</v>
      </c>
      <c r="E2218">
        <v>2011</v>
      </c>
      <c r="F2218">
        <v>3</v>
      </c>
      <c r="G2218">
        <v>2</v>
      </c>
      <c r="H2218" s="130">
        <v>29.49924012369231</v>
      </c>
      <c r="I2218">
        <v>1.92</v>
      </c>
      <c r="J2218" s="14" t="s">
        <v>17</v>
      </c>
      <c r="K2218" s="14" t="s">
        <v>17</v>
      </c>
      <c r="L2218" s="167">
        <v>6.23</v>
      </c>
      <c r="M2218" s="14" t="s">
        <v>17</v>
      </c>
      <c r="N2218" s="168">
        <v>134.24792000000002</v>
      </c>
      <c r="O2218" s="168">
        <v>1046</v>
      </c>
      <c r="P2218" s="168">
        <v>8.8679999999999995E-2</v>
      </c>
      <c r="Q2218" s="168">
        <v>0.85799999999999998</v>
      </c>
      <c r="R2218" s="14" t="s">
        <v>17</v>
      </c>
      <c r="S2218" s="14" t="s">
        <v>17</v>
      </c>
      <c r="T2218" s="14" t="s">
        <v>17</v>
      </c>
      <c r="U2218" s="14" t="s">
        <v>17</v>
      </c>
      <c r="V2218" s="14" t="s">
        <v>17</v>
      </c>
      <c r="W2218" s="14" t="s">
        <v>17</v>
      </c>
      <c r="X2218" s="144">
        <v>0.54200000000000004</v>
      </c>
      <c r="Y2218" s="14">
        <v>89</v>
      </c>
      <c r="Z2218" s="14" t="s">
        <v>17</v>
      </c>
      <c r="AA2218" s="14" t="s">
        <v>17</v>
      </c>
      <c r="AB2218" s="147" t="s">
        <v>17</v>
      </c>
      <c r="AC2218" s="147" t="s">
        <v>17</v>
      </c>
      <c r="AD2218" s="14" t="s">
        <v>17</v>
      </c>
      <c r="AE2218" t="s">
        <v>17</v>
      </c>
    </row>
    <row r="2219" spans="1:31" ht="15">
      <c r="A2219" t="s">
        <v>143</v>
      </c>
      <c r="B2219" t="s">
        <v>149</v>
      </c>
      <c r="C2219" s="235">
        <v>40457</v>
      </c>
      <c r="D2219" s="235">
        <v>40700</v>
      </c>
      <c r="E2219">
        <v>2011</v>
      </c>
      <c r="F2219">
        <v>3</v>
      </c>
      <c r="G2219">
        <v>3</v>
      </c>
      <c r="H2219" s="130">
        <v>24.71555484166154</v>
      </c>
      <c r="I2219">
        <v>1.7563</v>
      </c>
      <c r="J2219" s="14" t="s">
        <v>17</v>
      </c>
      <c r="K2219" s="14" t="s">
        <v>17</v>
      </c>
      <c r="L2219" s="167">
        <v>5.6150000000000002</v>
      </c>
      <c r="M2219" s="14" t="s">
        <v>17</v>
      </c>
      <c r="N2219" s="168">
        <v>141.86965999999998</v>
      </c>
      <c r="O2219" s="168">
        <v>1020</v>
      </c>
      <c r="P2219" s="168">
        <v>7.7460000000000001E-2</v>
      </c>
      <c r="Q2219" s="168">
        <v>0.81200000000000006</v>
      </c>
      <c r="R2219" s="14" t="s">
        <v>17</v>
      </c>
      <c r="S2219" s="14" t="s">
        <v>17</v>
      </c>
      <c r="T2219" s="14" t="s">
        <v>17</v>
      </c>
      <c r="U2219" s="14" t="s">
        <v>17</v>
      </c>
      <c r="V2219" s="14" t="s">
        <v>17</v>
      </c>
      <c r="W2219" s="14" t="s">
        <v>17</v>
      </c>
      <c r="X2219" s="144">
        <v>0.52197499999999997</v>
      </c>
      <c r="Y2219" s="14">
        <v>89</v>
      </c>
      <c r="Z2219" s="14" t="s">
        <v>17</v>
      </c>
      <c r="AA2219" s="14" t="s">
        <v>17</v>
      </c>
      <c r="AB2219" s="147" t="s">
        <v>17</v>
      </c>
      <c r="AC2219" s="147" t="s">
        <v>17</v>
      </c>
      <c r="AD2219" s="14" t="s">
        <v>17</v>
      </c>
      <c r="AE2219" t="s">
        <v>345</v>
      </c>
    </row>
    <row r="2220" spans="1:31" ht="15">
      <c r="A2220" t="s">
        <v>143</v>
      </c>
      <c r="B2220" t="s">
        <v>149</v>
      </c>
      <c r="C2220" s="235">
        <v>40457</v>
      </c>
      <c r="D2220" s="235">
        <v>40700</v>
      </c>
      <c r="E2220">
        <v>2011</v>
      </c>
      <c r="F2220">
        <v>3</v>
      </c>
      <c r="G2220">
        <v>4</v>
      </c>
      <c r="H2220" s="130">
        <v>41.124254759584623</v>
      </c>
      <c r="I2220">
        <v>2.1688000000000001</v>
      </c>
      <c r="J2220" s="14" t="s">
        <v>17</v>
      </c>
      <c r="K2220" s="14" t="s">
        <v>17</v>
      </c>
      <c r="L2220" s="167">
        <v>5.8949999999999996</v>
      </c>
      <c r="M2220" s="14" t="s">
        <v>17</v>
      </c>
      <c r="N2220" s="168">
        <v>131.46537999999998</v>
      </c>
      <c r="O2220" s="168">
        <v>1052</v>
      </c>
      <c r="P2220" s="168">
        <v>7.9460000000000003E-2</v>
      </c>
      <c r="Q2220" s="168">
        <v>0.89300000000000002</v>
      </c>
      <c r="R2220" s="14" t="s">
        <v>17</v>
      </c>
      <c r="S2220" s="14" t="s">
        <v>17</v>
      </c>
      <c r="T2220" s="14" t="s">
        <v>17</v>
      </c>
      <c r="U2220" s="14" t="s">
        <v>17</v>
      </c>
      <c r="V2220" s="14" t="s">
        <v>17</v>
      </c>
      <c r="W2220" s="14" t="s">
        <v>17</v>
      </c>
      <c r="X2220" s="144">
        <v>0.65146999999999999</v>
      </c>
      <c r="Y2220" s="14">
        <v>89</v>
      </c>
      <c r="Z2220" s="14" t="s">
        <v>17</v>
      </c>
      <c r="AA2220" s="14" t="s">
        <v>17</v>
      </c>
      <c r="AB2220" s="147" t="s">
        <v>17</v>
      </c>
      <c r="AC2220" s="147" t="s">
        <v>17</v>
      </c>
      <c r="AD2220" s="14" t="s">
        <v>17</v>
      </c>
      <c r="AE2220" t="s">
        <v>17</v>
      </c>
    </row>
    <row r="2221" spans="1:31" ht="15">
      <c r="A2221" t="s">
        <v>143</v>
      </c>
      <c r="B2221" t="s">
        <v>149</v>
      </c>
      <c r="C2221" s="235">
        <v>40457</v>
      </c>
      <c r="D2221" s="235">
        <v>40700</v>
      </c>
      <c r="E2221">
        <v>2011</v>
      </c>
      <c r="F2221">
        <v>3</v>
      </c>
      <c r="G2221">
        <v>5</v>
      </c>
      <c r="H2221" s="130">
        <v>23.690206732499998</v>
      </c>
      <c r="I2221">
        <v>2.6932</v>
      </c>
      <c r="J2221" s="14" t="s">
        <v>17</v>
      </c>
      <c r="K2221" s="14" t="s">
        <v>17</v>
      </c>
      <c r="L2221" s="167">
        <v>5.6550000000000002</v>
      </c>
      <c r="M2221" s="14" t="s">
        <v>17</v>
      </c>
      <c r="N2221" s="168">
        <v>132.67518000000001</v>
      </c>
      <c r="O2221" s="168">
        <v>893</v>
      </c>
      <c r="P2221" s="168">
        <v>7.8329999999999997E-2</v>
      </c>
      <c r="Q2221" s="168">
        <v>0.85699999999999998</v>
      </c>
      <c r="R2221" s="14" t="s">
        <v>17</v>
      </c>
      <c r="S2221" s="14" t="s">
        <v>17</v>
      </c>
      <c r="T2221" s="14" t="s">
        <v>17</v>
      </c>
      <c r="U2221" s="14" t="s">
        <v>17</v>
      </c>
      <c r="V2221" s="14" t="s">
        <v>17</v>
      </c>
      <c r="W2221" s="14" t="s">
        <v>17</v>
      </c>
      <c r="X2221" s="144">
        <v>0.72394000000000003</v>
      </c>
      <c r="Y2221" s="14">
        <v>89</v>
      </c>
      <c r="Z2221" s="14" t="s">
        <v>17</v>
      </c>
      <c r="AA2221" s="14" t="s">
        <v>17</v>
      </c>
      <c r="AB2221" s="147" t="s">
        <v>17</v>
      </c>
      <c r="AC2221" s="147" t="s">
        <v>17</v>
      </c>
      <c r="AD2221" s="14" t="s">
        <v>17</v>
      </c>
      <c r="AE2221" t="s">
        <v>345</v>
      </c>
    </row>
    <row r="2222" spans="1:31" ht="15">
      <c r="A2222" t="s">
        <v>143</v>
      </c>
      <c r="B2222" t="s">
        <v>149</v>
      </c>
      <c r="C2222" s="235">
        <v>40457</v>
      </c>
      <c r="D2222" s="235">
        <v>40700</v>
      </c>
      <c r="E2222">
        <v>2011</v>
      </c>
      <c r="F2222">
        <v>3</v>
      </c>
      <c r="G2222">
        <v>6</v>
      </c>
      <c r="H2222" s="130">
        <v>50.758979722338459</v>
      </c>
      <c r="I2222">
        <v>2.8365</v>
      </c>
      <c r="J2222" s="14" t="s">
        <v>17</v>
      </c>
      <c r="K2222" s="14" t="s">
        <v>17</v>
      </c>
      <c r="L2222" s="167">
        <v>5.44</v>
      </c>
      <c r="M2222" s="14" t="s">
        <v>17</v>
      </c>
      <c r="N2222" s="168">
        <v>62.6477</v>
      </c>
      <c r="O2222" s="168">
        <v>1010</v>
      </c>
      <c r="P2222" s="168">
        <v>8.9200000000000002E-2</v>
      </c>
      <c r="Q2222" s="168">
        <v>0.93100000000000005</v>
      </c>
      <c r="R2222" s="14" t="s">
        <v>17</v>
      </c>
      <c r="S2222" s="14" t="s">
        <v>17</v>
      </c>
      <c r="T2222" s="14" t="s">
        <v>17</v>
      </c>
      <c r="U2222" s="14" t="s">
        <v>17</v>
      </c>
      <c r="V2222" s="14" t="s">
        <v>17</v>
      </c>
      <c r="W2222" s="14" t="s">
        <v>17</v>
      </c>
      <c r="X2222" s="144">
        <v>0.73735499999999998</v>
      </c>
      <c r="Y2222" s="14">
        <v>89</v>
      </c>
      <c r="Z2222" s="14" t="s">
        <v>17</v>
      </c>
      <c r="AA2222" s="14" t="s">
        <v>17</v>
      </c>
      <c r="AB2222" s="147" t="s">
        <v>17</v>
      </c>
      <c r="AC2222" s="147" t="s">
        <v>17</v>
      </c>
      <c r="AD2222" s="14" t="s">
        <v>17</v>
      </c>
      <c r="AE2222" t="s">
        <v>17</v>
      </c>
    </row>
    <row r="2223" spans="1:31" ht="15">
      <c r="A2223" t="s">
        <v>143</v>
      </c>
      <c r="B2223" t="s">
        <v>149</v>
      </c>
      <c r="C2223" s="235">
        <v>40457</v>
      </c>
      <c r="D2223" s="235">
        <v>40700</v>
      </c>
      <c r="E2223">
        <v>2011</v>
      </c>
      <c r="F2223">
        <v>3</v>
      </c>
      <c r="G2223">
        <v>7</v>
      </c>
      <c r="H2223" s="130">
        <v>54.568066167449999</v>
      </c>
      <c r="I2223">
        <v>2.6516000000000002</v>
      </c>
      <c r="J2223" s="14" t="s">
        <v>17</v>
      </c>
      <c r="K2223" s="14" t="s">
        <v>17</v>
      </c>
      <c r="L2223" s="167">
        <v>5.32</v>
      </c>
      <c r="M2223" s="14" t="s">
        <v>17</v>
      </c>
      <c r="N2223" s="168">
        <v>66.277100000000019</v>
      </c>
      <c r="O2223" s="168">
        <v>1048</v>
      </c>
      <c r="P2223" s="168">
        <v>8.3949999999999997E-2</v>
      </c>
      <c r="Q2223" s="168">
        <v>0.92300000000000004</v>
      </c>
      <c r="R2223" s="14" t="s">
        <v>17</v>
      </c>
      <c r="S2223" s="14" t="s">
        <v>17</v>
      </c>
      <c r="T2223" s="14" t="s">
        <v>17</v>
      </c>
      <c r="U2223" s="14" t="s">
        <v>17</v>
      </c>
      <c r="V2223" s="14" t="s">
        <v>17</v>
      </c>
      <c r="W2223" s="14" t="s">
        <v>17</v>
      </c>
      <c r="X2223" s="144">
        <v>0.81030000000000002</v>
      </c>
      <c r="Y2223" s="14">
        <v>89</v>
      </c>
      <c r="Z2223" s="14" t="s">
        <v>17</v>
      </c>
      <c r="AA2223" s="14" t="s">
        <v>17</v>
      </c>
      <c r="AB2223" s="147" t="s">
        <v>17</v>
      </c>
      <c r="AC2223" s="147" t="s">
        <v>17</v>
      </c>
      <c r="AD2223" s="14" t="s">
        <v>17</v>
      </c>
      <c r="AE2223" t="s">
        <v>345</v>
      </c>
    </row>
    <row r="2224" spans="1:31" ht="15">
      <c r="A2224" t="s">
        <v>143</v>
      </c>
      <c r="B2224" t="s">
        <v>149</v>
      </c>
      <c r="C2224" s="235">
        <v>40457</v>
      </c>
      <c r="D2224" s="235">
        <v>40700</v>
      </c>
      <c r="E2224">
        <v>2011</v>
      </c>
      <c r="F2224">
        <v>3</v>
      </c>
      <c r="G2224">
        <v>8</v>
      </c>
      <c r="H2224" s="130">
        <v>45.63564511198846</v>
      </c>
      <c r="I2224">
        <v>2.4243000000000001</v>
      </c>
      <c r="J2224" s="14" t="s">
        <v>17</v>
      </c>
      <c r="K2224" s="14" t="s">
        <v>17</v>
      </c>
      <c r="L2224" s="14" t="s">
        <v>17</v>
      </c>
      <c r="M2224" s="14" t="s">
        <v>17</v>
      </c>
      <c r="N2224" s="14" t="s">
        <v>17</v>
      </c>
      <c r="O2224" s="14" t="s">
        <v>17</v>
      </c>
      <c r="P2224" s="14" t="s">
        <v>17</v>
      </c>
      <c r="Q2224" s="14" t="s">
        <v>17</v>
      </c>
      <c r="R2224" s="14" t="s">
        <v>17</v>
      </c>
      <c r="S2224" s="14" t="s">
        <v>17</v>
      </c>
      <c r="T2224" s="14" t="s">
        <v>17</v>
      </c>
      <c r="U2224" s="14" t="s">
        <v>17</v>
      </c>
      <c r="V2224" s="14" t="s">
        <v>17</v>
      </c>
      <c r="W2224" s="14" t="s">
        <v>17</v>
      </c>
      <c r="X2224" s="144">
        <v>0.71451500000000001</v>
      </c>
      <c r="Y2224" s="14">
        <v>89</v>
      </c>
      <c r="Z2224" s="14" t="s">
        <v>17</v>
      </c>
      <c r="AA2224" s="14" t="s">
        <v>17</v>
      </c>
      <c r="AB2224" s="147" t="s">
        <v>17</v>
      </c>
      <c r="AC2224" s="147" t="s">
        <v>17</v>
      </c>
      <c r="AD2224" s="14" t="s">
        <v>17</v>
      </c>
      <c r="AE2224" t="s">
        <v>17</v>
      </c>
    </row>
    <row r="2225" spans="1:31" ht="15">
      <c r="A2225" t="s">
        <v>143</v>
      </c>
      <c r="B2225" t="s">
        <v>149</v>
      </c>
      <c r="C2225" s="235">
        <v>40457</v>
      </c>
      <c r="D2225" s="235">
        <v>40700</v>
      </c>
      <c r="E2225">
        <v>2011</v>
      </c>
      <c r="F2225">
        <v>3</v>
      </c>
      <c r="G2225">
        <v>9</v>
      </c>
      <c r="H2225" s="130">
        <v>24.641860515334614</v>
      </c>
      <c r="I2225">
        <v>2.3778999999999999</v>
      </c>
      <c r="J2225" s="14" t="s">
        <v>17</v>
      </c>
      <c r="K2225" s="14" t="s">
        <v>17</v>
      </c>
      <c r="L2225" s="14" t="s">
        <v>17</v>
      </c>
      <c r="M2225" s="14" t="s">
        <v>17</v>
      </c>
      <c r="N2225" s="14" t="s">
        <v>17</v>
      </c>
      <c r="O2225" s="14" t="s">
        <v>17</v>
      </c>
      <c r="P2225" s="14" t="s">
        <v>17</v>
      </c>
      <c r="Q2225" s="14" t="s">
        <v>17</v>
      </c>
      <c r="R2225" s="14" t="s">
        <v>17</v>
      </c>
      <c r="S2225" s="14" t="s">
        <v>17</v>
      </c>
      <c r="T2225" s="14" t="s">
        <v>17</v>
      </c>
      <c r="U2225" s="14" t="s">
        <v>17</v>
      </c>
      <c r="V2225" s="14" t="s">
        <v>17</v>
      </c>
      <c r="W2225" s="14" t="s">
        <v>17</v>
      </c>
      <c r="X2225" s="144">
        <v>0.69748500000000002</v>
      </c>
      <c r="Y2225" s="14">
        <v>89</v>
      </c>
      <c r="Z2225" s="14" t="s">
        <v>17</v>
      </c>
      <c r="AA2225" s="14" t="s">
        <v>17</v>
      </c>
      <c r="AB2225" s="147" t="s">
        <v>17</v>
      </c>
      <c r="AC2225" s="147" t="s">
        <v>17</v>
      </c>
      <c r="AD2225" s="14" t="s">
        <v>17</v>
      </c>
      <c r="AE2225" t="s">
        <v>345</v>
      </c>
    </row>
    <row r="2226" spans="1:31" ht="15">
      <c r="A2226" t="s">
        <v>143</v>
      </c>
      <c r="B2226" t="s">
        <v>149</v>
      </c>
      <c r="C2226" s="235">
        <v>40457</v>
      </c>
      <c r="D2226" s="235">
        <v>40700</v>
      </c>
      <c r="E2226">
        <v>2011</v>
      </c>
      <c r="F2226">
        <v>3</v>
      </c>
      <c r="G2226">
        <v>10</v>
      </c>
      <c r="H2226" s="130">
        <v>48.055223121230775</v>
      </c>
      <c r="I2226">
        <v>2.4276</v>
      </c>
      <c r="J2226" s="14" t="s">
        <v>17</v>
      </c>
      <c r="K2226" s="14" t="s">
        <v>17</v>
      </c>
      <c r="L2226" s="14" t="s">
        <v>17</v>
      </c>
      <c r="M2226" s="14" t="s">
        <v>17</v>
      </c>
      <c r="N2226" s="14" t="s">
        <v>17</v>
      </c>
      <c r="O2226" s="14" t="s">
        <v>17</v>
      </c>
      <c r="P2226" s="14" t="s">
        <v>17</v>
      </c>
      <c r="Q2226" s="14" t="s">
        <v>17</v>
      </c>
      <c r="R2226" s="14" t="s">
        <v>17</v>
      </c>
      <c r="S2226" s="14" t="s">
        <v>17</v>
      </c>
      <c r="T2226" s="14" t="s">
        <v>17</v>
      </c>
      <c r="U2226" s="14" t="s">
        <v>17</v>
      </c>
      <c r="V2226" s="14" t="s">
        <v>17</v>
      </c>
      <c r="W2226" s="14" t="s">
        <v>17</v>
      </c>
      <c r="X2226" s="144">
        <v>0.68727499999999997</v>
      </c>
      <c r="Y2226" s="14">
        <v>89</v>
      </c>
      <c r="Z2226" s="14" t="s">
        <v>17</v>
      </c>
      <c r="AA2226" s="14" t="s">
        <v>17</v>
      </c>
      <c r="AB2226" s="147" t="s">
        <v>17</v>
      </c>
      <c r="AC2226" s="147" t="s">
        <v>17</v>
      </c>
      <c r="AD2226" s="14" t="s">
        <v>17</v>
      </c>
      <c r="AE2226" t="s">
        <v>17</v>
      </c>
    </row>
    <row r="2227" spans="1:31" ht="15">
      <c r="A2227" t="s">
        <v>143</v>
      </c>
      <c r="B2227" t="s">
        <v>149</v>
      </c>
      <c r="C2227" s="235">
        <v>40457</v>
      </c>
      <c r="D2227" s="235">
        <v>40700</v>
      </c>
      <c r="E2227">
        <v>2011</v>
      </c>
      <c r="F2227">
        <v>3</v>
      </c>
      <c r="G2227">
        <v>11</v>
      </c>
      <c r="H2227" s="130">
        <v>53.340852628800008</v>
      </c>
      <c r="I2227">
        <v>2.4215</v>
      </c>
      <c r="J2227" s="14" t="s">
        <v>17</v>
      </c>
      <c r="K2227" s="14" t="s">
        <v>17</v>
      </c>
      <c r="L2227" s="14" t="s">
        <v>17</v>
      </c>
      <c r="M2227" s="14" t="s">
        <v>17</v>
      </c>
      <c r="N2227" s="14" t="s">
        <v>17</v>
      </c>
      <c r="O2227" s="14" t="s">
        <v>17</v>
      </c>
      <c r="P2227" s="14" t="s">
        <v>17</v>
      </c>
      <c r="Q2227" s="14" t="s">
        <v>17</v>
      </c>
      <c r="R2227" s="14" t="s">
        <v>17</v>
      </c>
      <c r="S2227" s="14" t="s">
        <v>17</v>
      </c>
      <c r="T2227" s="14" t="s">
        <v>17</v>
      </c>
      <c r="U2227" s="14" t="s">
        <v>17</v>
      </c>
      <c r="V2227" s="14" t="s">
        <v>17</v>
      </c>
      <c r="W2227" s="14" t="s">
        <v>17</v>
      </c>
      <c r="X2227" s="144">
        <v>0.74007000000000001</v>
      </c>
      <c r="Y2227" s="14">
        <v>89</v>
      </c>
      <c r="Z2227" s="14" t="s">
        <v>17</v>
      </c>
      <c r="AA2227" s="14" t="s">
        <v>17</v>
      </c>
      <c r="AB2227" s="147" t="s">
        <v>17</v>
      </c>
      <c r="AC2227" s="147" t="s">
        <v>17</v>
      </c>
      <c r="AD2227" s="14" t="s">
        <v>17</v>
      </c>
      <c r="AE2227" t="s">
        <v>345</v>
      </c>
    </row>
    <row r="2228" spans="1:31" ht="15">
      <c r="A2228" t="s">
        <v>143</v>
      </c>
      <c r="B2228" t="s">
        <v>149</v>
      </c>
      <c r="C2228" s="235">
        <v>40457</v>
      </c>
      <c r="D2228" s="235">
        <v>40700</v>
      </c>
      <c r="E2228">
        <v>2011</v>
      </c>
      <c r="F2228">
        <v>3</v>
      </c>
      <c r="G2228">
        <v>12</v>
      </c>
      <c r="H2228" s="130">
        <v>21.18762404169231</v>
      </c>
      <c r="I2228">
        <v>2.8483999999999998</v>
      </c>
      <c r="J2228" s="14" t="s">
        <v>17</v>
      </c>
      <c r="K2228" s="14" t="s">
        <v>17</v>
      </c>
      <c r="L2228" s="14" t="s">
        <v>17</v>
      </c>
      <c r="M2228" s="14" t="s">
        <v>17</v>
      </c>
      <c r="N2228" s="14" t="s">
        <v>17</v>
      </c>
      <c r="O2228" s="14" t="s">
        <v>17</v>
      </c>
      <c r="P2228" s="14" t="s">
        <v>17</v>
      </c>
      <c r="Q2228" s="14" t="s">
        <v>17</v>
      </c>
      <c r="R2228" s="14" t="s">
        <v>17</v>
      </c>
      <c r="S2228" s="14" t="s">
        <v>17</v>
      </c>
      <c r="T2228" s="14" t="s">
        <v>17</v>
      </c>
      <c r="U2228" s="14" t="s">
        <v>17</v>
      </c>
      <c r="V2228" s="14" t="s">
        <v>17</v>
      </c>
      <c r="W2228" s="14" t="s">
        <v>17</v>
      </c>
      <c r="X2228" s="144">
        <v>0.68746499999999999</v>
      </c>
      <c r="Y2228" s="14">
        <v>89</v>
      </c>
      <c r="Z2228" s="14" t="s">
        <v>17</v>
      </c>
      <c r="AA2228" s="14" t="s">
        <v>17</v>
      </c>
      <c r="AB2228" s="147" t="s">
        <v>17</v>
      </c>
      <c r="AC2228" s="147" t="s">
        <v>17</v>
      </c>
      <c r="AD2228" s="14" t="s">
        <v>17</v>
      </c>
      <c r="AE2228" t="s">
        <v>17</v>
      </c>
    </row>
    <row r="2229" spans="1:31" ht="15">
      <c r="A2229" t="s">
        <v>143</v>
      </c>
      <c r="B2229" t="s">
        <v>149</v>
      </c>
      <c r="C2229" s="235">
        <v>40457</v>
      </c>
      <c r="D2229" s="235">
        <v>40700</v>
      </c>
      <c r="E2229">
        <v>2011</v>
      </c>
      <c r="F2229">
        <v>3</v>
      </c>
      <c r="G2229">
        <v>13</v>
      </c>
      <c r="H2229" s="130">
        <v>17.128648397976928</v>
      </c>
      <c r="I2229">
        <v>3.4241000000000001</v>
      </c>
      <c r="J2229" s="14" t="s">
        <v>17</v>
      </c>
      <c r="K2229" s="14" t="s">
        <v>17</v>
      </c>
      <c r="L2229" s="14" t="s">
        <v>17</v>
      </c>
      <c r="M2229" s="14" t="s">
        <v>17</v>
      </c>
      <c r="N2229" s="14" t="s">
        <v>17</v>
      </c>
      <c r="O2229" s="14" t="s">
        <v>17</v>
      </c>
      <c r="P2229" s="14" t="s">
        <v>17</v>
      </c>
      <c r="Q2229" s="14" t="s">
        <v>17</v>
      </c>
      <c r="R2229" s="14" t="s">
        <v>17</v>
      </c>
      <c r="S2229" s="14" t="s">
        <v>17</v>
      </c>
      <c r="T2229" s="14" t="s">
        <v>17</v>
      </c>
      <c r="U2229" s="14" t="s">
        <v>17</v>
      </c>
      <c r="V2229" s="14" t="s">
        <v>17</v>
      </c>
      <c r="W2229" s="14" t="s">
        <v>17</v>
      </c>
      <c r="X2229" s="144">
        <v>0.80911</v>
      </c>
      <c r="Y2229" s="14">
        <v>89</v>
      </c>
      <c r="Z2229" s="14" t="s">
        <v>17</v>
      </c>
      <c r="AA2229" s="14" t="s">
        <v>17</v>
      </c>
      <c r="AB2229" s="147" t="s">
        <v>17</v>
      </c>
      <c r="AC2229" s="147" t="s">
        <v>17</v>
      </c>
      <c r="AD2229" s="14" t="s">
        <v>17</v>
      </c>
      <c r="AE2229" t="s">
        <v>345</v>
      </c>
    </row>
    <row r="2230" spans="1:31" ht="15">
      <c r="A2230" t="s">
        <v>143</v>
      </c>
      <c r="B2230" t="s">
        <v>149</v>
      </c>
      <c r="C2230" s="235">
        <v>40457</v>
      </c>
      <c r="D2230" s="235">
        <v>40700</v>
      </c>
      <c r="E2230">
        <v>2011</v>
      </c>
      <c r="F2230">
        <v>3</v>
      </c>
      <c r="G2230">
        <v>14</v>
      </c>
      <c r="H2230" s="130">
        <v>46.131890726180778</v>
      </c>
      <c r="I2230">
        <v>1.8807</v>
      </c>
      <c r="J2230" s="14" t="s">
        <v>17</v>
      </c>
      <c r="K2230" s="14" t="s">
        <v>17</v>
      </c>
      <c r="L2230" s="14" t="s">
        <v>17</v>
      </c>
      <c r="M2230" s="14" t="s">
        <v>17</v>
      </c>
      <c r="N2230" s="14" t="s">
        <v>17</v>
      </c>
      <c r="O2230" s="14" t="s">
        <v>17</v>
      </c>
      <c r="P2230" s="14" t="s">
        <v>17</v>
      </c>
      <c r="Q2230" s="14" t="s">
        <v>17</v>
      </c>
      <c r="R2230" s="14" t="s">
        <v>17</v>
      </c>
      <c r="S2230" s="14" t="s">
        <v>17</v>
      </c>
      <c r="T2230" s="14" t="s">
        <v>17</v>
      </c>
      <c r="U2230" s="14" t="s">
        <v>17</v>
      </c>
      <c r="V2230" s="14" t="s">
        <v>17</v>
      </c>
      <c r="W2230" s="14" t="s">
        <v>17</v>
      </c>
      <c r="X2230" s="144">
        <v>0.73775999999999997</v>
      </c>
      <c r="Y2230" s="14">
        <v>89</v>
      </c>
      <c r="Z2230" s="14" t="s">
        <v>17</v>
      </c>
      <c r="AA2230" s="14" t="s">
        <v>17</v>
      </c>
      <c r="AB2230" s="147" t="s">
        <v>17</v>
      </c>
      <c r="AC2230" s="147" t="s">
        <v>17</v>
      </c>
      <c r="AD2230" s="14" t="s">
        <v>17</v>
      </c>
      <c r="AE2230" t="s">
        <v>17</v>
      </c>
    </row>
    <row r="2231" spans="1:31" ht="15">
      <c r="A2231" t="s">
        <v>143</v>
      </c>
      <c r="B2231" t="s">
        <v>149</v>
      </c>
      <c r="C2231" s="235">
        <v>40457</v>
      </c>
      <c r="D2231" s="235">
        <v>40700</v>
      </c>
      <c r="E2231">
        <v>2011</v>
      </c>
      <c r="F2231">
        <v>4</v>
      </c>
      <c r="G2231">
        <v>1</v>
      </c>
      <c r="H2231" s="130">
        <v>29.119384672442305</v>
      </c>
      <c r="I2231">
        <v>1.9349000000000001</v>
      </c>
      <c r="J2231" s="14" t="s">
        <v>17</v>
      </c>
      <c r="K2231" s="14" t="s">
        <v>17</v>
      </c>
      <c r="L2231" s="167">
        <v>6.6349999999999998</v>
      </c>
      <c r="M2231" s="14" t="s">
        <v>17</v>
      </c>
      <c r="N2231" s="168">
        <v>40.205910000000003</v>
      </c>
      <c r="O2231" s="168">
        <v>703</v>
      </c>
      <c r="P2231" s="168">
        <v>5.7329999999999999E-2</v>
      </c>
      <c r="Q2231" s="168">
        <v>0.78700000000000003</v>
      </c>
      <c r="R2231" s="14" t="s">
        <v>17</v>
      </c>
      <c r="S2231" s="14" t="s">
        <v>17</v>
      </c>
      <c r="T2231" s="14" t="s">
        <v>17</v>
      </c>
      <c r="U2231" s="14" t="s">
        <v>17</v>
      </c>
      <c r="V2231" s="14" t="s">
        <v>17</v>
      </c>
      <c r="W2231" s="14" t="s">
        <v>17</v>
      </c>
      <c r="X2231" s="144">
        <v>0.53001999999999994</v>
      </c>
      <c r="Y2231" s="14">
        <v>89</v>
      </c>
      <c r="Z2231" s="14" t="s">
        <v>17</v>
      </c>
      <c r="AA2231" s="14" t="s">
        <v>17</v>
      </c>
      <c r="AB2231" s="147" t="s">
        <v>17</v>
      </c>
      <c r="AC2231" s="147" t="s">
        <v>17</v>
      </c>
      <c r="AD2231" s="14" t="s">
        <v>17</v>
      </c>
      <c r="AE2231" t="s">
        <v>345</v>
      </c>
    </row>
    <row r="2232" spans="1:31" ht="15">
      <c r="A2232" t="s">
        <v>143</v>
      </c>
      <c r="B2232" t="s">
        <v>149</v>
      </c>
      <c r="C2232" s="235">
        <v>40457</v>
      </c>
      <c r="D2232" s="235">
        <v>40700</v>
      </c>
      <c r="E2232">
        <v>2011</v>
      </c>
      <c r="F2232">
        <v>4</v>
      </c>
      <c r="G2232">
        <v>2</v>
      </c>
      <c r="H2232" s="130">
        <v>28.703862150784623</v>
      </c>
      <c r="I2232">
        <v>2.1478000000000002</v>
      </c>
      <c r="J2232" s="14" t="s">
        <v>17</v>
      </c>
      <c r="K2232" s="14" t="s">
        <v>17</v>
      </c>
      <c r="L2232" s="167">
        <v>6.3250000000000002</v>
      </c>
      <c r="M2232" s="14" t="s">
        <v>17</v>
      </c>
      <c r="N2232" s="168">
        <v>138.84515999999999</v>
      </c>
      <c r="O2232" s="168">
        <v>1163</v>
      </c>
      <c r="P2232" s="168">
        <v>8.2909999999999998E-2</v>
      </c>
      <c r="Q2232" s="168">
        <v>0.81100000000000005</v>
      </c>
      <c r="R2232" s="14" t="s">
        <v>17</v>
      </c>
      <c r="S2232" s="14" t="s">
        <v>17</v>
      </c>
      <c r="T2232" s="14" t="s">
        <v>17</v>
      </c>
      <c r="U2232" s="14" t="s">
        <v>17</v>
      </c>
      <c r="V2232" s="14" t="s">
        <v>17</v>
      </c>
      <c r="W2232" s="14" t="s">
        <v>17</v>
      </c>
      <c r="X2232" s="144">
        <v>0.56065999999999994</v>
      </c>
      <c r="Y2232" s="14">
        <v>89</v>
      </c>
      <c r="Z2232" s="14" t="s">
        <v>17</v>
      </c>
      <c r="AA2232" s="14" t="s">
        <v>17</v>
      </c>
      <c r="AB2232" s="147" t="s">
        <v>17</v>
      </c>
      <c r="AC2232" s="147" t="s">
        <v>17</v>
      </c>
      <c r="AD2232" s="14" t="s">
        <v>17</v>
      </c>
      <c r="AE2232" t="s">
        <v>17</v>
      </c>
    </row>
    <row r="2233" spans="1:31" ht="15">
      <c r="A2233" t="s">
        <v>143</v>
      </c>
      <c r="B2233" t="s">
        <v>149</v>
      </c>
      <c r="C2233" s="235">
        <v>40457</v>
      </c>
      <c r="D2233" s="235">
        <v>40700</v>
      </c>
      <c r="E2233">
        <v>2011</v>
      </c>
      <c r="F2233">
        <v>4</v>
      </c>
      <c r="G2233">
        <v>3</v>
      </c>
      <c r="H2233" s="130">
        <v>29.062981630523076</v>
      </c>
      <c r="I2233">
        <v>1.8010999999999999</v>
      </c>
      <c r="J2233" s="14" t="s">
        <v>17</v>
      </c>
      <c r="K2233" s="14" t="s">
        <v>17</v>
      </c>
      <c r="L2233" s="167">
        <v>5.8949999999999996</v>
      </c>
      <c r="M2233" s="14" t="s">
        <v>17</v>
      </c>
      <c r="N2233" s="168">
        <v>101.70429999999999</v>
      </c>
      <c r="O2233" s="168">
        <v>877</v>
      </c>
      <c r="P2233" s="168">
        <v>7.1319999999999995E-2</v>
      </c>
      <c r="Q2233" s="168">
        <v>0.75</v>
      </c>
      <c r="R2233" s="14" t="s">
        <v>17</v>
      </c>
      <c r="S2233" s="14" t="s">
        <v>17</v>
      </c>
      <c r="T2233" s="14" t="s">
        <v>17</v>
      </c>
      <c r="U2233" s="14" t="s">
        <v>17</v>
      </c>
      <c r="V2233" s="14" t="s">
        <v>17</v>
      </c>
      <c r="W2233" s="14" t="s">
        <v>17</v>
      </c>
      <c r="X2233" s="144">
        <v>0.57091500000000006</v>
      </c>
      <c r="Y2233" s="14">
        <v>89</v>
      </c>
      <c r="Z2233" s="14" t="s">
        <v>17</v>
      </c>
      <c r="AA2233" s="14" t="s">
        <v>17</v>
      </c>
      <c r="AB2233" s="147" t="s">
        <v>17</v>
      </c>
      <c r="AC2233" s="147" t="s">
        <v>17</v>
      </c>
      <c r="AD2233" s="14" t="s">
        <v>17</v>
      </c>
      <c r="AE2233" t="s">
        <v>345</v>
      </c>
    </row>
    <row r="2234" spans="1:31" ht="15">
      <c r="A2234" t="s">
        <v>143</v>
      </c>
      <c r="B2234" t="s">
        <v>149</v>
      </c>
      <c r="C2234" s="235">
        <v>40457</v>
      </c>
      <c r="D2234" s="235">
        <v>40700</v>
      </c>
      <c r="E2234">
        <v>2011</v>
      </c>
      <c r="F2234">
        <v>4</v>
      </c>
      <c r="G2234">
        <v>4</v>
      </c>
      <c r="H2234" s="130">
        <v>27.453935443846156</v>
      </c>
      <c r="I2234">
        <v>2.1518000000000002</v>
      </c>
      <c r="J2234" s="14" t="s">
        <v>17</v>
      </c>
      <c r="K2234" s="14" t="s">
        <v>17</v>
      </c>
      <c r="L2234" s="167">
        <v>6.1150000000000002</v>
      </c>
      <c r="M2234" s="14" t="s">
        <v>17</v>
      </c>
      <c r="N2234" s="168">
        <v>108.23722000000001</v>
      </c>
      <c r="O2234" s="168">
        <v>1053</v>
      </c>
      <c r="P2234" s="168">
        <v>7.2760000000000005E-2</v>
      </c>
      <c r="Q2234" s="168">
        <v>0.80200000000000005</v>
      </c>
      <c r="R2234" s="14" t="s">
        <v>17</v>
      </c>
      <c r="S2234" s="14" t="s">
        <v>17</v>
      </c>
      <c r="T2234" s="14" t="s">
        <v>17</v>
      </c>
      <c r="U2234" s="14" t="s">
        <v>17</v>
      </c>
      <c r="V2234" s="14" t="s">
        <v>17</v>
      </c>
      <c r="W2234" s="14" t="s">
        <v>17</v>
      </c>
      <c r="X2234" s="144">
        <v>0.66167500000000001</v>
      </c>
      <c r="Y2234" s="14">
        <v>89</v>
      </c>
      <c r="Z2234" s="14" t="s">
        <v>17</v>
      </c>
      <c r="AA2234" s="14" t="s">
        <v>17</v>
      </c>
      <c r="AB2234" s="147" t="s">
        <v>17</v>
      </c>
      <c r="AC2234" s="147" t="s">
        <v>17</v>
      </c>
      <c r="AD2234" s="14" t="s">
        <v>17</v>
      </c>
      <c r="AE2234" t="s">
        <v>17</v>
      </c>
    </row>
    <row r="2235" spans="1:31" ht="15">
      <c r="A2235" t="s">
        <v>143</v>
      </c>
      <c r="B2235" t="s">
        <v>149</v>
      </c>
      <c r="C2235" s="235">
        <v>40457</v>
      </c>
      <c r="D2235" s="235">
        <v>40700</v>
      </c>
      <c r="E2235">
        <v>2011</v>
      </c>
      <c r="F2235">
        <v>4</v>
      </c>
      <c r="G2235">
        <v>5</v>
      </c>
      <c r="H2235" s="130">
        <v>33.331150865353841</v>
      </c>
      <c r="I2235">
        <v>2.2393000000000001</v>
      </c>
      <c r="J2235" s="14" t="s">
        <v>17</v>
      </c>
      <c r="K2235" s="14" t="s">
        <v>17</v>
      </c>
      <c r="L2235" s="167">
        <v>5.69</v>
      </c>
      <c r="M2235" s="14" t="s">
        <v>17</v>
      </c>
      <c r="N2235" s="168">
        <v>114.4072</v>
      </c>
      <c r="O2235" s="168">
        <v>1068</v>
      </c>
      <c r="P2235" s="168">
        <v>8.5139999999999993E-2</v>
      </c>
      <c r="Q2235" s="168">
        <v>0.83</v>
      </c>
      <c r="R2235" s="14" t="s">
        <v>17</v>
      </c>
      <c r="S2235" s="14" t="s">
        <v>17</v>
      </c>
      <c r="T2235" s="14" t="s">
        <v>17</v>
      </c>
      <c r="U2235" s="14" t="s">
        <v>17</v>
      </c>
      <c r="V2235" s="14" t="s">
        <v>17</v>
      </c>
      <c r="W2235" s="14" t="s">
        <v>17</v>
      </c>
      <c r="X2235" s="144">
        <v>0.69813499999999995</v>
      </c>
      <c r="Y2235" s="14">
        <v>89</v>
      </c>
      <c r="Z2235" s="14" t="s">
        <v>17</v>
      </c>
      <c r="AA2235" s="14" t="s">
        <v>17</v>
      </c>
      <c r="AB2235" s="147" t="s">
        <v>17</v>
      </c>
      <c r="AC2235" s="147" t="s">
        <v>17</v>
      </c>
      <c r="AD2235" s="14" t="s">
        <v>17</v>
      </c>
      <c r="AE2235" t="s">
        <v>345</v>
      </c>
    </row>
    <row r="2236" spans="1:31" ht="15">
      <c r="A2236" t="s">
        <v>143</v>
      </c>
      <c r="B2236" t="s">
        <v>149</v>
      </c>
      <c r="C2236" s="235">
        <v>40457</v>
      </c>
      <c r="D2236" s="235">
        <v>40700</v>
      </c>
      <c r="E2236">
        <v>2011</v>
      </c>
      <c r="F2236">
        <v>4</v>
      </c>
      <c r="G2236">
        <v>6</v>
      </c>
      <c r="H2236" s="130">
        <v>28.414221101411545</v>
      </c>
      <c r="I2236">
        <v>2.8012000000000001</v>
      </c>
      <c r="J2236" s="14" t="s">
        <v>17</v>
      </c>
      <c r="K2236" s="14" t="s">
        <v>17</v>
      </c>
      <c r="L2236" s="167">
        <v>5.52</v>
      </c>
      <c r="M2236" s="14" t="s">
        <v>17</v>
      </c>
      <c r="N2236" s="168">
        <v>114.52818000000001</v>
      </c>
      <c r="O2236" s="168">
        <v>1087</v>
      </c>
      <c r="P2236" s="168">
        <v>8.4360000000000004E-2</v>
      </c>
      <c r="Q2236" s="168">
        <v>0.89100000000000001</v>
      </c>
      <c r="R2236" s="14" t="s">
        <v>17</v>
      </c>
      <c r="S2236" s="14" t="s">
        <v>17</v>
      </c>
      <c r="T2236" s="14" t="s">
        <v>17</v>
      </c>
      <c r="U2236" s="14" t="s">
        <v>17</v>
      </c>
      <c r="V2236" s="14" t="s">
        <v>17</v>
      </c>
      <c r="W2236" s="14" t="s">
        <v>17</v>
      </c>
      <c r="X2236" s="144">
        <v>0.77479500000000001</v>
      </c>
      <c r="Y2236" s="14">
        <v>89</v>
      </c>
      <c r="Z2236" s="14" t="s">
        <v>17</v>
      </c>
      <c r="AA2236" s="14" t="s">
        <v>17</v>
      </c>
      <c r="AB2236" s="147" t="s">
        <v>17</v>
      </c>
      <c r="AC2236" s="147" t="s">
        <v>17</v>
      </c>
      <c r="AD2236" s="14" t="s">
        <v>17</v>
      </c>
      <c r="AE2236" t="s">
        <v>17</v>
      </c>
    </row>
    <row r="2237" spans="1:31" ht="15">
      <c r="A2237" t="s">
        <v>143</v>
      </c>
      <c r="B2237" t="s">
        <v>149</v>
      </c>
      <c r="C2237" s="235">
        <v>40457</v>
      </c>
      <c r="D2237" s="235">
        <v>40700</v>
      </c>
      <c r="E2237">
        <v>2011</v>
      </c>
      <c r="F2237">
        <v>4</v>
      </c>
      <c r="G2237">
        <v>7</v>
      </c>
      <c r="H2237" s="130">
        <v>41.240431801038469</v>
      </c>
      <c r="I2237">
        <v>3.0190000000000001</v>
      </c>
      <c r="J2237" s="14" t="s">
        <v>17</v>
      </c>
      <c r="K2237" s="14" t="s">
        <v>17</v>
      </c>
      <c r="L2237" s="167">
        <v>5.34</v>
      </c>
      <c r="M2237" s="14" t="s">
        <v>17</v>
      </c>
      <c r="N2237" s="168">
        <v>104.48684</v>
      </c>
      <c r="O2237" s="168">
        <v>1066</v>
      </c>
      <c r="P2237" s="168">
        <v>6.8989999999999996E-2</v>
      </c>
      <c r="Q2237" s="168">
        <v>0.86299999999999999</v>
      </c>
      <c r="R2237" s="14" t="s">
        <v>17</v>
      </c>
      <c r="S2237" s="14" t="s">
        <v>17</v>
      </c>
      <c r="T2237" s="14" t="s">
        <v>17</v>
      </c>
      <c r="U2237" s="14" t="s">
        <v>17</v>
      </c>
      <c r="V2237" s="14" t="s">
        <v>17</v>
      </c>
      <c r="W2237" s="14" t="s">
        <v>17</v>
      </c>
      <c r="X2237" s="144">
        <v>0.81976000000000004</v>
      </c>
      <c r="Y2237" s="14">
        <v>89</v>
      </c>
      <c r="Z2237" s="14" t="s">
        <v>17</v>
      </c>
      <c r="AA2237" s="14" t="s">
        <v>17</v>
      </c>
      <c r="AB2237" s="147" t="s">
        <v>17</v>
      </c>
      <c r="AC2237" s="147" t="s">
        <v>17</v>
      </c>
      <c r="AD2237" s="14" t="s">
        <v>17</v>
      </c>
      <c r="AE2237" t="s">
        <v>345</v>
      </c>
    </row>
    <row r="2238" spans="1:31" ht="15">
      <c r="A2238" t="s">
        <v>143</v>
      </c>
      <c r="B2238" t="s">
        <v>149</v>
      </c>
      <c r="C2238" s="235">
        <v>40457</v>
      </c>
      <c r="D2238" s="235">
        <v>40700</v>
      </c>
      <c r="E2238">
        <v>2011</v>
      </c>
      <c r="F2238">
        <v>4</v>
      </c>
      <c r="G2238">
        <v>8</v>
      </c>
      <c r="H2238" s="130">
        <v>44.576609445415393</v>
      </c>
      <c r="I2238">
        <v>2.4653999999999998</v>
      </c>
      <c r="J2238" s="14" t="s">
        <v>17</v>
      </c>
      <c r="K2238" s="14" t="s">
        <v>17</v>
      </c>
      <c r="L2238" s="14" t="s">
        <v>17</v>
      </c>
      <c r="M2238" s="14" t="s">
        <v>17</v>
      </c>
      <c r="N2238" s="14" t="s">
        <v>17</v>
      </c>
      <c r="O2238" s="14" t="s">
        <v>17</v>
      </c>
      <c r="P2238" s="14" t="s">
        <v>17</v>
      </c>
      <c r="Q2238" s="14" t="s">
        <v>17</v>
      </c>
      <c r="R2238" s="14" t="s">
        <v>17</v>
      </c>
      <c r="S2238" s="14" t="s">
        <v>17</v>
      </c>
      <c r="T2238" s="14" t="s">
        <v>17</v>
      </c>
      <c r="U2238" s="14" t="s">
        <v>17</v>
      </c>
      <c r="V2238" s="14" t="s">
        <v>17</v>
      </c>
      <c r="W2238" s="14" t="s">
        <v>17</v>
      </c>
      <c r="X2238" s="144">
        <v>0.71014999999999995</v>
      </c>
      <c r="Y2238" s="14">
        <v>89</v>
      </c>
      <c r="Z2238" s="14" t="s">
        <v>17</v>
      </c>
      <c r="AA2238" s="14" t="s">
        <v>17</v>
      </c>
      <c r="AB2238" s="147" t="s">
        <v>17</v>
      </c>
      <c r="AC2238" s="147" t="s">
        <v>17</v>
      </c>
      <c r="AD2238" s="14" t="s">
        <v>17</v>
      </c>
      <c r="AE2238" t="s">
        <v>17</v>
      </c>
    </row>
    <row r="2239" spans="1:31" ht="15">
      <c r="A2239" t="s">
        <v>143</v>
      </c>
      <c r="B2239" t="s">
        <v>149</v>
      </c>
      <c r="C2239" s="235">
        <v>40457</v>
      </c>
      <c r="D2239" s="235">
        <v>40700</v>
      </c>
      <c r="E2239">
        <v>2011</v>
      </c>
      <c r="F2239">
        <v>4</v>
      </c>
      <c r="G2239">
        <v>9</v>
      </c>
      <c r="H2239" s="130">
        <v>48.666586623853846</v>
      </c>
      <c r="I2239">
        <v>2.5505</v>
      </c>
      <c r="J2239" s="14" t="s">
        <v>17</v>
      </c>
      <c r="K2239" s="14" t="s">
        <v>17</v>
      </c>
      <c r="L2239" s="14" t="s">
        <v>17</v>
      </c>
      <c r="M2239" s="14" t="s">
        <v>17</v>
      </c>
      <c r="N2239" s="14" t="s">
        <v>17</v>
      </c>
      <c r="O2239" s="14" t="s">
        <v>17</v>
      </c>
      <c r="P2239" s="14" t="s">
        <v>17</v>
      </c>
      <c r="Q2239" s="14" t="s">
        <v>17</v>
      </c>
      <c r="R2239" s="14" t="s">
        <v>17</v>
      </c>
      <c r="S2239" s="14" t="s">
        <v>17</v>
      </c>
      <c r="T2239" s="14" t="s">
        <v>17</v>
      </c>
      <c r="U2239" s="14" t="s">
        <v>17</v>
      </c>
      <c r="V2239" s="14" t="s">
        <v>17</v>
      </c>
      <c r="W2239" s="14" t="s">
        <v>17</v>
      </c>
      <c r="X2239" s="144">
        <v>0.76426499999999997</v>
      </c>
      <c r="Y2239" s="14">
        <v>89</v>
      </c>
      <c r="Z2239" s="14" t="s">
        <v>17</v>
      </c>
      <c r="AA2239" s="14" t="s">
        <v>17</v>
      </c>
      <c r="AB2239" s="147" t="s">
        <v>17</v>
      </c>
      <c r="AC2239" s="147" t="s">
        <v>17</v>
      </c>
      <c r="AD2239" s="14" t="s">
        <v>17</v>
      </c>
      <c r="AE2239" t="s">
        <v>345</v>
      </c>
    </row>
    <row r="2240" spans="1:31" ht="15">
      <c r="A2240" t="s">
        <v>143</v>
      </c>
      <c r="B2240" t="s">
        <v>149</v>
      </c>
      <c r="C2240" s="235">
        <v>40457</v>
      </c>
      <c r="D2240" s="235">
        <v>40700</v>
      </c>
      <c r="E2240">
        <v>2011</v>
      </c>
      <c r="F2240">
        <v>4</v>
      </c>
      <c r="G2240">
        <v>10</v>
      </c>
      <c r="H2240" s="130">
        <v>31.519658493865389</v>
      </c>
      <c r="I2240">
        <v>2.3874</v>
      </c>
      <c r="J2240" s="14" t="s">
        <v>17</v>
      </c>
      <c r="K2240" s="14" t="s">
        <v>17</v>
      </c>
      <c r="L2240" s="14" t="s">
        <v>17</v>
      </c>
      <c r="M2240" s="14" t="s">
        <v>17</v>
      </c>
      <c r="N2240" s="14" t="s">
        <v>17</v>
      </c>
      <c r="O2240" s="14" t="s">
        <v>17</v>
      </c>
      <c r="P2240" s="14" t="s">
        <v>17</v>
      </c>
      <c r="Q2240" s="14" t="s">
        <v>17</v>
      </c>
      <c r="R2240" s="14" t="s">
        <v>17</v>
      </c>
      <c r="S2240" s="14" t="s">
        <v>17</v>
      </c>
      <c r="T2240" s="14" t="s">
        <v>17</v>
      </c>
      <c r="U2240" s="14" t="s">
        <v>17</v>
      </c>
      <c r="V2240" s="14" t="s">
        <v>17</v>
      </c>
      <c r="W2240" s="14" t="s">
        <v>17</v>
      </c>
      <c r="X2240" s="144">
        <v>0.75282000000000004</v>
      </c>
      <c r="Y2240" s="14">
        <v>89</v>
      </c>
      <c r="Z2240" s="14" t="s">
        <v>17</v>
      </c>
      <c r="AA2240" s="14" t="s">
        <v>17</v>
      </c>
      <c r="AB2240" s="147" t="s">
        <v>17</v>
      </c>
      <c r="AC2240" s="147" t="s">
        <v>17</v>
      </c>
      <c r="AD2240" s="14" t="s">
        <v>17</v>
      </c>
      <c r="AE2240" t="s">
        <v>17</v>
      </c>
    </row>
    <row r="2241" spans="1:31" ht="15">
      <c r="A2241" t="s">
        <v>143</v>
      </c>
      <c r="B2241" t="s">
        <v>149</v>
      </c>
      <c r="C2241" s="235">
        <v>40457</v>
      </c>
      <c r="D2241" s="235">
        <v>40700</v>
      </c>
      <c r="E2241">
        <v>2011</v>
      </c>
      <c r="F2241">
        <v>4</v>
      </c>
      <c r="G2241">
        <v>11</v>
      </c>
      <c r="H2241" s="130">
        <v>46.236044583553848</v>
      </c>
      <c r="I2241">
        <v>2.1882999999999999</v>
      </c>
      <c r="J2241" s="14" t="s">
        <v>17</v>
      </c>
      <c r="K2241" s="14" t="s">
        <v>17</v>
      </c>
      <c r="L2241" s="14" t="s">
        <v>17</v>
      </c>
      <c r="M2241" s="14" t="s">
        <v>17</v>
      </c>
      <c r="N2241" s="14" t="s">
        <v>17</v>
      </c>
      <c r="O2241" s="14" t="s">
        <v>17</v>
      </c>
      <c r="P2241" s="14" t="s">
        <v>17</v>
      </c>
      <c r="Q2241" s="14" t="s">
        <v>17</v>
      </c>
      <c r="R2241" s="14" t="s">
        <v>17</v>
      </c>
      <c r="S2241" s="14" t="s">
        <v>17</v>
      </c>
      <c r="T2241" s="14" t="s">
        <v>17</v>
      </c>
      <c r="U2241" s="14" t="s">
        <v>17</v>
      </c>
      <c r="V2241" s="14" t="s">
        <v>17</v>
      </c>
      <c r="W2241" s="14" t="s">
        <v>17</v>
      </c>
      <c r="X2241" s="144">
        <v>0.70825000000000005</v>
      </c>
      <c r="Y2241" s="14">
        <v>89</v>
      </c>
      <c r="Z2241" s="14" t="s">
        <v>17</v>
      </c>
      <c r="AA2241" s="14" t="s">
        <v>17</v>
      </c>
      <c r="AB2241" s="147" t="s">
        <v>17</v>
      </c>
      <c r="AC2241" s="147" t="s">
        <v>17</v>
      </c>
      <c r="AD2241" s="14" t="s">
        <v>17</v>
      </c>
      <c r="AE2241" t="s">
        <v>345</v>
      </c>
    </row>
    <row r="2242" spans="1:31" ht="15">
      <c r="A2242" t="s">
        <v>143</v>
      </c>
      <c r="B2242" t="s">
        <v>149</v>
      </c>
      <c r="C2242" s="235">
        <v>40457</v>
      </c>
      <c r="D2242" s="235">
        <v>40700</v>
      </c>
      <c r="E2242">
        <v>2011</v>
      </c>
      <c r="F2242">
        <v>4</v>
      </c>
      <c r="G2242">
        <v>12</v>
      </c>
      <c r="H2242" s="130">
        <v>40.512284424276928</v>
      </c>
      <c r="I2242">
        <v>2.1444999999999999</v>
      </c>
      <c r="J2242" s="14" t="s">
        <v>17</v>
      </c>
      <c r="K2242" s="14" t="s">
        <v>17</v>
      </c>
      <c r="L2242" s="14" t="s">
        <v>17</v>
      </c>
      <c r="M2242" s="14" t="s">
        <v>17</v>
      </c>
      <c r="N2242" s="14" t="s">
        <v>17</v>
      </c>
      <c r="O2242" s="14" t="s">
        <v>17</v>
      </c>
      <c r="P2242" s="14" t="s">
        <v>17</v>
      </c>
      <c r="Q2242" s="14" t="s">
        <v>17</v>
      </c>
      <c r="R2242" s="14" t="s">
        <v>17</v>
      </c>
      <c r="S2242" s="14" t="s">
        <v>17</v>
      </c>
      <c r="T2242" s="14" t="s">
        <v>17</v>
      </c>
      <c r="U2242" s="14" t="s">
        <v>17</v>
      </c>
      <c r="V2242" s="14" t="s">
        <v>17</v>
      </c>
      <c r="W2242" s="14" t="s">
        <v>17</v>
      </c>
      <c r="X2242" s="144">
        <v>0.74002999999999997</v>
      </c>
      <c r="Y2242" s="14">
        <v>89</v>
      </c>
      <c r="Z2242" s="14" t="s">
        <v>17</v>
      </c>
      <c r="AA2242" s="14" t="s">
        <v>17</v>
      </c>
      <c r="AB2242" s="147" t="s">
        <v>17</v>
      </c>
      <c r="AC2242" s="147" t="s">
        <v>17</v>
      </c>
      <c r="AD2242" s="14" t="s">
        <v>17</v>
      </c>
      <c r="AE2242" t="s">
        <v>17</v>
      </c>
    </row>
    <row r="2243" spans="1:31" ht="15">
      <c r="A2243" t="s">
        <v>143</v>
      </c>
      <c r="B2243" t="s">
        <v>149</v>
      </c>
      <c r="C2243" s="235">
        <v>40457</v>
      </c>
      <c r="D2243" s="235">
        <v>40700</v>
      </c>
      <c r="E2243">
        <v>2011</v>
      </c>
      <c r="F2243">
        <v>4</v>
      </c>
      <c r="G2243">
        <v>13</v>
      </c>
      <c r="H2243" s="130">
        <v>33.242085299838465</v>
      </c>
      <c r="I2243">
        <v>2.7976000000000001</v>
      </c>
      <c r="J2243" s="14" t="s">
        <v>17</v>
      </c>
      <c r="K2243" s="14" t="s">
        <v>17</v>
      </c>
      <c r="L2243" s="14" t="s">
        <v>17</v>
      </c>
      <c r="M2243" s="14" t="s">
        <v>17</v>
      </c>
      <c r="N2243" s="14" t="s">
        <v>17</v>
      </c>
      <c r="O2243" s="14" t="s">
        <v>17</v>
      </c>
      <c r="P2243" s="14" t="s">
        <v>17</v>
      </c>
      <c r="Q2243" s="14" t="s">
        <v>17</v>
      </c>
      <c r="R2243" s="14" t="s">
        <v>17</v>
      </c>
      <c r="S2243" s="14" t="s">
        <v>17</v>
      </c>
      <c r="T2243" s="14" t="s">
        <v>17</v>
      </c>
      <c r="U2243" s="14" t="s">
        <v>17</v>
      </c>
      <c r="V2243" s="14" t="s">
        <v>17</v>
      </c>
      <c r="W2243" s="14" t="s">
        <v>17</v>
      </c>
      <c r="X2243" s="144">
        <v>0.79464500000000005</v>
      </c>
      <c r="Y2243" s="14">
        <v>89</v>
      </c>
      <c r="Z2243" s="14" t="s">
        <v>17</v>
      </c>
      <c r="AA2243" s="14" t="s">
        <v>17</v>
      </c>
      <c r="AB2243" s="147" t="s">
        <v>17</v>
      </c>
      <c r="AC2243" s="147" t="s">
        <v>17</v>
      </c>
      <c r="AD2243" s="14" t="s">
        <v>17</v>
      </c>
      <c r="AE2243" t="s">
        <v>345</v>
      </c>
    </row>
    <row r="2244" spans="1:31" ht="15">
      <c r="A2244" t="s">
        <v>143</v>
      </c>
      <c r="B2244" t="s">
        <v>149</v>
      </c>
      <c r="C2244" s="235">
        <v>40457</v>
      </c>
      <c r="D2244" s="235">
        <v>40700</v>
      </c>
      <c r="E2244">
        <v>2011</v>
      </c>
      <c r="F2244">
        <v>4</v>
      </c>
      <c r="G2244">
        <v>14</v>
      </c>
      <c r="H2244" s="130">
        <v>46.058375402134622</v>
      </c>
      <c r="I2244">
        <v>2.3416000000000001</v>
      </c>
      <c r="J2244" s="14" t="s">
        <v>17</v>
      </c>
      <c r="K2244" s="14" t="s">
        <v>17</v>
      </c>
      <c r="L2244" s="14" t="s">
        <v>17</v>
      </c>
      <c r="M2244" s="14" t="s">
        <v>17</v>
      </c>
      <c r="N2244" s="14" t="s">
        <v>17</v>
      </c>
      <c r="O2244" s="14" t="s">
        <v>17</v>
      </c>
      <c r="P2244" s="14" t="s">
        <v>17</v>
      </c>
      <c r="Q2244" s="14" t="s">
        <v>17</v>
      </c>
      <c r="R2244" s="14" t="s">
        <v>17</v>
      </c>
      <c r="S2244" s="14" t="s">
        <v>17</v>
      </c>
      <c r="T2244" s="14" t="s">
        <v>17</v>
      </c>
      <c r="U2244" s="14" t="s">
        <v>17</v>
      </c>
      <c r="V2244" s="14" t="s">
        <v>17</v>
      </c>
      <c r="W2244" s="14" t="s">
        <v>17</v>
      </c>
      <c r="X2244" s="144">
        <v>0.75744999999999996</v>
      </c>
      <c r="Y2244" s="14">
        <v>89</v>
      </c>
      <c r="Z2244" s="14" t="s">
        <v>17</v>
      </c>
      <c r="AA2244" s="14" t="s">
        <v>17</v>
      </c>
      <c r="AB2244" s="147" t="s">
        <v>17</v>
      </c>
      <c r="AC2244" s="147" t="s">
        <v>17</v>
      </c>
      <c r="AD2244" s="14" t="s">
        <v>17</v>
      </c>
      <c r="AE2244" t="s">
        <v>17</v>
      </c>
    </row>
    <row r="2245" spans="1:31" ht="15.75">
      <c r="A2245" t="s">
        <v>143</v>
      </c>
      <c r="B2245" s="129" t="s">
        <v>178</v>
      </c>
      <c r="C2245" s="234">
        <v>40830</v>
      </c>
      <c r="D2245" s="234">
        <v>41051</v>
      </c>
      <c r="E2245">
        <v>2012</v>
      </c>
      <c r="F2245">
        <v>1</v>
      </c>
      <c r="G2245">
        <v>1</v>
      </c>
      <c r="H2245" s="139">
        <v>23.958224769599997</v>
      </c>
      <c r="I2245">
        <v>2.0127999999999999</v>
      </c>
      <c r="J2245" s="14" t="s">
        <v>17</v>
      </c>
      <c r="K2245" s="14" t="s">
        <v>17</v>
      </c>
      <c r="L2245" s="169">
        <v>6.21</v>
      </c>
      <c r="M2245" s="14" t="s">
        <v>17</v>
      </c>
      <c r="N2245" s="169">
        <v>42.716521999999998</v>
      </c>
      <c r="O2245" s="170">
        <v>647.24099999999999</v>
      </c>
      <c r="P2245" s="171">
        <v>7.1840000000000001E-2</v>
      </c>
      <c r="Q2245" s="171">
        <v>0.86299999999999999</v>
      </c>
      <c r="R2245" s="14" t="s">
        <v>17</v>
      </c>
      <c r="S2245" s="14" t="s">
        <v>17</v>
      </c>
      <c r="T2245" s="14" t="s">
        <v>17</v>
      </c>
      <c r="U2245" s="14" t="s">
        <v>17</v>
      </c>
      <c r="V2245" s="182">
        <v>0.43991000000000002</v>
      </c>
      <c r="W2245" s="14">
        <v>82</v>
      </c>
      <c r="X2245" s="143">
        <v>0.38144</v>
      </c>
      <c r="Y2245" s="14">
        <v>90</v>
      </c>
      <c r="Z2245" s="183">
        <v>0.29349999999999998</v>
      </c>
      <c r="AA2245" s="14">
        <v>115</v>
      </c>
      <c r="AB2245" s="147" t="s">
        <v>17</v>
      </c>
      <c r="AC2245" s="147" t="s">
        <v>17</v>
      </c>
      <c r="AD2245" s="143">
        <v>0.42896499999999999</v>
      </c>
      <c r="AE2245" s="14">
        <v>138</v>
      </c>
    </row>
    <row r="2246" spans="1:31" ht="15.75">
      <c r="A2246" t="s">
        <v>143</v>
      </c>
      <c r="B2246" s="129" t="s">
        <v>178</v>
      </c>
      <c r="C2246" s="234">
        <v>40830</v>
      </c>
      <c r="D2246" s="234">
        <v>41051</v>
      </c>
      <c r="E2246">
        <v>2012</v>
      </c>
      <c r="F2246">
        <v>1</v>
      </c>
      <c r="G2246">
        <v>2</v>
      </c>
      <c r="H2246" s="139">
        <v>18.545333760778846</v>
      </c>
      <c r="I2246">
        <v>1.9462999999999999</v>
      </c>
      <c r="J2246" s="14" t="s">
        <v>17</v>
      </c>
      <c r="K2246" s="14" t="s">
        <v>17</v>
      </c>
      <c r="L2246" s="169">
        <v>6.6050000000000004</v>
      </c>
      <c r="M2246" s="14" t="s">
        <v>17</v>
      </c>
      <c r="N2246" s="169">
        <v>45.261218</v>
      </c>
      <c r="O2246" s="170">
        <v>750.55</v>
      </c>
      <c r="P2246" s="171">
        <v>8.8620000000000004E-2</v>
      </c>
      <c r="Q2246" s="171">
        <v>0.8</v>
      </c>
      <c r="R2246" s="14" t="s">
        <v>17</v>
      </c>
      <c r="S2246" s="14" t="s">
        <v>17</v>
      </c>
      <c r="T2246" s="14" t="s">
        <v>17</v>
      </c>
      <c r="U2246" s="14" t="s">
        <v>17</v>
      </c>
      <c r="V2246" s="182">
        <v>0.534335</v>
      </c>
      <c r="W2246" s="14">
        <v>82</v>
      </c>
      <c r="X2246" s="143">
        <v>0.28190000000000004</v>
      </c>
      <c r="Y2246" s="14">
        <v>90</v>
      </c>
      <c r="Z2246" s="183">
        <v>0.22675000000000001</v>
      </c>
      <c r="AA2246" s="14">
        <v>115</v>
      </c>
      <c r="AB2246" s="147" t="s">
        <v>17</v>
      </c>
      <c r="AC2246" s="147" t="s">
        <v>17</v>
      </c>
      <c r="AD2246" s="143">
        <v>0.33253500000000003</v>
      </c>
      <c r="AE2246" s="14">
        <v>138</v>
      </c>
    </row>
    <row r="2247" spans="1:31" ht="15.75">
      <c r="A2247" t="s">
        <v>143</v>
      </c>
      <c r="B2247" s="129" t="s">
        <v>178</v>
      </c>
      <c r="C2247" s="234">
        <v>40830</v>
      </c>
      <c r="D2247" s="234">
        <v>41051</v>
      </c>
      <c r="E2247">
        <v>2012</v>
      </c>
      <c r="F2247">
        <v>1</v>
      </c>
      <c r="G2247">
        <v>3</v>
      </c>
      <c r="H2247" s="139">
        <v>37.446629299199998</v>
      </c>
      <c r="I2247">
        <v>1.8887</v>
      </c>
      <c r="J2247" s="14" t="s">
        <v>17</v>
      </c>
      <c r="K2247" s="14" t="s">
        <v>17</v>
      </c>
      <c r="L2247" s="169">
        <v>6.01</v>
      </c>
      <c r="M2247" s="14" t="s">
        <v>17</v>
      </c>
      <c r="N2247" s="169">
        <v>89.419177999999988</v>
      </c>
      <c r="O2247" s="170">
        <v>785.99699999999996</v>
      </c>
      <c r="P2247" s="171">
        <v>6.8900000000000003E-2</v>
      </c>
      <c r="Q2247" s="171">
        <v>0.86699999999999999</v>
      </c>
      <c r="R2247" s="14" t="s">
        <v>17</v>
      </c>
      <c r="S2247" s="14" t="s">
        <v>17</v>
      </c>
      <c r="T2247" s="14" t="s">
        <v>17</v>
      </c>
      <c r="U2247" s="14" t="s">
        <v>17</v>
      </c>
      <c r="V2247" s="182">
        <v>0.41949999999999998</v>
      </c>
      <c r="W2247" s="14">
        <v>82</v>
      </c>
      <c r="X2247" s="143">
        <v>0.40717499999999995</v>
      </c>
      <c r="Y2247" s="14">
        <v>90</v>
      </c>
      <c r="Z2247" s="183">
        <v>0.34390500000000002</v>
      </c>
      <c r="AA2247" s="14">
        <v>115</v>
      </c>
      <c r="AB2247" s="147" t="s">
        <v>17</v>
      </c>
      <c r="AC2247" s="147" t="s">
        <v>17</v>
      </c>
      <c r="AD2247" s="143">
        <v>0.47672999999999999</v>
      </c>
      <c r="AE2247" s="14">
        <v>138</v>
      </c>
    </row>
    <row r="2248" spans="1:31" ht="15.75">
      <c r="A2248" t="s">
        <v>143</v>
      </c>
      <c r="B2248" s="129" t="s">
        <v>178</v>
      </c>
      <c r="C2248" s="234">
        <v>40830</v>
      </c>
      <c r="D2248" s="234">
        <v>41051</v>
      </c>
      <c r="E2248">
        <v>2012</v>
      </c>
      <c r="F2248">
        <v>1</v>
      </c>
      <c r="G2248">
        <v>4</v>
      </c>
      <c r="H2248" s="139">
        <v>43.08296167356923</v>
      </c>
      <c r="I2248">
        <v>1.72</v>
      </c>
      <c r="J2248" s="14" t="s">
        <v>17</v>
      </c>
      <c r="K2248" s="14" t="s">
        <v>17</v>
      </c>
      <c r="L2248" s="169">
        <v>6.17</v>
      </c>
      <c r="M2248" s="14" t="s">
        <v>17</v>
      </c>
      <c r="N2248" s="169">
        <v>58.533553999999988</v>
      </c>
      <c r="O2248" s="170">
        <v>749.63400000000001</v>
      </c>
      <c r="P2248" s="171">
        <v>8.2890000000000005E-2</v>
      </c>
      <c r="Q2248" s="171">
        <v>0.86</v>
      </c>
      <c r="R2248" s="14" t="s">
        <v>17</v>
      </c>
      <c r="S2248" s="14" t="s">
        <v>17</v>
      </c>
      <c r="T2248" s="14" t="s">
        <v>17</v>
      </c>
      <c r="U2248" s="14" t="s">
        <v>17</v>
      </c>
      <c r="V2248" s="182">
        <v>0.41424499999999997</v>
      </c>
      <c r="W2248" s="14">
        <v>82</v>
      </c>
      <c r="X2248" s="143">
        <v>0.50058500000000006</v>
      </c>
      <c r="Y2248" s="14">
        <v>90</v>
      </c>
      <c r="Z2248" s="183">
        <v>0.41164500000000004</v>
      </c>
      <c r="AA2248" s="14">
        <v>115</v>
      </c>
      <c r="AB2248" s="147" t="s">
        <v>17</v>
      </c>
      <c r="AC2248" s="147" t="s">
        <v>17</v>
      </c>
      <c r="AD2248" s="143">
        <v>0.5213000000000001</v>
      </c>
      <c r="AE2248" s="14">
        <v>138</v>
      </c>
    </row>
    <row r="2249" spans="1:31" ht="15.75">
      <c r="A2249" t="s">
        <v>143</v>
      </c>
      <c r="B2249" s="129" t="s">
        <v>178</v>
      </c>
      <c r="C2249" s="234">
        <v>40830</v>
      </c>
      <c r="D2249" s="234">
        <v>41051</v>
      </c>
      <c r="E2249">
        <v>2012</v>
      </c>
      <c r="F2249">
        <v>1</v>
      </c>
      <c r="G2249">
        <v>5</v>
      </c>
      <c r="H2249" s="139">
        <v>54.32236234558269</v>
      </c>
      <c r="I2249">
        <v>1.9118999999999999</v>
      </c>
      <c r="J2249" s="14" t="s">
        <v>17</v>
      </c>
      <c r="K2249" s="14" t="s">
        <v>17</v>
      </c>
      <c r="L2249" s="169">
        <v>5.5649999999999995</v>
      </c>
      <c r="M2249" s="14" t="s">
        <v>17</v>
      </c>
      <c r="N2249" s="169">
        <v>75.099026000000009</v>
      </c>
      <c r="O2249" s="170">
        <v>848.25199999999995</v>
      </c>
      <c r="P2249" s="171">
        <v>8.1030000000000005E-2</v>
      </c>
      <c r="Q2249" s="171">
        <v>0.92900000000000005</v>
      </c>
      <c r="R2249" s="14" t="s">
        <v>17</v>
      </c>
      <c r="S2249" s="14" t="s">
        <v>17</v>
      </c>
      <c r="T2249" s="14" t="s">
        <v>17</v>
      </c>
      <c r="U2249" s="14" t="s">
        <v>17</v>
      </c>
      <c r="V2249" s="182">
        <v>0.63143000000000005</v>
      </c>
      <c r="W2249" s="14">
        <v>82</v>
      </c>
      <c r="X2249" s="143">
        <v>0.54360999999999993</v>
      </c>
      <c r="Y2249" s="14">
        <v>90</v>
      </c>
      <c r="Z2249" s="183">
        <v>0.61475999999999997</v>
      </c>
      <c r="AA2249" s="14">
        <v>115</v>
      </c>
      <c r="AB2249" s="147" t="s">
        <v>17</v>
      </c>
      <c r="AC2249" s="147" t="s">
        <v>17</v>
      </c>
      <c r="AD2249" s="143">
        <v>0.61220999999999992</v>
      </c>
      <c r="AE2249" s="14">
        <v>138</v>
      </c>
    </row>
    <row r="2250" spans="1:31" ht="15.75">
      <c r="A2250" t="s">
        <v>143</v>
      </c>
      <c r="B2250" s="129" t="s">
        <v>178</v>
      </c>
      <c r="C2250" s="234">
        <v>40830</v>
      </c>
      <c r="D2250" s="234">
        <v>41051</v>
      </c>
      <c r="E2250">
        <v>2012</v>
      </c>
      <c r="F2250">
        <v>1</v>
      </c>
      <c r="G2250">
        <v>6</v>
      </c>
      <c r="H2250" s="139">
        <v>57.853465614069229</v>
      </c>
      <c r="I2250">
        <v>1.9045000000000001</v>
      </c>
      <c r="J2250" s="14" t="s">
        <v>17</v>
      </c>
      <c r="K2250" s="14" t="s">
        <v>17</v>
      </c>
      <c r="L2250" s="169">
        <v>6.0949999999999998</v>
      </c>
      <c r="M2250" s="14" t="s">
        <v>17</v>
      </c>
      <c r="N2250" s="169">
        <v>32.986802000000004</v>
      </c>
      <c r="O2250" s="170">
        <v>653.09100000000001</v>
      </c>
      <c r="P2250" s="171">
        <v>8.2680000000000003E-2</v>
      </c>
      <c r="Q2250" s="171">
        <v>0.92400000000000004</v>
      </c>
      <c r="R2250" s="14" t="s">
        <v>17</v>
      </c>
      <c r="S2250" s="14" t="s">
        <v>17</v>
      </c>
      <c r="T2250" s="14" t="s">
        <v>17</v>
      </c>
      <c r="U2250" s="14" t="s">
        <v>17</v>
      </c>
      <c r="V2250" s="182">
        <v>0.60224999999999995</v>
      </c>
      <c r="W2250" s="14">
        <v>82</v>
      </c>
      <c r="X2250" s="143">
        <v>0.51564500000000002</v>
      </c>
      <c r="Y2250" s="14">
        <v>90</v>
      </c>
      <c r="Z2250" s="183">
        <v>0.65149499999999994</v>
      </c>
      <c r="AA2250" s="14">
        <v>115</v>
      </c>
      <c r="AB2250" s="147" t="s">
        <v>17</v>
      </c>
      <c r="AC2250" s="147" t="s">
        <v>17</v>
      </c>
      <c r="AD2250" s="143">
        <v>0.65359</v>
      </c>
      <c r="AE2250" s="14">
        <v>138</v>
      </c>
    </row>
    <row r="2251" spans="1:31" ht="15.75">
      <c r="A2251" t="s">
        <v>143</v>
      </c>
      <c r="B2251" s="129" t="s">
        <v>178</v>
      </c>
      <c r="C2251" s="234">
        <v>40830</v>
      </c>
      <c r="D2251" s="234">
        <v>41051</v>
      </c>
      <c r="E2251">
        <v>2012</v>
      </c>
      <c r="F2251">
        <v>1</v>
      </c>
      <c r="G2251">
        <v>7</v>
      </c>
      <c r="H2251" s="139">
        <v>63.222782377932681</v>
      </c>
      <c r="I2251">
        <v>1.9870000000000001</v>
      </c>
      <c r="J2251" s="14" t="s">
        <v>17</v>
      </c>
      <c r="K2251" s="14" t="s">
        <v>17</v>
      </c>
      <c r="L2251" s="169">
        <v>5.43</v>
      </c>
      <c r="M2251" s="14" t="s">
        <v>17</v>
      </c>
      <c r="N2251" s="169">
        <v>53.893226000000006</v>
      </c>
      <c r="O2251" s="170">
        <v>732.66</v>
      </c>
      <c r="P2251" s="171">
        <v>0.1041</v>
      </c>
      <c r="Q2251" s="171">
        <v>0.90900000000000003</v>
      </c>
      <c r="R2251" s="14" t="s">
        <v>17</v>
      </c>
      <c r="S2251" s="14" t="s">
        <v>17</v>
      </c>
      <c r="T2251" s="14" t="s">
        <v>17</v>
      </c>
      <c r="U2251" s="14" t="s">
        <v>17</v>
      </c>
      <c r="V2251" s="182">
        <v>0.60387999999999997</v>
      </c>
      <c r="W2251" s="14">
        <v>82</v>
      </c>
      <c r="X2251" s="143">
        <v>0.597275</v>
      </c>
      <c r="Y2251" s="14">
        <v>90</v>
      </c>
      <c r="Z2251" s="183">
        <v>0.77134499999999995</v>
      </c>
      <c r="AA2251" s="14">
        <v>115</v>
      </c>
      <c r="AB2251" s="147" t="s">
        <v>17</v>
      </c>
      <c r="AC2251" s="147" t="s">
        <v>17</v>
      </c>
      <c r="AD2251" s="143">
        <v>0.72699000000000003</v>
      </c>
      <c r="AE2251" s="14">
        <v>138</v>
      </c>
    </row>
    <row r="2252" spans="1:31" ht="15.75">
      <c r="A2252" t="s">
        <v>143</v>
      </c>
      <c r="B2252" s="129" t="s">
        <v>178</v>
      </c>
      <c r="C2252" s="234">
        <v>40830</v>
      </c>
      <c r="D2252" s="234">
        <v>41051</v>
      </c>
      <c r="E2252">
        <v>2012</v>
      </c>
      <c r="F2252">
        <v>1</v>
      </c>
      <c r="G2252">
        <v>8</v>
      </c>
      <c r="H2252" s="139">
        <v>50.383580871651915</v>
      </c>
      <c r="I2252">
        <v>2.0194000000000001</v>
      </c>
      <c r="J2252" s="14" t="s">
        <v>17</v>
      </c>
      <c r="K2252" s="14" t="s">
        <v>17</v>
      </c>
      <c r="L2252" s="169">
        <v>5.88</v>
      </c>
      <c r="M2252" s="14" t="s">
        <v>17</v>
      </c>
      <c r="N2252" s="172">
        <v>18.117794</v>
      </c>
      <c r="O2252" s="170">
        <v>750.44399999999996</v>
      </c>
      <c r="P2252" s="171">
        <v>8.2339999999999997E-2</v>
      </c>
      <c r="Q2252" s="171">
        <v>0.876</v>
      </c>
      <c r="R2252" s="14" t="s">
        <v>17</v>
      </c>
      <c r="S2252" s="14" t="s">
        <v>17</v>
      </c>
      <c r="T2252" s="14" t="s">
        <v>17</v>
      </c>
      <c r="U2252" s="14" t="s">
        <v>17</v>
      </c>
      <c r="V2252" s="182">
        <v>0.52310999999999996</v>
      </c>
      <c r="W2252" s="14">
        <v>82</v>
      </c>
      <c r="X2252" s="143">
        <v>0.49373500000000003</v>
      </c>
      <c r="Y2252" s="14">
        <v>90</v>
      </c>
      <c r="Z2252" s="183">
        <v>0.61557499999999998</v>
      </c>
      <c r="AA2252" s="14">
        <v>115</v>
      </c>
      <c r="AB2252" s="147" t="s">
        <v>17</v>
      </c>
      <c r="AC2252" s="147" t="s">
        <v>17</v>
      </c>
      <c r="AD2252" s="143">
        <v>0.68303500000000006</v>
      </c>
      <c r="AE2252" s="14">
        <v>138</v>
      </c>
    </row>
    <row r="2253" spans="1:31" ht="15.75">
      <c r="A2253" t="s">
        <v>143</v>
      </c>
      <c r="B2253" s="129" t="s">
        <v>178</v>
      </c>
      <c r="C2253" s="234">
        <v>40830</v>
      </c>
      <c r="D2253" s="234">
        <v>41051</v>
      </c>
      <c r="E2253">
        <v>2012</v>
      </c>
      <c r="F2253">
        <v>1</v>
      </c>
      <c r="G2253">
        <v>9</v>
      </c>
      <c r="H2253" s="139">
        <v>49.443157843200005</v>
      </c>
      <c r="I2253">
        <v>1.8978999999999999</v>
      </c>
      <c r="J2253" s="14" t="s">
        <v>17</v>
      </c>
      <c r="K2253" s="14" t="s">
        <v>17</v>
      </c>
      <c r="L2253" s="169">
        <v>5.82</v>
      </c>
      <c r="M2253" s="14" t="s">
        <v>17</v>
      </c>
      <c r="N2253" s="172">
        <v>41.069953999999996</v>
      </c>
      <c r="O2253" s="170">
        <v>727.59</v>
      </c>
      <c r="P2253" s="171">
        <v>8.0379999999999993E-2</v>
      </c>
      <c r="Q2253" s="171">
        <v>0.91500000000000004</v>
      </c>
      <c r="R2253" s="14" t="s">
        <v>17</v>
      </c>
      <c r="S2253" s="14" t="s">
        <v>17</v>
      </c>
      <c r="T2253" s="14" t="s">
        <v>17</v>
      </c>
      <c r="U2253" s="14" t="s">
        <v>17</v>
      </c>
      <c r="V2253" s="182">
        <v>0.55271999999999999</v>
      </c>
      <c r="W2253" s="14">
        <v>82</v>
      </c>
      <c r="X2253" s="143">
        <v>0.58462499999999995</v>
      </c>
      <c r="Y2253" s="14">
        <v>90</v>
      </c>
      <c r="Z2253" s="183">
        <v>0.50755499999999998</v>
      </c>
      <c r="AA2253" s="14">
        <v>115</v>
      </c>
      <c r="AB2253" s="147" t="s">
        <v>17</v>
      </c>
      <c r="AC2253" s="147" t="s">
        <v>17</v>
      </c>
      <c r="AD2253" s="143">
        <v>0.58559000000000005</v>
      </c>
      <c r="AE2253" s="14">
        <v>138</v>
      </c>
    </row>
    <row r="2254" spans="1:31" ht="15.75">
      <c r="A2254" t="s">
        <v>143</v>
      </c>
      <c r="B2254" s="129" t="s">
        <v>178</v>
      </c>
      <c r="C2254" s="234">
        <v>40830</v>
      </c>
      <c r="D2254" s="234">
        <v>41051</v>
      </c>
      <c r="E2254">
        <v>2012</v>
      </c>
      <c r="F2254">
        <v>1</v>
      </c>
      <c r="G2254">
        <v>10</v>
      </c>
      <c r="H2254" s="139">
        <v>49.199390822492312</v>
      </c>
      <c r="I2254">
        <v>1.8520000000000001</v>
      </c>
      <c r="J2254" s="14" t="s">
        <v>17</v>
      </c>
      <c r="K2254" s="14" t="s">
        <v>17</v>
      </c>
      <c r="L2254" s="169">
        <v>5.62</v>
      </c>
      <c r="M2254" s="14" t="s">
        <v>17</v>
      </c>
      <c r="N2254" s="172">
        <v>85.876561999999993</v>
      </c>
      <c r="O2254" s="170">
        <v>793.13</v>
      </c>
      <c r="P2254" s="171">
        <v>6.6369999999999998E-2</v>
      </c>
      <c r="Q2254" s="171">
        <v>0.94899999999999995</v>
      </c>
      <c r="R2254" s="14" t="s">
        <v>17</v>
      </c>
      <c r="S2254" s="14" t="s">
        <v>17</v>
      </c>
      <c r="T2254" s="14" t="s">
        <v>17</v>
      </c>
      <c r="U2254" s="14" t="s">
        <v>17</v>
      </c>
      <c r="V2254" s="182">
        <v>0.61684000000000005</v>
      </c>
      <c r="W2254" s="14">
        <v>82</v>
      </c>
      <c r="X2254" s="143">
        <v>0.5728899999999999</v>
      </c>
      <c r="Y2254" s="14">
        <v>90</v>
      </c>
      <c r="Z2254" s="183">
        <v>0.52034999999999998</v>
      </c>
      <c r="AA2254" s="14">
        <v>115</v>
      </c>
      <c r="AB2254" s="147" t="s">
        <v>17</v>
      </c>
      <c r="AC2254" s="147" t="s">
        <v>17</v>
      </c>
      <c r="AD2254" s="143">
        <v>0.60792000000000002</v>
      </c>
      <c r="AE2254" s="14">
        <v>138</v>
      </c>
    </row>
    <row r="2255" spans="1:31" ht="15.75">
      <c r="A2255" t="s">
        <v>143</v>
      </c>
      <c r="B2255" s="129" t="s">
        <v>178</v>
      </c>
      <c r="C2255" s="234">
        <v>40830</v>
      </c>
      <c r="D2255" s="234">
        <v>41051</v>
      </c>
      <c r="E2255">
        <v>2012</v>
      </c>
      <c r="F2255">
        <v>1</v>
      </c>
      <c r="G2255">
        <v>11</v>
      </c>
      <c r="H2255" s="139">
        <v>62.948093549867316</v>
      </c>
      <c r="I2255">
        <v>1.9345000000000001</v>
      </c>
      <c r="J2255" s="14" t="s">
        <v>17</v>
      </c>
      <c r="K2255" s="14" t="s">
        <v>17</v>
      </c>
      <c r="L2255" s="169">
        <v>5.29</v>
      </c>
      <c r="M2255" s="14" t="s">
        <v>17</v>
      </c>
      <c r="N2255" s="172">
        <v>136.62634</v>
      </c>
      <c r="O2255" s="170">
        <v>936.89599999999996</v>
      </c>
      <c r="P2255" s="171">
        <v>0.10457</v>
      </c>
      <c r="Q2255" s="171">
        <v>1.07</v>
      </c>
      <c r="R2255" s="14" t="s">
        <v>17</v>
      </c>
      <c r="S2255" s="14" t="s">
        <v>17</v>
      </c>
      <c r="T2255" s="14" t="s">
        <v>17</v>
      </c>
      <c r="U2255" s="14" t="s">
        <v>17</v>
      </c>
      <c r="V2255" s="182">
        <v>0.564855</v>
      </c>
      <c r="W2255" s="14">
        <v>82</v>
      </c>
      <c r="X2255" s="143">
        <v>0.47093000000000002</v>
      </c>
      <c r="Y2255" s="14">
        <v>90</v>
      </c>
      <c r="Z2255" s="183">
        <v>0.73354999999999992</v>
      </c>
      <c r="AA2255" s="14">
        <v>115</v>
      </c>
      <c r="AB2255" s="147" t="s">
        <v>17</v>
      </c>
      <c r="AC2255" s="147" t="s">
        <v>17</v>
      </c>
      <c r="AD2255" s="143">
        <v>0.68899500000000002</v>
      </c>
      <c r="AE2255" s="14">
        <v>138</v>
      </c>
    </row>
    <row r="2256" spans="1:31" ht="15.75">
      <c r="A2256" t="s">
        <v>143</v>
      </c>
      <c r="B2256" s="129" t="s">
        <v>178</v>
      </c>
      <c r="C2256" s="234">
        <v>40830</v>
      </c>
      <c r="D2256" s="234">
        <v>41051</v>
      </c>
      <c r="E2256">
        <v>2012</v>
      </c>
      <c r="F2256">
        <v>1</v>
      </c>
      <c r="G2256">
        <v>12</v>
      </c>
      <c r="H2256" s="139">
        <v>62.229600947630765</v>
      </c>
      <c r="I2256">
        <v>2.0562999999999998</v>
      </c>
      <c r="J2256" s="14" t="s">
        <v>17</v>
      </c>
      <c r="K2256" s="14" t="s">
        <v>17</v>
      </c>
      <c r="L2256" s="169">
        <v>5.45</v>
      </c>
      <c r="M2256" s="14" t="s">
        <v>17</v>
      </c>
      <c r="N2256" s="172">
        <v>74.999234000000001</v>
      </c>
      <c r="O2256" s="170">
        <v>601.06700000000001</v>
      </c>
      <c r="P2256" s="171">
        <v>7.7450000000000005E-2</v>
      </c>
      <c r="Q2256" s="171">
        <v>1.01</v>
      </c>
      <c r="R2256" s="14" t="s">
        <v>17</v>
      </c>
      <c r="S2256" s="14" t="s">
        <v>17</v>
      </c>
      <c r="T2256" s="14" t="s">
        <v>17</v>
      </c>
      <c r="U2256" s="14" t="s">
        <v>17</v>
      </c>
      <c r="V2256" s="182">
        <v>0.48501</v>
      </c>
      <c r="W2256" s="14">
        <v>82</v>
      </c>
      <c r="X2256" s="143">
        <v>0.48921500000000001</v>
      </c>
      <c r="Y2256" s="14">
        <v>90</v>
      </c>
      <c r="Z2256" s="183">
        <v>0.73419500000000004</v>
      </c>
      <c r="AA2256" s="14">
        <v>115</v>
      </c>
      <c r="AB2256" s="147" t="s">
        <v>17</v>
      </c>
      <c r="AC2256" s="147" t="s">
        <v>17</v>
      </c>
      <c r="AD2256" s="143">
        <v>0.70867000000000002</v>
      </c>
      <c r="AE2256" s="14">
        <v>138</v>
      </c>
    </row>
    <row r="2257" spans="1:31" ht="15.75">
      <c r="A2257" t="s">
        <v>143</v>
      </c>
      <c r="B2257" s="129" t="s">
        <v>178</v>
      </c>
      <c r="C2257" s="234">
        <v>40830</v>
      </c>
      <c r="D2257" s="234">
        <v>41051</v>
      </c>
      <c r="E2257">
        <v>2012</v>
      </c>
      <c r="F2257">
        <v>1</v>
      </c>
      <c r="G2257">
        <v>13</v>
      </c>
      <c r="H2257" s="139">
        <v>61.335117252242298</v>
      </c>
      <c r="I2257">
        <v>1.9452</v>
      </c>
      <c r="J2257" s="14" t="s">
        <v>17</v>
      </c>
      <c r="K2257" s="14" t="s">
        <v>17</v>
      </c>
      <c r="L2257" s="169">
        <v>5.19</v>
      </c>
      <c r="M2257" s="14" t="s">
        <v>17</v>
      </c>
      <c r="N2257" s="172">
        <v>121.05878799999999</v>
      </c>
      <c r="O2257" s="170">
        <v>826.22500000000002</v>
      </c>
      <c r="P2257" s="171">
        <v>8.8239999999999999E-2</v>
      </c>
      <c r="Q2257" s="171">
        <v>0.96599999999999997</v>
      </c>
      <c r="R2257" s="14" t="s">
        <v>17</v>
      </c>
      <c r="S2257" s="14" t="s">
        <v>17</v>
      </c>
      <c r="T2257" s="14" t="s">
        <v>17</v>
      </c>
      <c r="U2257" s="14" t="s">
        <v>17</v>
      </c>
      <c r="V2257" s="182">
        <v>0.64852500000000002</v>
      </c>
      <c r="W2257" s="14">
        <v>82</v>
      </c>
      <c r="X2257" s="143">
        <v>0.74801499999999999</v>
      </c>
      <c r="Y2257" s="14">
        <v>90</v>
      </c>
      <c r="Z2257" s="183">
        <v>0.82135000000000002</v>
      </c>
      <c r="AA2257" s="14">
        <v>115</v>
      </c>
      <c r="AB2257" s="147" t="s">
        <v>17</v>
      </c>
      <c r="AC2257" s="147" t="s">
        <v>17</v>
      </c>
      <c r="AD2257" s="143">
        <v>0.73401499999999997</v>
      </c>
      <c r="AE2257" s="14">
        <v>138</v>
      </c>
    </row>
    <row r="2258" spans="1:31" ht="15.75">
      <c r="A2258" t="s">
        <v>143</v>
      </c>
      <c r="B2258" s="129" t="s">
        <v>178</v>
      </c>
      <c r="C2258" s="234">
        <v>40830</v>
      </c>
      <c r="D2258" s="234">
        <v>41051</v>
      </c>
      <c r="E2258">
        <v>2012</v>
      </c>
      <c r="F2258">
        <v>1</v>
      </c>
      <c r="G2258">
        <v>14</v>
      </c>
      <c r="H2258" s="139">
        <v>52.850858775126923</v>
      </c>
      <c r="I2258">
        <v>1.7052</v>
      </c>
      <c r="J2258" s="14" t="s">
        <v>17</v>
      </c>
      <c r="K2258" s="14" t="s">
        <v>17</v>
      </c>
      <c r="L2258" s="169">
        <v>5.91</v>
      </c>
      <c r="M2258" s="14" t="s">
        <v>17</v>
      </c>
      <c r="N2258" s="172">
        <v>38.974322000000008</v>
      </c>
      <c r="O2258" s="170">
        <v>709.33199999999999</v>
      </c>
      <c r="P2258" s="171">
        <v>7.7549999999999994E-2</v>
      </c>
      <c r="Q2258" s="171">
        <v>0.91700000000000004</v>
      </c>
      <c r="R2258" s="14" t="s">
        <v>17</v>
      </c>
      <c r="S2258" s="14" t="s">
        <v>17</v>
      </c>
      <c r="T2258" s="14" t="s">
        <v>17</v>
      </c>
      <c r="U2258" s="14" t="s">
        <v>17</v>
      </c>
      <c r="V2258" s="182">
        <v>0.56291999999999998</v>
      </c>
      <c r="W2258" s="14">
        <v>82</v>
      </c>
      <c r="X2258" s="143">
        <v>0.54962500000000003</v>
      </c>
      <c r="Y2258" s="14">
        <v>90</v>
      </c>
      <c r="Z2258" s="183">
        <v>0.57287500000000002</v>
      </c>
      <c r="AA2258" s="14">
        <v>115</v>
      </c>
      <c r="AB2258" s="147" t="s">
        <v>17</v>
      </c>
      <c r="AC2258" s="147" t="s">
        <v>17</v>
      </c>
      <c r="AD2258" s="143">
        <v>0.59806000000000004</v>
      </c>
      <c r="AE2258" s="14">
        <v>138</v>
      </c>
    </row>
    <row r="2259" spans="1:31" ht="15.75">
      <c r="A2259" t="s">
        <v>143</v>
      </c>
      <c r="B2259" s="129" t="s">
        <v>178</v>
      </c>
      <c r="C2259" s="234">
        <v>40830</v>
      </c>
      <c r="D2259" s="234">
        <v>41051</v>
      </c>
      <c r="E2259">
        <v>2012</v>
      </c>
      <c r="F2259">
        <v>2</v>
      </c>
      <c r="G2259">
        <v>1</v>
      </c>
      <c r="H2259" s="139">
        <v>22.93991247373269</v>
      </c>
      <c r="I2259">
        <v>1.8323</v>
      </c>
      <c r="J2259" s="14" t="s">
        <v>17</v>
      </c>
      <c r="K2259" s="14" t="s">
        <v>17</v>
      </c>
      <c r="L2259" s="169">
        <v>6.22</v>
      </c>
      <c r="M2259" s="14" t="s">
        <v>17</v>
      </c>
      <c r="N2259" s="172">
        <v>47.356850000000001</v>
      </c>
      <c r="O2259" s="170">
        <v>636.78</v>
      </c>
      <c r="P2259" s="171">
        <v>7.4271999999999991E-2</v>
      </c>
      <c r="Q2259" s="171">
        <v>0.85820000000000007</v>
      </c>
      <c r="R2259" s="14" t="s">
        <v>17</v>
      </c>
      <c r="S2259" s="14" t="s">
        <v>17</v>
      </c>
      <c r="T2259" s="14" t="s">
        <v>17</v>
      </c>
      <c r="U2259" s="14" t="s">
        <v>17</v>
      </c>
      <c r="V2259" s="182">
        <v>0.44347999999999999</v>
      </c>
      <c r="W2259" s="14">
        <v>82</v>
      </c>
      <c r="X2259" s="143">
        <v>0.39513500000000001</v>
      </c>
      <c r="Y2259" s="14">
        <v>90</v>
      </c>
      <c r="Z2259" s="183">
        <v>0.26770000000000005</v>
      </c>
      <c r="AA2259" s="14">
        <v>115</v>
      </c>
      <c r="AB2259" s="147" t="s">
        <v>17</v>
      </c>
      <c r="AC2259" s="147" t="s">
        <v>17</v>
      </c>
      <c r="AD2259" s="143">
        <v>0.39498500000000003</v>
      </c>
      <c r="AE2259" s="14">
        <v>138</v>
      </c>
    </row>
    <row r="2260" spans="1:31" ht="15.75">
      <c r="A2260" t="s">
        <v>143</v>
      </c>
      <c r="B2260" s="129" t="s">
        <v>178</v>
      </c>
      <c r="C2260" s="234">
        <v>40830</v>
      </c>
      <c r="D2260" s="234">
        <v>41051</v>
      </c>
      <c r="E2260">
        <v>2012</v>
      </c>
      <c r="F2260">
        <v>2</v>
      </c>
      <c r="G2260">
        <v>2</v>
      </c>
      <c r="H2260" s="139">
        <v>28.508737509830773</v>
      </c>
      <c r="I2260">
        <v>1.8625</v>
      </c>
      <c r="J2260" s="14" t="s">
        <v>17</v>
      </c>
      <c r="K2260" s="14" t="s">
        <v>17</v>
      </c>
      <c r="L2260" s="169">
        <v>6.29</v>
      </c>
      <c r="M2260" s="14" t="s">
        <v>17</v>
      </c>
      <c r="N2260" s="172">
        <v>107.18770000000001</v>
      </c>
      <c r="O2260" s="170">
        <v>840.24199999999996</v>
      </c>
      <c r="P2260" s="171">
        <v>7.596E-2</v>
      </c>
      <c r="Q2260" s="171">
        <v>0.879</v>
      </c>
      <c r="R2260" s="14" t="s">
        <v>17</v>
      </c>
      <c r="S2260" s="14" t="s">
        <v>17</v>
      </c>
      <c r="T2260" s="14" t="s">
        <v>17</v>
      </c>
      <c r="U2260" s="14" t="s">
        <v>17</v>
      </c>
      <c r="V2260" s="182">
        <v>0.46546999999999999</v>
      </c>
      <c r="W2260" s="14">
        <v>82</v>
      </c>
      <c r="X2260" s="143">
        <v>0.342775</v>
      </c>
      <c r="Y2260" s="14">
        <v>90</v>
      </c>
      <c r="Z2260" s="183">
        <v>0.29760999999999999</v>
      </c>
      <c r="AA2260" s="14">
        <v>115</v>
      </c>
      <c r="AB2260" s="147" t="s">
        <v>17</v>
      </c>
      <c r="AC2260" s="147" t="s">
        <v>17</v>
      </c>
      <c r="AD2260" s="143">
        <v>0.45893499999999998</v>
      </c>
      <c r="AE2260" s="14">
        <v>138</v>
      </c>
    </row>
    <row r="2261" spans="1:31" ht="15.75">
      <c r="A2261" t="s">
        <v>143</v>
      </c>
      <c r="B2261" s="129" t="s">
        <v>178</v>
      </c>
      <c r="C2261" s="234">
        <v>40830</v>
      </c>
      <c r="D2261" s="234">
        <v>41051</v>
      </c>
      <c r="E2261">
        <v>2012</v>
      </c>
      <c r="F2261">
        <v>2</v>
      </c>
      <c r="G2261">
        <v>3</v>
      </c>
      <c r="H2261" s="139">
        <v>31.357424802634611</v>
      </c>
      <c r="I2261">
        <v>1.8488</v>
      </c>
      <c r="J2261" s="14" t="s">
        <v>17</v>
      </c>
      <c r="K2261" s="14" t="s">
        <v>17</v>
      </c>
      <c r="L2261" s="169">
        <v>6.31</v>
      </c>
      <c r="M2261" s="14" t="s">
        <v>17</v>
      </c>
      <c r="N2261" s="172">
        <v>69.510674000000009</v>
      </c>
      <c r="O2261" s="170">
        <v>834.06799999999998</v>
      </c>
      <c r="P2261" s="171">
        <v>7.6950000000000005E-2</v>
      </c>
      <c r="Q2261" s="171">
        <v>0.90900000000000003</v>
      </c>
      <c r="R2261" s="14" t="s">
        <v>17</v>
      </c>
      <c r="S2261" s="14" t="s">
        <v>17</v>
      </c>
      <c r="T2261" s="14" t="s">
        <v>17</v>
      </c>
      <c r="U2261" s="14" t="s">
        <v>17</v>
      </c>
      <c r="V2261" s="182">
        <v>0.40200000000000002</v>
      </c>
      <c r="W2261" s="14">
        <v>82</v>
      </c>
      <c r="X2261" s="143">
        <v>0.44292000000000004</v>
      </c>
      <c r="Y2261" s="14">
        <v>90</v>
      </c>
      <c r="Z2261" s="183">
        <v>0.31295499999999998</v>
      </c>
      <c r="AA2261" s="14">
        <v>115</v>
      </c>
      <c r="AB2261" s="147" t="s">
        <v>17</v>
      </c>
      <c r="AC2261" s="147" t="s">
        <v>17</v>
      </c>
      <c r="AD2261" s="143">
        <v>0.48011500000000001</v>
      </c>
      <c r="AE2261" s="14">
        <v>138</v>
      </c>
    </row>
    <row r="2262" spans="1:31" ht="15.75">
      <c r="A2262" t="s">
        <v>143</v>
      </c>
      <c r="B2262" s="129" t="s">
        <v>178</v>
      </c>
      <c r="C2262" s="234">
        <v>40830</v>
      </c>
      <c r="D2262" s="234">
        <v>41051</v>
      </c>
      <c r="E2262">
        <v>2012</v>
      </c>
      <c r="F2262">
        <v>2</v>
      </c>
      <c r="G2262">
        <v>4</v>
      </c>
      <c r="H2262" s="139">
        <v>49.264877225976932</v>
      </c>
      <c r="I2262">
        <v>1.885</v>
      </c>
      <c r="J2262" s="14" t="s">
        <v>17</v>
      </c>
      <c r="K2262" s="14" t="s">
        <v>17</v>
      </c>
      <c r="L2262" s="169">
        <v>5.91</v>
      </c>
      <c r="M2262" s="14" t="s">
        <v>17</v>
      </c>
      <c r="N2262" s="172">
        <v>72.903602000000006</v>
      </c>
      <c r="O2262" s="170">
        <v>788.35</v>
      </c>
      <c r="P2262" s="173">
        <v>7.9979999999999996E-2</v>
      </c>
      <c r="Q2262" s="173">
        <v>0.878</v>
      </c>
      <c r="R2262" s="14" t="s">
        <v>17</v>
      </c>
      <c r="S2262" s="14" t="s">
        <v>17</v>
      </c>
      <c r="T2262" s="14" t="s">
        <v>17</v>
      </c>
      <c r="U2262" s="14" t="s">
        <v>17</v>
      </c>
      <c r="V2262" s="182">
        <v>0.43427500000000002</v>
      </c>
      <c r="W2262" s="14">
        <v>82</v>
      </c>
      <c r="X2262" s="143">
        <v>0.49944499999999997</v>
      </c>
      <c r="Y2262" s="14">
        <v>90</v>
      </c>
      <c r="Z2262" s="183">
        <v>0.47224500000000003</v>
      </c>
      <c r="AA2262" s="14">
        <v>115</v>
      </c>
      <c r="AB2262" s="147" t="s">
        <v>17</v>
      </c>
      <c r="AC2262" s="147" t="s">
        <v>17</v>
      </c>
      <c r="AD2262" s="143">
        <v>0.56432499999999997</v>
      </c>
      <c r="AE2262" s="14">
        <v>138</v>
      </c>
    </row>
    <row r="2263" spans="1:31" ht="15.75">
      <c r="A2263" t="s">
        <v>143</v>
      </c>
      <c r="B2263" s="129" t="s">
        <v>178</v>
      </c>
      <c r="C2263" s="234">
        <v>40830</v>
      </c>
      <c r="D2263" s="234">
        <v>41051</v>
      </c>
      <c r="E2263">
        <v>2012</v>
      </c>
      <c r="F2263">
        <v>2</v>
      </c>
      <c r="G2263">
        <v>5</v>
      </c>
      <c r="H2263" s="139">
        <v>57.011243916634612</v>
      </c>
      <c r="I2263">
        <v>1.8559000000000001</v>
      </c>
      <c r="J2263" s="14" t="s">
        <v>17</v>
      </c>
      <c r="K2263" s="14" t="s">
        <v>17</v>
      </c>
      <c r="L2263" s="169">
        <v>5.97</v>
      </c>
      <c r="M2263" s="14" t="s">
        <v>17</v>
      </c>
      <c r="N2263" s="172">
        <v>56.537713999999994</v>
      </c>
      <c r="O2263" s="170">
        <v>776.17499999999995</v>
      </c>
      <c r="P2263" s="173">
        <v>7.732E-2</v>
      </c>
      <c r="Q2263" s="173">
        <v>0.92800000000000005</v>
      </c>
      <c r="R2263" s="14" t="s">
        <v>17</v>
      </c>
      <c r="S2263" s="14" t="s">
        <v>17</v>
      </c>
      <c r="T2263" s="14" t="s">
        <v>17</v>
      </c>
      <c r="U2263" s="14" t="s">
        <v>17</v>
      </c>
      <c r="V2263" s="182">
        <v>0.63653000000000004</v>
      </c>
      <c r="W2263" s="14">
        <v>82</v>
      </c>
      <c r="X2263" s="143">
        <v>0.62990000000000002</v>
      </c>
      <c r="Y2263" s="14">
        <v>90</v>
      </c>
      <c r="Z2263" s="183">
        <v>0.61968999999999996</v>
      </c>
      <c r="AA2263" s="14">
        <v>115</v>
      </c>
      <c r="AB2263" s="147" t="s">
        <v>17</v>
      </c>
      <c r="AC2263" s="147" t="s">
        <v>17</v>
      </c>
      <c r="AD2263" s="143">
        <v>0.63329499999999994</v>
      </c>
      <c r="AE2263" s="14">
        <v>138</v>
      </c>
    </row>
    <row r="2264" spans="1:31" ht="15.75">
      <c r="A2264" t="s">
        <v>143</v>
      </c>
      <c r="B2264" s="129" t="s">
        <v>178</v>
      </c>
      <c r="C2264" s="234">
        <v>40830</v>
      </c>
      <c r="D2264" s="234">
        <v>41051</v>
      </c>
      <c r="E2264">
        <v>2012</v>
      </c>
      <c r="F2264">
        <v>2</v>
      </c>
      <c r="G2264">
        <v>6</v>
      </c>
      <c r="H2264" s="139">
        <v>60.809099630399999</v>
      </c>
      <c r="I2264">
        <v>2.1259000000000001</v>
      </c>
      <c r="J2264" s="14" t="s">
        <v>17</v>
      </c>
      <c r="K2264" s="14" t="s">
        <v>17</v>
      </c>
      <c r="L2264" s="169">
        <v>5.18</v>
      </c>
      <c r="M2264" s="14" t="s">
        <v>17</v>
      </c>
      <c r="N2264" s="172">
        <v>75.597985999999992</v>
      </c>
      <c r="O2264" s="170">
        <v>932.64599999999996</v>
      </c>
      <c r="P2264" s="173">
        <v>7.8850000000000003E-2</v>
      </c>
      <c r="Q2264" s="173">
        <v>0.94199999999999995</v>
      </c>
      <c r="R2264" s="14" t="s">
        <v>17</v>
      </c>
      <c r="S2264" s="14" t="s">
        <v>17</v>
      </c>
      <c r="T2264" s="14" t="s">
        <v>17</v>
      </c>
      <c r="U2264" s="14" t="s">
        <v>17</v>
      </c>
      <c r="V2264" s="182">
        <v>0.72613000000000005</v>
      </c>
      <c r="W2264" s="14">
        <v>82</v>
      </c>
      <c r="X2264" s="143">
        <v>0.63580499999999995</v>
      </c>
      <c r="Y2264" s="14">
        <v>90</v>
      </c>
      <c r="Z2264" s="183">
        <v>0.74704499999999996</v>
      </c>
      <c r="AA2264" s="14">
        <v>115</v>
      </c>
      <c r="AB2264" s="147" t="s">
        <v>17</v>
      </c>
      <c r="AC2264" s="147" t="s">
        <v>17</v>
      </c>
      <c r="AD2264" s="143">
        <v>0.72856499999999991</v>
      </c>
      <c r="AE2264" s="14">
        <v>138</v>
      </c>
    </row>
    <row r="2265" spans="1:31" ht="15.75">
      <c r="A2265" t="s">
        <v>143</v>
      </c>
      <c r="B2265" s="129" t="s">
        <v>178</v>
      </c>
      <c r="C2265" s="234">
        <v>40830</v>
      </c>
      <c r="D2265" s="234">
        <v>41051</v>
      </c>
      <c r="E2265">
        <v>2012</v>
      </c>
      <c r="F2265">
        <v>2</v>
      </c>
      <c r="G2265">
        <v>7</v>
      </c>
      <c r="H2265" s="139">
        <v>56.564174145599999</v>
      </c>
      <c r="I2265">
        <v>2.2103000000000002</v>
      </c>
      <c r="J2265" s="14" t="s">
        <v>17</v>
      </c>
      <c r="K2265" s="14" t="s">
        <v>17</v>
      </c>
      <c r="L2265" s="169">
        <v>4.9400000000000004</v>
      </c>
      <c r="M2265" s="14" t="s">
        <v>17</v>
      </c>
      <c r="N2265" s="172">
        <v>104.29373200000002</v>
      </c>
      <c r="O2265" s="170">
        <v>927.774</v>
      </c>
      <c r="P2265" s="173">
        <v>9.6439999999999998E-2</v>
      </c>
      <c r="Q2265" s="173">
        <v>1.03</v>
      </c>
      <c r="R2265" s="14" t="s">
        <v>17</v>
      </c>
      <c r="S2265" s="14" t="s">
        <v>17</v>
      </c>
      <c r="T2265" s="14" t="s">
        <v>17</v>
      </c>
      <c r="U2265" s="14" t="s">
        <v>17</v>
      </c>
      <c r="V2265" s="182">
        <v>0.69937499999999997</v>
      </c>
      <c r="W2265" s="14">
        <v>82</v>
      </c>
      <c r="X2265" s="143">
        <v>0.75087999999999999</v>
      </c>
      <c r="Y2265" s="14">
        <v>90</v>
      </c>
      <c r="Z2265" s="183">
        <v>0.865985</v>
      </c>
      <c r="AA2265" s="14">
        <v>115</v>
      </c>
      <c r="AB2265" s="147" t="s">
        <v>17</v>
      </c>
      <c r="AC2265" s="147" t="s">
        <v>17</v>
      </c>
      <c r="AD2265" s="143">
        <v>0.78395999999999999</v>
      </c>
      <c r="AE2265" s="14">
        <v>138</v>
      </c>
    </row>
    <row r="2266" spans="1:31" ht="15.75">
      <c r="A2266" t="s">
        <v>143</v>
      </c>
      <c r="B2266" s="129" t="s">
        <v>178</v>
      </c>
      <c r="C2266" s="234">
        <v>40830</v>
      </c>
      <c r="D2266" s="234">
        <v>41051</v>
      </c>
      <c r="E2266">
        <v>2012</v>
      </c>
      <c r="F2266">
        <v>2</v>
      </c>
      <c r="G2266">
        <v>8</v>
      </c>
      <c r="H2266" s="139">
        <v>53.387223536751925</v>
      </c>
      <c r="I2266">
        <v>1.8555999999999999</v>
      </c>
      <c r="J2266" s="14" t="s">
        <v>17</v>
      </c>
      <c r="K2266" s="14" t="s">
        <v>17</v>
      </c>
      <c r="L2266" s="169">
        <v>6.085</v>
      </c>
      <c r="M2266" s="14" t="s">
        <v>17</v>
      </c>
      <c r="N2266" s="172">
        <v>12.579338</v>
      </c>
      <c r="O2266" s="170">
        <v>767.221</v>
      </c>
      <c r="P2266" s="173">
        <v>6.5740000000000007E-2</v>
      </c>
      <c r="Q2266" s="173">
        <v>0.86599999999999999</v>
      </c>
      <c r="R2266" s="14" t="s">
        <v>17</v>
      </c>
      <c r="S2266" s="14" t="s">
        <v>17</v>
      </c>
      <c r="T2266" s="14" t="s">
        <v>17</v>
      </c>
      <c r="U2266" s="14" t="s">
        <v>17</v>
      </c>
      <c r="V2266" s="182">
        <v>0.60029500000000002</v>
      </c>
      <c r="W2266" s="14">
        <v>82</v>
      </c>
      <c r="X2266" s="143">
        <v>0.52961499999999995</v>
      </c>
      <c r="Y2266" s="14">
        <v>90</v>
      </c>
      <c r="Z2266" s="183">
        <v>0.56795499999999999</v>
      </c>
      <c r="AA2266" s="14">
        <v>115</v>
      </c>
      <c r="AB2266" s="147" t="s">
        <v>17</v>
      </c>
      <c r="AC2266" s="147" t="s">
        <v>17</v>
      </c>
      <c r="AD2266" s="143">
        <v>0.63987499999999997</v>
      </c>
      <c r="AE2266" s="14">
        <v>138</v>
      </c>
    </row>
    <row r="2267" spans="1:31" ht="15.75">
      <c r="A2267" t="s">
        <v>143</v>
      </c>
      <c r="B2267" s="129" t="s">
        <v>178</v>
      </c>
      <c r="C2267" s="234">
        <v>40830</v>
      </c>
      <c r="D2267" s="234">
        <v>41051</v>
      </c>
      <c r="E2267">
        <v>2012</v>
      </c>
      <c r="F2267">
        <v>2</v>
      </c>
      <c r="G2267">
        <v>9</v>
      </c>
      <c r="H2267" s="139">
        <v>55.710594576069234</v>
      </c>
      <c r="I2267">
        <v>1.8847</v>
      </c>
      <c r="J2267" s="14" t="s">
        <v>17</v>
      </c>
      <c r="K2267" s="14" t="s">
        <v>17</v>
      </c>
      <c r="L2267" s="169">
        <v>5.4050000000000002</v>
      </c>
      <c r="M2267" s="14" t="s">
        <v>17</v>
      </c>
      <c r="N2267" s="172">
        <v>49.751858000000013</v>
      </c>
      <c r="O2267" s="170">
        <v>850.81200000000001</v>
      </c>
      <c r="P2267" s="173">
        <v>7.6310000000000003E-2</v>
      </c>
      <c r="Q2267" s="173">
        <v>0.93200000000000005</v>
      </c>
      <c r="R2267" s="14" t="s">
        <v>17</v>
      </c>
      <c r="S2267" s="14" t="s">
        <v>17</v>
      </c>
      <c r="T2267" s="14" t="s">
        <v>17</v>
      </c>
      <c r="U2267" s="14" t="s">
        <v>17</v>
      </c>
      <c r="V2267" s="182">
        <v>0.61734999999999995</v>
      </c>
      <c r="W2267" s="14">
        <v>82</v>
      </c>
      <c r="X2267" s="143">
        <v>0.6415249999999999</v>
      </c>
      <c r="Y2267" s="14">
        <v>90</v>
      </c>
      <c r="Z2267" s="183">
        <v>0.70520499999999997</v>
      </c>
      <c r="AA2267" s="14">
        <v>115</v>
      </c>
      <c r="AB2267" s="147" t="s">
        <v>17</v>
      </c>
      <c r="AC2267" s="147" t="s">
        <v>17</v>
      </c>
      <c r="AD2267" s="143">
        <v>0.66918</v>
      </c>
      <c r="AE2267" s="14">
        <v>138</v>
      </c>
    </row>
    <row r="2268" spans="1:31" ht="15.75">
      <c r="A2268" t="s">
        <v>143</v>
      </c>
      <c r="B2268" s="129" t="s">
        <v>178</v>
      </c>
      <c r="C2268" s="234">
        <v>40830</v>
      </c>
      <c r="D2268" s="234">
        <v>41051</v>
      </c>
      <c r="E2268">
        <v>2012</v>
      </c>
      <c r="F2268">
        <v>2</v>
      </c>
      <c r="G2268">
        <v>10</v>
      </c>
      <c r="H2268" s="139">
        <v>57.794587329600013</v>
      </c>
      <c r="I2268">
        <v>1.8674999999999999</v>
      </c>
      <c r="J2268" s="14" t="s">
        <v>17</v>
      </c>
      <c r="K2268" s="14" t="s">
        <v>17</v>
      </c>
      <c r="L2268" s="169">
        <v>5.48</v>
      </c>
      <c r="M2268" s="14" t="s">
        <v>17</v>
      </c>
      <c r="N2268" s="172">
        <v>102.49747599999999</v>
      </c>
      <c r="O2268" s="170">
        <v>934.69500000000005</v>
      </c>
      <c r="P2268" s="173">
        <v>6.5949999999999995E-2</v>
      </c>
      <c r="Q2268" s="173">
        <v>0.88500000000000001</v>
      </c>
      <c r="R2268" s="14" t="s">
        <v>17</v>
      </c>
      <c r="S2268" s="14" t="s">
        <v>17</v>
      </c>
      <c r="T2268" s="14" t="s">
        <v>17</v>
      </c>
      <c r="U2268" s="14" t="s">
        <v>17</v>
      </c>
      <c r="V2268" s="182">
        <v>0.65998999999999997</v>
      </c>
      <c r="W2268" s="14">
        <v>82</v>
      </c>
      <c r="X2268" s="143">
        <v>0.53936499999999998</v>
      </c>
      <c r="Y2268" s="14">
        <v>90</v>
      </c>
      <c r="Z2268" s="183">
        <v>0.62492000000000003</v>
      </c>
      <c r="AA2268" s="14">
        <v>115</v>
      </c>
      <c r="AB2268" s="147" t="s">
        <v>17</v>
      </c>
      <c r="AC2268" s="147" t="s">
        <v>17</v>
      </c>
      <c r="AD2268" s="143">
        <v>0.63775000000000004</v>
      </c>
      <c r="AE2268" s="14">
        <v>138</v>
      </c>
    </row>
    <row r="2269" spans="1:31" ht="15.75">
      <c r="A2269" t="s">
        <v>143</v>
      </c>
      <c r="B2269" s="129" t="s">
        <v>178</v>
      </c>
      <c r="C2269" s="234">
        <v>40830</v>
      </c>
      <c r="D2269" s="234">
        <v>41051</v>
      </c>
      <c r="E2269">
        <v>2012</v>
      </c>
      <c r="F2269">
        <v>2</v>
      </c>
      <c r="G2269">
        <v>11</v>
      </c>
      <c r="H2269" s="139">
        <v>57.226048622134613</v>
      </c>
      <c r="I2269">
        <v>1.9048</v>
      </c>
      <c r="J2269" s="14" t="s">
        <v>17</v>
      </c>
      <c r="K2269" s="14" t="s">
        <v>17</v>
      </c>
      <c r="L2269" s="169">
        <v>5.42</v>
      </c>
      <c r="M2269" s="14" t="s">
        <v>17</v>
      </c>
      <c r="N2269" s="172">
        <v>135.02966799999999</v>
      </c>
      <c r="O2269" s="170">
        <v>910.22199999999998</v>
      </c>
      <c r="P2269" s="173">
        <v>7.4340000000000003E-2</v>
      </c>
      <c r="Q2269" s="173">
        <v>1.03</v>
      </c>
      <c r="R2269" s="14" t="s">
        <v>17</v>
      </c>
      <c r="S2269" s="14" t="s">
        <v>17</v>
      </c>
      <c r="T2269" s="14" t="s">
        <v>17</v>
      </c>
      <c r="U2269" s="14" t="s">
        <v>17</v>
      </c>
      <c r="V2269" s="182">
        <v>0.61365000000000003</v>
      </c>
      <c r="W2269" s="14">
        <v>82</v>
      </c>
      <c r="X2269" s="143">
        <v>0.43972999999999995</v>
      </c>
      <c r="Y2269" s="14">
        <v>90</v>
      </c>
      <c r="Z2269" s="183">
        <v>0.63141499999999995</v>
      </c>
      <c r="AA2269" s="14">
        <v>115</v>
      </c>
      <c r="AB2269" s="147" t="s">
        <v>17</v>
      </c>
      <c r="AC2269" s="147" t="s">
        <v>17</v>
      </c>
      <c r="AD2269" s="143">
        <v>0.62030000000000007</v>
      </c>
      <c r="AE2269" s="14">
        <v>138</v>
      </c>
    </row>
    <row r="2270" spans="1:31" ht="15.75">
      <c r="A2270" t="s">
        <v>143</v>
      </c>
      <c r="B2270" s="129" t="s">
        <v>178</v>
      </c>
      <c r="C2270" s="234">
        <v>40830</v>
      </c>
      <c r="D2270" s="234">
        <v>41051</v>
      </c>
      <c r="E2270">
        <v>2012</v>
      </c>
      <c r="F2270">
        <v>2</v>
      </c>
      <c r="G2270">
        <v>12</v>
      </c>
      <c r="H2270" s="139">
        <v>63.180165060311545</v>
      </c>
      <c r="I2270">
        <v>2.0945</v>
      </c>
      <c r="J2270" s="14" t="s">
        <v>17</v>
      </c>
      <c r="K2270" s="14" t="s">
        <v>17</v>
      </c>
      <c r="L2270" s="169">
        <v>5.07</v>
      </c>
      <c r="M2270" s="14" t="s">
        <v>17</v>
      </c>
      <c r="N2270" s="172">
        <v>131.63674000000003</v>
      </c>
      <c r="O2270" s="170">
        <v>716.87199999999996</v>
      </c>
      <c r="P2270" s="173">
        <v>7.2340000000000002E-2</v>
      </c>
      <c r="Q2270" s="173">
        <v>1.03</v>
      </c>
      <c r="R2270" s="14" t="s">
        <v>17</v>
      </c>
      <c r="S2270" s="14" t="s">
        <v>17</v>
      </c>
      <c r="T2270" s="14" t="s">
        <v>17</v>
      </c>
      <c r="U2270" s="14" t="s">
        <v>17</v>
      </c>
      <c r="V2270" s="182">
        <v>0.59073500000000001</v>
      </c>
      <c r="W2270" s="14">
        <v>82</v>
      </c>
      <c r="X2270" s="143">
        <v>0.49573500000000004</v>
      </c>
      <c r="Y2270" s="14">
        <v>90</v>
      </c>
      <c r="Z2270" s="183">
        <v>0.77493499999999993</v>
      </c>
      <c r="AA2270" s="14">
        <v>115</v>
      </c>
      <c r="AB2270" s="147" t="s">
        <v>17</v>
      </c>
      <c r="AC2270" s="147" t="s">
        <v>17</v>
      </c>
      <c r="AD2270" s="143">
        <v>0.72803499999999999</v>
      </c>
      <c r="AE2270" s="14">
        <v>138</v>
      </c>
    </row>
    <row r="2271" spans="1:31" ht="15.75">
      <c r="A2271" t="s">
        <v>143</v>
      </c>
      <c r="B2271" s="129" t="s">
        <v>178</v>
      </c>
      <c r="C2271" s="234">
        <v>40830</v>
      </c>
      <c r="D2271" s="234">
        <v>41051</v>
      </c>
      <c r="E2271">
        <v>2012</v>
      </c>
      <c r="F2271">
        <v>2</v>
      </c>
      <c r="G2271">
        <v>13</v>
      </c>
      <c r="H2271" s="139">
        <v>59.132661667199997</v>
      </c>
      <c r="I2271">
        <v>2.1772</v>
      </c>
      <c r="J2271" s="14" t="s">
        <v>17</v>
      </c>
      <c r="K2271" s="14" t="s">
        <v>17</v>
      </c>
      <c r="L2271" s="169">
        <v>5.18</v>
      </c>
      <c r="M2271" s="14" t="s">
        <v>17</v>
      </c>
      <c r="N2271" s="172">
        <v>118.86336400000002</v>
      </c>
      <c r="O2271" s="170">
        <v>722.71299999999997</v>
      </c>
      <c r="P2271" s="173">
        <v>8.1559999999999994E-2</v>
      </c>
      <c r="Q2271" s="173">
        <v>0.95599999999999996</v>
      </c>
      <c r="R2271" s="14" t="s">
        <v>17</v>
      </c>
      <c r="S2271" s="14" t="s">
        <v>17</v>
      </c>
      <c r="T2271" s="14" t="s">
        <v>17</v>
      </c>
      <c r="U2271" s="14" t="s">
        <v>17</v>
      </c>
      <c r="V2271" s="182">
        <v>0.55112499999999998</v>
      </c>
      <c r="W2271" s="14">
        <v>82</v>
      </c>
      <c r="X2271" s="143">
        <v>0.615595</v>
      </c>
      <c r="Y2271" s="14">
        <v>90</v>
      </c>
      <c r="Z2271" s="183">
        <v>0.85258999999999996</v>
      </c>
      <c r="AA2271" s="14">
        <v>115</v>
      </c>
      <c r="AB2271" s="147" t="s">
        <v>17</v>
      </c>
      <c r="AC2271" s="147" t="s">
        <v>17</v>
      </c>
      <c r="AD2271" s="143">
        <v>0.77459499999999992</v>
      </c>
      <c r="AE2271" s="14">
        <v>138</v>
      </c>
    </row>
    <row r="2272" spans="1:31" ht="15.75">
      <c r="A2272" t="s">
        <v>143</v>
      </c>
      <c r="B2272" s="129" t="s">
        <v>178</v>
      </c>
      <c r="C2272" s="234">
        <v>40830</v>
      </c>
      <c r="D2272" s="234">
        <v>41051</v>
      </c>
      <c r="E2272">
        <v>2012</v>
      </c>
      <c r="F2272">
        <v>2</v>
      </c>
      <c r="G2272">
        <v>14</v>
      </c>
      <c r="H2272" s="139">
        <v>63.149062198326909</v>
      </c>
      <c r="I2272">
        <v>2.0301999999999998</v>
      </c>
      <c r="J2272" s="14" t="s">
        <v>17</v>
      </c>
      <c r="K2272" s="14" t="s">
        <v>17</v>
      </c>
      <c r="L2272" s="169">
        <v>5.21</v>
      </c>
      <c r="M2272" s="14" t="s">
        <v>17</v>
      </c>
      <c r="N2272" s="172">
        <v>33.23628200000001</v>
      </c>
      <c r="O2272" s="170">
        <v>856.12199999999996</v>
      </c>
      <c r="P2272" s="173">
        <v>9.937E-2</v>
      </c>
      <c r="Q2272" s="173">
        <v>1.1100000000000001</v>
      </c>
      <c r="R2272" s="14" t="s">
        <v>17</v>
      </c>
      <c r="S2272" s="14" t="s">
        <v>17</v>
      </c>
      <c r="T2272" s="14" t="s">
        <v>17</v>
      </c>
      <c r="U2272" s="14" t="s">
        <v>17</v>
      </c>
      <c r="V2272" s="182">
        <v>0.62437500000000001</v>
      </c>
      <c r="W2272" s="14">
        <v>82</v>
      </c>
      <c r="X2272" s="143">
        <v>0.55642000000000003</v>
      </c>
      <c r="Y2272" s="14">
        <v>90</v>
      </c>
      <c r="Z2272" s="183">
        <v>0.73765499999999995</v>
      </c>
      <c r="AA2272" s="14">
        <v>115</v>
      </c>
      <c r="AB2272" s="147" t="s">
        <v>17</v>
      </c>
      <c r="AC2272" s="147" t="s">
        <v>17</v>
      </c>
      <c r="AD2272" s="143">
        <v>0.70957500000000007</v>
      </c>
      <c r="AE2272" s="14">
        <v>138</v>
      </c>
    </row>
    <row r="2273" spans="1:31" ht="15.75">
      <c r="A2273" t="s">
        <v>143</v>
      </c>
      <c r="B2273" s="129" t="s">
        <v>178</v>
      </c>
      <c r="C2273" s="234">
        <v>40830</v>
      </c>
      <c r="D2273" s="234">
        <v>41051</v>
      </c>
      <c r="E2273">
        <v>2012</v>
      </c>
      <c r="F2273">
        <v>3</v>
      </c>
      <c r="G2273">
        <v>1</v>
      </c>
      <c r="H2273" s="139">
        <v>27.0188775648</v>
      </c>
      <c r="I2273">
        <v>1.8433999999999999</v>
      </c>
      <c r="J2273" s="14" t="s">
        <v>17</v>
      </c>
      <c r="K2273" s="14" t="s">
        <v>17</v>
      </c>
      <c r="L2273" s="169">
        <v>6.21</v>
      </c>
      <c r="M2273" s="14" t="s">
        <v>17</v>
      </c>
      <c r="N2273" s="172">
        <v>113.67418000000001</v>
      </c>
      <c r="O2273" s="170">
        <v>627.73400000000004</v>
      </c>
      <c r="P2273" s="173">
        <v>5.9470000000000002E-2</v>
      </c>
      <c r="Q2273" s="171">
        <v>0.88300000000000001</v>
      </c>
      <c r="R2273" s="14" t="s">
        <v>17</v>
      </c>
      <c r="S2273" s="14" t="s">
        <v>17</v>
      </c>
      <c r="T2273" s="14" t="s">
        <v>17</v>
      </c>
      <c r="U2273" s="14" t="s">
        <v>17</v>
      </c>
      <c r="V2273" s="182">
        <v>0.49129499999999998</v>
      </c>
      <c r="W2273" s="14">
        <v>82</v>
      </c>
      <c r="X2273" s="143">
        <v>0.35352499999999998</v>
      </c>
      <c r="Y2273" s="14">
        <v>90</v>
      </c>
      <c r="Z2273" s="183">
        <v>0.31101500000000004</v>
      </c>
      <c r="AA2273" s="14">
        <v>115</v>
      </c>
      <c r="AB2273" s="147" t="s">
        <v>17</v>
      </c>
      <c r="AC2273" s="147" t="s">
        <v>17</v>
      </c>
      <c r="AD2273" s="143">
        <v>0.42960500000000001</v>
      </c>
      <c r="AE2273" s="14">
        <v>138</v>
      </c>
    </row>
    <row r="2274" spans="1:31" ht="15.75">
      <c r="A2274" t="s">
        <v>143</v>
      </c>
      <c r="B2274" s="129" t="s">
        <v>178</v>
      </c>
      <c r="C2274" s="234">
        <v>40830</v>
      </c>
      <c r="D2274" s="234">
        <v>41051</v>
      </c>
      <c r="E2274">
        <v>2012</v>
      </c>
      <c r="F2274">
        <v>3</v>
      </c>
      <c r="G2274">
        <v>2</v>
      </c>
      <c r="H2274" s="139">
        <v>28.26653906796923</v>
      </c>
      <c r="I2274">
        <v>1.8937999999999999</v>
      </c>
      <c r="J2274" s="14" t="s">
        <v>17</v>
      </c>
      <c r="K2274" s="14" t="s">
        <v>17</v>
      </c>
      <c r="L2274" s="169">
        <v>5.92</v>
      </c>
      <c r="M2274" s="14" t="s">
        <v>17</v>
      </c>
      <c r="N2274" s="172">
        <v>112.875844</v>
      </c>
      <c r="O2274" s="170">
        <v>1019.26</v>
      </c>
      <c r="P2274" s="173">
        <v>6.8409999999999999E-2</v>
      </c>
      <c r="Q2274" s="171">
        <v>0.96299999999999997</v>
      </c>
      <c r="R2274" s="14" t="s">
        <v>17</v>
      </c>
      <c r="S2274" s="14" t="s">
        <v>17</v>
      </c>
      <c r="T2274" s="14" t="s">
        <v>17</v>
      </c>
      <c r="U2274" s="14" t="s">
        <v>17</v>
      </c>
      <c r="V2274" s="182">
        <v>0.48226999999999998</v>
      </c>
      <c r="W2274" s="14">
        <v>82</v>
      </c>
      <c r="X2274" s="143">
        <v>0.44423000000000001</v>
      </c>
      <c r="Y2274" s="14">
        <v>90</v>
      </c>
      <c r="Z2274" s="183">
        <v>0.31947999999999999</v>
      </c>
      <c r="AA2274" s="14">
        <v>115</v>
      </c>
      <c r="AB2274" s="147" t="s">
        <v>17</v>
      </c>
      <c r="AC2274" s="147" t="s">
        <v>17</v>
      </c>
      <c r="AD2274" s="143">
        <v>0.401895</v>
      </c>
      <c r="AE2274" s="14">
        <v>138</v>
      </c>
    </row>
    <row r="2275" spans="1:31" ht="15.75">
      <c r="A2275" t="s">
        <v>143</v>
      </c>
      <c r="B2275" s="129" t="s">
        <v>178</v>
      </c>
      <c r="C2275" s="234">
        <v>40830</v>
      </c>
      <c r="D2275" s="234">
        <v>41051</v>
      </c>
      <c r="E2275">
        <v>2012</v>
      </c>
      <c r="F2275">
        <v>3</v>
      </c>
      <c r="G2275">
        <v>3</v>
      </c>
      <c r="H2275" s="139">
        <v>39.780837896884606</v>
      </c>
      <c r="I2275">
        <v>1.8627</v>
      </c>
      <c r="J2275" s="14" t="s">
        <v>17</v>
      </c>
      <c r="K2275" s="14" t="s">
        <v>17</v>
      </c>
      <c r="L2275" s="169">
        <v>5.67</v>
      </c>
      <c r="M2275" s="14" t="s">
        <v>17</v>
      </c>
      <c r="N2275" s="172">
        <v>107.28749199999999</v>
      </c>
      <c r="O2275" s="170">
        <v>881.61300000000006</v>
      </c>
      <c r="P2275" s="173">
        <v>6.3979999999999995E-2</v>
      </c>
      <c r="Q2275" s="171">
        <v>0.85699999999999998</v>
      </c>
      <c r="R2275" s="14" t="s">
        <v>17</v>
      </c>
      <c r="S2275" s="14" t="s">
        <v>17</v>
      </c>
      <c r="T2275" s="14" t="s">
        <v>17</v>
      </c>
      <c r="U2275" s="14" t="s">
        <v>17</v>
      </c>
      <c r="V2275" s="182">
        <v>0.48981000000000002</v>
      </c>
      <c r="W2275" s="14">
        <v>82</v>
      </c>
      <c r="X2275" s="143">
        <v>0.40586</v>
      </c>
      <c r="Y2275" s="14">
        <v>90</v>
      </c>
      <c r="Z2275" s="183">
        <v>0.38617000000000001</v>
      </c>
      <c r="AA2275" s="14">
        <v>115</v>
      </c>
      <c r="AB2275" s="147" t="s">
        <v>17</v>
      </c>
      <c r="AC2275" s="147" t="s">
        <v>17</v>
      </c>
      <c r="AD2275" s="143">
        <v>0.47084500000000001</v>
      </c>
      <c r="AE2275" s="14">
        <v>138</v>
      </c>
    </row>
    <row r="2276" spans="1:31" ht="15.75">
      <c r="A2276" t="s">
        <v>143</v>
      </c>
      <c r="B2276" s="129" t="s">
        <v>178</v>
      </c>
      <c r="C2276" s="234">
        <v>40830</v>
      </c>
      <c r="D2276" s="234">
        <v>41051</v>
      </c>
      <c r="E2276">
        <v>2012</v>
      </c>
      <c r="F2276">
        <v>3</v>
      </c>
      <c r="G2276">
        <v>4</v>
      </c>
      <c r="H2276" s="139">
        <v>47.445234858069227</v>
      </c>
      <c r="I2276">
        <v>1.7441</v>
      </c>
      <c r="J2276" s="14" t="s">
        <v>17</v>
      </c>
      <c r="K2276" s="14" t="s">
        <v>17</v>
      </c>
      <c r="L2276" s="169">
        <v>5.5</v>
      </c>
      <c r="M2276" s="14" t="s">
        <v>17</v>
      </c>
      <c r="N2276" s="172">
        <v>92.163458000000006</v>
      </c>
      <c r="O2276" s="170">
        <v>950.38800000000003</v>
      </c>
      <c r="P2276" s="173">
        <v>7.1800000000000003E-2</v>
      </c>
      <c r="Q2276" s="171">
        <v>0.83199999999999996</v>
      </c>
      <c r="R2276" s="14" t="s">
        <v>17</v>
      </c>
      <c r="S2276" s="14" t="s">
        <v>17</v>
      </c>
      <c r="T2276" s="14" t="s">
        <v>17</v>
      </c>
      <c r="U2276" s="14" t="s">
        <v>17</v>
      </c>
      <c r="V2276" s="182">
        <v>0.56178499999999998</v>
      </c>
      <c r="W2276" s="14">
        <v>82</v>
      </c>
      <c r="X2276" s="143">
        <v>0.58247000000000004</v>
      </c>
      <c r="Y2276" s="14">
        <v>90</v>
      </c>
      <c r="Z2276" s="183">
        <v>0.49361499999999997</v>
      </c>
      <c r="AA2276" s="14">
        <v>115</v>
      </c>
      <c r="AB2276" s="147" t="s">
        <v>17</v>
      </c>
      <c r="AC2276" s="147" t="s">
        <v>17</v>
      </c>
      <c r="AD2276" s="143">
        <v>0.57050000000000001</v>
      </c>
      <c r="AE2276" s="14">
        <v>138</v>
      </c>
    </row>
    <row r="2277" spans="1:31" ht="15.75">
      <c r="A2277" t="s">
        <v>143</v>
      </c>
      <c r="B2277" s="129" t="s">
        <v>178</v>
      </c>
      <c r="C2277" s="234">
        <v>40830</v>
      </c>
      <c r="D2277" s="234">
        <v>41051</v>
      </c>
      <c r="E2277">
        <v>2012</v>
      </c>
      <c r="F2277">
        <v>3</v>
      </c>
      <c r="G2277">
        <v>5</v>
      </c>
      <c r="H2277" s="139">
        <v>61.442649005417302</v>
      </c>
      <c r="I2277">
        <v>1.8937999999999999</v>
      </c>
      <c r="J2277" s="14" t="s">
        <v>17</v>
      </c>
      <c r="K2277" s="14" t="s">
        <v>17</v>
      </c>
      <c r="L2277" s="169">
        <v>5.3049999999999997</v>
      </c>
      <c r="M2277" s="14" t="s">
        <v>17</v>
      </c>
      <c r="N2277" s="172">
        <v>119.26253200000002</v>
      </c>
      <c r="O2277" s="170">
        <v>927.505</v>
      </c>
      <c r="P2277" s="173">
        <v>7.6829999999999996E-2</v>
      </c>
      <c r="Q2277" s="171">
        <v>0.97399999999999998</v>
      </c>
      <c r="R2277" s="14" t="s">
        <v>17</v>
      </c>
      <c r="S2277" s="14" t="s">
        <v>17</v>
      </c>
      <c r="T2277" s="14" t="s">
        <v>17</v>
      </c>
      <c r="U2277" s="14" t="s">
        <v>17</v>
      </c>
      <c r="V2277" s="182">
        <v>0.66733500000000001</v>
      </c>
      <c r="W2277" s="14">
        <v>82</v>
      </c>
      <c r="X2277" s="143">
        <v>0.62243000000000004</v>
      </c>
      <c r="Y2277" s="14">
        <v>90</v>
      </c>
      <c r="Z2277" s="183">
        <v>0.62220999999999993</v>
      </c>
      <c r="AA2277" s="14">
        <v>115</v>
      </c>
      <c r="AB2277" s="147" t="s">
        <v>17</v>
      </c>
      <c r="AC2277" s="147" t="s">
        <v>17</v>
      </c>
      <c r="AD2277" s="143">
        <v>0.66391</v>
      </c>
      <c r="AE2277" s="14">
        <v>138</v>
      </c>
    </row>
    <row r="2278" spans="1:31" ht="15.75">
      <c r="A2278" t="s">
        <v>143</v>
      </c>
      <c r="B2278" s="129" t="s">
        <v>178</v>
      </c>
      <c r="C2278" s="234">
        <v>40830</v>
      </c>
      <c r="D2278" s="234">
        <v>41051</v>
      </c>
      <c r="E2278">
        <v>2012</v>
      </c>
      <c r="F2278">
        <v>3</v>
      </c>
      <c r="G2278">
        <v>6</v>
      </c>
      <c r="H2278" s="139">
        <v>62.070273143999991</v>
      </c>
      <c r="I2278">
        <v>1.8328</v>
      </c>
      <c r="J2278" s="14" t="s">
        <v>17</v>
      </c>
      <c r="K2278" s="14" t="s">
        <v>17</v>
      </c>
      <c r="L2278" s="169">
        <v>5.3049999999999997</v>
      </c>
      <c r="M2278" s="14" t="s">
        <v>17</v>
      </c>
      <c r="N2278" s="172">
        <v>55.240417999999998</v>
      </c>
      <c r="O2278" s="170">
        <v>863.89700000000005</v>
      </c>
      <c r="P2278" s="173">
        <v>6.9019999999999998E-2</v>
      </c>
      <c r="Q2278" s="171">
        <v>0.88400000000000001</v>
      </c>
      <c r="R2278" s="14" t="s">
        <v>17</v>
      </c>
      <c r="S2278" s="14" t="s">
        <v>17</v>
      </c>
      <c r="T2278" s="14" t="s">
        <v>17</v>
      </c>
      <c r="U2278" s="14" t="s">
        <v>17</v>
      </c>
      <c r="V2278" s="182">
        <v>0.61112500000000003</v>
      </c>
      <c r="W2278" s="14">
        <v>82</v>
      </c>
      <c r="X2278" s="143">
        <v>0.48975000000000002</v>
      </c>
      <c r="Y2278" s="14">
        <v>90</v>
      </c>
      <c r="Z2278" s="183">
        <v>0.67375999999999991</v>
      </c>
      <c r="AA2278" s="14">
        <v>115</v>
      </c>
      <c r="AB2278" s="147" t="s">
        <v>17</v>
      </c>
      <c r="AC2278" s="147" t="s">
        <v>17</v>
      </c>
      <c r="AD2278" s="143">
        <v>0.69276000000000004</v>
      </c>
      <c r="AE2278" s="14">
        <v>138</v>
      </c>
    </row>
    <row r="2279" spans="1:31" ht="15.75">
      <c r="A2279" t="s">
        <v>143</v>
      </c>
      <c r="B2279" s="129" t="s">
        <v>178</v>
      </c>
      <c r="C2279" s="234">
        <v>40830</v>
      </c>
      <c r="D2279" s="234">
        <v>41051</v>
      </c>
      <c r="E2279">
        <v>2012</v>
      </c>
      <c r="F2279">
        <v>3</v>
      </c>
      <c r="G2279">
        <v>7</v>
      </c>
      <c r="H2279" s="139">
        <v>62.965743661869226</v>
      </c>
      <c r="I2279">
        <v>2.0257999999999998</v>
      </c>
      <c r="J2279" s="14" t="s">
        <v>17</v>
      </c>
      <c r="K2279" s="14" t="s">
        <v>17</v>
      </c>
      <c r="L2279" s="169">
        <v>5.1050000000000004</v>
      </c>
      <c r="M2279" s="14" t="s">
        <v>17</v>
      </c>
      <c r="N2279" s="172">
        <v>81.785089999999997</v>
      </c>
      <c r="O2279" s="170">
        <v>866.51900000000001</v>
      </c>
      <c r="P2279" s="173">
        <v>9.7119999999999998E-2</v>
      </c>
      <c r="Q2279" s="171">
        <v>0.89500000000000002</v>
      </c>
      <c r="R2279" s="14" t="s">
        <v>17</v>
      </c>
      <c r="S2279" s="14" t="s">
        <v>17</v>
      </c>
      <c r="T2279" s="14" t="s">
        <v>17</v>
      </c>
      <c r="U2279" s="14" t="s">
        <v>17</v>
      </c>
      <c r="V2279" s="182">
        <v>0.67842499999999994</v>
      </c>
      <c r="W2279" s="14">
        <v>82</v>
      </c>
      <c r="X2279" s="143">
        <v>0.62204999999999999</v>
      </c>
      <c r="Y2279" s="14">
        <v>90</v>
      </c>
      <c r="Z2279" s="183">
        <v>0.81831500000000001</v>
      </c>
      <c r="AA2279" s="14">
        <v>115</v>
      </c>
      <c r="AB2279" s="147" t="s">
        <v>17</v>
      </c>
      <c r="AC2279" s="147" t="s">
        <v>17</v>
      </c>
      <c r="AD2279" s="143">
        <v>0.72161500000000001</v>
      </c>
      <c r="AE2279" s="14">
        <v>138</v>
      </c>
    </row>
    <row r="2280" spans="1:31" ht="15.75">
      <c r="A2280" t="s">
        <v>143</v>
      </c>
      <c r="B2280" s="129" t="s">
        <v>178</v>
      </c>
      <c r="C2280" s="234">
        <v>40830</v>
      </c>
      <c r="D2280" s="234">
        <v>41051</v>
      </c>
      <c r="E2280">
        <v>2012</v>
      </c>
      <c r="F2280">
        <v>3</v>
      </c>
      <c r="G2280">
        <v>8</v>
      </c>
      <c r="H2280" s="139">
        <v>59.450811643384611</v>
      </c>
      <c r="I2280">
        <v>1.9137</v>
      </c>
      <c r="J2280" s="14" t="s">
        <v>17</v>
      </c>
      <c r="K2280" s="14" t="s">
        <v>17</v>
      </c>
      <c r="L2280" s="169">
        <v>5.35</v>
      </c>
      <c r="M2280" s="14" t="s">
        <v>17</v>
      </c>
      <c r="N2280" s="172">
        <v>78.591746000000001</v>
      </c>
      <c r="O2280" s="170">
        <v>921.88800000000003</v>
      </c>
      <c r="P2280" s="173">
        <v>8.4820000000000007E-2</v>
      </c>
      <c r="Q2280" s="171">
        <v>0.84699999999999998</v>
      </c>
      <c r="R2280" s="14" t="s">
        <v>17</v>
      </c>
      <c r="S2280" s="14" t="s">
        <v>17</v>
      </c>
      <c r="T2280" s="14" t="s">
        <v>17</v>
      </c>
      <c r="U2280" s="14" t="s">
        <v>17</v>
      </c>
      <c r="V2280" s="182">
        <v>0.59477000000000002</v>
      </c>
      <c r="W2280" s="14">
        <v>82</v>
      </c>
      <c r="X2280" s="143">
        <v>0.59854499999999999</v>
      </c>
      <c r="Y2280" s="14">
        <v>90</v>
      </c>
      <c r="Z2280" s="183">
        <v>0.60909499999999994</v>
      </c>
      <c r="AA2280" s="14">
        <v>115</v>
      </c>
      <c r="AB2280" s="147" t="s">
        <v>17</v>
      </c>
      <c r="AC2280" s="147" t="s">
        <v>17</v>
      </c>
      <c r="AD2280" s="143">
        <v>0.64002000000000003</v>
      </c>
      <c r="AE2280" s="14">
        <v>138</v>
      </c>
    </row>
    <row r="2281" spans="1:31" ht="15.75">
      <c r="A2281" t="s">
        <v>143</v>
      </c>
      <c r="B2281" s="129" t="s">
        <v>178</v>
      </c>
      <c r="C2281" s="234">
        <v>40830</v>
      </c>
      <c r="D2281" s="234">
        <v>41051</v>
      </c>
      <c r="E2281">
        <v>2012</v>
      </c>
      <c r="F2281">
        <v>3</v>
      </c>
      <c r="G2281">
        <v>9</v>
      </c>
      <c r="H2281" s="139">
        <v>60.855240124799991</v>
      </c>
      <c r="I2281">
        <v>1.9666999999999999</v>
      </c>
      <c r="J2281" s="14" t="s">
        <v>17</v>
      </c>
      <c r="K2281" s="14" t="s">
        <v>17</v>
      </c>
      <c r="L2281" s="169">
        <v>5.4050000000000002</v>
      </c>
      <c r="M2281" s="14" t="s">
        <v>17</v>
      </c>
      <c r="N2281" s="172">
        <v>63.722737999999993</v>
      </c>
      <c r="O2281" s="170">
        <v>918.33299999999997</v>
      </c>
      <c r="P2281" s="173">
        <v>9.3579999999999997E-2</v>
      </c>
      <c r="Q2281" s="171">
        <v>0.92300000000000004</v>
      </c>
      <c r="R2281" s="14" t="s">
        <v>17</v>
      </c>
      <c r="S2281" s="14" t="s">
        <v>17</v>
      </c>
      <c r="T2281" s="14" t="s">
        <v>17</v>
      </c>
      <c r="U2281" s="14" t="s">
        <v>17</v>
      </c>
      <c r="V2281" s="182">
        <v>0.57279500000000005</v>
      </c>
      <c r="W2281" s="14">
        <v>82</v>
      </c>
      <c r="X2281" s="143">
        <v>0.56248500000000001</v>
      </c>
      <c r="Y2281" s="14">
        <v>90</v>
      </c>
      <c r="Z2281" s="183">
        <v>0.67533500000000002</v>
      </c>
      <c r="AA2281" s="14">
        <v>115</v>
      </c>
      <c r="AB2281" s="147" t="s">
        <v>17</v>
      </c>
      <c r="AC2281" s="147" t="s">
        <v>17</v>
      </c>
      <c r="AD2281" s="143">
        <v>0.64646000000000003</v>
      </c>
      <c r="AE2281" s="14">
        <v>138</v>
      </c>
    </row>
    <row r="2282" spans="1:31" ht="15.75">
      <c r="A2282" t="s">
        <v>143</v>
      </c>
      <c r="B2282" s="129" t="s">
        <v>178</v>
      </c>
      <c r="C2282" s="234">
        <v>40830</v>
      </c>
      <c r="D2282" s="234">
        <v>41051</v>
      </c>
      <c r="E2282">
        <v>2012</v>
      </c>
      <c r="F2282">
        <v>3</v>
      </c>
      <c r="G2282">
        <v>10</v>
      </c>
      <c r="H2282" s="139">
        <v>52.636312870476921</v>
      </c>
      <c r="I2282">
        <v>1.8381000000000001</v>
      </c>
      <c r="J2282" s="14" t="s">
        <v>17</v>
      </c>
      <c r="K2282" s="14" t="s">
        <v>17</v>
      </c>
      <c r="L2282" s="169">
        <v>5.4850000000000003</v>
      </c>
      <c r="M2282" s="14" t="s">
        <v>17</v>
      </c>
      <c r="N2282" s="172">
        <v>152.39347599999999</v>
      </c>
      <c r="O2282" s="170">
        <v>801.04700000000003</v>
      </c>
      <c r="P2282" s="173">
        <v>7.2770000000000001E-2</v>
      </c>
      <c r="Q2282" s="171">
        <v>0.84199999999999997</v>
      </c>
      <c r="R2282" s="14" t="s">
        <v>17</v>
      </c>
      <c r="S2282" s="14" t="s">
        <v>17</v>
      </c>
      <c r="T2282" s="14" t="s">
        <v>17</v>
      </c>
      <c r="U2282" s="14" t="s">
        <v>17</v>
      </c>
      <c r="V2282" s="182">
        <v>0.62763999999999998</v>
      </c>
      <c r="W2282" s="14">
        <v>82</v>
      </c>
      <c r="X2282" s="143">
        <v>0.63890500000000006</v>
      </c>
      <c r="Y2282" s="14">
        <v>90</v>
      </c>
      <c r="Z2282" s="183">
        <v>0.64311499999999999</v>
      </c>
      <c r="AA2282" s="14">
        <v>115</v>
      </c>
      <c r="AB2282" s="147" t="s">
        <v>17</v>
      </c>
      <c r="AC2282" s="147" t="s">
        <v>17</v>
      </c>
      <c r="AD2282" s="143">
        <v>0.62985500000000005</v>
      </c>
      <c r="AE2282" s="14">
        <v>138</v>
      </c>
    </row>
    <row r="2283" spans="1:31" ht="15.75">
      <c r="A2283" t="s">
        <v>143</v>
      </c>
      <c r="B2283" s="129" t="s">
        <v>178</v>
      </c>
      <c r="C2283" s="234">
        <v>40830</v>
      </c>
      <c r="D2283" s="234">
        <v>41051</v>
      </c>
      <c r="E2283">
        <v>2012</v>
      </c>
      <c r="F2283">
        <v>3</v>
      </c>
      <c r="G2283">
        <v>11</v>
      </c>
      <c r="H2283" s="139">
        <v>56.357933248142309</v>
      </c>
      <c r="I2283">
        <v>1.8913</v>
      </c>
      <c r="J2283" s="14" t="s">
        <v>17</v>
      </c>
      <c r="K2283" s="14" t="s">
        <v>17</v>
      </c>
      <c r="L2283" s="169">
        <v>5.18</v>
      </c>
      <c r="M2283" s="14" t="s">
        <v>17</v>
      </c>
      <c r="N2283" s="172">
        <v>153.39139600000001</v>
      </c>
      <c r="O2283" s="170">
        <v>1036.56</v>
      </c>
      <c r="P2283" s="173">
        <v>8.2280000000000006E-2</v>
      </c>
      <c r="Q2283" s="171">
        <v>0.92800000000000005</v>
      </c>
      <c r="R2283" s="14" t="s">
        <v>17</v>
      </c>
      <c r="S2283" s="14" t="s">
        <v>17</v>
      </c>
      <c r="T2283" s="14" t="s">
        <v>17</v>
      </c>
      <c r="U2283" s="14" t="s">
        <v>17</v>
      </c>
      <c r="V2283" s="182">
        <v>0.67956000000000005</v>
      </c>
      <c r="W2283" s="14">
        <v>82</v>
      </c>
      <c r="X2283" s="143">
        <v>0.54388499999999995</v>
      </c>
      <c r="Y2283" s="14">
        <v>90</v>
      </c>
      <c r="Z2283" s="183">
        <v>0.71493000000000007</v>
      </c>
      <c r="AA2283" s="14">
        <v>115</v>
      </c>
      <c r="AB2283" s="147" t="s">
        <v>17</v>
      </c>
      <c r="AC2283" s="147" t="s">
        <v>17</v>
      </c>
      <c r="AD2283" s="143">
        <v>0.69728499999999993</v>
      </c>
      <c r="AE2283" s="14">
        <v>138</v>
      </c>
    </row>
    <row r="2284" spans="1:31" ht="15.75">
      <c r="A2284" t="s">
        <v>143</v>
      </c>
      <c r="B2284" s="129" t="s">
        <v>178</v>
      </c>
      <c r="C2284" s="234">
        <v>40830</v>
      </c>
      <c r="D2284" s="234">
        <v>41051</v>
      </c>
      <c r="E2284">
        <v>2012</v>
      </c>
      <c r="F2284">
        <v>3</v>
      </c>
      <c r="G2284">
        <v>12</v>
      </c>
      <c r="H2284" s="139">
        <v>61.552829118634612</v>
      </c>
      <c r="I2284">
        <v>1.9021999999999999</v>
      </c>
      <c r="J2284" s="14" t="s">
        <v>17</v>
      </c>
      <c r="K2284" s="14" t="s">
        <v>17</v>
      </c>
      <c r="L2284" s="169">
        <v>5.45</v>
      </c>
      <c r="M2284" s="14" t="s">
        <v>17</v>
      </c>
      <c r="N2284" s="172">
        <v>122.45587600000002</v>
      </c>
      <c r="O2284" s="170">
        <v>637.80100000000004</v>
      </c>
      <c r="P2284" s="173">
        <v>7.4980000000000005E-2</v>
      </c>
      <c r="Q2284" s="171">
        <v>0.96699999999999997</v>
      </c>
      <c r="R2284" s="14" t="s">
        <v>17</v>
      </c>
      <c r="S2284" s="14" t="s">
        <v>17</v>
      </c>
      <c r="T2284" s="14" t="s">
        <v>17</v>
      </c>
      <c r="U2284" s="14" t="s">
        <v>17</v>
      </c>
      <c r="V2284" s="182">
        <v>0.50951000000000002</v>
      </c>
      <c r="W2284" s="14">
        <v>82</v>
      </c>
      <c r="X2284" s="143">
        <v>0.59776000000000007</v>
      </c>
      <c r="Y2284" s="14">
        <v>90</v>
      </c>
      <c r="Z2284" s="183">
        <v>0.68169000000000002</v>
      </c>
      <c r="AA2284" s="14">
        <v>115</v>
      </c>
      <c r="AB2284" s="147" t="s">
        <v>17</v>
      </c>
      <c r="AC2284" s="147" t="s">
        <v>17</v>
      </c>
      <c r="AD2284" s="143">
        <v>0.69362999999999997</v>
      </c>
      <c r="AE2284" s="14">
        <v>138</v>
      </c>
    </row>
    <row r="2285" spans="1:31" ht="15.75">
      <c r="A2285" t="s">
        <v>143</v>
      </c>
      <c r="B2285" s="129" t="s">
        <v>178</v>
      </c>
      <c r="C2285" s="234">
        <v>40830</v>
      </c>
      <c r="D2285" s="234">
        <v>41051</v>
      </c>
      <c r="E2285">
        <v>2012</v>
      </c>
      <c r="F2285">
        <v>3</v>
      </c>
      <c r="G2285">
        <v>13</v>
      </c>
      <c r="H2285" s="139">
        <v>64.253231130634617</v>
      </c>
      <c r="I2285">
        <v>1.9059999999999999</v>
      </c>
      <c r="J2285" s="14" t="s">
        <v>17</v>
      </c>
      <c r="K2285" s="14" t="s">
        <v>17</v>
      </c>
      <c r="L2285" s="169">
        <v>4.9749999999999996</v>
      </c>
      <c r="M2285" s="14" t="s">
        <v>17</v>
      </c>
      <c r="N2285" s="172">
        <v>152.19389200000001</v>
      </c>
      <c r="O2285" s="170">
        <v>983.62599999999998</v>
      </c>
      <c r="P2285" s="173">
        <v>6.3189999999999996E-2</v>
      </c>
      <c r="Q2285" s="171">
        <v>0.89600000000000002</v>
      </c>
      <c r="R2285" s="14" t="s">
        <v>17</v>
      </c>
      <c r="S2285" s="14" t="s">
        <v>17</v>
      </c>
      <c r="T2285" s="14" t="s">
        <v>17</v>
      </c>
      <c r="U2285" s="14" t="s">
        <v>17</v>
      </c>
      <c r="V2285" s="182">
        <v>0.65671000000000002</v>
      </c>
      <c r="W2285" s="14">
        <v>82</v>
      </c>
      <c r="X2285" s="143">
        <v>0.60538499999999995</v>
      </c>
      <c r="Y2285" s="14">
        <v>90</v>
      </c>
      <c r="Z2285" s="183">
        <v>0.79986000000000002</v>
      </c>
      <c r="AA2285" s="14">
        <v>115</v>
      </c>
      <c r="AB2285" s="147" t="s">
        <v>17</v>
      </c>
      <c r="AC2285" s="147" t="s">
        <v>17</v>
      </c>
      <c r="AD2285" s="143">
        <v>0.76193</v>
      </c>
      <c r="AE2285" s="14">
        <v>138</v>
      </c>
    </row>
    <row r="2286" spans="1:31" ht="15.75">
      <c r="A2286" t="s">
        <v>143</v>
      </c>
      <c r="B2286" s="129" t="s">
        <v>178</v>
      </c>
      <c r="C2286" s="234">
        <v>40830</v>
      </c>
      <c r="D2286" s="234">
        <v>41051</v>
      </c>
      <c r="E2286">
        <v>2012</v>
      </c>
      <c r="F2286">
        <v>3</v>
      </c>
      <c r="G2286">
        <v>14</v>
      </c>
      <c r="H2286" s="139">
        <v>53.682640903903845</v>
      </c>
      <c r="I2286">
        <v>1.8573999999999999</v>
      </c>
      <c r="J2286" s="14" t="s">
        <v>17</v>
      </c>
      <c r="K2286" s="14" t="s">
        <v>17</v>
      </c>
      <c r="L2286" s="169">
        <v>5.7149999999999999</v>
      </c>
      <c r="M2286" s="14" t="s">
        <v>17</v>
      </c>
      <c r="N2286" s="172">
        <v>44.562674000000001</v>
      </c>
      <c r="O2286" s="170">
        <v>687.19</v>
      </c>
      <c r="P2286" s="173">
        <v>7.424E-2</v>
      </c>
      <c r="Q2286" s="171">
        <v>0.81899999999999995</v>
      </c>
      <c r="R2286" s="14" t="s">
        <v>17</v>
      </c>
      <c r="S2286" s="14" t="s">
        <v>17</v>
      </c>
      <c r="T2286" s="14" t="s">
        <v>17</v>
      </c>
      <c r="U2286" s="14" t="s">
        <v>17</v>
      </c>
      <c r="V2286" s="182">
        <v>0.49568499999999999</v>
      </c>
      <c r="W2286" s="14">
        <v>82</v>
      </c>
      <c r="X2286" s="143">
        <v>0.58721500000000004</v>
      </c>
      <c r="Y2286" s="14">
        <v>90</v>
      </c>
      <c r="Z2286" s="183">
        <v>0.61321000000000003</v>
      </c>
      <c r="AA2286" s="14">
        <v>115</v>
      </c>
      <c r="AB2286" s="147" t="s">
        <v>17</v>
      </c>
      <c r="AC2286" s="147" t="s">
        <v>17</v>
      </c>
      <c r="AD2286" s="143">
        <v>0.59116499999999994</v>
      </c>
      <c r="AE2286" s="14">
        <v>138</v>
      </c>
    </row>
    <row r="2287" spans="1:31" ht="15.75">
      <c r="A2287" t="s">
        <v>143</v>
      </c>
      <c r="B2287" s="129" t="s">
        <v>178</v>
      </c>
      <c r="C2287" s="234">
        <v>40830</v>
      </c>
      <c r="D2287" s="234">
        <v>41051</v>
      </c>
      <c r="E2287">
        <v>2012</v>
      </c>
      <c r="F2287">
        <v>4</v>
      </c>
      <c r="G2287">
        <v>1</v>
      </c>
      <c r="H2287" s="139">
        <v>29.338432928221152</v>
      </c>
      <c r="I2287">
        <v>1.9419</v>
      </c>
      <c r="J2287" s="14" t="s">
        <v>17</v>
      </c>
      <c r="K2287" s="14" t="s">
        <v>17</v>
      </c>
      <c r="L2287" s="169">
        <v>6.47</v>
      </c>
      <c r="M2287" s="14" t="s">
        <v>17</v>
      </c>
      <c r="N2287" s="172">
        <v>39.173906000000002</v>
      </c>
      <c r="O2287" s="170">
        <v>632.4</v>
      </c>
      <c r="P2287" s="173">
        <v>5.178E-2</v>
      </c>
      <c r="Q2287" s="171">
        <v>0.751</v>
      </c>
      <c r="R2287" s="14" t="s">
        <v>17</v>
      </c>
      <c r="S2287" s="14" t="s">
        <v>17</v>
      </c>
      <c r="T2287" s="14" t="s">
        <v>17</v>
      </c>
      <c r="U2287" s="14" t="s">
        <v>17</v>
      </c>
      <c r="V2287" s="182">
        <v>0.39168500000000001</v>
      </c>
      <c r="W2287" s="14">
        <v>82</v>
      </c>
      <c r="X2287" s="143">
        <v>0.34378999999999998</v>
      </c>
      <c r="Y2287" s="14">
        <v>90</v>
      </c>
      <c r="Z2287" s="183">
        <v>0.33055000000000001</v>
      </c>
      <c r="AA2287" s="14">
        <v>115</v>
      </c>
      <c r="AB2287" s="147" t="s">
        <v>17</v>
      </c>
      <c r="AC2287" s="147" t="s">
        <v>17</v>
      </c>
      <c r="AD2287" s="143">
        <v>0.450625</v>
      </c>
      <c r="AE2287" s="14">
        <v>138</v>
      </c>
    </row>
    <row r="2288" spans="1:31" ht="15.75">
      <c r="A2288" t="s">
        <v>143</v>
      </c>
      <c r="B2288" s="129" t="s">
        <v>178</v>
      </c>
      <c r="C2288" s="234">
        <v>40830</v>
      </c>
      <c r="D2288" s="234">
        <v>41051</v>
      </c>
      <c r="E2288">
        <v>2012</v>
      </c>
      <c r="F2288">
        <v>4</v>
      </c>
      <c r="G2288">
        <v>2</v>
      </c>
      <c r="H2288" s="139">
        <v>32.971001342400001</v>
      </c>
      <c r="I2288">
        <v>1.9488000000000001</v>
      </c>
      <c r="J2288" s="14" t="s">
        <v>17</v>
      </c>
      <c r="K2288" s="14" t="s">
        <v>17</v>
      </c>
      <c r="L2288" s="169">
        <v>6.03</v>
      </c>
      <c r="M2288" s="14" t="s">
        <v>17</v>
      </c>
      <c r="N2288" s="172">
        <v>119.86128399999998</v>
      </c>
      <c r="O2288" s="170">
        <v>1073.78</v>
      </c>
      <c r="P2288" s="173">
        <v>5.9959999999999999E-2</v>
      </c>
      <c r="Q2288" s="171">
        <v>0.85399999999999998</v>
      </c>
      <c r="R2288" s="14" t="s">
        <v>17</v>
      </c>
      <c r="S2288" s="14" t="s">
        <v>17</v>
      </c>
      <c r="T2288" s="14" t="s">
        <v>17</v>
      </c>
      <c r="U2288" s="14" t="s">
        <v>17</v>
      </c>
      <c r="V2288" s="182">
        <v>0.49401499999999998</v>
      </c>
      <c r="W2288" s="14">
        <v>82</v>
      </c>
      <c r="X2288" s="143">
        <v>0.41269500000000003</v>
      </c>
      <c r="Y2288" s="14">
        <v>90</v>
      </c>
      <c r="Z2288" s="183">
        <v>0.32444499999999998</v>
      </c>
      <c r="AA2288" s="14">
        <v>115</v>
      </c>
      <c r="AB2288" s="147" t="s">
        <v>17</v>
      </c>
      <c r="AC2288" s="147" t="s">
        <v>17</v>
      </c>
      <c r="AD2288" s="143">
        <v>0.49743999999999999</v>
      </c>
      <c r="AE2288" s="14">
        <v>138</v>
      </c>
    </row>
    <row r="2289" spans="1:31" ht="15.75">
      <c r="A2289" t="s">
        <v>143</v>
      </c>
      <c r="B2289" s="129" t="s">
        <v>178</v>
      </c>
      <c r="C2289" s="234">
        <v>40830</v>
      </c>
      <c r="D2289" s="234">
        <v>41051</v>
      </c>
      <c r="E2289">
        <v>2012</v>
      </c>
      <c r="F2289">
        <v>4</v>
      </c>
      <c r="G2289">
        <v>3</v>
      </c>
      <c r="H2289" s="139">
        <v>32.032525305634614</v>
      </c>
      <c r="I2289">
        <v>1.7946</v>
      </c>
      <c r="J2289" s="14" t="s">
        <v>17</v>
      </c>
      <c r="K2289" s="14" t="s">
        <v>17</v>
      </c>
      <c r="L2289" s="169">
        <v>5.7649999999999997</v>
      </c>
      <c r="M2289" s="14" t="s">
        <v>17</v>
      </c>
      <c r="N2289" s="172">
        <v>106.28957200000002</v>
      </c>
      <c r="O2289" s="170">
        <v>880.58</v>
      </c>
      <c r="P2289" s="173">
        <v>5.3370000000000001E-2</v>
      </c>
      <c r="Q2289" s="171">
        <v>0.78500000000000003</v>
      </c>
      <c r="R2289" s="14" t="s">
        <v>17</v>
      </c>
      <c r="S2289" s="14" t="s">
        <v>17</v>
      </c>
      <c r="T2289" s="14" t="s">
        <v>17</v>
      </c>
      <c r="U2289" s="14" t="s">
        <v>17</v>
      </c>
      <c r="V2289" s="182">
        <v>0.54827999999999999</v>
      </c>
      <c r="W2289" s="14">
        <v>82</v>
      </c>
      <c r="X2289" s="143">
        <v>0.51663000000000003</v>
      </c>
      <c r="Y2289" s="14">
        <v>90</v>
      </c>
      <c r="Z2289" s="183">
        <v>0.34221000000000001</v>
      </c>
      <c r="AA2289" s="14">
        <v>115</v>
      </c>
      <c r="AB2289" s="147" t="s">
        <v>17</v>
      </c>
      <c r="AC2289" s="147" t="s">
        <v>17</v>
      </c>
      <c r="AD2289" s="143">
        <v>0.47389999999999999</v>
      </c>
      <c r="AE2289" s="14">
        <v>138</v>
      </c>
    </row>
    <row r="2290" spans="1:31" ht="15.75">
      <c r="A2290" t="s">
        <v>143</v>
      </c>
      <c r="B2290" s="129" t="s">
        <v>178</v>
      </c>
      <c r="C2290" s="234">
        <v>40830</v>
      </c>
      <c r="D2290" s="234">
        <v>41051</v>
      </c>
      <c r="E2290">
        <v>2012</v>
      </c>
      <c r="F2290">
        <v>4</v>
      </c>
      <c r="G2290">
        <v>4</v>
      </c>
      <c r="H2290" s="139">
        <v>53.800990638576927</v>
      </c>
      <c r="I2290">
        <v>1.8934</v>
      </c>
      <c r="J2290" s="14" t="s">
        <v>17</v>
      </c>
      <c r="K2290" s="14" t="s">
        <v>17</v>
      </c>
      <c r="L2290" s="169">
        <v>5.7249999999999996</v>
      </c>
      <c r="M2290" s="14" t="s">
        <v>17</v>
      </c>
      <c r="N2290" s="172">
        <v>108.08582799999999</v>
      </c>
      <c r="O2290" s="170">
        <v>1037.01</v>
      </c>
      <c r="P2290" s="173">
        <v>6.5759999999999999E-2</v>
      </c>
      <c r="Q2290" s="171">
        <v>0.90300000000000002</v>
      </c>
      <c r="R2290" s="14" t="s">
        <v>17</v>
      </c>
      <c r="S2290" s="14" t="s">
        <v>17</v>
      </c>
      <c r="T2290" s="14" t="s">
        <v>17</v>
      </c>
      <c r="U2290" s="14" t="s">
        <v>17</v>
      </c>
      <c r="V2290" s="182">
        <v>0.63636000000000004</v>
      </c>
      <c r="W2290" s="14">
        <v>82</v>
      </c>
      <c r="X2290" s="143">
        <v>0.56834000000000007</v>
      </c>
      <c r="Y2290" s="14">
        <v>90</v>
      </c>
      <c r="Z2290" s="183">
        <v>0.48720999999999998</v>
      </c>
      <c r="AA2290" s="14">
        <v>115</v>
      </c>
      <c r="AB2290" s="147" t="s">
        <v>17</v>
      </c>
      <c r="AC2290" s="147" t="s">
        <v>17</v>
      </c>
      <c r="AD2290" s="143">
        <v>0.58892499999999992</v>
      </c>
      <c r="AE2290" s="14">
        <v>138</v>
      </c>
    </row>
    <row r="2291" spans="1:31" ht="15.75">
      <c r="A2291" t="s">
        <v>143</v>
      </c>
      <c r="B2291" s="129" t="s">
        <v>178</v>
      </c>
      <c r="C2291" s="234">
        <v>40830</v>
      </c>
      <c r="D2291" s="234">
        <v>41051</v>
      </c>
      <c r="E2291">
        <v>2012</v>
      </c>
      <c r="F2291">
        <v>4</v>
      </c>
      <c r="G2291">
        <v>5</v>
      </c>
      <c r="H2291" s="139">
        <v>48.771391856105772</v>
      </c>
      <c r="I2291">
        <v>1.5818000000000001</v>
      </c>
      <c r="J2291" s="14" t="s">
        <v>17</v>
      </c>
      <c r="K2291" s="14" t="s">
        <v>17</v>
      </c>
      <c r="L2291" s="169">
        <v>5.4450000000000003</v>
      </c>
      <c r="M2291" s="14" t="s">
        <v>17</v>
      </c>
      <c r="N2291" s="172">
        <v>118.16482000000001</v>
      </c>
      <c r="O2291" s="170">
        <v>1086.98</v>
      </c>
      <c r="P2291" s="173">
        <v>6.6449999999999995E-2</v>
      </c>
      <c r="Q2291" s="171">
        <v>0.91200000000000003</v>
      </c>
      <c r="R2291" s="14" t="s">
        <v>17</v>
      </c>
      <c r="S2291" s="14" t="s">
        <v>17</v>
      </c>
      <c r="T2291" s="14" t="s">
        <v>17</v>
      </c>
      <c r="U2291" s="14" t="s">
        <v>17</v>
      </c>
      <c r="V2291" s="182">
        <v>0.61785999999999996</v>
      </c>
      <c r="W2291" s="14">
        <v>82</v>
      </c>
      <c r="X2291" s="143">
        <v>0.52758499999999997</v>
      </c>
      <c r="Y2291" s="14">
        <v>90</v>
      </c>
      <c r="Z2291" s="183">
        <v>0.54264500000000004</v>
      </c>
      <c r="AA2291" s="14">
        <v>115</v>
      </c>
      <c r="AB2291" s="147" t="s">
        <v>17</v>
      </c>
      <c r="AC2291" s="147" t="s">
        <v>17</v>
      </c>
      <c r="AD2291" s="143">
        <v>0.57578499999999999</v>
      </c>
      <c r="AE2291" s="14">
        <v>138</v>
      </c>
    </row>
    <row r="2292" spans="1:31" ht="15.75">
      <c r="A2292" t="s">
        <v>143</v>
      </c>
      <c r="B2292" s="129" t="s">
        <v>178</v>
      </c>
      <c r="C2292" s="234">
        <v>40830</v>
      </c>
      <c r="D2292" s="234">
        <v>41051</v>
      </c>
      <c r="E2292">
        <v>2012</v>
      </c>
      <c r="F2292">
        <v>4</v>
      </c>
      <c r="G2292">
        <v>6</v>
      </c>
      <c r="H2292" s="139">
        <v>61.870467478430761</v>
      </c>
      <c r="I2292">
        <v>1.8637999999999999</v>
      </c>
      <c r="J2292" s="14" t="s">
        <v>17</v>
      </c>
      <c r="K2292" s="14" t="s">
        <v>17</v>
      </c>
      <c r="L2292" s="169">
        <v>5.22</v>
      </c>
      <c r="M2292" s="14" t="s">
        <v>17</v>
      </c>
      <c r="N2292" s="172">
        <v>114.27293199999997</v>
      </c>
      <c r="O2292" s="170">
        <v>1194.83</v>
      </c>
      <c r="P2292" s="173">
        <v>6.3390000000000002E-2</v>
      </c>
      <c r="Q2292" s="171">
        <v>0.94899999999999995</v>
      </c>
      <c r="R2292" s="14" t="s">
        <v>17</v>
      </c>
      <c r="S2292" s="14" t="s">
        <v>17</v>
      </c>
      <c r="T2292" s="14" t="s">
        <v>17</v>
      </c>
      <c r="U2292" s="14" t="s">
        <v>17</v>
      </c>
      <c r="V2292" s="182">
        <v>0.57050999999999996</v>
      </c>
      <c r="W2292" s="14">
        <v>82</v>
      </c>
      <c r="X2292" s="143">
        <v>0.48390500000000003</v>
      </c>
      <c r="Y2292" s="14">
        <v>90</v>
      </c>
      <c r="Z2292" s="183">
        <v>0.73182499999999995</v>
      </c>
      <c r="AA2292" s="14">
        <v>115</v>
      </c>
      <c r="AB2292" s="147" t="s">
        <v>17</v>
      </c>
      <c r="AC2292" s="147" t="s">
        <v>17</v>
      </c>
      <c r="AD2292" s="143">
        <v>0.69900000000000007</v>
      </c>
      <c r="AE2292" s="14">
        <v>138</v>
      </c>
    </row>
    <row r="2293" spans="1:31" ht="15.75">
      <c r="A2293" t="s">
        <v>143</v>
      </c>
      <c r="B2293" s="129" t="s">
        <v>178</v>
      </c>
      <c r="C2293" s="234">
        <v>40830</v>
      </c>
      <c r="D2293" s="234">
        <v>41051</v>
      </c>
      <c r="E2293">
        <v>2012</v>
      </c>
      <c r="F2293">
        <v>4</v>
      </c>
      <c r="G2293">
        <v>7</v>
      </c>
      <c r="H2293" s="139">
        <v>62.151213655384609</v>
      </c>
      <c r="I2293">
        <v>2.3121999999999998</v>
      </c>
      <c r="J2293" s="14" t="s">
        <v>17</v>
      </c>
      <c r="K2293" s="14" t="s">
        <v>17</v>
      </c>
      <c r="L2293" s="169">
        <v>5.23</v>
      </c>
      <c r="M2293" s="14" t="s">
        <v>17</v>
      </c>
      <c r="N2293" s="172">
        <v>94.957633999999985</v>
      </c>
      <c r="O2293" s="170">
        <v>939.04899999999998</v>
      </c>
      <c r="P2293" s="173">
        <v>7.5920000000000001E-2</v>
      </c>
      <c r="Q2293" s="171">
        <v>0.92600000000000005</v>
      </c>
      <c r="R2293" s="14" t="s">
        <v>17</v>
      </c>
      <c r="S2293" s="14" t="s">
        <v>17</v>
      </c>
      <c r="T2293" s="14" t="s">
        <v>17</v>
      </c>
      <c r="U2293" s="14" t="s">
        <v>17</v>
      </c>
      <c r="V2293" s="182">
        <v>0.66008500000000003</v>
      </c>
      <c r="W2293" s="14">
        <v>82</v>
      </c>
      <c r="X2293" s="143">
        <v>0.59051999999999993</v>
      </c>
      <c r="Y2293" s="14">
        <v>90</v>
      </c>
      <c r="Z2293" s="183">
        <v>0.84011499999999995</v>
      </c>
      <c r="AA2293" s="14">
        <v>115</v>
      </c>
      <c r="AB2293" s="147" t="s">
        <v>17</v>
      </c>
      <c r="AC2293" s="147" t="s">
        <v>17</v>
      </c>
      <c r="AD2293" s="143">
        <v>0.73902000000000001</v>
      </c>
      <c r="AE2293" s="14">
        <v>138</v>
      </c>
    </row>
    <row r="2294" spans="1:31" ht="15.75">
      <c r="A2294" t="s">
        <v>143</v>
      </c>
      <c r="B2294" s="129" t="s">
        <v>178</v>
      </c>
      <c r="C2294" s="234">
        <v>40830</v>
      </c>
      <c r="D2294" s="234">
        <v>41051</v>
      </c>
      <c r="E2294">
        <v>2012</v>
      </c>
      <c r="F2294">
        <v>4</v>
      </c>
      <c r="G2294">
        <v>8</v>
      </c>
      <c r="H2294" s="139">
        <v>47.330632841503842</v>
      </c>
      <c r="I2294">
        <v>1.8298000000000001</v>
      </c>
      <c r="J2294" s="14" t="s">
        <v>17</v>
      </c>
      <c r="K2294" s="14" t="s">
        <v>17</v>
      </c>
      <c r="L2294" s="169">
        <v>6.0149999999999997</v>
      </c>
      <c r="M2294" s="14" t="s">
        <v>17</v>
      </c>
      <c r="N2294" s="172">
        <v>31.589714000000004</v>
      </c>
      <c r="O2294" s="170">
        <v>805.29899999999998</v>
      </c>
      <c r="P2294" s="173">
        <v>7.0209999999999995E-2</v>
      </c>
      <c r="Q2294" s="171">
        <v>0.83099999999999996</v>
      </c>
      <c r="R2294" s="14" t="s">
        <v>17</v>
      </c>
      <c r="S2294" s="14" t="s">
        <v>17</v>
      </c>
      <c r="T2294" s="14" t="s">
        <v>17</v>
      </c>
      <c r="U2294" s="14" t="s">
        <v>17</v>
      </c>
      <c r="V2294" s="182">
        <v>0.62775499999999995</v>
      </c>
      <c r="W2294" s="14">
        <v>82</v>
      </c>
      <c r="X2294" s="143">
        <v>0.55928500000000003</v>
      </c>
      <c r="Y2294" s="14">
        <v>90</v>
      </c>
      <c r="Z2294" s="183">
        <v>0.56434999999999991</v>
      </c>
      <c r="AA2294" s="14">
        <v>115</v>
      </c>
      <c r="AB2294" s="147" t="s">
        <v>17</v>
      </c>
      <c r="AC2294" s="147" t="s">
        <v>17</v>
      </c>
      <c r="AD2294" s="143">
        <v>0.63646999999999998</v>
      </c>
      <c r="AE2294" s="14">
        <v>138</v>
      </c>
    </row>
    <row r="2295" spans="1:31" ht="15.75">
      <c r="A2295" t="s">
        <v>143</v>
      </c>
      <c r="B2295" s="129" t="s">
        <v>178</v>
      </c>
      <c r="C2295" s="234">
        <v>40830</v>
      </c>
      <c r="D2295" s="234">
        <v>41051</v>
      </c>
      <c r="E2295">
        <v>2012</v>
      </c>
      <c r="F2295">
        <v>4</v>
      </c>
      <c r="G2295">
        <v>9</v>
      </c>
      <c r="H2295" s="139">
        <v>53.827929306969239</v>
      </c>
      <c r="I2295">
        <v>1.7982</v>
      </c>
      <c r="J2295" s="14" t="s">
        <v>17</v>
      </c>
      <c r="K2295" s="14" t="s">
        <v>17</v>
      </c>
      <c r="L2295" s="169">
        <v>5.85</v>
      </c>
      <c r="M2295" s="14" t="s">
        <v>17</v>
      </c>
      <c r="N2295" s="172">
        <v>46.259138</v>
      </c>
      <c r="O2295" s="170">
        <v>823.93600000000004</v>
      </c>
      <c r="P2295" s="173">
        <v>7.2230000000000003E-2</v>
      </c>
      <c r="Q2295" s="171">
        <v>0.88200000000000001</v>
      </c>
      <c r="R2295" s="14" t="s">
        <v>17</v>
      </c>
      <c r="S2295" s="14" t="s">
        <v>17</v>
      </c>
      <c r="T2295" s="14" t="s">
        <v>17</v>
      </c>
      <c r="U2295" s="14" t="s">
        <v>17</v>
      </c>
      <c r="V2295" s="182">
        <v>0.63188</v>
      </c>
      <c r="W2295" s="14">
        <v>82</v>
      </c>
      <c r="X2295" s="143">
        <v>0.55227500000000007</v>
      </c>
      <c r="Y2295" s="14">
        <v>90</v>
      </c>
      <c r="Z2295" s="183">
        <v>0.64233999999999991</v>
      </c>
      <c r="AA2295" s="14">
        <v>115</v>
      </c>
      <c r="AB2295" s="147" t="s">
        <v>17</v>
      </c>
      <c r="AC2295" s="147" t="s">
        <v>17</v>
      </c>
      <c r="AD2295" s="143">
        <v>0.63603499999999991</v>
      </c>
      <c r="AE2295" s="14">
        <v>138</v>
      </c>
    </row>
    <row r="2296" spans="1:31" ht="15.75">
      <c r="A2296" t="s">
        <v>143</v>
      </c>
      <c r="B2296" s="129" t="s">
        <v>178</v>
      </c>
      <c r="C2296" s="234">
        <v>40830</v>
      </c>
      <c r="D2296" s="234">
        <v>41051</v>
      </c>
      <c r="E2296">
        <v>2012</v>
      </c>
      <c r="F2296">
        <v>4</v>
      </c>
      <c r="G2296">
        <v>10</v>
      </c>
      <c r="H2296" s="139">
        <v>60.886000454400005</v>
      </c>
      <c r="I2296">
        <v>1.8937999999999999</v>
      </c>
      <c r="J2296" s="14" t="s">
        <v>17</v>
      </c>
      <c r="K2296" s="14" t="s">
        <v>17</v>
      </c>
      <c r="L2296" s="169">
        <v>5.41</v>
      </c>
      <c r="M2296" s="14" t="s">
        <v>17</v>
      </c>
      <c r="N2296" s="172">
        <v>132.63466</v>
      </c>
      <c r="O2296" s="170">
        <v>1111.2</v>
      </c>
      <c r="P2296" s="173">
        <v>6.2120000000000002E-2</v>
      </c>
      <c r="Q2296" s="171">
        <v>0.89</v>
      </c>
      <c r="R2296" s="14" t="s">
        <v>17</v>
      </c>
      <c r="S2296" s="14" t="s">
        <v>17</v>
      </c>
      <c r="T2296" s="14" t="s">
        <v>17</v>
      </c>
      <c r="U2296" s="14" t="s">
        <v>17</v>
      </c>
      <c r="V2296" s="182">
        <v>0.52561999999999998</v>
      </c>
      <c r="W2296" s="14">
        <v>82</v>
      </c>
      <c r="X2296" s="143">
        <v>0.44564000000000004</v>
      </c>
      <c r="Y2296" s="14">
        <v>90</v>
      </c>
      <c r="Z2296" s="183">
        <v>0.64620999999999995</v>
      </c>
      <c r="AA2296" s="14">
        <v>115</v>
      </c>
      <c r="AB2296" s="147" t="s">
        <v>17</v>
      </c>
      <c r="AC2296" s="147" t="s">
        <v>17</v>
      </c>
      <c r="AD2296" s="143">
        <v>0.65954000000000002</v>
      </c>
      <c r="AE2296" s="14">
        <v>138</v>
      </c>
    </row>
    <row r="2297" spans="1:31" ht="15.75">
      <c r="A2297" t="s">
        <v>143</v>
      </c>
      <c r="B2297" s="129" t="s">
        <v>178</v>
      </c>
      <c r="C2297" s="234">
        <v>40830</v>
      </c>
      <c r="D2297" s="234">
        <v>41051</v>
      </c>
      <c r="E2297">
        <v>2012</v>
      </c>
      <c r="F2297">
        <v>4</v>
      </c>
      <c r="G2297">
        <v>11</v>
      </c>
      <c r="H2297" s="139">
        <v>57.848161287738463</v>
      </c>
      <c r="I2297">
        <v>1.9945999999999999</v>
      </c>
      <c r="J2297" s="14" t="s">
        <v>17</v>
      </c>
      <c r="K2297" s="14" t="s">
        <v>17</v>
      </c>
      <c r="L2297" s="169">
        <v>5.7750000000000004</v>
      </c>
      <c r="M2297" s="14" t="s">
        <v>17</v>
      </c>
      <c r="N2297" s="172">
        <v>132.53486800000002</v>
      </c>
      <c r="O2297" s="170">
        <v>911.91700000000003</v>
      </c>
      <c r="P2297" s="173">
        <v>7.2419999999999998E-2</v>
      </c>
      <c r="Q2297" s="173">
        <v>0.90200000000000002</v>
      </c>
      <c r="R2297" s="14" t="s">
        <v>17</v>
      </c>
      <c r="S2297" s="14" t="s">
        <v>17</v>
      </c>
      <c r="T2297" s="14" t="s">
        <v>17</v>
      </c>
      <c r="U2297" s="14" t="s">
        <v>17</v>
      </c>
      <c r="V2297" s="182">
        <v>0.55801500000000004</v>
      </c>
      <c r="W2297" s="14">
        <v>82</v>
      </c>
      <c r="X2297" s="143">
        <v>0.48770500000000006</v>
      </c>
      <c r="Y2297" s="14">
        <v>90</v>
      </c>
      <c r="Z2297" s="183">
        <v>0.63180999999999998</v>
      </c>
      <c r="AA2297" s="14">
        <v>115</v>
      </c>
      <c r="AB2297" s="147" t="s">
        <v>17</v>
      </c>
      <c r="AC2297" s="147" t="s">
        <v>17</v>
      </c>
      <c r="AD2297" s="143">
        <v>0.62973000000000001</v>
      </c>
      <c r="AE2297" s="14">
        <v>138</v>
      </c>
    </row>
    <row r="2298" spans="1:31" ht="15.75">
      <c r="A2298" t="s">
        <v>143</v>
      </c>
      <c r="B2298" s="129" t="s">
        <v>178</v>
      </c>
      <c r="C2298" s="234">
        <v>40830</v>
      </c>
      <c r="D2298" s="234">
        <v>41051</v>
      </c>
      <c r="E2298">
        <v>2012</v>
      </c>
      <c r="F2298">
        <v>4</v>
      </c>
      <c r="G2298">
        <v>12</v>
      </c>
      <c r="H2298" s="139">
        <v>58.453504082134607</v>
      </c>
      <c r="I2298">
        <v>1.887</v>
      </c>
      <c r="J2298" s="14" t="s">
        <v>17</v>
      </c>
      <c r="K2298" s="14" t="s">
        <v>17</v>
      </c>
      <c r="L2298" s="169">
        <v>5.59</v>
      </c>
      <c r="M2298" s="14" t="s">
        <v>17</v>
      </c>
      <c r="N2298" s="172">
        <v>108.28541200000002</v>
      </c>
      <c r="O2298" s="170">
        <v>709.84799999999996</v>
      </c>
      <c r="P2298" s="171">
        <v>6.7489999999999994E-2</v>
      </c>
      <c r="Q2298" s="171">
        <v>0.92200000000000004</v>
      </c>
      <c r="R2298" s="14" t="s">
        <v>17</v>
      </c>
      <c r="S2298" s="14" t="s">
        <v>17</v>
      </c>
      <c r="T2298" s="14" t="s">
        <v>17</v>
      </c>
      <c r="U2298" s="14" t="s">
        <v>17</v>
      </c>
      <c r="V2298" s="182">
        <v>0.63049999999999995</v>
      </c>
      <c r="W2298" s="14">
        <v>82</v>
      </c>
      <c r="X2298" s="143">
        <v>0.56169500000000006</v>
      </c>
      <c r="Y2298" s="14">
        <v>90</v>
      </c>
      <c r="Z2298" s="183">
        <v>0.63896500000000001</v>
      </c>
      <c r="AA2298" s="14">
        <v>115</v>
      </c>
      <c r="AB2298" s="147" t="s">
        <v>17</v>
      </c>
      <c r="AC2298" s="147" t="s">
        <v>17</v>
      </c>
      <c r="AD2298" s="143">
        <v>0.64213500000000001</v>
      </c>
      <c r="AE2298" s="14">
        <v>138</v>
      </c>
    </row>
    <row r="2299" spans="1:31" ht="15.75">
      <c r="A2299" t="s">
        <v>143</v>
      </c>
      <c r="B2299" s="129" t="s">
        <v>178</v>
      </c>
      <c r="C2299" s="234">
        <v>40830</v>
      </c>
      <c r="D2299" s="234">
        <v>41051</v>
      </c>
      <c r="E2299">
        <v>2012</v>
      </c>
      <c r="F2299">
        <v>4</v>
      </c>
      <c r="G2299">
        <v>13</v>
      </c>
      <c r="H2299" s="139">
        <v>60.843919224253838</v>
      </c>
      <c r="I2299">
        <v>2.0606</v>
      </c>
      <c r="J2299" s="14" t="s">
        <v>17</v>
      </c>
      <c r="K2299" s="14" t="s">
        <v>17</v>
      </c>
      <c r="L2299" s="169">
        <v>5.0149999999999997</v>
      </c>
      <c r="M2299" s="14" t="s">
        <v>17</v>
      </c>
      <c r="N2299" s="172">
        <v>138.62218000000001</v>
      </c>
      <c r="O2299" s="170">
        <v>915.47900000000004</v>
      </c>
      <c r="P2299" s="171">
        <v>5.5109999999999999E-2</v>
      </c>
      <c r="Q2299" s="171">
        <v>0.82299999999999995</v>
      </c>
      <c r="R2299" s="14" t="s">
        <v>17</v>
      </c>
      <c r="S2299" s="14" t="s">
        <v>17</v>
      </c>
      <c r="T2299" s="14" t="s">
        <v>17</v>
      </c>
      <c r="U2299" s="14" t="s">
        <v>17</v>
      </c>
      <c r="V2299" s="182">
        <v>0.65583499999999995</v>
      </c>
      <c r="W2299" s="14">
        <v>82</v>
      </c>
      <c r="X2299" s="143">
        <v>0.61986999999999992</v>
      </c>
      <c r="Y2299" s="14">
        <v>90</v>
      </c>
      <c r="Z2299" s="183">
        <v>0.80152500000000004</v>
      </c>
      <c r="AA2299" s="14">
        <v>115</v>
      </c>
      <c r="AB2299" s="147" t="s">
        <v>17</v>
      </c>
      <c r="AC2299" s="147" t="s">
        <v>17</v>
      </c>
      <c r="AD2299" s="143">
        <v>0.72480999999999995</v>
      </c>
      <c r="AE2299" s="14">
        <v>138</v>
      </c>
    </row>
    <row r="2300" spans="1:31" ht="15.75">
      <c r="A2300" t="s">
        <v>143</v>
      </c>
      <c r="B2300" s="129" t="s">
        <v>178</v>
      </c>
      <c r="C2300" s="234">
        <v>40830</v>
      </c>
      <c r="D2300" s="234">
        <v>41051</v>
      </c>
      <c r="E2300">
        <v>2012</v>
      </c>
      <c r="F2300">
        <v>4</v>
      </c>
      <c r="G2300">
        <v>14</v>
      </c>
      <c r="H2300" s="139">
        <v>60.462187970503834</v>
      </c>
      <c r="I2300">
        <v>2.1655000000000002</v>
      </c>
      <c r="J2300" s="14" t="s">
        <v>17</v>
      </c>
      <c r="K2300" s="14" t="s">
        <v>17</v>
      </c>
      <c r="L2300" s="169">
        <v>5.98</v>
      </c>
      <c r="M2300" s="14" t="s">
        <v>17</v>
      </c>
      <c r="N2300" s="172">
        <v>60.529393999999996</v>
      </c>
      <c r="O2300" s="170">
        <v>923.59299999999996</v>
      </c>
      <c r="P2300" s="171">
        <v>6.5720000000000001E-2</v>
      </c>
      <c r="Q2300" s="171">
        <v>0.90500000000000003</v>
      </c>
      <c r="R2300" s="14" t="s">
        <v>17</v>
      </c>
      <c r="S2300" s="14" t="s">
        <v>17</v>
      </c>
      <c r="T2300" s="14" t="s">
        <v>17</v>
      </c>
      <c r="U2300" s="14" t="s">
        <v>17</v>
      </c>
      <c r="V2300" s="182">
        <v>0.65043499999999999</v>
      </c>
      <c r="W2300" s="14">
        <v>82</v>
      </c>
      <c r="X2300" s="143">
        <v>0.558535</v>
      </c>
      <c r="Y2300" s="14">
        <v>90</v>
      </c>
      <c r="Z2300" s="183">
        <v>0.60697999999999996</v>
      </c>
      <c r="AA2300" s="14">
        <v>115</v>
      </c>
      <c r="AB2300" s="147" t="s">
        <v>17</v>
      </c>
      <c r="AC2300" s="147" t="s">
        <v>17</v>
      </c>
      <c r="AD2300" s="143">
        <v>0.61902499999999994</v>
      </c>
      <c r="AE2300" s="14">
        <v>138</v>
      </c>
    </row>
    <row r="2301" spans="1:31" ht="15">
      <c r="A2301" t="s">
        <v>143</v>
      </c>
      <c r="B2301" s="129" t="s">
        <v>178</v>
      </c>
      <c r="C2301" s="234">
        <v>41193</v>
      </c>
      <c r="D2301" s="234">
        <v>41449</v>
      </c>
      <c r="E2301">
        <v>2013</v>
      </c>
      <c r="F2301">
        <v>1</v>
      </c>
      <c r="G2301">
        <v>1</v>
      </c>
      <c r="H2301" s="142">
        <v>24.277671761538464</v>
      </c>
      <c r="I2301">
        <v>2.1734</v>
      </c>
      <c r="J2301" s="14" t="s">
        <v>17</v>
      </c>
      <c r="K2301" s="14" t="s">
        <v>17</v>
      </c>
      <c r="L2301" s="14">
        <v>6.27</v>
      </c>
      <c r="M2301" s="14" t="s">
        <v>17</v>
      </c>
      <c r="N2301" s="14">
        <v>50.293909999999997</v>
      </c>
      <c r="O2301" s="14">
        <v>403.54500000000002</v>
      </c>
      <c r="P2301" s="14">
        <v>7.3999999999999996E-2</v>
      </c>
      <c r="Q2301" s="14">
        <v>0.996</v>
      </c>
      <c r="R2301" s="14" t="s">
        <v>17</v>
      </c>
      <c r="S2301" s="14" t="s">
        <v>17</v>
      </c>
      <c r="T2301" s="14" t="s">
        <v>17</v>
      </c>
      <c r="U2301" s="14" t="s">
        <v>17</v>
      </c>
      <c r="V2301" s="14" t="s">
        <v>17</v>
      </c>
      <c r="W2301" s="14" t="s">
        <v>17</v>
      </c>
      <c r="X2301" s="144">
        <v>0.33230999999999999</v>
      </c>
      <c r="Y2301" s="14">
        <v>89</v>
      </c>
      <c r="Z2301" s="186">
        <v>0.30844250000000001</v>
      </c>
      <c r="AA2301" s="14">
        <v>110</v>
      </c>
      <c r="AB2301" s="147" t="s">
        <v>17</v>
      </c>
      <c r="AC2301" s="147" t="s">
        <v>17</v>
      </c>
      <c r="AD2301" s="147" t="s">
        <v>17</v>
      </c>
      <c r="AE2301" s="147" t="s">
        <v>17</v>
      </c>
    </row>
    <row r="2302" spans="1:31" ht="15">
      <c r="A2302" t="s">
        <v>143</v>
      </c>
      <c r="B2302" s="129" t="s">
        <v>178</v>
      </c>
      <c r="C2302" s="234">
        <v>41193</v>
      </c>
      <c r="D2302" s="234">
        <v>41449</v>
      </c>
      <c r="E2302">
        <v>2013</v>
      </c>
      <c r="F2302">
        <v>1</v>
      </c>
      <c r="G2302">
        <v>2</v>
      </c>
      <c r="H2302" s="142">
        <v>14.609397825</v>
      </c>
      <c r="I2302">
        <v>2.1232000000000002</v>
      </c>
      <c r="J2302" s="14" t="s">
        <v>17</v>
      </c>
      <c r="K2302" s="14" t="s">
        <v>17</v>
      </c>
      <c r="L2302" s="14">
        <v>6.32</v>
      </c>
      <c r="M2302" s="14" t="s">
        <v>17</v>
      </c>
      <c r="N2302" s="14">
        <v>95.24118</v>
      </c>
      <c r="O2302" s="14">
        <v>524.875</v>
      </c>
      <c r="P2302" s="14">
        <v>7.2999999999999995E-2</v>
      </c>
      <c r="Q2302" s="14">
        <v>0.85399999999999998</v>
      </c>
      <c r="R2302" s="14" t="s">
        <v>17</v>
      </c>
      <c r="S2302" s="14" t="s">
        <v>17</v>
      </c>
      <c r="T2302" s="14" t="s">
        <v>17</v>
      </c>
      <c r="U2302" s="14" t="s">
        <v>17</v>
      </c>
      <c r="V2302" s="14" t="s">
        <v>17</v>
      </c>
      <c r="W2302" s="14" t="s">
        <v>17</v>
      </c>
      <c r="X2302" s="144">
        <v>0.290265</v>
      </c>
      <c r="Y2302" s="14">
        <v>89</v>
      </c>
      <c r="Z2302" s="186">
        <v>0.254575</v>
      </c>
      <c r="AA2302" s="14">
        <v>110</v>
      </c>
      <c r="AB2302" s="147" t="s">
        <v>17</v>
      </c>
      <c r="AC2302" s="147" t="s">
        <v>17</v>
      </c>
      <c r="AD2302" s="147" t="s">
        <v>17</v>
      </c>
      <c r="AE2302" s="147" t="s">
        <v>17</v>
      </c>
    </row>
    <row r="2303" spans="1:31" ht="15">
      <c r="A2303" t="s">
        <v>143</v>
      </c>
      <c r="B2303" s="129" t="s">
        <v>178</v>
      </c>
      <c r="C2303" s="234">
        <v>41193</v>
      </c>
      <c r="D2303" s="234">
        <v>41449</v>
      </c>
      <c r="E2303">
        <v>2013</v>
      </c>
      <c r="F2303">
        <v>1</v>
      </c>
      <c r="G2303">
        <v>3</v>
      </c>
      <c r="H2303" s="142">
        <v>33.637168124999995</v>
      </c>
      <c r="I2303">
        <v>1.9360999999999999</v>
      </c>
      <c r="J2303" s="14" t="s">
        <v>17</v>
      </c>
      <c r="K2303" s="14" t="s">
        <v>17</v>
      </c>
      <c r="L2303" s="14">
        <v>5.92</v>
      </c>
      <c r="M2303" s="14" t="s">
        <v>17</v>
      </c>
      <c r="N2303" s="14">
        <v>110.4434</v>
      </c>
      <c r="O2303" s="14">
        <v>475.71749999999997</v>
      </c>
      <c r="P2303" s="14">
        <v>9.2999999999999999E-2</v>
      </c>
      <c r="Q2303" s="14">
        <v>0.91900000000000004</v>
      </c>
      <c r="R2303" s="14" t="s">
        <v>17</v>
      </c>
      <c r="S2303" s="14" t="s">
        <v>17</v>
      </c>
      <c r="T2303" s="14" t="s">
        <v>17</v>
      </c>
      <c r="U2303" s="14" t="s">
        <v>17</v>
      </c>
      <c r="V2303" s="14" t="s">
        <v>17</v>
      </c>
      <c r="W2303" s="14" t="s">
        <v>17</v>
      </c>
      <c r="X2303" s="144">
        <v>0.36256500000000003</v>
      </c>
      <c r="Y2303" s="14">
        <v>89</v>
      </c>
      <c r="Z2303" s="186">
        <v>0.39076</v>
      </c>
      <c r="AA2303" s="14">
        <v>110</v>
      </c>
      <c r="AB2303" s="147" t="s">
        <v>17</v>
      </c>
      <c r="AC2303" s="147" t="s">
        <v>17</v>
      </c>
      <c r="AD2303" s="147" t="s">
        <v>17</v>
      </c>
      <c r="AE2303" s="147" t="s">
        <v>17</v>
      </c>
    </row>
    <row r="2304" spans="1:31" ht="15">
      <c r="A2304" t="s">
        <v>143</v>
      </c>
      <c r="B2304" s="129" t="s">
        <v>178</v>
      </c>
      <c r="C2304" s="234">
        <v>41193</v>
      </c>
      <c r="D2304" s="234">
        <v>41449</v>
      </c>
      <c r="E2304">
        <v>2013</v>
      </c>
      <c r="F2304">
        <v>1</v>
      </c>
      <c r="G2304">
        <v>4</v>
      </c>
      <c r="H2304" s="142">
        <v>32.556572273076924</v>
      </c>
      <c r="I2304">
        <v>1.9407000000000001</v>
      </c>
      <c r="J2304" s="14" t="s">
        <v>17</v>
      </c>
      <c r="K2304" s="14" t="s">
        <v>17</v>
      </c>
      <c r="L2304" s="14">
        <v>5.91</v>
      </c>
      <c r="M2304" s="14" t="s">
        <v>17</v>
      </c>
      <c r="N2304" s="14">
        <v>84.340350000000001</v>
      </c>
      <c r="O2304" s="14">
        <v>424.21850000000001</v>
      </c>
      <c r="P2304" s="14">
        <v>8.6999999999999994E-2</v>
      </c>
      <c r="Q2304" s="14">
        <v>0.97599999999999998</v>
      </c>
      <c r="R2304" s="14" t="s">
        <v>17</v>
      </c>
      <c r="S2304" s="14" t="s">
        <v>17</v>
      </c>
      <c r="T2304" s="14" t="s">
        <v>17</v>
      </c>
      <c r="U2304" s="14" t="s">
        <v>17</v>
      </c>
      <c r="V2304" s="14" t="s">
        <v>17</v>
      </c>
      <c r="W2304" s="14" t="s">
        <v>17</v>
      </c>
      <c r="X2304" s="144">
        <v>0.35922500000000002</v>
      </c>
      <c r="Y2304" s="14">
        <v>89</v>
      </c>
      <c r="Z2304" s="186">
        <v>0.416495</v>
      </c>
      <c r="AA2304" s="14">
        <v>110</v>
      </c>
      <c r="AB2304" s="147" t="s">
        <v>17</v>
      </c>
      <c r="AC2304" s="147" t="s">
        <v>17</v>
      </c>
      <c r="AD2304" s="147" t="s">
        <v>17</v>
      </c>
      <c r="AE2304" s="147" t="s">
        <v>17</v>
      </c>
    </row>
    <row r="2305" spans="1:31" ht="15">
      <c r="A2305" t="s">
        <v>143</v>
      </c>
      <c r="B2305" s="129" t="s">
        <v>178</v>
      </c>
      <c r="C2305" s="234">
        <v>41193</v>
      </c>
      <c r="D2305" s="234">
        <v>41449</v>
      </c>
      <c r="E2305">
        <v>2013</v>
      </c>
      <c r="F2305">
        <v>1</v>
      </c>
      <c r="G2305">
        <v>5</v>
      </c>
      <c r="H2305" s="142">
        <v>45.186530400000002</v>
      </c>
      <c r="I2305">
        <v>2.2761999999999998</v>
      </c>
      <c r="J2305" s="14" t="s">
        <v>17</v>
      </c>
      <c r="K2305" s="14" t="s">
        <v>17</v>
      </c>
      <c r="L2305" s="14">
        <v>5.51</v>
      </c>
      <c r="M2305" s="14" t="s">
        <v>17</v>
      </c>
      <c r="N2305" s="14">
        <v>82.498660000000001</v>
      </c>
      <c r="O2305" s="14">
        <v>451.96050000000002</v>
      </c>
      <c r="P2305" s="14">
        <v>9.0999999999999998E-2</v>
      </c>
      <c r="Q2305" s="14">
        <v>0.95099999999999996</v>
      </c>
      <c r="R2305" s="14" t="s">
        <v>17</v>
      </c>
      <c r="S2305" s="14" t="s">
        <v>17</v>
      </c>
      <c r="T2305" s="14" t="s">
        <v>17</v>
      </c>
      <c r="U2305" s="14" t="s">
        <v>17</v>
      </c>
      <c r="V2305" s="14" t="s">
        <v>17</v>
      </c>
      <c r="W2305" s="14" t="s">
        <v>17</v>
      </c>
      <c r="X2305" s="144">
        <v>0.35756500000000002</v>
      </c>
      <c r="Y2305" s="14">
        <v>89</v>
      </c>
      <c r="Z2305" s="186">
        <v>0.49069499999999999</v>
      </c>
      <c r="AA2305" s="14">
        <v>110</v>
      </c>
      <c r="AB2305" s="147" t="s">
        <v>17</v>
      </c>
      <c r="AC2305" s="147" t="s">
        <v>17</v>
      </c>
      <c r="AD2305" s="147" t="s">
        <v>17</v>
      </c>
      <c r="AE2305" s="147" t="s">
        <v>17</v>
      </c>
    </row>
    <row r="2306" spans="1:31" ht="15">
      <c r="A2306" t="s">
        <v>143</v>
      </c>
      <c r="B2306" s="129" t="s">
        <v>178</v>
      </c>
      <c r="C2306" s="234">
        <v>41193</v>
      </c>
      <c r="D2306" s="234">
        <v>41449</v>
      </c>
      <c r="E2306">
        <v>2013</v>
      </c>
      <c r="F2306">
        <v>1</v>
      </c>
      <c r="G2306">
        <v>6</v>
      </c>
      <c r="H2306" s="142">
        <v>39.754196307692311</v>
      </c>
      <c r="I2306">
        <v>2.0855999999999999</v>
      </c>
      <c r="J2306" s="14" t="s">
        <v>17</v>
      </c>
      <c r="K2306" s="14" t="s">
        <v>17</v>
      </c>
      <c r="L2306" s="14">
        <v>5.57</v>
      </c>
      <c r="M2306" s="14" t="s">
        <v>17</v>
      </c>
      <c r="N2306" s="14">
        <v>55.818989999999999</v>
      </c>
      <c r="O2306" s="14">
        <v>396.07600000000002</v>
      </c>
      <c r="P2306" s="14">
        <v>8.1000000000000003E-2</v>
      </c>
      <c r="Q2306" s="14">
        <v>0.95199999999999996</v>
      </c>
      <c r="R2306" s="14" t="s">
        <v>17</v>
      </c>
      <c r="S2306" s="14" t="s">
        <v>17</v>
      </c>
      <c r="T2306" s="14" t="s">
        <v>17</v>
      </c>
      <c r="U2306" s="14" t="s">
        <v>17</v>
      </c>
      <c r="V2306" s="14" t="s">
        <v>17</v>
      </c>
      <c r="W2306" s="14" t="s">
        <v>17</v>
      </c>
      <c r="X2306" s="144">
        <v>0.39207000000000003</v>
      </c>
      <c r="Y2306" s="14">
        <v>89</v>
      </c>
      <c r="Z2306" s="186">
        <v>0.54552</v>
      </c>
      <c r="AA2306" s="14">
        <v>110</v>
      </c>
      <c r="AB2306" s="147" t="s">
        <v>17</v>
      </c>
      <c r="AC2306" s="147" t="s">
        <v>17</v>
      </c>
      <c r="AD2306" s="147" t="s">
        <v>17</v>
      </c>
      <c r="AE2306" s="147" t="s">
        <v>17</v>
      </c>
    </row>
    <row r="2307" spans="1:31" ht="15">
      <c r="A2307" t="s">
        <v>143</v>
      </c>
      <c r="B2307" s="129" t="s">
        <v>178</v>
      </c>
      <c r="C2307" s="234">
        <v>41193</v>
      </c>
      <c r="D2307" s="234">
        <v>41449</v>
      </c>
      <c r="E2307">
        <v>2013</v>
      </c>
      <c r="F2307">
        <v>1</v>
      </c>
      <c r="G2307">
        <v>7</v>
      </c>
      <c r="H2307" s="142">
        <v>40.245259915384615</v>
      </c>
      <c r="I2307">
        <v>2.2599999999999998</v>
      </c>
      <c r="J2307" s="14" t="s">
        <v>17</v>
      </c>
      <c r="K2307" s="14" t="s">
        <v>17</v>
      </c>
      <c r="L2307" s="14">
        <v>5.15</v>
      </c>
      <c r="M2307" s="14" t="s">
        <v>17</v>
      </c>
      <c r="N2307" s="14">
        <v>68.810389999999998</v>
      </c>
      <c r="O2307" s="14">
        <v>423.173</v>
      </c>
      <c r="P2307" s="14">
        <v>0.1</v>
      </c>
      <c r="Q2307" s="14">
        <v>1.1100000000000001</v>
      </c>
      <c r="R2307" s="14" t="s">
        <v>17</v>
      </c>
      <c r="S2307" s="14" t="s">
        <v>17</v>
      </c>
      <c r="T2307" s="14" t="s">
        <v>17</v>
      </c>
      <c r="U2307" s="14" t="s">
        <v>17</v>
      </c>
      <c r="V2307" s="14" t="s">
        <v>17</v>
      </c>
      <c r="W2307" s="14" t="s">
        <v>17</v>
      </c>
      <c r="X2307" s="144">
        <v>0.33970999999999996</v>
      </c>
      <c r="Y2307" s="14">
        <v>89</v>
      </c>
      <c r="Z2307" s="186">
        <v>0.46998000000000001</v>
      </c>
      <c r="AA2307" s="14">
        <v>110</v>
      </c>
      <c r="AB2307" s="147" t="s">
        <v>17</v>
      </c>
      <c r="AC2307" s="147" t="s">
        <v>17</v>
      </c>
      <c r="AD2307" s="147" t="s">
        <v>17</v>
      </c>
      <c r="AE2307" s="147" t="s">
        <v>17</v>
      </c>
    </row>
    <row r="2308" spans="1:31" ht="15">
      <c r="A2308" t="s">
        <v>143</v>
      </c>
      <c r="B2308" s="129" t="s">
        <v>178</v>
      </c>
      <c r="C2308" s="234">
        <v>41193</v>
      </c>
      <c r="D2308" s="234">
        <v>41449</v>
      </c>
      <c r="E2308">
        <v>2013</v>
      </c>
      <c r="F2308">
        <v>1</v>
      </c>
      <c r="G2308">
        <v>8</v>
      </c>
      <c r="H2308" s="142">
        <v>29.245982953846156</v>
      </c>
      <c r="I2308">
        <v>2.4941</v>
      </c>
      <c r="J2308" s="14" t="s">
        <v>17</v>
      </c>
      <c r="K2308" s="14" t="s">
        <v>17</v>
      </c>
      <c r="L2308" s="14">
        <v>5.44</v>
      </c>
      <c r="M2308" s="14" t="s">
        <v>17</v>
      </c>
      <c r="N2308" s="14">
        <v>19.383320000000001</v>
      </c>
      <c r="O2308" s="14">
        <v>446.762</v>
      </c>
      <c r="P2308" s="14">
        <v>8.5999999999999993E-2</v>
      </c>
      <c r="Q2308" s="14">
        <v>0.91500000000000004</v>
      </c>
      <c r="R2308" s="14" t="s">
        <v>17</v>
      </c>
      <c r="S2308" s="14" t="s">
        <v>17</v>
      </c>
      <c r="T2308" s="14" t="s">
        <v>17</v>
      </c>
      <c r="U2308" s="14" t="s">
        <v>17</v>
      </c>
      <c r="V2308" s="14" t="s">
        <v>17</v>
      </c>
      <c r="W2308" s="14" t="s">
        <v>17</v>
      </c>
      <c r="X2308" s="144">
        <v>0.212585</v>
      </c>
      <c r="Y2308" s="14">
        <v>89</v>
      </c>
      <c r="Z2308" s="186">
        <v>0.28798499999999999</v>
      </c>
      <c r="AA2308" s="14">
        <v>110</v>
      </c>
      <c r="AB2308" s="147" t="s">
        <v>17</v>
      </c>
      <c r="AC2308" s="147" t="s">
        <v>17</v>
      </c>
      <c r="AD2308" s="147" t="s">
        <v>17</v>
      </c>
      <c r="AE2308" s="147" t="s">
        <v>17</v>
      </c>
    </row>
    <row r="2309" spans="1:31" ht="15">
      <c r="A2309" t="s">
        <v>143</v>
      </c>
      <c r="B2309" s="129" t="s">
        <v>178</v>
      </c>
      <c r="C2309" s="234">
        <v>41193</v>
      </c>
      <c r="D2309" s="234">
        <v>41449</v>
      </c>
      <c r="E2309">
        <v>2013</v>
      </c>
      <c r="F2309">
        <v>1</v>
      </c>
      <c r="G2309">
        <v>9</v>
      </c>
      <c r="H2309" s="142">
        <v>42.266247057692311</v>
      </c>
      <c r="I2309">
        <v>2.1373000000000002</v>
      </c>
      <c r="J2309" s="14" t="s">
        <v>17</v>
      </c>
      <c r="K2309" s="14" t="s">
        <v>17</v>
      </c>
      <c r="L2309" s="14">
        <v>5.49</v>
      </c>
      <c r="M2309" s="14" t="s">
        <v>17</v>
      </c>
      <c r="N2309" s="14">
        <v>51.339190000000002</v>
      </c>
      <c r="O2309" s="14">
        <v>529.04</v>
      </c>
      <c r="P2309" s="14">
        <v>0.10199999999999999</v>
      </c>
      <c r="Q2309" s="14">
        <v>0.96699999999999997</v>
      </c>
      <c r="R2309" s="14" t="s">
        <v>17</v>
      </c>
      <c r="S2309" s="14" t="s">
        <v>17</v>
      </c>
      <c r="T2309" s="14" t="s">
        <v>17</v>
      </c>
      <c r="U2309" s="14" t="s">
        <v>17</v>
      </c>
      <c r="V2309" s="14" t="s">
        <v>17</v>
      </c>
      <c r="W2309" s="14" t="s">
        <v>17</v>
      </c>
      <c r="X2309" s="144">
        <v>0.35945000000000005</v>
      </c>
      <c r="Y2309" s="14">
        <v>89</v>
      </c>
      <c r="Z2309" s="186">
        <v>0.48170999999999997</v>
      </c>
      <c r="AA2309" s="14">
        <v>110</v>
      </c>
      <c r="AB2309" s="147" t="s">
        <v>17</v>
      </c>
      <c r="AC2309" s="147" t="s">
        <v>17</v>
      </c>
      <c r="AD2309" s="147" t="s">
        <v>17</v>
      </c>
      <c r="AE2309" s="147" t="s">
        <v>17</v>
      </c>
    </row>
    <row r="2310" spans="1:31" ht="15">
      <c r="A2310" t="s">
        <v>143</v>
      </c>
      <c r="B2310" s="129" t="s">
        <v>178</v>
      </c>
      <c r="C2310" s="234">
        <v>41193</v>
      </c>
      <c r="D2310" s="234">
        <v>41449</v>
      </c>
      <c r="E2310">
        <v>2013</v>
      </c>
      <c r="F2310">
        <v>1</v>
      </c>
      <c r="G2310">
        <v>10</v>
      </c>
      <c r="H2310" s="142">
        <v>37.75661847692308</v>
      </c>
      <c r="I2310">
        <v>1.9395</v>
      </c>
      <c r="J2310" s="14" t="s">
        <v>17</v>
      </c>
      <c r="K2310" s="14" t="s">
        <v>17</v>
      </c>
      <c r="L2310" s="14">
        <v>5.27</v>
      </c>
      <c r="M2310" s="14" t="s">
        <v>17</v>
      </c>
      <c r="N2310" s="14">
        <v>118.6065</v>
      </c>
      <c r="O2310" s="14">
        <v>467.05099999999999</v>
      </c>
      <c r="P2310" s="14">
        <v>7.6999999999999999E-2</v>
      </c>
      <c r="Q2310" s="14">
        <v>0.90900000000000003</v>
      </c>
      <c r="R2310" s="14" t="s">
        <v>17</v>
      </c>
      <c r="S2310" s="14" t="s">
        <v>17</v>
      </c>
      <c r="T2310" s="14" t="s">
        <v>17</v>
      </c>
      <c r="U2310" s="14" t="s">
        <v>17</v>
      </c>
      <c r="V2310" s="14" t="s">
        <v>17</v>
      </c>
      <c r="W2310" s="14" t="s">
        <v>17</v>
      </c>
      <c r="X2310" s="144">
        <v>0.40025500000000003</v>
      </c>
      <c r="Y2310" s="14">
        <v>89</v>
      </c>
      <c r="Z2310" s="186">
        <v>0.47589500000000001</v>
      </c>
      <c r="AA2310" s="14">
        <v>110</v>
      </c>
      <c r="AB2310" s="147" t="s">
        <v>17</v>
      </c>
      <c r="AC2310" s="147" t="s">
        <v>17</v>
      </c>
      <c r="AD2310" s="147" t="s">
        <v>17</v>
      </c>
      <c r="AE2310" s="147" t="s">
        <v>17</v>
      </c>
    </row>
    <row r="2311" spans="1:31" ht="15">
      <c r="A2311" t="s">
        <v>143</v>
      </c>
      <c r="B2311" s="129" t="s">
        <v>178</v>
      </c>
      <c r="C2311" s="234">
        <v>41193</v>
      </c>
      <c r="D2311" s="234">
        <v>41449</v>
      </c>
      <c r="E2311">
        <v>2013</v>
      </c>
      <c r="F2311">
        <v>1</v>
      </c>
      <c r="G2311">
        <v>11</v>
      </c>
      <c r="H2311" s="142">
        <v>47.663525821153847</v>
      </c>
      <c r="I2311">
        <v>2.0015999999999998</v>
      </c>
      <c r="J2311" s="14" t="s">
        <v>17</v>
      </c>
      <c r="K2311" s="14" t="s">
        <v>17</v>
      </c>
      <c r="L2311" s="14">
        <v>5.1100000000000003</v>
      </c>
      <c r="M2311" s="14" t="s">
        <v>17</v>
      </c>
      <c r="N2311" s="14">
        <v>149.1687</v>
      </c>
      <c r="O2311" s="14">
        <v>564.745</v>
      </c>
      <c r="P2311" s="14">
        <v>0.115</v>
      </c>
      <c r="Q2311" s="14">
        <v>1.1000000000000001</v>
      </c>
      <c r="R2311" s="14" t="s">
        <v>17</v>
      </c>
      <c r="S2311" s="14" t="s">
        <v>17</v>
      </c>
      <c r="T2311" s="14" t="s">
        <v>17</v>
      </c>
      <c r="U2311" s="14" t="s">
        <v>17</v>
      </c>
      <c r="V2311" s="14" t="s">
        <v>17</v>
      </c>
      <c r="W2311" s="14" t="s">
        <v>17</v>
      </c>
      <c r="X2311" s="144">
        <v>0.37936499999999995</v>
      </c>
      <c r="Y2311" s="14">
        <v>89</v>
      </c>
      <c r="Z2311" s="186">
        <v>0.57960999999999996</v>
      </c>
      <c r="AA2311" s="14">
        <v>110</v>
      </c>
      <c r="AB2311" s="147" t="s">
        <v>17</v>
      </c>
      <c r="AC2311" s="147" t="s">
        <v>17</v>
      </c>
      <c r="AD2311" s="147" t="s">
        <v>17</v>
      </c>
      <c r="AE2311" s="147" t="s">
        <v>17</v>
      </c>
    </row>
    <row r="2312" spans="1:31" ht="15">
      <c r="A2312" t="s">
        <v>143</v>
      </c>
      <c r="B2312" s="129" t="s">
        <v>178</v>
      </c>
      <c r="C2312" s="234">
        <v>41193</v>
      </c>
      <c r="D2312" s="234">
        <v>41449</v>
      </c>
      <c r="E2312">
        <v>2013</v>
      </c>
      <c r="F2312">
        <v>1</v>
      </c>
      <c r="G2312">
        <v>12</v>
      </c>
      <c r="H2312" s="142">
        <v>49.068614353846151</v>
      </c>
      <c r="I2312">
        <v>2.2481</v>
      </c>
      <c r="J2312" s="14" t="s">
        <v>17</v>
      </c>
      <c r="K2312" s="14" t="s">
        <v>17</v>
      </c>
      <c r="L2312" s="14">
        <v>5.07</v>
      </c>
      <c r="M2312" s="14" t="s">
        <v>17</v>
      </c>
      <c r="N2312" s="14">
        <v>117.3124</v>
      </c>
      <c r="O2312" s="14">
        <v>381.31599999999997</v>
      </c>
      <c r="P2312" s="14">
        <v>0.105</v>
      </c>
      <c r="Q2312" s="14">
        <v>0.95399999999999996</v>
      </c>
      <c r="R2312" s="14" t="s">
        <v>17</v>
      </c>
      <c r="S2312" s="14" t="s">
        <v>17</v>
      </c>
      <c r="T2312" s="14" t="s">
        <v>17</v>
      </c>
      <c r="U2312" s="14" t="s">
        <v>17</v>
      </c>
      <c r="V2312" s="14" t="s">
        <v>17</v>
      </c>
      <c r="W2312" s="14" t="s">
        <v>17</v>
      </c>
      <c r="X2312" s="144">
        <v>0.36263999999999996</v>
      </c>
      <c r="Y2312" s="14">
        <v>89</v>
      </c>
      <c r="Z2312" s="186">
        <v>0.54853499999999999</v>
      </c>
      <c r="AA2312" s="14">
        <v>110</v>
      </c>
      <c r="AB2312" s="147" t="s">
        <v>17</v>
      </c>
      <c r="AC2312" s="147" t="s">
        <v>17</v>
      </c>
      <c r="AD2312" s="147" t="s">
        <v>17</v>
      </c>
      <c r="AE2312" s="147" t="s">
        <v>17</v>
      </c>
    </row>
    <row r="2313" spans="1:31" ht="15">
      <c r="A2313" t="s">
        <v>143</v>
      </c>
      <c r="B2313" s="129" t="s">
        <v>178</v>
      </c>
      <c r="C2313" s="234">
        <v>41193</v>
      </c>
      <c r="D2313" s="234">
        <v>41449</v>
      </c>
      <c r="E2313">
        <v>2013</v>
      </c>
      <c r="F2313">
        <v>1</v>
      </c>
      <c r="G2313">
        <v>13</v>
      </c>
      <c r="H2313" s="142">
        <v>53.782606350000002</v>
      </c>
      <c r="I2313">
        <v>2.1217000000000001</v>
      </c>
      <c r="J2313" s="14" t="s">
        <v>17</v>
      </c>
      <c r="K2313" s="14" t="s">
        <v>17</v>
      </c>
      <c r="L2313" s="14">
        <v>4.83</v>
      </c>
      <c r="M2313" s="14" t="s">
        <v>17</v>
      </c>
      <c r="N2313" s="14">
        <v>138.7158</v>
      </c>
      <c r="O2313" s="14">
        <v>515.13499999999999</v>
      </c>
      <c r="P2313" s="14">
        <v>0.107</v>
      </c>
      <c r="Q2313" s="14">
        <v>1.03</v>
      </c>
      <c r="R2313" s="14" t="s">
        <v>17</v>
      </c>
      <c r="S2313" s="14" t="s">
        <v>17</v>
      </c>
      <c r="T2313" s="14" t="s">
        <v>17</v>
      </c>
      <c r="U2313" s="14" t="s">
        <v>17</v>
      </c>
      <c r="V2313" s="14" t="s">
        <v>17</v>
      </c>
      <c r="W2313" s="14" t="s">
        <v>17</v>
      </c>
      <c r="X2313" s="144">
        <v>0.43681999999999999</v>
      </c>
      <c r="Y2313" s="14">
        <v>89</v>
      </c>
      <c r="Z2313" s="186">
        <v>0.62761</v>
      </c>
      <c r="AA2313" s="14">
        <v>110</v>
      </c>
      <c r="AB2313" s="147" t="s">
        <v>17</v>
      </c>
      <c r="AC2313" s="147" t="s">
        <v>17</v>
      </c>
      <c r="AD2313" s="147" t="s">
        <v>17</v>
      </c>
      <c r="AE2313" s="147" t="s">
        <v>17</v>
      </c>
    </row>
    <row r="2314" spans="1:31" ht="15">
      <c r="A2314" t="s">
        <v>143</v>
      </c>
      <c r="B2314" s="129" t="s">
        <v>178</v>
      </c>
      <c r="C2314" s="234">
        <v>41193</v>
      </c>
      <c r="D2314" s="234">
        <v>41449</v>
      </c>
      <c r="E2314">
        <v>2013</v>
      </c>
      <c r="F2314">
        <v>1</v>
      </c>
      <c r="G2314">
        <v>14</v>
      </c>
      <c r="H2314" s="142">
        <v>34.279525246153845</v>
      </c>
      <c r="I2314">
        <v>2.0708000000000002</v>
      </c>
      <c r="J2314" s="14" t="s">
        <v>17</v>
      </c>
      <c r="K2314" s="14" t="s">
        <v>17</v>
      </c>
      <c r="L2314" s="14">
        <v>5.69</v>
      </c>
      <c r="M2314" s="14" t="s">
        <v>17</v>
      </c>
      <c r="N2314" s="14">
        <v>50.493009999999998</v>
      </c>
      <c r="O2314" s="14">
        <v>378.26949999999999</v>
      </c>
      <c r="P2314" s="14">
        <v>9.0999999999999998E-2</v>
      </c>
      <c r="Q2314" s="14">
        <v>0.98699999999999999</v>
      </c>
      <c r="R2314" s="14" t="s">
        <v>17</v>
      </c>
      <c r="S2314" s="14" t="s">
        <v>17</v>
      </c>
      <c r="T2314" s="14" t="s">
        <v>17</v>
      </c>
      <c r="U2314" s="14" t="s">
        <v>17</v>
      </c>
      <c r="V2314" s="14" t="s">
        <v>17</v>
      </c>
      <c r="W2314" s="14" t="s">
        <v>17</v>
      </c>
      <c r="X2314" s="144">
        <v>0.30847000000000002</v>
      </c>
      <c r="Y2314" s="14">
        <v>89</v>
      </c>
      <c r="Z2314" s="186">
        <v>0.53214000000000006</v>
      </c>
      <c r="AA2314" s="14">
        <v>110</v>
      </c>
      <c r="AB2314" s="147" t="s">
        <v>17</v>
      </c>
      <c r="AC2314" s="147" t="s">
        <v>17</v>
      </c>
      <c r="AD2314" s="147" t="s">
        <v>17</v>
      </c>
      <c r="AE2314" s="147" t="s">
        <v>17</v>
      </c>
    </row>
    <row r="2315" spans="1:31" ht="15">
      <c r="A2315" t="s">
        <v>143</v>
      </c>
      <c r="B2315" s="129" t="s">
        <v>178</v>
      </c>
      <c r="C2315" s="234">
        <v>41193</v>
      </c>
      <c r="D2315" s="234">
        <v>41449</v>
      </c>
      <c r="E2315">
        <v>2013</v>
      </c>
      <c r="F2315">
        <v>2</v>
      </c>
      <c r="G2315">
        <v>1</v>
      </c>
      <c r="H2315" s="142">
        <v>19.4715378</v>
      </c>
      <c r="I2315">
        <v>2.0032999999999999</v>
      </c>
      <c r="J2315" s="14" t="s">
        <v>17</v>
      </c>
      <c r="K2315" s="14" t="s">
        <v>17</v>
      </c>
      <c r="L2315" s="14">
        <v>6.18</v>
      </c>
      <c r="M2315" s="14" t="s">
        <v>17</v>
      </c>
      <c r="N2315" s="14">
        <v>41.38409</v>
      </c>
      <c r="O2315" s="14">
        <v>335.6585</v>
      </c>
      <c r="P2315" s="14">
        <v>8.5999999999999993E-2</v>
      </c>
      <c r="Q2315" s="14">
        <v>0.80400000000000005</v>
      </c>
      <c r="R2315" s="14" t="s">
        <v>17</v>
      </c>
      <c r="S2315" s="14" t="s">
        <v>17</v>
      </c>
      <c r="T2315" s="14" t="s">
        <v>17</v>
      </c>
      <c r="U2315" s="14" t="s">
        <v>17</v>
      </c>
      <c r="V2315" s="14" t="s">
        <v>17</v>
      </c>
      <c r="W2315" s="14" t="s">
        <v>17</v>
      </c>
      <c r="X2315" s="144">
        <v>0.35148000000000001</v>
      </c>
      <c r="Y2315" s="14">
        <v>89</v>
      </c>
      <c r="Z2315" s="186">
        <v>0.28391500000000003</v>
      </c>
      <c r="AA2315" s="14">
        <v>110</v>
      </c>
      <c r="AB2315" s="147" t="s">
        <v>17</v>
      </c>
      <c r="AC2315" s="147" t="s">
        <v>17</v>
      </c>
      <c r="AD2315" s="147" t="s">
        <v>17</v>
      </c>
      <c r="AE2315" s="147" t="s">
        <v>17</v>
      </c>
    </row>
    <row r="2316" spans="1:31" ht="15">
      <c r="A2316" t="s">
        <v>143</v>
      </c>
      <c r="B2316" s="129" t="s">
        <v>178</v>
      </c>
      <c r="C2316" s="234">
        <v>41193</v>
      </c>
      <c r="D2316" s="234">
        <v>41449</v>
      </c>
      <c r="E2316">
        <v>2013</v>
      </c>
      <c r="F2316">
        <v>2</v>
      </c>
      <c r="G2316">
        <v>2</v>
      </c>
      <c r="H2316" s="142">
        <v>25.954254276923077</v>
      </c>
      <c r="I2316">
        <v>2.028</v>
      </c>
      <c r="J2316" s="14" t="s">
        <v>17</v>
      </c>
      <c r="K2316" s="14" t="s">
        <v>17</v>
      </c>
      <c r="L2316" s="14">
        <v>6.08</v>
      </c>
      <c r="M2316" s="14" t="s">
        <v>17</v>
      </c>
      <c r="N2316" s="14">
        <v>117.81010000000001</v>
      </c>
      <c r="O2316" s="14">
        <v>532.08500000000004</v>
      </c>
      <c r="P2316" s="14">
        <v>0.08</v>
      </c>
      <c r="Q2316" s="14">
        <v>0.872</v>
      </c>
      <c r="R2316" s="14" t="s">
        <v>17</v>
      </c>
      <c r="S2316" s="14" t="s">
        <v>17</v>
      </c>
      <c r="T2316" s="14" t="s">
        <v>17</v>
      </c>
      <c r="U2316" s="14" t="s">
        <v>17</v>
      </c>
      <c r="V2316" s="14" t="s">
        <v>17</v>
      </c>
      <c r="W2316" s="14" t="s">
        <v>17</v>
      </c>
      <c r="X2316" s="144">
        <v>0.29415999999999998</v>
      </c>
      <c r="Y2316" s="14">
        <v>89</v>
      </c>
      <c r="Z2316" s="186">
        <v>0.34395500000000001</v>
      </c>
      <c r="AA2316" s="14">
        <v>110</v>
      </c>
      <c r="AB2316" s="147" t="s">
        <v>17</v>
      </c>
      <c r="AC2316" s="147" t="s">
        <v>17</v>
      </c>
      <c r="AD2316" s="147" t="s">
        <v>17</v>
      </c>
      <c r="AE2316" s="147" t="s">
        <v>17</v>
      </c>
    </row>
    <row r="2317" spans="1:31" ht="15">
      <c r="A2317" t="s">
        <v>143</v>
      </c>
      <c r="B2317" s="129" t="s">
        <v>178</v>
      </c>
      <c r="C2317" s="234">
        <v>41193</v>
      </c>
      <c r="D2317" s="234">
        <v>41449</v>
      </c>
      <c r="E2317">
        <v>2013</v>
      </c>
      <c r="F2317">
        <v>2</v>
      </c>
      <c r="G2317">
        <v>3</v>
      </c>
      <c r="H2317" s="142">
        <v>27.943781884615387</v>
      </c>
      <c r="I2317">
        <v>1.9935</v>
      </c>
      <c r="J2317" s="14" t="s">
        <v>17</v>
      </c>
      <c r="K2317" s="14" t="s">
        <v>17</v>
      </c>
      <c r="L2317" s="14">
        <v>5.97</v>
      </c>
      <c r="M2317" s="14" t="s">
        <v>17</v>
      </c>
      <c r="N2317" s="14">
        <v>83.792820000000006</v>
      </c>
      <c r="O2317" s="14">
        <v>440.43150000000003</v>
      </c>
      <c r="P2317" s="14">
        <v>8.5999999999999993E-2</v>
      </c>
      <c r="Q2317" s="14">
        <v>0.83299999999999996</v>
      </c>
      <c r="R2317" s="14" t="s">
        <v>17</v>
      </c>
      <c r="S2317" s="14" t="s">
        <v>17</v>
      </c>
      <c r="T2317" s="14" t="s">
        <v>17</v>
      </c>
      <c r="U2317" s="14" t="s">
        <v>17</v>
      </c>
      <c r="V2317" s="14" t="s">
        <v>17</v>
      </c>
      <c r="W2317" s="14" t="s">
        <v>17</v>
      </c>
      <c r="X2317" s="144">
        <v>0.39544499999999999</v>
      </c>
      <c r="Y2317" s="14">
        <v>89</v>
      </c>
      <c r="Z2317" s="186">
        <v>0.35861500000000002</v>
      </c>
      <c r="AA2317" s="14">
        <v>110</v>
      </c>
      <c r="AB2317" s="147" t="s">
        <v>17</v>
      </c>
      <c r="AC2317" s="147" t="s">
        <v>17</v>
      </c>
      <c r="AD2317" s="147" t="s">
        <v>17</v>
      </c>
      <c r="AE2317" s="147" t="s">
        <v>17</v>
      </c>
    </row>
    <row r="2318" spans="1:31" ht="15">
      <c r="A2318" t="s">
        <v>143</v>
      </c>
      <c r="B2318" s="129" t="s">
        <v>178</v>
      </c>
      <c r="C2318" s="234">
        <v>41193</v>
      </c>
      <c r="D2318" s="234">
        <v>41449</v>
      </c>
      <c r="E2318">
        <v>2013</v>
      </c>
      <c r="F2318">
        <v>2</v>
      </c>
      <c r="G2318">
        <v>4</v>
      </c>
      <c r="H2318" s="142">
        <v>35.591950350000005</v>
      </c>
      <c r="I2318">
        <v>2.0937999999999999</v>
      </c>
      <c r="J2318" s="14" t="s">
        <v>17</v>
      </c>
      <c r="K2318" s="14" t="s">
        <v>17</v>
      </c>
      <c r="L2318" s="14">
        <v>5.63</v>
      </c>
      <c r="M2318" s="14" t="s">
        <v>17</v>
      </c>
      <c r="N2318" s="14">
        <v>61.493400000000001</v>
      </c>
      <c r="O2318" s="14">
        <v>453.74599999999998</v>
      </c>
      <c r="P2318" s="14">
        <v>7.6999999999999999E-2</v>
      </c>
      <c r="Q2318" s="14">
        <v>0.95799999999999996</v>
      </c>
      <c r="R2318" s="14" t="s">
        <v>17</v>
      </c>
      <c r="S2318" s="14" t="s">
        <v>17</v>
      </c>
      <c r="T2318" s="14" t="s">
        <v>17</v>
      </c>
      <c r="U2318" s="14" t="s">
        <v>17</v>
      </c>
      <c r="V2318" s="14" t="s">
        <v>17</v>
      </c>
      <c r="W2318" s="14" t="s">
        <v>17</v>
      </c>
      <c r="X2318" s="144">
        <v>0.31605</v>
      </c>
      <c r="Y2318" s="14">
        <v>89</v>
      </c>
      <c r="Z2318" s="186">
        <v>0.38611500000000004</v>
      </c>
      <c r="AA2318" s="14">
        <v>110</v>
      </c>
      <c r="AB2318" s="147" t="s">
        <v>17</v>
      </c>
      <c r="AC2318" s="147" t="s">
        <v>17</v>
      </c>
      <c r="AD2318" s="147" t="s">
        <v>17</v>
      </c>
      <c r="AE2318" s="147" t="s">
        <v>17</v>
      </c>
    </row>
    <row r="2319" spans="1:31" ht="15">
      <c r="A2319" t="s">
        <v>143</v>
      </c>
      <c r="B2319" s="129" t="s">
        <v>178</v>
      </c>
      <c r="C2319" s="234">
        <v>41193</v>
      </c>
      <c r="D2319" s="234">
        <v>41449</v>
      </c>
      <c r="E2319">
        <v>2013</v>
      </c>
      <c r="F2319">
        <v>2</v>
      </c>
      <c r="G2319">
        <v>5</v>
      </c>
      <c r="H2319" s="142">
        <v>41.904049846153846</v>
      </c>
      <c r="I2319">
        <v>2.1217999999999999</v>
      </c>
      <c r="J2319" s="14" t="s">
        <v>17</v>
      </c>
      <c r="K2319" s="14" t="s">
        <v>17</v>
      </c>
      <c r="L2319" s="14">
        <v>5.51</v>
      </c>
      <c r="M2319" s="14" t="s">
        <v>17</v>
      </c>
      <c r="N2319" s="14">
        <v>108.25320000000001</v>
      </c>
      <c r="O2319" s="14">
        <v>491.81400000000002</v>
      </c>
      <c r="P2319" s="14">
        <v>0.104</v>
      </c>
      <c r="Q2319" s="14">
        <v>0.95499999999999996</v>
      </c>
      <c r="R2319" s="14" t="s">
        <v>17</v>
      </c>
      <c r="S2319" s="14" t="s">
        <v>17</v>
      </c>
      <c r="T2319" s="14" t="s">
        <v>17</v>
      </c>
      <c r="U2319" s="14" t="s">
        <v>17</v>
      </c>
      <c r="V2319" s="14" t="s">
        <v>17</v>
      </c>
      <c r="W2319" s="14" t="s">
        <v>17</v>
      </c>
      <c r="X2319" s="144">
        <v>0.31900000000000001</v>
      </c>
      <c r="Y2319" s="14">
        <v>89</v>
      </c>
      <c r="Z2319" s="186">
        <v>0.52026000000000006</v>
      </c>
      <c r="AA2319" s="14">
        <v>110</v>
      </c>
      <c r="AB2319" s="147" t="s">
        <v>17</v>
      </c>
      <c r="AC2319" s="147" t="s">
        <v>17</v>
      </c>
      <c r="AD2319" s="147" t="s">
        <v>17</v>
      </c>
      <c r="AE2319" s="147" t="s">
        <v>17</v>
      </c>
    </row>
    <row r="2320" spans="1:31" ht="15">
      <c r="A2320" t="s">
        <v>143</v>
      </c>
      <c r="B2320" s="129" t="s">
        <v>178</v>
      </c>
      <c r="C2320" s="234">
        <v>41193</v>
      </c>
      <c r="D2320" s="234">
        <v>41449</v>
      </c>
      <c r="E2320">
        <v>2013</v>
      </c>
      <c r="F2320">
        <v>2</v>
      </c>
      <c r="G2320">
        <v>6</v>
      </c>
      <c r="H2320" s="142">
        <v>37.910802028846156</v>
      </c>
      <c r="I2320">
        <v>2.3868</v>
      </c>
      <c r="J2320" s="14" t="s">
        <v>17</v>
      </c>
      <c r="K2320" s="14" t="s">
        <v>17</v>
      </c>
      <c r="L2320" s="14">
        <v>4.84</v>
      </c>
      <c r="M2320" s="14" t="s">
        <v>17</v>
      </c>
      <c r="N2320" s="14">
        <v>107.5564</v>
      </c>
      <c r="O2320" s="14">
        <v>510.15499999999997</v>
      </c>
      <c r="P2320" s="14">
        <v>8.8999999999999996E-2</v>
      </c>
      <c r="Q2320" s="14">
        <v>0.97699999999999998</v>
      </c>
      <c r="R2320" s="14" t="s">
        <v>17</v>
      </c>
      <c r="S2320" s="14" t="s">
        <v>17</v>
      </c>
      <c r="T2320" s="14" t="s">
        <v>17</v>
      </c>
      <c r="U2320" s="14" t="s">
        <v>17</v>
      </c>
      <c r="V2320" s="14" t="s">
        <v>17</v>
      </c>
      <c r="W2320" s="14" t="s">
        <v>17</v>
      </c>
      <c r="X2320" s="144">
        <v>0.28569500000000003</v>
      </c>
      <c r="Y2320" s="14">
        <v>89</v>
      </c>
      <c r="Z2320" s="186">
        <v>0.52549999999999997</v>
      </c>
      <c r="AA2320" s="14">
        <v>110</v>
      </c>
      <c r="AB2320" s="147" t="s">
        <v>17</v>
      </c>
      <c r="AC2320" s="147" t="s">
        <v>17</v>
      </c>
      <c r="AD2320" s="147" t="s">
        <v>17</v>
      </c>
      <c r="AE2320" s="147" t="s">
        <v>17</v>
      </c>
    </row>
    <row r="2321" spans="1:31" ht="15">
      <c r="A2321" t="s">
        <v>143</v>
      </c>
      <c r="B2321" s="129" t="s">
        <v>178</v>
      </c>
      <c r="C2321" s="234">
        <v>41193</v>
      </c>
      <c r="D2321" s="234">
        <v>41449</v>
      </c>
      <c r="E2321">
        <v>2013</v>
      </c>
      <c r="F2321">
        <v>2</v>
      </c>
      <c r="G2321">
        <v>7</v>
      </c>
      <c r="H2321" s="142">
        <v>39.74833246153846</v>
      </c>
      <c r="I2321">
        <v>2.5085999999999999</v>
      </c>
      <c r="J2321" s="14" t="s">
        <v>17</v>
      </c>
      <c r="K2321" s="14" t="s">
        <v>17</v>
      </c>
      <c r="L2321" s="14">
        <v>4.6500000000000004</v>
      </c>
      <c r="M2321" s="14" t="s">
        <v>17</v>
      </c>
      <c r="N2321" s="14">
        <v>119.0048</v>
      </c>
      <c r="O2321" s="14">
        <v>519.66</v>
      </c>
      <c r="P2321" s="14">
        <v>0.10299999999999999</v>
      </c>
      <c r="Q2321" s="14">
        <v>1.01</v>
      </c>
      <c r="R2321" s="14" t="s">
        <v>17</v>
      </c>
      <c r="S2321" s="14" t="s">
        <v>17</v>
      </c>
      <c r="T2321" s="14" t="s">
        <v>17</v>
      </c>
      <c r="U2321" s="14" t="s">
        <v>17</v>
      </c>
      <c r="V2321" s="14" t="s">
        <v>17</v>
      </c>
      <c r="W2321" s="14" t="s">
        <v>17</v>
      </c>
      <c r="X2321" s="144">
        <v>0.34385500000000002</v>
      </c>
      <c r="Y2321" s="14">
        <v>89</v>
      </c>
      <c r="Z2321" s="186">
        <v>0.37546999999999997</v>
      </c>
      <c r="AA2321" s="14">
        <v>110</v>
      </c>
      <c r="AB2321" s="147" t="s">
        <v>17</v>
      </c>
      <c r="AC2321" s="147" t="s">
        <v>17</v>
      </c>
      <c r="AD2321" s="147" t="s">
        <v>17</v>
      </c>
      <c r="AE2321" s="147" t="s">
        <v>17</v>
      </c>
    </row>
    <row r="2322" spans="1:31" ht="15">
      <c r="A2322" t="s">
        <v>143</v>
      </c>
      <c r="B2322" s="129" t="s">
        <v>178</v>
      </c>
      <c r="C2322" s="234">
        <v>41193</v>
      </c>
      <c r="D2322" s="234">
        <v>41449</v>
      </c>
      <c r="E2322">
        <v>2013</v>
      </c>
      <c r="F2322">
        <v>2</v>
      </c>
      <c r="G2322">
        <v>8</v>
      </c>
      <c r="H2322" s="142">
        <v>33.87629995961538</v>
      </c>
      <c r="I2322">
        <v>2.0749</v>
      </c>
      <c r="J2322" s="14" t="s">
        <v>17</v>
      </c>
      <c r="K2322" s="14" t="s">
        <v>17</v>
      </c>
      <c r="L2322" s="14">
        <v>5.48</v>
      </c>
      <c r="M2322" s="14" t="s">
        <v>17</v>
      </c>
      <c r="N2322" s="14">
        <v>22.668510000000001</v>
      </c>
      <c r="O2322" s="14">
        <v>444.24099999999999</v>
      </c>
      <c r="P2322" s="14">
        <v>8.8999999999999996E-2</v>
      </c>
      <c r="Q2322" s="14">
        <v>0.84799999999999998</v>
      </c>
      <c r="R2322" s="14" t="s">
        <v>17</v>
      </c>
      <c r="S2322" s="14" t="s">
        <v>17</v>
      </c>
      <c r="T2322" s="14" t="s">
        <v>17</v>
      </c>
      <c r="U2322" s="14" t="s">
        <v>17</v>
      </c>
      <c r="V2322" s="14" t="s">
        <v>17</v>
      </c>
      <c r="W2322" s="14" t="s">
        <v>17</v>
      </c>
      <c r="X2322" s="144">
        <v>0.319795</v>
      </c>
      <c r="Y2322" s="14">
        <v>89</v>
      </c>
      <c r="Z2322" s="186">
        <v>0.41403999999999996</v>
      </c>
      <c r="AA2322" s="14">
        <v>110</v>
      </c>
      <c r="AB2322" s="147" t="s">
        <v>17</v>
      </c>
      <c r="AC2322" s="147" t="s">
        <v>17</v>
      </c>
      <c r="AD2322" s="147" t="s">
        <v>17</v>
      </c>
      <c r="AE2322" s="147" t="s">
        <v>17</v>
      </c>
    </row>
    <row r="2323" spans="1:31" ht="15">
      <c r="A2323" t="s">
        <v>143</v>
      </c>
      <c r="B2323" s="129" t="s">
        <v>178</v>
      </c>
      <c r="C2323" s="234">
        <v>41193</v>
      </c>
      <c r="D2323" s="234">
        <v>41449</v>
      </c>
      <c r="E2323">
        <v>2013</v>
      </c>
      <c r="F2323">
        <v>2</v>
      </c>
      <c r="G2323">
        <v>9</v>
      </c>
      <c r="H2323" s="142">
        <v>39.884746465384623</v>
      </c>
      <c r="I2323">
        <v>2.2330999999999999</v>
      </c>
      <c r="J2323" s="14" t="s">
        <v>17</v>
      </c>
      <c r="K2323" s="14" t="s">
        <v>17</v>
      </c>
      <c r="L2323" s="14">
        <v>5.14</v>
      </c>
      <c r="M2323" s="14" t="s">
        <v>17</v>
      </c>
      <c r="N2323" s="14">
        <v>55.719439999999999</v>
      </c>
      <c r="O2323" s="14">
        <v>517.47500000000002</v>
      </c>
      <c r="P2323" s="14">
        <v>9.7000000000000003E-2</v>
      </c>
      <c r="Q2323" s="14">
        <v>0.92600000000000005</v>
      </c>
      <c r="R2323" s="14" t="s">
        <v>17</v>
      </c>
      <c r="S2323" s="14" t="s">
        <v>17</v>
      </c>
      <c r="T2323" s="14" t="s">
        <v>17</v>
      </c>
      <c r="U2323" s="14" t="s">
        <v>17</v>
      </c>
      <c r="V2323" s="14" t="s">
        <v>17</v>
      </c>
      <c r="W2323" s="14" t="s">
        <v>17</v>
      </c>
      <c r="X2323" s="144">
        <v>0.31706999999999996</v>
      </c>
      <c r="Y2323" s="14">
        <v>89</v>
      </c>
      <c r="Z2323" s="186">
        <v>0.48928500000000003</v>
      </c>
      <c r="AA2323" s="14">
        <v>110</v>
      </c>
      <c r="AB2323" s="147" t="s">
        <v>17</v>
      </c>
      <c r="AC2323" s="147" t="s">
        <v>17</v>
      </c>
      <c r="AD2323" s="147" t="s">
        <v>17</v>
      </c>
      <c r="AE2323" s="147" t="s">
        <v>17</v>
      </c>
    </row>
    <row r="2324" spans="1:31" ht="15">
      <c r="A2324" t="s">
        <v>143</v>
      </c>
      <c r="B2324" s="129" t="s">
        <v>178</v>
      </c>
      <c r="C2324" s="234">
        <v>41193</v>
      </c>
      <c r="D2324" s="234">
        <v>41449</v>
      </c>
      <c r="E2324">
        <v>2013</v>
      </c>
      <c r="F2324">
        <v>2</v>
      </c>
      <c r="G2324">
        <v>10</v>
      </c>
      <c r="H2324" s="142">
        <v>46.375831488461543</v>
      </c>
      <c r="I2324">
        <v>2.0594999999999999</v>
      </c>
      <c r="J2324" s="14" t="s">
        <v>17</v>
      </c>
      <c r="K2324" s="14" t="s">
        <v>17</v>
      </c>
      <c r="L2324" s="14">
        <v>5.13</v>
      </c>
      <c r="M2324" s="14" t="s">
        <v>17</v>
      </c>
      <c r="N2324" s="14">
        <v>128.66120000000001</v>
      </c>
      <c r="O2324" s="14">
        <v>616.62</v>
      </c>
      <c r="P2324" s="14">
        <v>0.11</v>
      </c>
      <c r="Q2324" s="14">
        <v>1.07</v>
      </c>
      <c r="R2324" s="14" t="s">
        <v>17</v>
      </c>
      <c r="S2324" s="14" t="s">
        <v>17</v>
      </c>
      <c r="T2324" s="14" t="s">
        <v>17</v>
      </c>
      <c r="U2324" s="14" t="s">
        <v>17</v>
      </c>
      <c r="V2324" s="14" t="s">
        <v>17</v>
      </c>
      <c r="W2324" s="14" t="s">
        <v>17</v>
      </c>
      <c r="X2324" s="144">
        <v>0.27842</v>
      </c>
      <c r="Y2324" s="14">
        <v>89</v>
      </c>
      <c r="Z2324" s="186">
        <v>0.41531000000000001</v>
      </c>
      <c r="AA2324" s="14">
        <v>110</v>
      </c>
      <c r="AB2324" s="147" t="s">
        <v>17</v>
      </c>
      <c r="AC2324" s="147" t="s">
        <v>17</v>
      </c>
      <c r="AD2324" s="147" t="s">
        <v>17</v>
      </c>
      <c r="AE2324" s="147" t="s">
        <v>17</v>
      </c>
    </row>
    <row r="2325" spans="1:31" ht="15">
      <c r="A2325" t="s">
        <v>143</v>
      </c>
      <c r="B2325" s="129" t="s">
        <v>178</v>
      </c>
      <c r="C2325" s="234">
        <v>41193</v>
      </c>
      <c r="D2325" s="234">
        <v>41449</v>
      </c>
      <c r="E2325">
        <v>2013</v>
      </c>
      <c r="F2325">
        <v>2</v>
      </c>
      <c r="G2325">
        <v>11</v>
      </c>
      <c r="H2325" s="142">
        <v>37.848618034615384</v>
      </c>
      <c r="I2325">
        <v>2.0878999999999999</v>
      </c>
      <c r="J2325" s="14" t="s">
        <v>17</v>
      </c>
      <c r="K2325" s="14" t="s">
        <v>17</v>
      </c>
      <c r="L2325" s="14">
        <v>5.04</v>
      </c>
      <c r="M2325" s="14" t="s">
        <v>17</v>
      </c>
      <c r="N2325" s="14">
        <v>157.4314</v>
      </c>
      <c r="O2325" s="14">
        <v>605.19500000000005</v>
      </c>
      <c r="P2325" s="14">
        <v>0.111</v>
      </c>
      <c r="Q2325" s="14">
        <v>1.1399999999999999</v>
      </c>
      <c r="R2325" s="14" t="s">
        <v>17</v>
      </c>
      <c r="S2325" s="14" t="s">
        <v>17</v>
      </c>
      <c r="T2325" s="14" t="s">
        <v>17</v>
      </c>
      <c r="U2325" s="14" t="s">
        <v>17</v>
      </c>
      <c r="V2325" s="14" t="s">
        <v>17</v>
      </c>
      <c r="W2325" s="14" t="s">
        <v>17</v>
      </c>
      <c r="X2325" s="144">
        <v>0.375305</v>
      </c>
      <c r="Y2325" s="14">
        <v>89</v>
      </c>
      <c r="Z2325" s="186">
        <v>0.63638499999999998</v>
      </c>
      <c r="AA2325" s="14">
        <v>110</v>
      </c>
      <c r="AB2325" s="147" t="s">
        <v>17</v>
      </c>
      <c r="AC2325" s="147" t="s">
        <v>17</v>
      </c>
      <c r="AD2325" s="147" t="s">
        <v>17</v>
      </c>
      <c r="AE2325" s="147" t="s">
        <v>17</v>
      </c>
    </row>
    <row r="2326" spans="1:31" ht="15">
      <c r="A2326" t="s">
        <v>143</v>
      </c>
      <c r="B2326" s="129" t="s">
        <v>178</v>
      </c>
      <c r="C2326" s="234">
        <v>41193</v>
      </c>
      <c r="D2326" s="234">
        <v>41449</v>
      </c>
      <c r="E2326">
        <v>2013</v>
      </c>
      <c r="F2326">
        <v>2</v>
      </c>
      <c r="G2326">
        <v>12</v>
      </c>
      <c r="H2326" s="142">
        <v>36.818222988461535</v>
      </c>
      <c r="I2326">
        <v>2.0663999999999998</v>
      </c>
      <c r="J2326" s="14" t="s">
        <v>17</v>
      </c>
      <c r="K2326" s="14" t="s">
        <v>17</v>
      </c>
      <c r="L2326" s="14">
        <v>4.83</v>
      </c>
      <c r="M2326" s="14" t="s">
        <v>17</v>
      </c>
      <c r="N2326" s="14">
        <v>150.46289999999999</v>
      </c>
      <c r="O2326" s="14">
        <v>397.47149999999999</v>
      </c>
      <c r="P2326" s="14">
        <v>0.11899999999999999</v>
      </c>
      <c r="Q2326" s="14">
        <v>1.07</v>
      </c>
      <c r="R2326" s="14" t="s">
        <v>17</v>
      </c>
      <c r="S2326" s="14" t="s">
        <v>17</v>
      </c>
      <c r="T2326" s="14" t="s">
        <v>17</v>
      </c>
      <c r="U2326" s="14" t="s">
        <v>17</v>
      </c>
      <c r="V2326" s="14" t="s">
        <v>17</v>
      </c>
      <c r="W2326" s="14" t="s">
        <v>17</v>
      </c>
      <c r="X2326" s="144">
        <v>0.34250999999999998</v>
      </c>
      <c r="Y2326" s="14">
        <v>89</v>
      </c>
      <c r="Z2326" s="186">
        <v>0.45282500000000003</v>
      </c>
      <c r="AA2326" s="14">
        <v>110</v>
      </c>
      <c r="AB2326" s="147" t="s">
        <v>17</v>
      </c>
      <c r="AC2326" s="147" t="s">
        <v>17</v>
      </c>
      <c r="AD2326" s="147" t="s">
        <v>17</v>
      </c>
      <c r="AE2326" s="147" t="s">
        <v>17</v>
      </c>
    </row>
    <row r="2327" spans="1:31" ht="15">
      <c r="A2327" t="s">
        <v>143</v>
      </c>
      <c r="B2327" s="129" t="s">
        <v>178</v>
      </c>
      <c r="C2327" s="234">
        <v>41193</v>
      </c>
      <c r="D2327" s="234">
        <v>41449</v>
      </c>
      <c r="E2327">
        <v>2013</v>
      </c>
      <c r="F2327">
        <v>2</v>
      </c>
      <c r="G2327">
        <v>13</v>
      </c>
      <c r="H2327" s="142">
        <v>45.847360730769239</v>
      </c>
      <c r="I2327">
        <v>2.6253000000000002</v>
      </c>
      <c r="J2327" s="14" t="s">
        <v>17</v>
      </c>
      <c r="K2327" s="14" t="s">
        <v>17</v>
      </c>
      <c r="L2327" s="14">
        <v>4.62</v>
      </c>
      <c r="M2327" s="14" t="s">
        <v>17</v>
      </c>
      <c r="N2327" s="14">
        <v>164.9973</v>
      </c>
      <c r="O2327" s="14">
        <v>507.79500000000002</v>
      </c>
      <c r="P2327" s="14">
        <v>0.123</v>
      </c>
      <c r="Q2327" s="14">
        <v>1.05</v>
      </c>
      <c r="R2327" s="14" t="s">
        <v>17</v>
      </c>
      <c r="S2327" s="14" t="s">
        <v>17</v>
      </c>
      <c r="T2327" s="14" t="s">
        <v>17</v>
      </c>
      <c r="U2327" s="14" t="s">
        <v>17</v>
      </c>
      <c r="V2327" s="14" t="s">
        <v>17</v>
      </c>
      <c r="W2327" s="14" t="s">
        <v>17</v>
      </c>
      <c r="X2327" s="144">
        <v>0.22894000000000003</v>
      </c>
      <c r="Y2327" s="14">
        <v>89</v>
      </c>
      <c r="Z2327" s="186">
        <v>0.58169000000000004</v>
      </c>
      <c r="AA2327" s="14">
        <v>110</v>
      </c>
      <c r="AB2327" s="147" t="s">
        <v>17</v>
      </c>
      <c r="AC2327" s="147" t="s">
        <v>17</v>
      </c>
      <c r="AD2327" s="147" t="s">
        <v>17</v>
      </c>
      <c r="AE2327" s="147" t="s">
        <v>17</v>
      </c>
    </row>
    <row r="2328" spans="1:31" ht="15">
      <c r="A2328" t="s">
        <v>143</v>
      </c>
      <c r="B2328" s="129" t="s">
        <v>178</v>
      </c>
      <c r="C2328" s="234">
        <v>41193</v>
      </c>
      <c r="D2328" s="234">
        <v>41449</v>
      </c>
      <c r="E2328">
        <v>2013</v>
      </c>
      <c r="F2328">
        <v>2</v>
      </c>
      <c r="G2328">
        <v>14</v>
      </c>
      <c r="H2328" s="142">
        <v>38.046686192307696</v>
      </c>
      <c r="I2328">
        <v>2.294</v>
      </c>
      <c r="J2328" s="14" t="s">
        <v>17</v>
      </c>
      <c r="K2328" s="14" t="s">
        <v>17</v>
      </c>
      <c r="L2328" s="14">
        <v>4.9400000000000004</v>
      </c>
      <c r="M2328" s="14" t="s">
        <v>17</v>
      </c>
      <c r="N2328" s="14">
        <v>118.6065</v>
      </c>
      <c r="O2328" s="14">
        <v>512.75</v>
      </c>
      <c r="P2328" s="14">
        <v>0.107</v>
      </c>
      <c r="Q2328" s="14">
        <v>1.02</v>
      </c>
      <c r="R2328" s="14" t="s">
        <v>17</v>
      </c>
      <c r="S2328" s="14" t="s">
        <v>17</v>
      </c>
      <c r="T2328" s="14" t="s">
        <v>17</v>
      </c>
      <c r="U2328" s="14" t="s">
        <v>17</v>
      </c>
      <c r="V2328" s="14" t="s">
        <v>17</v>
      </c>
      <c r="W2328" s="14" t="s">
        <v>17</v>
      </c>
      <c r="X2328" s="144">
        <v>0.36880499999999999</v>
      </c>
      <c r="Y2328" s="14">
        <v>89</v>
      </c>
      <c r="Z2328" s="186">
        <v>0.37294499999999997</v>
      </c>
      <c r="AA2328" s="14">
        <v>110</v>
      </c>
      <c r="AB2328" s="147" t="s">
        <v>17</v>
      </c>
      <c r="AC2328" s="147" t="s">
        <v>17</v>
      </c>
      <c r="AD2328" s="147" t="s">
        <v>17</v>
      </c>
      <c r="AE2328" s="147" t="s">
        <v>17</v>
      </c>
    </row>
    <row r="2329" spans="1:31" ht="15">
      <c r="A2329" t="s">
        <v>143</v>
      </c>
      <c r="B2329" s="129" t="s">
        <v>178</v>
      </c>
      <c r="C2329" s="234">
        <v>41193</v>
      </c>
      <c r="D2329" s="234">
        <v>41449</v>
      </c>
      <c r="E2329">
        <v>2013</v>
      </c>
      <c r="F2329">
        <v>3</v>
      </c>
      <c r="G2329">
        <v>1</v>
      </c>
      <c r="H2329" s="142">
        <v>27.001886936538462</v>
      </c>
      <c r="I2329">
        <v>2.0028000000000001</v>
      </c>
      <c r="J2329" s="14" t="s">
        <v>17</v>
      </c>
      <c r="K2329" s="14" t="s">
        <v>17</v>
      </c>
      <c r="L2329" s="14">
        <v>6.14</v>
      </c>
      <c r="M2329" s="14" t="s">
        <v>17</v>
      </c>
      <c r="N2329" s="14">
        <v>32.524050000000003</v>
      </c>
      <c r="O2329" s="14">
        <v>365.89350000000002</v>
      </c>
      <c r="P2329" s="14">
        <v>7.3999999999999996E-2</v>
      </c>
      <c r="Q2329" s="14">
        <v>0.76600000000000001</v>
      </c>
      <c r="R2329" s="14" t="s">
        <v>17</v>
      </c>
      <c r="S2329" s="14" t="s">
        <v>17</v>
      </c>
      <c r="T2329" s="14" t="s">
        <v>17</v>
      </c>
      <c r="U2329" s="14" t="s">
        <v>17</v>
      </c>
      <c r="V2329" s="14" t="s">
        <v>17</v>
      </c>
      <c r="W2329" s="14" t="s">
        <v>17</v>
      </c>
      <c r="X2329" s="144">
        <v>0.38376500000000002</v>
      </c>
      <c r="Y2329" s="14">
        <v>89</v>
      </c>
      <c r="Z2329" s="186">
        <v>0.31460500000000002</v>
      </c>
      <c r="AA2329" s="14">
        <v>110</v>
      </c>
      <c r="AB2329" s="147" t="s">
        <v>17</v>
      </c>
      <c r="AC2329" s="147" t="s">
        <v>17</v>
      </c>
      <c r="AD2329" s="147" t="s">
        <v>17</v>
      </c>
      <c r="AE2329" s="147" t="s">
        <v>17</v>
      </c>
    </row>
    <row r="2330" spans="1:31" ht="15">
      <c r="A2330" t="s">
        <v>143</v>
      </c>
      <c r="B2330" s="129" t="s">
        <v>178</v>
      </c>
      <c r="C2330" s="234">
        <v>41193</v>
      </c>
      <c r="D2330" s="234">
        <v>41449</v>
      </c>
      <c r="E2330">
        <v>2013</v>
      </c>
      <c r="F2330">
        <v>3</v>
      </c>
      <c r="G2330">
        <v>2</v>
      </c>
      <c r="H2330" s="142">
        <v>25.093010250000003</v>
      </c>
      <c r="I2330">
        <v>2.0249999999999999</v>
      </c>
      <c r="J2330" s="14" t="s">
        <v>17</v>
      </c>
      <c r="K2330" s="14" t="s">
        <v>17</v>
      </c>
      <c r="L2330" s="14">
        <v>5.87</v>
      </c>
      <c r="M2330" s="14" t="s">
        <v>17</v>
      </c>
      <c r="N2330" s="14">
        <v>116.91419999999999</v>
      </c>
      <c r="O2330" s="14">
        <v>495.22750000000002</v>
      </c>
      <c r="P2330" s="14">
        <v>9.4E-2</v>
      </c>
      <c r="Q2330" s="14">
        <v>0.85499999999999998</v>
      </c>
      <c r="R2330" s="14" t="s">
        <v>17</v>
      </c>
      <c r="S2330" s="14" t="s">
        <v>17</v>
      </c>
      <c r="T2330" s="14" t="s">
        <v>17</v>
      </c>
      <c r="U2330" s="14" t="s">
        <v>17</v>
      </c>
      <c r="V2330" s="14" t="s">
        <v>17</v>
      </c>
      <c r="W2330" s="14" t="s">
        <v>17</v>
      </c>
      <c r="X2330" s="144">
        <v>0.41469</v>
      </c>
      <c r="Y2330" s="14">
        <v>89</v>
      </c>
      <c r="Z2330" s="186">
        <v>0.34578500000000001</v>
      </c>
      <c r="AA2330" s="14">
        <v>110</v>
      </c>
      <c r="AB2330" s="147" t="s">
        <v>17</v>
      </c>
      <c r="AC2330" s="147" t="s">
        <v>17</v>
      </c>
      <c r="AD2330" s="147" t="s">
        <v>17</v>
      </c>
      <c r="AE2330" s="147" t="s">
        <v>17</v>
      </c>
    </row>
    <row r="2331" spans="1:31" ht="15">
      <c r="A2331" t="s">
        <v>143</v>
      </c>
      <c r="B2331" s="129" t="s">
        <v>178</v>
      </c>
      <c r="C2331" s="234">
        <v>41193</v>
      </c>
      <c r="D2331" s="234">
        <v>41449</v>
      </c>
      <c r="E2331">
        <v>2013</v>
      </c>
      <c r="F2331">
        <v>3</v>
      </c>
      <c r="G2331">
        <v>3</v>
      </c>
      <c r="H2331" s="142">
        <v>28.178293846153846</v>
      </c>
      <c r="I2331">
        <v>1.9965999999999999</v>
      </c>
      <c r="J2331" s="14" t="s">
        <v>17</v>
      </c>
      <c r="K2331" s="14" t="s">
        <v>17</v>
      </c>
      <c r="L2331" s="14">
        <v>5.58</v>
      </c>
      <c r="M2331" s="14" t="s">
        <v>17</v>
      </c>
      <c r="N2331" s="14">
        <v>149.26830000000001</v>
      </c>
      <c r="O2331" s="14">
        <v>666.48500000000001</v>
      </c>
      <c r="P2331" s="14">
        <v>0.109</v>
      </c>
      <c r="Q2331" s="14">
        <v>1</v>
      </c>
      <c r="R2331" s="14" t="s">
        <v>17</v>
      </c>
      <c r="S2331" s="14" t="s">
        <v>17</v>
      </c>
      <c r="T2331" s="14" t="s">
        <v>17</v>
      </c>
      <c r="U2331" s="14" t="s">
        <v>17</v>
      </c>
      <c r="V2331" s="14" t="s">
        <v>17</v>
      </c>
      <c r="W2331" s="14" t="s">
        <v>17</v>
      </c>
      <c r="X2331" s="144">
        <v>0.42118500000000003</v>
      </c>
      <c r="Y2331" s="14">
        <v>89</v>
      </c>
      <c r="Z2331" s="186">
        <v>0.42027999999999999</v>
      </c>
      <c r="AA2331" s="14">
        <v>110</v>
      </c>
      <c r="AB2331" s="147" t="s">
        <v>17</v>
      </c>
      <c r="AC2331" s="147" t="s">
        <v>17</v>
      </c>
      <c r="AD2331" s="147" t="s">
        <v>17</v>
      </c>
      <c r="AE2331" s="147" t="s">
        <v>17</v>
      </c>
    </row>
    <row r="2332" spans="1:31" ht="15">
      <c r="A2332" t="s">
        <v>143</v>
      </c>
      <c r="B2332" s="129" t="s">
        <v>178</v>
      </c>
      <c r="C2332" s="234">
        <v>41193</v>
      </c>
      <c r="D2332" s="234">
        <v>41449</v>
      </c>
      <c r="E2332">
        <v>2013</v>
      </c>
      <c r="F2332">
        <v>3</v>
      </c>
      <c r="G2332">
        <v>4</v>
      </c>
      <c r="H2332" s="142">
        <v>36.227511692307694</v>
      </c>
      <c r="I2332">
        <v>2.0871</v>
      </c>
      <c r="J2332" s="14" t="s">
        <v>17</v>
      </c>
      <c r="K2332" s="14" t="s">
        <v>17</v>
      </c>
      <c r="L2332" s="14">
        <v>5.28</v>
      </c>
      <c r="M2332" s="14" t="s">
        <v>17</v>
      </c>
      <c r="N2332" s="14">
        <v>113.2308</v>
      </c>
      <c r="O2332" s="14">
        <v>551.36500000000001</v>
      </c>
      <c r="P2332" s="14">
        <v>0.1</v>
      </c>
      <c r="Q2332" s="14">
        <v>0.98599999999999999</v>
      </c>
      <c r="R2332" s="14" t="s">
        <v>17</v>
      </c>
      <c r="S2332" s="14" t="s">
        <v>17</v>
      </c>
      <c r="T2332" s="14" t="s">
        <v>17</v>
      </c>
      <c r="U2332" s="14" t="s">
        <v>17</v>
      </c>
      <c r="V2332" s="14" t="s">
        <v>17</v>
      </c>
      <c r="W2332" s="14" t="s">
        <v>17</v>
      </c>
      <c r="X2332" s="144">
        <v>0.35722999999999999</v>
      </c>
      <c r="Y2332" s="14">
        <v>89</v>
      </c>
      <c r="Z2332" s="186">
        <v>0.46923500000000001</v>
      </c>
      <c r="AA2332" s="14">
        <v>110</v>
      </c>
      <c r="AB2332" s="147" t="s">
        <v>17</v>
      </c>
      <c r="AC2332" s="147" t="s">
        <v>17</v>
      </c>
      <c r="AD2332" s="147" t="s">
        <v>17</v>
      </c>
      <c r="AE2332" s="147" t="s">
        <v>17</v>
      </c>
    </row>
    <row r="2333" spans="1:31" ht="15">
      <c r="A2333" t="s">
        <v>143</v>
      </c>
      <c r="B2333" s="129" t="s">
        <v>178</v>
      </c>
      <c r="C2333" s="234">
        <v>41193</v>
      </c>
      <c r="D2333" s="234">
        <v>41449</v>
      </c>
      <c r="E2333">
        <v>2013</v>
      </c>
      <c r="F2333">
        <v>3</v>
      </c>
      <c r="G2333">
        <v>5</v>
      </c>
      <c r="H2333" s="142">
        <v>40.664122823076923</v>
      </c>
      <c r="I2333">
        <v>2.3403999999999998</v>
      </c>
      <c r="J2333" s="14" t="s">
        <v>17</v>
      </c>
      <c r="K2333" s="14" t="s">
        <v>17</v>
      </c>
      <c r="L2333" s="14">
        <v>5.19</v>
      </c>
      <c r="M2333" s="14" t="s">
        <v>17</v>
      </c>
      <c r="N2333" s="14">
        <v>119.60209999999999</v>
      </c>
      <c r="O2333" s="14">
        <v>479.99</v>
      </c>
      <c r="P2333" s="14">
        <v>9.4E-2</v>
      </c>
      <c r="Q2333" s="14">
        <v>0.90800000000000003</v>
      </c>
      <c r="R2333" s="14" t="s">
        <v>17</v>
      </c>
      <c r="S2333" s="14" t="s">
        <v>17</v>
      </c>
      <c r="T2333" s="14" t="s">
        <v>17</v>
      </c>
      <c r="U2333" s="14" t="s">
        <v>17</v>
      </c>
      <c r="V2333" s="14" t="s">
        <v>17</v>
      </c>
      <c r="W2333" s="14" t="s">
        <v>17</v>
      </c>
      <c r="X2333" s="144">
        <v>0.2092</v>
      </c>
      <c r="Y2333" s="14">
        <v>89</v>
      </c>
      <c r="Z2333" s="186">
        <v>0.38184000000000001</v>
      </c>
      <c r="AA2333" s="14">
        <v>110</v>
      </c>
      <c r="AB2333" s="147" t="s">
        <v>17</v>
      </c>
      <c r="AC2333" s="147" t="s">
        <v>17</v>
      </c>
      <c r="AD2333" s="147" t="s">
        <v>17</v>
      </c>
      <c r="AE2333" s="147" t="s">
        <v>17</v>
      </c>
    </row>
    <row r="2334" spans="1:31" ht="15">
      <c r="A2334" t="s">
        <v>143</v>
      </c>
      <c r="B2334" s="129" t="s">
        <v>178</v>
      </c>
      <c r="C2334" s="234">
        <v>41193</v>
      </c>
      <c r="D2334" s="234">
        <v>41449</v>
      </c>
      <c r="E2334">
        <v>2013</v>
      </c>
      <c r="F2334">
        <v>3</v>
      </c>
      <c r="G2334">
        <v>6</v>
      </c>
      <c r="H2334" s="142">
        <v>39.207313073076932</v>
      </c>
      <c r="I2334">
        <v>2.2172999999999998</v>
      </c>
      <c r="J2334" s="14" t="s">
        <v>17</v>
      </c>
      <c r="K2334" s="14" t="s">
        <v>17</v>
      </c>
      <c r="L2334" s="14">
        <v>4.92</v>
      </c>
      <c r="M2334" s="14" t="s">
        <v>17</v>
      </c>
      <c r="N2334" s="14">
        <v>94.743430000000004</v>
      </c>
      <c r="O2334" s="14">
        <v>502.27499999999998</v>
      </c>
      <c r="P2334" s="14">
        <v>0.10100000000000001</v>
      </c>
      <c r="Q2334" s="14">
        <v>0.99199999999999999</v>
      </c>
      <c r="R2334" s="14" t="s">
        <v>17</v>
      </c>
      <c r="S2334" s="14" t="s">
        <v>17</v>
      </c>
      <c r="T2334" s="14" t="s">
        <v>17</v>
      </c>
      <c r="U2334" s="14" t="s">
        <v>17</v>
      </c>
      <c r="V2334" s="14" t="s">
        <v>17</v>
      </c>
      <c r="W2334" s="14" t="s">
        <v>17</v>
      </c>
      <c r="X2334" s="144">
        <v>0.32799499999999998</v>
      </c>
      <c r="Y2334" s="14">
        <v>89</v>
      </c>
      <c r="Z2334" s="186">
        <v>0.46829500000000002</v>
      </c>
      <c r="AA2334" s="14">
        <v>110</v>
      </c>
      <c r="AB2334" s="147" t="s">
        <v>17</v>
      </c>
      <c r="AC2334" s="147" t="s">
        <v>17</v>
      </c>
      <c r="AD2334" s="147" t="s">
        <v>17</v>
      </c>
      <c r="AE2334" s="147" t="s">
        <v>17</v>
      </c>
    </row>
    <row r="2335" spans="1:31" ht="15">
      <c r="A2335" t="s">
        <v>143</v>
      </c>
      <c r="B2335" s="129" t="s">
        <v>178</v>
      </c>
      <c r="C2335" s="234">
        <v>41193</v>
      </c>
      <c r="D2335" s="234">
        <v>41449</v>
      </c>
      <c r="E2335">
        <v>2013</v>
      </c>
      <c r="F2335">
        <v>3</v>
      </c>
      <c r="G2335">
        <v>7</v>
      </c>
      <c r="H2335" s="142">
        <v>39.417980123076923</v>
      </c>
      <c r="I2335">
        <v>2.3917000000000002</v>
      </c>
      <c r="J2335" s="14" t="s">
        <v>17</v>
      </c>
      <c r="K2335" s="14" t="s">
        <v>17</v>
      </c>
      <c r="L2335" s="14">
        <v>4.84</v>
      </c>
      <c r="M2335" s="14" t="s">
        <v>17</v>
      </c>
      <c r="N2335" s="14">
        <v>108.05410000000001</v>
      </c>
      <c r="O2335" s="14">
        <v>521.64499999999998</v>
      </c>
      <c r="P2335" s="14">
        <v>9.9000000000000005E-2</v>
      </c>
      <c r="Q2335" s="14">
        <v>0.93799999999999994</v>
      </c>
      <c r="R2335" s="14" t="s">
        <v>17</v>
      </c>
      <c r="S2335" s="14" t="s">
        <v>17</v>
      </c>
      <c r="T2335" s="14" t="s">
        <v>17</v>
      </c>
      <c r="U2335" s="14" t="s">
        <v>17</v>
      </c>
      <c r="V2335" s="14" t="s">
        <v>17</v>
      </c>
      <c r="W2335" s="14" t="s">
        <v>17</v>
      </c>
      <c r="X2335" s="144">
        <v>0.22011</v>
      </c>
      <c r="Y2335" s="14">
        <v>89</v>
      </c>
      <c r="Z2335" s="186">
        <v>0.52726000000000006</v>
      </c>
      <c r="AA2335" s="14">
        <v>110</v>
      </c>
      <c r="AB2335" s="147" t="s">
        <v>17</v>
      </c>
      <c r="AC2335" s="147" t="s">
        <v>17</v>
      </c>
      <c r="AD2335" s="147" t="s">
        <v>17</v>
      </c>
      <c r="AE2335" s="147" t="s">
        <v>17</v>
      </c>
    </row>
    <row r="2336" spans="1:31" ht="15">
      <c r="A2336" t="s">
        <v>143</v>
      </c>
      <c r="B2336" s="129" t="s">
        <v>178</v>
      </c>
      <c r="C2336" s="234">
        <v>41193</v>
      </c>
      <c r="D2336" s="234">
        <v>41449</v>
      </c>
      <c r="E2336">
        <v>2013</v>
      </c>
      <c r="F2336">
        <v>3</v>
      </c>
      <c r="G2336">
        <v>8</v>
      </c>
      <c r="H2336" s="142">
        <v>39.233972630769237</v>
      </c>
      <c r="I2336">
        <v>2.3485999999999998</v>
      </c>
      <c r="J2336" s="14" t="s">
        <v>17</v>
      </c>
      <c r="K2336" s="14" t="s">
        <v>17</v>
      </c>
      <c r="L2336" s="14">
        <v>5.18</v>
      </c>
      <c r="M2336" s="14" t="s">
        <v>17</v>
      </c>
      <c r="N2336" s="14">
        <v>35.211930000000002</v>
      </c>
      <c r="O2336" s="14">
        <v>496.76799999999997</v>
      </c>
      <c r="P2336" s="14">
        <v>9.0999999999999998E-2</v>
      </c>
      <c r="Q2336" s="14">
        <v>0.83199999999999996</v>
      </c>
      <c r="R2336" s="14" t="s">
        <v>17</v>
      </c>
      <c r="S2336" s="14" t="s">
        <v>17</v>
      </c>
      <c r="T2336" s="14" t="s">
        <v>17</v>
      </c>
      <c r="U2336" s="14" t="s">
        <v>17</v>
      </c>
      <c r="V2336" s="14" t="s">
        <v>17</v>
      </c>
      <c r="W2336" s="14" t="s">
        <v>17</v>
      </c>
      <c r="X2336" s="144">
        <v>0.368145</v>
      </c>
      <c r="Y2336" s="14">
        <v>89</v>
      </c>
      <c r="Z2336" s="186">
        <v>0.379075</v>
      </c>
      <c r="AA2336" s="14">
        <v>110</v>
      </c>
      <c r="AB2336" s="147" t="s">
        <v>17</v>
      </c>
      <c r="AC2336" s="147" t="s">
        <v>17</v>
      </c>
      <c r="AD2336" s="147" t="s">
        <v>17</v>
      </c>
      <c r="AE2336" s="147" t="s">
        <v>17</v>
      </c>
    </row>
    <row r="2337" spans="1:31" ht="15">
      <c r="A2337" t="s">
        <v>143</v>
      </c>
      <c r="B2337" s="129" t="s">
        <v>178</v>
      </c>
      <c r="C2337" s="234">
        <v>41193</v>
      </c>
      <c r="D2337" s="234">
        <v>41449</v>
      </c>
      <c r="E2337">
        <v>2013</v>
      </c>
      <c r="F2337">
        <v>3</v>
      </c>
      <c r="G2337">
        <v>9</v>
      </c>
      <c r="H2337" s="142">
        <v>37.647471357692311</v>
      </c>
      <c r="I2337">
        <v>2.2117</v>
      </c>
      <c r="J2337" s="14" t="s">
        <v>17</v>
      </c>
      <c r="K2337" s="14" t="s">
        <v>17</v>
      </c>
      <c r="L2337" s="14">
        <v>5.1100000000000003</v>
      </c>
      <c r="M2337" s="14" t="s">
        <v>17</v>
      </c>
      <c r="N2337" s="14">
        <v>106.06310000000001</v>
      </c>
      <c r="O2337" s="14">
        <v>522.69500000000005</v>
      </c>
      <c r="P2337" s="14">
        <v>0.113</v>
      </c>
      <c r="Q2337" s="14">
        <v>1</v>
      </c>
      <c r="R2337" s="14" t="s">
        <v>17</v>
      </c>
      <c r="S2337" s="14" t="s">
        <v>17</v>
      </c>
      <c r="T2337" s="14" t="s">
        <v>17</v>
      </c>
      <c r="U2337" s="14" t="s">
        <v>17</v>
      </c>
      <c r="V2337" s="14" t="s">
        <v>17</v>
      </c>
      <c r="W2337" s="14" t="s">
        <v>17</v>
      </c>
      <c r="X2337" s="144">
        <v>0.31170500000000001</v>
      </c>
      <c r="Y2337" s="14">
        <v>89</v>
      </c>
      <c r="Z2337" s="186">
        <v>0.40295999999999998</v>
      </c>
      <c r="AA2337" s="14">
        <v>110</v>
      </c>
      <c r="AB2337" s="147" t="s">
        <v>17</v>
      </c>
      <c r="AC2337" s="147" t="s">
        <v>17</v>
      </c>
      <c r="AD2337" s="147" t="s">
        <v>17</v>
      </c>
      <c r="AE2337" s="147" t="s">
        <v>17</v>
      </c>
    </row>
    <row r="2338" spans="1:31" ht="15">
      <c r="A2338" t="s">
        <v>143</v>
      </c>
      <c r="B2338" s="129" t="s">
        <v>178</v>
      </c>
      <c r="C2338" s="234">
        <v>41193</v>
      </c>
      <c r="D2338" s="234">
        <v>41449</v>
      </c>
      <c r="E2338">
        <v>2013</v>
      </c>
      <c r="F2338">
        <v>3</v>
      </c>
      <c r="G2338">
        <v>10</v>
      </c>
      <c r="H2338" s="142">
        <v>29.961625586538464</v>
      </c>
      <c r="I2338">
        <v>2.1076000000000001</v>
      </c>
      <c r="J2338" s="14" t="s">
        <v>17</v>
      </c>
      <c r="K2338" s="14" t="s">
        <v>17</v>
      </c>
      <c r="L2338" s="14">
        <v>5.09</v>
      </c>
      <c r="M2338" s="14" t="s">
        <v>17</v>
      </c>
      <c r="N2338" s="14">
        <v>135.13200000000001</v>
      </c>
      <c r="O2338" s="14">
        <v>640.54999999999995</v>
      </c>
      <c r="P2338" s="14">
        <v>0.109</v>
      </c>
      <c r="Q2338" s="14">
        <v>0.99</v>
      </c>
      <c r="R2338" s="14" t="s">
        <v>17</v>
      </c>
      <c r="S2338" s="14" t="s">
        <v>17</v>
      </c>
      <c r="T2338" s="14" t="s">
        <v>17</v>
      </c>
      <c r="U2338" s="14" t="s">
        <v>17</v>
      </c>
      <c r="V2338" s="14" t="s">
        <v>17</v>
      </c>
      <c r="W2338" s="14" t="s">
        <v>17</v>
      </c>
      <c r="X2338" s="144">
        <v>0.31718000000000002</v>
      </c>
      <c r="Y2338" s="14">
        <v>89</v>
      </c>
      <c r="Z2338" s="186">
        <v>0.46354499999999998</v>
      </c>
      <c r="AA2338" s="14">
        <v>110</v>
      </c>
      <c r="AB2338" s="147" t="s">
        <v>17</v>
      </c>
      <c r="AC2338" s="147" t="s">
        <v>17</v>
      </c>
      <c r="AD2338" s="147" t="s">
        <v>17</v>
      </c>
      <c r="AE2338" s="147" t="s">
        <v>17</v>
      </c>
    </row>
    <row r="2339" spans="1:31" ht="15">
      <c r="A2339" t="s">
        <v>143</v>
      </c>
      <c r="B2339" s="129" t="s">
        <v>178</v>
      </c>
      <c r="C2339" s="234">
        <v>41193</v>
      </c>
      <c r="D2339" s="234">
        <v>41449</v>
      </c>
      <c r="E2339">
        <v>2013</v>
      </c>
      <c r="F2339">
        <v>3</v>
      </c>
      <c r="G2339">
        <v>11</v>
      </c>
      <c r="H2339" s="142">
        <v>31.780571815384615</v>
      </c>
      <c r="I2339">
        <v>2.2511999999999999</v>
      </c>
      <c r="J2339" s="14" t="s">
        <v>17</v>
      </c>
      <c r="K2339" s="14" t="s">
        <v>17</v>
      </c>
      <c r="L2339" s="14">
        <v>5</v>
      </c>
      <c r="M2339" s="14" t="s">
        <v>17</v>
      </c>
      <c r="N2339" s="14">
        <v>118.8056</v>
      </c>
      <c r="O2339" s="14">
        <v>586.67999999999995</v>
      </c>
      <c r="P2339" s="14">
        <v>0.1</v>
      </c>
      <c r="Q2339" s="14">
        <v>0.95199999999999996</v>
      </c>
      <c r="R2339" s="14" t="s">
        <v>17</v>
      </c>
      <c r="S2339" s="14" t="s">
        <v>17</v>
      </c>
      <c r="T2339" s="14" t="s">
        <v>17</v>
      </c>
      <c r="U2339" s="14" t="s">
        <v>17</v>
      </c>
      <c r="V2339" s="14" t="s">
        <v>17</v>
      </c>
      <c r="W2339" s="14" t="s">
        <v>17</v>
      </c>
      <c r="X2339" s="144">
        <v>0.339675</v>
      </c>
      <c r="Y2339" s="14">
        <v>89</v>
      </c>
      <c r="Z2339" s="186">
        <v>0.37211499999999997</v>
      </c>
      <c r="AA2339" s="14">
        <v>110</v>
      </c>
      <c r="AB2339" s="147" t="s">
        <v>17</v>
      </c>
      <c r="AC2339" s="147" t="s">
        <v>17</v>
      </c>
      <c r="AD2339" s="147" t="s">
        <v>17</v>
      </c>
      <c r="AE2339" s="147" t="s">
        <v>17</v>
      </c>
    </row>
    <row r="2340" spans="1:31" ht="15">
      <c r="A2340" t="s">
        <v>143</v>
      </c>
      <c r="B2340" s="129" t="s">
        <v>178</v>
      </c>
      <c r="C2340" s="234">
        <v>41193</v>
      </c>
      <c r="D2340" s="234">
        <v>41449</v>
      </c>
      <c r="E2340">
        <v>2013</v>
      </c>
      <c r="F2340">
        <v>3</v>
      </c>
      <c r="G2340">
        <v>12</v>
      </c>
      <c r="H2340" s="142">
        <v>36.378916199999999</v>
      </c>
      <c r="I2340">
        <v>2.1105</v>
      </c>
      <c r="J2340" s="14" t="s">
        <v>17</v>
      </c>
      <c r="K2340" s="14" t="s">
        <v>17</v>
      </c>
      <c r="L2340" s="14">
        <v>5.19</v>
      </c>
      <c r="M2340" s="14" t="s">
        <v>17</v>
      </c>
      <c r="N2340" s="14">
        <v>153.34979999999999</v>
      </c>
      <c r="O2340" s="14">
        <v>374.76400000000001</v>
      </c>
      <c r="P2340" s="14">
        <v>9.9000000000000005E-2</v>
      </c>
      <c r="Q2340" s="14">
        <v>0.999</v>
      </c>
      <c r="R2340" s="14" t="s">
        <v>17</v>
      </c>
      <c r="S2340" s="14" t="s">
        <v>17</v>
      </c>
      <c r="T2340" s="14" t="s">
        <v>17</v>
      </c>
      <c r="U2340" s="14" t="s">
        <v>17</v>
      </c>
      <c r="V2340" s="14" t="s">
        <v>17</v>
      </c>
      <c r="W2340" s="14" t="s">
        <v>17</v>
      </c>
      <c r="X2340" s="144">
        <v>0.28323999999999999</v>
      </c>
      <c r="Y2340" s="14">
        <v>89</v>
      </c>
      <c r="Z2340" s="186">
        <v>0.57103999999999999</v>
      </c>
      <c r="AA2340" s="14">
        <v>110</v>
      </c>
      <c r="AB2340" s="147" t="s">
        <v>17</v>
      </c>
      <c r="AC2340" s="147" t="s">
        <v>17</v>
      </c>
      <c r="AD2340" s="147" t="s">
        <v>17</v>
      </c>
      <c r="AE2340" s="147" t="s">
        <v>17</v>
      </c>
    </row>
    <row r="2341" spans="1:31" ht="15">
      <c r="A2341" t="s">
        <v>143</v>
      </c>
      <c r="B2341" s="129" t="s">
        <v>178</v>
      </c>
      <c r="C2341" s="234">
        <v>41193</v>
      </c>
      <c r="D2341" s="234">
        <v>41449</v>
      </c>
      <c r="E2341">
        <v>2013</v>
      </c>
      <c r="F2341">
        <v>3</v>
      </c>
      <c r="G2341">
        <v>13</v>
      </c>
      <c r="H2341" s="142">
        <v>34.93669486153847</v>
      </c>
      <c r="I2341">
        <v>2.3778999999999999</v>
      </c>
      <c r="J2341" s="14" t="s">
        <v>17</v>
      </c>
      <c r="K2341" s="14" t="s">
        <v>17</v>
      </c>
      <c r="L2341" s="14">
        <v>4.87</v>
      </c>
      <c r="M2341" s="14" t="s">
        <v>17</v>
      </c>
      <c r="N2341" s="14">
        <v>165.3955</v>
      </c>
      <c r="O2341" s="14">
        <v>575.495</v>
      </c>
      <c r="P2341" s="14">
        <v>0.10199999999999999</v>
      </c>
      <c r="Q2341" s="14">
        <v>0.97299999999999998</v>
      </c>
      <c r="R2341" s="14" t="s">
        <v>17</v>
      </c>
      <c r="S2341" s="14" t="s">
        <v>17</v>
      </c>
      <c r="T2341" s="14" t="s">
        <v>17</v>
      </c>
      <c r="U2341" s="14" t="s">
        <v>17</v>
      </c>
      <c r="V2341" s="14" t="s">
        <v>17</v>
      </c>
      <c r="W2341" s="14" t="s">
        <v>17</v>
      </c>
      <c r="X2341" s="144">
        <v>0.47282999999999997</v>
      </c>
      <c r="Y2341" s="14">
        <v>89</v>
      </c>
      <c r="Z2341" s="186">
        <v>0.57655499999999993</v>
      </c>
      <c r="AA2341" s="14">
        <v>110</v>
      </c>
      <c r="AB2341" s="147" t="s">
        <v>17</v>
      </c>
      <c r="AC2341" s="147" t="s">
        <v>17</v>
      </c>
      <c r="AD2341" s="147" t="s">
        <v>17</v>
      </c>
      <c r="AE2341" s="147" t="s">
        <v>17</v>
      </c>
    </row>
    <row r="2342" spans="1:31" ht="15">
      <c r="A2342" t="s">
        <v>143</v>
      </c>
      <c r="B2342" s="129" t="s">
        <v>178</v>
      </c>
      <c r="C2342" s="234">
        <v>41193</v>
      </c>
      <c r="D2342" s="234">
        <v>41449</v>
      </c>
      <c r="E2342">
        <v>2013</v>
      </c>
      <c r="F2342">
        <v>3</v>
      </c>
      <c r="G2342">
        <v>14</v>
      </c>
      <c r="H2342" s="142">
        <v>42.510555830769228</v>
      </c>
      <c r="I2342">
        <v>1.9803999999999999</v>
      </c>
      <c r="J2342" s="14" t="s">
        <v>17</v>
      </c>
      <c r="K2342" s="14" t="s">
        <v>17</v>
      </c>
      <c r="L2342" s="14">
        <v>5.39</v>
      </c>
      <c r="M2342" s="14" t="s">
        <v>17</v>
      </c>
      <c r="N2342" s="14">
        <v>72.991540000000001</v>
      </c>
      <c r="O2342" s="14">
        <v>443.0865</v>
      </c>
      <c r="P2342" s="14">
        <v>9.8000000000000004E-2</v>
      </c>
      <c r="Q2342" s="14">
        <v>0.92700000000000005</v>
      </c>
      <c r="R2342" s="14" t="s">
        <v>17</v>
      </c>
      <c r="S2342" s="14" t="s">
        <v>17</v>
      </c>
      <c r="T2342" s="14" t="s">
        <v>17</v>
      </c>
      <c r="U2342" s="14" t="s">
        <v>17</v>
      </c>
      <c r="V2342" s="14" t="s">
        <v>17</v>
      </c>
      <c r="W2342" s="14" t="s">
        <v>17</v>
      </c>
      <c r="X2342" s="144">
        <v>0.40846499999999997</v>
      </c>
      <c r="Y2342" s="14">
        <v>89</v>
      </c>
      <c r="Z2342" s="186">
        <v>0.53713499999999992</v>
      </c>
      <c r="AA2342" s="14">
        <v>110</v>
      </c>
      <c r="AB2342" s="147" t="s">
        <v>17</v>
      </c>
      <c r="AC2342" s="147" t="s">
        <v>17</v>
      </c>
      <c r="AD2342" s="147" t="s">
        <v>17</v>
      </c>
      <c r="AE2342" s="147" t="s">
        <v>17</v>
      </c>
    </row>
    <row r="2343" spans="1:31" ht="15">
      <c r="A2343" t="s">
        <v>143</v>
      </c>
      <c r="B2343" s="129" t="s">
        <v>178</v>
      </c>
      <c r="C2343" s="234">
        <v>41193</v>
      </c>
      <c r="D2343" s="234">
        <v>41449</v>
      </c>
      <c r="E2343">
        <v>2013</v>
      </c>
      <c r="F2343">
        <v>4</v>
      </c>
      <c r="G2343">
        <v>1</v>
      </c>
      <c r="H2343" s="142">
        <v>25.813484273076924</v>
      </c>
      <c r="I2343">
        <v>1.9617</v>
      </c>
      <c r="J2343" s="14" t="s">
        <v>17</v>
      </c>
      <c r="K2343" s="14" t="s">
        <v>17</v>
      </c>
      <c r="L2343" s="14">
        <v>6.16</v>
      </c>
      <c r="M2343" s="14" t="s">
        <v>17</v>
      </c>
      <c r="N2343" s="14">
        <v>35.659910000000004</v>
      </c>
      <c r="O2343" s="14">
        <v>398.06650000000002</v>
      </c>
      <c r="P2343" s="14">
        <v>8.6999999999999994E-2</v>
      </c>
      <c r="Q2343" s="14">
        <v>0.83399999999999996</v>
      </c>
      <c r="R2343" s="14" t="s">
        <v>17</v>
      </c>
      <c r="S2343" s="14" t="s">
        <v>17</v>
      </c>
      <c r="T2343" s="14" t="s">
        <v>17</v>
      </c>
      <c r="U2343" s="14" t="s">
        <v>17</v>
      </c>
      <c r="V2343" s="14" t="s">
        <v>17</v>
      </c>
      <c r="W2343" s="14" t="s">
        <v>17</v>
      </c>
      <c r="X2343" s="144">
        <v>0.37942500000000001</v>
      </c>
      <c r="Y2343" s="14">
        <v>89</v>
      </c>
      <c r="Z2343" s="186">
        <v>0.34524500000000002</v>
      </c>
      <c r="AA2343" s="14">
        <v>110</v>
      </c>
      <c r="AB2343" s="147" t="s">
        <v>17</v>
      </c>
      <c r="AC2343" s="147" t="s">
        <v>17</v>
      </c>
      <c r="AD2343" s="147" t="s">
        <v>17</v>
      </c>
      <c r="AE2343" s="147" t="s">
        <v>17</v>
      </c>
    </row>
    <row r="2344" spans="1:31" ht="15">
      <c r="A2344" t="s">
        <v>143</v>
      </c>
      <c r="B2344" s="129" t="s">
        <v>178</v>
      </c>
      <c r="C2344" s="234">
        <v>41193</v>
      </c>
      <c r="D2344" s="234">
        <v>41449</v>
      </c>
      <c r="E2344">
        <v>2013</v>
      </c>
      <c r="F2344">
        <v>4</v>
      </c>
      <c r="G2344">
        <v>2</v>
      </c>
      <c r="H2344" s="142">
        <v>26.384216607692309</v>
      </c>
      <c r="I2344">
        <v>1.9685999999999999</v>
      </c>
      <c r="J2344" s="14" t="s">
        <v>17</v>
      </c>
      <c r="K2344" s="14" t="s">
        <v>17</v>
      </c>
      <c r="L2344" s="14">
        <v>5.97</v>
      </c>
      <c r="M2344" s="14" t="s">
        <v>17</v>
      </c>
      <c r="N2344" s="14">
        <v>128.8603</v>
      </c>
      <c r="O2344" s="14">
        <v>576.41</v>
      </c>
      <c r="P2344" s="14">
        <v>8.6999999999999994E-2</v>
      </c>
      <c r="Q2344" s="14">
        <v>0.85499999999999998</v>
      </c>
      <c r="R2344" s="14" t="s">
        <v>17</v>
      </c>
      <c r="S2344" s="14" t="s">
        <v>17</v>
      </c>
      <c r="T2344" s="14" t="s">
        <v>17</v>
      </c>
      <c r="U2344" s="14" t="s">
        <v>17</v>
      </c>
      <c r="V2344" s="14" t="s">
        <v>17</v>
      </c>
      <c r="W2344" s="14" t="s">
        <v>17</v>
      </c>
      <c r="X2344" s="144">
        <v>0.316575</v>
      </c>
      <c r="Y2344" s="14">
        <v>89</v>
      </c>
      <c r="Z2344" s="186">
        <v>0.35446</v>
      </c>
      <c r="AA2344" s="14">
        <v>110</v>
      </c>
      <c r="AB2344" s="147" t="s">
        <v>17</v>
      </c>
      <c r="AC2344" s="147" t="s">
        <v>17</v>
      </c>
      <c r="AD2344" s="147" t="s">
        <v>17</v>
      </c>
      <c r="AE2344" s="147" t="s">
        <v>17</v>
      </c>
    </row>
    <row r="2345" spans="1:31" ht="15">
      <c r="A2345" t="s">
        <v>143</v>
      </c>
      <c r="B2345" s="129" t="s">
        <v>178</v>
      </c>
      <c r="C2345" s="234">
        <v>41193</v>
      </c>
      <c r="D2345" s="234">
        <v>41449</v>
      </c>
      <c r="E2345">
        <v>2013</v>
      </c>
      <c r="F2345">
        <v>4</v>
      </c>
      <c r="G2345">
        <v>3</v>
      </c>
      <c r="H2345" s="142">
        <v>22.456409313461538</v>
      </c>
      <c r="I2345">
        <v>2.0163000000000002</v>
      </c>
      <c r="J2345" s="14" t="s">
        <v>17</v>
      </c>
      <c r="K2345" s="14" t="s">
        <v>17</v>
      </c>
      <c r="L2345" s="14">
        <v>5.81</v>
      </c>
      <c r="M2345" s="14" t="s">
        <v>17</v>
      </c>
      <c r="N2345" s="14">
        <v>124.28100000000001</v>
      </c>
      <c r="O2345" s="14">
        <v>542.65499999999997</v>
      </c>
      <c r="P2345" s="14">
        <v>9.4E-2</v>
      </c>
      <c r="Q2345" s="14">
        <v>0.82799999999999996</v>
      </c>
      <c r="R2345" s="14" t="s">
        <v>17</v>
      </c>
      <c r="S2345" s="14" t="s">
        <v>17</v>
      </c>
      <c r="T2345" s="14" t="s">
        <v>17</v>
      </c>
      <c r="U2345" s="14" t="s">
        <v>17</v>
      </c>
      <c r="V2345" s="14" t="s">
        <v>17</v>
      </c>
      <c r="W2345" s="14" t="s">
        <v>17</v>
      </c>
      <c r="X2345" s="144">
        <v>0.39586500000000002</v>
      </c>
      <c r="Y2345" s="14">
        <v>89</v>
      </c>
      <c r="Z2345" s="186">
        <v>0.25945499999999999</v>
      </c>
      <c r="AA2345" s="14">
        <v>110</v>
      </c>
      <c r="AB2345" s="147" t="s">
        <v>17</v>
      </c>
      <c r="AC2345" s="147" t="s">
        <v>17</v>
      </c>
      <c r="AD2345" s="147" t="s">
        <v>17</v>
      </c>
      <c r="AE2345" s="147" t="s">
        <v>17</v>
      </c>
    </row>
    <row r="2346" spans="1:31" ht="15">
      <c r="A2346" t="s">
        <v>143</v>
      </c>
      <c r="B2346" s="129" t="s">
        <v>178</v>
      </c>
      <c r="C2346" s="234">
        <v>41193</v>
      </c>
      <c r="D2346" s="234">
        <v>41449</v>
      </c>
      <c r="E2346">
        <v>2013</v>
      </c>
      <c r="F2346">
        <v>4</v>
      </c>
      <c r="G2346">
        <v>4</v>
      </c>
      <c r="H2346" s="142">
        <v>37.747734749999999</v>
      </c>
      <c r="I2346">
        <v>1.9961</v>
      </c>
      <c r="J2346" s="14" t="s">
        <v>17</v>
      </c>
      <c r="K2346" s="14" t="s">
        <v>17</v>
      </c>
      <c r="L2346" s="14">
        <v>5.57</v>
      </c>
      <c r="M2346" s="14" t="s">
        <v>17</v>
      </c>
      <c r="N2346" s="14">
        <v>110.6425</v>
      </c>
      <c r="O2346" s="14">
        <v>560.54499999999996</v>
      </c>
      <c r="P2346" s="14">
        <v>0.10100000000000001</v>
      </c>
      <c r="Q2346" s="14">
        <v>0.94099999999999995</v>
      </c>
      <c r="R2346" s="14" t="s">
        <v>17</v>
      </c>
      <c r="S2346" s="14" t="s">
        <v>17</v>
      </c>
      <c r="T2346" s="14" t="s">
        <v>17</v>
      </c>
      <c r="U2346" s="14" t="s">
        <v>17</v>
      </c>
      <c r="V2346" s="14" t="s">
        <v>17</v>
      </c>
      <c r="W2346" s="14" t="s">
        <v>17</v>
      </c>
      <c r="X2346" s="144">
        <v>0.33165</v>
      </c>
      <c r="Y2346" s="14">
        <v>89</v>
      </c>
      <c r="Z2346" s="186">
        <v>0.56214000000000008</v>
      </c>
      <c r="AA2346" s="14">
        <v>110</v>
      </c>
      <c r="AB2346" s="147" t="s">
        <v>17</v>
      </c>
      <c r="AC2346" s="147" t="s">
        <v>17</v>
      </c>
      <c r="AD2346" s="147" t="s">
        <v>17</v>
      </c>
      <c r="AE2346" s="147" t="s">
        <v>17</v>
      </c>
    </row>
    <row r="2347" spans="1:31" ht="15">
      <c r="A2347" t="s">
        <v>143</v>
      </c>
      <c r="B2347" s="129" t="s">
        <v>178</v>
      </c>
      <c r="C2347" s="234">
        <v>41193</v>
      </c>
      <c r="D2347" s="234">
        <v>41449</v>
      </c>
      <c r="E2347">
        <v>2013</v>
      </c>
      <c r="F2347">
        <v>4</v>
      </c>
      <c r="G2347">
        <v>5</v>
      </c>
      <c r="H2347" s="142">
        <v>32.472053307692306</v>
      </c>
      <c r="I2347">
        <v>2.1269</v>
      </c>
      <c r="J2347" s="14" t="s">
        <v>17</v>
      </c>
      <c r="K2347" s="14" t="s">
        <v>17</v>
      </c>
      <c r="L2347" s="14">
        <v>5.3</v>
      </c>
      <c r="M2347" s="14" t="s">
        <v>17</v>
      </c>
      <c r="N2347" s="14">
        <v>123.58410000000001</v>
      </c>
      <c r="O2347" s="14">
        <v>574.74</v>
      </c>
      <c r="P2347" s="14">
        <v>8.4000000000000005E-2</v>
      </c>
      <c r="Q2347" s="14">
        <v>0.89</v>
      </c>
      <c r="R2347" s="14" t="s">
        <v>17</v>
      </c>
      <c r="S2347" s="14" t="s">
        <v>17</v>
      </c>
      <c r="T2347" s="14" t="s">
        <v>17</v>
      </c>
      <c r="U2347" s="14" t="s">
        <v>17</v>
      </c>
      <c r="V2347" s="14" t="s">
        <v>17</v>
      </c>
      <c r="W2347" s="14" t="s">
        <v>17</v>
      </c>
      <c r="X2347" s="144">
        <v>0.31131999999999999</v>
      </c>
      <c r="Y2347" s="14">
        <v>89</v>
      </c>
      <c r="Z2347" s="186">
        <v>0.41912499999999997</v>
      </c>
      <c r="AA2347" s="14">
        <v>110</v>
      </c>
      <c r="AB2347" s="147" t="s">
        <v>17</v>
      </c>
      <c r="AC2347" s="147" t="s">
        <v>17</v>
      </c>
      <c r="AD2347" s="147" t="s">
        <v>17</v>
      </c>
      <c r="AE2347" s="147" t="s">
        <v>17</v>
      </c>
    </row>
    <row r="2348" spans="1:31" ht="15">
      <c r="A2348" t="s">
        <v>143</v>
      </c>
      <c r="B2348" s="129" t="s">
        <v>178</v>
      </c>
      <c r="C2348" s="234">
        <v>41193</v>
      </c>
      <c r="D2348" s="234">
        <v>41449</v>
      </c>
      <c r="E2348">
        <v>2013</v>
      </c>
      <c r="F2348">
        <v>4</v>
      </c>
      <c r="G2348">
        <v>6</v>
      </c>
      <c r="H2348" s="142">
        <v>35.52839882307692</v>
      </c>
      <c r="I2348">
        <v>2.1631999999999998</v>
      </c>
      <c r="J2348" s="14" t="s">
        <v>17</v>
      </c>
      <c r="K2348" s="14" t="s">
        <v>17</v>
      </c>
      <c r="L2348" s="14">
        <v>5.04</v>
      </c>
      <c r="M2348" s="14" t="s">
        <v>17</v>
      </c>
      <c r="N2348" s="14">
        <v>61.194740000000003</v>
      </c>
      <c r="O2348" s="14">
        <v>594.67499999999995</v>
      </c>
      <c r="P2348" s="14">
        <v>0.108</v>
      </c>
      <c r="Q2348" s="14">
        <v>0.95599999999999996</v>
      </c>
      <c r="R2348" s="14" t="s">
        <v>17</v>
      </c>
      <c r="S2348" s="14" t="s">
        <v>17</v>
      </c>
      <c r="T2348" s="14" t="s">
        <v>17</v>
      </c>
      <c r="U2348" s="14" t="s">
        <v>17</v>
      </c>
      <c r="V2348" s="14" t="s">
        <v>17</v>
      </c>
      <c r="W2348" s="14" t="s">
        <v>17</v>
      </c>
      <c r="X2348" s="144">
        <v>0.30462</v>
      </c>
      <c r="Y2348" s="14">
        <v>89</v>
      </c>
      <c r="Z2348" s="186">
        <v>0.45569500000000002</v>
      </c>
      <c r="AA2348" s="14">
        <v>110</v>
      </c>
      <c r="AB2348" s="147" t="s">
        <v>17</v>
      </c>
      <c r="AC2348" s="147" t="s">
        <v>17</v>
      </c>
      <c r="AD2348" s="147" t="s">
        <v>17</v>
      </c>
      <c r="AE2348" s="147" t="s">
        <v>17</v>
      </c>
    </row>
    <row r="2349" spans="1:31" ht="15">
      <c r="A2349" t="s">
        <v>143</v>
      </c>
      <c r="B2349" s="129" t="s">
        <v>178</v>
      </c>
      <c r="C2349" s="234">
        <v>41193</v>
      </c>
      <c r="D2349" s="234">
        <v>41449</v>
      </c>
      <c r="E2349">
        <v>2013</v>
      </c>
      <c r="F2349">
        <v>4</v>
      </c>
      <c r="G2349">
        <v>7</v>
      </c>
      <c r="H2349" s="142">
        <v>40.130068846153854</v>
      </c>
      <c r="I2349">
        <v>2.3395000000000001</v>
      </c>
      <c r="J2349" s="14" t="s">
        <v>17</v>
      </c>
      <c r="K2349" s="14" t="s">
        <v>17</v>
      </c>
      <c r="L2349" s="14">
        <v>5.04</v>
      </c>
      <c r="M2349" s="14" t="s">
        <v>17</v>
      </c>
      <c r="N2349" s="14">
        <v>106.46129999999999</v>
      </c>
      <c r="O2349" s="14">
        <v>538.16999999999996</v>
      </c>
      <c r="P2349" s="14">
        <v>9.1999999999999998E-2</v>
      </c>
      <c r="Q2349" s="14">
        <v>0.91600000000000004</v>
      </c>
      <c r="R2349" s="14" t="s">
        <v>17</v>
      </c>
      <c r="S2349" s="14" t="s">
        <v>17</v>
      </c>
      <c r="T2349" s="14" t="s">
        <v>17</v>
      </c>
      <c r="U2349" s="14" t="s">
        <v>17</v>
      </c>
      <c r="V2349" s="14" t="s">
        <v>17</v>
      </c>
      <c r="W2349" s="14" t="s">
        <v>17</v>
      </c>
      <c r="X2349" s="144">
        <v>0.30599500000000002</v>
      </c>
      <c r="Y2349" s="14">
        <v>89</v>
      </c>
      <c r="Z2349" s="186">
        <v>0.59397</v>
      </c>
      <c r="AA2349" s="14">
        <v>110</v>
      </c>
      <c r="AB2349" s="147" t="s">
        <v>17</v>
      </c>
      <c r="AC2349" s="147" t="s">
        <v>17</v>
      </c>
      <c r="AD2349" s="147" t="s">
        <v>17</v>
      </c>
      <c r="AE2349" s="147" t="s">
        <v>17</v>
      </c>
    </row>
    <row r="2350" spans="1:31" ht="15">
      <c r="A2350" t="s">
        <v>143</v>
      </c>
      <c r="B2350" s="129" t="s">
        <v>178</v>
      </c>
      <c r="C2350" s="234">
        <v>41193</v>
      </c>
      <c r="D2350" s="234">
        <v>41449</v>
      </c>
      <c r="E2350">
        <v>2013</v>
      </c>
      <c r="F2350">
        <v>4</v>
      </c>
      <c r="G2350">
        <v>8</v>
      </c>
      <c r="H2350" s="142">
        <v>37.449440896153845</v>
      </c>
      <c r="I2350">
        <v>2.0992000000000002</v>
      </c>
      <c r="J2350" s="14" t="s">
        <v>17</v>
      </c>
      <c r="K2350" s="14" t="s">
        <v>17</v>
      </c>
      <c r="L2350" s="14">
        <v>5.85</v>
      </c>
      <c r="M2350" s="14" t="s">
        <v>17</v>
      </c>
      <c r="N2350" s="14">
        <v>27.24785</v>
      </c>
      <c r="O2350" s="14">
        <v>470.12700000000001</v>
      </c>
      <c r="P2350" s="14">
        <v>0.104</v>
      </c>
      <c r="Q2350" s="14">
        <v>0.96499999999999997</v>
      </c>
      <c r="R2350" s="14" t="s">
        <v>17</v>
      </c>
      <c r="S2350" s="14" t="s">
        <v>17</v>
      </c>
      <c r="T2350" s="14" t="s">
        <v>17</v>
      </c>
      <c r="U2350" s="14" t="s">
        <v>17</v>
      </c>
      <c r="V2350" s="14" t="s">
        <v>17</v>
      </c>
      <c r="W2350" s="14" t="s">
        <v>17</v>
      </c>
      <c r="X2350" s="144">
        <v>0.36191000000000001</v>
      </c>
      <c r="Y2350" s="14">
        <v>89</v>
      </c>
      <c r="Z2350" s="186">
        <v>0.35833000000000004</v>
      </c>
      <c r="AA2350" s="14">
        <v>110</v>
      </c>
      <c r="AB2350" s="147" t="s">
        <v>17</v>
      </c>
      <c r="AC2350" s="147" t="s">
        <v>17</v>
      </c>
      <c r="AD2350" s="147" t="s">
        <v>17</v>
      </c>
      <c r="AE2350" s="147" t="s">
        <v>17</v>
      </c>
    </row>
    <row r="2351" spans="1:31" ht="15">
      <c r="A2351" t="s">
        <v>143</v>
      </c>
      <c r="B2351" s="129" t="s">
        <v>178</v>
      </c>
      <c r="C2351" s="234">
        <v>41193</v>
      </c>
      <c r="D2351" s="234">
        <v>41449</v>
      </c>
      <c r="E2351">
        <v>2013</v>
      </c>
      <c r="F2351">
        <v>4</v>
      </c>
      <c r="G2351">
        <v>9</v>
      </c>
      <c r="H2351" s="142">
        <v>36.402191480769233</v>
      </c>
      <c r="I2351">
        <v>2.0836999999999999</v>
      </c>
      <c r="J2351" s="14" t="s">
        <v>17</v>
      </c>
      <c r="K2351" s="14" t="s">
        <v>17</v>
      </c>
      <c r="L2351" s="14">
        <v>5.32</v>
      </c>
      <c r="M2351" s="14" t="s">
        <v>17</v>
      </c>
      <c r="N2351" s="14">
        <v>61.244520000000001</v>
      </c>
      <c r="O2351" s="14">
        <v>597.98</v>
      </c>
      <c r="P2351" s="14">
        <v>0.106</v>
      </c>
      <c r="Q2351" s="14">
        <v>1.04</v>
      </c>
      <c r="R2351" s="14" t="s">
        <v>17</v>
      </c>
      <c r="S2351" s="14" t="s">
        <v>17</v>
      </c>
      <c r="T2351" s="14" t="s">
        <v>17</v>
      </c>
      <c r="U2351" s="14" t="s">
        <v>17</v>
      </c>
      <c r="V2351" s="14" t="s">
        <v>17</v>
      </c>
      <c r="W2351" s="14" t="s">
        <v>17</v>
      </c>
      <c r="X2351" s="144">
        <v>0.31856499999999999</v>
      </c>
      <c r="Y2351" s="14">
        <v>89</v>
      </c>
      <c r="Z2351" s="186">
        <v>0.5819700000000001</v>
      </c>
      <c r="AA2351" s="14">
        <v>110</v>
      </c>
      <c r="AB2351" s="147" t="s">
        <v>17</v>
      </c>
      <c r="AC2351" s="147" t="s">
        <v>17</v>
      </c>
      <c r="AD2351" s="147" t="s">
        <v>17</v>
      </c>
      <c r="AE2351" s="147" t="s">
        <v>17</v>
      </c>
    </row>
    <row r="2352" spans="1:31" ht="15">
      <c r="A2352" t="s">
        <v>143</v>
      </c>
      <c r="B2352" s="129" t="s">
        <v>178</v>
      </c>
      <c r="C2352" s="234">
        <v>41193</v>
      </c>
      <c r="D2352" s="234">
        <v>41449</v>
      </c>
      <c r="E2352">
        <v>2013</v>
      </c>
      <c r="F2352">
        <v>4</v>
      </c>
      <c r="G2352">
        <v>10</v>
      </c>
      <c r="H2352" s="142">
        <v>37.565989026923077</v>
      </c>
      <c r="I2352">
        <v>2.2791999999999999</v>
      </c>
      <c r="J2352" s="14" t="s">
        <v>17</v>
      </c>
      <c r="K2352" s="14" t="s">
        <v>17</v>
      </c>
      <c r="L2352" s="14">
        <v>5.29</v>
      </c>
      <c r="M2352" s="14" t="s">
        <v>17</v>
      </c>
      <c r="N2352" s="14">
        <v>146.08260000000001</v>
      </c>
      <c r="O2352" s="14">
        <v>659.51499999999999</v>
      </c>
      <c r="P2352" s="14">
        <v>9.5000000000000001E-2</v>
      </c>
      <c r="Q2352" s="14">
        <v>1</v>
      </c>
      <c r="R2352" s="14" t="s">
        <v>17</v>
      </c>
      <c r="S2352" s="14" t="s">
        <v>17</v>
      </c>
      <c r="T2352" s="14" t="s">
        <v>17</v>
      </c>
      <c r="U2352" s="14" t="s">
        <v>17</v>
      </c>
      <c r="V2352" s="14" t="s">
        <v>17</v>
      </c>
      <c r="W2352" s="14" t="s">
        <v>17</v>
      </c>
      <c r="X2352" s="144">
        <v>0.40928500000000001</v>
      </c>
      <c r="Y2352" s="14">
        <v>89</v>
      </c>
      <c r="Z2352" s="186">
        <v>0.52521499999999999</v>
      </c>
      <c r="AA2352" s="14">
        <v>110</v>
      </c>
      <c r="AB2352" s="147" t="s">
        <v>17</v>
      </c>
      <c r="AC2352" s="147" t="s">
        <v>17</v>
      </c>
      <c r="AD2352" s="147" t="s">
        <v>17</v>
      </c>
      <c r="AE2352" s="147" t="s">
        <v>17</v>
      </c>
    </row>
    <row r="2353" spans="1:31" ht="15">
      <c r="A2353" t="s">
        <v>143</v>
      </c>
      <c r="B2353" s="129" t="s">
        <v>178</v>
      </c>
      <c r="C2353" s="234">
        <v>41193</v>
      </c>
      <c r="D2353" s="234">
        <v>41449</v>
      </c>
      <c r="E2353">
        <v>2013</v>
      </c>
      <c r="F2353">
        <v>4</v>
      </c>
      <c r="G2353">
        <v>11</v>
      </c>
      <c r="H2353" s="142">
        <v>45.327702496153847</v>
      </c>
      <c r="I2353">
        <v>2.1389999999999998</v>
      </c>
      <c r="J2353" s="14" t="s">
        <v>17</v>
      </c>
      <c r="K2353" s="14" t="s">
        <v>17</v>
      </c>
      <c r="L2353" s="14">
        <v>5.65</v>
      </c>
      <c r="M2353" s="14" t="s">
        <v>17</v>
      </c>
      <c r="N2353" s="14">
        <v>139.11410000000001</v>
      </c>
      <c r="O2353" s="14">
        <v>603.63499999999999</v>
      </c>
      <c r="P2353" s="14">
        <v>0.105</v>
      </c>
      <c r="Q2353" s="14">
        <v>1.1000000000000001</v>
      </c>
      <c r="R2353" s="14" t="s">
        <v>17</v>
      </c>
      <c r="S2353" s="14" t="s">
        <v>17</v>
      </c>
      <c r="T2353" s="14" t="s">
        <v>17</v>
      </c>
      <c r="U2353" s="14" t="s">
        <v>17</v>
      </c>
      <c r="V2353" s="14" t="s">
        <v>17</v>
      </c>
      <c r="W2353" s="14" t="s">
        <v>17</v>
      </c>
      <c r="X2353" s="144">
        <v>0.42839499999999997</v>
      </c>
      <c r="Y2353" s="14">
        <v>89</v>
      </c>
      <c r="Z2353" s="186">
        <v>0.50634999999999997</v>
      </c>
      <c r="AA2353" s="14">
        <v>110</v>
      </c>
      <c r="AB2353" s="147" t="s">
        <v>17</v>
      </c>
      <c r="AC2353" s="147" t="s">
        <v>17</v>
      </c>
      <c r="AD2353" s="147" t="s">
        <v>17</v>
      </c>
      <c r="AE2353" s="147" t="s">
        <v>17</v>
      </c>
    </row>
    <row r="2354" spans="1:31" ht="15">
      <c r="A2354" t="s">
        <v>143</v>
      </c>
      <c r="B2354" s="129" t="s">
        <v>178</v>
      </c>
      <c r="C2354" s="234">
        <v>41193</v>
      </c>
      <c r="D2354" s="234">
        <v>41449</v>
      </c>
      <c r="E2354">
        <v>2013</v>
      </c>
      <c r="F2354">
        <v>4</v>
      </c>
      <c r="G2354">
        <v>12</v>
      </c>
      <c r="H2354" s="142">
        <v>44.894988346153845</v>
      </c>
      <c r="I2354">
        <v>1.9917</v>
      </c>
      <c r="J2354" s="14" t="s">
        <v>17</v>
      </c>
      <c r="K2354" s="14" t="s">
        <v>17</v>
      </c>
      <c r="L2354" s="14">
        <v>5.27</v>
      </c>
      <c r="M2354" s="14" t="s">
        <v>17</v>
      </c>
      <c r="N2354" s="14">
        <v>116.6155</v>
      </c>
      <c r="O2354" s="14">
        <v>412.83</v>
      </c>
      <c r="P2354" s="14">
        <v>0.1</v>
      </c>
      <c r="Q2354" s="14">
        <v>0.98299999999999998</v>
      </c>
      <c r="R2354" s="14" t="s">
        <v>17</v>
      </c>
      <c r="S2354" s="14" t="s">
        <v>17</v>
      </c>
      <c r="T2354" s="14" t="s">
        <v>17</v>
      </c>
      <c r="U2354" s="14" t="s">
        <v>17</v>
      </c>
      <c r="V2354" s="14" t="s">
        <v>17</v>
      </c>
      <c r="W2354" s="14" t="s">
        <v>17</v>
      </c>
      <c r="X2354" s="144">
        <v>0.30656</v>
      </c>
      <c r="Y2354" s="14">
        <v>89</v>
      </c>
      <c r="Z2354" s="186">
        <v>0.48671500000000001</v>
      </c>
      <c r="AA2354" s="14">
        <v>110</v>
      </c>
      <c r="AB2354" s="147" t="s">
        <v>17</v>
      </c>
      <c r="AC2354" s="147" t="s">
        <v>17</v>
      </c>
      <c r="AD2354" s="147" t="s">
        <v>17</v>
      </c>
      <c r="AE2354" s="147" t="s">
        <v>17</v>
      </c>
    </row>
    <row r="2355" spans="1:31" ht="15">
      <c r="A2355" t="s">
        <v>143</v>
      </c>
      <c r="B2355" s="129" t="s">
        <v>178</v>
      </c>
      <c r="C2355" s="234">
        <v>41193</v>
      </c>
      <c r="D2355" s="234">
        <v>41449</v>
      </c>
      <c r="E2355">
        <v>2013</v>
      </c>
      <c r="F2355">
        <v>4</v>
      </c>
      <c r="G2355">
        <v>13</v>
      </c>
      <c r="H2355" s="142">
        <v>40.360224807692305</v>
      </c>
      <c r="I2355">
        <v>2.5024000000000002</v>
      </c>
      <c r="J2355" s="14" t="s">
        <v>17</v>
      </c>
      <c r="K2355" s="14" t="s">
        <v>17</v>
      </c>
      <c r="L2355" s="14">
        <v>4.7</v>
      </c>
      <c r="M2355" s="14" t="s">
        <v>17</v>
      </c>
      <c r="N2355" s="14">
        <v>177.99719999999999</v>
      </c>
      <c r="O2355" s="14">
        <v>744.43499999999995</v>
      </c>
      <c r="P2355" s="14">
        <v>0.123</v>
      </c>
      <c r="Q2355" s="14">
        <v>1.1399999999999999</v>
      </c>
      <c r="R2355" s="14" t="s">
        <v>17</v>
      </c>
      <c r="S2355" s="14" t="s">
        <v>17</v>
      </c>
      <c r="T2355" s="14" t="s">
        <v>17</v>
      </c>
      <c r="U2355" s="14" t="s">
        <v>17</v>
      </c>
      <c r="V2355" s="14" t="s">
        <v>17</v>
      </c>
      <c r="W2355" s="14" t="s">
        <v>17</v>
      </c>
      <c r="X2355" s="144">
        <v>0.29415999999999998</v>
      </c>
      <c r="Y2355" s="14">
        <v>89</v>
      </c>
      <c r="Z2355" s="186">
        <v>0.55149499999999996</v>
      </c>
      <c r="AA2355" s="14">
        <v>110</v>
      </c>
      <c r="AB2355" s="147" t="s">
        <v>17</v>
      </c>
      <c r="AC2355" s="147" t="s">
        <v>17</v>
      </c>
      <c r="AD2355" s="147" t="s">
        <v>17</v>
      </c>
      <c r="AE2355" s="147" t="s">
        <v>17</v>
      </c>
    </row>
    <row r="2356" spans="1:31" ht="15">
      <c r="A2356" t="s">
        <v>143</v>
      </c>
      <c r="B2356" s="129" t="s">
        <v>178</v>
      </c>
      <c r="C2356" s="234">
        <v>41193</v>
      </c>
      <c r="D2356" s="234">
        <v>41449</v>
      </c>
      <c r="E2356">
        <v>2013</v>
      </c>
      <c r="F2356">
        <v>4</v>
      </c>
      <c r="G2356">
        <v>14</v>
      </c>
      <c r="H2356" s="142">
        <v>40.040521632692311</v>
      </c>
      <c r="I2356">
        <v>2.0840999999999998</v>
      </c>
      <c r="J2356" s="147" t="s">
        <v>17</v>
      </c>
      <c r="K2356" s="14" t="s">
        <v>17</v>
      </c>
      <c r="L2356" s="14">
        <v>5.64</v>
      </c>
      <c r="M2356" s="14" t="s">
        <v>17</v>
      </c>
      <c r="N2356" s="14">
        <v>71.498270000000005</v>
      </c>
      <c r="O2356" s="14">
        <v>477.61099999999999</v>
      </c>
      <c r="P2356" s="14">
        <v>0.10199999999999999</v>
      </c>
      <c r="Q2356" s="14">
        <v>0.88300000000000001</v>
      </c>
      <c r="R2356" s="14" t="s">
        <v>17</v>
      </c>
      <c r="S2356" s="14" t="s">
        <v>17</v>
      </c>
      <c r="T2356" s="14" t="s">
        <v>17</v>
      </c>
      <c r="U2356" s="14" t="s">
        <v>17</v>
      </c>
      <c r="V2356" s="14" t="s">
        <v>17</v>
      </c>
      <c r="W2356" s="14" t="s">
        <v>17</v>
      </c>
      <c r="X2356" s="144">
        <v>0.46953</v>
      </c>
      <c r="Y2356" s="14">
        <v>89</v>
      </c>
      <c r="Z2356" s="186">
        <v>0.49115999999999999</v>
      </c>
      <c r="AA2356" s="14">
        <v>110</v>
      </c>
      <c r="AB2356" s="147" t="s">
        <v>17</v>
      </c>
      <c r="AC2356" s="147" t="s">
        <v>17</v>
      </c>
      <c r="AD2356" s="147" t="s">
        <v>17</v>
      </c>
      <c r="AE2356" s="147" t="s">
        <v>17</v>
      </c>
    </row>
    <row r="2357" spans="1:31" ht="15">
      <c r="A2357" t="s">
        <v>143</v>
      </c>
      <c r="B2357" s="129" t="s">
        <v>265</v>
      </c>
      <c r="C2357" s="234">
        <v>41571</v>
      </c>
      <c r="D2357" s="234">
        <v>41807</v>
      </c>
      <c r="E2357" s="231">
        <v>2014</v>
      </c>
      <c r="F2357" s="231">
        <v>1</v>
      </c>
      <c r="G2357" s="231">
        <v>1</v>
      </c>
      <c r="H2357">
        <v>30.13545512</v>
      </c>
      <c r="I2357" s="370">
        <v>1.8589</v>
      </c>
      <c r="J2357" t="s">
        <v>17</v>
      </c>
      <c r="K2357" t="s">
        <v>17</v>
      </c>
      <c r="L2357" t="s">
        <v>17</v>
      </c>
      <c r="M2357" t="s">
        <v>17</v>
      </c>
      <c r="N2357" t="s">
        <v>17</v>
      </c>
      <c r="O2357" t="s">
        <v>17</v>
      </c>
      <c r="P2357" t="s">
        <v>17</v>
      </c>
      <c r="Q2357" t="s">
        <v>17</v>
      </c>
      <c r="R2357" t="s">
        <v>17</v>
      </c>
      <c r="S2357" t="s">
        <v>17</v>
      </c>
      <c r="T2357" s="181">
        <v>0.26241500000000001</v>
      </c>
      <c r="U2357" s="14">
        <v>63</v>
      </c>
      <c r="V2357" s="14" t="s">
        <v>17</v>
      </c>
      <c r="W2357" s="14" t="s">
        <v>17</v>
      </c>
      <c r="X2357" s="180">
        <v>0.34931000000000001</v>
      </c>
      <c r="Y2357" s="14">
        <v>76</v>
      </c>
      <c r="Z2357" s="184">
        <v>0.40561000000000003</v>
      </c>
      <c r="AA2357" s="14">
        <v>94</v>
      </c>
      <c r="AB2357" s="185">
        <v>0.33857500000000001</v>
      </c>
      <c r="AC2357" s="14">
        <v>105</v>
      </c>
      <c r="AD2357" s="147" t="s">
        <v>17</v>
      </c>
      <c r="AE2357" s="147" t="s">
        <v>17</v>
      </c>
    </row>
    <row r="2358" spans="1:31" ht="15">
      <c r="A2358" t="s">
        <v>143</v>
      </c>
      <c r="B2358" s="129" t="s">
        <v>265</v>
      </c>
      <c r="C2358" s="234">
        <v>41571</v>
      </c>
      <c r="D2358" s="234">
        <v>41807</v>
      </c>
      <c r="E2358" s="231">
        <v>2014</v>
      </c>
      <c r="F2358" s="231">
        <v>1</v>
      </c>
      <c r="G2358" s="231">
        <v>2</v>
      </c>
      <c r="H2358">
        <v>21.68158163</v>
      </c>
      <c r="I2358" s="370">
        <v>1.8205</v>
      </c>
      <c r="J2358" t="s">
        <v>17</v>
      </c>
      <c r="K2358" t="s">
        <v>17</v>
      </c>
      <c r="L2358" t="s">
        <v>17</v>
      </c>
      <c r="M2358" t="s">
        <v>17</v>
      </c>
      <c r="N2358" t="s">
        <v>17</v>
      </c>
      <c r="O2358" t="s">
        <v>17</v>
      </c>
      <c r="P2358" t="s">
        <v>17</v>
      </c>
      <c r="Q2358" t="s">
        <v>17</v>
      </c>
      <c r="R2358" t="s">
        <v>17</v>
      </c>
      <c r="S2358" t="s">
        <v>17</v>
      </c>
      <c r="T2358" s="181">
        <v>0.25616499999999998</v>
      </c>
      <c r="U2358" s="14">
        <v>63</v>
      </c>
      <c r="V2358" s="14" t="s">
        <v>17</v>
      </c>
      <c r="W2358" s="14" t="s">
        <v>17</v>
      </c>
      <c r="X2358" s="180">
        <v>0.31590499999999999</v>
      </c>
      <c r="Y2358" s="14">
        <v>76</v>
      </c>
      <c r="Z2358" s="184">
        <v>0.29661999999999999</v>
      </c>
      <c r="AA2358" s="14">
        <v>94</v>
      </c>
      <c r="AB2358" s="185">
        <v>0.25162000000000001</v>
      </c>
      <c r="AC2358" s="14">
        <v>105</v>
      </c>
      <c r="AD2358" s="147" t="s">
        <v>17</v>
      </c>
      <c r="AE2358" s="147" t="s">
        <v>17</v>
      </c>
    </row>
    <row r="2359" spans="1:31" ht="15">
      <c r="A2359" t="s">
        <v>143</v>
      </c>
      <c r="B2359" s="129" t="s">
        <v>265</v>
      </c>
      <c r="C2359" s="234">
        <v>41571</v>
      </c>
      <c r="D2359" s="234">
        <v>41807</v>
      </c>
      <c r="E2359" s="231">
        <v>2014</v>
      </c>
      <c r="F2359" s="231">
        <v>1</v>
      </c>
      <c r="G2359" s="231">
        <v>3</v>
      </c>
      <c r="H2359">
        <v>34.337514499999997</v>
      </c>
      <c r="I2359" s="370">
        <v>1.8732</v>
      </c>
      <c r="J2359" t="s">
        <v>17</v>
      </c>
      <c r="K2359" t="s">
        <v>17</v>
      </c>
      <c r="L2359" t="s">
        <v>17</v>
      </c>
      <c r="M2359" t="s">
        <v>17</v>
      </c>
      <c r="N2359" t="s">
        <v>17</v>
      </c>
      <c r="O2359" t="s">
        <v>17</v>
      </c>
      <c r="P2359" t="s">
        <v>17</v>
      </c>
      <c r="Q2359" t="s">
        <v>17</v>
      </c>
      <c r="R2359" t="s">
        <v>17</v>
      </c>
      <c r="S2359" t="s">
        <v>17</v>
      </c>
      <c r="T2359" s="181">
        <v>0.25662499999999999</v>
      </c>
      <c r="U2359" s="14">
        <v>63</v>
      </c>
      <c r="V2359" s="14" t="s">
        <v>17</v>
      </c>
      <c r="W2359" s="14" t="s">
        <v>17</v>
      </c>
      <c r="X2359" s="180">
        <v>0.36593500000000001</v>
      </c>
      <c r="Y2359" s="14">
        <v>76</v>
      </c>
      <c r="Z2359" s="184">
        <v>0.43830999999999998</v>
      </c>
      <c r="AA2359" s="14">
        <v>94</v>
      </c>
      <c r="AB2359" s="185">
        <v>0.36940499999999998</v>
      </c>
      <c r="AC2359" s="14">
        <v>105</v>
      </c>
      <c r="AD2359" s="147" t="s">
        <v>17</v>
      </c>
      <c r="AE2359" s="147" t="s">
        <v>17</v>
      </c>
    </row>
    <row r="2360" spans="1:31" ht="15">
      <c r="A2360" t="s">
        <v>143</v>
      </c>
      <c r="B2360" s="129" t="s">
        <v>265</v>
      </c>
      <c r="C2360" s="234">
        <v>41571</v>
      </c>
      <c r="D2360" s="234">
        <v>41807</v>
      </c>
      <c r="E2360" s="231">
        <v>2014</v>
      </c>
      <c r="F2360" s="231">
        <v>1</v>
      </c>
      <c r="G2360" s="231">
        <v>4</v>
      </c>
      <c r="H2360">
        <v>28.17988965</v>
      </c>
      <c r="I2360" s="370">
        <v>2.0661</v>
      </c>
      <c r="J2360" t="s">
        <v>17</v>
      </c>
      <c r="K2360" t="s">
        <v>17</v>
      </c>
      <c r="L2360" t="s">
        <v>17</v>
      </c>
      <c r="M2360" t="s">
        <v>17</v>
      </c>
      <c r="N2360" t="s">
        <v>17</v>
      </c>
      <c r="O2360" t="s">
        <v>17</v>
      </c>
      <c r="P2360" t="s">
        <v>17</v>
      </c>
      <c r="Q2360" t="s">
        <v>17</v>
      </c>
      <c r="R2360" t="s">
        <v>17</v>
      </c>
      <c r="S2360" t="s">
        <v>17</v>
      </c>
      <c r="T2360" s="181">
        <v>0.23958499999999999</v>
      </c>
      <c r="U2360" s="14">
        <v>63</v>
      </c>
      <c r="V2360" s="14" t="s">
        <v>17</v>
      </c>
      <c r="W2360" s="14" t="s">
        <v>17</v>
      </c>
      <c r="X2360" s="180">
        <v>0.354995</v>
      </c>
      <c r="Y2360" s="14">
        <v>76</v>
      </c>
      <c r="Z2360" s="184">
        <v>0.43867499999999998</v>
      </c>
      <c r="AA2360" s="14">
        <v>94</v>
      </c>
      <c r="AB2360" s="185">
        <v>0.376855</v>
      </c>
      <c r="AC2360" s="14">
        <v>105</v>
      </c>
      <c r="AD2360" s="147" t="s">
        <v>17</v>
      </c>
      <c r="AE2360" s="147" t="s">
        <v>17</v>
      </c>
    </row>
    <row r="2361" spans="1:31" ht="15">
      <c r="A2361" t="s">
        <v>143</v>
      </c>
      <c r="B2361" s="129" t="s">
        <v>265</v>
      </c>
      <c r="C2361" s="234">
        <v>41571</v>
      </c>
      <c r="D2361" s="234">
        <v>41807</v>
      </c>
      <c r="E2361" s="231">
        <v>2014</v>
      </c>
      <c r="F2361" s="231">
        <v>1</v>
      </c>
      <c r="G2361" s="231">
        <v>5</v>
      </c>
      <c r="H2361">
        <v>24.993936380000001</v>
      </c>
      <c r="I2361" s="370">
        <v>2.6145999999999998</v>
      </c>
      <c r="J2361" t="s">
        <v>17</v>
      </c>
      <c r="K2361" t="s">
        <v>17</v>
      </c>
      <c r="L2361" t="s">
        <v>17</v>
      </c>
      <c r="M2361" t="s">
        <v>17</v>
      </c>
      <c r="N2361" t="s">
        <v>17</v>
      </c>
      <c r="O2361" t="s">
        <v>17</v>
      </c>
      <c r="P2361" t="s">
        <v>17</v>
      </c>
      <c r="Q2361" t="s">
        <v>17</v>
      </c>
      <c r="R2361" t="s">
        <v>17</v>
      </c>
      <c r="S2361" t="s">
        <v>17</v>
      </c>
      <c r="T2361" s="181">
        <v>0.21964</v>
      </c>
      <c r="U2361" s="14">
        <v>63</v>
      </c>
      <c r="V2361" s="14" t="s">
        <v>17</v>
      </c>
      <c r="W2361" s="14" t="s">
        <v>17</v>
      </c>
      <c r="X2361" s="180">
        <v>0.290045</v>
      </c>
      <c r="Y2361" s="14">
        <v>76</v>
      </c>
      <c r="Z2361" s="184">
        <v>0.46332499999999999</v>
      </c>
      <c r="AA2361" s="14">
        <v>94</v>
      </c>
      <c r="AB2361" s="185">
        <v>0.46064499999999997</v>
      </c>
      <c r="AC2361" s="14">
        <v>105</v>
      </c>
      <c r="AD2361" s="147" t="s">
        <v>17</v>
      </c>
      <c r="AE2361" s="147" t="s">
        <v>17</v>
      </c>
    </row>
    <row r="2362" spans="1:31" ht="15">
      <c r="A2362" t="s">
        <v>143</v>
      </c>
      <c r="B2362" s="129" t="s">
        <v>265</v>
      </c>
      <c r="C2362" s="234">
        <v>41571</v>
      </c>
      <c r="D2362" s="234">
        <v>41807</v>
      </c>
      <c r="E2362" s="231">
        <v>2014</v>
      </c>
      <c r="F2362" s="231">
        <v>1</v>
      </c>
      <c r="G2362" s="231">
        <v>6</v>
      </c>
      <c r="H2362">
        <v>24.948221419999999</v>
      </c>
      <c r="I2362" s="370">
        <v>2.7431999999999999</v>
      </c>
      <c r="J2362" t="s">
        <v>17</v>
      </c>
      <c r="K2362" t="s">
        <v>17</v>
      </c>
      <c r="L2362" t="s">
        <v>17</v>
      </c>
      <c r="M2362" t="s">
        <v>17</v>
      </c>
      <c r="N2362" t="s">
        <v>17</v>
      </c>
      <c r="O2362" t="s">
        <v>17</v>
      </c>
      <c r="P2362" t="s">
        <v>17</v>
      </c>
      <c r="Q2362" t="s">
        <v>17</v>
      </c>
      <c r="R2362" t="s">
        <v>17</v>
      </c>
      <c r="S2362" t="s">
        <v>17</v>
      </c>
      <c r="T2362" s="181">
        <v>0.21471499999999999</v>
      </c>
      <c r="U2362" s="14">
        <v>63</v>
      </c>
      <c r="V2362" s="14" t="s">
        <v>17</v>
      </c>
      <c r="W2362" s="14" t="s">
        <v>17</v>
      </c>
      <c r="X2362" s="180">
        <v>0.28036</v>
      </c>
      <c r="Y2362" s="14">
        <v>76</v>
      </c>
      <c r="Z2362" s="184">
        <v>0.48846999999999996</v>
      </c>
      <c r="AA2362" s="14">
        <v>94</v>
      </c>
      <c r="AB2362" s="185">
        <v>0.49867000000000006</v>
      </c>
      <c r="AC2362" s="14">
        <v>105</v>
      </c>
      <c r="AD2362" s="147" t="s">
        <v>17</v>
      </c>
      <c r="AE2362" s="147" t="s">
        <v>17</v>
      </c>
    </row>
    <row r="2363" spans="1:31" ht="15">
      <c r="A2363" t="s">
        <v>143</v>
      </c>
      <c r="B2363" s="129" t="s">
        <v>265</v>
      </c>
      <c r="C2363" s="234">
        <v>41571</v>
      </c>
      <c r="D2363" s="234">
        <v>41807</v>
      </c>
      <c r="E2363" s="231">
        <v>2014</v>
      </c>
      <c r="F2363" s="231">
        <v>1</v>
      </c>
      <c r="G2363" s="231">
        <v>7</v>
      </c>
      <c r="H2363">
        <v>25.251993779999999</v>
      </c>
      <c r="I2363" s="370">
        <v>2.9064999999999999</v>
      </c>
      <c r="J2363" t="s">
        <v>17</v>
      </c>
      <c r="K2363" t="s">
        <v>17</v>
      </c>
      <c r="L2363" t="s">
        <v>17</v>
      </c>
      <c r="M2363" t="s">
        <v>17</v>
      </c>
      <c r="N2363" t="s">
        <v>17</v>
      </c>
      <c r="O2363" t="s">
        <v>17</v>
      </c>
      <c r="P2363" t="s">
        <v>17</v>
      </c>
      <c r="Q2363" t="s">
        <v>17</v>
      </c>
      <c r="R2363" t="s">
        <v>17</v>
      </c>
      <c r="S2363" t="s">
        <v>17</v>
      </c>
      <c r="T2363" s="181">
        <v>0.19378999999999999</v>
      </c>
      <c r="U2363" s="14">
        <v>63</v>
      </c>
      <c r="V2363" s="14" t="s">
        <v>17</v>
      </c>
      <c r="W2363" s="14" t="s">
        <v>17</v>
      </c>
      <c r="X2363" s="180">
        <v>0.23136499999999999</v>
      </c>
      <c r="Y2363" s="14">
        <v>76</v>
      </c>
      <c r="Z2363" s="184">
        <v>0.36637500000000001</v>
      </c>
      <c r="AA2363" s="14">
        <v>94</v>
      </c>
      <c r="AB2363" s="185">
        <v>0.41686500000000004</v>
      </c>
      <c r="AC2363" s="14">
        <v>105</v>
      </c>
      <c r="AD2363" s="147" t="s">
        <v>17</v>
      </c>
      <c r="AE2363" s="147" t="s">
        <v>17</v>
      </c>
    </row>
    <row r="2364" spans="1:31" ht="15">
      <c r="A2364" t="s">
        <v>143</v>
      </c>
      <c r="B2364" s="129" t="s">
        <v>265</v>
      </c>
      <c r="C2364" s="234">
        <v>41571</v>
      </c>
      <c r="D2364" s="234">
        <v>41807</v>
      </c>
      <c r="E2364" s="231">
        <v>2014</v>
      </c>
      <c r="F2364" s="231">
        <v>1</v>
      </c>
      <c r="G2364" s="231">
        <v>8</v>
      </c>
      <c r="H2364">
        <v>20.503955869999999</v>
      </c>
      <c r="I2364" s="370">
        <v>2.7465000000000002</v>
      </c>
      <c r="J2364" t="s">
        <v>17</v>
      </c>
      <c r="K2364" t="s">
        <v>17</v>
      </c>
      <c r="L2364" t="s">
        <v>17</v>
      </c>
      <c r="M2364" t="s">
        <v>17</v>
      </c>
      <c r="N2364" t="s">
        <v>17</v>
      </c>
      <c r="O2364" t="s">
        <v>17</v>
      </c>
      <c r="P2364" t="s">
        <v>17</v>
      </c>
      <c r="Q2364" t="s">
        <v>17</v>
      </c>
      <c r="R2364" t="s">
        <v>17</v>
      </c>
      <c r="S2364" t="s">
        <v>17</v>
      </c>
      <c r="T2364" s="181">
        <v>0.20760499999999998</v>
      </c>
      <c r="U2364" s="14">
        <v>63</v>
      </c>
      <c r="V2364" s="14" t="s">
        <v>17</v>
      </c>
      <c r="W2364" s="14" t="s">
        <v>17</v>
      </c>
      <c r="X2364" s="180">
        <v>0.25758999999999999</v>
      </c>
      <c r="Y2364" s="14">
        <v>76</v>
      </c>
      <c r="Z2364" s="184">
        <v>0.33732000000000001</v>
      </c>
      <c r="AA2364" s="14">
        <v>94</v>
      </c>
      <c r="AB2364" s="185">
        <v>0.35977999999999999</v>
      </c>
      <c r="AC2364" s="14">
        <v>105</v>
      </c>
      <c r="AD2364" s="147" t="s">
        <v>17</v>
      </c>
      <c r="AE2364" s="147" t="s">
        <v>17</v>
      </c>
    </row>
    <row r="2365" spans="1:31" ht="15">
      <c r="A2365" t="s">
        <v>143</v>
      </c>
      <c r="B2365" s="129" t="s">
        <v>265</v>
      </c>
      <c r="C2365" s="234">
        <v>41571</v>
      </c>
      <c r="D2365" s="234">
        <v>41807</v>
      </c>
      <c r="E2365" s="231">
        <v>2014</v>
      </c>
      <c r="F2365" s="231">
        <v>1</v>
      </c>
      <c r="G2365" s="231">
        <v>9</v>
      </c>
      <c r="H2365">
        <v>27.20184828</v>
      </c>
      <c r="I2365" s="370">
        <v>2.4618000000000002</v>
      </c>
      <c r="J2365" t="s">
        <v>17</v>
      </c>
      <c r="K2365" t="s">
        <v>17</v>
      </c>
      <c r="L2365" t="s">
        <v>17</v>
      </c>
      <c r="M2365" t="s">
        <v>17</v>
      </c>
      <c r="N2365" t="s">
        <v>17</v>
      </c>
      <c r="O2365" t="s">
        <v>17</v>
      </c>
      <c r="P2365" t="s">
        <v>17</v>
      </c>
      <c r="Q2365" t="s">
        <v>17</v>
      </c>
      <c r="R2365" t="s">
        <v>17</v>
      </c>
      <c r="S2365" t="s">
        <v>17</v>
      </c>
      <c r="T2365" s="181">
        <v>0.2207925</v>
      </c>
      <c r="U2365" s="14">
        <v>63</v>
      </c>
      <c r="V2365" s="14" t="s">
        <v>17</v>
      </c>
      <c r="W2365" s="14" t="s">
        <v>17</v>
      </c>
      <c r="X2365" s="180">
        <v>0.28875000000000001</v>
      </c>
      <c r="Y2365" s="14">
        <v>76</v>
      </c>
      <c r="Z2365" s="184">
        <v>0.47026499999999999</v>
      </c>
      <c r="AA2365" s="14">
        <v>94</v>
      </c>
      <c r="AB2365" s="185">
        <v>0.47784000000000004</v>
      </c>
      <c r="AC2365" s="14">
        <v>105</v>
      </c>
      <c r="AD2365" s="147" t="s">
        <v>17</v>
      </c>
      <c r="AE2365" s="147" t="s">
        <v>17</v>
      </c>
    </row>
    <row r="2366" spans="1:31" ht="15">
      <c r="A2366" t="s">
        <v>143</v>
      </c>
      <c r="B2366" s="129" t="s">
        <v>265</v>
      </c>
      <c r="C2366" s="234">
        <v>41571</v>
      </c>
      <c r="D2366" s="234">
        <v>41807</v>
      </c>
      <c r="E2366" s="231">
        <v>2014</v>
      </c>
      <c r="F2366" s="231">
        <v>1</v>
      </c>
      <c r="G2366" s="231">
        <v>10</v>
      </c>
      <c r="H2366">
        <v>24.41035175</v>
      </c>
      <c r="I2366" s="370">
        <v>2.4243999999999999</v>
      </c>
      <c r="J2366" t="s">
        <v>17</v>
      </c>
      <c r="K2366" t="s">
        <v>17</v>
      </c>
      <c r="L2366" t="s">
        <v>17</v>
      </c>
      <c r="M2366" t="s">
        <v>17</v>
      </c>
      <c r="N2366" t="s">
        <v>17</v>
      </c>
      <c r="O2366" t="s">
        <v>17</v>
      </c>
      <c r="P2366" t="s">
        <v>17</v>
      </c>
      <c r="Q2366" t="s">
        <v>17</v>
      </c>
      <c r="R2366" t="s">
        <v>17</v>
      </c>
      <c r="S2366" t="s">
        <v>17</v>
      </c>
      <c r="T2366" s="181">
        <v>0.22143000000000002</v>
      </c>
      <c r="U2366" s="14">
        <v>63</v>
      </c>
      <c r="V2366" s="14" t="s">
        <v>17</v>
      </c>
      <c r="W2366" s="14" t="s">
        <v>17</v>
      </c>
      <c r="X2366" s="180">
        <v>0.29244999999999999</v>
      </c>
      <c r="Y2366" s="14">
        <v>76</v>
      </c>
      <c r="Z2366" s="184">
        <v>0.49466499999999997</v>
      </c>
      <c r="AA2366" s="14">
        <v>94</v>
      </c>
      <c r="AB2366" s="185">
        <v>0.47974499999999998</v>
      </c>
      <c r="AC2366" s="14">
        <v>105</v>
      </c>
      <c r="AD2366" s="147" t="s">
        <v>17</v>
      </c>
      <c r="AE2366" s="147" t="s">
        <v>17</v>
      </c>
    </row>
    <row r="2367" spans="1:31" ht="15">
      <c r="A2367" t="s">
        <v>143</v>
      </c>
      <c r="B2367" s="129" t="s">
        <v>265</v>
      </c>
      <c r="C2367" s="234">
        <v>41571</v>
      </c>
      <c r="D2367" s="234">
        <v>41807</v>
      </c>
      <c r="E2367" s="231">
        <v>2014</v>
      </c>
      <c r="F2367" s="231">
        <v>1</v>
      </c>
      <c r="G2367" s="231">
        <v>11</v>
      </c>
      <c r="H2367">
        <v>28.141238529999999</v>
      </c>
      <c r="I2367" s="370">
        <v>2.7591999999999999</v>
      </c>
      <c r="J2367" t="s">
        <v>17</v>
      </c>
      <c r="K2367" t="s">
        <v>17</v>
      </c>
      <c r="L2367" t="s">
        <v>17</v>
      </c>
      <c r="M2367" t="s">
        <v>17</v>
      </c>
      <c r="N2367" t="s">
        <v>17</v>
      </c>
      <c r="O2367" t="s">
        <v>17</v>
      </c>
      <c r="P2367" t="s">
        <v>17</v>
      </c>
      <c r="Q2367" t="s">
        <v>17</v>
      </c>
      <c r="R2367" t="s">
        <v>17</v>
      </c>
      <c r="S2367" t="s">
        <v>17</v>
      </c>
      <c r="T2367" s="181">
        <v>0.19053</v>
      </c>
      <c r="U2367" s="14">
        <v>63</v>
      </c>
      <c r="V2367" s="14" t="s">
        <v>17</v>
      </c>
      <c r="W2367" s="14" t="s">
        <v>17</v>
      </c>
      <c r="X2367" s="180">
        <v>0.27397499999999997</v>
      </c>
      <c r="Y2367" s="14">
        <v>76</v>
      </c>
      <c r="Z2367" s="184">
        <v>0.47750999999999999</v>
      </c>
      <c r="AA2367" s="14">
        <v>94</v>
      </c>
      <c r="AB2367" s="185">
        <v>0.53464</v>
      </c>
      <c r="AC2367" s="14">
        <v>105</v>
      </c>
      <c r="AD2367" s="147" t="s">
        <v>17</v>
      </c>
      <c r="AE2367" s="147" t="s">
        <v>17</v>
      </c>
    </row>
    <row r="2368" spans="1:31" ht="15">
      <c r="A2368" t="s">
        <v>143</v>
      </c>
      <c r="B2368" s="129" t="s">
        <v>265</v>
      </c>
      <c r="C2368" s="234">
        <v>41571</v>
      </c>
      <c r="D2368" s="234">
        <v>41807</v>
      </c>
      <c r="E2368" s="231">
        <v>2014</v>
      </c>
      <c r="F2368" s="231">
        <v>1</v>
      </c>
      <c r="G2368" s="231">
        <v>12</v>
      </c>
      <c r="H2368">
        <v>25.601342880000001</v>
      </c>
      <c r="I2368" s="370">
        <v>2.9146000000000001</v>
      </c>
      <c r="J2368" t="s">
        <v>17</v>
      </c>
      <c r="K2368" t="s">
        <v>17</v>
      </c>
      <c r="L2368" t="s">
        <v>17</v>
      </c>
      <c r="M2368" t="s">
        <v>17</v>
      </c>
      <c r="N2368" t="s">
        <v>17</v>
      </c>
      <c r="O2368" t="s">
        <v>17</v>
      </c>
      <c r="P2368" t="s">
        <v>17</v>
      </c>
      <c r="Q2368" t="s">
        <v>17</v>
      </c>
      <c r="R2368" t="s">
        <v>17</v>
      </c>
      <c r="S2368" t="s">
        <v>17</v>
      </c>
      <c r="T2368" s="181">
        <v>0.192495</v>
      </c>
      <c r="U2368" s="14">
        <v>63</v>
      </c>
      <c r="V2368" s="14" t="s">
        <v>17</v>
      </c>
      <c r="W2368" s="14" t="s">
        <v>17</v>
      </c>
      <c r="X2368" s="180">
        <v>0.25768999999999997</v>
      </c>
      <c r="Y2368" s="14">
        <v>76</v>
      </c>
      <c r="Z2368" s="184">
        <v>0.429475</v>
      </c>
      <c r="AA2368" s="14">
        <v>94</v>
      </c>
      <c r="AB2368" s="185">
        <v>0.49059000000000003</v>
      </c>
      <c r="AC2368" s="14">
        <v>105</v>
      </c>
      <c r="AD2368" s="147" t="s">
        <v>17</v>
      </c>
      <c r="AE2368" s="147" t="s">
        <v>17</v>
      </c>
    </row>
    <row r="2369" spans="1:31" ht="15">
      <c r="A2369" t="s">
        <v>143</v>
      </c>
      <c r="B2369" s="129" t="s">
        <v>265</v>
      </c>
      <c r="C2369" s="234">
        <v>41571</v>
      </c>
      <c r="D2369" s="234">
        <v>41807</v>
      </c>
      <c r="E2369" s="231">
        <v>2014</v>
      </c>
      <c r="F2369" s="231">
        <v>1</v>
      </c>
      <c r="G2369" s="231">
        <v>13</v>
      </c>
      <c r="H2369">
        <v>28.185194339999999</v>
      </c>
      <c r="I2369" s="370">
        <v>2.8866999999999998</v>
      </c>
      <c r="J2369" t="s">
        <v>17</v>
      </c>
      <c r="K2369" t="s">
        <v>17</v>
      </c>
      <c r="L2369" t="s">
        <v>17</v>
      </c>
      <c r="M2369" t="s">
        <v>17</v>
      </c>
      <c r="N2369" t="s">
        <v>17</v>
      </c>
      <c r="O2369" t="s">
        <v>17</v>
      </c>
      <c r="P2369" t="s">
        <v>17</v>
      </c>
      <c r="Q2369" t="s">
        <v>17</v>
      </c>
      <c r="R2369" t="s">
        <v>17</v>
      </c>
      <c r="S2369" t="s">
        <v>17</v>
      </c>
      <c r="T2369" s="181">
        <v>0.196635</v>
      </c>
      <c r="U2369" s="14">
        <v>63</v>
      </c>
      <c r="V2369" s="14" t="s">
        <v>17</v>
      </c>
      <c r="W2369" s="14" t="s">
        <v>17</v>
      </c>
      <c r="X2369" s="180">
        <v>0.24978499999999998</v>
      </c>
      <c r="Y2369" s="14">
        <v>76</v>
      </c>
      <c r="Z2369" s="184">
        <v>0.42194999999999999</v>
      </c>
      <c r="AA2369" s="14">
        <v>94</v>
      </c>
      <c r="AB2369" s="185">
        <v>0.47409000000000001</v>
      </c>
      <c r="AC2369" s="14">
        <v>105</v>
      </c>
      <c r="AD2369" s="147" t="s">
        <v>17</v>
      </c>
      <c r="AE2369" s="147" t="s">
        <v>17</v>
      </c>
    </row>
    <row r="2370" spans="1:31" ht="15">
      <c r="A2370" t="s">
        <v>143</v>
      </c>
      <c r="B2370" s="129" t="s">
        <v>265</v>
      </c>
      <c r="C2370" s="234">
        <v>41571</v>
      </c>
      <c r="D2370" s="234">
        <v>41807</v>
      </c>
      <c r="E2370" s="231">
        <v>2014</v>
      </c>
      <c r="F2370" s="231">
        <v>1</v>
      </c>
      <c r="G2370" s="231">
        <v>14</v>
      </c>
      <c r="H2370">
        <v>26.683549200000002</v>
      </c>
      <c r="I2370" s="370">
        <v>2.3515000000000001</v>
      </c>
      <c r="J2370" t="s">
        <v>17</v>
      </c>
      <c r="K2370" t="s">
        <v>17</v>
      </c>
      <c r="L2370" t="s">
        <v>17</v>
      </c>
      <c r="M2370" t="s">
        <v>17</v>
      </c>
      <c r="N2370" t="s">
        <v>17</v>
      </c>
      <c r="O2370" t="s">
        <v>17</v>
      </c>
      <c r="P2370" t="s">
        <v>17</v>
      </c>
      <c r="Q2370" t="s">
        <v>17</v>
      </c>
      <c r="R2370" t="s">
        <v>17</v>
      </c>
      <c r="S2370" t="s">
        <v>17</v>
      </c>
      <c r="T2370" s="181">
        <v>0.21586</v>
      </c>
      <c r="U2370" s="14">
        <v>63</v>
      </c>
      <c r="V2370" s="14" t="s">
        <v>17</v>
      </c>
      <c r="W2370" s="14" t="s">
        <v>17</v>
      </c>
      <c r="X2370" s="180">
        <v>0.28640500000000002</v>
      </c>
      <c r="Y2370" s="14">
        <v>76</v>
      </c>
      <c r="Z2370" s="184">
        <v>0.46218499999999996</v>
      </c>
      <c r="AA2370" s="14">
        <v>94</v>
      </c>
      <c r="AB2370" s="185">
        <v>0.482375</v>
      </c>
      <c r="AC2370" s="14">
        <v>105</v>
      </c>
      <c r="AD2370" s="147" t="s">
        <v>17</v>
      </c>
      <c r="AE2370" s="147" t="s">
        <v>17</v>
      </c>
    </row>
    <row r="2371" spans="1:31" ht="15">
      <c r="A2371" t="s">
        <v>143</v>
      </c>
      <c r="B2371" s="129" t="s">
        <v>265</v>
      </c>
      <c r="C2371" s="234">
        <v>41571</v>
      </c>
      <c r="D2371" s="234">
        <v>41807</v>
      </c>
      <c r="E2371" s="231">
        <v>2014</v>
      </c>
      <c r="F2371" s="231">
        <v>2</v>
      </c>
      <c r="G2371" s="231">
        <v>1</v>
      </c>
      <c r="H2371">
        <v>29.780746879999999</v>
      </c>
      <c r="I2371" s="370">
        <v>2.0198</v>
      </c>
      <c r="J2371" t="s">
        <v>17</v>
      </c>
      <c r="K2371" t="s">
        <v>17</v>
      </c>
      <c r="L2371" t="s">
        <v>17</v>
      </c>
      <c r="M2371" t="s">
        <v>17</v>
      </c>
      <c r="N2371" t="s">
        <v>17</v>
      </c>
      <c r="O2371" t="s">
        <v>17</v>
      </c>
      <c r="P2371" t="s">
        <v>17</v>
      </c>
      <c r="Q2371" t="s">
        <v>17</v>
      </c>
      <c r="R2371" t="s">
        <v>17</v>
      </c>
      <c r="S2371" t="s">
        <v>17</v>
      </c>
      <c r="T2371" s="181">
        <v>0.25386500000000001</v>
      </c>
      <c r="U2371" s="14">
        <v>63</v>
      </c>
      <c r="V2371" s="14" t="s">
        <v>17</v>
      </c>
      <c r="W2371" s="14" t="s">
        <v>17</v>
      </c>
      <c r="X2371" s="180">
        <v>0.34026000000000001</v>
      </c>
      <c r="Y2371" s="14">
        <v>76</v>
      </c>
      <c r="Z2371" s="184">
        <v>0.36346000000000001</v>
      </c>
      <c r="AA2371" s="14">
        <v>94</v>
      </c>
      <c r="AB2371" s="185">
        <v>0.31342500000000001</v>
      </c>
      <c r="AC2371" s="14">
        <v>105</v>
      </c>
      <c r="AD2371" s="147" t="s">
        <v>17</v>
      </c>
      <c r="AE2371" s="147" t="s">
        <v>17</v>
      </c>
    </row>
    <row r="2372" spans="1:31" ht="15">
      <c r="A2372" t="s">
        <v>143</v>
      </c>
      <c r="B2372" s="129" t="s">
        <v>265</v>
      </c>
      <c r="C2372" s="234">
        <v>41571</v>
      </c>
      <c r="D2372" s="234">
        <v>41807</v>
      </c>
      <c r="E2372" s="231">
        <v>2014</v>
      </c>
      <c r="F2372" s="231">
        <v>2</v>
      </c>
      <c r="G2372" s="231">
        <v>2</v>
      </c>
      <c r="H2372">
        <v>33.298319489999997</v>
      </c>
      <c r="I2372" s="370">
        <v>1.8684000000000001</v>
      </c>
      <c r="J2372" t="s">
        <v>17</v>
      </c>
      <c r="K2372" t="s">
        <v>17</v>
      </c>
      <c r="L2372" t="s">
        <v>17</v>
      </c>
      <c r="M2372" t="s">
        <v>17</v>
      </c>
      <c r="N2372" t="s">
        <v>17</v>
      </c>
      <c r="O2372" t="s">
        <v>17</v>
      </c>
      <c r="P2372" t="s">
        <v>17</v>
      </c>
      <c r="Q2372" t="s">
        <v>17</v>
      </c>
      <c r="R2372" t="s">
        <v>17</v>
      </c>
      <c r="S2372" t="s">
        <v>17</v>
      </c>
      <c r="T2372" s="181">
        <v>0.26158500000000001</v>
      </c>
      <c r="U2372" s="14">
        <v>63</v>
      </c>
      <c r="V2372" s="14" t="s">
        <v>17</v>
      </c>
      <c r="W2372" s="14" t="s">
        <v>17</v>
      </c>
      <c r="X2372" s="180">
        <v>0.36617</v>
      </c>
      <c r="Y2372" s="14">
        <v>76</v>
      </c>
      <c r="Z2372" s="184">
        <v>0.47414999999999996</v>
      </c>
      <c r="AA2372" s="14">
        <v>94</v>
      </c>
      <c r="AB2372" s="185">
        <v>0.41569</v>
      </c>
      <c r="AC2372" s="14">
        <v>105</v>
      </c>
      <c r="AD2372" s="147" t="s">
        <v>17</v>
      </c>
      <c r="AE2372" s="147" t="s">
        <v>17</v>
      </c>
    </row>
    <row r="2373" spans="1:31" ht="15">
      <c r="A2373" t="s">
        <v>143</v>
      </c>
      <c r="B2373" s="129" t="s">
        <v>265</v>
      </c>
      <c r="C2373" s="234">
        <v>41571</v>
      </c>
      <c r="D2373" s="234">
        <v>41807</v>
      </c>
      <c r="E2373" s="231">
        <v>2014</v>
      </c>
      <c r="F2373" s="231">
        <v>2</v>
      </c>
      <c r="G2373" s="231">
        <v>3</v>
      </c>
      <c r="H2373">
        <v>32.0129351</v>
      </c>
      <c r="I2373" s="370">
        <v>1.9268000000000001</v>
      </c>
      <c r="J2373" t="s">
        <v>17</v>
      </c>
      <c r="K2373" t="s">
        <v>17</v>
      </c>
      <c r="L2373" t="s">
        <v>17</v>
      </c>
      <c r="M2373" t="s">
        <v>17</v>
      </c>
      <c r="N2373" t="s">
        <v>17</v>
      </c>
      <c r="O2373" t="s">
        <v>17</v>
      </c>
      <c r="P2373" t="s">
        <v>17</v>
      </c>
      <c r="Q2373" t="s">
        <v>17</v>
      </c>
      <c r="R2373" t="s">
        <v>17</v>
      </c>
      <c r="S2373" t="s">
        <v>17</v>
      </c>
      <c r="T2373" s="181">
        <v>0.25164500000000001</v>
      </c>
      <c r="U2373" s="14">
        <v>63</v>
      </c>
      <c r="V2373" s="14" t="s">
        <v>17</v>
      </c>
      <c r="W2373" s="14" t="s">
        <v>17</v>
      </c>
      <c r="X2373" s="180">
        <v>0.34373500000000001</v>
      </c>
      <c r="Y2373" s="14">
        <v>76</v>
      </c>
      <c r="Z2373" s="184">
        <v>0.40556000000000003</v>
      </c>
      <c r="AA2373" s="14">
        <v>94</v>
      </c>
      <c r="AB2373" s="185">
        <v>0.3347</v>
      </c>
      <c r="AC2373" s="14">
        <v>105</v>
      </c>
      <c r="AD2373" s="147" t="s">
        <v>17</v>
      </c>
      <c r="AE2373" s="147" t="s">
        <v>17</v>
      </c>
    </row>
    <row r="2374" spans="1:31" ht="15">
      <c r="A2374" t="s">
        <v>143</v>
      </c>
      <c r="B2374" s="129" t="s">
        <v>265</v>
      </c>
      <c r="C2374" s="234">
        <v>41571</v>
      </c>
      <c r="D2374" s="234">
        <v>41807</v>
      </c>
      <c r="E2374" s="231">
        <v>2014</v>
      </c>
      <c r="F2374" s="231">
        <v>2</v>
      </c>
      <c r="G2374" s="231">
        <v>4</v>
      </c>
      <c r="H2374">
        <v>28.59327824</v>
      </c>
      <c r="I2374" s="370">
        <v>2.0623</v>
      </c>
      <c r="J2374" t="s">
        <v>17</v>
      </c>
      <c r="K2374" t="s">
        <v>17</v>
      </c>
      <c r="L2374" t="s">
        <v>17</v>
      </c>
      <c r="M2374" t="s">
        <v>17</v>
      </c>
      <c r="N2374" t="s">
        <v>17</v>
      </c>
      <c r="O2374" t="s">
        <v>17</v>
      </c>
      <c r="P2374" t="s">
        <v>17</v>
      </c>
      <c r="Q2374" t="s">
        <v>17</v>
      </c>
      <c r="R2374" t="s">
        <v>17</v>
      </c>
      <c r="S2374" t="s">
        <v>17</v>
      </c>
      <c r="T2374" s="181">
        <v>0.25953500000000002</v>
      </c>
      <c r="U2374" s="14">
        <v>63</v>
      </c>
      <c r="V2374" s="14" t="s">
        <v>17</v>
      </c>
      <c r="W2374" s="14" t="s">
        <v>17</v>
      </c>
      <c r="X2374" s="180">
        <v>0.39406000000000002</v>
      </c>
      <c r="Y2374" s="14">
        <v>76</v>
      </c>
      <c r="Z2374" s="184">
        <v>0.51515500000000003</v>
      </c>
      <c r="AA2374" s="14">
        <v>94</v>
      </c>
      <c r="AB2374" s="185">
        <v>0.44877</v>
      </c>
      <c r="AC2374" s="14">
        <v>105</v>
      </c>
      <c r="AD2374" s="147" t="s">
        <v>17</v>
      </c>
      <c r="AE2374" s="147" t="s">
        <v>17</v>
      </c>
    </row>
    <row r="2375" spans="1:31" ht="15">
      <c r="A2375" t="s">
        <v>143</v>
      </c>
      <c r="B2375" s="129" t="s">
        <v>265</v>
      </c>
      <c r="C2375" s="234">
        <v>41571</v>
      </c>
      <c r="D2375" s="234">
        <v>41807</v>
      </c>
      <c r="E2375" s="231">
        <v>2014</v>
      </c>
      <c r="F2375" s="231">
        <v>2</v>
      </c>
      <c r="G2375" s="231">
        <v>5</v>
      </c>
      <c r="H2375">
        <v>26.437789129999999</v>
      </c>
      <c r="I2375" s="370">
        <v>2.5720000000000001</v>
      </c>
      <c r="J2375" t="s">
        <v>17</v>
      </c>
      <c r="K2375" t="s">
        <v>17</v>
      </c>
      <c r="L2375" t="s">
        <v>17</v>
      </c>
      <c r="M2375" t="s">
        <v>17</v>
      </c>
      <c r="N2375" t="s">
        <v>17</v>
      </c>
      <c r="O2375" t="s">
        <v>17</v>
      </c>
      <c r="P2375" t="s">
        <v>17</v>
      </c>
      <c r="Q2375" t="s">
        <v>17</v>
      </c>
      <c r="R2375" t="s">
        <v>17</v>
      </c>
      <c r="S2375" t="s">
        <v>17</v>
      </c>
      <c r="T2375" s="181">
        <v>0.21354000000000001</v>
      </c>
      <c r="U2375" s="14">
        <v>63</v>
      </c>
      <c r="V2375" s="14" t="s">
        <v>17</v>
      </c>
      <c r="W2375" s="14" t="s">
        <v>17</v>
      </c>
      <c r="X2375" s="180">
        <v>0.31713999999999998</v>
      </c>
      <c r="Y2375" s="14">
        <v>76</v>
      </c>
      <c r="Z2375" s="184">
        <v>0.52464</v>
      </c>
      <c r="AA2375" s="14">
        <v>94</v>
      </c>
      <c r="AB2375" s="185">
        <v>0.52916000000000007</v>
      </c>
      <c r="AC2375" s="14">
        <v>105</v>
      </c>
      <c r="AD2375" s="147" t="s">
        <v>17</v>
      </c>
      <c r="AE2375" s="147" t="s">
        <v>17</v>
      </c>
    </row>
    <row r="2376" spans="1:31" ht="15">
      <c r="A2376" t="s">
        <v>143</v>
      </c>
      <c r="B2376" s="129" t="s">
        <v>265</v>
      </c>
      <c r="C2376" s="234">
        <v>41571</v>
      </c>
      <c r="D2376" s="234">
        <v>41807</v>
      </c>
      <c r="E2376" s="231">
        <v>2014</v>
      </c>
      <c r="F2376" s="231">
        <v>2</v>
      </c>
      <c r="G2376" s="231">
        <v>6</v>
      </c>
      <c r="H2376">
        <v>27.817767830000001</v>
      </c>
      <c r="I2376" s="370">
        <v>2.5327000000000002</v>
      </c>
      <c r="J2376" t="s">
        <v>17</v>
      </c>
      <c r="K2376" t="s">
        <v>17</v>
      </c>
      <c r="L2376" t="s">
        <v>17</v>
      </c>
      <c r="M2376" t="s">
        <v>17</v>
      </c>
      <c r="N2376" t="s">
        <v>17</v>
      </c>
      <c r="O2376" t="s">
        <v>17</v>
      </c>
      <c r="P2376" t="s">
        <v>17</v>
      </c>
      <c r="Q2376" t="s">
        <v>17</v>
      </c>
      <c r="R2376" t="s">
        <v>17</v>
      </c>
      <c r="S2376" t="s">
        <v>17</v>
      </c>
      <c r="T2376" s="181">
        <v>0.17680499999999999</v>
      </c>
      <c r="U2376" s="14">
        <v>63</v>
      </c>
      <c r="V2376" s="14" t="s">
        <v>17</v>
      </c>
      <c r="W2376" s="14" t="s">
        <v>17</v>
      </c>
      <c r="X2376" s="180">
        <v>0.233795</v>
      </c>
      <c r="Y2376" s="14">
        <v>76</v>
      </c>
      <c r="Z2376" s="184">
        <v>0.38170999999999999</v>
      </c>
      <c r="AA2376" s="14">
        <v>94</v>
      </c>
      <c r="AB2376" s="185">
        <v>0.48110999999999998</v>
      </c>
      <c r="AC2376" s="14">
        <v>105</v>
      </c>
      <c r="AD2376" s="147" t="s">
        <v>17</v>
      </c>
      <c r="AE2376" s="147" t="s">
        <v>17</v>
      </c>
    </row>
    <row r="2377" spans="1:31" ht="15">
      <c r="A2377" t="s">
        <v>143</v>
      </c>
      <c r="B2377" s="129" t="s">
        <v>265</v>
      </c>
      <c r="C2377" s="234">
        <v>41571</v>
      </c>
      <c r="D2377" s="234">
        <v>41807</v>
      </c>
      <c r="E2377" s="231">
        <v>2014</v>
      </c>
      <c r="F2377" s="231">
        <v>2</v>
      </c>
      <c r="G2377" s="231">
        <v>7</v>
      </c>
      <c r="H2377">
        <v>28.310892160000002</v>
      </c>
      <c r="I2377" s="370">
        <v>2.7372999999999998</v>
      </c>
      <c r="J2377" t="s">
        <v>17</v>
      </c>
      <c r="K2377" t="s">
        <v>17</v>
      </c>
      <c r="L2377" t="s">
        <v>17</v>
      </c>
      <c r="M2377" t="s">
        <v>17</v>
      </c>
      <c r="N2377" t="s">
        <v>17</v>
      </c>
      <c r="O2377" t="s">
        <v>17</v>
      </c>
      <c r="P2377" t="s">
        <v>17</v>
      </c>
      <c r="Q2377" t="s">
        <v>17</v>
      </c>
      <c r="R2377" t="s">
        <v>17</v>
      </c>
      <c r="S2377" t="s">
        <v>17</v>
      </c>
      <c r="T2377" s="181">
        <v>0.18465500000000001</v>
      </c>
      <c r="U2377" s="14">
        <v>63</v>
      </c>
      <c r="V2377" s="14" t="s">
        <v>17</v>
      </c>
      <c r="W2377" s="14" t="s">
        <v>17</v>
      </c>
      <c r="X2377" s="180">
        <v>0.21992</v>
      </c>
      <c r="Y2377" s="14">
        <v>76</v>
      </c>
      <c r="Z2377" s="184">
        <v>0.32788499999999998</v>
      </c>
      <c r="AA2377" s="14">
        <v>94</v>
      </c>
      <c r="AB2377" s="185">
        <v>0.42615999999999998</v>
      </c>
      <c r="AC2377" s="14">
        <v>105</v>
      </c>
      <c r="AD2377" s="147" t="s">
        <v>17</v>
      </c>
      <c r="AE2377" s="147" t="s">
        <v>17</v>
      </c>
    </row>
    <row r="2378" spans="1:31" ht="15">
      <c r="A2378" t="s">
        <v>143</v>
      </c>
      <c r="B2378" s="129" t="s">
        <v>265</v>
      </c>
      <c r="C2378" s="234">
        <v>41571</v>
      </c>
      <c r="D2378" s="234">
        <v>41807</v>
      </c>
      <c r="E2378" s="231">
        <v>2014</v>
      </c>
      <c r="F2378" s="231">
        <v>2</v>
      </c>
      <c r="G2378" s="231">
        <v>8</v>
      </c>
      <c r="H2378">
        <v>27.275854209999999</v>
      </c>
      <c r="I2378" s="370" t="s">
        <v>17</v>
      </c>
      <c r="J2378" t="s">
        <v>17</v>
      </c>
      <c r="K2378" t="s">
        <v>17</v>
      </c>
      <c r="L2378" t="s">
        <v>17</v>
      </c>
      <c r="M2378" t="s">
        <v>17</v>
      </c>
      <c r="N2378" t="s">
        <v>17</v>
      </c>
      <c r="O2378" t="s">
        <v>17</v>
      </c>
      <c r="P2378" t="s">
        <v>17</v>
      </c>
      <c r="Q2378" t="s">
        <v>17</v>
      </c>
      <c r="R2378" t="s">
        <v>17</v>
      </c>
      <c r="S2378" t="s">
        <v>17</v>
      </c>
      <c r="T2378" s="181">
        <v>0.20094499999999998</v>
      </c>
      <c r="U2378" s="14">
        <v>63</v>
      </c>
      <c r="V2378" s="14" t="s">
        <v>17</v>
      </c>
      <c r="W2378" s="14" t="s">
        <v>17</v>
      </c>
      <c r="X2378" s="180">
        <v>0.270455</v>
      </c>
      <c r="Y2378" s="14">
        <v>76</v>
      </c>
      <c r="Z2378" s="184">
        <v>0.36392999999999998</v>
      </c>
      <c r="AA2378" s="14">
        <v>94</v>
      </c>
      <c r="AB2378" s="185">
        <v>0.36531999999999998</v>
      </c>
      <c r="AC2378" s="14">
        <v>105</v>
      </c>
      <c r="AD2378" s="147" t="s">
        <v>17</v>
      </c>
      <c r="AE2378" s="147" t="s">
        <v>17</v>
      </c>
    </row>
    <row r="2379" spans="1:31" ht="15">
      <c r="A2379" t="s">
        <v>143</v>
      </c>
      <c r="B2379" s="129" t="s">
        <v>265</v>
      </c>
      <c r="C2379" s="234">
        <v>41571</v>
      </c>
      <c r="D2379" s="234">
        <v>41807</v>
      </c>
      <c r="E2379" s="231">
        <v>2014</v>
      </c>
      <c r="F2379" s="231">
        <v>2</v>
      </c>
      <c r="G2379" s="231">
        <v>9</v>
      </c>
      <c r="H2379">
        <v>28.271501780000001</v>
      </c>
      <c r="I2379" s="370">
        <v>2.4224000000000001</v>
      </c>
      <c r="J2379" t="s">
        <v>17</v>
      </c>
      <c r="K2379" t="s">
        <v>17</v>
      </c>
      <c r="L2379" t="s">
        <v>17</v>
      </c>
      <c r="M2379" t="s">
        <v>17</v>
      </c>
      <c r="N2379" t="s">
        <v>17</v>
      </c>
      <c r="O2379" t="s">
        <v>17</v>
      </c>
      <c r="P2379" t="s">
        <v>17</v>
      </c>
      <c r="Q2379" t="s">
        <v>17</v>
      </c>
      <c r="R2379" t="s">
        <v>17</v>
      </c>
      <c r="S2379" t="s">
        <v>17</v>
      </c>
      <c r="T2379" s="181">
        <v>0.18993749999999998</v>
      </c>
      <c r="U2379" s="14">
        <v>63</v>
      </c>
      <c r="V2379" s="14" t="s">
        <v>17</v>
      </c>
      <c r="W2379" s="14" t="s">
        <v>17</v>
      </c>
      <c r="X2379" s="180">
        <v>0.24879500000000002</v>
      </c>
      <c r="Y2379" s="14">
        <v>76</v>
      </c>
      <c r="Z2379" s="184">
        <v>0.42137999999999998</v>
      </c>
      <c r="AA2379" s="14">
        <v>94</v>
      </c>
      <c r="AB2379" s="185">
        <v>0.47695500000000002</v>
      </c>
      <c r="AC2379" s="14">
        <v>105</v>
      </c>
      <c r="AD2379" s="147" t="s">
        <v>17</v>
      </c>
      <c r="AE2379" s="147" t="s">
        <v>17</v>
      </c>
    </row>
    <row r="2380" spans="1:31" ht="15">
      <c r="A2380" t="s">
        <v>143</v>
      </c>
      <c r="B2380" s="129" t="s">
        <v>265</v>
      </c>
      <c r="C2380" s="234">
        <v>41571</v>
      </c>
      <c r="D2380" s="234">
        <v>41807</v>
      </c>
      <c r="E2380" s="231">
        <v>2014</v>
      </c>
      <c r="F2380" s="231">
        <v>2</v>
      </c>
      <c r="G2380" s="231">
        <v>10</v>
      </c>
      <c r="H2380">
        <v>30.565298080000002</v>
      </c>
      <c r="I2380" s="370">
        <v>2.6579999999999999</v>
      </c>
      <c r="J2380" t="s">
        <v>17</v>
      </c>
      <c r="K2380" t="s">
        <v>17</v>
      </c>
      <c r="L2380" t="s">
        <v>17</v>
      </c>
      <c r="M2380" t="s">
        <v>17</v>
      </c>
      <c r="N2380" t="s">
        <v>17</v>
      </c>
      <c r="O2380" t="s">
        <v>17</v>
      </c>
      <c r="P2380" t="s">
        <v>17</v>
      </c>
      <c r="Q2380" t="s">
        <v>17</v>
      </c>
      <c r="R2380" t="s">
        <v>17</v>
      </c>
      <c r="S2380" t="s">
        <v>17</v>
      </c>
      <c r="T2380" s="181">
        <v>0.201235</v>
      </c>
      <c r="U2380" s="14">
        <v>63</v>
      </c>
      <c r="V2380" s="14" t="s">
        <v>17</v>
      </c>
      <c r="W2380" s="14" t="s">
        <v>17</v>
      </c>
      <c r="X2380" s="180">
        <v>0.28009499999999998</v>
      </c>
      <c r="Y2380" s="14">
        <v>76</v>
      </c>
      <c r="Z2380" s="184">
        <v>0.48302</v>
      </c>
      <c r="AA2380" s="14">
        <v>94</v>
      </c>
      <c r="AB2380" s="185">
        <v>0.51593</v>
      </c>
      <c r="AC2380" s="14">
        <v>105</v>
      </c>
      <c r="AD2380" s="147" t="s">
        <v>17</v>
      </c>
      <c r="AE2380" s="147" t="s">
        <v>17</v>
      </c>
    </row>
    <row r="2381" spans="1:31" ht="15">
      <c r="A2381" t="s">
        <v>143</v>
      </c>
      <c r="B2381" s="129" t="s">
        <v>265</v>
      </c>
      <c r="C2381" s="234">
        <v>41571</v>
      </c>
      <c r="D2381" s="234">
        <v>41807</v>
      </c>
      <c r="E2381" s="231">
        <v>2014</v>
      </c>
      <c r="F2381" s="231">
        <v>2</v>
      </c>
      <c r="G2381" s="231">
        <v>11</v>
      </c>
      <c r="H2381">
        <v>32.071573559999997</v>
      </c>
      <c r="I2381" s="370">
        <v>2.6484999999999999</v>
      </c>
      <c r="J2381" t="s">
        <v>17</v>
      </c>
      <c r="K2381" t="s">
        <v>17</v>
      </c>
      <c r="L2381" t="s">
        <v>17</v>
      </c>
      <c r="M2381" t="s">
        <v>17</v>
      </c>
      <c r="N2381" t="s">
        <v>17</v>
      </c>
      <c r="O2381" t="s">
        <v>17</v>
      </c>
      <c r="P2381" t="s">
        <v>17</v>
      </c>
      <c r="Q2381" t="s">
        <v>17</v>
      </c>
      <c r="R2381" t="s">
        <v>17</v>
      </c>
      <c r="S2381" t="s">
        <v>17</v>
      </c>
      <c r="T2381" s="181">
        <v>0.201545</v>
      </c>
      <c r="U2381" s="14">
        <v>63</v>
      </c>
      <c r="V2381" s="14" t="s">
        <v>17</v>
      </c>
      <c r="W2381" s="14" t="s">
        <v>17</v>
      </c>
      <c r="X2381" s="180">
        <v>0.26529999999999998</v>
      </c>
      <c r="Y2381" s="14">
        <v>76</v>
      </c>
      <c r="Z2381" s="184">
        <v>0.47135000000000005</v>
      </c>
      <c r="AA2381" s="14">
        <v>94</v>
      </c>
      <c r="AB2381" s="185">
        <v>0.50607999999999997</v>
      </c>
      <c r="AC2381" s="14">
        <v>105</v>
      </c>
      <c r="AD2381" s="147" t="s">
        <v>17</v>
      </c>
      <c r="AE2381" s="147" t="s">
        <v>17</v>
      </c>
    </row>
    <row r="2382" spans="1:31" ht="15">
      <c r="A2382" t="s">
        <v>143</v>
      </c>
      <c r="B2382" s="129" t="s">
        <v>265</v>
      </c>
      <c r="C2382" s="234">
        <v>41571</v>
      </c>
      <c r="D2382" s="234">
        <v>41807</v>
      </c>
      <c r="E2382" s="231">
        <v>2014</v>
      </c>
      <c r="F2382" s="231">
        <v>2</v>
      </c>
      <c r="G2382" s="231">
        <v>12</v>
      </c>
      <c r="H2382">
        <v>33.573000890000003</v>
      </c>
      <c r="I2382" s="370">
        <v>2.3494000000000002</v>
      </c>
      <c r="J2382" t="s">
        <v>17</v>
      </c>
      <c r="K2382" t="s">
        <v>17</v>
      </c>
      <c r="L2382" t="s">
        <v>17</v>
      </c>
      <c r="M2382" t="s">
        <v>17</v>
      </c>
      <c r="N2382" t="s">
        <v>17</v>
      </c>
      <c r="O2382" t="s">
        <v>17</v>
      </c>
      <c r="P2382" t="s">
        <v>17</v>
      </c>
      <c r="Q2382" t="s">
        <v>17</v>
      </c>
      <c r="R2382" t="s">
        <v>17</v>
      </c>
      <c r="S2382" t="s">
        <v>17</v>
      </c>
      <c r="T2382" s="181">
        <v>0.176015</v>
      </c>
      <c r="U2382" s="14">
        <v>63</v>
      </c>
      <c r="V2382" s="14" t="s">
        <v>17</v>
      </c>
      <c r="W2382" s="14" t="s">
        <v>17</v>
      </c>
      <c r="X2382" s="180">
        <v>0.22103500000000001</v>
      </c>
      <c r="Y2382" s="14">
        <v>76</v>
      </c>
      <c r="Z2382" s="184">
        <v>0.3810925</v>
      </c>
      <c r="AA2382" s="14">
        <v>94</v>
      </c>
      <c r="AB2382" s="185">
        <v>0.49598500000000001</v>
      </c>
      <c r="AC2382" s="14">
        <v>105</v>
      </c>
      <c r="AD2382" s="147" t="s">
        <v>17</v>
      </c>
      <c r="AE2382" s="147" t="s">
        <v>17</v>
      </c>
    </row>
    <row r="2383" spans="1:31" ht="15">
      <c r="A2383" t="s">
        <v>143</v>
      </c>
      <c r="B2383" s="129" t="s">
        <v>265</v>
      </c>
      <c r="C2383" s="234">
        <v>41571</v>
      </c>
      <c r="D2383" s="234">
        <v>41807</v>
      </c>
      <c r="E2383" s="231">
        <v>2014</v>
      </c>
      <c r="F2383" s="231">
        <v>2</v>
      </c>
      <c r="G2383" s="231">
        <v>13</v>
      </c>
      <c r="H2383">
        <v>27.031796740000001</v>
      </c>
      <c r="I2383" s="370">
        <v>2.6958000000000002</v>
      </c>
      <c r="J2383" t="s">
        <v>17</v>
      </c>
      <c r="K2383" t="s">
        <v>17</v>
      </c>
      <c r="L2383" t="s">
        <v>17</v>
      </c>
      <c r="M2383" t="s">
        <v>17</v>
      </c>
      <c r="N2383" t="s">
        <v>17</v>
      </c>
      <c r="O2383" t="s">
        <v>17</v>
      </c>
      <c r="P2383" t="s">
        <v>17</v>
      </c>
      <c r="Q2383" t="s">
        <v>17</v>
      </c>
      <c r="R2383" t="s">
        <v>17</v>
      </c>
      <c r="S2383" t="s">
        <v>17</v>
      </c>
      <c r="T2383" s="181">
        <v>0.17615</v>
      </c>
      <c r="U2383" s="14">
        <v>63</v>
      </c>
      <c r="V2383" s="14" t="s">
        <v>17</v>
      </c>
      <c r="W2383" s="14" t="s">
        <v>17</v>
      </c>
      <c r="X2383" s="180">
        <v>0.21629999999999999</v>
      </c>
      <c r="Y2383" s="14">
        <v>76</v>
      </c>
      <c r="Z2383" s="184">
        <v>0.30432999999999999</v>
      </c>
      <c r="AA2383" s="14">
        <v>94</v>
      </c>
      <c r="AB2383" s="185">
        <v>0.46055499999999999</v>
      </c>
      <c r="AC2383" s="14">
        <v>105</v>
      </c>
      <c r="AD2383" s="147" t="s">
        <v>17</v>
      </c>
      <c r="AE2383" s="147" t="s">
        <v>17</v>
      </c>
    </row>
    <row r="2384" spans="1:31" ht="15">
      <c r="A2384" t="s">
        <v>143</v>
      </c>
      <c r="B2384" s="129" t="s">
        <v>265</v>
      </c>
      <c r="C2384" s="234">
        <v>41571</v>
      </c>
      <c r="D2384" s="234">
        <v>41807</v>
      </c>
      <c r="E2384" s="231">
        <v>2014</v>
      </c>
      <c r="F2384" s="231">
        <v>2</v>
      </c>
      <c r="G2384" s="231">
        <v>14</v>
      </c>
      <c r="H2384">
        <v>30.261226239999999</v>
      </c>
      <c r="I2384" s="370">
        <v>2.8372999999999999</v>
      </c>
      <c r="J2384" t="s">
        <v>17</v>
      </c>
      <c r="K2384" t="s">
        <v>17</v>
      </c>
      <c r="L2384" t="s">
        <v>17</v>
      </c>
      <c r="M2384" t="s">
        <v>17</v>
      </c>
      <c r="N2384" t="s">
        <v>17</v>
      </c>
      <c r="O2384" t="s">
        <v>17</v>
      </c>
      <c r="P2384" t="s">
        <v>17</v>
      </c>
      <c r="Q2384" t="s">
        <v>17</v>
      </c>
      <c r="R2384" t="s">
        <v>17</v>
      </c>
      <c r="S2384" t="s">
        <v>17</v>
      </c>
      <c r="T2384" s="181">
        <v>0.18138499999999999</v>
      </c>
      <c r="U2384" s="14">
        <v>63</v>
      </c>
      <c r="V2384" s="14" t="s">
        <v>17</v>
      </c>
      <c r="W2384" s="14" t="s">
        <v>17</v>
      </c>
      <c r="X2384" s="180">
        <v>0.22678500000000001</v>
      </c>
      <c r="Y2384" s="14">
        <v>76</v>
      </c>
      <c r="Z2384" s="184">
        <v>0.34997500000000004</v>
      </c>
      <c r="AA2384" s="14">
        <v>94</v>
      </c>
      <c r="AB2384" s="185">
        <v>0.42674500000000004</v>
      </c>
      <c r="AC2384" s="14">
        <v>105</v>
      </c>
      <c r="AD2384" s="147" t="s">
        <v>17</v>
      </c>
      <c r="AE2384" s="147" t="s">
        <v>17</v>
      </c>
    </row>
    <row r="2385" spans="1:31" ht="15">
      <c r="A2385" t="s">
        <v>143</v>
      </c>
      <c r="B2385" s="129" t="s">
        <v>265</v>
      </c>
      <c r="C2385" s="234">
        <v>41571</v>
      </c>
      <c r="D2385" s="234">
        <v>41807</v>
      </c>
      <c r="E2385" s="231">
        <v>2014</v>
      </c>
      <c r="F2385" s="231">
        <v>3</v>
      </c>
      <c r="G2385" s="231">
        <v>1</v>
      </c>
      <c r="H2385">
        <v>28.894101920000001</v>
      </c>
      <c r="I2385" s="370">
        <v>2.8012999999999999</v>
      </c>
      <c r="J2385" t="s">
        <v>17</v>
      </c>
      <c r="K2385" t="s">
        <v>17</v>
      </c>
      <c r="L2385" t="s">
        <v>17</v>
      </c>
      <c r="M2385" t="s">
        <v>17</v>
      </c>
      <c r="N2385" t="s">
        <v>17</v>
      </c>
      <c r="O2385" t="s">
        <v>17</v>
      </c>
      <c r="P2385" t="s">
        <v>17</v>
      </c>
      <c r="Q2385" t="s">
        <v>17</v>
      </c>
      <c r="R2385" t="s">
        <v>17</v>
      </c>
      <c r="S2385" t="s">
        <v>17</v>
      </c>
      <c r="T2385" s="181">
        <v>0.25656999999999996</v>
      </c>
      <c r="U2385" s="14">
        <v>63</v>
      </c>
      <c r="V2385" s="14" t="s">
        <v>17</v>
      </c>
      <c r="W2385" s="14" t="s">
        <v>17</v>
      </c>
      <c r="X2385" s="180">
        <v>0.34411999999999998</v>
      </c>
      <c r="Y2385" s="14">
        <v>76</v>
      </c>
      <c r="Z2385" s="184">
        <v>0.37653499999999995</v>
      </c>
      <c r="AA2385" s="14">
        <v>94</v>
      </c>
      <c r="AB2385" s="185">
        <v>0.33125499999999997</v>
      </c>
      <c r="AC2385" s="14">
        <v>105</v>
      </c>
      <c r="AD2385" s="147" t="s">
        <v>17</v>
      </c>
      <c r="AE2385" s="147" t="s">
        <v>17</v>
      </c>
    </row>
    <row r="2386" spans="1:31" ht="15">
      <c r="A2386" t="s">
        <v>143</v>
      </c>
      <c r="B2386" s="129" t="s">
        <v>265</v>
      </c>
      <c r="C2386" s="234">
        <v>41571</v>
      </c>
      <c r="D2386" s="234">
        <v>41807</v>
      </c>
      <c r="E2386" s="231">
        <v>2014</v>
      </c>
      <c r="F2386" s="231">
        <v>3</v>
      </c>
      <c r="G2386" s="231">
        <v>2</v>
      </c>
      <c r="H2386">
        <v>33.014103059999997</v>
      </c>
      <c r="I2386" s="370">
        <v>1.7817000000000001</v>
      </c>
      <c r="J2386" t="s">
        <v>17</v>
      </c>
      <c r="K2386" t="s">
        <v>17</v>
      </c>
      <c r="L2386" t="s">
        <v>17</v>
      </c>
      <c r="M2386" t="s">
        <v>17</v>
      </c>
      <c r="N2386" t="s">
        <v>17</v>
      </c>
      <c r="O2386" t="s">
        <v>17</v>
      </c>
      <c r="P2386" t="s">
        <v>17</v>
      </c>
      <c r="Q2386" t="s">
        <v>17</v>
      </c>
      <c r="R2386" t="s">
        <v>17</v>
      </c>
      <c r="S2386" t="s">
        <v>17</v>
      </c>
      <c r="T2386" s="181">
        <v>0.23578500000000002</v>
      </c>
      <c r="U2386" s="14">
        <v>63</v>
      </c>
      <c r="V2386" s="14" t="s">
        <v>17</v>
      </c>
      <c r="W2386" s="14" t="s">
        <v>17</v>
      </c>
      <c r="X2386" s="180">
        <v>0.339725</v>
      </c>
      <c r="Y2386" s="14">
        <v>76</v>
      </c>
      <c r="Z2386" s="184">
        <v>0.44703500000000002</v>
      </c>
      <c r="AA2386" s="14">
        <v>94</v>
      </c>
      <c r="AB2386" s="185">
        <v>0.41903500000000005</v>
      </c>
      <c r="AC2386" s="14">
        <v>105</v>
      </c>
      <c r="AD2386" s="147" t="s">
        <v>17</v>
      </c>
      <c r="AE2386" s="147" t="s">
        <v>17</v>
      </c>
    </row>
    <row r="2387" spans="1:31" ht="15">
      <c r="A2387" t="s">
        <v>143</v>
      </c>
      <c r="B2387" s="129" t="s">
        <v>265</v>
      </c>
      <c r="C2387" s="234">
        <v>41571</v>
      </c>
      <c r="D2387" s="234">
        <v>41807</v>
      </c>
      <c r="E2387" s="231">
        <v>2014</v>
      </c>
      <c r="F2387" s="231">
        <v>3</v>
      </c>
      <c r="G2387" s="231">
        <v>3</v>
      </c>
      <c r="H2387">
        <v>29.154266119999999</v>
      </c>
      <c r="I2387" s="370">
        <v>1.8387</v>
      </c>
      <c r="J2387" t="s">
        <v>17</v>
      </c>
      <c r="K2387" t="s">
        <v>17</v>
      </c>
      <c r="L2387" t="s">
        <v>17</v>
      </c>
      <c r="M2387" t="s">
        <v>17</v>
      </c>
      <c r="N2387" t="s">
        <v>17</v>
      </c>
      <c r="O2387" t="s">
        <v>17</v>
      </c>
      <c r="P2387" t="s">
        <v>17</v>
      </c>
      <c r="Q2387" t="s">
        <v>17</v>
      </c>
      <c r="R2387" t="s">
        <v>17</v>
      </c>
      <c r="S2387" t="s">
        <v>17</v>
      </c>
      <c r="T2387" s="181">
        <v>0.22517000000000001</v>
      </c>
      <c r="U2387" s="14">
        <v>63</v>
      </c>
      <c r="V2387" s="14" t="s">
        <v>17</v>
      </c>
      <c r="W2387" s="14" t="s">
        <v>17</v>
      </c>
      <c r="X2387" s="180">
        <v>0.30420000000000003</v>
      </c>
      <c r="Y2387" s="14">
        <v>76</v>
      </c>
      <c r="Z2387" s="184">
        <v>0.44533999999999996</v>
      </c>
      <c r="AA2387" s="14">
        <v>94</v>
      </c>
      <c r="AB2387" s="185">
        <v>0.42383500000000002</v>
      </c>
      <c r="AC2387" s="14">
        <v>105</v>
      </c>
      <c r="AD2387" s="147" t="s">
        <v>17</v>
      </c>
      <c r="AE2387" s="147" t="s">
        <v>17</v>
      </c>
    </row>
    <row r="2388" spans="1:31" ht="15">
      <c r="A2388" t="s">
        <v>143</v>
      </c>
      <c r="B2388" s="129" t="s">
        <v>265</v>
      </c>
      <c r="C2388" s="234">
        <v>41571</v>
      </c>
      <c r="D2388" s="234">
        <v>41807</v>
      </c>
      <c r="E2388" s="231">
        <v>2014</v>
      </c>
      <c r="F2388" s="231">
        <v>3</v>
      </c>
      <c r="G2388" s="231">
        <v>4</v>
      </c>
      <c r="H2388">
        <v>28.678526000000002</v>
      </c>
      <c r="I2388" s="370">
        <v>2.0703</v>
      </c>
      <c r="J2388" t="s">
        <v>17</v>
      </c>
      <c r="K2388" t="s">
        <v>17</v>
      </c>
      <c r="L2388" t="s">
        <v>17</v>
      </c>
      <c r="M2388" t="s">
        <v>17</v>
      </c>
      <c r="N2388" t="s">
        <v>17</v>
      </c>
      <c r="O2388" t="s">
        <v>17</v>
      </c>
      <c r="P2388" t="s">
        <v>17</v>
      </c>
      <c r="Q2388" t="s">
        <v>17</v>
      </c>
      <c r="R2388" t="s">
        <v>17</v>
      </c>
      <c r="S2388" t="s">
        <v>17</v>
      </c>
      <c r="T2388" s="181">
        <v>0.209065</v>
      </c>
      <c r="U2388" s="14">
        <v>63</v>
      </c>
      <c r="V2388" s="14" t="s">
        <v>17</v>
      </c>
      <c r="W2388" s="14" t="s">
        <v>17</v>
      </c>
      <c r="X2388" s="180">
        <v>0.30840000000000001</v>
      </c>
      <c r="Y2388" s="14">
        <v>76</v>
      </c>
      <c r="Z2388" s="184">
        <v>0.51696500000000001</v>
      </c>
      <c r="AA2388" s="14">
        <v>94</v>
      </c>
      <c r="AB2388" s="185">
        <v>0.56389500000000004</v>
      </c>
      <c r="AC2388" s="14">
        <v>105</v>
      </c>
      <c r="AD2388" s="147" t="s">
        <v>17</v>
      </c>
      <c r="AE2388" s="147" t="s">
        <v>17</v>
      </c>
    </row>
    <row r="2389" spans="1:31" ht="15">
      <c r="A2389" t="s">
        <v>143</v>
      </c>
      <c r="B2389" s="129" t="s">
        <v>265</v>
      </c>
      <c r="C2389" s="234">
        <v>41571</v>
      </c>
      <c r="D2389" s="234">
        <v>41807</v>
      </c>
      <c r="E2389" s="231">
        <v>2014</v>
      </c>
      <c r="F2389" s="231">
        <v>3</v>
      </c>
      <c r="G2389" s="231">
        <v>5</v>
      </c>
      <c r="H2389">
        <v>25.249819970000001</v>
      </c>
      <c r="I2389" s="370">
        <v>2.5686</v>
      </c>
      <c r="J2389" t="s">
        <v>17</v>
      </c>
      <c r="K2389" t="s">
        <v>17</v>
      </c>
      <c r="L2389" t="s">
        <v>17</v>
      </c>
      <c r="M2389" t="s">
        <v>17</v>
      </c>
      <c r="N2389" t="s">
        <v>17</v>
      </c>
      <c r="O2389" t="s">
        <v>17</v>
      </c>
      <c r="P2389" t="s">
        <v>17</v>
      </c>
      <c r="Q2389" t="s">
        <v>17</v>
      </c>
      <c r="R2389" t="s">
        <v>17</v>
      </c>
      <c r="S2389" t="s">
        <v>17</v>
      </c>
      <c r="T2389" s="181">
        <v>0.20636499999999999</v>
      </c>
      <c r="U2389" s="14">
        <v>63</v>
      </c>
      <c r="V2389" s="14" t="s">
        <v>17</v>
      </c>
      <c r="W2389" s="14" t="s">
        <v>17</v>
      </c>
      <c r="X2389" s="180">
        <v>0.278165</v>
      </c>
      <c r="Y2389" s="14">
        <v>76</v>
      </c>
      <c r="Z2389" s="184">
        <v>0.492975</v>
      </c>
      <c r="AA2389" s="14">
        <v>94</v>
      </c>
      <c r="AB2389" s="185">
        <v>0.51854</v>
      </c>
      <c r="AC2389" s="14">
        <v>105</v>
      </c>
      <c r="AD2389" s="147" t="s">
        <v>17</v>
      </c>
      <c r="AE2389" s="147" t="s">
        <v>17</v>
      </c>
    </row>
    <row r="2390" spans="1:31" ht="15">
      <c r="A2390" t="s">
        <v>143</v>
      </c>
      <c r="B2390" s="129" t="s">
        <v>265</v>
      </c>
      <c r="C2390" s="234">
        <v>41571</v>
      </c>
      <c r="D2390" s="234">
        <v>41807</v>
      </c>
      <c r="E2390" s="231">
        <v>2014</v>
      </c>
      <c r="F2390" s="231">
        <v>3</v>
      </c>
      <c r="G2390" s="231">
        <v>6</v>
      </c>
      <c r="H2390">
        <v>29.545876799999998</v>
      </c>
      <c r="I2390" s="370">
        <v>2.7454999999999998</v>
      </c>
      <c r="J2390" t="s">
        <v>17</v>
      </c>
      <c r="K2390" t="s">
        <v>17</v>
      </c>
      <c r="L2390" t="s">
        <v>17</v>
      </c>
      <c r="M2390" t="s">
        <v>17</v>
      </c>
      <c r="N2390" t="s">
        <v>17</v>
      </c>
      <c r="O2390" t="s">
        <v>17</v>
      </c>
      <c r="P2390" t="s">
        <v>17</v>
      </c>
      <c r="Q2390" t="s">
        <v>17</v>
      </c>
      <c r="R2390" t="s">
        <v>17</v>
      </c>
      <c r="S2390" t="s">
        <v>17</v>
      </c>
      <c r="T2390" s="181">
        <v>0.19874</v>
      </c>
      <c r="U2390" s="14">
        <v>63</v>
      </c>
      <c r="V2390" s="14" t="s">
        <v>17</v>
      </c>
      <c r="W2390" s="14" t="s">
        <v>17</v>
      </c>
      <c r="X2390" s="180">
        <v>0.26363999999999999</v>
      </c>
      <c r="Y2390" s="14">
        <v>76</v>
      </c>
      <c r="Z2390" s="184">
        <v>0.44159000000000004</v>
      </c>
      <c r="AA2390" s="14">
        <v>94</v>
      </c>
      <c r="AB2390" s="185">
        <v>0.52340500000000001</v>
      </c>
      <c r="AC2390" s="14">
        <v>105</v>
      </c>
      <c r="AD2390" s="147" t="s">
        <v>17</v>
      </c>
      <c r="AE2390" s="147" t="s">
        <v>17</v>
      </c>
    </row>
    <row r="2391" spans="1:31" ht="15">
      <c r="A2391" t="s">
        <v>143</v>
      </c>
      <c r="B2391" s="129" t="s">
        <v>265</v>
      </c>
      <c r="C2391" s="234">
        <v>41571</v>
      </c>
      <c r="D2391" s="234">
        <v>41807</v>
      </c>
      <c r="E2391" s="231">
        <v>2014</v>
      </c>
      <c r="F2391" s="231">
        <v>3</v>
      </c>
      <c r="G2391" s="231">
        <v>7</v>
      </c>
      <c r="H2391">
        <v>32.210823150000003</v>
      </c>
      <c r="I2391" s="370">
        <v>2.7622</v>
      </c>
      <c r="J2391" t="s">
        <v>17</v>
      </c>
      <c r="K2391" t="s">
        <v>17</v>
      </c>
      <c r="L2391" t="s">
        <v>17</v>
      </c>
      <c r="M2391" t="s">
        <v>17</v>
      </c>
      <c r="N2391" t="s">
        <v>17</v>
      </c>
      <c r="O2391" t="s">
        <v>17</v>
      </c>
      <c r="P2391" t="s">
        <v>17</v>
      </c>
      <c r="Q2391" t="s">
        <v>17</v>
      </c>
      <c r="R2391" t="s">
        <v>17</v>
      </c>
      <c r="S2391" t="s">
        <v>17</v>
      </c>
      <c r="T2391" s="181">
        <v>0.18698000000000001</v>
      </c>
      <c r="U2391" s="14">
        <v>63</v>
      </c>
      <c r="V2391" s="14" t="s">
        <v>17</v>
      </c>
      <c r="W2391" s="14" t="s">
        <v>17</v>
      </c>
      <c r="X2391" s="180">
        <v>0.231625</v>
      </c>
      <c r="Y2391" s="14">
        <v>76</v>
      </c>
      <c r="Z2391" s="184">
        <v>0.38053500000000001</v>
      </c>
      <c r="AA2391" s="14">
        <v>94</v>
      </c>
      <c r="AB2391" s="185">
        <v>0.49732500000000002</v>
      </c>
      <c r="AC2391" s="14">
        <v>105</v>
      </c>
      <c r="AD2391" s="147" t="s">
        <v>17</v>
      </c>
      <c r="AE2391" s="147" t="s">
        <v>17</v>
      </c>
    </row>
    <row r="2392" spans="1:31" ht="15">
      <c r="A2392" t="s">
        <v>143</v>
      </c>
      <c r="B2392" s="129" t="s">
        <v>265</v>
      </c>
      <c r="C2392" s="234">
        <v>41571</v>
      </c>
      <c r="D2392" s="234">
        <v>41807</v>
      </c>
      <c r="E2392" s="231">
        <v>2014</v>
      </c>
      <c r="F2392" s="231">
        <v>3</v>
      </c>
      <c r="G2392" s="231">
        <v>8</v>
      </c>
      <c r="H2392">
        <v>30.41174908</v>
      </c>
      <c r="I2392" s="370">
        <v>2.6518000000000002</v>
      </c>
      <c r="J2392" t="s">
        <v>17</v>
      </c>
      <c r="K2392" t="s">
        <v>17</v>
      </c>
      <c r="L2392" t="s">
        <v>17</v>
      </c>
      <c r="M2392" t="s">
        <v>17</v>
      </c>
      <c r="N2392" t="s">
        <v>17</v>
      </c>
      <c r="O2392" t="s">
        <v>17</v>
      </c>
      <c r="P2392" t="s">
        <v>17</v>
      </c>
      <c r="Q2392" t="s">
        <v>17</v>
      </c>
      <c r="R2392" t="s">
        <v>17</v>
      </c>
      <c r="S2392" t="s">
        <v>17</v>
      </c>
      <c r="T2392" s="181">
        <v>0.18932499999999999</v>
      </c>
      <c r="U2392" s="14">
        <v>63</v>
      </c>
      <c r="V2392" s="14" t="s">
        <v>17</v>
      </c>
      <c r="W2392" s="14" t="s">
        <v>17</v>
      </c>
      <c r="X2392" s="180">
        <v>0.23985499999999998</v>
      </c>
      <c r="Y2392" s="14">
        <v>76</v>
      </c>
      <c r="Z2392" s="184">
        <v>0.338945</v>
      </c>
      <c r="AA2392" s="14">
        <v>94</v>
      </c>
      <c r="AB2392" s="185">
        <v>0.39746000000000004</v>
      </c>
      <c r="AC2392" s="14">
        <v>105</v>
      </c>
      <c r="AD2392" s="147" t="s">
        <v>17</v>
      </c>
      <c r="AE2392" s="147" t="s">
        <v>17</v>
      </c>
    </row>
    <row r="2393" spans="1:31" ht="15">
      <c r="A2393" t="s">
        <v>143</v>
      </c>
      <c r="B2393" s="129" t="s">
        <v>265</v>
      </c>
      <c r="C2393" s="234">
        <v>41571</v>
      </c>
      <c r="D2393" s="234">
        <v>41807</v>
      </c>
      <c r="E2393" s="231">
        <v>2014</v>
      </c>
      <c r="F2393" s="231">
        <v>3</v>
      </c>
      <c r="G2393" s="231">
        <v>9</v>
      </c>
      <c r="H2393">
        <v>29.10433128</v>
      </c>
      <c r="I2393" s="370">
        <v>2.4417</v>
      </c>
      <c r="J2393" t="s">
        <v>17</v>
      </c>
      <c r="K2393" t="s">
        <v>17</v>
      </c>
      <c r="L2393" t="s">
        <v>17</v>
      </c>
      <c r="M2393" t="s">
        <v>17</v>
      </c>
      <c r="N2393" t="s">
        <v>17</v>
      </c>
      <c r="O2393" t="s">
        <v>17</v>
      </c>
      <c r="P2393" t="s">
        <v>17</v>
      </c>
      <c r="Q2393" t="s">
        <v>17</v>
      </c>
      <c r="R2393" t="s">
        <v>17</v>
      </c>
      <c r="S2393" t="s">
        <v>17</v>
      </c>
      <c r="T2393" s="181">
        <v>0.20188291666666669</v>
      </c>
      <c r="U2393" s="14">
        <v>63</v>
      </c>
      <c r="V2393" s="14" t="s">
        <v>17</v>
      </c>
      <c r="W2393" s="14" t="s">
        <v>17</v>
      </c>
      <c r="X2393" s="180">
        <v>0.27484999999999998</v>
      </c>
      <c r="Y2393" s="14">
        <v>76</v>
      </c>
      <c r="Z2393" s="184">
        <v>0.49706499999999998</v>
      </c>
      <c r="AA2393" s="14">
        <v>94</v>
      </c>
      <c r="AB2393" s="185">
        <v>0.53023500000000001</v>
      </c>
      <c r="AC2393" s="14">
        <v>105</v>
      </c>
      <c r="AD2393" s="147" t="s">
        <v>17</v>
      </c>
      <c r="AE2393" s="147" t="s">
        <v>17</v>
      </c>
    </row>
    <row r="2394" spans="1:31" ht="15">
      <c r="A2394" t="s">
        <v>143</v>
      </c>
      <c r="B2394" s="129" t="s">
        <v>265</v>
      </c>
      <c r="C2394" s="234">
        <v>41571</v>
      </c>
      <c r="D2394" s="234">
        <v>41807</v>
      </c>
      <c r="E2394" s="231">
        <v>2014</v>
      </c>
      <c r="F2394" s="231">
        <v>3</v>
      </c>
      <c r="G2394" s="231">
        <v>10</v>
      </c>
      <c r="H2394">
        <v>30.666265129999999</v>
      </c>
      <c r="I2394" s="370">
        <v>2.4986999999999999</v>
      </c>
      <c r="J2394" t="s">
        <v>17</v>
      </c>
      <c r="K2394" t="s">
        <v>17</v>
      </c>
      <c r="L2394" t="s">
        <v>17</v>
      </c>
      <c r="M2394" t="s">
        <v>17</v>
      </c>
      <c r="N2394" t="s">
        <v>17</v>
      </c>
      <c r="O2394" t="s">
        <v>17</v>
      </c>
      <c r="P2394" t="s">
        <v>17</v>
      </c>
      <c r="Q2394" t="s">
        <v>17</v>
      </c>
      <c r="R2394" t="s">
        <v>17</v>
      </c>
      <c r="S2394" t="s">
        <v>17</v>
      </c>
      <c r="T2394" s="181">
        <v>0.18920999999999999</v>
      </c>
      <c r="U2394" s="14">
        <v>63</v>
      </c>
      <c r="V2394" s="14" t="s">
        <v>17</v>
      </c>
      <c r="W2394" s="14" t="s">
        <v>17</v>
      </c>
      <c r="X2394" s="180">
        <v>0.25592999999999999</v>
      </c>
      <c r="Y2394" s="14">
        <v>76</v>
      </c>
      <c r="Z2394" s="184">
        <v>0.47863</v>
      </c>
      <c r="AA2394" s="14">
        <v>94</v>
      </c>
      <c r="AB2394" s="185">
        <v>0.53597500000000009</v>
      </c>
      <c r="AC2394" s="14">
        <v>105</v>
      </c>
      <c r="AD2394" s="147" t="s">
        <v>17</v>
      </c>
      <c r="AE2394" s="147" t="s">
        <v>17</v>
      </c>
    </row>
    <row r="2395" spans="1:31" ht="15">
      <c r="A2395" t="s">
        <v>143</v>
      </c>
      <c r="B2395" s="129" t="s">
        <v>265</v>
      </c>
      <c r="C2395" s="234">
        <v>41571</v>
      </c>
      <c r="D2395" s="234">
        <v>41807</v>
      </c>
      <c r="E2395" s="231">
        <v>2014</v>
      </c>
      <c r="F2395" s="231">
        <v>3</v>
      </c>
      <c r="G2395" s="231">
        <v>11</v>
      </c>
      <c r="H2395">
        <v>32.708073120000002</v>
      </c>
      <c r="I2395" s="370">
        <v>2.6964999999999999</v>
      </c>
      <c r="J2395" t="s">
        <v>17</v>
      </c>
      <c r="K2395" t="s">
        <v>17</v>
      </c>
      <c r="L2395" t="s">
        <v>17</v>
      </c>
      <c r="M2395" t="s">
        <v>17</v>
      </c>
      <c r="N2395" t="s">
        <v>17</v>
      </c>
      <c r="O2395" t="s">
        <v>17</v>
      </c>
      <c r="P2395" t="s">
        <v>17</v>
      </c>
      <c r="Q2395" t="s">
        <v>17</v>
      </c>
      <c r="R2395" t="s">
        <v>17</v>
      </c>
      <c r="S2395" t="s">
        <v>17</v>
      </c>
      <c r="T2395" s="181">
        <v>0.18090699999999998</v>
      </c>
      <c r="U2395" s="14">
        <v>63</v>
      </c>
      <c r="V2395" s="14" t="s">
        <v>17</v>
      </c>
      <c r="W2395" s="14" t="s">
        <v>17</v>
      </c>
      <c r="X2395" s="180">
        <v>0.23147000000000001</v>
      </c>
      <c r="Y2395" s="14">
        <v>76</v>
      </c>
      <c r="Z2395" s="184">
        <v>0.39965499999999998</v>
      </c>
      <c r="AA2395" s="14">
        <v>94</v>
      </c>
      <c r="AB2395" s="185">
        <v>0.49378500000000003</v>
      </c>
      <c r="AC2395" s="14">
        <v>105</v>
      </c>
      <c r="AD2395" s="147" t="s">
        <v>17</v>
      </c>
      <c r="AE2395" s="147" t="s">
        <v>17</v>
      </c>
    </row>
    <row r="2396" spans="1:31" ht="15">
      <c r="A2396" t="s">
        <v>143</v>
      </c>
      <c r="B2396" s="129" t="s">
        <v>265</v>
      </c>
      <c r="C2396" s="234">
        <v>41571</v>
      </c>
      <c r="D2396" s="234">
        <v>41807</v>
      </c>
      <c r="E2396" s="231">
        <v>2014</v>
      </c>
      <c r="F2396" s="231">
        <v>3</v>
      </c>
      <c r="G2396" s="231">
        <v>12</v>
      </c>
      <c r="H2396">
        <v>30.227498650000001</v>
      </c>
      <c r="I2396" s="370">
        <v>2.5649999999999999</v>
      </c>
      <c r="J2396" t="s">
        <v>17</v>
      </c>
      <c r="K2396" t="s">
        <v>17</v>
      </c>
      <c r="L2396" t="s">
        <v>17</v>
      </c>
      <c r="M2396" t="s">
        <v>17</v>
      </c>
      <c r="N2396" t="s">
        <v>17</v>
      </c>
      <c r="O2396" t="s">
        <v>17</v>
      </c>
      <c r="P2396" t="s">
        <v>17</v>
      </c>
      <c r="Q2396" t="s">
        <v>17</v>
      </c>
      <c r="R2396" t="s">
        <v>17</v>
      </c>
      <c r="S2396" t="s">
        <v>17</v>
      </c>
      <c r="T2396" s="181">
        <v>0.188585</v>
      </c>
      <c r="U2396" s="14">
        <v>63</v>
      </c>
      <c r="V2396" s="14" t="s">
        <v>17</v>
      </c>
      <c r="W2396" s="14" t="s">
        <v>17</v>
      </c>
      <c r="X2396" s="180">
        <v>0.26161000000000001</v>
      </c>
      <c r="Y2396" s="14">
        <v>76</v>
      </c>
      <c r="Z2396" s="184">
        <v>0.48121000000000003</v>
      </c>
      <c r="AA2396" s="14">
        <v>94</v>
      </c>
      <c r="AB2396" s="185">
        <v>0.55495000000000005</v>
      </c>
      <c r="AC2396" s="14">
        <v>105</v>
      </c>
      <c r="AD2396" s="147" t="s">
        <v>17</v>
      </c>
      <c r="AE2396" s="147" t="s">
        <v>17</v>
      </c>
    </row>
    <row r="2397" spans="1:31" ht="15">
      <c r="A2397" t="s">
        <v>143</v>
      </c>
      <c r="B2397" s="129" t="s">
        <v>265</v>
      </c>
      <c r="C2397" s="234">
        <v>41571</v>
      </c>
      <c r="D2397" s="234">
        <v>41807</v>
      </c>
      <c r="E2397" s="231">
        <v>2014</v>
      </c>
      <c r="F2397" s="231">
        <v>3</v>
      </c>
      <c r="G2397" s="231">
        <v>13</v>
      </c>
      <c r="H2397">
        <v>25.30655896</v>
      </c>
      <c r="I2397" s="370">
        <v>3.0745</v>
      </c>
      <c r="J2397" t="s">
        <v>17</v>
      </c>
      <c r="K2397" t="s">
        <v>17</v>
      </c>
      <c r="L2397" t="s">
        <v>17</v>
      </c>
      <c r="M2397" t="s">
        <v>17</v>
      </c>
      <c r="N2397" t="s">
        <v>17</v>
      </c>
      <c r="O2397" t="s">
        <v>17</v>
      </c>
      <c r="P2397" t="s">
        <v>17</v>
      </c>
      <c r="Q2397" t="s">
        <v>17</v>
      </c>
      <c r="R2397" t="s">
        <v>17</v>
      </c>
      <c r="S2397" t="s">
        <v>17</v>
      </c>
      <c r="T2397" s="181">
        <v>0.187</v>
      </c>
      <c r="U2397" s="14">
        <v>63</v>
      </c>
      <c r="V2397" s="14" t="s">
        <v>17</v>
      </c>
      <c r="W2397" s="14" t="s">
        <v>17</v>
      </c>
      <c r="X2397" s="180">
        <v>0.23952499999999999</v>
      </c>
      <c r="Y2397" s="14">
        <v>76</v>
      </c>
      <c r="Z2397" s="184">
        <v>0.42961499999999997</v>
      </c>
      <c r="AA2397" s="14">
        <v>94</v>
      </c>
      <c r="AB2397" s="185">
        <v>0.57372000000000001</v>
      </c>
      <c r="AC2397" s="14">
        <v>105</v>
      </c>
      <c r="AD2397" s="147" t="s">
        <v>17</v>
      </c>
      <c r="AE2397" s="147" t="s">
        <v>17</v>
      </c>
    </row>
    <row r="2398" spans="1:31" ht="15">
      <c r="A2398" t="s">
        <v>143</v>
      </c>
      <c r="B2398" s="129" t="s">
        <v>265</v>
      </c>
      <c r="C2398" s="234">
        <v>41571</v>
      </c>
      <c r="D2398" s="234">
        <v>41807</v>
      </c>
      <c r="E2398" s="231">
        <v>2014</v>
      </c>
      <c r="F2398" s="231">
        <v>3</v>
      </c>
      <c r="G2398" s="231">
        <v>14</v>
      </c>
      <c r="H2398">
        <v>32.617319629999997</v>
      </c>
      <c r="I2398" s="370">
        <v>3.0388999999999999</v>
      </c>
      <c r="J2398" t="s">
        <v>17</v>
      </c>
      <c r="K2398" t="s">
        <v>17</v>
      </c>
      <c r="L2398" t="s">
        <v>17</v>
      </c>
      <c r="M2398" t="s">
        <v>17</v>
      </c>
      <c r="N2398" t="s">
        <v>17</v>
      </c>
      <c r="O2398" t="s">
        <v>17</v>
      </c>
      <c r="P2398" t="s">
        <v>17</v>
      </c>
      <c r="Q2398" t="s">
        <v>17</v>
      </c>
      <c r="R2398" t="s">
        <v>17</v>
      </c>
      <c r="S2398" t="s">
        <v>17</v>
      </c>
      <c r="T2398" s="181">
        <v>0.220605</v>
      </c>
      <c r="U2398" s="14">
        <v>63</v>
      </c>
      <c r="V2398" s="14" t="s">
        <v>17</v>
      </c>
      <c r="W2398" s="14" t="s">
        <v>17</v>
      </c>
      <c r="X2398" s="180">
        <v>0.313975</v>
      </c>
      <c r="Y2398" s="14">
        <v>76</v>
      </c>
      <c r="Z2398" s="184">
        <v>0.53224499999999997</v>
      </c>
      <c r="AA2398" s="14">
        <v>94</v>
      </c>
      <c r="AB2398" s="185">
        <v>0.53820500000000004</v>
      </c>
      <c r="AC2398" s="14">
        <v>105</v>
      </c>
      <c r="AD2398" s="147" t="s">
        <v>17</v>
      </c>
      <c r="AE2398" s="147" t="s">
        <v>17</v>
      </c>
    </row>
    <row r="2399" spans="1:31" ht="15">
      <c r="A2399" t="s">
        <v>143</v>
      </c>
      <c r="B2399" s="129" t="s">
        <v>265</v>
      </c>
      <c r="C2399" s="234">
        <v>41571</v>
      </c>
      <c r="D2399" s="234">
        <v>41807</v>
      </c>
      <c r="E2399" s="231">
        <v>2014</v>
      </c>
      <c r="F2399" s="231">
        <v>4</v>
      </c>
      <c r="G2399" s="231">
        <v>1</v>
      </c>
      <c r="H2399">
        <v>33.790413460000003</v>
      </c>
      <c r="I2399" s="370">
        <v>1.8320000000000001</v>
      </c>
      <c r="J2399" t="s">
        <v>17</v>
      </c>
      <c r="K2399" t="s">
        <v>17</v>
      </c>
      <c r="L2399" t="s">
        <v>17</v>
      </c>
      <c r="M2399" t="s">
        <v>17</v>
      </c>
      <c r="N2399" t="s">
        <v>17</v>
      </c>
      <c r="O2399" t="s">
        <v>17</v>
      </c>
      <c r="P2399" t="s">
        <v>17</v>
      </c>
      <c r="Q2399" t="s">
        <v>17</v>
      </c>
      <c r="R2399" t="s">
        <v>17</v>
      </c>
      <c r="S2399" t="s">
        <v>17</v>
      </c>
      <c r="T2399" s="181">
        <v>0.26143222222222218</v>
      </c>
      <c r="U2399" s="14">
        <v>63</v>
      </c>
      <c r="V2399" s="14" t="s">
        <v>17</v>
      </c>
      <c r="W2399" s="14" t="s">
        <v>17</v>
      </c>
      <c r="X2399" s="180">
        <v>0.34985500000000003</v>
      </c>
      <c r="Y2399" s="14">
        <v>76</v>
      </c>
      <c r="Z2399" s="184">
        <v>0.42316500000000001</v>
      </c>
      <c r="AA2399" s="14">
        <v>94</v>
      </c>
      <c r="AB2399" s="185">
        <v>0.374865</v>
      </c>
      <c r="AC2399" s="14">
        <v>105</v>
      </c>
      <c r="AD2399" s="147" t="s">
        <v>17</v>
      </c>
      <c r="AE2399" s="147" t="s">
        <v>17</v>
      </c>
    </row>
    <row r="2400" spans="1:31" ht="15">
      <c r="A2400" t="s">
        <v>143</v>
      </c>
      <c r="B2400" s="129" t="s">
        <v>265</v>
      </c>
      <c r="C2400" s="234">
        <v>41571</v>
      </c>
      <c r="D2400" s="234">
        <v>41807</v>
      </c>
      <c r="E2400" s="231">
        <v>2014</v>
      </c>
      <c r="F2400" s="231">
        <v>4</v>
      </c>
      <c r="G2400" s="231">
        <v>2</v>
      </c>
      <c r="H2400">
        <v>31.1985055</v>
      </c>
      <c r="I2400" s="370">
        <v>2.0556999999999999</v>
      </c>
      <c r="J2400" t="s">
        <v>17</v>
      </c>
      <c r="K2400" t="s">
        <v>17</v>
      </c>
      <c r="L2400" t="s">
        <v>17</v>
      </c>
      <c r="M2400" t="s">
        <v>17</v>
      </c>
      <c r="N2400" t="s">
        <v>17</v>
      </c>
      <c r="O2400" t="s">
        <v>17</v>
      </c>
      <c r="P2400" t="s">
        <v>17</v>
      </c>
      <c r="Q2400" t="s">
        <v>17</v>
      </c>
      <c r="R2400" t="s">
        <v>17</v>
      </c>
      <c r="S2400" t="s">
        <v>17</v>
      </c>
      <c r="T2400" s="181">
        <v>0.230075</v>
      </c>
      <c r="U2400" s="14">
        <v>63</v>
      </c>
      <c r="V2400" s="14" t="s">
        <v>17</v>
      </c>
      <c r="W2400" s="14" t="s">
        <v>17</v>
      </c>
      <c r="X2400" s="180">
        <v>0.32515499999999997</v>
      </c>
      <c r="Y2400" s="14">
        <v>76</v>
      </c>
      <c r="Z2400" s="184">
        <v>0.421765</v>
      </c>
      <c r="AA2400" s="14">
        <v>94</v>
      </c>
      <c r="AB2400" s="185">
        <v>0.36782999999999999</v>
      </c>
      <c r="AC2400" s="14">
        <v>105</v>
      </c>
      <c r="AD2400" s="147" t="s">
        <v>17</v>
      </c>
      <c r="AE2400" s="147" t="s">
        <v>17</v>
      </c>
    </row>
    <row r="2401" spans="1:31" ht="15">
      <c r="A2401" t="s">
        <v>143</v>
      </c>
      <c r="B2401" s="129" t="s">
        <v>265</v>
      </c>
      <c r="C2401" s="234">
        <v>41571</v>
      </c>
      <c r="D2401" s="234">
        <v>41807</v>
      </c>
      <c r="E2401" s="231">
        <v>2014</v>
      </c>
      <c r="F2401" s="231">
        <v>4</v>
      </c>
      <c r="G2401" s="231">
        <v>3</v>
      </c>
      <c r="H2401">
        <v>29.793548909999998</v>
      </c>
      <c r="I2401" s="370">
        <v>1.9237</v>
      </c>
      <c r="J2401" t="s">
        <v>17</v>
      </c>
      <c r="K2401" t="s">
        <v>17</v>
      </c>
      <c r="L2401" t="s">
        <v>17</v>
      </c>
      <c r="M2401" t="s">
        <v>17</v>
      </c>
      <c r="N2401" t="s">
        <v>17</v>
      </c>
      <c r="O2401" t="s">
        <v>17</v>
      </c>
      <c r="P2401" t="s">
        <v>17</v>
      </c>
      <c r="Q2401" t="s">
        <v>17</v>
      </c>
      <c r="R2401" t="s">
        <v>17</v>
      </c>
      <c r="S2401" t="s">
        <v>17</v>
      </c>
      <c r="T2401" s="181">
        <v>0.25365499999999996</v>
      </c>
      <c r="U2401" s="14">
        <v>63</v>
      </c>
      <c r="V2401" s="14" t="s">
        <v>17</v>
      </c>
      <c r="W2401" s="14" t="s">
        <v>17</v>
      </c>
      <c r="X2401" s="180">
        <v>0.332675</v>
      </c>
      <c r="Y2401" s="14">
        <v>76</v>
      </c>
      <c r="Z2401" s="184">
        <v>0.40007499999999996</v>
      </c>
      <c r="AA2401" s="14">
        <v>94</v>
      </c>
      <c r="AB2401" s="185">
        <v>0.34042499999999998</v>
      </c>
      <c r="AC2401" s="14">
        <v>105</v>
      </c>
      <c r="AD2401" s="147" t="s">
        <v>17</v>
      </c>
      <c r="AE2401" s="147" t="s">
        <v>17</v>
      </c>
    </row>
    <row r="2402" spans="1:31" ht="15">
      <c r="A2402" t="s">
        <v>143</v>
      </c>
      <c r="B2402" s="129" t="s">
        <v>265</v>
      </c>
      <c r="C2402" s="234">
        <v>41571</v>
      </c>
      <c r="D2402" s="234">
        <v>41807</v>
      </c>
      <c r="E2402" s="231">
        <v>2014</v>
      </c>
      <c r="F2402" s="231">
        <v>4</v>
      </c>
      <c r="G2402" s="231">
        <v>4</v>
      </c>
      <c r="H2402">
        <v>25.933383169999999</v>
      </c>
      <c r="I2402" s="370">
        <v>2.1878000000000002</v>
      </c>
      <c r="J2402" t="s">
        <v>17</v>
      </c>
      <c r="K2402" t="s">
        <v>17</v>
      </c>
      <c r="L2402" t="s">
        <v>17</v>
      </c>
      <c r="M2402" t="s">
        <v>17</v>
      </c>
      <c r="N2402" t="s">
        <v>17</v>
      </c>
      <c r="O2402" t="s">
        <v>17</v>
      </c>
      <c r="P2402" t="s">
        <v>17</v>
      </c>
      <c r="Q2402" t="s">
        <v>17</v>
      </c>
      <c r="R2402" t="s">
        <v>17</v>
      </c>
      <c r="S2402" t="s">
        <v>17</v>
      </c>
      <c r="T2402" s="181">
        <v>0.22478500000000001</v>
      </c>
      <c r="U2402" s="14">
        <v>63</v>
      </c>
      <c r="V2402" s="14" t="s">
        <v>17</v>
      </c>
      <c r="W2402" s="14" t="s">
        <v>17</v>
      </c>
      <c r="X2402" s="180">
        <v>0.29947500000000005</v>
      </c>
      <c r="Y2402" s="14">
        <v>76</v>
      </c>
      <c r="Z2402" s="184">
        <v>0.45879000000000003</v>
      </c>
      <c r="AA2402" s="14">
        <v>94</v>
      </c>
      <c r="AB2402" s="185">
        <v>0.45464499999999997</v>
      </c>
      <c r="AC2402" s="14">
        <v>105</v>
      </c>
      <c r="AD2402" s="147" t="s">
        <v>17</v>
      </c>
      <c r="AE2402" s="147" t="s">
        <v>17</v>
      </c>
    </row>
    <row r="2403" spans="1:31" ht="15">
      <c r="A2403" t="s">
        <v>143</v>
      </c>
      <c r="B2403" s="129" t="s">
        <v>265</v>
      </c>
      <c r="C2403" s="234">
        <v>41571</v>
      </c>
      <c r="D2403" s="234">
        <v>41807</v>
      </c>
      <c r="E2403" s="231">
        <v>2014</v>
      </c>
      <c r="F2403" s="231">
        <v>4</v>
      </c>
      <c r="G2403" s="231">
        <v>5</v>
      </c>
      <c r="H2403">
        <v>26.859852020000002</v>
      </c>
      <c r="I2403" s="370">
        <v>2.3658999999999999</v>
      </c>
      <c r="J2403" t="s">
        <v>17</v>
      </c>
      <c r="K2403" t="s">
        <v>17</v>
      </c>
      <c r="L2403" t="s">
        <v>17</v>
      </c>
      <c r="M2403" t="s">
        <v>17</v>
      </c>
      <c r="N2403" t="s">
        <v>17</v>
      </c>
      <c r="O2403" t="s">
        <v>17</v>
      </c>
      <c r="P2403" t="s">
        <v>17</v>
      </c>
      <c r="Q2403" t="s">
        <v>17</v>
      </c>
      <c r="R2403" t="s">
        <v>17</v>
      </c>
      <c r="S2403" t="s">
        <v>17</v>
      </c>
      <c r="T2403" s="181">
        <v>0.23981</v>
      </c>
      <c r="U2403" s="14">
        <v>63</v>
      </c>
      <c r="V2403" s="14" t="s">
        <v>17</v>
      </c>
      <c r="W2403" s="14" t="s">
        <v>17</v>
      </c>
      <c r="X2403" s="180">
        <v>0.31254499999999996</v>
      </c>
      <c r="Y2403" s="14">
        <v>76</v>
      </c>
      <c r="Z2403" s="184">
        <v>0.52232499999999993</v>
      </c>
      <c r="AA2403" s="14">
        <v>94</v>
      </c>
      <c r="AB2403" s="185">
        <v>0.51703999999999994</v>
      </c>
      <c r="AC2403" s="14">
        <v>105</v>
      </c>
      <c r="AD2403" s="147" t="s">
        <v>17</v>
      </c>
      <c r="AE2403" s="147" t="s">
        <v>17</v>
      </c>
    </row>
    <row r="2404" spans="1:31" ht="15">
      <c r="A2404" t="s">
        <v>143</v>
      </c>
      <c r="B2404" s="129" t="s">
        <v>265</v>
      </c>
      <c r="C2404" s="234">
        <v>41571</v>
      </c>
      <c r="D2404" s="234">
        <v>41807</v>
      </c>
      <c r="E2404" s="231">
        <v>2014</v>
      </c>
      <c r="F2404" s="231">
        <v>4</v>
      </c>
      <c r="G2404" s="231">
        <v>6</v>
      </c>
      <c r="H2404">
        <v>26.83322806</v>
      </c>
      <c r="I2404" s="370">
        <v>2.7585999999999999</v>
      </c>
      <c r="J2404" t="s">
        <v>17</v>
      </c>
      <c r="K2404" t="s">
        <v>17</v>
      </c>
      <c r="L2404" t="s">
        <v>17</v>
      </c>
      <c r="M2404" t="s">
        <v>17</v>
      </c>
      <c r="N2404" t="s">
        <v>17</v>
      </c>
      <c r="O2404" t="s">
        <v>17</v>
      </c>
      <c r="P2404" t="s">
        <v>17</v>
      </c>
      <c r="Q2404" t="s">
        <v>17</v>
      </c>
      <c r="R2404" t="s">
        <v>17</v>
      </c>
      <c r="S2404" t="s">
        <v>17</v>
      </c>
      <c r="T2404" s="181">
        <v>0.20158500000000001</v>
      </c>
      <c r="U2404" s="14">
        <v>63</v>
      </c>
      <c r="V2404" s="14" t="s">
        <v>17</v>
      </c>
      <c r="W2404" s="14" t="s">
        <v>17</v>
      </c>
      <c r="X2404" s="180">
        <v>0.263345</v>
      </c>
      <c r="Y2404" s="14">
        <v>76</v>
      </c>
      <c r="Z2404" s="184">
        <v>0.53023500000000001</v>
      </c>
      <c r="AA2404" s="14">
        <v>94</v>
      </c>
      <c r="AB2404" s="185">
        <v>0.58243500000000004</v>
      </c>
      <c r="AC2404" s="14">
        <v>105</v>
      </c>
      <c r="AD2404" s="147" t="s">
        <v>17</v>
      </c>
      <c r="AE2404" s="147" t="s">
        <v>17</v>
      </c>
    </row>
    <row r="2405" spans="1:31" ht="15">
      <c r="A2405" t="s">
        <v>143</v>
      </c>
      <c r="B2405" s="129" t="s">
        <v>265</v>
      </c>
      <c r="C2405" s="234">
        <v>41571</v>
      </c>
      <c r="D2405" s="234">
        <v>41807</v>
      </c>
      <c r="E2405" s="231">
        <v>2014</v>
      </c>
      <c r="F2405" s="231">
        <v>4</v>
      </c>
      <c r="G2405" s="231">
        <v>7</v>
      </c>
      <c r="H2405">
        <v>27.173821190000002</v>
      </c>
      <c r="I2405" s="370">
        <v>2.8611</v>
      </c>
      <c r="J2405" t="s">
        <v>17</v>
      </c>
      <c r="K2405" t="s">
        <v>17</v>
      </c>
      <c r="L2405" t="s">
        <v>17</v>
      </c>
      <c r="M2405" t="s">
        <v>17</v>
      </c>
      <c r="N2405" t="s">
        <v>17</v>
      </c>
      <c r="O2405" t="s">
        <v>17</v>
      </c>
      <c r="P2405" t="s">
        <v>17</v>
      </c>
      <c r="Q2405" t="s">
        <v>17</v>
      </c>
      <c r="R2405" t="s">
        <v>17</v>
      </c>
      <c r="S2405" t="s">
        <v>17</v>
      </c>
      <c r="T2405" s="181">
        <v>0.20021</v>
      </c>
      <c r="U2405" s="14">
        <v>63</v>
      </c>
      <c r="V2405" s="14" t="s">
        <v>17</v>
      </c>
      <c r="W2405" s="14" t="s">
        <v>17</v>
      </c>
      <c r="X2405" s="180">
        <v>0.25904499999999997</v>
      </c>
      <c r="Y2405" s="14">
        <v>76</v>
      </c>
      <c r="Z2405" s="184">
        <v>0.48316000000000003</v>
      </c>
      <c r="AA2405" s="14">
        <v>94</v>
      </c>
      <c r="AB2405" s="185">
        <v>0.56087500000000001</v>
      </c>
      <c r="AC2405" s="14">
        <v>105</v>
      </c>
      <c r="AD2405" s="147" t="s">
        <v>17</v>
      </c>
      <c r="AE2405" s="147" t="s">
        <v>17</v>
      </c>
    </row>
    <row r="2406" spans="1:31" ht="15">
      <c r="A2406" t="s">
        <v>143</v>
      </c>
      <c r="B2406" s="129" t="s">
        <v>265</v>
      </c>
      <c r="C2406" s="234">
        <v>41571</v>
      </c>
      <c r="D2406" s="234">
        <v>41807</v>
      </c>
      <c r="E2406" s="231">
        <v>2014</v>
      </c>
      <c r="F2406" s="231">
        <v>4</v>
      </c>
      <c r="G2406" s="231">
        <v>8</v>
      </c>
      <c r="H2406">
        <v>28.135466829999999</v>
      </c>
      <c r="I2406" s="370">
        <v>2.4293</v>
      </c>
      <c r="J2406" t="s">
        <v>17</v>
      </c>
      <c r="K2406" t="s">
        <v>17</v>
      </c>
      <c r="L2406" t="s">
        <v>17</v>
      </c>
      <c r="M2406" t="s">
        <v>17</v>
      </c>
      <c r="N2406" t="s">
        <v>17</v>
      </c>
      <c r="O2406" t="s">
        <v>17</v>
      </c>
      <c r="P2406" t="s">
        <v>17</v>
      </c>
      <c r="Q2406" t="s">
        <v>17</v>
      </c>
      <c r="R2406" t="s">
        <v>17</v>
      </c>
      <c r="S2406" t="s">
        <v>17</v>
      </c>
      <c r="T2406" s="181">
        <v>0.21506999999999998</v>
      </c>
      <c r="U2406" s="14">
        <v>63</v>
      </c>
      <c r="V2406" s="14" t="s">
        <v>17</v>
      </c>
      <c r="W2406" s="14" t="s">
        <v>17</v>
      </c>
      <c r="X2406" s="180">
        <v>0.30047500000000005</v>
      </c>
      <c r="Y2406" s="14">
        <v>76</v>
      </c>
      <c r="Z2406" s="184">
        <v>0.45013500000000001</v>
      </c>
      <c r="AA2406" s="14">
        <v>94</v>
      </c>
      <c r="AB2406" s="185">
        <v>0.47982999999999998</v>
      </c>
      <c r="AC2406" s="14">
        <v>105</v>
      </c>
      <c r="AD2406" s="147" t="s">
        <v>17</v>
      </c>
      <c r="AE2406" s="147" t="s">
        <v>17</v>
      </c>
    </row>
    <row r="2407" spans="1:31" ht="15">
      <c r="A2407" t="s">
        <v>143</v>
      </c>
      <c r="B2407" s="129" t="s">
        <v>265</v>
      </c>
      <c r="C2407" s="234">
        <v>41571</v>
      </c>
      <c r="D2407" s="234">
        <v>41807</v>
      </c>
      <c r="E2407" s="231">
        <v>2014</v>
      </c>
      <c r="F2407" s="231">
        <v>4</v>
      </c>
      <c r="G2407" s="231">
        <v>9</v>
      </c>
      <c r="H2407">
        <v>31.316603369999999</v>
      </c>
      <c r="I2407" s="370">
        <v>2.3456000000000001</v>
      </c>
      <c r="J2407" t="s">
        <v>17</v>
      </c>
      <c r="K2407" t="s">
        <v>17</v>
      </c>
      <c r="L2407" t="s">
        <v>17</v>
      </c>
      <c r="M2407" t="s">
        <v>17</v>
      </c>
      <c r="N2407" t="s">
        <v>17</v>
      </c>
      <c r="O2407" t="s">
        <v>17</v>
      </c>
      <c r="P2407" t="s">
        <v>17</v>
      </c>
      <c r="Q2407" t="s">
        <v>17</v>
      </c>
      <c r="R2407" t="s">
        <v>17</v>
      </c>
      <c r="S2407" t="s">
        <v>17</v>
      </c>
      <c r="T2407" s="181">
        <v>0.21490500000000001</v>
      </c>
      <c r="U2407" s="14">
        <v>63</v>
      </c>
      <c r="V2407" s="14" t="s">
        <v>17</v>
      </c>
      <c r="W2407" s="14" t="s">
        <v>17</v>
      </c>
      <c r="X2407" s="180">
        <v>0.29066499999999995</v>
      </c>
      <c r="Y2407" s="14">
        <v>76</v>
      </c>
      <c r="Z2407" s="184">
        <v>0.49087999999999998</v>
      </c>
      <c r="AA2407" s="14">
        <v>94</v>
      </c>
      <c r="AB2407" s="185">
        <v>0.49287999999999998</v>
      </c>
      <c r="AC2407" s="14">
        <v>105</v>
      </c>
      <c r="AD2407" s="147" t="s">
        <v>17</v>
      </c>
      <c r="AE2407" s="147" t="s">
        <v>17</v>
      </c>
    </row>
    <row r="2408" spans="1:31" ht="15">
      <c r="A2408" t="s">
        <v>143</v>
      </c>
      <c r="B2408" s="129" t="s">
        <v>265</v>
      </c>
      <c r="C2408" s="234">
        <v>41571</v>
      </c>
      <c r="D2408" s="234">
        <v>41807</v>
      </c>
      <c r="E2408" s="231">
        <v>2014</v>
      </c>
      <c r="F2408" s="231">
        <v>4</v>
      </c>
      <c r="G2408" s="231">
        <v>10</v>
      </c>
      <c r="H2408">
        <v>28.873444429999999</v>
      </c>
      <c r="I2408" s="370">
        <v>2.5745</v>
      </c>
      <c r="J2408" t="s">
        <v>17</v>
      </c>
      <c r="K2408" t="s">
        <v>17</v>
      </c>
      <c r="L2408" t="s">
        <v>17</v>
      </c>
      <c r="M2408" t="s">
        <v>17</v>
      </c>
      <c r="N2408" t="s">
        <v>17</v>
      </c>
      <c r="O2408" t="s">
        <v>17</v>
      </c>
      <c r="P2408" t="s">
        <v>17</v>
      </c>
      <c r="Q2408" t="s">
        <v>17</v>
      </c>
      <c r="R2408" t="s">
        <v>17</v>
      </c>
      <c r="S2408" t="s">
        <v>17</v>
      </c>
      <c r="T2408" s="181">
        <v>0.20538000000000001</v>
      </c>
      <c r="U2408" s="14">
        <v>63</v>
      </c>
      <c r="V2408" s="14" t="s">
        <v>17</v>
      </c>
      <c r="W2408" s="14" t="s">
        <v>17</v>
      </c>
      <c r="X2408" s="180">
        <v>0.27008500000000002</v>
      </c>
      <c r="Y2408" s="14">
        <v>76</v>
      </c>
      <c r="Z2408" s="184">
        <v>0.48355999999999999</v>
      </c>
      <c r="AA2408" s="14">
        <v>94</v>
      </c>
      <c r="AB2408" s="185">
        <v>0.52292499999999997</v>
      </c>
      <c r="AC2408" s="14">
        <v>105</v>
      </c>
      <c r="AD2408" s="147" t="s">
        <v>17</v>
      </c>
      <c r="AE2408" s="147" t="s">
        <v>17</v>
      </c>
    </row>
    <row r="2409" spans="1:31" ht="15">
      <c r="A2409" t="s">
        <v>143</v>
      </c>
      <c r="B2409" s="129" t="s">
        <v>265</v>
      </c>
      <c r="C2409" s="234">
        <v>41571</v>
      </c>
      <c r="D2409" s="234">
        <v>41807</v>
      </c>
      <c r="E2409" s="231">
        <v>2014</v>
      </c>
      <c r="F2409" s="231">
        <v>4</v>
      </c>
      <c r="G2409" s="231">
        <v>11</v>
      </c>
      <c r="H2409">
        <v>32.634012740000003</v>
      </c>
      <c r="I2409" s="370">
        <v>2.6124999999999998</v>
      </c>
      <c r="J2409" t="s">
        <v>17</v>
      </c>
      <c r="K2409" t="s">
        <v>17</v>
      </c>
      <c r="L2409" t="s">
        <v>17</v>
      </c>
      <c r="M2409" t="s">
        <v>17</v>
      </c>
      <c r="N2409" t="s">
        <v>17</v>
      </c>
      <c r="O2409" t="s">
        <v>17</v>
      </c>
      <c r="P2409" t="s">
        <v>17</v>
      </c>
      <c r="Q2409" t="s">
        <v>17</v>
      </c>
      <c r="R2409" t="s">
        <v>17</v>
      </c>
      <c r="S2409" t="s">
        <v>17</v>
      </c>
      <c r="T2409" s="181">
        <v>0.24466666666666667</v>
      </c>
      <c r="U2409" s="14">
        <v>63</v>
      </c>
      <c r="V2409" s="14" t="s">
        <v>17</v>
      </c>
      <c r="W2409" s="14" t="s">
        <v>17</v>
      </c>
      <c r="X2409" s="180">
        <v>0.31825000000000003</v>
      </c>
      <c r="Y2409" s="14">
        <v>76</v>
      </c>
      <c r="Z2409" s="184">
        <v>0.52598500000000004</v>
      </c>
      <c r="AA2409" s="14">
        <v>94</v>
      </c>
      <c r="AB2409" s="185">
        <v>0.53202499999999997</v>
      </c>
      <c r="AC2409" s="14">
        <v>105</v>
      </c>
      <c r="AD2409" s="147" t="s">
        <v>17</v>
      </c>
      <c r="AE2409" s="147" t="s">
        <v>17</v>
      </c>
    </row>
    <row r="2410" spans="1:31" ht="15">
      <c r="A2410" t="s">
        <v>143</v>
      </c>
      <c r="B2410" s="129" t="s">
        <v>265</v>
      </c>
      <c r="C2410" s="234">
        <v>41571</v>
      </c>
      <c r="D2410" s="234">
        <v>41807</v>
      </c>
      <c r="E2410" s="231">
        <v>2014</v>
      </c>
      <c r="F2410" s="231">
        <v>4</v>
      </c>
      <c r="G2410" s="231">
        <v>12</v>
      </c>
      <c r="H2410">
        <v>27.762850820000001</v>
      </c>
      <c r="I2410" s="370" t="s">
        <v>17</v>
      </c>
      <c r="J2410" t="s">
        <v>17</v>
      </c>
      <c r="K2410" t="s">
        <v>17</v>
      </c>
      <c r="L2410" t="s">
        <v>17</v>
      </c>
      <c r="M2410" t="s">
        <v>17</v>
      </c>
      <c r="N2410" t="s">
        <v>17</v>
      </c>
      <c r="O2410" t="s">
        <v>17</v>
      </c>
      <c r="P2410" t="s">
        <v>17</v>
      </c>
      <c r="Q2410" t="s">
        <v>17</v>
      </c>
      <c r="R2410" t="s">
        <v>17</v>
      </c>
      <c r="S2410" t="s">
        <v>17</v>
      </c>
      <c r="T2410" s="181">
        <v>0.21626499999999999</v>
      </c>
      <c r="U2410" s="14">
        <v>63</v>
      </c>
      <c r="V2410" s="14" t="s">
        <v>17</v>
      </c>
      <c r="W2410" s="14" t="s">
        <v>17</v>
      </c>
      <c r="X2410" s="180">
        <v>0.28276499999999999</v>
      </c>
      <c r="Y2410" s="14">
        <v>76</v>
      </c>
      <c r="Z2410" s="184">
        <v>0.51253499999999996</v>
      </c>
      <c r="AA2410" s="14">
        <v>94</v>
      </c>
      <c r="AB2410" s="185">
        <v>0.54801999999999995</v>
      </c>
      <c r="AC2410" s="14">
        <v>105</v>
      </c>
      <c r="AD2410" s="147" t="s">
        <v>17</v>
      </c>
      <c r="AE2410" s="147" t="s">
        <v>17</v>
      </c>
    </row>
    <row r="2411" spans="1:31" ht="15">
      <c r="A2411" t="s">
        <v>143</v>
      </c>
      <c r="B2411" s="129" t="s">
        <v>265</v>
      </c>
      <c r="C2411" s="234">
        <v>41571</v>
      </c>
      <c r="D2411" s="234">
        <v>41807</v>
      </c>
      <c r="E2411" s="231">
        <v>2014</v>
      </c>
      <c r="F2411" s="231">
        <v>4</v>
      </c>
      <c r="G2411" s="231">
        <v>13</v>
      </c>
      <c r="H2411">
        <v>24.112654750000001</v>
      </c>
      <c r="I2411" s="370">
        <v>2.9609999999999999</v>
      </c>
      <c r="J2411" t="s">
        <v>17</v>
      </c>
      <c r="K2411" t="s">
        <v>17</v>
      </c>
      <c r="L2411" t="s">
        <v>17</v>
      </c>
      <c r="M2411" t="s">
        <v>17</v>
      </c>
      <c r="N2411" t="s">
        <v>17</v>
      </c>
      <c r="O2411" t="s">
        <v>17</v>
      </c>
      <c r="P2411" t="s">
        <v>17</v>
      </c>
      <c r="Q2411" t="s">
        <v>17</v>
      </c>
      <c r="R2411" t="s">
        <v>17</v>
      </c>
      <c r="S2411" t="s">
        <v>17</v>
      </c>
      <c r="T2411" s="181">
        <v>0.19616500000000001</v>
      </c>
      <c r="U2411" s="14">
        <v>63</v>
      </c>
      <c r="V2411" s="14" t="s">
        <v>17</v>
      </c>
      <c r="W2411" s="14" t="s">
        <v>17</v>
      </c>
      <c r="X2411" s="180">
        <v>0.254915</v>
      </c>
      <c r="Y2411" s="14">
        <v>76</v>
      </c>
      <c r="Z2411" s="184">
        <v>0.48831000000000002</v>
      </c>
      <c r="AA2411" s="14">
        <v>94</v>
      </c>
      <c r="AB2411" s="185">
        <v>0.57511000000000001</v>
      </c>
      <c r="AC2411" s="14">
        <v>105</v>
      </c>
      <c r="AD2411" s="147" t="s">
        <v>17</v>
      </c>
      <c r="AE2411" s="147" t="s">
        <v>17</v>
      </c>
    </row>
    <row r="2412" spans="1:31" ht="15">
      <c r="A2412" t="s">
        <v>143</v>
      </c>
      <c r="B2412" s="129" t="s">
        <v>265</v>
      </c>
      <c r="C2412" s="234">
        <v>41571</v>
      </c>
      <c r="D2412" s="234">
        <v>41807</v>
      </c>
      <c r="E2412" s="231">
        <v>2014</v>
      </c>
      <c r="F2412" s="231">
        <v>4</v>
      </c>
      <c r="G2412" s="231">
        <v>14</v>
      </c>
      <c r="H2412">
        <v>37.850808600000001</v>
      </c>
      <c r="I2412" s="370">
        <v>2.3618000000000001</v>
      </c>
      <c r="J2412" t="s">
        <v>17</v>
      </c>
      <c r="K2412" t="s">
        <v>17</v>
      </c>
      <c r="L2412" t="s">
        <v>17</v>
      </c>
      <c r="M2412" t="s">
        <v>17</v>
      </c>
      <c r="N2412" t="s">
        <v>17</v>
      </c>
      <c r="O2412" t="s">
        <v>17</v>
      </c>
      <c r="P2412" t="s">
        <v>17</v>
      </c>
      <c r="Q2412" t="s">
        <v>17</v>
      </c>
      <c r="R2412" t="s">
        <v>17</v>
      </c>
      <c r="S2412" t="s">
        <v>17</v>
      </c>
      <c r="T2412" s="181">
        <v>0.22005666666666668</v>
      </c>
      <c r="U2412" s="14">
        <v>63</v>
      </c>
      <c r="V2412" s="14" t="s">
        <v>17</v>
      </c>
      <c r="W2412" s="14" t="s">
        <v>17</v>
      </c>
      <c r="X2412" s="180">
        <v>0.29600499999999996</v>
      </c>
      <c r="Y2412" s="14">
        <v>76</v>
      </c>
      <c r="Z2412" s="184">
        <v>0.54102499999999998</v>
      </c>
      <c r="AA2412" s="14">
        <v>94</v>
      </c>
      <c r="AB2412" s="185">
        <v>0.56041999999999992</v>
      </c>
      <c r="AC2412" s="14">
        <v>105</v>
      </c>
      <c r="AD2412" s="147" t="s">
        <v>17</v>
      </c>
      <c r="AE2412" s="147" t="s">
        <v>17</v>
      </c>
    </row>
    <row r="2413" spans="1:31">
      <c r="A2413" s="129" t="s">
        <v>143</v>
      </c>
      <c r="B2413" s="129" t="s">
        <v>207</v>
      </c>
      <c r="C2413" s="235">
        <v>41933</v>
      </c>
      <c r="D2413" s="235">
        <v>42177</v>
      </c>
      <c r="E2413" s="189">
        <v>2015</v>
      </c>
      <c r="F2413" s="189">
        <v>1</v>
      </c>
      <c r="G2413" s="189">
        <v>1</v>
      </c>
      <c r="H2413">
        <v>21.281781174022854</v>
      </c>
      <c r="I2413" s="370">
        <v>2.1013000000000002</v>
      </c>
      <c r="J2413" t="s">
        <v>17</v>
      </c>
      <c r="K2413" t="s">
        <v>17</v>
      </c>
      <c r="L2413" t="s">
        <v>17</v>
      </c>
      <c r="M2413" t="s">
        <v>17</v>
      </c>
      <c r="N2413" t="s">
        <v>17</v>
      </c>
      <c r="O2413" t="s">
        <v>17</v>
      </c>
      <c r="P2413" t="s">
        <v>17</v>
      </c>
      <c r="Q2413" t="s">
        <v>17</v>
      </c>
      <c r="R2413" t="s">
        <v>17</v>
      </c>
      <c r="S2413" t="s">
        <v>17</v>
      </c>
      <c r="T2413" t="s">
        <v>17</v>
      </c>
      <c r="U2413" t="s">
        <v>17</v>
      </c>
      <c r="V2413" s="14" t="s">
        <v>17</v>
      </c>
      <c r="W2413" s="14" t="s">
        <v>17</v>
      </c>
      <c r="X2413" s="188">
        <v>0.36553999999999998</v>
      </c>
      <c r="Y2413" s="14">
        <v>79</v>
      </c>
      <c r="Z2413" s="14" t="s">
        <v>17</v>
      </c>
      <c r="AA2413" s="14" t="s">
        <v>17</v>
      </c>
      <c r="AB2413" s="14" t="s">
        <v>17</v>
      </c>
      <c r="AC2413" s="14" t="s">
        <v>17</v>
      </c>
      <c r="AD2413" s="14" t="s">
        <v>17</v>
      </c>
      <c r="AE2413" s="147" t="s">
        <v>17</v>
      </c>
    </row>
    <row r="2414" spans="1:31">
      <c r="A2414" t="s">
        <v>143</v>
      </c>
      <c r="B2414" s="129" t="s">
        <v>207</v>
      </c>
      <c r="C2414" s="235">
        <v>41933</v>
      </c>
      <c r="D2414" s="235">
        <v>42177</v>
      </c>
      <c r="E2414" s="189">
        <v>2015</v>
      </c>
      <c r="F2414" s="189">
        <v>1</v>
      </c>
      <c r="G2414" s="189">
        <v>2</v>
      </c>
      <c r="H2414">
        <v>12.360905597445326</v>
      </c>
      <c r="I2414" s="370">
        <v>2.0870000000000002</v>
      </c>
      <c r="J2414" t="s">
        <v>17</v>
      </c>
      <c r="K2414" t="s">
        <v>17</v>
      </c>
      <c r="L2414" t="s">
        <v>17</v>
      </c>
      <c r="M2414" t="s">
        <v>17</v>
      </c>
      <c r="N2414" t="s">
        <v>17</v>
      </c>
      <c r="O2414" t="s">
        <v>17</v>
      </c>
      <c r="P2414" t="s">
        <v>17</v>
      </c>
      <c r="Q2414" t="s">
        <v>17</v>
      </c>
      <c r="R2414" t="s">
        <v>17</v>
      </c>
      <c r="S2414" t="s">
        <v>17</v>
      </c>
      <c r="T2414" t="s">
        <v>17</v>
      </c>
      <c r="U2414" t="s">
        <v>17</v>
      </c>
      <c r="V2414" s="14" t="s">
        <v>17</v>
      </c>
      <c r="W2414" s="14" t="s">
        <v>17</v>
      </c>
      <c r="X2414" s="188">
        <v>0.32844499999999999</v>
      </c>
      <c r="Y2414" s="14">
        <v>79</v>
      </c>
      <c r="Z2414" s="14" t="s">
        <v>17</v>
      </c>
      <c r="AA2414" s="14" t="s">
        <v>17</v>
      </c>
      <c r="AB2414" s="14" t="s">
        <v>17</v>
      </c>
      <c r="AC2414" s="14" t="s">
        <v>17</v>
      </c>
      <c r="AD2414" s="14" t="s">
        <v>17</v>
      </c>
      <c r="AE2414" s="147" t="s">
        <v>17</v>
      </c>
    </row>
    <row r="2415" spans="1:31">
      <c r="A2415" s="129" t="s">
        <v>143</v>
      </c>
      <c r="B2415" s="129" t="s">
        <v>207</v>
      </c>
      <c r="C2415" s="235">
        <v>41933</v>
      </c>
      <c r="D2415" s="235">
        <v>42177</v>
      </c>
      <c r="E2415" s="189">
        <v>2015</v>
      </c>
      <c r="F2415" s="189">
        <v>1</v>
      </c>
      <c r="G2415" s="189">
        <v>3</v>
      </c>
      <c r="H2415">
        <v>40.422744124324844</v>
      </c>
      <c r="I2415" s="370">
        <v>2.0314000000000001</v>
      </c>
      <c r="J2415" t="s">
        <v>17</v>
      </c>
      <c r="K2415" t="s">
        <v>17</v>
      </c>
      <c r="L2415" t="s">
        <v>17</v>
      </c>
      <c r="M2415" t="s">
        <v>17</v>
      </c>
      <c r="N2415" t="s">
        <v>17</v>
      </c>
      <c r="O2415" t="s">
        <v>17</v>
      </c>
      <c r="P2415" t="s">
        <v>17</v>
      </c>
      <c r="Q2415" t="s">
        <v>17</v>
      </c>
      <c r="R2415" t="s">
        <v>17</v>
      </c>
      <c r="S2415" t="s">
        <v>17</v>
      </c>
      <c r="T2415" t="s">
        <v>17</v>
      </c>
      <c r="U2415" t="s">
        <v>17</v>
      </c>
      <c r="V2415" s="14" t="s">
        <v>17</v>
      </c>
      <c r="W2415" s="14" t="s">
        <v>17</v>
      </c>
      <c r="X2415" s="188">
        <v>0.31176000000000004</v>
      </c>
      <c r="Y2415" s="14">
        <v>79</v>
      </c>
      <c r="Z2415" s="14" t="s">
        <v>17</v>
      </c>
      <c r="AA2415" s="14" t="s">
        <v>17</v>
      </c>
      <c r="AB2415" s="14" t="s">
        <v>17</v>
      </c>
      <c r="AC2415" s="14" t="s">
        <v>17</v>
      </c>
      <c r="AD2415" s="14" t="s">
        <v>17</v>
      </c>
      <c r="AE2415" s="147" t="s">
        <v>17</v>
      </c>
    </row>
    <row r="2416" spans="1:31">
      <c r="A2416" t="s">
        <v>143</v>
      </c>
      <c r="B2416" s="129" t="s">
        <v>207</v>
      </c>
      <c r="C2416" s="235">
        <v>41933</v>
      </c>
      <c r="D2416" s="235">
        <v>42177</v>
      </c>
      <c r="E2416" s="189">
        <v>2015</v>
      </c>
      <c r="F2416" s="189">
        <v>1</v>
      </c>
      <c r="G2416" s="189">
        <v>4</v>
      </c>
      <c r="H2416">
        <v>26.827089094180394</v>
      </c>
      <c r="I2416" s="370">
        <v>2.0882000000000001</v>
      </c>
      <c r="J2416" t="s">
        <v>17</v>
      </c>
      <c r="K2416" t="s">
        <v>17</v>
      </c>
      <c r="L2416" t="s">
        <v>17</v>
      </c>
      <c r="M2416" t="s">
        <v>17</v>
      </c>
      <c r="N2416" t="s">
        <v>17</v>
      </c>
      <c r="O2416" t="s">
        <v>17</v>
      </c>
      <c r="P2416" t="s">
        <v>17</v>
      </c>
      <c r="Q2416" t="s">
        <v>17</v>
      </c>
      <c r="R2416" t="s">
        <v>17</v>
      </c>
      <c r="S2416" t="s">
        <v>17</v>
      </c>
      <c r="T2416" t="s">
        <v>17</v>
      </c>
      <c r="U2416" t="s">
        <v>17</v>
      </c>
      <c r="V2416" s="14" t="s">
        <v>17</v>
      </c>
      <c r="W2416" s="14" t="s">
        <v>17</v>
      </c>
      <c r="X2416" s="188">
        <v>0.321575</v>
      </c>
      <c r="Y2416" s="14">
        <v>79</v>
      </c>
      <c r="Z2416" s="14" t="s">
        <v>17</v>
      </c>
      <c r="AA2416" s="14" t="s">
        <v>17</v>
      </c>
      <c r="AB2416" s="14" t="s">
        <v>17</v>
      </c>
      <c r="AC2416" s="14" t="s">
        <v>17</v>
      </c>
      <c r="AD2416" s="14" t="s">
        <v>17</v>
      </c>
      <c r="AE2416" s="147" t="s">
        <v>17</v>
      </c>
    </row>
    <row r="2417" spans="1:31">
      <c r="A2417" s="129" t="s">
        <v>143</v>
      </c>
      <c r="B2417" s="129" t="s">
        <v>207</v>
      </c>
      <c r="C2417" s="235">
        <v>41933</v>
      </c>
      <c r="D2417" s="235">
        <v>42177</v>
      </c>
      <c r="E2417" s="189">
        <v>2015</v>
      </c>
      <c r="F2417" s="189">
        <v>1</v>
      </c>
      <c r="G2417" s="189">
        <v>5</v>
      </c>
      <c r="H2417">
        <v>50.874663865069223</v>
      </c>
      <c r="I2417" s="370">
        <v>2.1533000000000002</v>
      </c>
      <c r="J2417" t="s">
        <v>17</v>
      </c>
      <c r="K2417" t="s">
        <v>17</v>
      </c>
      <c r="L2417" t="s">
        <v>17</v>
      </c>
      <c r="M2417" t="s">
        <v>17</v>
      </c>
      <c r="N2417" t="s">
        <v>17</v>
      </c>
      <c r="O2417" t="s">
        <v>17</v>
      </c>
      <c r="P2417" t="s">
        <v>17</v>
      </c>
      <c r="Q2417" t="s">
        <v>17</v>
      </c>
      <c r="R2417" t="s">
        <v>17</v>
      </c>
      <c r="S2417" t="s">
        <v>17</v>
      </c>
      <c r="T2417" t="s">
        <v>17</v>
      </c>
      <c r="U2417" t="s">
        <v>17</v>
      </c>
      <c r="V2417" s="14" t="s">
        <v>17</v>
      </c>
      <c r="W2417" s="14" t="s">
        <v>17</v>
      </c>
      <c r="X2417" s="188">
        <v>0.38253500000000001</v>
      </c>
      <c r="Y2417" s="14">
        <v>79</v>
      </c>
      <c r="Z2417" s="14" t="s">
        <v>17</v>
      </c>
      <c r="AA2417" s="14" t="s">
        <v>17</v>
      </c>
      <c r="AB2417" s="14" t="s">
        <v>17</v>
      </c>
      <c r="AC2417" s="14" t="s">
        <v>17</v>
      </c>
      <c r="AD2417" s="14" t="s">
        <v>17</v>
      </c>
      <c r="AE2417" s="147" t="s">
        <v>17</v>
      </c>
    </row>
    <row r="2418" spans="1:31">
      <c r="A2418" t="s">
        <v>143</v>
      </c>
      <c r="B2418" s="129" t="s">
        <v>207</v>
      </c>
      <c r="C2418" s="235">
        <v>41933</v>
      </c>
      <c r="D2418" s="235">
        <v>42177</v>
      </c>
      <c r="E2418" s="189">
        <v>2015</v>
      </c>
      <c r="F2418" s="189">
        <v>1</v>
      </c>
      <c r="G2418" s="189">
        <v>6</v>
      </c>
      <c r="H2418">
        <v>50.007519237007784</v>
      </c>
      <c r="I2418" s="370">
        <v>2.2052999999999998</v>
      </c>
      <c r="J2418" t="s">
        <v>17</v>
      </c>
      <c r="K2418" t="s">
        <v>17</v>
      </c>
      <c r="L2418" t="s">
        <v>17</v>
      </c>
      <c r="M2418" t="s">
        <v>17</v>
      </c>
      <c r="N2418" t="s">
        <v>17</v>
      </c>
      <c r="O2418" t="s">
        <v>17</v>
      </c>
      <c r="P2418" t="s">
        <v>17</v>
      </c>
      <c r="Q2418" t="s">
        <v>17</v>
      </c>
      <c r="R2418" t="s">
        <v>17</v>
      </c>
      <c r="S2418" t="s">
        <v>17</v>
      </c>
      <c r="T2418" t="s">
        <v>17</v>
      </c>
      <c r="U2418" t="s">
        <v>17</v>
      </c>
      <c r="V2418" s="14" t="s">
        <v>17</v>
      </c>
      <c r="W2418" s="14" t="s">
        <v>17</v>
      </c>
      <c r="X2418" s="188">
        <v>0.47195500000000001</v>
      </c>
      <c r="Y2418" s="14">
        <v>79</v>
      </c>
      <c r="Z2418" s="14" t="s">
        <v>17</v>
      </c>
      <c r="AA2418" s="14" t="s">
        <v>17</v>
      </c>
      <c r="AB2418" s="14" t="s">
        <v>17</v>
      </c>
      <c r="AC2418" s="14" t="s">
        <v>17</v>
      </c>
      <c r="AD2418" s="14" t="s">
        <v>17</v>
      </c>
      <c r="AE2418" s="147" t="s">
        <v>17</v>
      </c>
    </row>
    <row r="2419" spans="1:31">
      <c r="A2419" s="129" t="s">
        <v>143</v>
      </c>
      <c r="B2419" s="129" t="s">
        <v>207</v>
      </c>
      <c r="C2419" s="235">
        <v>41933</v>
      </c>
      <c r="D2419" s="235">
        <v>42177</v>
      </c>
      <c r="E2419" s="189">
        <v>2015</v>
      </c>
      <c r="F2419" s="189">
        <v>1</v>
      </c>
      <c r="G2419" s="189">
        <v>7</v>
      </c>
      <c r="H2419">
        <v>39.302161020283926</v>
      </c>
      <c r="I2419" s="370">
        <v>2.3382999999999998</v>
      </c>
      <c r="J2419" t="s">
        <v>17</v>
      </c>
      <c r="K2419" t="s">
        <v>17</v>
      </c>
      <c r="L2419" t="s">
        <v>17</v>
      </c>
      <c r="M2419" t="s">
        <v>17</v>
      </c>
      <c r="N2419" t="s">
        <v>17</v>
      </c>
      <c r="O2419" t="s">
        <v>17</v>
      </c>
      <c r="P2419" t="s">
        <v>17</v>
      </c>
      <c r="Q2419" t="s">
        <v>17</v>
      </c>
      <c r="R2419" t="s">
        <v>17</v>
      </c>
      <c r="S2419" t="s">
        <v>17</v>
      </c>
      <c r="T2419" t="s">
        <v>17</v>
      </c>
      <c r="U2419" t="s">
        <v>17</v>
      </c>
      <c r="V2419" s="14" t="s">
        <v>17</v>
      </c>
      <c r="W2419" s="14" t="s">
        <v>17</v>
      </c>
      <c r="X2419" s="188">
        <v>0.35561999999999999</v>
      </c>
      <c r="Y2419" s="14">
        <v>79</v>
      </c>
      <c r="Z2419" s="14" t="s">
        <v>17</v>
      </c>
      <c r="AA2419" s="14" t="s">
        <v>17</v>
      </c>
      <c r="AB2419" s="14" t="s">
        <v>17</v>
      </c>
      <c r="AC2419" s="14" t="s">
        <v>17</v>
      </c>
      <c r="AD2419" s="14" t="s">
        <v>17</v>
      </c>
      <c r="AE2419" s="147" t="s">
        <v>17</v>
      </c>
    </row>
    <row r="2420" spans="1:31">
      <c r="A2420" t="s">
        <v>143</v>
      </c>
      <c r="B2420" s="129" t="s">
        <v>207</v>
      </c>
      <c r="C2420" s="235">
        <v>41933</v>
      </c>
      <c r="D2420" s="235">
        <v>42177</v>
      </c>
      <c r="E2420" s="189">
        <v>2015</v>
      </c>
      <c r="F2420" s="189">
        <v>1</v>
      </c>
      <c r="G2420" s="189">
        <v>8</v>
      </c>
      <c r="H2420">
        <v>36.332508560020486</v>
      </c>
      <c r="I2420" s="370">
        <v>2.3283</v>
      </c>
      <c r="J2420" t="s">
        <v>17</v>
      </c>
      <c r="K2420" t="s">
        <v>17</v>
      </c>
      <c r="L2420" t="s">
        <v>17</v>
      </c>
      <c r="M2420" t="s">
        <v>17</v>
      </c>
      <c r="N2420" t="s">
        <v>17</v>
      </c>
      <c r="O2420" t="s">
        <v>17</v>
      </c>
      <c r="P2420" t="s">
        <v>17</v>
      </c>
      <c r="Q2420" t="s">
        <v>17</v>
      </c>
      <c r="R2420" t="s">
        <v>17</v>
      </c>
      <c r="S2420" t="s">
        <v>17</v>
      </c>
      <c r="T2420" t="s">
        <v>17</v>
      </c>
      <c r="U2420" t="s">
        <v>17</v>
      </c>
      <c r="V2420" s="14" t="s">
        <v>17</v>
      </c>
      <c r="W2420" s="14" t="s">
        <v>17</v>
      </c>
      <c r="X2420" s="188">
        <v>0.34584500000000001</v>
      </c>
      <c r="Y2420" s="14">
        <v>79</v>
      </c>
      <c r="Z2420" s="14" t="s">
        <v>17</v>
      </c>
      <c r="AA2420" s="14" t="s">
        <v>17</v>
      </c>
      <c r="AB2420" s="14" t="s">
        <v>17</v>
      </c>
      <c r="AC2420" s="14" t="s">
        <v>17</v>
      </c>
      <c r="AD2420" s="14" t="s">
        <v>17</v>
      </c>
      <c r="AE2420" s="147" t="s">
        <v>17</v>
      </c>
    </row>
    <row r="2421" spans="1:31">
      <c r="A2421" s="129" t="s">
        <v>143</v>
      </c>
      <c r="B2421" s="129" t="s">
        <v>207</v>
      </c>
      <c r="C2421" s="235">
        <v>41933</v>
      </c>
      <c r="D2421" s="235">
        <v>42177</v>
      </c>
      <c r="E2421" s="189">
        <v>2015</v>
      </c>
      <c r="F2421" s="189">
        <v>1</v>
      </c>
      <c r="G2421" s="189">
        <v>9</v>
      </c>
      <c r="H2421">
        <v>49.640762964970818</v>
      </c>
      <c r="I2421" s="370">
        <v>2.1676000000000002</v>
      </c>
      <c r="J2421" t="s">
        <v>17</v>
      </c>
      <c r="K2421" t="s">
        <v>17</v>
      </c>
      <c r="L2421" t="s">
        <v>17</v>
      </c>
      <c r="M2421" t="s">
        <v>17</v>
      </c>
      <c r="N2421" t="s">
        <v>17</v>
      </c>
      <c r="O2421" t="s">
        <v>17</v>
      </c>
      <c r="P2421" t="s">
        <v>17</v>
      </c>
      <c r="Q2421" t="s">
        <v>17</v>
      </c>
      <c r="R2421" t="s">
        <v>17</v>
      </c>
      <c r="S2421" t="s">
        <v>17</v>
      </c>
      <c r="T2421" t="s">
        <v>17</v>
      </c>
      <c r="U2421" t="s">
        <v>17</v>
      </c>
      <c r="V2421" s="14" t="s">
        <v>17</v>
      </c>
      <c r="W2421" s="14" t="s">
        <v>17</v>
      </c>
      <c r="X2421" s="188">
        <v>0.32486000000000004</v>
      </c>
      <c r="Y2421" s="14">
        <v>79</v>
      </c>
      <c r="Z2421" s="14" t="s">
        <v>17</v>
      </c>
      <c r="AA2421" s="14" t="s">
        <v>17</v>
      </c>
      <c r="AB2421" s="14" t="s">
        <v>17</v>
      </c>
      <c r="AC2421" s="14" t="s">
        <v>17</v>
      </c>
      <c r="AD2421" s="14" t="s">
        <v>17</v>
      </c>
      <c r="AE2421" s="147" t="s">
        <v>17</v>
      </c>
    </row>
    <row r="2422" spans="1:31">
      <c r="A2422" t="s">
        <v>143</v>
      </c>
      <c r="B2422" s="129" t="s">
        <v>207</v>
      </c>
      <c r="C2422" s="235">
        <v>41933</v>
      </c>
      <c r="D2422" s="235">
        <v>42177</v>
      </c>
      <c r="E2422" s="189">
        <v>2015</v>
      </c>
      <c r="F2422" s="189">
        <v>1</v>
      </c>
      <c r="G2422" s="189">
        <v>10</v>
      </c>
      <c r="H2422">
        <v>47.742871597356945</v>
      </c>
      <c r="I2422" s="370">
        <v>1.9601999999999999</v>
      </c>
      <c r="J2422" t="s">
        <v>17</v>
      </c>
      <c r="K2422" t="s">
        <v>17</v>
      </c>
      <c r="L2422" t="s">
        <v>17</v>
      </c>
      <c r="M2422" t="s">
        <v>17</v>
      </c>
      <c r="N2422" t="s">
        <v>17</v>
      </c>
      <c r="O2422" t="s">
        <v>17</v>
      </c>
      <c r="P2422" t="s">
        <v>17</v>
      </c>
      <c r="Q2422" t="s">
        <v>17</v>
      </c>
      <c r="R2422" t="s">
        <v>17</v>
      </c>
      <c r="S2422" t="s">
        <v>17</v>
      </c>
      <c r="T2422" t="s">
        <v>17</v>
      </c>
      <c r="U2422" t="s">
        <v>17</v>
      </c>
      <c r="V2422" s="14" t="s">
        <v>17</v>
      </c>
      <c r="W2422" s="14" t="s">
        <v>17</v>
      </c>
      <c r="X2422" s="188">
        <v>0.32502999999999999</v>
      </c>
      <c r="Y2422" s="14">
        <v>79</v>
      </c>
      <c r="Z2422" s="14" t="s">
        <v>17</v>
      </c>
      <c r="AA2422" s="14" t="s">
        <v>17</v>
      </c>
      <c r="AB2422" s="14" t="s">
        <v>17</v>
      </c>
      <c r="AC2422" s="14" t="s">
        <v>17</v>
      </c>
      <c r="AD2422" s="14" t="s">
        <v>17</v>
      </c>
      <c r="AE2422" s="147" t="s">
        <v>17</v>
      </c>
    </row>
    <row r="2423" spans="1:31">
      <c r="A2423" s="129" t="s">
        <v>143</v>
      </c>
      <c r="B2423" s="129" t="s">
        <v>207</v>
      </c>
      <c r="C2423" s="235">
        <v>41933</v>
      </c>
      <c r="D2423" s="235">
        <v>42177</v>
      </c>
      <c r="E2423" s="189">
        <v>2015</v>
      </c>
      <c r="F2423" s="189">
        <v>1</v>
      </c>
      <c r="G2423" s="189">
        <v>11</v>
      </c>
      <c r="H2423">
        <v>43.069571311154036</v>
      </c>
      <c r="I2423" s="370">
        <v>2.093</v>
      </c>
      <c r="J2423" t="s">
        <v>17</v>
      </c>
      <c r="K2423" t="s">
        <v>17</v>
      </c>
      <c r="L2423" t="s">
        <v>17</v>
      </c>
      <c r="M2423" t="s">
        <v>17</v>
      </c>
      <c r="N2423" t="s">
        <v>17</v>
      </c>
      <c r="O2423" t="s">
        <v>17</v>
      </c>
      <c r="P2423" t="s">
        <v>17</v>
      </c>
      <c r="Q2423" t="s">
        <v>17</v>
      </c>
      <c r="R2423" t="s">
        <v>17</v>
      </c>
      <c r="S2423" t="s">
        <v>17</v>
      </c>
      <c r="T2423" t="s">
        <v>17</v>
      </c>
      <c r="U2423" t="s">
        <v>17</v>
      </c>
      <c r="V2423" s="14" t="s">
        <v>17</v>
      </c>
      <c r="W2423" s="14" t="s">
        <v>17</v>
      </c>
      <c r="X2423" s="188">
        <v>0.395175</v>
      </c>
      <c r="Y2423" s="14">
        <v>79</v>
      </c>
      <c r="Z2423" s="14" t="s">
        <v>17</v>
      </c>
      <c r="AA2423" s="14" t="s">
        <v>17</v>
      </c>
      <c r="AB2423" s="14" t="s">
        <v>17</v>
      </c>
      <c r="AC2423" s="14" t="s">
        <v>17</v>
      </c>
      <c r="AD2423" s="14" t="s">
        <v>17</v>
      </c>
      <c r="AE2423" s="147" t="s">
        <v>17</v>
      </c>
    </row>
    <row r="2424" spans="1:31">
      <c r="A2424" t="s">
        <v>143</v>
      </c>
      <c r="B2424" s="129" t="s">
        <v>207</v>
      </c>
      <c r="C2424" s="235">
        <v>41933</v>
      </c>
      <c r="D2424" s="235">
        <v>42177</v>
      </c>
      <c r="E2424" s="189">
        <v>2015</v>
      </c>
      <c r="F2424" s="189">
        <v>1</v>
      </c>
      <c r="G2424" s="189">
        <v>12</v>
      </c>
      <c r="H2424">
        <v>43.062968656123083</v>
      </c>
      <c r="I2424" s="370">
        <v>2.153</v>
      </c>
      <c r="J2424" t="s">
        <v>17</v>
      </c>
      <c r="K2424" t="s">
        <v>17</v>
      </c>
      <c r="L2424" t="s">
        <v>17</v>
      </c>
      <c r="M2424" t="s">
        <v>17</v>
      </c>
      <c r="N2424" t="s">
        <v>17</v>
      </c>
      <c r="O2424" t="s">
        <v>17</v>
      </c>
      <c r="P2424" t="s">
        <v>17</v>
      </c>
      <c r="Q2424" t="s">
        <v>17</v>
      </c>
      <c r="R2424" t="s">
        <v>17</v>
      </c>
      <c r="S2424" t="s">
        <v>17</v>
      </c>
      <c r="T2424" t="s">
        <v>17</v>
      </c>
      <c r="U2424" t="s">
        <v>17</v>
      </c>
      <c r="V2424" s="14" t="s">
        <v>17</v>
      </c>
      <c r="W2424" s="14" t="s">
        <v>17</v>
      </c>
      <c r="X2424" s="188">
        <v>0.27386500000000003</v>
      </c>
      <c r="Y2424" s="14">
        <v>79</v>
      </c>
      <c r="Z2424" s="14" t="s">
        <v>17</v>
      </c>
      <c r="AA2424" s="14" t="s">
        <v>17</v>
      </c>
      <c r="AB2424" s="14" t="s">
        <v>17</v>
      </c>
      <c r="AC2424" s="14" t="s">
        <v>17</v>
      </c>
      <c r="AD2424" s="14" t="s">
        <v>17</v>
      </c>
      <c r="AE2424" s="147" t="s">
        <v>17</v>
      </c>
    </row>
    <row r="2425" spans="1:31">
      <c r="A2425" s="129" t="s">
        <v>143</v>
      </c>
      <c r="B2425" s="129" t="s">
        <v>207</v>
      </c>
      <c r="C2425" s="235">
        <v>41933</v>
      </c>
      <c r="D2425" s="235">
        <v>42177</v>
      </c>
      <c r="E2425" s="189">
        <v>2015</v>
      </c>
      <c r="F2425" s="189">
        <v>1</v>
      </c>
      <c r="G2425" s="189">
        <v>13</v>
      </c>
      <c r="H2425">
        <v>34.369735692895745</v>
      </c>
      <c r="I2425" s="370">
        <v>2.2330000000000001</v>
      </c>
      <c r="J2425" t="s">
        <v>17</v>
      </c>
      <c r="K2425" t="s">
        <v>17</v>
      </c>
      <c r="L2425" t="s">
        <v>17</v>
      </c>
      <c r="M2425" t="s">
        <v>17</v>
      </c>
      <c r="N2425" t="s">
        <v>17</v>
      </c>
      <c r="O2425" t="s">
        <v>17</v>
      </c>
      <c r="P2425" t="s">
        <v>17</v>
      </c>
      <c r="Q2425" t="s">
        <v>17</v>
      </c>
      <c r="R2425" t="s">
        <v>17</v>
      </c>
      <c r="S2425" t="s">
        <v>17</v>
      </c>
      <c r="T2425" t="s">
        <v>17</v>
      </c>
      <c r="U2425" t="s">
        <v>17</v>
      </c>
      <c r="V2425" s="14" t="s">
        <v>17</v>
      </c>
      <c r="W2425" s="14" t="s">
        <v>17</v>
      </c>
      <c r="X2425" s="188">
        <v>0.33898499999999998</v>
      </c>
      <c r="Y2425" s="14">
        <v>79</v>
      </c>
      <c r="Z2425" s="14" t="s">
        <v>17</v>
      </c>
      <c r="AA2425" s="14" t="s">
        <v>17</v>
      </c>
      <c r="AB2425" s="14" t="s">
        <v>17</v>
      </c>
      <c r="AC2425" s="14" t="s">
        <v>17</v>
      </c>
      <c r="AD2425" s="14" t="s">
        <v>17</v>
      </c>
      <c r="AE2425" s="147" t="s">
        <v>17</v>
      </c>
    </row>
    <row r="2426" spans="1:31">
      <c r="A2426" t="s">
        <v>143</v>
      </c>
      <c r="B2426" s="129" t="s">
        <v>207</v>
      </c>
      <c r="C2426" s="235">
        <v>41933</v>
      </c>
      <c r="D2426" s="235">
        <v>42177</v>
      </c>
      <c r="E2426" s="189">
        <v>2015</v>
      </c>
      <c r="F2426" s="189">
        <v>1</v>
      </c>
      <c r="G2426" s="189">
        <v>14</v>
      </c>
      <c r="H2426">
        <v>47.731113399410873</v>
      </c>
      <c r="I2426" s="370">
        <v>1.9278999999999999</v>
      </c>
      <c r="J2426" t="s">
        <v>17</v>
      </c>
      <c r="K2426" t="s">
        <v>17</v>
      </c>
      <c r="L2426" t="s">
        <v>17</v>
      </c>
      <c r="M2426" t="s">
        <v>17</v>
      </c>
      <c r="N2426" t="s">
        <v>17</v>
      </c>
      <c r="O2426" t="s">
        <v>17</v>
      </c>
      <c r="P2426" t="s">
        <v>17</v>
      </c>
      <c r="Q2426" t="s">
        <v>17</v>
      </c>
      <c r="R2426" t="s">
        <v>17</v>
      </c>
      <c r="S2426" t="s">
        <v>17</v>
      </c>
      <c r="T2426" t="s">
        <v>17</v>
      </c>
      <c r="U2426" t="s">
        <v>17</v>
      </c>
      <c r="V2426" s="14" t="s">
        <v>17</v>
      </c>
      <c r="W2426" s="14" t="s">
        <v>17</v>
      </c>
      <c r="X2426" s="188">
        <v>0.34379000000000004</v>
      </c>
      <c r="Y2426" s="14">
        <v>79</v>
      </c>
      <c r="Z2426" s="14" t="s">
        <v>17</v>
      </c>
      <c r="AA2426" s="14" t="s">
        <v>17</v>
      </c>
      <c r="AB2426" s="14" t="s">
        <v>17</v>
      </c>
      <c r="AC2426" s="14" t="s">
        <v>17</v>
      </c>
      <c r="AD2426" s="14" t="s">
        <v>17</v>
      </c>
      <c r="AE2426" s="147" t="s">
        <v>17</v>
      </c>
    </row>
    <row r="2427" spans="1:31">
      <c r="A2427" s="129" t="s">
        <v>143</v>
      </c>
      <c r="B2427" s="129" t="s">
        <v>207</v>
      </c>
      <c r="C2427" s="235">
        <v>41933</v>
      </c>
      <c r="D2427" s="235">
        <v>42177</v>
      </c>
      <c r="E2427" s="189">
        <v>2015</v>
      </c>
      <c r="F2427" s="189">
        <v>2</v>
      </c>
      <c r="G2427" s="189">
        <v>1</v>
      </c>
      <c r="H2427">
        <v>22.884333371916838</v>
      </c>
      <c r="I2427" s="370">
        <v>1.9601</v>
      </c>
      <c r="J2427" t="s">
        <v>17</v>
      </c>
      <c r="K2427" t="s">
        <v>17</v>
      </c>
      <c r="L2427" t="s">
        <v>17</v>
      </c>
      <c r="M2427" t="s">
        <v>17</v>
      </c>
      <c r="N2427" t="s">
        <v>17</v>
      </c>
      <c r="O2427" t="s">
        <v>17</v>
      </c>
      <c r="P2427" t="s">
        <v>17</v>
      </c>
      <c r="Q2427" t="s">
        <v>17</v>
      </c>
      <c r="R2427" t="s">
        <v>17</v>
      </c>
      <c r="S2427" t="s">
        <v>17</v>
      </c>
      <c r="T2427" t="s">
        <v>17</v>
      </c>
      <c r="U2427" t="s">
        <v>17</v>
      </c>
      <c r="V2427" s="14" t="s">
        <v>17</v>
      </c>
      <c r="W2427" s="14" t="s">
        <v>17</v>
      </c>
      <c r="X2427" s="188">
        <v>0.34787000000000001</v>
      </c>
      <c r="Y2427" s="14">
        <v>79</v>
      </c>
      <c r="Z2427" s="14" t="s">
        <v>17</v>
      </c>
      <c r="AA2427" s="14" t="s">
        <v>17</v>
      </c>
      <c r="AB2427" s="14" t="s">
        <v>17</v>
      </c>
      <c r="AC2427" s="14" t="s">
        <v>17</v>
      </c>
      <c r="AD2427" s="14" t="s">
        <v>17</v>
      </c>
      <c r="AE2427" s="147" t="s">
        <v>17</v>
      </c>
    </row>
    <row r="2428" spans="1:31">
      <c r="A2428" t="s">
        <v>143</v>
      </c>
      <c r="B2428" s="129" t="s">
        <v>207</v>
      </c>
      <c r="C2428" s="235">
        <v>41933</v>
      </c>
      <c r="D2428" s="235">
        <v>42177</v>
      </c>
      <c r="E2428" s="189">
        <v>2015</v>
      </c>
      <c r="F2428" s="189">
        <v>2</v>
      </c>
      <c r="G2428" s="189">
        <v>2</v>
      </c>
      <c r="H2428">
        <v>24.693955315570332</v>
      </c>
      <c r="I2428" s="370">
        <v>1.8244</v>
      </c>
      <c r="J2428" t="s">
        <v>17</v>
      </c>
      <c r="K2428" t="s">
        <v>17</v>
      </c>
      <c r="L2428" t="s">
        <v>17</v>
      </c>
      <c r="M2428" t="s">
        <v>17</v>
      </c>
      <c r="N2428" t="s">
        <v>17</v>
      </c>
      <c r="O2428" t="s">
        <v>17</v>
      </c>
      <c r="P2428" t="s">
        <v>17</v>
      </c>
      <c r="Q2428" t="s">
        <v>17</v>
      </c>
      <c r="R2428" t="s">
        <v>17</v>
      </c>
      <c r="S2428" t="s">
        <v>17</v>
      </c>
      <c r="T2428" t="s">
        <v>17</v>
      </c>
      <c r="U2428" t="s">
        <v>17</v>
      </c>
      <c r="V2428" s="14" t="s">
        <v>17</v>
      </c>
      <c r="W2428" s="14" t="s">
        <v>17</v>
      </c>
      <c r="X2428" s="188">
        <v>0.57251000000000007</v>
      </c>
      <c r="Y2428" s="14">
        <v>79</v>
      </c>
      <c r="Z2428" s="14" t="s">
        <v>17</v>
      </c>
      <c r="AA2428" s="14" t="s">
        <v>17</v>
      </c>
      <c r="AB2428" s="14" t="s">
        <v>17</v>
      </c>
      <c r="AC2428" s="14" t="s">
        <v>17</v>
      </c>
      <c r="AD2428" s="14" t="s">
        <v>17</v>
      </c>
      <c r="AE2428" s="147" t="s">
        <v>17</v>
      </c>
    </row>
    <row r="2429" spans="1:31">
      <c r="A2429" s="129" t="s">
        <v>143</v>
      </c>
      <c r="B2429" s="129" t="s">
        <v>207</v>
      </c>
      <c r="C2429" s="235">
        <v>41933</v>
      </c>
      <c r="D2429" s="235">
        <v>42177</v>
      </c>
      <c r="E2429" s="189">
        <v>2015</v>
      </c>
      <c r="F2429" s="189">
        <v>2</v>
      </c>
      <c r="G2429" s="189">
        <v>3</v>
      </c>
      <c r="H2429">
        <v>37.147570816513877</v>
      </c>
      <c r="I2429" s="370">
        <v>1.9847999999999999</v>
      </c>
      <c r="J2429" t="s">
        <v>17</v>
      </c>
      <c r="K2429" t="s">
        <v>17</v>
      </c>
      <c r="L2429" t="s">
        <v>17</v>
      </c>
      <c r="M2429" t="s">
        <v>17</v>
      </c>
      <c r="N2429" t="s">
        <v>17</v>
      </c>
      <c r="O2429" t="s">
        <v>17</v>
      </c>
      <c r="P2429" t="s">
        <v>17</v>
      </c>
      <c r="Q2429" t="s">
        <v>17</v>
      </c>
      <c r="R2429" t="s">
        <v>17</v>
      </c>
      <c r="S2429" t="s">
        <v>17</v>
      </c>
      <c r="T2429" t="s">
        <v>17</v>
      </c>
      <c r="U2429" t="s">
        <v>17</v>
      </c>
      <c r="V2429" s="14" t="s">
        <v>17</v>
      </c>
      <c r="W2429" s="14" t="s">
        <v>17</v>
      </c>
      <c r="X2429" s="188">
        <v>0.48158000000000001</v>
      </c>
      <c r="Y2429" s="14">
        <v>79</v>
      </c>
      <c r="Z2429" s="14" t="s">
        <v>17</v>
      </c>
      <c r="AA2429" s="14" t="s">
        <v>17</v>
      </c>
      <c r="AB2429" s="14" t="s">
        <v>17</v>
      </c>
      <c r="AC2429" s="14" t="s">
        <v>17</v>
      </c>
      <c r="AD2429" s="14" t="s">
        <v>17</v>
      </c>
      <c r="AE2429" s="147" t="s">
        <v>17</v>
      </c>
    </row>
    <row r="2430" spans="1:31">
      <c r="A2430" t="s">
        <v>143</v>
      </c>
      <c r="B2430" s="129" t="s">
        <v>207</v>
      </c>
      <c r="C2430" s="235">
        <v>41933</v>
      </c>
      <c r="D2430" s="235">
        <v>42177</v>
      </c>
      <c r="E2430" s="189">
        <v>2015</v>
      </c>
      <c r="F2430" s="189">
        <v>2</v>
      </c>
      <c r="G2430" s="189">
        <v>4</v>
      </c>
      <c r="H2430">
        <v>34.68025932636116</v>
      </c>
      <c r="I2430" s="370">
        <v>1.8995</v>
      </c>
      <c r="J2430" t="s">
        <v>17</v>
      </c>
      <c r="K2430" t="s">
        <v>17</v>
      </c>
      <c r="L2430" t="s">
        <v>17</v>
      </c>
      <c r="M2430" t="s">
        <v>17</v>
      </c>
      <c r="N2430" t="s">
        <v>17</v>
      </c>
      <c r="O2430" t="s">
        <v>17</v>
      </c>
      <c r="P2430" t="s">
        <v>17</v>
      </c>
      <c r="Q2430" t="s">
        <v>17</v>
      </c>
      <c r="R2430" t="s">
        <v>17</v>
      </c>
      <c r="S2430" t="s">
        <v>17</v>
      </c>
      <c r="T2430" t="s">
        <v>17</v>
      </c>
      <c r="U2430" t="s">
        <v>17</v>
      </c>
      <c r="V2430" s="14" t="s">
        <v>17</v>
      </c>
      <c r="W2430" s="14" t="s">
        <v>17</v>
      </c>
      <c r="X2430" s="188">
        <v>0.42269000000000001</v>
      </c>
      <c r="Y2430" s="14">
        <v>79</v>
      </c>
      <c r="Z2430" s="14" t="s">
        <v>17</v>
      </c>
      <c r="AA2430" s="14" t="s">
        <v>17</v>
      </c>
      <c r="AB2430" s="14" t="s">
        <v>17</v>
      </c>
      <c r="AC2430" s="14" t="s">
        <v>17</v>
      </c>
      <c r="AD2430" s="14" t="s">
        <v>17</v>
      </c>
      <c r="AE2430" s="147" t="s">
        <v>17</v>
      </c>
    </row>
    <row r="2431" spans="1:31">
      <c r="A2431" s="129" t="s">
        <v>143</v>
      </c>
      <c r="B2431" s="129" t="s">
        <v>207</v>
      </c>
      <c r="C2431" s="235">
        <v>41933</v>
      </c>
      <c r="D2431" s="235">
        <v>42177</v>
      </c>
      <c r="E2431" s="189">
        <v>2015</v>
      </c>
      <c r="F2431" s="189">
        <v>2</v>
      </c>
      <c r="G2431" s="189">
        <v>5</v>
      </c>
      <c r="H2431">
        <v>38.795769774372936</v>
      </c>
      <c r="I2431" s="370">
        <v>2.0154999999999998</v>
      </c>
      <c r="J2431" t="s">
        <v>17</v>
      </c>
      <c r="K2431" t="s">
        <v>17</v>
      </c>
      <c r="L2431" t="s">
        <v>17</v>
      </c>
      <c r="M2431" t="s">
        <v>17</v>
      </c>
      <c r="N2431" t="s">
        <v>17</v>
      </c>
      <c r="O2431" t="s">
        <v>17</v>
      </c>
      <c r="P2431" t="s">
        <v>17</v>
      </c>
      <c r="Q2431" t="s">
        <v>17</v>
      </c>
      <c r="R2431" t="s">
        <v>17</v>
      </c>
      <c r="S2431" t="s">
        <v>17</v>
      </c>
      <c r="T2431" t="s">
        <v>17</v>
      </c>
      <c r="U2431" t="s">
        <v>17</v>
      </c>
      <c r="V2431" s="14" t="s">
        <v>17</v>
      </c>
      <c r="W2431" s="14" t="s">
        <v>17</v>
      </c>
      <c r="X2431" s="188">
        <v>0.48486499999999999</v>
      </c>
      <c r="Y2431" s="14">
        <v>79</v>
      </c>
      <c r="Z2431" s="14" t="s">
        <v>17</v>
      </c>
      <c r="AA2431" s="14" t="s">
        <v>17</v>
      </c>
      <c r="AB2431" s="14" t="s">
        <v>17</v>
      </c>
      <c r="AC2431" s="14" t="s">
        <v>17</v>
      </c>
      <c r="AD2431" s="14" t="s">
        <v>17</v>
      </c>
      <c r="AE2431" s="147" t="s">
        <v>17</v>
      </c>
    </row>
    <row r="2432" spans="1:31">
      <c r="A2432" t="s">
        <v>143</v>
      </c>
      <c r="B2432" s="129" t="s">
        <v>207</v>
      </c>
      <c r="C2432" s="235">
        <v>41933</v>
      </c>
      <c r="D2432" s="235">
        <v>42177</v>
      </c>
      <c r="E2432" s="189">
        <v>2015</v>
      </c>
      <c r="F2432" s="189">
        <v>2</v>
      </c>
      <c r="G2432" s="189">
        <v>6</v>
      </c>
      <c r="H2432">
        <v>37.219160565138729</v>
      </c>
      <c r="I2432" s="370">
        <v>2.2906</v>
      </c>
      <c r="J2432" t="s">
        <v>17</v>
      </c>
      <c r="K2432" t="s">
        <v>17</v>
      </c>
      <c r="L2432" t="s">
        <v>17</v>
      </c>
      <c r="M2432" t="s">
        <v>17</v>
      </c>
      <c r="N2432" t="s">
        <v>17</v>
      </c>
      <c r="O2432" t="s">
        <v>17</v>
      </c>
      <c r="P2432" t="s">
        <v>17</v>
      </c>
      <c r="Q2432" t="s">
        <v>17</v>
      </c>
      <c r="R2432" t="s">
        <v>17</v>
      </c>
      <c r="S2432" t="s">
        <v>17</v>
      </c>
      <c r="T2432" t="s">
        <v>17</v>
      </c>
      <c r="U2432" t="s">
        <v>17</v>
      </c>
      <c r="V2432" s="14" t="s">
        <v>17</v>
      </c>
      <c r="W2432" s="14" t="s">
        <v>17</v>
      </c>
      <c r="X2432" s="188">
        <v>0.430585</v>
      </c>
      <c r="Y2432" s="14">
        <v>79</v>
      </c>
      <c r="Z2432" s="14" t="s">
        <v>17</v>
      </c>
      <c r="AA2432" s="14" t="s">
        <v>17</v>
      </c>
      <c r="AB2432" s="14" t="s">
        <v>17</v>
      </c>
      <c r="AC2432" s="14" t="s">
        <v>17</v>
      </c>
      <c r="AD2432" s="14" t="s">
        <v>17</v>
      </c>
      <c r="AE2432" s="147" t="s">
        <v>17</v>
      </c>
    </row>
    <row r="2433" spans="1:31">
      <c r="A2433" s="129" t="s">
        <v>143</v>
      </c>
      <c r="B2433" s="129" t="s">
        <v>207</v>
      </c>
      <c r="C2433" s="235">
        <v>41933</v>
      </c>
      <c r="D2433" s="235">
        <v>42177</v>
      </c>
      <c r="E2433" s="189">
        <v>2015</v>
      </c>
      <c r="F2433" s="189">
        <v>2</v>
      </c>
      <c r="G2433" s="189">
        <v>7</v>
      </c>
      <c r="H2433">
        <v>33.505708786727652</v>
      </c>
      <c r="I2433" s="370">
        <v>2.2378999999999998</v>
      </c>
      <c r="J2433" t="s">
        <v>17</v>
      </c>
      <c r="K2433" t="s">
        <v>17</v>
      </c>
      <c r="L2433" t="s">
        <v>17</v>
      </c>
      <c r="M2433" t="s">
        <v>17</v>
      </c>
      <c r="N2433" t="s">
        <v>17</v>
      </c>
      <c r="O2433" t="s">
        <v>17</v>
      </c>
      <c r="P2433" t="s">
        <v>17</v>
      </c>
      <c r="Q2433" t="s">
        <v>17</v>
      </c>
      <c r="R2433" t="s">
        <v>17</v>
      </c>
      <c r="S2433" t="s">
        <v>17</v>
      </c>
      <c r="T2433" t="s">
        <v>17</v>
      </c>
      <c r="U2433" t="s">
        <v>17</v>
      </c>
      <c r="V2433" s="14" t="s">
        <v>17</v>
      </c>
      <c r="W2433" s="14" t="s">
        <v>17</v>
      </c>
      <c r="X2433" s="188">
        <v>0.56930000000000003</v>
      </c>
      <c r="Y2433" s="14">
        <v>79</v>
      </c>
      <c r="Z2433" s="14" t="s">
        <v>17</v>
      </c>
      <c r="AA2433" s="14" t="s">
        <v>17</v>
      </c>
      <c r="AB2433" s="14" t="s">
        <v>17</v>
      </c>
      <c r="AC2433" s="14" t="s">
        <v>17</v>
      </c>
      <c r="AD2433" s="14" t="s">
        <v>17</v>
      </c>
      <c r="AE2433" s="147" t="s">
        <v>17</v>
      </c>
    </row>
    <row r="2434" spans="1:31">
      <c r="A2434" t="s">
        <v>143</v>
      </c>
      <c r="B2434" s="129" t="s">
        <v>207</v>
      </c>
      <c r="C2434" s="235">
        <v>41933</v>
      </c>
      <c r="D2434" s="235">
        <v>42177</v>
      </c>
      <c r="E2434" s="189">
        <v>2015</v>
      </c>
      <c r="F2434" s="189">
        <v>2</v>
      </c>
      <c r="G2434" s="189">
        <v>8</v>
      </c>
      <c r="H2434">
        <v>14.000240068965075</v>
      </c>
      <c r="I2434" s="370">
        <v>2.2524000000000002</v>
      </c>
      <c r="J2434" t="s">
        <v>17</v>
      </c>
      <c r="K2434" t="s">
        <v>17</v>
      </c>
      <c r="L2434" t="s">
        <v>17</v>
      </c>
      <c r="M2434" t="s">
        <v>17</v>
      </c>
      <c r="N2434" t="s">
        <v>17</v>
      </c>
      <c r="O2434" t="s">
        <v>17</v>
      </c>
      <c r="P2434" t="s">
        <v>17</v>
      </c>
      <c r="Q2434" t="s">
        <v>17</v>
      </c>
      <c r="R2434" t="s">
        <v>17</v>
      </c>
      <c r="S2434" t="s">
        <v>17</v>
      </c>
      <c r="T2434" t="s">
        <v>17</v>
      </c>
      <c r="U2434" t="s">
        <v>17</v>
      </c>
      <c r="V2434" s="14" t="s">
        <v>17</v>
      </c>
      <c r="W2434" s="14" t="s">
        <v>17</v>
      </c>
      <c r="X2434" s="188">
        <v>0.50586500000000001</v>
      </c>
      <c r="Y2434" s="14">
        <v>79</v>
      </c>
      <c r="Z2434" s="14" t="s">
        <v>17</v>
      </c>
      <c r="AA2434" s="14" t="s">
        <v>17</v>
      </c>
      <c r="AB2434" s="14" t="s">
        <v>17</v>
      </c>
      <c r="AC2434" s="14" t="s">
        <v>17</v>
      </c>
      <c r="AD2434" s="14" t="s">
        <v>17</v>
      </c>
      <c r="AE2434" s="147" t="s">
        <v>17</v>
      </c>
    </row>
    <row r="2435" spans="1:31">
      <c r="A2435" s="129" t="s">
        <v>143</v>
      </c>
      <c r="B2435" s="129" t="s">
        <v>207</v>
      </c>
      <c r="C2435" s="235">
        <v>41933</v>
      </c>
      <c r="D2435" s="235">
        <v>42177</v>
      </c>
      <c r="E2435" s="189">
        <v>2015</v>
      </c>
      <c r="F2435" s="189">
        <v>2</v>
      </c>
      <c r="G2435" s="189">
        <v>9</v>
      </c>
      <c r="H2435">
        <v>42.940520847642588</v>
      </c>
      <c r="I2435" s="370">
        <v>2.1339999999999999</v>
      </c>
      <c r="J2435" t="s">
        <v>17</v>
      </c>
      <c r="K2435" t="s">
        <v>17</v>
      </c>
      <c r="L2435" t="s">
        <v>17</v>
      </c>
      <c r="M2435" t="s">
        <v>17</v>
      </c>
      <c r="N2435" t="s">
        <v>17</v>
      </c>
      <c r="O2435" t="s">
        <v>17</v>
      </c>
      <c r="P2435" t="s">
        <v>17</v>
      </c>
      <c r="Q2435" t="s">
        <v>17</v>
      </c>
      <c r="R2435" t="s">
        <v>17</v>
      </c>
      <c r="S2435" t="s">
        <v>17</v>
      </c>
      <c r="T2435" t="s">
        <v>17</v>
      </c>
      <c r="U2435" t="s">
        <v>17</v>
      </c>
      <c r="V2435" s="14" t="s">
        <v>17</v>
      </c>
      <c r="W2435" s="14" t="s">
        <v>17</v>
      </c>
      <c r="X2435" s="188">
        <v>0.50886999999999993</v>
      </c>
      <c r="Y2435" s="14">
        <v>79</v>
      </c>
      <c r="Z2435" s="14" t="s">
        <v>17</v>
      </c>
      <c r="AA2435" s="14" t="s">
        <v>17</v>
      </c>
      <c r="AB2435" s="14" t="s">
        <v>17</v>
      </c>
      <c r="AC2435" s="14" t="s">
        <v>17</v>
      </c>
      <c r="AD2435" s="14" t="s">
        <v>17</v>
      </c>
      <c r="AE2435" s="147" t="s">
        <v>17</v>
      </c>
    </row>
    <row r="2436" spans="1:31">
      <c r="A2436" t="s">
        <v>143</v>
      </c>
      <c r="B2436" s="129" t="s">
        <v>207</v>
      </c>
      <c r="C2436" s="235">
        <v>41933</v>
      </c>
      <c r="D2436" s="235">
        <v>42177</v>
      </c>
      <c r="E2436" s="189">
        <v>2015</v>
      </c>
      <c r="F2436" s="189">
        <v>2</v>
      </c>
      <c r="G2436" s="189">
        <v>10</v>
      </c>
      <c r="H2436">
        <v>44.138950278816566</v>
      </c>
      <c r="I2436" s="370">
        <v>2.1760999999999999</v>
      </c>
      <c r="J2436" t="s">
        <v>17</v>
      </c>
      <c r="K2436" t="s">
        <v>17</v>
      </c>
      <c r="L2436" t="s">
        <v>17</v>
      </c>
      <c r="M2436" t="s">
        <v>17</v>
      </c>
      <c r="N2436" t="s">
        <v>17</v>
      </c>
      <c r="O2436" t="s">
        <v>17</v>
      </c>
      <c r="P2436" t="s">
        <v>17</v>
      </c>
      <c r="Q2436" t="s">
        <v>17</v>
      </c>
      <c r="R2436" t="s">
        <v>17</v>
      </c>
      <c r="S2436" t="s">
        <v>17</v>
      </c>
      <c r="T2436" t="s">
        <v>17</v>
      </c>
      <c r="U2436" t="s">
        <v>17</v>
      </c>
      <c r="V2436" s="14" t="s">
        <v>17</v>
      </c>
      <c r="W2436" s="14" t="s">
        <v>17</v>
      </c>
      <c r="X2436" s="188">
        <v>0.51407999999999998</v>
      </c>
      <c r="Y2436" s="14">
        <v>79</v>
      </c>
      <c r="Z2436" s="14" t="s">
        <v>17</v>
      </c>
      <c r="AA2436" s="14" t="s">
        <v>17</v>
      </c>
      <c r="AB2436" s="14" t="s">
        <v>17</v>
      </c>
      <c r="AC2436" s="14" t="s">
        <v>17</v>
      </c>
      <c r="AD2436" s="14" t="s">
        <v>17</v>
      </c>
      <c r="AE2436" s="147" t="s">
        <v>17</v>
      </c>
    </row>
    <row r="2437" spans="1:31">
      <c r="A2437" s="129" t="s">
        <v>143</v>
      </c>
      <c r="B2437" s="129" t="s">
        <v>207</v>
      </c>
      <c r="C2437" s="235">
        <v>41933</v>
      </c>
      <c r="D2437" s="235">
        <v>42177</v>
      </c>
      <c r="E2437" s="189">
        <v>2015</v>
      </c>
      <c r="F2437" s="189">
        <v>2</v>
      </c>
      <c r="G2437" s="189">
        <v>11</v>
      </c>
      <c r="H2437">
        <v>46.242792249351623</v>
      </c>
      <c r="I2437" s="370">
        <v>2.0903</v>
      </c>
      <c r="J2437" t="s">
        <v>17</v>
      </c>
      <c r="K2437" t="s">
        <v>17</v>
      </c>
      <c r="L2437" t="s">
        <v>17</v>
      </c>
      <c r="M2437" t="s">
        <v>17</v>
      </c>
      <c r="N2437" t="s">
        <v>17</v>
      </c>
      <c r="O2437" t="s">
        <v>17</v>
      </c>
      <c r="P2437" t="s">
        <v>17</v>
      </c>
      <c r="Q2437" t="s">
        <v>17</v>
      </c>
      <c r="R2437" t="s">
        <v>17</v>
      </c>
      <c r="S2437" t="s">
        <v>17</v>
      </c>
      <c r="T2437" t="s">
        <v>17</v>
      </c>
      <c r="U2437" t="s">
        <v>17</v>
      </c>
      <c r="V2437" s="14" t="s">
        <v>17</v>
      </c>
      <c r="W2437" s="14" t="s">
        <v>17</v>
      </c>
      <c r="X2437" s="188">
        <v>0.431535</v>
      </c>
      <c r="Y2437" s="14">
        <v>79</v>
      </c>
      <c r="Z2437" s="14" t="s">
        <v>17</v>
      </c>
      <c r="AA2437" s="14" t="s">
        <v>17</v>
      </c>
      <c r="AB2437" s="14" t="s">
        <v>17</v>
      </c>
      <c r="AC2437" s="14" t="s">
        <v>17</v>
      </c>
      <c r="AD2437" s="14" t="s">
        <v>17</v>
      </c>
      <c r="AE2437" s="147" t="s">
        <v>17</v>
      </c>
    </row>
    <row r="2438" spans="1:31">
      <c r="A2438" t="s">
        <v>143</v>
      </c>
      <c r="B2438" s="129" t="s">
        <v>207</v>
      </c>
      <c r="C2438" s="235">
        <v>41933</v>
      </c>
      <c r="D2438" s="235">
        <v>42177</v>
      </c>
      <c r="E2438" s="189">
        <v>2015</v>
      </c>
      <c r="F2438" s="189">
        <v>2</v>
      </c>
      <c r="G2438" s="189">
        <v>12</v>
      </c>
      <c r="H2438">
        <v>38.716808956831549</v>
      </c>
      <c r="I2438" s="370">
        <v>2.1772999999999998</v>
      </c>
      <c r="J2438" t="s">
        <v>17</v>
      </c>
      <c r="K2438" t="s">
        <v>17</v>
      </c>
      <c r="L2438" t="s">
        <v>17</v>
      </c>
      <c r="M2438" t="s">
        <v>17</v>
      </c>
      <c r="N2438" t="s">
        <v>17</v>
      </c>
      <c r="O2438" t="s">
        <v>17</v>
      </c>
      <c r="P2438" t="s">
        <v>17</v>
      </c>
      <c r="Q2438" t="s">
        <v>17</v>
      </c>
      <c r="R2438" t="s">
        <v>17</v>
      </c>
      <c r="S2438" t="s">
        <v>17</v>
      </c>
      <c r="T2438" t="s">
        <v>17</v>
      </c>
      <c r="U2438" t="s">
        <v>17</v>
      </c>
      <c r="V2438" s="14" t="s">
        <v>17</v>
      </c>
      <c r="W2438" s="14" t="s">
        <v>17</v>
      </c>
      <c r="X2438" s="188">
        <v>0.50336500000000006</v>
      </c>
      <c r="Y2438" s="14">
        <v>79</v>
      </c>
      <c r="Z2438" s="14" t="s">
        <v>17</v>
      </c>
      <c r="AA2438" s="14" t="s">
        <v>17</v>
      </c>
      <c r="AB2438" s="14" t="s">
        <v>17</v>
      </c>
      <c r="AC2438" s="14" t="s">
        <v>17</v>
      </c>
      <c r="AD2438" s="14" t="s">
        <v>17</v>
      </c>
      <c r="AE2438" s="147" t="s">
        <v>17</v>
      </c>
    </row>
    <row r="2439" spans="1:31">
      <c r="A2439" s="129" t="s">
        <v>143</v>
      </c>
      <c r="B2439" s="129" t="s">
        <v>207</v>
      </c>
      <c r="C2439" s="235">
        <v>41933</v>
      </c>
      <c r="D2439" s="235">
        <v>42177</v>
      </c>
      <c r="E2439" s="189">
        <v>2015</v>
      </c>
      <c r="F2439" s="189">
        <v>2</v>
      </c>
      <c r="G2439" s="189">
        <v>13</v>
      </c>
      <c r="H2439">
        <v>32.77248794123053</v>
      </c>
      <c r="I2439" s="370">
        <v>2.2911999999999999</v>
      </c>
      <c r="J2439" t="s">
        <v>17</v>
      </c>
      <c r="K2439" t="s">
        <v>17</v>
      </c>
      <c r="L2439" t="s">
        <v>17</v>
      </c>
      <c r="M2439" t="s">
        <v>17</v>
      </c>
      <c r="N2439" t="s">
        <v>17</v>
      </c>
      <c r="O2439" t="s">
        <v>17</v>
      </c>
      <c r="P2439" t="s">
        <v>17</v>
      </c>
      <c r="Q2439" t="s">
        <v>17</v>
      </c>
      <c r="R2439" t="s">
        <v>17</v>
      </c>
      <c r="S2439" t="s">
        <v>17</v>
      </c>
      <c r="T2439" t="s">
        <v>17</v>
      </c>
      <c r="U2439" t="s">
        <v>17</v>
      </c>
      <c r="V2439" s="14" t="s">
        <v>17</v>
      </c>
      <c r="W2439" s="14" t="s">
        <v>17</v>
      </c>
      <c r="X2439" s="188">
        <v>0.47516000000000003</v>
      </c>
      <c r="Y2439" s="14">
        <v>79</v>
      </c>
      <c r="Z2439" s="14" t="s">
        <v>17</v>
      </c>
      <c r="AA2439" s="14" t="s">
        <v>17</v>
      </c>
      <c r="AB2439" s="14" t="s">
        <v>17</v>
      </c>
      <c r="AC2439" s="14" t="s">
        <v>17</v>
      </c>
      <c r="AD2439" s="14" t="s">
        <v>17</v>
      </c>
      <c r="AE2439" s="147" t="s">
        <v>17</v>
      </c>
    </row>
    <row r="2440" spans="1:31">
      <c r="A2440" t="s">
        <v>143</v>
      </c>
      <c r="B2440" s="129" t="s">
        <v>207</v>
      </c>
      <c r="C2440" s="235">
        <v>41933</v>
      </c>
      <c r="D2440" s="235">
        <v>42177</v>
      </c>
      <c r="E2440" s="189">
        <v>2015</v>
      </c>
      <c r="F2440" s="189">
        <v>2</v>
      </c>
      <c r="G2440" s="189">
        <v>14</v>
      </c>
      <c r="H2440">
        <v>38.822730775675602</v>
      </c>
      <c r="I2440" s="370">
        <v>2.1675</v>
      </c>
      <c r="J2440" t="s">
        <v>17</v>
      </c>
      <c r="K2440" t="s">
        <v>17</v>
      </c>
      <c r="L2440" t="s">
        <v>17</v>
      </c>
      <c r="M2440" t="s">
        <v>17</v>
      </c>
      <c r="N2440" t="s">
        <v>17</v>
      </c>
      <c r="O2440" t="s">
        <v>17</v>
      </c>
      <c r="P2440" t="s">
        <v>17</v>
      </c>
      <c r="Q2440" t="s">
        <v>17</v>
      </c>
      <c r="R2440" t="s">
        <v>17</v>
      </c>
      <c r="S2440" t="s">
        <v>17</v>
      </c>
      <c r="T2440" t="s">
        <v>17</v>
      </c>
      <c r="U2440" t="s">
        <v>17</v>
      </c>
      <c r="V2440" s="14" t="s">
        <v>17</v>
      </c>
      <c r="W2440" s="14" t="s">
        <v>17</v>
      </c>
      <c r="X2440" s="188">
        <v>0.48257</v>
      </c>
      <c r="Y2440" s="14">
        <v>79</v>
      </c>
      <c r="Z2440" s="14" t="s">
        <v>17</v>
      </c>
      <c r="AA2440" s="14" t="s">
        <v>17</v>
      </c>
      <c r="AB2440" s="14" t="s">
        <v>17</v>
      </c>
      <c r="AC2440" s="14" t="s">
        <v>17</v>
      </c>
      <c r="AD2440" s="14" t="s">
        <v>17</v>
      </c>
      <c r="AE2440" s="147" t="s">
        <v>17</v>
      </c>
    </row>
    <row r="2441" spans="1:31">
      <c r="A2441" s="129" t="s">
        <v>143</v>
      </c>
      <c r="B2441" s="129" t="s">
        <v>207</v>
      </c>
      <c r="C2441" s="235">
        <v>41933</v>
      </c>
      <c r="D2441" s="235">
        <v>42177</v>
      </c>
      <c r="E2441" s="189">
        <v>2015</v>
      </c>
      <c r="F2441" s="189">
        <v>3</v>
      </c>
      <c r="G2441" s="189">
        <v>1</v>
      </c>
      <c r="H2441">
        <v>14.619183710511489</v>
      </c>
      <c r="I2441" s="370">
        <v>1.9814000000000001</v>
      </c>
      <c r="J2441" t="s">
        <v>17</v>
      </c>
      <c r="K2441" t="s">
        <v>17</v>
      </c>
      <c r="L2441" t="s">
        <v>17</v>
      </c>
      <c r="M2441" t="s">
        <v>17</v>
      </c>
      <c r="N2441" t="s">
        <v>17</v>
      </c>
      <c r="O2441" t="s">
        <v>17</v>
      </c>
      <c r="P2441" t="s">
        <v>17</v>
      </c>
      <c r="Q2441" t="s">
        <v>17</v>
      </c>
      <c r="R2441" t="s">
        <v>17</v>
      </c>
      <c r="S2441" t="s">
        <v>17</v>
      </c>
      <c r="T2441" t="s">
        <v>17</v>
      </c>
      <c r="U2441" t="s">
        <v>17</v>
      </c>
      <c r="V2441" s="14" t="s">
        <v>17</v>
      </c>
      <c r="W2441" s="14" t="s">
        <v>17</v>
      </c>
      <c r="X2441" s="188">
        <v>0.51489499999999999</v>
      </c>
      <c r="Y2441" s="14">
        <v>79</v>
      </c>
      <c r="Z2441" s="14" t="s">
        <v>17</v>
      </c>
      <c r="AA2441" s="14" t="s">
        <v>17</v>
      </c>
      <c r="AB2441" s="14" t="s">
        <v>17</v>
      </c>
      <c r="AC2441" s="14" t="s">
        <v>17</v>
      </c>
      <c r="AD2441" s="14" t="s">
        <v>17</v>
      </c>
      <c r="AE2441" s="147" t="s">
        <v>17</v>
      </c>
    </row>
    <row r="2442" spans="1:31">
      <c r="A2442" t="s">
        <v>143</v>
      </c>
      <c r="B2442" s="129" t="s">
        <v>207</v>
      </c>
      <c r="C2442" s="235">
        <v>41933</v>
      </c>
      <c r="D2442" s="235">
        <v>42177</v>
      </c>
      <c r="E2442" s="189">
        <v>2015</v>
      </c>
      <c r="F2442" s="189">
        <v>3</v>
      </c>
      <c r="G2442" s="189">
        <v>2</v>
      </c>
      <c r="H2442">
        <v>35.148294632424737</v>
      </c>
      <c r="I2442" s="370">
        <v>1.9080999999999999</v>
      </c>
      <c r="J2442" t="s">
        <v>17</v>
      </c>
      <c r="K2442" t="s">
        <v>17</v>
      </c>
      <c r="L2442" t="s">
        <v>17</v>
      </c>
      <c r="M2442" t="s">
        <v>17</v>
      </c>
      <c r="N2442" t="s">
        <v>17</v>
      </c>
      <c r="O2442" t="s">
        <v>17</v>
      </c>
      <c r="P2442" t="s">
        <v>17</v>
      </c>
      <c r="Q2442" t="s">
        <v>17</v>
      </c>
      <c r="R2442" t="s">
        <v>17</v>
      </c>
      <c r="S2442" t="s">
        <v>17</v>
      </c>
      <c r="T2442" t="s">
        <v>17</v>
      </c>
      <c r="U2442" t="s">
        <v>17</v>
      </c>
      <c r="V2442" s="14" t="s">
        <v>17</v>
      </c>
      <c r="W2442" s="14" t="s">
        <v>17</v>
      </c>
      <c r="X2442" s="188">
        <v>0.48562</v>
      </c>
      <c r="Y2442" s="14">
        <v>79</v>
      </c>
      <c r="Z2442" s="14" t="s">
        <v>17</v>
      </c>
      <c r="AA2442" s="14" t="s">
        <v>17</v>
      </c>
      <c r="AB2442" s="14" t="s">
        <v>17</v>
      </c>
      <c r="AC2442" s="14" t="s">
        <v>17</v>
      </c>
      <c r="AD2442" s="14" t="s">
        <v>17</v>
      </c>
      <c r="AE2442" s="147" t="s">
        <v>17</v>
      </c>
    </row>
    <row r="2443" spans="1:31">
      <c r="A2443" s="129" t="s">
        <v>143</v>
      </c>
      <c r="B2443" s="129" t="s">
        <v>207</v>
      </c>
      <c r="C2443" s="235">
        <v>41933</v>
      </c>
      <c r="D2443" s="235">
        <v>42177</v>
      </c>
      <c r="E2443" s="189">
        <v>2015</v>
      </c>
      <c r="F2443" s="189">
        <v>3</v>
      </c>
      <c r="G2443" s="189">
        <v>3</v>
      </c>
      <c r="H2443">
        <v>37.239764390706078</v>
      </c>
      <c r="I2443" s="370">
        <v>1.9875</v>
      </c>
      <c r="J2443" t="s">
        <v>17</v>
      </c>
      <c r="K2443" t="s">
        <v>17</v>
      </c>
      <c r="L2443" t="s">
        <v>17</v>
      </c>
      <c r="M2443" t="s">
        <v>17</v>
      </c>
      <c r="N2443" t="s">
        <v>17</v>
      </c>
      <c r="O2443" t="s">
        <v>17</v>
      </c>
      <c r="P2443" t="s">
        <v>17</v>
      </c>
      <c r="Q2443" t="s">
        <v>17</v>
      </c>
      <c r="R2443" t="s">
        <v>17</v>
      </c>
      <c r="S2443" t="s">
        <v>17</v>
      </c>
      <c r="T2443" t="s">
        <v>17</v>
      </c>
      <c r="U2443" t="s">
        <v>17</v>
      </c>
      <c r="V2443" s="14" t="s">
        <v>17</v>
      </c>
      <c r="W2443" s="14" t="s">
        <v>17</v>
      </c>
      <c r="X2443" s="188">
        <v>0.47294000000000003</v>
      </c>
      <c r="Y2443" s="14">
        <v>79</v>
      </c>
      <c r="Z2443" s="14" t="s">
        <v>17</v>
      </c>
      <c r="AA2443" s="14" t="s">
        <v>17</v>
      </c>
      <c r="AB2443" s="14" t="s">
        <v>17</v>
      </c>
      <c r="AC2443" s="14" t="s">
        <v>17</v>
      </c>
      <c r="AD2443" s="14" t="s">
        <v>17</v>
      </c>
      <c r="AE2443" s="147" t="s">
        <v>17</v>
      </c>
    </row>
    <row r="2444" spans="1:31">
      <c r="A2444" t="s">
        <v>143</v>
      </c>
      <c r="B2444" s="129" t="s">
        <v>207</v>
      </c>
      <c r="C2444" s="235">
        <v>41933</v>
      </c>
      <c r="D2444" s="235">
        <v>42177</v>
      </c>
      <c r="E2444" s="189">
        <v>2015</v>
      </c>
      <c r="F2444" s="189">
        <v>3</v>
      </c>
      <c r="G2444" s="189">
        <v>4</v>
      </c>
      <c r="H2444">
        <v>29.930979782090429</v>
      </c>
      <c r="I2444" s="370">
        <v>2.1248</v>
      </c>
      <c r="J2444" t="s">
        <v>17</v>
      </c>
      <c r="K2444" t="s">
        <v>17</v>
      </c>
      <c r="L2444" t="s">
        <v>17</v>
      </c>
      <c r="M2444" t="s">
        <v>17</v>
      </c>
      <c r="N2444" t="s">
        <v>17</v>
      </c>
      <c r="O2444" t="s">
        <v>17</v>
      </c>
      <c r="P2444" t="s">
        <v>17</v>
      </c>
      <c r="Q2444" t="s">
        <v>17</v>
      </c>
      <c r="R2444" t="s">
        <v>17</v>
      </c>
      <c r="S2444" t="s">
        <v>17</v>
      </c>
      <c r="T2444" t="s">
        <v>17</v>
      </c>
      <c r="U2444" t="s">
        <v>17</v>
      </c>
      <c r="V2444" s="14" t="s">
        <v>17</v>
      </c>
      <c r="W2444" s="14" t="s">
        <v>17</v>
      </c>
      <c r="X2444" s="188">
        <v>0.52957999999999994</v>
      </c>
      <c r="Y2444" s="14">
        <v>79</v>
      </c>
      <c r="Z2444" s="14" t="s">
        <v>17</v>
      </c>
      <c r="AA2444" s="14" t="s">
        <v>17</v>
      </c>
      <c r="AB2444" s="14" t="s">
        <v>17</v>
      </c>
      <c r="AC2444" s="14" t="s">
        <v>17</v>
      </c>
      <c r="AD2444" s="14" t="s">
        <v>17</v>
      </c>
      <c r="AE2444" s="147" t="s">
        <v>17</v>
      </c>
    </row>
    <row r="2445" spans="1:31">
      <c r="A2445" s="129" t="s">
        <v>143</v>
      </c>
      <c r="B2445" s="129" t="s">
        <v>207</v>
      </c>
      <c r="C2445" s="235">
        <v>41933</v>
      </c>
      <c r="D2445" s="235">
        <v>42177</v>
      </c>
      <c r="E2445" s="189">
        <v>2015</v>
      </c>
      <c r="F2445" s="189">
        <v>3</v>
      </c>
      <c r="G2445" s="189">
        <v>5</v>
      </c>
      <c r="H2445">
        <v>38.260388873225601</v>
      </c>
      <c r="I2445" s="370">
        <v>2.3026</v>
      </c>
      <c r="J2445" t="s">
        <v>17</v>
      </c>
      <c r="K2445" t="s">
        <v>17</v>
      </c>
      <c r="L2445" t="s">
        <v>17</v>
      </c>
      <c r="M2445" t="s">
        <v>17</v>
      </c>
      <c r="N2445" t="s">
        <v>17</v>
      </c>
      <c r="O2445" t="s">
        <v>17</v>
      </c>
      <c r="P2445" t="s">
        <v>17</v>
      </c>
      <c r="Q2445" t="s">
        <v>17</v>
      </c>
      <c r="R2445" t="s">
        <v>17</v>
      </c>
      <c r="S2445" t="s">
        <v>17</v>
      </c>
      <c r="T2445" t="s">
        <v>17</v>
      </c>
      <c r="U2445" t="s">
        <v>17</v>
      </c>
      <c r="V2445" s="14" t="s">
        <v>17</v>
      </c>
      <c r="W2445" s="14" t="s">
        <v>17</v>
      </c>
      <c r="X2445" s="188">
        <v>0.41382000000000002</v>
      </c>
      <c r="Y2445" s="14">
        <v>79</v>
      </c>
      <c r="Z2445" s="14" t="s">
        <v>17</v>
      </c>
      <c r="AA2445" s="14" t="s">
        <v>17</v>
      </c>
      <c r="AB2445" s="14" t="s">
        <v>17</v>
      </c>
      <c r="AC2445" s="14" t="s">
        <v>17</v>
      </c>
      <c r="AD2445" s="14" t="s">
        <v>17</v>
      </c>
      <c r="AE2445" s="147" t="s">
        <v>17</v>
      </c>
    </row>
    <row r="2446" spans="1:31">
      <c r="A2446" t="s">
        <v>143</v>
      </c>
      <c r="B2446" s="129" t="s">
        <v>207</v>
      </c>
      <c r="C2446" s="235">
        <v>41933</v>
      </c>
      <c r="D2446" s="235">
        <v>42177</v>
      </c>
      <c r="E2446" s="189">
        <v>2015</v>
      </c>
      <c r="F2446" s="189">
        <v>3</v>
      </c>
      <c r="G2446" s="189">
        <v>6</v>
      </c>
      <c r="H2446">
        <v>38.666561524568905</v>
      </c>
      <c r="I2446" s="370">
        <v>2.3347000000000002</v>
      </c>
      <c r="J2446" t="s">
        <v>17</v>
      </c>
      <c r="K2446" t="s">
        <v>17</v>
      </c>
      <c r="L2446" t="s">
        <v>17</v>
      </c>
      <c r="M2446" t="s">
        <v>17</v>
      </c>
      <c r="N2446" t="s">
        <v>17</v>
      </c>
      <c r="O2446" t="s">
        <v>17</v>
      </c>
      <c r="P2446" t="s">
        <v>17</v>
      </c>
      <c r="Q2446" t="s">
        <v>17</v>
      </c>
      <c r="R2446" t="s">
        <v>17</v>
      </c>
      <c r="S2446" t="s">
        <v>17</v>
      </c>
      <c r="T2446" t="s">
        <v>17</v>
      </c>
      <c r="U2446" t="s">
        <v>17</v>
      </c>
      <c r="V2446" s="14" t="s">
        <v>17</v>
      </c>
      <c r="W2446" s="14" t="s">
        <v>17</v>
      </c>
      <c r="X2446" s="188">
        <v>0.31306999999999996</v>
      </c>
      <c r="Y2446" s="14">
        <v>79</v>
      </c>
      <c r="Z2446" s="14" t="s">
        <v>17</v>
      </c>
      <c r="AA2446" s="14" t="s">
        <v>17</v>
      </c>
      <c r="AB2446" s="14" t="s">
        <v>17</v>
      </c>
      <c r="AC2446" s="14" t="s">
        <v>17</v>
      </c>
      <c r="AD2446" s="14" t="s">
        <v>17</v>
      </c>
      <c r="AE2446" s="147" t="s">
        <v>17</v>
      </c>
    </row>
    <row r="2447" spans="1:31">
      <c r="A2447" s="129" t="s">
        <v>143</v>
      </c>
      <c r="B2447" s="129" t="s">
        <v>207</v>
      </c>
      <c r="C2447" s="235">
        <v>41933</v>
      </c>
      <c r="D2447" s="235">
        <v>42177</v>
      </c>
      <c r="E2447" s="189">
        <v>2015</v>
      </c>
      <c r="F2447" s="189">
        <v>3</v>
      </c>
      <c r="G2447" s="189">
        <v>7</v>
      </c>
      <c r="H2447">
        <v>38.017880148690516</v>
      </c>
      <c r="I2447" s="370">
        <v>2.3921000000000001</v>
      </c>
      <c r="J2447" t="s">
        <v>17</v>
      </c>
      <c r="K2447" t="s">
        <v>17</v>
      </c>
      <c r="L2447" t="s">
        <v>17</v>
      </c>
      <c r="M2447" t="s">
        <v>17</v>
      </c>
      <c r="N2447" t="s">
        <v>17</v>
      </c>
      <c r="O2447" t="s">
        <v>17</v>
      </c>
      <c r="P2447" t="s">
        <v>17</v>
      </c>
      <c r="Q2447" t="s">
        <v>17</v>
      </c>
      <c r="R2447" t="s">
        <v>17</v>
      </c>
      <c r="S2447" t="s">
        <v>17</v>
      </c>
      <c r="T2447" t="s">
        <v>17</v>
      </c>
      <c r="U2447" t="s">
        <v>17</v>
      </c>
      <c r="V2447" s="14" t="s">
        <v>17</v>
      </c>
      <c r="W2447" s="14" t="s">
        <v>17</v>
      </c>
      <c r="X2447" s="188">
        <v>0.49685999999999997</v>
      </c>
      <c r="Y2447" s="14">
        <v>79</v>
      </c>
      <c r="Z2447" s="14" t="s">
        <v>17</v>
      </c>
      <c r="AA2447" s="14" t="s">
        <v>17</v>
      </c>
      <c r="AB2447" s="14" t="s">
        <v>17</v>
      </c>
      <c r="AC2447" s="14" t="s">
        <v>17</v>
      </c>
      <c r="AD2447" s="14" t="s">
        <v>17</v>
      </c>
      <c r="AE2447" s="147" t="s">
        <v>17</v>
      </c>
    </row>
    <row r="2448" spans="1:31">
      <c r="A2448" t="s">
        <v>143</v>
      </c>
      <c r="B2448" s="129" t="s">
        <v>207</v>
      </c>
      <c r="C2448" s="235">
        <v>41933</v>
      </c>
      <c r="D2448" s="235">
        <v>42177</v>
      </c>
      <c r="E2448" s="189">
        <v>2015</v>
      </c>
      <c r="F2448" s="189">
        <v>3</v>
      </c>
      <c r="G2448" s="189">
        <v>8</v>
      </c>
      <c r="H2448">
        <v>30.476272548898876</v>
      </c>
      <c r="I2448" s="370">
        <v>2.403</v>
      </c>
      <c r="J2448" t="s">
        <v>17</v>
      </c>
      <c r="K2448" t="s">
        <v>17</v>
      </c>
      <c r="L2448" t="s">
        <v>17</v>
      </c>
      <c r="M2448" t="s">
        <v>17</v>
      </c>
      <c r="N2448" t="s">
        <v>17</v>
      </c>
      <c r="O2448" t="s">
        <v>17</v>
      </c>
      <c r="P2448" t="s">
        <v>17</v>
      </c>
      <c r="Q2448" t="s">
        <v>17</v>
      </c>
      <c r="R2448" t="s">
        <v>17</v>
      </c>
      <c r="S2448" t="s">
        <v>17</v>
      </c>
      <c r="T2448" t="s">
        <v>17</v>
      </c>
      <c r="U2448" t="s">
        <v>17</v>
      </c>
      <c r="V2448" s="14" t="s">
        <v>17</v>
      </c>
      <c r="W2448" s="14" t="s">
        <v>17</v>
      </c>
      <c r="X2448" s="188">
        <v>0.42585000000000001</v>
      </c>
      <c r="Y2448" s="14">
        <v>79</v>
      </c>
      <c r="Z2448" s="14" t="s">
        <v>17</v>
      </c>
      <c r="AA2448" s="14" t="s">
        <v>17</v>
      </c>
      <c r="AB2448" s="14" t="s">
        <v>17</v>
      </c>
      <c r="AC2448" s="14" t="s">
        <v>17</v>
      </c>
      <c r="AD2448" s="14" t="s">
        <v>17</v>
      </c>
      <c r="AE2448" s="147" t="s">
        <v>17</v>
      </c>
    </row>
    <row r="2449" spans="1:31">
      <c r="A2449" s="129" t="s">
        <v>143</v>
      </c>
      <c r="B2449" s="129" t="s">
        <v>207</v>
      </c>
      <c r="C2449" s="235">
        <v>41933</v>
      </c>
      <c r="D2449" s="235">
        <v>42177</v>
      </c>
      <c r="E2449" s="189">
        <v>2015</v>
      </c>
      <c r="F2449" s="189">
        <v>3</v>
      </c>
      <c r="G2449" s="189">
        <v>9</v>
      </c>
      <c r="H2449">
        <v>59.246514365411777</v>
      </c>
      <c r="I2449" s="370">
        <v>2.2553000000000001</v>
      </c>
      <c r="J2449" t="s">
        <v>17</v>
      </c>
      <c r="K2449" t="s">
        <v>17</v>
      </c>
      <c r="L2449" t="s">
        <v>17</v>
      </c>
      <c r="M2449" t="s">
        <v>17</v>
      </c>
      <c r="N2449" t="s">
        <v>17</v>
      </c>
      <c r="O2449" t="s">
        <v>17</v>
      </c>
      <c r="P2449" t="s">
        <v>17</v>
      </c>
      <c r="Q2449" t="s">
        <v>17</v>
      </c>
      <c r="R2449" t="s">
        <v>17</v>
      </c>
      <c r="S2449" t="s">
        <v>17</v>
      </c>
      <c r="T2449" t="s">
        <v>17</v>
      </c>
      <c r="U2449" t="s">
        <v>17</v>
      </c>
      <c r="V2449" s="14" t="s">
        <v>17</v>
      </c>
      <c r="W2449" s="14" t="s">
        <v>17</v>
      </c>
      <c r="X2449" s="188">
        <v>0.43845000000000001</v>
      </c>
      <c r="Y2449" s="14">
        <v>79</v>
      </c>
      <c r="Z2449" s="14" t="s">
        <v>17</v>
      </c>
      <c r="AA2449" s="14" t="s">
        <v>17</v>
      </c>
      <c r="AB2449" s="14" t="s">
        <v>17</v>
      </c>
      <c r="AC2449" s="14" t="s">
        <v>17</v>
      </c>
      <c r="AD2449" s="14" t="s">
        <v>17</v>
      </c>
      <c r="AE2449" s="147" t="s">
        <v>17</v>
      </c>
    </row>
    <row r="2450" spans="1:31">
      <c r="A2450" t="s">
        <v>143</v>
      </c>
      <c r="B2450" s="129" t="s">
        <v>207</v>
      </c>
      <c r="C2450" s="235">
        <v>41933</v>
      </c>
      <c r="D2450" s="235">
        <v>42177</v>
      </c>
      <c r="E2450" s="189">
        <v>2015</v>
      </c>
      <c r="F2450" s="189">
        <v>3</v>
      </c>
      <c r="G2450" s="189">
        <v>10</v>
      </c>
      <c r="H2450">
        <v>41.84519372913438</v>
      </c>
      <c r="I2450" s="370">
        <v>2.2157</v>
      </c>
      <c r="J2450" t="s">
        <v>17</v>
      </c>
      <c r="K2450" t="s">
        <v>17</v>
      </c>
      <c r="L2450" t="s">
        <v>17</v>
      </c>
      <c r="M2450" t="s">
        <v>17</v>
      </c>
      <c r="N2450" t="s">
        <v>17</v>
      </c>
      <c r="O2450" t="s">
        <v>17</v>
      </c>
      <c r="P2450" t="s">
        <v>17</v>
      </c>
      <c r="Q2450" t="s">
        <v>17</v>
      </c>
      <c r="R2450" t="s">
        <v>17</v>
      </c>
      <c r="S2450" t="s">
        <v>17</v>
      </c>
      <c r="T2450" t="s">
        <v>17</v>
      </c>
      <c r="U2450" t="s">
        <v>17</v>
      </c>
      <c r="V2450" s="14" t="s">
        <v>17</v>
      </c>
      <c r="W2450" s="14" t="s">
        <v>17</v>
      </c>
      <c r="X2450" s="188">
        <v>0.42830499999999999</v>
      </c>
      <c r="Y2450" s="14">
        <v>79</v>
      </c>
      <c r="Z2450" s="14" t="s">
        <v>17</v>
      </c>
      <c r="AA2450" s="14" t="s">
        <v>17</v>
      </c>
      <c r="AB2450" s="14" t="s">
        <v>17</v>
      </c>
      <c r="AC2450" s="14" t="s">
        <v>17</v>
      </c>
      <c r="AD2450" s="14" t="s">
        <v>17</v>
      </c>
      <c r="AE2450" s="147" t="s">
        <v>17</v>
      </c>
    </row>
    <row r="2451" spans="1:31">
      <c r="A2451" s="129" t="s">
        <v>143</v>
      </c>
      <c r="B2451" s="129" t="s">
        <v>207</v>
      </c>
      <c r="C2451" s="235">
        <v>41933</v>
      </c>
      <c r="D2451" s="235">
        <v>42177</v>
      </c>
      <c r="E2451" s="189">
        <v>2015</v>
      </c>
      <c r="F2451" s="189">
        <v>3</v>
      </c>
      <c r="G2451" s="189">
        <v>11</v>
      </c>
      <c r="H2451">
        <v>41.946842762216889</v>
      </c>
      <c r="I2451" s="370">
        <v>2.3268</v>
      </c>
      <c r="J2451" t="s">
        <v>17</v>
      </c>
      <c r="K2451" t="s">
        <v>17</v>
      </c>
      <c r="L2451" t="s">
        <v>17</v>
      </c>
      <c r="M2451" t="s">
        <v>17</v>
      </c>
      <c r="N2451" t="s">
        <v>17</v>
      </c>
      <c r="O2451" t="s">
        <v>17</v>
      </c>
      <c r="P2451" t="s">
        <v>17</v>
      </c>
      <c r="Q2451" t="s">
        <v>17</v>
      </c>
      <c r="R2451" t="s">
        <v>17</v>
      </c>
      <c r="S2451" t="s">
        <v>17</v>
      </c>
      <c r="T2451" t="s">
        <v>17</v>
      </c>
      <c r="U2451" t="s">
        <v>17</v>
      </c>
      <c r="V2451" s="14" t="s">
        <v>17</v>
      </c>
      <c r="W2451" s="14" t="s">
        <v>17</v>
      </c>
      <c r="X2451" s="188">
        <v>0.44154499999999997</v>
      </c>
      <c r="Y2451" s="14">
        <v>79</v>
      </c>
      <c r="Z2451" s="14" t="s">
        <v>17</v>
      </c>
      <c r="AA2451" s="14" t="s">
        <v>17</v>
      </c>
      <c r="AB2451" s="14" t="s">
        <v>17</v>
      </c>
      <c r="AC2451" s="14" t="s">
        <v>17</v>
      </c>
      <c r="AD2451" s="14" t="s">
        <v>17</v>
      </c>
      <c r="AE2451" s="147" t="s">
        <v>17</v>
      </c>
    </row>
    <row r="2452" spans="1:31">
      <c r="A2452" t="s">
        <v>143</v>
      </c>
      <c r="B2452" s="129" t="s">
        <v>207</v>
      </c>
      <c r="C2452" s="235">
        <v>41933</v>
      </c>
      <c r="D2452" s="235">
        <v>42177</v>
      </c>
      <c r="E2452" s="189">
        <v>2015</v>
      </c>
      <c r="F2452" s="189">
        <v>3</v>
      </c>
      <c r="G2452" s="189">
        <v>12</v>
      </c>
      <c r="H2452">
        <v>44.23168303021788</v>
      </c>
      <c r="I2452" s="370">
        <v>2.1606999999999998</v>
      </c>
      <c r="J2452" t="s">
        <v>17</v>
      </c>
      <c r="K2452" t="s">
        <v>17</v>
      </c>
      <c r="L2452" t="s">
        <v>17</v>
      </c>
      <c r="M2452" t="s">
        <v>17</v>
      </c>
      <c r="N2452" t="s">
        <v>17</v>
      </c>
      <c r="O2452" t="s">
        <v>17</v>
      </c>
      <c r="P2452" t="s">
        <v>17</v>
      </c>
      <c r="Q2452" t="s">
        <v>17</v>
      </c>
      <c r="R2452" t="s">
        <v>17</v>
      </c>
      <c r="S2452" t="s">
        <v>17</v>
      </c>
      <c r="T2452" t="s">
        <v>17</v>
      </c>
      <c r="U2452" t="s">
        <v>17</v>
      </c>
      <c r="V2452" s="14" t="s">
        <v>17</v>
      </c>
      <c r="W2452" s="14" t="s">
        <v>17</v>
      </c>
      <c r="X2452" s="188">
        <v>0.541045</v>
      </c>
      <c r="Y2452" s="14">
        <v>79</v>
      </c>
      <c r="Z2452" s="14" t="s">
        <v>17</v>
      </c>
      <c r="AA2452" s="14" t="s">
        <v>17</v>
      </c>
      <c r="AB2452" s="14" t="s">
        <v>17</v>
      </c>
      <c r="AC2452" s="14" t="s">
        <v>17</v>
      </c>
      <c r="AD2452" s="14" t="s">
        <v>17</v>
      </c>
      <c r="AE2452" s="147" t="s">
        <v>17</v>
      </c>
    </row>
    <row r="2453" spans="1:31">
      <c r="A2453" s="129" t="s">
        <v>143</v>
      </c>
      <c r="B2453" s="129" t="s">
        <v>207</v>
      </c>
      <c r="C2453" s="235">
        <v>41933</v>
      </c>
      <c r="D2453" s="235">
        <v>42177</v>
      </c>
      <c r="E2453" s="189">
        <v>2015</v>
      </c>
      <c r="F2453" s="189">
        <v>3</v>
      </c>
      <c r="G2453" s="189">
        <v>13</v>
      </c>
      <c r="H2453">
        <v>31.307453280999155</v>
      </c>
      <c r="I2453" s="370">
        <v>2.3711000000000002</v>
      </c>
      <c r="J2453" t="s">
        <v>17</v>
      </c>
      <c r="K2453" t="s">
        <v>17</v>
      </c>
      <c r="L2453" t="s">
        <v>17</v>
      </c>
      <c r="M2453" t="s">
        <v>17</v>
      </c>
      <c r="N2453" t="s">
        <v>17</v>
      </c>
      <c r="O2453" t="s">
        <v>17</v>
      </c>
      <c r="P2453" t="s">
        <v>17</v>
      </c>
      <c r="Q2453" t="s">
        <v>17</v>
      </c>
      <c r="R2453" t="s">
        <v>17</v>
      </c>
      <c r="S2453" t="s">
        <v>17</v>
      </c>
      <c r="T2453" t="s">
        <v>17</v>
      </c>
      <c r="U2453" t="s">
        <v>17</v>
      </c>
      <c r="V2453" s="14" t="s">
        <v>17</v>
      </c>
      <c r="W2453" s="14" t="s">
        <v>17</v>
      </c>
      <c r="X2453" s="188">
        <v>0.43986500000000001</v>
      </c>
      <c r="Y2453" s="14">
        <v>79</v>
      </c>
      <c r="Z2453" s="14" t="s">
        <v>17</v>
      </c>
      <c r="AA2453" s="14" t="s">
        <v>17</v>
      </c>
      <c r="AB2453" s="14" t="s">
        <v>17</v>
      </c>
      <c r="AC2453" s="14" t="s">
        <v>17</v>
      </c>
      <c r="AD2453" s="14" t="s">
        <v>17</v>
      </c>
      <c r="AE2453" s="147" t="s">
        <v>17</v>
      </c>
    </row>
    <row r="2454" spans="1:31">
      <c r="A2454" t="s">
        <v>143</v>
      </c>
      <c r="B2454" s="129" t="s">
        <v>207</v>
      </c>
      <c r="C2454" s="235">
        <v>41933</v>
      </c>
      <c r="D2454" s="235">
        <v>42177</v>
      </c>
      <c r="E2454" s="189">
        <v>2015</v>
      </c>
      <c r="F2454" s="189">
        <v>3</v>
      </c>
      <c r="G2454" s="189">
        <v>14</v>
      </c>
      <c r="H2454">
        <v>29.375412641761248</v>
      </c>
      <c r="I2454" s="370">
        <v>2.1116999999999999</v>
      </c>
      <c r="J2454" t="s">
        <v>17</v>
      </c>
      <c r="K2454" t="s">
        <v>17</v>
      </c>
      <c r="L2454" t="s">
        <v>17</v>
      </c>
      <c r="M2454" t="s">
        <v>17</v>
      </c>
      <c r="N2454" t="s">
        <v>17</v>
      </c>
      <c r="O2454" t="s">
        <v>17</v>
      </c>
      <c r="P2454" t="s">
        <v>17</v>
      </c>
      <c r="Q2454" t="s">
        <v>17</v>
      </c>
      <c r="R2454" t="s">
        <v>17</v>
      </c>
      <c r="S2454" t="s">
        <v>17</v>
      </c>
      <c r="T2454" t="s">
        <v>17</v>
      </c>
      <c r="U2454" t="s">
        <v>17</v>
      </c>
      <c r="V2454" s="14" t="s">
        <v>17</v>
      </c>
      <c r="W2454" s="14" t="s">
        <v>17</v>
      </c>
      <c r="X2454" s="188">
        <v>0.48238999999999999</v>
      </c>
      <c r="Y2454" s="14">
        <v>79</v>
      </c>
      <c r="Z2454" s="14" t="s">
        <v>17</v>
      </c>
      <c r="AA2454" s="14" t="s">
        <v>17</v>
      </c>
      <c r="AB2454" s="14" t="s">
        <v>17</v>
      </c>
      <c r="AC2454" s="14" t="s">
        <v>17</v>
      </c>
      <c r="AD2454" s="14" t="s">
        <v>17</v>
      </c>
      <c r="AE2454" s="147" t="s">
        <v>17</v>
      </c>
    </row>
    <row r="2455" spans="1:31">
      <c r="A2455" s="129" t="s">
        <v>143</v>
      </c>
      <c r="B2455" s="129" t="s">
        <v>207</v>
      </c>
      <c r="C2455" s="235">
        <v>41933</v>
      </c>
      <c r="D2455" s="235">
        <v>42177</v>
      </c>
      <c r="E2455" s="189">
        <v>2015</v>
      </c>
      <c r="F2455" s="189">
        <v>4</v>
      </c>
      <c r="G2455" s="189">
        <v>1</v>
      </c>
      <c r="H2455">
        <v>26.789092984321805</v>
      </c>
      <c r="I2455" s="370">
        <v>1.9313</v>
      </c>
      <c r="J2455" t="s">
        <v>17</v>
      </c>
      <c r="K2455" t="s">
        <v>17</v>
      </c>
      <c r="L2455" t="s">
        <v>17</v>
      </c>
      <c r="M2455" t="s">
        <v>17</v>
      </c>
      <c r="N2455" t="s">
        <v>17</v>
      </c>
      <c r="O2455" t="s">
        <v>17</v>
      </c>
      <c r="P2455" t="s">
        <v>17</v>
      </c>
      <c r="Q2455" t="s">
        <v>17</v>
      </c>
      <c r="R2455" t="s">
        <v>17</v>
      </c>
      <c r="S2455" t="s">
        <v>17</v>
      </c>
      <c r="T2455" t="s">
        <v>17</v>
      </c>
      <c r="U2455" t="s">
        <v>17</v>
      </c>
      <c r="V2455" s="14" t="s">
        <v>17</v>
      </c>
      <c r="W2455" s="14" t="s">
        <v>17</v>
      </c>
      <c r="X2455" s="188">
        <v>0.41866000000000003</v>
      </c>
      <c r="Y2455" s="14">
        <v>79</v>
      </c>
      <c r="Z2455" s="14" t="s">
        <v>17</v>
      </c>
      <c r="AA2455" s="14" t="s">
        <v>17</v>
      </c>
      <c r="AB2455" s="14" t="s">
        <v>17</v>
      </c>
      <c r="AC2455" s="14" t="s">
        <v>17</v>
      </c>
      <c r="AD2455" s="14" t="s">
        <v>17</v>
      </c>
      <c r="AE2455" s="147" t="s">
        <v>17</v>
      </c>
    </row>
    <row r="2456" spans="1:31">
      <c r="A2456" t="s">
        <v>143</v>
      </c>
      <c r="B2456" s="129" t="s">
        <v>207</v>
      </c>
      <c r="C2456" s="235">
        <v>41933</v>
      </c>
      <c r="D2456" s="235">
        <v>42177</v>
      </c>
      <c r="E2456" s="189">
        <v>2015</v>
      </c>
      <c r="F2456" s="189">
        <v>4</v>
      </c>
      <c r="G2456" s="189">
        <v>2</v>
      </c>
      <c r="H2456">
        <v>41.856019711088962</v>
      </c>
      <c r="I2456" s="370">
        <v>1.9527000000000001</v>
      </c>
      <c r="J2456" t="s">
        <v>17</v>
      </c>
      <c r="K2456" t="s">
        <v>17</v>
      </c>
      <c r="L2456" t="s">
        <v>17</v>
      </c>
      <c r="M2456" t="s">
        <v>17</v>
      </c>
      <c r="N2456" t="s">
        <v>17</v>
      </c>
      <c r="O2456" t="s">
        <v>17</v>
      </c>
      <c r="P2456" t="s">
        <v>17</v>
      </c>
      <c r="Q2456" t="s">
        <v>17</v>
      </c>
      <c r="R2456" t="s">
        <v>17</v>
      </c>
      <c r="S2456" t="s">
        <v>17</v>
      </c>
      <c r="T2456" t="s">
        <v>17</v>
      </c>
      <c r="U2456" t="s">
        <v>17</v>
      </c>
      <c r="V2456" s="14" t="s">
        <v>17</v>
      </c>
      <c r="W2456" s="14" t="s">
        <v>17</v>
      </c>
      <c r="X2456" s="188">
        <v>0.38112499999999999</v>
      </c>
      <c r="Y2456" s="14">
        <v>79</v>
      </c>
      <c r="Z2456" s="14" t="s">
        <v>17</v>
      </c>
      <c r="AA2456" s="14" t="s">
        <v>17</v>
      </c>
      <c r="AB2456" s="14" t="s">
        <v>17</v>
      </c>
      <c r="AC2456" s="14" t="s">
        <v>17</v>
      </c>
      <c r="AD2456" s="14" t="s">
        <v>17</v>
      </c>
      <c r="AE2456" s="147" t="s">
        <v>17</v>
      </c>
    </row>
    <row r="2457" spans="1:31">
      <c r="A2457" s="129" t="s">
        <v>143</v>
      </c>
      <c r="B2457" s="129" t="s">
        <v>207</v>
      </c>
      <c r="C2457" s="235">
        <v>41933</v>
      </c>
      <c r="D2457" s="235">
        <v>42177</v>
      </c>
      <c r="E2457" s="189">
        <v>2015</v>
      </c>
      <c r="F2457" s="189">
        <v>4</v>
      </c>
      <c r="G2457" s="189">
        <v>3</v>
      </c>
      <c r="H2457">
        <v>21.903700162295273</v>
      </c>
      <c r="I2457" s="370">
        <v>2.0552000000000001</v>
      </c>
      <c r="J2457" t="s">
        <v>17</v>
      </c>
      <c r="K2457" t="s">
        <v>17</v>
      </c>
      <c r="L2457" t="s">
        <v>17</v>
      </c>
      <c r="M2457" t="s">
        <v>17</v>
      </c>
      <c r="N2457" t="s">
        <v>17</v>
      </c>
      <c r="O2457" t="s">
        <v>17</v>
      </c>
      <c r="P2457" t="s">
        <v>17</v>
      </c>
      <c r="Q2457" t="s">
        <v>17</v>
      </c>
      <c r="R2457" t="s">
        <v>17</v>
      </c>
      <c r="S2457" t="s">
        <v>17</v>
      </c>
      <c r="T2457" t="s">
        <v>17</v>
      </c>
      <c r="U2457" t="s">
        <v>17</v>
      </c>
      <c r="V2457" s="14" t="s">
        <v>17</v>
      </c>
      <c r="W2457" s="14" t="s">
        <v>17</v>
      </c>
      <c r="X2457" s="188">
        <v>0.38490999999999997</v>
      </c>
      <c r="Y2457" s="14">
        <v>79</v>
      </c>
      <c r="Z2457" s="14" t="s">
        <v>17</v>
      </c>
      <c r="AA2457" s="14" t="s">
        <v>17</v>
      </c>
      <c r="AB2457" s="14" t="s">
        <v>17</v>
      </c>
      <c r="AC2457" s="14" t="s">
        <v>17</v>
      </c>
      <c r="AD2457" s="14" t="s">
        <v>17</v>
      </c>
      <c r="AE2457" s="147" t="s">
        <v>17</v>
      </c>
    </row>
    <row r="2458" spans="1:31">
      <c r="A2458" t="s">
        <v>143</v>
      </c>
      <c r="B2458" s="129" t="s">
        <v>207</v>
      </c>
      <c r="C2458" s="235">
        <v>41933</v>
      </c>
      <c r="D2458" s="235">
        <v>42177</v>
      </c>
      <c r="E2458" s="189">
        <v>2015</v>
      </c>
      <c r="F2458" s="189">
        <v>4</v>
      </c>
      <c r="G2458" s="189">
        <v>4</v>
      </c>
      <c r="H2458">
        <v>39.642862785050475</v>
      </c>
      <c r="I2458" s="370">
        <v>1.9116</v>
      </c>
      <c r="J2458" t="s">
        <v>17</v>
      </c>
      <c r="K2458" t="s">
        <v>17</v>
      </c>
      <c r="L2458" t="s">
        <v>17</v>
      </c>
      <c r="M2458" t="s">
        <v>17</v>
      </c>
      <c r="N2458" t="s">
        <v>17</v>
      </c>
      <c r="O2458" t="s">
        <v>17</v>
      </c>
      <c r="P2458" t="s">
        <v>17</v>
      </c>
      <c r="Q2458" t="s">
        <v>17</v>
      </c>
      <c r="R2458" t="s">
        <v>17</v>
      </c>
      <c r="S2458" t="s">
        <v>17</v>
      </c>
      <c r="T2458" t="s">
        <v>17</v>
      </c>
      <c r="U2458" t="s">
        <v>17</v>
      </c>
      <c r="V2458" s="14" t="s">
        <v>17</v>
      </c>
      <c r="W2458" s="14" t="s">
        <v>17</v>
      </c>
      <c r="X2458" s="188">
        <v>0.37452000000000002</v>
      </c>
      <c r="Y2458" s="14">
        <v>79</v>
      </c>
      <c r="Z2458" s="14" t="s">
        <v>17</v>
      </c>
      <c r="AA2458" s="14" t="s">
        <v>17</v>
      </c>
      <c r="AB2458" s="14" t="s">
        <v>17</v>
      </c>
      <c r="AC2458" s="14" t="s">
        <v>17</v>
      </c>
      <c r="AD2458" s="14" t="s">
        <v>17</v>
      </c>
      <c r="AE2458" s="147" t="s">
        <v>17</v>
      </c>
    </row>
    <row r="2459" spans="1:31">
      <c r="A2459" s="129" t="s">
        <v>143</v>
      </c>
      <c r="B2459" s="129" t="s">
        <v>207</v>
      </c>
      <c r="C2459" s="235">
        <v>41933</v>
      </c>
      <c r="D2459" s="235">
        <v>42177</v>
      </c>
      <c r="E2459" s="189">
        <v>2015</v>
      </c>
      <c r="F2459" s="189">
        <v>4</v>
      </c>
      <c r="G2459" s="189">
        <v>5</v>
      </c>
      <c r="H2459">
        <v>28.600021893176095</v>
      </c>
      <c r="I2459" s="370">
        <v>2.1084000000000001</v>
      </c>
      <c r="J2459" t="s">
        <v>17</v>
      </c>
      <c r="K2459" t="s">
        <v>17</v>
      </c>
      <c r="L2459" t="s">
        <v>17</v>
      </c>
      <c r="M2459" t="s">
        <v>17</v>
      </c>
      <c r="N2459" t="s">
        <v>17</v>
      </c>
      <c r="O2459" t="s">
        <v>17</v>
      </c>
      <c r="P2459" t="s">
        <v>17</v>
      </c>
      <c r="Q2459" t="s">
        <v>17</v>
      </c>
      <c r="R2459" t="s">
        <v>17</v>
      </c>
      <c r="S2459" t="s">
        <v>17</v>
      </c>
      <c r="T2459" t="s">
        <v>17</v>
      </c>
      <c r="U2459" t="s">
        <v>17</v>
      </c>
      <c r="V2459" s="14" t="s">
        <v>17</v>
      </c>
      <c r="W2459" s="14" t="s">
        <v>17</v>
      </c>
      <c r="X2459" s="188">
        <v>0.27901500000000001</v>
      </c>
      <c r="Y2459" s="14">
        <v>79</v>
      </c>
      <c r="Z2459" s="14" t="s">
        <v>17</v>
      </c>
      <c r="AA2459" s="14" t="s">
        <v>17</v>
      </c>
      <c r="AB2459" s="14" t="s">
        <v>17</v>
      </c>
      <c r="AC2459" s="14" t="s">
        <v>17</v>
      </c>
      <c r="AD2459" s="14" t="s">
        <v>17</v>
      </c>
      <c r="AE2459" s="147" t="s">
        <v>17</v>
      </c>
    </row>
    <row r="2460" spans="1:31">
      <c r="A2460" t="s">
        <v>143</v>
      </c>
      <c r="B2460" s="129" t="s">
        <v>207</v>
      </c>
      <c r="C2460" s="235">
        <v>41933</v>
      </c>
      <c r="D2460" s="235">
        <v>42177</v>
      </c>
      <c r="E2460" s="189">
        <v>2015</v>
      </c>
      <c r="F2460" s="189">
        <v>4</v>
      </c>
      <c r="G2460" s="189">
        <v>6</v>
      </c>
      <c r="H2460">
        <v>47.062293497183994</v>
      </c>
      <c r="I2460" s="370">
        <v>2.1913</v>
      </c>
      <c r="J2460" t="s">
        <v>17</v>
      </c>
      <c r="K2460" t="s">
        <v>17</v>
      </c>
      <c r="L2460" t="s">
        <v>17</v>
      </c>
      <c r="M2460" t="s">
        <v>17</v>
      </c>
      <c r="N2460" t="s">
        <v>17</v>
      </c>
      <c r="O2460" t="s">
        <v>17</v>
      </c>
      <c r="P2460" t="s">
        <v>17</v>
      </c>
      <c r="Q2460" t="s">
        <v>17</v>
      </c>
      <c r="R2460" t="s">
        <v>17</v>
      </c>
      <c r="S2460" t="s">
        <v>17</v>
      </c>
      <c r="T2460" t="s">
        <v>17</v>
      </c>
      <c r="U2460" t="s">
        <v>17</v>
      </c>
      <c r="V2460" s="14" t="s">
        <v>17</v>
      </c>
      <c r="W2460" s="14" t="s">
        <v>17</v>
      </c>
      <c r="X2460" s="188">
        <v>0.41004000000000002</v>
      </c>
      <c r="Y2460" s="14">
        <v>79</v>
      </c>
      <c r="Z2460" s="14" t="s">
        <v>17</v>
      </c>
      <c r="AA2460" s="14" t="s">
        <v>17</v>
      </c>
      <c r="AB2460" s="14" t="s">
        <v>17</v>
      </c>
      <c r="AC2460" s="14" t="s">
        <v>17</v>
      </c>
      <c r="AD2460" s="14" t="s">
        <v>17</v>
      </c>
      <c r="AE2460" s="147" t="s">
        <v>17</v>
      </c>
    </row>
    <row r="2461" spans="1:31">
      <c r="A2461" s="129" t="s">
        <v>143</v>
      </c>
      <c r="B2461" s="129" t="s">
        <v>207</v>
      </c>
      <c r="C2461" s="235">
        <v>41933</v>
      </c>
      <c r="D2461" s="235">
        <v>42177</v>
      </c>
      <c r="E2461" s="189">
        <v>2015</v>
      </c>
      <c r="F2461" s="189">
        <v>4</v>
      </c>
      <c r="G2461" s="189">
        <v>7</v>
      </c>
      <c r="H2461">
        <v>49.551264740154274</v>
      </c>
      <c r="I2461" s="370">
        <v>2.2599999999999998</v>
      </c>
      <c r="J2461" t="s">
        <v>17</v>
      </c>
      <c r="K2461" t="s">
        <v>17</v>
      </c>
      <c r="L2461" t="s">
        <v>17</v>
      </c>
      <c r="M2461" t="s">
        <v>17</v>
      </c>
      <c r="N2461" t="s">
        <v>17</v>
      </c>
      <c r="O2461" t="s">
        <v>17</v>
      </c>
      <c r="P2461" t="s">
        <v>17</v>
      </c>
      <c r="Q2461" t="s">
        <v>17</v>
      </c>
      <c r="R2461" t="s">
        <v>17</v>
      </c>
      <c r="S2461" t="s">
        <v>17</v>
      </c>
      <c r="T2461" t="s">
        <v>17</v>
      </c>
      <c r="U2461" t="s">
        <v>17</v>
      </c>
      <c r="V2461" s="14" t="s">
        <v>17</v>
      </c>
      <c r="W2461" s="14" t="s">
        <v>17</v>
      </c>
      <c r="X2461" s="188">
        <v>0.39947500000000002</v>
      </c>
      <c r="Y2461" s="14">
        <v>79</v>
      </c>
      <c r="Z2461" s="14" t="s">
        <v>17</v>
      </c>
      <c r="AA2461" s="14" t="s">
        <v>17</v>
      </c>
      <c r="AB2461" s="14" t="s">
        <v>17</v>
      </c>
      <c r="AC2461" s="14" t="s">
        <v>17</v>
      </c>
      <c r="AD2461" s="14" t="s">
        <v>17</v>
      </c>
      <c r="AE2461" s="147" t="s">
        <v>17</v>
      </c>
    </row>
    <row r="2462" spans="1:31">
      <c r="A2462" t="s">
        <v>143</v>
      </c>
      <c r="B2462" s="129" t="s">
        <v>207</v>
      </c>
      <c r="C2462" s="235">
        <v>41933</v>
      </c>
      <c r="D2462" s="235">
        <v>42177</v>
      </c>
      <c r="E2462" s="189">
        <v>2015</v>
      </c>
      <c r="F2462" s="189">
        <v>4</v>
      </c>
      <c r="G2462" s="189">
        <v>8</v>
      </c>
      <c r="H2462">
        <v>40.665396764640505</v>
      </c>
      <c r="I2462" s="370">
        <v>2.1880999999999999</v>
      </c>
      <c r="J2462" t="s">
        <v>17</v>
      </c>
      <c r="K2462" t="s">
        <v>17</v>
      </c>
      <c r="L2462" t="s">
        <v>17</v>
      </c>
      <c r="M2462" t="s">
        <v>17</v>
      </c>
      <c r="N2462" t="s">
        <v>17</v>
      </c>
      <c r="O2462" t="s">
        <v>17</v>
      </c>
      <c r="P2462" t="s">
        <v>17</v>
      </c>
      <c r="Q2462" t="s">
        <v>17</v>
      </c>
      <c r="R2462" t="s">
        <v>17</v>
      </c>
      <c r="S2462" t="s">
        <v>17</v>
      </c>
      <c r="T2462" t="s">
        <v>17</v>
      </c>
      <c r="U2462" t="s">
        <v>17</v>
      </c>
      <c r="V2462" s="14" t="s">
        <v>17</v>
      </c>
      <c r="W2462" s="14" t="s">
        <v>17</v>
      </c>
      <c r="X2462" s="188">
        <v>0.53876499999999994</v>
      </c>
      <c r="Y2462" s="14">
        <v>79</v>
      </c>
      <c r="Z2462" s="14" t="s">
        <v>17</v>
      </c>
      <c r="AA2462" s="14" t="s">
        <v>17</v>
      </c>
      <c r="AB2462" s="14" t="s">
        <v>17</v>
      </c>
      <c r="AC2462" s="14" t="s">
        <v>17</v>
      </c>
      <c r="AD2462" s="14" t="s">
        <v>17</v>
      </c>
      <c r="AE2462" s="147" t="s">
        <v>17</v>
      </c>
    </row>
    <row r="2463" spans="1:31">
      <c r="A2463" s="129" t="s">
        <v>143</v>
      </c>
      <c r="B2463" s="129" t="s">
        <v>207</v>
      </c>
      <c r="C2463" s="235">
        <v>41933</v>
      </c>
      <c r="D2463" s="235">
        <v>42177</v>
      </c>
      <c r="E2463" s="189">
        <v>2015</v>
      </c>
      <c r="F2463" s="189">
        <v>4</v>
      </c>
      <c r="G2463" s="189">
        <v>9</v>
      </c>
      <c r="H2463">
        <v>44.770150903185325</v>
      </c>
      <c r="I2463" s="370">
        <v>2.0804999999999998</v>
      </c>
      <c r="J2463" t="s">
        <v>17</v>
      </c>
      <c r="K2463" t="s">
        <v>17</v>
      </c>
      <c r="L2463" t="s">
        <v>17</v>
      </c>
      <c r="M2463" t="s">
        <v>17</v>
      </c>
      <c r="N2463" t="s">
        <v>17</v>
      </c>
      <c r="O2463" t="s">
        <v>17</v>
      </c>
      <c r="P2463" t="s">
        <v>17</v>
      </c>
      <c r="Q2463" t="s">
        <v>17</v>
      </c>
      <c r="R2463" t="s">
        <v>17</v>
      </c>
      <c r="S2463" t="s">
        <v>17</v>
      </c>
      <c r="T2463" t="s">
        <v>17</v>
      </c>
      <c r="U2463" t="s">
        <v>17</v>
      </c>
      <c r="V2463" s="14" t="s">
        <v>17</v>
      </c>
      <c r="W2463" s="14" t="s">
        <v>17</v>
      </c>
      <c r="X2463" s="188">
        <v>0.39631</v>
      </c>
      <c r="Y2463" s="14">
        <v>79</v>
      </c>
      <c r="Z2463" s="14" t="s">
        <v>17</v>
      </c>
      <c r="AA2463" s="14" t="s">
        <v>17</v>
      </c>
      <c r="AB2463" s="14" t="s">
        <v>17</v>
      </c>
      <c r="AC2463" s="14" t="s">
        <v>17</v>
      </c>
      <c r="AD2463" s="14" t="s">
        <v>17</v>
      </c>
      <c r="AE2463" s="147" t="s">
        <v>17</v>
      </c>
    </row>
    <row r="2464" spans="1:31">
      <c r="A2464" t="s">
        <v>143</v>
      </c>
      <c r="B2464" s="129" t="s">
        <v>207</v>
      </c>
      <c r="C2464" s="235">
        <v>41933</v>
      </c>
      <c r="D2464" s="235">
        <v>42177</v>
      </c>
      <c r="E2464" s="189">
        <v>2015</v>
      </c>
      <c r="F2464" s="189">
        <v>4</v>
      </c>
      <c r="G2464" s="189">
        <v>10</v>
      </c>
      <c r="H2464">
        <v>49.589681743002885</v>
      </c>
      <c r="I2464" s="370">
        <v>2.1473</v>
      </c>
      <c r="J2464" t="s">
        <v>17</v>
      </c>
      <c r="K2464" t="s">
        <v>17</v>
      </c>
      <c r="L2464" t="s">
        <v>17</v>
      </c>
      <c r="M2464" t="s">
        <v>17</v>
      </c>
      <c r="N2464" t="s">
        <v>17</v>
      </c>
      <c r="O2464" t="s">
        <v>17</v>
      </c>
      <c r="P2464" t="s">
        <v>17</v>
      </c>
      <c r="Q2464" t="s">
        <v>17</v>
      </c>
      <c r="R2464" t="s">
        <v>17</v>
      </c>
      <c r="S2464" t="s">
        <v>17</v>
      </c>
      <c r="T2464" t="s">
        <v>17</v>
      </c>
      <c r="U2464" t="s">
        <v>17</v>
      </c>
      <c r="V2464" s="14" t="s">
        <v>17</v>
      </c>
      <c r="W2464" s="14" t="s">
        <v>17</v>
      </c>
      <c r="X2464" s="188">
        <v>0.37811</v>
      </c>
      <c r="Y2464" s="14">
        <v>79</v>
      </c>
      <c r="Z2464" s="14" t="s">
        <v>17</v>
      </c>
      <c r="AA2464" s="14" t="s">
        <v>17</v>
      </c>
      <c r="AB2464" s="14" t="s">
        <v>17</v>
      </c>
      <c r="AC2464" s="14" t="s">
        <v>17</v>
      </c>
      <c r="AD2464" s="14" t="s">
        <v>17</v>
      </c>
      <c r="AE2464" s="147" t="s">
        <v>17</v>
      </c>
    </row>
    <row r="2465" spans="1:31">
      <c r="A2465" s="129" t="s">
        <v>143</v>
      </c>
      <c r="B2465" s="129" t="s">
        <v>207</v>
      </c>
      <c r="C2465" s="235">
        <v>41933</v>
      </c>
      <c r="D2465" s="235">
        <v>42177</v>
      </c>
      <c r="E2465" s="189">
        <v>2015</v>
      </c>
      <c r="F2465" s="189">
        <v>4</v>
      </c>
      <c r="G2465" s="189">
        <v>11</v>
      </c>
      <c r="H2465">
        <v>54.648148075156314</v>
      </c>
      <c r="I2465" s="370">
        <v>2.0093000000000001</v>
      </c>
      <c r="J2465" t="s">
        <v>17</v>
      </c>
      <c r="K2465" t="s">
        <v>17</v>
      </c>
      <c r="L2465" t="s">
        <v>17</v>
      </c>
      <c r="M2465" t="s">
        <v>17</v>
      </c>
      <c r="N2465" t="s">
        <v>17</v>
      </c>
      <c r="O2465" t="s">
        <v>17</v>
      </c>
      <c r="P2465" t="s">
        <v>17</v>
      </c>
      <c r="Q2465" t="s">
        <v>17</v>
      </c>
      <c r="R2465" t="s">
        <v>17</v>
      </c>
      <c r="S2465" t="s">
        <v>17</v>
      </c>
      <c r="T2465" t="s">
        <v>17</v>
      </c>
      <c r="U2465" t="s">
        <v>17</v>
      </c>
      <c r="V2465" s="14" t="s">
        <v>17</v>
      </c>
      <c r="W2465" s="14" t="s">
        <v>17</v>
      </c>
      <c r="X2465" s="188">
        <v>0.44201999999999997</v>
      </c>
      <c r="Y2465" s="14">
        <v>79</v>
      </c>
      <c r="Z2465" s="14" t="s">
        <v>17</v>
      </c>
      <c r="AA2465" s="14" t="s">
        <v>17</v>
      </c>
      <c r="AB2465" s="14" t="s">
        <v>17</v>
      </c>
      <c r="AC2465" s="14" t="s">
        <v>17</v>
      </c>
      <c r="AD2465" s="14" t="s">
        <v>17</v>
      </c>
      <c r="AE2465" s="147" t="s">
        <v>17</v>
      </c>
    </row>
    <row r="2466" spans="1:31">
      <c r="A2466" t="s">
        <v>143</v>
      </c>
      <c r="B2466" s="129" t="s">
        <v>207</v>
      </c>
      <c r="C2466" s="235">
        <v>41933</v>
      </c>
      <c r="D2466" s="235">
        <v>42177</v>
      </c>
      <c r="E2466" s="189">
        <v>2015</v>
      </c>
      <c r="F2466" s="189">
        <v>4</v>
      </c>
      <c r="G2466" s="189">
        <v>12</v>
      </c>
      <c r="H2466">
        <v>51.950823623059868</v>
      </c>
      <c r="I2466" s="370">
        <v>2.1526000000000001</v>
      </c>
      <c r="J2466" t="s">
        <v>17</v>
      </c>
      <c r="K2466" t="s">
        <v>17</v>
      </c>
      <c r="L2466" t="s">
        <v>17</v>
      </c>
      <c r="M2466" t="s">
        <v>17</v>
      </c>
      <c r="N2466" t="s">
        <v>17</v>
      </c>
      <c r="O2466" t="s">
        <v>17</v>
      </c>
      <c r="P2466" t="s">
        <v>17</v>
      </c>
      <c r="Q2466" t="s">
        <v>17</v>
      </c>
      <c r="R2466" t="s">
        <v>17</v>
      </c>
      <c r="S2466" t="s">
        <v>17</v>
      </c>
      <c r="T2466" t="s">
        <v>17</v>
      </c>
      <c r="U2466" t="s">
        <v>17</v>
      </c>
      <c r="V2466" s="14" t="s">
        <v>17</v>
      </c>
      <c r="W2466" s="14" t="s">
        <v>17</v>
      </c>
      <c r="X2466" s="188">
        <v>0.382965</v>
      </c>
      <c r="Y2466" s="14">
        <v>79</v>
      </c>
      <c r="Z2466" s="14" t="s">
        <v>17</v>
      </c>
      <c r="AA2466" s="14" t="s">
        <v>17</v>
      </c>
      <c r="AB2466" s="14" t="s">
        <v>17</v>
      </c>
      <c r="AC2466" s="14" t="s">
        <v>17</v>
      </c>
      <c r="AD2466" s="14" t="s">
        <v>17</v>
      </c>
      <c r="AE2466" s="147" t="s">
        <v>17</v>
      </c>
    </row>
    <row r="2467" spans="1:31">
      <c r="A2467" s="129" t="s">
        <v>143</v>
      </c>
      <c r="B2467" s="129" t="s">
        <v>207</v>
      </c>
      <c r="C2467" s="235">
        <v>41933</v>
      </c>
      <c r="D2467" s="235">
        <v>42177</v>
      </c>
      <c r="E2467" s="189">
        <v>2015</v>
      </c>
      <c r="F2467" s="189">
        <v>4</v>
      </c>
      <c r="G2467" s="189">
        <v>13</v>
      </c>
      <c r="H2467">
        <v>43.459638245034711</v>
      </c>
      <c r="I2467" s="370">
        <v>2.2888000000000002</v>
      </c>
      <c r="J2467" t="s">
        <v>17</v>
      </c>
      <c r="K2467" t="s">
        <v>17</v>
      </c>
      <c r="L2467" t="s">
        <v>17</v>
      </c>
      <c r="M2467" t="s">
        <v>17</v>
      </c>
      <c r="N2467" t="s">
        <v>17</v>
      </c>
      <c r="O2467" t="s">
        <v>17</v>
      </c>
      <c r="P2467" t="s">
        <v>17</v>
      </c>
      <c r="Q2467" t="s">
        <v>17</v>
      </c>
      <c r="R2467" t="s">
        <v>17</v>
      </c>
      <c r="S2467" t="s">
        <v>17</v>
      </c>
      <c r="T2467" t="s">
        <v>17</v>
      </c>
      <c r="U2467" t="s">
        <v>17</v>
      </c>
      <c r="V2467" s="14" t="s">
        <v>17</v>
      </c>
      <c r="W2467" s="14" t="s">
        <v>17</v>
      </c>
      <c r="X2467" s="188">
        <v>0.40978500000000001</v>
      </c>
      <c r="Y2467" s="14">
        <v>79</v>
      </c>
      <c r="Z2467" s="14" t="s">
        <v>17</v>
      </c>
      <c r="AA2467" s="14" t="s">
        <v>17</v>
      </c>
      <c r="AB2467" s="14" t="s">
        <v>17</v>
      </c>
      <c r="AC2467" s="14" t="s">
        <v>17</v>
      </c>
      <c r="AD2467" s="14" t="s">
        <v>17</v>
      </c>
      <c r="AE2467" s="147" t="s">
        <v>17</v>
      </c>
    </row>
    <row r="2468" spans="1:31">
      <c r="A2468" t="s">
        <v>143</v>
      </c>
      <c r="B2468" s="129" t="s">
        <v>207</v>
      </c>
      <c r="C2468" s="235">
        <v>41933</v>
      </c>
      <c r="D2468" s="235">
        <v>42177</v>
      </c>
      <c r="E2468" s="189">
        <v>2015</v>
      </c>
      <c r="F2468" s="189">
        <v>4</v>
      </c>
      <c r="G2468" s="189">
        <v>14</v>
      </c>
      <c r="H2468">
        <v>56.00161600861675</v>
      </c>
      <c r="I2468" s="370">
        <v>2.056</v>
      </c>
      <c r="J2468" t="s">
        <v>17</v>
      </c>
      <c r="K2468" t="s">
        <v>17</v>
      </c>
      <c r="L2468" t="s">
        <v>17</v>
      </c>
      <c r="M2468" t="s">
        <v>17</v>
      </c>
      <c r="N2468" t="s">
        <v>17</v>
      </c>
      <c r="O2468" t="s">
        <v>17</v>
      </c>
      <c r="P2468" t="s">
        <v>17</v>
      </c>
      <c r="Q2468" t="s">
        <v>17</v>
      </c>
      <c r="R2468" t="s">
        <v>17</v>
      </c>
      <c r="S2468" t="s">
        <v>17</v>
      </c>
      <c r="T2468" t="s">
        <v>17</v>
      </c>
      <c r="U2468" t="s">
        <v>17</v>
      </c>
      <c r="V2468" s="14" t="s">
        <v>17</v>
      </c>
      <c r="W2468" s="14" t="s">
        <v>17</v>
      </c>
      <c r="X2468" s="188">
        <v>0.44930000000000003</v>
      </c>
      <c r="Y2468" s="14">
        <v>79</v>
      </c>
      <c r="Z2468" s="14" t="s">
        <v>17</v>
      </c>
      <c r="AA2468" s="14" t="s">
        <v>17</v>
      </c>
      <c r="AB2468" s="14" t="s">
        <v>17</v>
      </c>
      <c r="AC2468" s="14" t="s">
        <v>17</v>
      </c>
      <c r="AD2468" s="14" t="s">
        <v>17</v>
      </c>
      <c r="AE2468" s="147" t="s">
        <v>17</v>
      </c>
    </row>
    <row r="2469" spans="1:31" s="331" customFormat="1">
      <c r="A2469" s="329" t="s">
        <v>143</v>
      </c>
      <c r="B2469" s="329" t="s">
        <v>207</v>
      </c>
      <c r="C2469" s="330">
        <v>42297</v>
      </c>
      <c r="D2469" s="335">
        <v>42532</v>
      </c>
      <c r="E2469" s="331">
        <v>2016</v>
      </c>
      <c r="F2469" s="331">
        <v>1</v>
      </c>
      <c r="G2469" s="331">
        <v>1</v>
      </c>
      <c r="H2469">
        <v>31.487657142857138</v>
      </c>
      <c r="I2469" s="370">
        <v>1.9337</v>
      </c>
      <c r="J2469" t="s">
        <v>17</v>
      </c>
      <c r="K2469" t="s">
        <v>17</v>
      </c>
      <c r="L2469" t="s">
        <v>17</v>
      </c>
      <c r="M2469" t="s">
        <v>17</v>
      </c>
      <c r="N2469" t="s">
        <v>17</v>
      </c>
      <c r="O2469" t="s">
        <v>17</v>
      </c>
      <c r="P2469" t="s">
        <v>17</v>
      </c>
      <c r="Q2469" t="s">
        <v>17</v>
      </c>
      <c r="R2469" t="s">
        <v>17</v>
      </c>
      <c r="S2469" t="s">
        <v>17</v>
      </c>
      <c r="T2469" t="s">
        <v>17</v>
      </c>
      <c r="U2469" t="s">
        <v>17</v>
      </c>
      <c r="V2469" s="402">
        <v>0.33657500000000001</v>
      </c>
      <c r="W2469" s="14">
        <v>75</v>
      </c>
      <c r="X2469" s="332">
        <v>0.46285500000000002</v>
      </c>
      <c r="Y2469" s="140">
        <v>100</v>
      </c>
      <c r="Z2469" s="402">
        <v>0.38959500000000002</v>
      </c>
      <c r="AA2469" s="140">
        <v>105</v>
      </c>
      <c r="AB2469" s="402">
        <v>0.52462000000000009</v>
      </c>
      <c r="AC2469" s="140">
        <v>119</v>
      </c>
      <c r="AD2469" s="402">
        <v>0.47814499999999999</v>
      </c>
      <c r="AE2469" s="331">
        <v>126</v>
      </c>
    </row>
    <row r="2470" spans="1:31" s="331" customFormat="1">
      <c r="A2470" s="331" t="s">
        <v>143</v>
      </c>
      <c r="B2470" s="329" t="s">
        <v>207</v>
      </c>
      <c r="C2470" s="330">
        <v>42297</v>
      </c>
      <c r="D2470" s="335">
        <v>42532</v>
      </c>
      <c r="E2470" s="331">
        <v>2016</v>
      </c>
      <c r="F2470" s="331">
        <v>1</v>
      </c>
      <c r="G2470" s="331">
        <v>2</v>
      </c>
      <c r="H2470">
        <v>11.346342857142858</v>
      </c>
      <c r="I2470" s="370">
        <v>1.9053</v>
      </c>
      <c r="J2470" t="s">
        <v>17</v>
      </c>
      <c r="K2470" t="s">
        <v>17</v>
      </c>
      <c r="L2470" t="s">
        <v>17</v>
      </c>
      <c r="M2470" t="s">
        <v>17</v>
      </c>
      <c r="N2470" t="s">
        <v>17</v>
      </c>
      <c r="O2470" t="s">
        <v>17</v>
      </c>
      <c r="P2470" t="s">
        <v>17</v>
      </c>
      <c r="Q2470" t="s">
        <v>17</v>
      </c>
      <c r="R2470" t="s">
        <v>17</v>
      </c>
      <c r="S2470" t="s">
        <v>17</v>
      </c>
      <c r="T2470" t="s">
        <v>17</v>
      </c>
      <c r="U2470" t="s">
        <v>17</v>
      </c>
      <c r="V2470" s="403">
        <v>0.22189999999999999</v>
      </c>
      <c r="W2470" s="14">
        <v>75</v>
      </c>
      <c r="X2470" s="332">
        <v>0.26217499999999999</v>
      </c>
      <c r="Y2470" s="140">
        <v>100</v>
      </c>
      <c r="Z2470" s="403">
        <v>0.231625</v>
      </c>
      <c r="AA2470" s="140">
        <v>105</v>
      </c>
      <c r="AB2470" s="403">
        <v>0.39744499999999999</v>
      </c>
      <c r="AC2470" s="140">
        <v>119</v>
      </c>
      <c r="AD2470" s="403">
        <v>0.21678</v>
      </c>
      <c r="AE2470" s="331">
        <v>126</v>
      </c>
    </row>
    <row r="2471" spans="1:31" s="331" customFormat="1">
      <c r="A2471" s="329" t="s">
        <v>143</v>
      </c>
      <c r="B2471" s="329" t="s">
        <v>207</v>
      </c>
      <c r="C2471" s="330">
        <v>42297</v>
      </c>
      <c r="D2471" s="335">
        <v>42532</v>
      </c>
      <c r="E2471" s="331">
        <v>2016</v>
      </c>
      <c r="F2471" s="331">
        <v>1</v>
      </c>
      <c r="G2471" s="331">
        <v>3</v>
      </c>
      <c r="H2471">
        <v>48.289371428571428</v>
      </c>
      <c r="I2471" s="370">
        <v>1.8872</v>
      </c>
      <c r="J2471" t="s">
        <v>17</v>
      </c>
      <c r="K2471" t="s">
        <v>17</v>
      </c>
      <c r="L2471" t="s">
        <v>17</v>
      </c>
      <c r="M2471" t="s">
        <v>17</v>
      </c>
      <c r="N2471" t="s">
        <v>17</v>
      </c>
      <c r="O2471" t="s">
        <v>17</v>
      </c>
      <c r="P2471" t="s">
        <v>17</v>
      </c>
      <c r="Q2471" t="s">
        <v>17</v>
      </c>
      <c r="R2471" t="s">
        <v>17</v>
      </c>
      <c r="S2471" t="s">
        <v>17</v>
      </c>
      <c r="T2471" t="s">
        <v>17</v>
      </c>
      <c r="U2471" t="s">
        <v>17</v>
      </c>
      <c r="V2471" s="403">
        <v>0.39427000000000001</v>
      </c>
      <c r="W2471" s="14">
        <v>75</v>
      </c>
      <c r="X2471" s="332">
        <v>0.540995</v>
      </c>
      <c r="Y2471" s="140">
        <v>100</v>
      </c>
      <c r="Z2471" s="403">
        <v>0.50911000000000006</v>
      </c>
      <c r="AA2471" s="140">
        <v>105</v>
      </c>
      <c r="AB2471" s="403">
        <v>0.35392999999999997</v>
      </c>
      <c r="AC2471" s="140">
        <v>119</v>
      </c>
      <c r="AD2471" s="403">
        <v>0.36065000000000003</v>
      </c>
      <c r="AE2471" s="331">
        <v>126</v>
      </c>
    </row>
    <row r="2472" spans="1:31" s="331" customFormat="1">
      <c r="A2472" s="329" t="s">
        <v>143</v>
      </c>
      <c r="B2472" s="329" t="s">
        <v>207</v>
      </c>
      <c r="C2472" s="330">
        <v>42297</v>
      </c>
      <c r="D2472" s="335">
        <v>42532</v>
      </c>
      <c r="E2472" s="331">
        <v>2016</v>
      </c>
      <c r="F2472" s="331">
        <v>1</v>
      </c>
      <c r="G2472" s="331">
        <v>4</v>
      </c>
      <c r="H2472">
        <v>41.900571428571425</v>
      </c>
      <c r="I2472" s="370">
        <v>1.7101999999999999</v>
      </c>
      <c r="J2472" t="s">
        <v>17</v>
      </c>
      <c r="K2472" t="s">
        <v>17</v>
      </c>
      <c r="L2472" t="s">
        <v>17</v>
      </c>
      <c r="M2472" t="s">
        <v>17</v>
      </c>
      <c r="N2472" t="s">
        <v>17</v>
      </c>
      <c r="O2472" t="s">
        <v>17</v>
      </c>
      <c r="P2472" t="s">
        <v>17</v>
      </c>
      <c r="Q2472" t="s">
        <v>17</v>
      </c>
      <c r="R2472" t="s">
        <v>17</v>
      </c>
      <c r="S2472" t="s">
        <v>17</v>
      </c>
      <c r="T2472" t="s">
        <v>17</v>
      </c>
      <c r="U2472" t="s">
        <v>17</v>
      </c>
      <c r="V2472" s="403">
        <v>0.38005500000000003</v>
      </c>
      <c r="W2472" s="14">
        <v>75</v>
      </c>
      <c r="X2472" s="332">
        <v>0.51697666666666675</v>
      </c>
      <c r="Y2472" s="140">
        <v>100</v>
      </c>
      <c r="Z2472" s="403">
        <v>0.50462000000000007</v>
      </c>
      <c r="AA2472" s="140">
        <v>105</v>
      </c>
      <c r="AB2472" s="403">
        <v>0.36668666666666666</v>
      </c>
      <c r="AC2472" s="140">
        <v>119</v>
      </c>
      <c r="AD2472" s="403">
        <v>0.37588500000000002</v>
      </c>
      <c r="AE2472" s="331">
        <v>126</v>
      </c>
    </row>
    <row r="2473" spans="1:31" s="331" customFormat="1">
      <c r="A2473" s="331" t="s">
        <v>143</v>
      </c>
      <c r="B2473" s="329" t="s">
        <v>207</v>
      </c>
      <c r="C2473" s="330">
        <v>42297</v>
      </c>
      <c r="D2473" s="335">
        <v>42532</v>
      </c>
      <c r="E2473" s="331">
        <v>2016</v>
      </c>
      <c r="F2473" s="331">
        <v>1</v>
      </c>
      <c r="G2473" s="331">
        <v>5</v>
      </c>
      <c r="H2473">
        <v>68.84554285714286</v>
      </c>
      <c r="I2473" s="370">
        <v>1.7819</v>
      </c>
      <c r="J2473" t="s">
        <v>17</v>
      </c>
      <c r="K2473" t="s">
        <v>17</v>
      </c>
      <c r="L2473" t="s">
        <v>17</v>
      </c>
      <c r="M2473" t="s">
        <v>17</v>
      </c>
      <c r="N2473" t="s">
        <v>17</v>
      </c>
      <c r="O2473" t="s">
        <v>17</v>
      </c>
      <c r="P2473" t="s">
        <v>17</v>
      </c>
      <c r="Q2473" t="s">
        <v>17</v>
      </c>
      <c r="R2473" t="s">
        <v>17</v>
      </c>
      <c r="S2473" t="s">
        <v>17</v>
      </c>
      <c r="T2473" t="s">
        <v>17</v>
      </c>
      <c r="U2473" t="s">
        <v>17</v>
      </c>
      <c r="V2473" s="403">
        <v>0.403335</v>
      </c>
      <c r="W2473" s="14">
        <v>75</v>
      </c>
      <c r="X2473" s="332">
        <v>0.67834499999999998</v>
      </c>
      <c r="Y2473" s="140">
        <v>100</v>
      </c>
      <c r="Z2473" s="403">
        <v>0.65267500000000001</v>
      </c>
      <c r="AA2473" s="140">
        <v>105</v>
      </c>
      <c r="AB2473" s="403">
        <v>0.63278499999999993</v>
      </c>
      <c r="AC2473" s="140">
        <v>119</v>
      </c>
      <c r="AD2473" s="403">
        <v>0.57611499999999993</v>
      </c>
      <c r="AE2473" s="331">
        <v>126</v>
      </c>
    </row>
    <row r="2474" spans="1:31" s="331" customFormat="1">
      <c r="A2474" s="329" t="s">
        <v>143</v>
      </c>
      <c r="B2474" s="329" t="s">
        <v>207</v>
      </c>
      <c r="C2474" s="330">
        <v>42297</v>
      </c>
      <c r="D2474" s="335">
        <v>42532</v>
      </c>
      <c r="E2474" s="331">
        <v>2016</v>
      </c>
      <c r="F2474" s="331">
        <v>1</v>
      </c>
      <c r="G2474" s="331">
        <v>6</v>
      </c>
      <c r="H2474">
        <v>68.22325714285715</v>
      </c>
      <c r="I2474" s="370">
        <v>2.109</v>
      </c>
      <c r="J2474" t="s">
        <v>17</v>
      </c>
      <c r="K2474" t="s">
        <v>17</v>
      </c>
      <c r="L2474" t="s">
        <v>17</v>
      </c>
      <c r="M2474" t="s">
        <v>17</v>
      </c>
      <c r="N2474" t="s">
        <v>17</v>
      </c>
      <c r="O2474" t="s">
        <v>17</v>
      </c>
      <c r="P2474" t="s">
        <v>17</v>
      </c>
      <c r="Q2474" t="s">
        <v>17</v>
      </c>
      <c r="R2474" t="s">
        <v>17</v>
      </c>
      <c r="S2474" t="s">
        <v>17</v>
      </c>
      <c r="T2474" t="s">
        <v>17</v>
      </c>
      <c r="U2474" t="s">
        <v>17</v>
      </c>
      <c r="V2474" s="403">
        <v>0.38500500000000004</v>
      </c>
      <c r="W2474" s="14">
        <v>75</v>
      </c>
      <c r="X2474" s="332">
        <v>0.68274999999999997</v>
      </c>
      <c r="Y2474" s="140">
        <v>100</v>
      </c>
      <c r="Z2474" s="403">
        <v>0.69674000000000003</v>
      </c>
      <c r="AA2474" s="140">
        <v>105</v>
      </c>
      <c r="AB2474" s="403">
        <v>0.59006000000000003</v>
      </c>
      <c r="AC2474" s="140">
        <v>119</v>
      </c>
      <c r="AD2474" s="403">
        <v>0.62358000000000002</v>
      </c>
      <c r="AE2474" s="331">
        <v>126</v>
      </c>
    </row>
    <row r="2475" spans="1:31" s="331" customFormat="1">
      <c r="A2475" s="329" t="s">
        <v>143</v>
      </c>
      <c r="B2475" s="329" t="s">
        <v>207</v>
      </c>
      <c r="C2475" s="330">
        <v>42297</v>
      </c>
      <c r="D2475" s="335">
        <v>42532</v>
      </c>
      <c r="E2475" s="331">
        <v>2016</v>
      </c>
      <c r="F2475" s="331">
        <v>1</v>
      </c>
      <c r="G2475" s="331">
        <v>7</v>
      </c>
      <c r="H2475">
        <v>78.11760000000001</v>
      </c>
      <c r="I2475" s="370">
        <v>2.2547999999999999</v>
      </c>
      <c r="J2475" t="s">
        <v>17</v>
      </c>
      <c r="K2475" t="s">
        <v>17</v>
      </c>
      <c r="L2475" t="s">
        <v>17</v>
      </c>
      <c r="M2475" t="s">
        <v>17</v>
      </c>
      <c r="N2475" t="s">
        <v>17</v>
      </c>
      <c r="O2475" t="s">
        <v>17</v>
      </c>
      <c r="P2475" t="s">
        <v>17</v>
      </c>
      <c r="Q2475" t="s">
        <v>17</v>
      </c>
      <c r="R2475" t="s">
        <v>17</v>
      </c>
      <c r="S2475" t="s">
        <v>17</v>
      </c>
      <c r="T2475" t="s">
        <v>17</v>
      </c>
      <c r="U2475" t="s">
        <v>17</v>
      </c>
      <c r="V2475" s="403">
        <v>0.40368000000000004</v>
      </c>
      <c r="W2475" s="14">
        <v>75</v>
      </c>
      <c r="X2475" s="332">
        <v>0.720275</v>
      </c>
      <c r="Y2475" s="140">
        <v>100</v>
      </c>
      <c r="Z2475" s="403">
        <v>0.73103000000000007</v>
      </c>
      <c r="AA2475" s="140">
        <v>105</v>
      </c>
      <c r="AB2475" s="403">
        <v>0.65476000000000001</v>
      </c>
      <c r="AC2475" s="140">
        <v>119</v>
      </c>
      <c r="AD2475" s="403">
        <v>0.62274999999999991</v>
      </c>
      <c r="AE2475" s="331">
        <v>126</v>
      </c>
    </row>
    <row r="2476" spans="1:31" s="331" customFormat="1">
      <c r="A2476" s="331" t="s">
        <v>143</v>
      </c>
      <c r="B2476" s="329" t="s">
        <v>207</v>
      </c>
      <c r="C2476" s="330">
        <v>42297</v>
      </c>
      <c r="D2476" s="335">
        <v>42532</v>
      </c>
      <c r="E2476" s="331">
        <v>2016</v>
      </c>
      <c r="F2476" s="331">
        <v>1</v>
      </c>
      <c r="G2476" s="331">
        <v>8</v>
      </c>
      <c r="H2476">
        <v>38.892857142857146</v>
      </c>
      <c r="I2476" s="370">
        <v>2.2553999999999998</v>
      </c>
      <c r="J2476" t="s">
        <v>17</v>
      </c>
      <c r="K2476" t="s">
        <v>17</v>
      </c>
      <c r="L2476" t="s">
        <v>17</v>
      </c>
      <c r="M2476" t="s">
        <v>17</v>
      </c>
      <c r="N2476" t="s">
        <v>17</v>
      </c>
      <c r="O2476" t="s">
        <v>17</v>
      </c>
      <c r="P2476" t="s">
        <v>17</v>
      </c>
      <c r="Q2476" t="s">
        <v>17</v>
      </c>
      <c r="R2476" t="s">
        <v>17</v>
      </c>
      <c r="S2476" t="s">
        <v>17</v>
      </c>
      <c r="T2476" t="s">
        <v>17</v>
      </c>
      <c r="U2476" t="s">
        <v>17</v>
      </c>
      <c r="V2476" s="403">
        <v>0.31042499999999995</v>
      </c>
      <c r="W2476" s="14">
        <v>75</v>
      </c>
      <c r="X2476" s="332">
        <v>0.43506499999999998</v>
      </c>
      <c r="Y2476" s="140">
        <v>100</v>
      </c>
      <c r="Z2476" s="403">
        <v>0.43907499999999999</v>
      </c>
      <c r="AA2476" s="140">
        <v>105</v>
      </c>
      <c r="AB2476" s="403">
        <v>0.30351</v>
      </c>
      <c r="AC2476" s="140">
        <v>119</v>
      </c>
      <c r="AD2476" s="403">
        <v>0.43963000000000002</v>
      </c>
      <c r="AE2476" s="331">
        <v>126</v>
      </c>
    </row>
    <row r="2477" spans="1:31" s="331" customFormat="1">
      <c r="A2477" s="329" t="s">
        <v>143</v>
      </c>
      <c r="B2477" s="329" t="s">
        <v>207</v>
      </c>
      <c r="C2477" s="330">
        <v>42297</v>
      </c>
      <c r="D2477" s="335">
        <v>42532</v>
      </c>
      <c r="E2477" s="331">
        <v>2016</v>
      </c>
      <c r="F2477" s="331">
        <v>1</v>
      </c>
      <c r="G2477" s="331">
        <v>9</v>
      </c>
      <c r="H2477">
        <v>64.053942857142857</v>
      </c>
      <c r="I2477" s="370">
        <v>1.919</v>
      </c>
      <c r="J2477" t="s">
        <v>17</v>
      </c>
      <c r="K2477" t="s">
        <v>17</v>
      </c>
      <c r="L2477" t="s">
        <v>17</v>
      </c>
      <c r="M2477" t="s">
        <v>17</v>
      </c>
      <c r="N2477" t="s">
        <v>17</v>
      </c>
      <c r="O2477" t="s">
        <v>17</v>
      </c>
      <c r="P2477" t="s">
        <v>17</v>
      </c>
      <c r="Q2477" t="s">
        <v>17</v>
      </c>
      <c r="R2477" t="s">
        <v>17</v>
      </c>
      <c r="S2477" t="s">
        <v>17</v>
      </c>
      <c r="T2477" t="s">
        <v>17</v>
      </c>
      <c r="U2477" t="s">
        <v>17</v>
      </c>
      <c r="V2477" s="403">
        <v>0.353655</v>
      </c>
      <c r="W2477" s="14">
        <v>75</v>
      </c>
      <c r="X2477" s="332">
        <v>0.62151500000000004</v>
      </c>
      <c r="Y2477" s="140">
        <v>100</v>
      </c>
      <c r="Z2477" s="403">
        <v>0.61290500000000003</v>
      </c>
      <c r="AA2477" s="140">
        <v>105</v>
      </c>
      <c r="AB2477" s="403">
        <v>0.63795000000000002</v>
      </c>
      <c r="AC2477" s="140">
        <v>119</v>
      </c>
      <c r="AD2477" s="403">
        <v>0.57173999999999991</v>
      </c>
      <c r="AE2477" s="331">
        <v>126</v>
      </c>
    </row>
    <row r="2478" spans="1:31" s="331" customFormat="1">
      <c r="A2478" s="329" t="s">
        <v>143</v>
      </c>
      <c r="B2478" s="329" t="s">
        <v>207</v>
      </c>
      <c r="C2478" s="330">
        <v>42297</v>
      </c>
      <c r="D2478" s="335">
        <v>42532</v>
      </c>
      <c r="E2478" s="331">
        <v>2016</v>
      </c>
      <c r="F2478" s="331">
        <v>1</v>
      </c>
      <c r="G2478" s="331">
        <v>10</v>
      </c>
      <c r="H2478">
        <v>62.601942857142866</v>
      </c>
      <c r="I2478" s="370">
        <v>1.9339999999999999</v>
      </c>
      <c r="J2478" t="s">
        <v>17</v>
      </c>
      <c r="K2478" t="s">
        <v>17</v>
      </c>
      <c r="L2478" t="s">
        <v>17</v>
      </c>
      <c r="M2478" t="s">
        <v>17</v>
      </c>
      <c r="N2478" t="s">
        <v>17</v>
      </c>
      <c r="O2478" t="s">
        <v>17</v>
      </c>
      <c r="P2478" t="s">
        <v>17</v>
      </c>
      <c r="Q2478" t="s">
        <v>17</v>
      </c>
      <c r="R2478" t="s">
        <v>17</v>
      </c>
      <c r="S2478" t="s">
        <v>17</v>
      </c>
      <c r="T2478" t="s">
        <v>17</v>
      </c>
      <c r="U2478" t="s">
        <v>17</v>
      </c>
      <c r="V2478" s="403">
        <v>0.39419999999999999</v>
      </c>
      <c r="W2478" s="14">
        <v>75</v>
      </c>
      <c r="X2478" s="332">
        <v>0.68139499999999997</v>
      </c>
      <c r="Y2478" s="140">
        <v>100</v>
      </c>
      <c r="Z2478" s="403">
        <v>0.64053000000000004</v>
      </c>
      <c r="AA2478" s="140">
        <v>105</v>
      </c>
      <c r="AB2478" s="403">
        <v>0.63768000000000002</v>
      </c>
      <c r="AC2478" s="140">
        <v>119</v>
      </c>
      <c r="AD2478" s="403">
        <v>0.583125</v>
      </c>
      <c r="AE2478" s="331">
        <v>126</v>
      </c>
    </row>
    <row r="2479" spans="1:31" s="331" customFormat="1">
      <c r="A2479" s="331" t="s">
        <v>143</v>
      </c>
      <c r="B2479" s="329" t="s">
        <v>207</v>
      </c>
      <c r="C2479" s="330">
        <v>42297</v>
      </c>
      <c r="D2479" s="335">
        <v>42532</v>
      </c>
      <c r="E2479" s="331">
        <v>2016</v>
      </c>
      <c r="F2479" s="331">
        <v>1</v>
      </c>
      <c r="G2479" s="331">
        <v>11</v>
      </c>
      <c r="H2479">
        <v>77.557542857142863</v>
      </c>
      <c r="I2479" s="370">
        <v>1.8604000000000001</v>
      </c>
      <c r="J2479" t="s">
        <v>17</v>
      </c>
      <c r="K2479" t="s">
        <v>17</v>
      </c>
      <c r="L2479" t="s">
        <v>17</v>
      </c>
      <c r="M2479" t="s">
        <v>17</v>
      </c>
      <c r="N2479" t="s">
        <v>17</v>
      </c>
      <c r="O2479" t="s">
        <v>17</v>
      </c>
      <c r="P2479" t="s">
        <v>17</v>
      </c>
      <c r="Q2479" t="s">
        <v>17</v>
      </c>
      <c r="R2479" t="s">
        <v>17</v>
      </c>
      <c r="S2479" t="s">
        <v>17</v>
      </c>
      <c r="T2479" t="s">
        <v>17</v>
      </c>
      <c r="U2479" t="s">
        <v>17</v>
      </c>
      <c r="V2479" s="403">
        <v>0.40385000000000004</v>
      </c>
      <c r="W2479" s="14">
        <v>75</v>
      </c>
      <c r="X2479" s="332">
        <v>0.68088499999999996</v>
      </c>
      <c r="Y2479" s="140">
        <v>100</v>
      </c>
      <c r="Z2479" s="403">
        <v>0.68083000000000005</v>
      </c>
      <c r="AA2479" s="140">
        <v>105</v>
      </c>
      <c r="AB2479" s="403">
        <v>0.69136500000000001</v>
      </c>
      <c r="AC2479" s="140">
        <v>119</v>
      </c>
      <c r="AD2479" s="403">
        <v>0.66128999999999993</v>
      </c>
      <c r="AE2479" s="331">
        <v>126</v>
      </c>
    </row>
    <row r="2480" spans="1:31" s="331" customFormat="1">
      <c r="A2480" s="329" t="s">
        <v>143</v>
      </c>
      <c r="B2480" s="329" t="s">
        <v>207</v>
      </c>
      <c r="C2480" s="330">
        <v>42297</v>
      </c>
      <c r="D2480" s="335">
        <v>42532</v>
      </c>
      <c r="E2480" s="331">
        <v>2016</v>
      </c>
      <c r="F2480" s="331">
        <v>1</v>
      </c>
      <c r="G2480" s="331">
        <v>12</v>
      </c>
      <c r="H2480">
        <v>77.121942857142841</v>
      </c>
      <c r="I2480" s="370">
        <v>2.0575999999999999</v>
      </c>
      <c r="J2480" t="s">
        <v>17</v>
      </c>
      <c r="K2480" t="s">
        <v>17</v>
      </c>
      <c r="L2480" t="s">
        <v>17</v>
      </c>
      <c r="M2480" t="s">
        <v>17</v>
      </c>
      <c r="N2480" t="s">
        <v>17</v>
      </c>
      <c r="O2480" t="s">
        <v>17</v>
      </c>
      <c r="P2480" t="s">
        <v>17</v>
      </c>
      <c r="Q2480" t="s">
        <v>17</v>
      </c>
      <c r="R2480" t="s">
        <v>17</v>
      </c>
      <c r="S2480" t="s">
        <v>17</v>
      </c>
      <c r="T2480" t="s">
        <v>17</v>
      </c>
      <c r="U2480" t="s">
        <v>17</v>
      </c>
      <c r="V2480" s="403">
        <v>0.40003</v>
      </c>
      <c r="W2480" s="14">
        <v>75</v>
      </c>
      <c r="X2480" s="332">
        <v>0.67567999999999995</v>
      </c>
      <c r="Y2480" s="140">
        <v>100</v>
      </c>
      <c r="Z2480" s="403">
        <v>0.72058500000000003</v>
      </c>
      <c r="AA2480" s="140">
        <v>105</v>
      </c>
      <c r="AB2480" s="403">
        <v>0.66398000000000001</v>
      </c>
      <c r="AC2480" s="140">
        <v>119</v>
      </c>
      <c r="AD2480" s="403">
        <v>0.68040999999999996</v>
      </c>
      <c r="AE2480" s="331">
        <v>126</v>
      </c>
    </row>
    <row r="2481" spans="1:31" s="331" customFormat="1">
      <c r="A2481" s="329" t="s">
        <v>143</v>
      </c>
      <c r="B2481" s="329" t="s">
        <v>207</v>
      </c>
      <c r="C2481" s="330">
        <v>42297</v>
      </c>
      <c r="D2481" s="335">
        <v>42532</v>
      </c>
      <c r="E2481" s="331">
        <v>2016</v>
      </c>
      <c r="F2481" s="331">
        <v>1</v>
      </c>
      <c r="G2481" s="331">
        <v>13</v>
      </c>
      <c r="H2481">
        <v>79.133999999999986</v>
      </c>
      <c r="I2481" s="370">
        <v>2.2227000000000001</v>
      </c>
      <c r="J2481" t="s">
        <v>17</v>
      </c>
      <c r="K2481" t="s">
        <v>17</v>
      </c>
      <c r="L2481" t="s">
        <v>17</v>
      </c>
      <c r="M2481" t="s">
        <v>17</v>
      </c>
      <c r="N2481" t="s">
        <v>17</v>
      </c>
      <c r="O2481" t="s">
        <v>17</v>
      </c>
      <c r="P2481" t="s">
        <v>17</v>
      </c>
      <c r="Q2481" t="s">
        <v>17</v>
      </c>
      <c r="R2481" t="s">
        <v>17</v>
      </c>
      <c r="S2481" t="s">
        <v>17</v>
      </c>
      <c r="T2481" t="s">
        <v>17</v>
      </c>
      <c r="U2481" t="s">
        <v>17</v>
      </c>
      <c r="V2481" s="403">
        <v>0.43710499999999997</v>
      </c>
      <c r="W2481" s="14">
        <v>75</v>
      </c>
      <c r="X2481" s="332">
        <v>0.73458000000000001</v>
      </c>
      <c r="Y2481" s="140">
        <v>100</v>
      </c>
      <c r="Z2481" s="403">
        <v>0.7720800000000001</v>
      </c>
      <c r="AA2481" s="140">
        <v>105</v>
      </c>
      <c r="AB2481" s="403">
        <v>0.55154500000000006</v>
      </c>
      <c r="AC2481" s="140">
        <v>119</v>
      </c>
      <c r="AD2481" s="403">
        <v>0.54500999999999999</v>
      </c>
      <c r="AE2481" s="331">
        <v>126</v>
      </c>
    </row>
    <row r="2482" spans="1:31" s="331" customFormat="1">
      <c r="A2482" s="331" t="s">
        <v>143</v>
      </c>
      <c r="B2482" s="329" t="s">
        <v>207</v>
      </c>
      <c r="C2482" s="330">
        <v>42297</v>
      </c>
      <c r="D2482" s="335">
        <v>42532</v>
      </c>
      <c r="E2482" s="331">
        <v>2016</v>
      </c>
      <c r="F2482" s="331">
        <v>1</v>
      </c>
      <c r="G2482" s="331">
        <v>14</v>
      </c>
      <c r="H2482">
        <v>63.307200000000009</v>
      </c>
      <c r="I2482" s="370">
        <v>1.8234999999999999</v>
      </c>
      <c r="J2482" t="s">
        <v>17</v>
      </c>
      <c r="K2482" t="s">
        <v>17</v>
      </c>
      <c r="L2482" t="s">
        <v>17</v>
      </c>
      <c r="M2482" t="s">
        <v>17</v>
      </c>
      <c r="N2482" t="s">
        <v>17</v>
      </c>
      <c r="O2482" t="s">
        <v>17</v>
      </c>
      <c r="P2482" t="s">
        <v>17</v>
      </c>
      <c r="Q2482" t="s">
        <v>17</v>
      </c>
      <c r="R2482" t="s">
        <v>17</v>
      </c>
      <c r="S2482" t="s">
        <v>17</v>
      </c>
      <c r="T2482" t="s">
        <v>17</v>
      </c>
      <c r="U2482" t="s">
        <v>17</v>
      </c>
      <c r="V2482" s="404">
        <v>0.38829999999999998</v>
      </c>
      <c r="W2482" s="14">
        <v>75</v>
      </c>
      <c r="X2482" s="332">
        <v>0.67168000000000005</v>
      </c>
      <c r="Y2482" s="140">
        <v>100</v>
      </c>
      <c r="Z2482" s="404">
        <v>0.650505</v>
      </c>
      <c r="AA2482" s="140">
        <v>105</v>
      </c>
      <c r="AB2482" s="404">
        <v>0.67669999999999997</v>
      </c>
      <c r="AC2482" s="140">
        <v>119</v>
      </c>
      <c r="AD2482" s="404">
        <v>0.62026999999999999</v>
      </c>
      <c r="AE2482" s="331">
        <v>126</v>
      </c>
    </row>
    <row r="2483" spans="1:31" s="331" customFormat="1">
      <c r="A2483" s="329" t="s">
        <v>143</v>
      </c>
      <c r="B2483" s="329" t="s">
        <v>207</v>
      </c>
      <c r="C2483" s="330">
        <v>42297</v>
      </c>
      <c r="D2483" s="335">
        <v>42532</v>
      </c>
      <c r="E2483" s="331">
        <v>2016</v>
      </c>
      <c r="F2483" s="331">
        <v>2</v>
      </c>
      <c r="G2483" s="331">
        <v>1</v>
      </c>
      <c r="H2483">
        <v>23.356457142857145</v>
      </c>
      <c r="I2483" s="370">
        <v>1.8087</v>
      </c>
      <c r="J2483" t="s">
        <v>17</v>
      </c>
      <c r="K2483" t="s">
        <v>17</v>
      </c>
      <c r="L2483" t="s">
        <v>17</v>
      </c>
      <c r="M2483" t="s">
        <v>17</v>
      </c>
      <c r="N2483" t="s">
        <v>17</v>
      </c>
      <c r="O2483" t="s">
        <v>17</v>
      </c>
      <c r="P2483" t="s">
        <v>17</v>
      </c>
      <c r="Q2483" t="s">
        <v>17</v>
      </c>
      <c r="R2483" t="s">
        <v>17</v>
      </c>
      <c r="S2483" t="s">
        <v>17</v>
      </c>
      <c r="T2483" t="s">
        <v>17</v>
      </c>
      <c r="U2483" t="s">
        <v>17</v>
      </c>
      <c r="V2483" s="402">
        <v>0.30500500000000003</v>
      </c>
      <c r="W2483" s="14">
        <v>75</v>
      </c>
      <c r="X2483" s="332">
        <v>0.40803</v>
      </c>
      <c r="Y2483" s="140">
        <v>100</v>
      </c>
      <c r="Z2483" s="402">
        <v>0.34140000000000004</v>
      </c>
      <c r="AA2483" s="140">
        <v>105</v>
      </c>
      <c r="AB2483" s="402">
        <v>0.46477999999999997</v>
      </c>
      <c r="AC2483" s="140">
        <v>119</v>
      </c>
      <c r="AD2483" s="402">
        <v>0.43361499999999997</v>
      </c>
      <c r="AE2483" s="331">
        <v>126</v>
      </c>
    </row>
    <row r="2484" spans="1:31" s="331" customFormat="1">
      <c r="A2484" s="329" t="s">
        <v>143</v>
      </c>
      <c r="B2484" s="329" t="s">
        <v>207</v>
      </c>
      <c r="C2484" s="330">
        <v>42297</v>
      </c>
      <c r="D2484" s="335">
        <v>42532</v>
      </c>
      <c r="E2484" s="331">
        <v>2016</v>
      </c>
      <c r="F2484" s="331">
        <v>2</v>
      </c>
      <c r="G2484" s="331">
        <v>2</v>
      </c>
      <c r="H2484">
        <v>22.983085714285718</v>
      </c>
      <c r="I2484" s="370">
        <v>1.6375999999999999</v>
      </c>
      <c r="J2484" t="s">
        <v>17</v>
      </c>
      <c r="K2484" t="s">
        <v>17</v>
      </c>
      <c r="L2484" t="s">
        <v>17</v>
      </c>
      <c r="M2484" t="s">
        <v>17</v>
      </c>
      <c r="N2484" t="s">
        <v>17</v>
      </c>
      <c r="O2484" t="s">
        <v>17</v>
      </c>
      <c r="P2484" t="s">
        <v>17</v>
      </c>
      <c r="Q2484" t="s">
        <v>17</v>
      </c>
      <c r="R2484" t="s">
        <v>17</v>
      </c>
      <c r="S2484" t="s">
        <v>17</v>
      </c>
      <c r="T2484" t="s">
        <v>17</v>
      </c>
      <c r="U2484" t="s">
        <v>17</v>
      </c>
      <c r="V2484" s="403">
        <v>0.37102500000000005</v>
      </c>
      <c r="W2484" s="14">
        <v>75</v>
      </c>
      <c r="X2484" s="332">
        <v>0.49641999999999997</v>
      </c>
      <c r="Y2484" s="140">
        <v>100</v>
      </c>
      <c r="Z2484" s="403">
        <v>0.44898000000000005</v>
      </c>
      <c r="AA2484" s="140">
        <v>105</v>
      </c>
      <c r="AB2484" s="403">
        <v>0.50051000000000001</v>
      </c>
      <c r="AC2484" s="140">
        <v>119</v>
      </c>
      <c r="AD2484" s="403">
        <v>0.49423499999999998</v>
      </c>
      <c r="AE2484" s="331">
        <v>126</v>
      </c>
    </row>
    <row r="2485" spans="1:31" s="331" customFormat="1">
      <c r="A2485" s="331" t="s">
        <v>143</v>
      </c>
      <c r="B2485" s="329" t="s">
        <v>207</v>
      </c>
      <c r="C2485" s="330">
        <v>42297</v>
      </c>
      <c r="D2485" s="335">
        <v>42532</v>
      </c>
      <c r="E2485" s="331">
        <v>2016</v>
      </c>
      <c r="F2485" s="331">
        <v>2</v>
      </c>
      <c r="G2485" s="331">
        <v>3</v>
      </c>
      <c r="H2485">
        <v>40.344857142857144</v>
      </c>
      <c r="I2485" s="370">
        <v>1.6608000000000001</v>
      </c>
      <c r="J2485" t="s">
        <v>17</v>
      </c>
      <c r="K2485" t="s">
        <v>17</v>
      </c>
      <c r="L2485" t="s">
        <v>17</v>
      </c>
      <c r="M2485" t="s">
        <v>17</v>
      </c>
      <c r="N2485" t="s">
        <v>17</v>
      </c>
      <c r="O2485" t="s">
        <v>17</v>
      </c>
      <c r="P2485" t="s">
        <v>17</v>
      </c>
      <c r="Q2485" t="s">
        <v>17</v>
      </c>
      <c r="R2485" t="s">
        <v>17</v>
      </c>
      <c r="S2485" t="s">
        <v>17</v>
      </c>
      <c r="T2485" t="s">
        <v>17</v>
      </c>
      <c r="U2485" t="s">
        <v>17</v>
      </c>
      <c r="V2485" s="403">
        <v>0.36913000000000001</v>
      </c>
      <c r="W2485" s="14">
        <v>75</v>
      </c>
      <c r="X2485" s="332">
        <v>0.461225</v>
      </c>
      <c r="Y2485" s="140">
        <v>100</v>
      </c>
      <c r="Z2485" s="403">
        <v>0.39624499999999996</v>
      </c>
      <c r="AA2485" s="140">
        <v>105</v>
      </c>
      <c r="AB2485" s="403">
        <v>0.35614000000000001</v>
      </c>
      <c r="AC2485" s="140">
        <v>119</v>
      </c>
      <c r="AD2485" s="403">
        <v>0.32205</v>
      </c>
      <c r="AE2485" s="331">
        <v>126</v>
      </c>
    </row>
    <row r="2486" spans="1:31" s="331" customFormat="1">
      <c r="A2486" s="329" t="s">
        <v>143</v>
      </c>
      <c r="B2486" s="329" t="s">
        <v>207</v>
      </c>
      <c r="C2486" s="330">
        <v>42297</v>
      </c>
      <c r="D2486" s="335">
        <v>42532</v>
      </c>
      <c r="E2486" s="331">
        <v>2016</v>
      </c>
      <c r="F2486" s="331">
        <v>2</v>
      </c>
      <c r="G2486" s="331">
        <v>4</v>
      </c>
      <c r="H2486">
        <v>35.739942857142857</v>
      </c>
      <c r="I2486" s="370">
        <v>2.3098999999999998</v>
      </c>
      <c r="J2486" t="s">
        <v>17</v>
      </c>
      <c r="K2486" t="s">
        <v>17</v>
      </c>
      <c r="L2486" t="s">
        <v>17</v>
      </c>
      <c r="M2486" t="s">
        <v>17</v>
      </c>
      <c r="N2486" t="s">
        <v>17</v>
      </c>
      <c r="O2486" t="s">
        <v>17</v>
      </c>
      <c r="P2486" t="s">
        <v>17</v>
      </c>
      <c r="Q2486" t="s">
        <v>17</v>
      </c>
      <c r="R2486" t="s">
        <v>17</v>
      </c>
      <c r="S2486" t="s">
        <v>17</v>
      </c>
      <c r="T2486" t="s">
        <v>17</v>
      </c>
      <c r="U2486" t="s">
        <v>17</v>
      </c>
      <c r="V2486" s="403">
        <v>0.44817000000000001</v>
      </c>
      <c r="W2486" s="14">
        <v>75</v>
      </c>
      <c r="X2486" s="332">
        <v>0.55297499999999999</v>
      </c>
      <c r="Y2486" s="140">
        <v>100</v>
      </c>
      <c r="Z2486" s="403">
        <v>0.52254500000000004</v>
      </c>
      <c r="AA2486" s="140">
        <v>105</v>
      </c>
      <c r="AB2486" s="403">
        <v>0.47824999999999995</v>
      </c>
      <c r="AC2486" s="140">
        <v>119</v>
      </c>
      <c r="AD2486" s="403">
        <v>0.43190000000000001</v>
      </c>
      <c r="AE2486" s="331">
        <v>126</v>
      </c>
    </row>
    <row r="2487" spans="1:31" s="331" customFormat="1">
      <c r="A2487" s="329" t="s">
        <v>143</v>
      </c>
      <c r="B2487" s="329" t="s">
        <v>207</v>
      </c>
      <c r="C2487" s="330">
        <v>42297</v>
      </c>
      <c r="D2487" s="335">
        <v>42532</v>
      </c>
      <c r="E2487" s="331">
        <v>2016</v>
      </c>
      <c r="F2487" s="331">
        <v>2</v>
      </c>
      <c r="G2487" s="331">
        <v>5</v>
      </c>
      <c r="H2487">
        <v>47.625600000000013</v>
      </c>
      <c r="I2487" s="370">
        <v>1.7785</v>
      </c>
      <c r="J2487" t="s">
        <v>17</v>
      </c>
      <c r="K2487" t="s">
        <v>17</v>
      </c>
      <c r="L2487" t="s">
        <v>17</v>
      </c>
      <c r="M2487" t="s">
        <v>17</v>
      </c>
      <c r="N2487" t="s">
        <v>17</v>
      </c>
      <c r="O2487" t="s">
        <v>17</v>
      </c>
      <c r="P2487" t="s">
        <v>17</v>
      </c>
      <c r="Q2487" t="s">
        <v>17</v>
      </c>
      <c r="R2487" t="s">
        <v>17</v>
      </c>
      <c r="S2487" t="s">
        <v>17</v>
      </c>
      <c r="T2487" t="s">
        <v>17</v>
      </c>
      <c r="U2487" t="s">
        <v>17</v>
      </c>
      <c r="V2487" s="403">
        <v>0.39046000000000003</v>
      </c>
      <c r="W2487" s="14">
        <v>75</v>
      </c>
      <c r="X2487" s="332">
        <v>0.64802999999999999</v>
      </c>
      <c r="Y2487" s="140">
        <v>100</v>
      </c>
      <c r="Z2487" s="403">
        <v>0.66525499999999993</v>
      </c>
      <c r="AA2487" s="140">
        <v>105</v>
      </c>
      <c r="AB2487" s="403">
        <v>0.65637499999999993</v>
      </c>
      <c r="AC2487" s="140">
        <v>119</v>
      </c>
      <c r="AD2487" s="403">
        <v>0.60786499999999999</v>
      </c>
      <c r="AE2487" s="331">
        <v>126</v>
      </c>
    </row>
    <row r="2488" spans="1:31" s="331" customFormat="1">
      <c r="A2488" s="331" t="s">
        <v>143</v>
      </c>
      <c r="B2488" s="329" t="s">
        <v>207</v>
      </c>
      <c r="C2488" s="330">
        <v>42297</v>
      </c>
      <c r="D2488" s="335">
        <v>42532</v>
      </c>
      <c r="E2488" s="331">
        <v>2016</v>
      </c>
      <c r="F2488" s="331">
        <v>2</v>
      </c>
      <c r="G2488" s="331">
        <v>6</v>
      </c>
      <c r="H2488">
        <v>81.146057142857131</v>
      </c>
      <c r="I2488" s="370">
        <v>2.1972</v>
      </c>
      <c r="J2488" t="s">
        <v>17</v>
      </c>
      <c r="K2488" t="s">
        <v>17</v>
      </c>
      <c r="L2488" t="s">
        <v>17</v>
      </c>
      <c r="M2488" t="s">
        <v>17</v>
      </c>
      <c r="N2488" t="s">
        <v>17</v>
      </c>
      <c r="O2488" t="s">
        <v>17</v>
      </c>
      <c r="P2488" t="s">
        <v>17</v>
      </c>
      <c r="Q2488" t="s">
        <v>17</v>
      </c>
      <c r="R2488" t="s">
        <v>17</v>
      </c>
      <c r="S2488" t="s">
        <v>17</v>
      </c>
      <c r="T2488" t="s">
        <v>17</v>
      </c>
      <c r="U2488" t="s">
        <v>17</v>
      </c>
      <c r="V2488" s="403">
        <v>0.40304499999999999</v>
      </c>
      <c r="W2488" s="14">
        <v>75</v>
      </c>
      <c r="X2488" s="332">
        <v>0.72516500000000006</v>
      </c>
      <c r="Y2488" s="140">
        <v>100</v>
      </c>
      <c r="Z2488" s="403">
        <v>0.71236999999999995</v>
      </c>
      <c r="AA2488" s="140">
        <v>105</v>
      </c>
      <c r="AB2488" s="403">
        <v>0.66264499999999993</v>
      </c>
      <c r="AC2488" s="140">
        <v>119</v>
      </c>
      <c r="AD2488" s="403">
        <v>0.68310500000000007</v>
      </c>
      <c r="AE2488" s="331">
        <v>126</v>
      </c>
    </row>
    <row r="2489" spans="1:31" s="331" customFormat="1">
      <c r="A2489" s="329" t="s">
        <v>143</v>
      </c>
      <c r="B2489" s="329" t="s">
        <v>207</v>
      </c>
      <c r="C2489" s="330">
        <v>42297</v>
      </c>
      <c r="D2489" s="335">
        <v>42532</v>
      </c>
      <c r="E2489" s="331">
        <v>2016</v>
      </c>
      <c r="F2489" s="331">
        <v>2</v>
      </c>
      <c r="G2489" s="331">
        <v>7</v>
      </c>
      <c r="H2489">
        <v>80.586000000000013</v>
      </c>
      <c r="I2489" s="370">
        <v>2.3527</v>
      </c>
      <c r="J2489" t="s">
        <v>17</v>
      </c>
      <c r="K2489" t="s">
        <v>17</v>
      </c>
      <c r="L2489" t="s">
        <v>17</v>
      </c>
      <c r="M2489" t="s">
        <v>17</v>
      </c>
      <c r="N2489" t="s">
        <v>17</v>
      </c>
      <c r="O2489" t="s">
        <v>17</v>
      </c>
      <c r="P2489" t="s">
        <v>17</v>
      </c>
      <c r="Q2489" t="s">
        <v>17</v>
      </c>
      <c r="R2489" t="s">
        <v>17</v>
      </c>
      <c r="S2489" t="s">
        <v>17</v>
      </c>
      <c r="T2489" t="s">
        <v>17</v>
      </c>
      <c r="U2489" t="s">
        <v>17</v>
      </c>
      <c r="V2489" s="403">
        <v>0.39885500000000002</v>
      </c>
      <c r="W2489" s="14">
        <v>75</v>
      </c>
      <c r="X2489" s="332">
        <v>0.68171500000000007</v>
      </c>
      <c r="Y2489" s="140">
        <v>100</v>
      </c>
      <c r="Z2489" s="403">
        <v>0.77885000000000004</v>
      </c>
      <c r="AA2489" s="140">
        <v>105</v>
      </c>
      <c r="AB2489" s="403">
        <v>0.72663499999999992</v>
      </c>
      <c r="AC2489" s="140">
        <v>119</v>
      </c>
      <c r="AD2489" s="403">
        <v>0.69364499999999996</v>
      </c>
      <c r="AE2489" s="331">
        <v>126</v>
      </c>
    </row>
    <row r="2490" spans="1:31" s="331" customFormat="1">
      <c r="A2490" s="329" t="s">
        <v>143</v>
      </c>
      <c r="B2490" s="329" t="s">
        <v>207</v>
      </c>
      <c r="C2490" s="330">
        <v>42297</v>
      </c>
      <c r="D2490" s="335">
        <v>42532</v>
      </c>
      <c r="E2490" s="331">
        <v>2016</v>
      </c>
      <c r="F2490" s="331">
        <v>2</v>
      </c>
      <c r="G2490" s="331">
        <v>8</v>
      </c>
      <c r="H2490">
        <v>48.828685714285712</v>
      </c>
      <c r="I2490" s="370">
        <v>2.3906000000000001</v>
      </c>
      <c r="J2490" t="s">
        <v>17</v>
      </c>
      <c r="K2490" t="s">
        <v>17</v>
      </c>
      <c r="L2490" t="s">
        <v>17</v>
      </c>
      <c r="M2490" t="s">
        <v>17</v>
      </c>
      <c r="N2490" t="s">
        <v>17</v>
      </c>
      <c r="O2490" t="s">
        <v>17</v>
      </c>
      <c r="P2490" t="s">
        <v>17</v>
      </c>
      <c r="Q2490" t="s">
        <v>17</v>
      </c>
      <c r="R2490" t="s">
        <v>17</v>
      </c>
      <c r="S2490" t="s">
        <v>17</v>
      </c>
      <c r="T2490" t="s">
        <v>17</v>
      </c>
      <c r="U2490" t="s">
        <v>17</v>
      </c>
      <c r="V2490" s="403">
        <v>0.33063500000000001</v>
      </c>
      <c r="W2490" s="14">
        <v>75</v>
      </c>
      <c r="X2490" s="332">
        <v>0.56759999999999999</v>
      </c>
      <c r="Y2490" s="140">
        <v>100</v>
      </c>
      <c r="Z2490" s="403">
        <v>0.50506499999999999</v>
      </c>
      <c r="AA2490" s="140">
        <v>105</v>
      </c>
      <c r="AB2490" s="403">
        <v>0.46492500000000003</v>
      </c>
      <c r="AC2490" s="140">
        <v>119</v>
      </c>
      <c r="AD2490" s="403">
        <v>0.42984</v>
      </c>
      <c r="AE2490" s="331">
        <v>126</v>
      </c>
    </row>
    <row r="2491" spans="1:31" s="331" customFormat="1">
      <c r="A2491" s="331" t="s">
        <v>143</v>
      </c>
      <c r="B2491" s="329" t="s">
        <v>207</v>
      </c>
      <c r="C2491" s="330">
        <v>42297</v>
      </c>
      <c r="D2491" s="335">
        <v>42532</v>
      </c>
      <c r="E2491" s="331">
        <v>2016</v>
      </c>
      <c r="F2491" s="331">
        <v>2</v>
      </c>
      <c r="G2491" s="331">
        <v>9</v>
      </c>
      <c r="H2491">
        <v>76.914514285714276</v>
      </c>
      <c r="I2491" s="370">
        <v>2.0156999999999998</v>
      </c>
      <c r="J2491" t="s">
        <v>17</v>
      </c>
      <c r="K2491" t="s">
        <v>17</v>
      </c>
      <c r="L2491" t="s">
        <v>17</v>
      </c>
      <c r="M2491" t="s">
        <v>17</v>
      </c>
      <c r="N2491" t="s">
        <v>17</v>
      </c>
      <c r="O2491" t="s">
        <v>17</v>
      </c>
      <c r="P2491" t="s">
        <v>17</v>
      </c>
      <c r="Q2491" t="s">
        <v>17</v>
      </c>
      <c r="R2491" t="s">
        <v>17</v>
      </c>
      <c r="S2491" t="s">
        <v>17</v>
      </c>
      <c r="T2491" t="s">
        <v>17</v>
      </c>
      <c r="U2491" t="s">
        <v>17</v>
      </c>
      <c r="V2491" s="403">
        <v>0.38308500000000001</v>
      </c>
      <c r="W2491" s="14">
        <v>75</v>
      </c>
      <c r="X2491" s="332">
        <v>0.70363500000000001</v>
      </c>
      <c r="Y2491" s="140">
        <v>100</v>
      </c>
      <c r="Z2491" s="403">
        <v>0.71233499999999994</v>
      </c>
      <c r="AA2491" s="140">
        <v>105</v>
      </c>
      <c r="AB2491" s="403">
        <v>0.63979000000000008</v>
      </c>
      <c r="AC2491" s="140">
        <v>119</v>
      </c>
      <c r="AD2491" s="403">
        <v>0.64644000000000001</v>
      </c>
      <c r="AE2491" s="331">
        <v>126</v>
      </c>
    </row>
    <row r="2492" spans="1:31" s="331" customFormat="1">
      <c r="A2492" s="329" t="s">
        <v>143</v>
      </c>
      <c r="B2492" s="329" t="s">
        <v>207</v>
      </c>
      <c r="C2492" s="330">
        <v>42297</v>
      </c>
      <c r="D2492" s="335">
        <v>42532</v>
      </c>
      <c r="E2492" s="331">
        <v>2016</v>
      </c>
      <c r="F2492" s="331">
        <v>2</v>
      </c>
      <c r="G2492" s="331">
        <v>10</v>
      </c>
      <c r="H2492">
        <v>76.458171428571418</v>
      </c>
      <c r="I2492" s="370">
        <v>1.9308000000000001</v>
      </c>
      <c r="J2492" t="s">
        <v>17</v>
      </c>
      <c r="K2492" t="s">
        <v>17</v>
      </c>
      <c r="L2492" t="s">
        <v>17</v>
      </c>
      <c r="M2492" t="s">
        <v>17</v>
      </c>
      <c r="N2492" t="s">
        <v>17</v>
      </c>
      <c r="O2492" t="s">
        <v>17</v>
      </c>
      <c r="P2492" t="s">
        <v>17</v>
      </c>
      <c r="Q2492" t="s">
        <v>17</v>
      </c>
      <c r="R2492" t="s">
        <v>17</v>
      </c>
      <c r="S2492" t="s">
        <v>17</v>
      </c>
      <c r="T2492" t="s">
        <v>17</v>
      </c>
      <c r="U2492" t="s">
        <v>17</v>
      </c>
      <c r="V2492" s="403">
        <v>0.39724500000000001</v>
      </c>
      <c r="W2492" s="14">
        <v>75</v>
      </c>
      <c r="X2492" s="332">
        <v>0.69161499999999998</v>
      </c>
      <c r="Y2492" s="140">
        <v>100</v>
      </c>
      <c r="Z2492" s="403">
        <v>0.70263500000000001</v>
      </c>
      <c r="AA2492" s="140">
        <v>105</v>
      </c>
      <c r="AB2492" s="403">
        <v>0.57686999999999999</v>
      </c>
      <c r="AC2492" s="140">
        <v>119</v>
      </c>
      <c r="AD2492" s="403">
        <v>0.53978000000000004</v>
      </c>
      <c r="AE2492" s="331">
        <v>126</v>
      </c>
    </row>
    <row r="2493" spans="1:31" s="331" customFormat="1">
      <c r="A2493" s="329" t="s">
        <v>143</v>
      </c>
      <c r="B2493" s="329" t="s">
        <v>207</v>
      </c>
      <c r="C2493" s="330">
        <v>42297</v>
      </c>
      <c r="D2493" s="335">
        <v>42532</v>
      </c>
      <c r="E2493" s="331">
        <v>2016</v>
      </c>
      <c r="F2493" s="331">
        <v>2</v>
      </c>
      <c r="G2493" s="331">
        <v>11</v>
      </c>
      <c r="H2493">
        <v>72.994114285714289</v>
      </c>
      <c r="I2493" s="370">
        <v>2.6259999999999999</v>
      </c>
      <c r="J2493" t="s">
        <v>17</v>
      </c>
      <c r="K2493" t="s">
        <v>17</v>
      </c>
      <c r="L2493" t="s">
        <v>17</v>
      </c>
      <c r="M2493" t="s">
        <v>17</v>
      </c>
      <c r="N2493" t="s">
        <v>17</v>
      </c>
      <c r="O2493" t="s">
        <v>17</v>
      </c>
      <c r="P2493" t="s">
        <v>17</v>
      </c>
      <c r="Q2493" t="s">
        <v>17</v>
      </c>
      <c r="R2493" t="s">
        <v>17</v>
      </c>
      <c r="S2493" t="s">
        <v>17</v>
      </c>
      <c r="T2493" t="s">
        <v>17</v>
      </c>
      <c r="U2493" t="s">
        <v>17</v>
      </c>
      <c r="V2493" s="403">
        <v>0.42166500000000001</v>
      </c>
      <c r="W2493" s="14">
        <v>75</v>
      </c>
      <c r="X2493" s="332">
        <v>0.67933500000000002</v>
      </c>
      <c r="Y2493" s="140">
        <v>100</v>
      </c>
      <c r="Z2493" s="403">
        <v>0.65267000000000008</v>
      </c>
      <c r="AA2493" s="140">
        <v>105</v>
      </c>
      <c r="AB2493" s="403">
        <v>0.65704499999999999</v>
      </c>
      <c r="AC2493" s="140">
        <v>119</v>
      </c>
      <c r="AD2493" s="403">
        <v>0.67785499999999999</v>
      </c>
      <c r="AE2493" s="331">
        <v>126</v>
      </c>
    </row>
    <row r="2494" spans="1:31" s="331" customFormat="1">
      <c r="A2494" s="331" t="s">
        <v>143</v>
      </c>
      <c r="B2494" s="329" t="s">
        <v>207</v>
      </c>
      <c r="C2494" s="330">
        <v>42297</v>
      </c>
      <c r="D2494" s="335">
        <v>42532</v>
      </c>
      <c r="E2494" s="331">
        <v>2016</v>
      </c>
      <c r="F2494" s="331">
        <v>2</v>
      </c>
      <c r="G2494" s="331">
        <v>12</v>
      </c>
      <c r="H2494">
        <v>77.308628571428585</v>
      </c>
      <c r="I2494" s="370">
        <v>2.0379</v>
      </c>
      <c r="J2494" t="s">
        <v>17</v>
      </c>
      <c r="K2494" t="s">
        <v>17</v>
      </c>
      <c r="L2494" t="s">
        <v>17</v>
      </c>
      <c r="M2494" t="s">
        <v>17</v>
      </c>
      <c r="N2494" t="s">
        <v>17</v>
      </c>
      <c r="O2494" t="s">
        <v>17</v>
      </c>
      <c r="P2494" t="s">
        <v>17</v>
      </c>
      <c r="Q2494" t="s">
        <v>17</v>
      </c>
      <c r="R2494" t="s">
        <v>17</v>
      </c>
      <c r="S2494" t="s">
        <v>17</v>
      </c>
      <c r="T2494" t="s">
        <v>17</v>
      </c>
      <c r="U2494" t="s">
        <v>17</v>
      </c>
      <c r="V2494" s="403">
        <v>0.39430500000000002</v>
      </c>
      <c r="W2494" s="14">
        <v>75</v>
      </c>
      <c r="X2494" s="332">
        <v>0.73882500000000007</v>
      </c>
      <c r="Y2494" s="140">
        <v>100</v>
      </c>
      <c r="Z2494" s="403">
        <v>0.71154499999999998</v>
      </c>
      <c r="AA2494" s="140">
        <v>105</v>
      </c>
      <c r="AB2494" s="403">
        <v>0.67571999999999999</v>
      </c>
      <c r="AC2494" s="140">
        <v>119</v>
      </c>
      <c r="AD2494" s="403">
        <v>0.70484999999999998</v>
      </c>
      <c r="AE2494" s="331">
        <v>126</v>
      </c>
    </row>
    <row r="2495" spans="1:31" s="331" customFormat="1">
      <c r="A2495" s="329" t="s">
        <v>143</v>
      </c>
      <c r="B2495" s="329" t="s">
        <v>207</v>
      </c>
      <c r="C2495" s="330">
        <v>42297</v>
      </c>
      <c r="D2495" s="335">
        <v>42532</v>
      </c>
      <c r="E2495" s="331">
        <v>2016</v>
      </c>
      <c r="F2495" s="331">
        <v>2</v>
      </c>
      <c r="G2495" s="331">
        <v>13</v>
      </c>
      <c r="H2495">
        <v>82.743257142857146</v>
      </c>
      <c r="I2495" s="370">
        <v>2.1924000000000001</v>
      </c>
      <c r="J2495" t="s">
        <v>17</v>
      </c>
      <c r="K2495" t="s">
        <v>17</v>
      </c>
      <c r="L2495" t="s">
        <v>17</v>
      </c>
      <c r="M2495" t="s">
        <v>17</v>
      </c>
      <c r="N2495" t="s">
        <v>17</v>
      </c>
      <c r="O2495" t="s">
        <v>17</v>
      </c>
      <c r="P2495" t="s">
        <v>17</v>
      </c>
      <c r="Q2495" t="s">
        <v>17</v>
      </c>
      <c r="R2495" t="s">
        <v>17</v>
      </c>
      <c r="S2495" t="s">
        <v>17</v>
      </c>
      <c r="T2495" t="s">
        <v>17</v>
      </c>
      <c r="U2495" t="s">
        <v>17</v>
      </c>
      <c r="V2495" s="403">
        <v>0.47075499999999998</v>
      </c>
      <c r="W2495" s="14">
        <v>75</v>
      </c>
      <c r="X2495" s="332">
        <v>0.72567999999999999</v>
      </c>
      <c r="Y2495" s="140">
        <v>100</v>
      </c>
      <c r="Z2495" s="403">
        <v>0.77703999999999995</v>
      </c>
      <c r="AA2495" s="140">
        <v>105</v>
      </c>
      <c r="AB2495" s="403">
        <v>0.73075000000000001</v>
      </c>
      <c r="AC2495" s="140">
        <v>119</v>
      </c>
      <c r="AD2495" s="403">
        <v>0.70933000000000002</v>
      </c>
      <c r="AE2495" s="331">
        <v>126</v>
      </c>
    </row>
    <row r="2496" spans="1:31" s="331" customFormat="1">
      <c r="A2496" s="329" t="s">
        <v>143</v>
      </c>
      <c r="B2496" s="329" t="s">
        <v>207</v>
      </c>
      <c r="C2496" s="330">
        <v>42297</v>
      </c>
      <c r="D2496" s="335">
        <v>42532</v>
      </c>
      <c r="E2496" s="331">
        <v>2016</v>
      </c>
      <c r="F2496" s="331">
        <v>2</v>
      </c>
      <c r="G2496" s="331">
        <v>14</v>
      </c>
      <c r="H2496">
        <v>81.851314285714281</v>
      </c>
      <c r="I2496" s="370">
        <v>1.9148000000000001</v>
      </c>
      <c r="J2496" t="s">
        <v>17</v>
      </c>
      <c r="K2496" t="s">
        <v>17</v>
      </c>
      <c r="L2496" t="s">
        <v>17</v>
      </c>
      <c r="M2496" t="s">
        <v>17</v>
      </c>
      <c r="N2496" t="s">
        <v>17</v>
      </c>
      <c r="O2496" t="s">
        <v>17</v>
      </c>
      <c r="P2496" t="s">
        <v>17</v>
      </c>
      <c r="Q2496" t="s">
        <v>17</v>
      </c>
      <c r="R2496" t="s">
        <v>17</v>
      </c>
      <c r="S2496" t="s">
        <v>17</v>
      </c>
      <c r="T2496" t="s">
        <v>17</v>
      </c>
      <c r="U2496" t="s">
        <v>17</v>
      </c>
      <c r="V2496" s="404">
        <v>0.37462000000000001</v>
      </c>
      <c r="W2496" s="14">
        <v>75</v>
      </c>
      <c r="X2496" s="332">
        <v>0.66761500000000007</v>
      </c>
      <c r="Y2496" s="140">
        <v>100</v>
      </c>
      <c r="Z2496" s="404">
        <v>0.66202500000000009</v>
      </c>
      <c r="AA2496" s="140">
        <v>105</v>
      </c>
      <c r="AB2496" s="404">
        <v>0.64356499999999994</v>
      </c>
      <c r="AC2496" s="140">
        <v>119</v>
      </c>
      <c r="AD2496" s="404">
        <v>0.61416000000000004</v>
      </c>
      <c r="AE2496" s="331">
        <v>126</v>
      </c>
    </row>
    <row r="2497" spans="1:31" s="331" customFormat="1">
      <c r="A2497" s="331" t="s">
        <v>143</v>
      </c>
      <c r="B2497" s="329" t="s">
        <v>207</v>
      </c>
      <c r="C2497" s="330">
        <v>42297</v>
      </c>
      <c r="D2497" s="335">
        <v>42532</v>
      </c>
      <c r="E2497" s="331">
        <v>2016</v>
      </c>
      <c r="F2497" s="331">
        <v>3</v>
      </c>
      <c r="G2497" s="331">
        <v>1</v>
      </c>
      <c r="H2497">
        <v>33.416742857142857</v>
      </c>
      <c r="I2497" s="370">
        <v>1.6950000000000001</v>
      </c>
      <c r="J2497" t="s">
        <v>17</v>
      </c>
      <c r="K2497" t="s">
        <v>17</v>
      </c>
      <c r="L2497" t="s">
        <v>17</v>
      </c>
      <c r="M2497" t="s">
        <v>17</v>
      </c>
      <c r="N2497" t="s">
        <v>17</v>
      </c>
      <c r="O2497" t="s">
        <v>17</v>
      </c>
      <c r="P2497" t="s">
        <v>17</v>
      </c>
      <c r="Q2497" t="s">
        <v>17</v>
      </c>
      <c r="R2497" t="s">
        <v>17</v>
      </c>
      <c r="S2497" t="s">
        <v>17</v>
      </c>
      <c r="T2497" t="s">
        <v>17</v>
      </c>
      <c r="U2497" t="s">
        <v>17</v>
      </c>
      <c r="V2497" s="402">
        <v>0.363205</v>
      </c>
      <c r="W2497" s="14">
        <v>75</v>
      </c>
      <c r="X2497" s="332">
        <v>0.476655</v>
      </c>
      <c r="Y2497" s="140">
        <v>100</v>
      </c>
      <c r="Z2497" s="402">
        <v>0.41672500000000001</v>
      </c>
      <c r="AA2497" s="140">
        <v>105</v>
      </c>
      <c r="AB2497" s="402">
        <v>0.45015499999999997</v>
      </c>
      <c r="AC2497" s="140">
        <v>119</v>
      </c>
      <c r="AD2497" s="402">
        <v>0.40318500000000002</v>
      </c>
      <c r="AE2497" s="331">
        <v>126</v>
      </c>
    </row>
    <row r="2498" spans="1:31" s="331" customFormat="1">
      <c r="A2498" s="329" t="s">
        <v>143</v>
      </c>
      <c r="B2498" s="329" t="s">
        <v>207</v>
      </c>
      <c r="C2498" s="330">
        <v>42297</v>
      </c>
      <c r="D2498" s="335">
        <v>42532</v>
      </c>
      <c r="E2498" s="331">
        <v>2016</v>
      </c>
      <c r="F2498" s="331">
        <v>3</v>
      </c>
      <c r="G2498" s="331">
        <v>2</v>
      </c>
      <c r="H2498">
        <v>39.992228571428576</v>
      </c>
      <c r="I2498" s="370">
        <v>1.6868000000000001</v>
      </c>
      <c r="J2498" t="s">
        <v>17</v>
      </c>
      <c r="K2498" t="s">
        <v>17</v>
      </c>
      <c r="L2498" t="s">
        <v>17</v>
      </c>
      <c r="M2498" t="s">
        <v>17</v>
      </c>
      <c r="N2498" t="s">
        <v>17</v>
      </c>
      <c r="O2498" t="s">
        <v>17</v>
      </c>
      <c r="P2498" t="s">
        <v>17</v>
      </c>
      <c r="Q2498" t="s">
        <v>17</v>
      </c>
      <c r="R2498" t="s">
        <v>17</v>
      </c>
      <c r="S2498" t="s">
        <v>17</v>
      </c>
      <c r="T2498" t="s">
        <v>17</v>
      </c>
      <c r="U2498" t="s">
        <v>17</v>
      </c>
      <c r="V2498" s="403">
        <v>0.39748499999999998</v>
      </c>
      <c r="W2498" s="14">
        <v>75</v>
      </c>
      <c r="X2498" s="332">
        <v>0.50729000000000002</v>
      </c>
      <c r="Y2498" s="140">
        <v>100</v>
      </c>
      <c r="Z2498" s="403">
        <v>0.44743500000000003</v>
      </c>
      <c r="AA2498" s="140">
        <v>105</v>
      </c>
      <c r="AB2498" s="403">
        <v>0.53403</v>
      </c>
      <c r="AC2498" s="140">
        <v>119</v>
      </c>
      <c r="AD2498" s="403">
        <v>0.46752500000000002</v>
      </c>
      <c r="AE2498" s="331">
        <v>126</v>
      </c>
    </row>
    <row r="2499" spans="1:31" s="331" customFormat="1">
      <c r="A2499" s="329" t="s">
        <v>143</v>
      </c>
      <c r="B2499" s="329" t="s">
        <v>207</v>
      </c>
      <c r="C2499" s="330">
        <v>42297</v>
      </c>
      <c r="D2499" s="335">
        <v>42532</v>
      </c>
      <c r="E2499" s="331">
        <v>2016</v>
      </c>
      <c r="F2499" s="331">
        <v>3</v>
      </c>
      <c r="G2499" s="331">
        <v>3</v>
      </c>
      <c r="H2499">
        <v>57.436971428571432</v>
      </c>
      <c r="I2499" s="370">
        <v>1.7444</v>
      </c>
      <c r="J2499" t="s">
        <v>17</v>
      </c>
      <c r="K2499" t="s">
        <v>17</v>
      </c>
      <c r="L2499" t="s">
        <v>17</v>
      </c>
      <c r="M2499" t="s">
        <v>17</v>
      </c>
      <c r="N2499" t="s">
        <v>17</v>
      </c>
      <c r="O2499" t="s">
        <v>17</v>
      </c>
      <c r="P2499" t="s">
        <v>17</v>
      </c>
      <c r="Q2499" t="s">
        <v>17</v>
      </c>
      <c r="R2499" t="s">
        <v>17</v>
      </c>
      <c r="S2499" t="s">
        <v>17</v>
      </c>
      <c r="T2499" t="s">
        <v>17</v>
      </c>
      <c r="U2499" t="s">
        <v>17</v>
      </c>
      <c r="V2499" s="403">
        <v>0.40986999999999996</v>
      </c>
      <c r="W2499" s="14">
        <v>75</v>
      </c>
      <c r="X2499" s="332">
        <v>0.55543999999999993</v>
      </c>
      <c r="Y2499" s="140">
        <v>100</v>
      </c>
      <c r="Z2499" s="403">
        <v>0.53105000000000002</v>
      </c>
      <c r="AA2499" s="140">
        <v>105</v>
      </c>
      <c r="AB2499" s="403">
        <v>0.65461499999999995</v>
      </c>
      <c r="AC2499" s="140">
        <v>119</v>
      </c>
      <c r="AD2499" s="403">
        <v>0.60590499999999992</v>
      </c>
      <c r="AE2499" s="331">
        <v>126</v>
      </c>
    </row>
    <row r="2500" spans="1:31" s="331" customFormat="1">
      <c r="A2500" s="331" t="s">
        <v>143</v>
      </c>
      <c r="B2500" s="329" t="s">
        <v>207</v>
      </c>
      <c r="C2500" s="330">
        <v>42297</v>
      </c>
      <c r="D2500" s="335">
        <v>42532</v>
      </c>
      <c r="E2500" s="331">
        <v>2016</v>
      </c>
      <c r="F2500" s="331">
        <v>3</v>
      </c>
      <c r="G2500" s="331">
        <v>4</v>
      </c>
      <c r="H2500">
        <v>64.80068571428572</v>
      </c>
      <c r="I2500" s="370">
        <v>1.7726</v>
      </c>
      <c r="J2500" t="s">
        <v>17</v>
      </c>
      <c r="K2500" t="s">
        <v>17</v>
      </c>
      <c r="L2500" t="s">
        <v>17</v>
      </c>
      <c r="M2500" t="s">
        <v>17</v>
      </c>
      <c r="N2500" t="s">
        <v>17</v>
      </c>
      <c r="O2500" t="s">
        <v>17</v>
      </c>
      <c r="P2500" t="s">
        <v>17</v>
      </c>
      <c r="Q2500" t="s">
        <v>17</v>
      </c>
      <c r="R2500" t="s">
        <v>17</v>
      </c>
      <c r="S2500" t="s">
        <v>17</v>
      </c>
      <c r="T2500" t="s">
        <v>17</v>
      </c>
      <c r="U2500" t="s">
        <v>17</v>
      </c>
      <c r="V2500" s="403">
        <v>0.38331000000000004</v>
      </c>
      <c r="W2500" s="14">
        <v>75</v>
      </c>
      <c r="X2500" s="332">
        <v>0.65759499999999993</v>
      </c>
      <c r="Y2500" s="140">
        <v>100</v>
      </c>
      <c r="Z2500" s="403">
        <v>0.64707999999999999</v>
      </c>
      <c r="AA2500" s="140">
        <v>105</v>
      </c>
      <c r="AB2500" s="403">
        <v>0.68212499999999998</v>
      </c>
      <c r="AC2500" s="140">
        <v>119</v>
      </c>
      <c r="AD2500" s="403">
        <v>0.65735499999999991</v>
      </c>
      <c r="AE2500" s="331">
        <v>126</v>
      </c>
    </row>
    <row r="2501" spans="1:31" s="331" customFormat="1">
      <c r="A2501" s="329" t="s">
        <v>143</v>
      </c>
      <c r="B2501" s="329" t="s">
        <v>207</v>
      </c>
      <c r="C2501" s="330">
        <v>42297</v>
      </c>
      <c r="D2501" s="335">
        <v>42532</v>
      </c>
      <c r="E2501" s="331">
        <v>2016</v>
      </c>
      <c r="F2501" s="331">
        <v>3</v>
      </c>
      <c r="G2501" s="331">
        <v>5</v>
      </c>
      <c r="H2501">
        <v>70.712400000000017</v>
      </c>
      <c r="I2501" s="370">
        <v>1.8373999999999999</v>
      </c>
      <c r="J2501" t="s">
        <v>17</v>
      </c>
      <c r="K2501" t="s">
        <v>17</v>
      </c>
      <c r="L2501" t="s">
        <v>17</v>
      </c>
      <c r="M2501" t="s">
        <v>17</v>
      </c>
      <c r="N2501" t="s">
        <v>17</v>
      </c>
      <c r="O2501" t="s">
        <v>17</v>
      </c>
      <c r="P2501" t="s">
        <v>17</v>
      </c>
      <c r="Q2501" t="s">
        <v>17</v>
      </c>
      <c r="R2501" t="s">
        <v>17</v>
      </c>
      <c r="S2501" t="s">
        <v>17</v>
      </c>
      <c r="T2501" t="s">
        <v>17</v>
      </c>
      <c r="U2501" t="s">
        <v>17</v>
      </c>
      <c r="V2501" s="403">
        <v>0.39981</v>
      </c>
      <c r="W2501" s="14">
        <v>75</v>
      </c>
      <c r="X2501" s="332">
        <v>0.74144999999999994</v>
      </c>
      <c r="Y2501" s="140">
        <v>100</v>
      </c>
      <c r="Z2501" s="403">
        <v>0.72914000000000001</v>
      </c>
      <c r="AA2501" s="140">
        <v>105</v>
      </c>
      <c r="AB2501" s="403">
        <v>0.68728</v>
      </c>
      <c r="AC2501" s="140">
        <v>119</v>
      </c>
      <c r="AD2501" s="403">
        <v>0.66407499999999997</v>
      </c>
      <c r="AE2501" s="331">
        <v>126</v>
      </c>
    </row>
    <row r="2502" spans="1:31" s="331" customFormat="1">
      <c r="A2502" s="329" t="s">
        <v>143</v>
      </c>
      <c r="B2502" s="329" t="s">
        <v>207</v>
      </c>
      <c r="C2502" s="330">
        <v>42297</v>
      </c>
      <c r="D2502" s="335">
        <v>42532</v>
      </c>
      <c r="E2502" s="331">
        <v>2016</v>
      </c>
      <c r="F2502" s="331">
        <v>3</v>
      </c>
      <c r="G2502" s="331">
        <v>6</v>
      </c>
      <c r="H2502">
        <v>74.072742857142856</v>
      </c>
      <c r="I2502" s="370">
        <v>2.129</v>
      </c>
      <c r="J2502" t="s">
        <v>17</v>
      </c>
      <c r="K2502" t="s">
        <v>17</v>
      </c>
      <c r="L2502" t="s">
        <v>17</v>
      </c>
      <c r="M2502" t="s">
        <v>17</v>
      </c>
      <c r="N2502" t="s">
        <v>17</v>
      </c>
      <c r="O2502" t="s">
        <v>17</v>
      </c>
      <c r="P2502" t="s">
        <v>17</v>
      </c>
      <c r="Q2502" t="s">
        <v>17</v>
      </c>
      <c r="R2502" t="s">
        <v>17</v>
      </c>
      <c r="S2502" t="s">
        <v>17</v>
      </c>
      <c r="T2502" t="s">
        <v>17</v>
      </c>
      <c r="U2502" t="s">
        <v>17</v>
      </c>
      <c r="V2502" s="403">
        <v>0.42585499999999998</v>
      </c>
      <c r="W2502" s="14">
        <v>75</v>
      </c>
      <c r="X2502" s="332">
        <v>0.70843999999999996</v>
      </c>
      <c r="Y2502" s="140">
        <v>100</v>
      </c>
      <c r="Z2502" s="403">
        <v>0.71736500000000003</v>
      </c>
      <c r="AA2502" s="140">
        <v>105</v>
      </c>
      <c r="AB2502" s="403">
        <v>0.72742499999999999</v>
      </c>
      <c r="AC2502" s="140">
        <v>119</v>
      </c>
      <c r="AD2502" s="403">
        <v>0.69051499999999999</v>
      </c>
      <c r="AE2502" s="331">
        <v>126</v>
      </c>
    </row>
    <row r="2503" spans="1:31" s="331" customFormat="1">
      <c r="A2503" s="331" t="s">
        <v>143</v>
      </c>
      <c r="B2503" s="329" t="s">
        <v>207</v>
      </c>
      <c r="C2503" s="330">
        <v>42297</v>
      </c>
      <c r="D2503" s="335">
        <v>42532</v>
      </c>
      <c r="E2503" s="331">
        <v>2016</v>
      </c>
      <c r="F2503" s="331">
        <v>3</v>
      </c>
      <c r="G2503" s="331">
        <v>7</v>
      </c>
      <c r="H2503">
        <v>79.175485714285728</v>
      </c>
      <c r="I2503" s="370">
        <v>2.286</v>
      </c>
      <c r="J2503" t="s">
        <v>17</v>
      </c>
      <c r="K2503" t="s">
        <v>17</v>
      </c>
      <c r="L2503" t="s">
        <v>17</v>
      </c>
      <c r="M2503" t="s">
        <v>17</v>
      </c>
      <c r="N2503" t="s">
        <v>17</v>
      </c>
      <c r="O2503" t="s">
        <v>17</v>
      </c>
      <c r="P2503" t="s">
        <v>17</v>
      </c>
      <c r="Q2503" t="s">
        <v>17</v>
      </c>
      <c r="R2503" t="s">
        <v>17</v>
      </c>
      <c r="S2503" t="s">
        <v>17</v>
      </c>
      <c r="T2503" t="s">
        <v>17</v>
      </c>
      <c r="U2503" t="s">
        <v>17</v>
      </c>
      <c r="V2503" s="403">
        <v>0.41538999999999998</v>
      </c>
      <c r="W2503" s="14">
        <v>75</v>
      </c>
      <c r="X2503" s="332">
        <v>0.72553000000000001</v>
      </c>
      <c r="Y2503" s="140">
        <v>100</v>
      </c>
      <c r="Z2503" s="403">
        <v>0.75215999999999994</v>
      </c>
      <c r="AA2503" s="140">
        <v>105</v>
      </c>
      <c r="AB2503" s="403">
        <v>0.54679999999999995</v>
      </c>
      <c r="AC2503" s="140">
        <v>119</v>
      </c>
      <c r="AD2503" s="403">
        <v>0.50819499999999995</v>
      </c>
      <c r="AE2503" s="331">
        <v>126</v>
      </c>
    </row>
    <row r="2504" spans="1:31" s="331" customFormat="1">
      <c r="A2504" s="329" t="s">
        <v>143</v>
      </c>
      <c r="B2504" s="329" t="s">
        <v>207</v>
      </c>
      <c r="C2504" s="330">
        <v>42297</v>
      </c>
      <c r="D2504" s="335">
        <v>42532</v>
      </c>
      <c r="E2504" s="331">
        <v>2016</v>
      </c>
      <c r="F2504" s="331">
        <v>3</v>
      </c>
      <c r="G2504" s="331">
        <v>8</v>
      </c>
      <c r="H2504">
        <v>65.941542857142849</v>
      </c>
      <c r="I2504" s="370">
        <v>2.2816999999999998</v>
      </c>
      <c r="J2504" t="s">
        <v>17</v>
      </c>
      <c r="K2504" t="s">
        <v>17</v>
      </c>
      <c r="L2504" t="s">
        <v>17</v>
      </c>
      <c r="M2504" t="s">
        <v>17</v>
      </c>
      <c r="N2504" t="s">
        <v>17</v>
      </c>
      <c r="O2504" t="s">
        <v>17</v>
      </c>
      <c r="P2504" t="s">
        <v>17</v>
      </c>
      <c r="Q2504" t="s">
        <v>17</v>
      </c>
      <c r="R2504" t="s">
        <v>17</v>
      </c>
      <c r="S2504" t="s">
        <v>17</v>
      </c>
      <c r="T2504" t="s">
        <v>17</v>
      </c>
      <c r="U2504" t="s">
        <v>17</v>
      </c>
      <c r="V2504" s="403">
        <v>0.34193000000000001</v>
      </c>
      <c r="W2504" s="14">
        <v>75</v>
      </c>
      <c r="X2504" s="332">
        <v>0.57041000000000008</v>
      </c>
      <c r="Y2504" s="140">
        <v>100</v>
      </c>
      <c r="Z2504" s="403">
        <v>0.55665999999999993</v>
      </c>
      <c r="AA2504" s="140">
        <v>105</v>
      </c>
      <c r="AB2504" s="403">
        <v>0.59213000000000005</v>
      </c>
      <c r="AC2504" s="140">
        <v>119</v>
      </c>
      <c r="AD2504" s="403">
        <v>0.56455</v>
      </c>
      <c r="AE2504" s="331">
        <v>126</v>
      </c>
    </row>
    <row r="2505" spans="1:31" s="331" customFormat="1">
      <c r="A2505" s="329" t="s">
        <v>143</v>
      </c>
      <c r="B2505" s="329" t="s">
        <v>207</v>
      </c>
      <c r="C2505" s="330">
        <v>42297</v>
      </c>
      <c r="D2505" s="335">
        <v>42532</v>
      </c>
      <c r="E2505" s="331">
        <v>2016</v>
      </c>
      <c r="F2505" s="331">
        <v>3</v>
      </c>
      <c r="G2505" s="331">
        <v>9</v>
      </c>
      <c r="H2505">
        <v>73.201542857142854</v>
      </c>
      <c r="I2505" s="370">
        <v>1.9077</v>
      </c>
      <c r="J2505" t="s">
        <v>17</v>
      </c>
      <c r="K2505" t="s">
        <v>17</v>
      </c>
      <c r="L2505" t="s">
        <v>17</v>
      </c>
      <c r="M2505" t="s">
        <v>17</v>
      </c>
      <c r="N2505" t="s">
        <v>17</v>
      </c>
      <c r="O2505" t="s">
        <v>17</v>
      </c>
      <c r="P2505" t="s">
        <v>17</v>
      </c>
      <c r="Q2505" t="s">
        <v>17</v>
      </c>
      <c r="R2505" t="s">
        <v>17</v>
      </c>
      <c r="S2505" t="s">
        <v>17</v>
      </c>
      <c r="T2505" t="s">
        <v>17</v>
      </c>
      <c r="U2505" t="s">
        <v>17</v>
      </c>
      <c r="V2505" s="403">
        <v>0.38634999999999997</v>
      </c>
      <c r="W2505" s="14">
        <v>75</v>
      </c>
      <c r="X2505" s="332">
        <v>0.71721000000000001</v>
      </c>
      <c r="Y2505" s="140">
        <v>100</v>
      </c>
      <c r="Z2505" s="403">
        <v>0.69964999999999999</v>
      </c>
      <c r="AA2505" s="140">
        <v>105</v>
      </c>
      <c r="AB2505" s="403">
        <v>0.49790500000000004</v>
      </c>
      <c r="AC2505" s="140">
        <v>119</v>
      </c>
      <c r="AD2505" s="403">
        <v>0.50144</v>
      </c>
      <c r="AE2505" s="331">
        <v>126</v>
      </c>
    </row>
    <row r="2506" spans="1:31" s="331" customFormat="1">
      <c r="A2506" s="331" t="s">
        <v>143</v>
      </c>
      <c r="B2506" s="329" t="s">
        <v>207</v>
      </c>
      <c r="C2506" s="330">
        <v>42297</v>
      </c>
      <c r="D2506" s="335">
        <v>42532</v>
      </c>
      <c r="E2506" s="331">
        <v>2016</v>
      </c>
      <c r="F2506" s="331">
        <v>3</v>
      </c>
      <c r="G2506" s="331">
        <v>10</v>
      </c>
      <c r="H2506">
        <v>71.313942857142862</v>
      </c>
      <c r="I2506" s="370">
        <v>1.8552999999999999</v>
      </c>
      <c r="J2506" t="s">
        <v>17</v>
      </c>
      <c r="K2506" t="s">
        <v>17</v>
      </c>
      <c r="L2506" t="s">
        <v>17</v>
      </c>
      <c r="M2506" t="s">
        <v>17</v>
      </c>
      <c r="N2506" t="s">
        <v>17</v>
      </c>
      <c r="O2506" t="s">
        <v>17</v>
      </c>
      <c r="P2506" t="s">
        <v>17</v>
      </c>
      <c r="Q2506" t="s">
        <v>17</v>
      </c>
      <c r="R2506" t="s">
        <v>17</v>
      </c>
      <c r="S2506" t="s">
        <v>17</v>
      </c>
      <c r="T2506" t="s">
        <v>17</v>
      </c>
      <c r="U2506" t="s">
        <v>17</v>
      </c>
      <c r="V2506" s="403">
        <v>0.39737999999999996</v>
      </c>
      <c r="W2506" s="14">
        <v>75</v>
      </c>
      <c r="X2506" s="332">
        <v>0.73758499999999994</v>
      </c>
      <c r="Y2506" s="140">
        <v>100</v>
      </c>
      <c r="Z2506" s="403">
        <v>0.75073000000000001</v>
      </c>
      <c r="AA2506" s="140">
        <v>105</v>
      </c>
      <c r="AB2506" s="403">
        <v>0.63895000000000002</v>
      </c>
      <c r="AC2506" s="140">
        <v>119</v>
      </c>
      <c r="AD2506" s="403">
        <v>0.61051</v>
      </c>
      <c r="AE2506" s="331">
        <v>126</v>
      </c>
    </row>
    <row r="2507" spans="1:31" s="331" customFormat="1">
      <c r="A2507" s="329" t="s">
        <v>143</v>
      </c>
      <c r="B2507" s="329" t="s">
        <v>207</v>
      </c>
      <c r="C2507" s="330">
        <v>42297</v>
      </c>
      <c r="D2507" s="335">
        <v>42532</v>
      </c>
      <c r="E2507" s="331">
        <v>2016</v>
      </c>
      <c r="F2507" s="331">
        <v>3</v>
      </c>
      <c r="G2507" s="331">
        <v>11</v>
      </c>
      <c r="H2507">
        <v>78.573942857142853</v>
      </c>
      <c r="I2507" s="370">
        <v>1.8925000000000001</v>
      </c>
      <c r="J2507" t="s">
        <v>17</v>
      </c>
      <c r="K2507" t="s">
        <v>17</v>
      </c>
      <c r="L2507" t="s">
        <v>17</v>
      </c>
      <c r="M2507" t="s">
        <v>17</v>
      </c>
      <c r="N2507" t="s">
        <v>17</v>
      </c>
      <c r="O2507" t="s">
        <v>17</v>
      </c>
      <c r="P2507" t="s">
        <v>17</v>
      </c>
      <c r="Q2507" t="s">
        <v>17</v>
      </c>
      <c r="R2507" t="s">
        <v>17</v>
      </c>
      <c r="S2507" t="s">
        <v>17</v>
      </c>
      <c r="T2507" t="s">
        <v>17</v>
      </c>
      <c r="U2507" t="s">
        <v>17</v>
      </c>
      <c r="V2507" s="403">
        <v>0.41936499999999999</v>
      </c>
      <c r="W2507" s="14">
        <v>75</v>
      </c>
      <c r="X2507" s="332">
        <v>0.72921999999999998</v>
      </c>
      <c r="Y2507" s="140">
        <v>100</v>
      </c>
      <c r="Z2507" s="403">
        <v>0.75146500000000005</v>
      </c>
      <c r="AA2507" s="140">
        <v>105</v>
      </c>
      <c r="AB2507" s="403">
        <v>0.70658500000000002</v>
      </c>
      <c r="AC2507" s="140">
        <v>119</v>
      </c>
      <c r="AD2507" s="403">
        <v>0.69970500000000002</v>
      </c>
      <c r="AE2507" s="331">
        <v>126</v>
      </c>
    </row>
    <row r="2508" spans="1:31" s="331" customFormat="1">
      <c r="A2508" s="329" t="s">
        <v>143</v>
      </c>
      <c r="B2508" s="329" t="s">
        <v>207</v>
      </c>
      <c r="C2508" s="330">
        <v>42297</v>
      </c>
      <c r="D2508" s="335">
        <v>42532</v>
      </c>
      <c r="E2508" s="331">
        <v>2016</v>
      </c>
      <c r="F2508" s="331">
        <v>3</v>
      </c>
      <c r="G2508" s="331">
        <v>12</v>
      </c>
      <c r="H2508">
        <v>73.491942857142845</v>
      </c>
      <c r="I2508" s="370">
        <v>1.7529999999999999</v>
      </c>
      <c r="J2508" t="s">
        <v>17</v>
      </c>
      <c r="K2508" t="s">
        <v>17</v>
      </c>
      <c r="L2508" t="s">
        <v>17</v>
      </c>
      <c r="M2508" t="s">
        <v>17</v>
      </c>
      <c r="N2508" t="s">
        <v>17</v>
      </c>
      <c r="O2508" t="s">
        <v>17</v>
      </c>
      <c r="P2508" t="s">
        <v>17</v>
      </c>
      <c r="Q2508" t="s">
        <v>17</v>
      </c>
      <c r="R2508" t="s">
        <v>17</v>
      </c>
      <c r="S2508" t="s">
        <v>17</v>
      </c>
      <c r="T2508" t="s">
        <v>17</v>
      </c>
      <c r="U2508" t="s">
        <v>17</v>
      </c>
      <c r="V2508" s="403">
        <v>0.425205</v>
      </c>
      <c r="W2508" s="14">
        <v>75</v>
      </c>
      <c r="X2508" s="332">
        <v>0.66059000000000001</v>
      </c>
      <c r="Y2508" s="140">
        <v>100</v>
      </c>
      <c r="Z2508" s="403">
        <v>0.70521</v>
      </c>
      <c r="AA2508" s="140">
        <v>105</v>
      </c>
      <c r="AB2508" s="403">
        <v>0.61760499999999996</v>
      </c>
      <c r="AC2508" s="140">
        <v>119</v>
      </c>
      <c r="AD2508" s="403">
        <v>0.63650499999999999</v>
      </c>
      <c r="AE2508" s="331">
        <v>126</v>
      </c>
    </row>
    <row r="2509" spans="1:31" s="331" customFormat="1">
      <c r="A2509" s="331" t="s">
        <v>143</v>
      </c>
      <c r="B2509" s="329" t="s">
        <v>207</v>
      </c>
      <c r="C2509" s="330">
        <v>42297</v>
      </c>
      <c r="D2509" s="335">
        <v>42532</v>
      </c>
      <c r="E2509" s="331">
        <v>2016</v>
      </c>
      <c r="F2509" s="331">
        <v>3</v>
      </c>
      <c r="G2509" s="331">
        <v>13</v>
      </c>
      <c r="H2509">
        <v>78.262799999999999</v>
      </c>
      <c r="I2509" s="370">
        <v>2.2237</v>
      </c>
      <c r="J2509" t="s">
        <v>17</v>
      </c>
      <c r="K2509" t="s">
        <v>17</v>
      </c>
      <c r="L2509" t="s">
        <v>17</v>
      </c>
      <c r="M2509" t="s">
        <v>17</v>
      </c>
      <c r="N2509" t="s">
        <v>17</v>
      </c>
      <c r="O2509" t="s">
        <v>17</v>
      </c>
      <c r="P2509" t="s">
        <v>17</v>
      </c>
      <c r="Q2509" t="s">
        <v>17</v>
      </c>
      <c r="R2509" t="s">
        <v>17</v>
      </c>
      <c r="S2509" t="s">
        <v>17</v>
      </c>
      <c r="T2509" t="s">
        <v>17</v>
      </c>
      <c r="U2509" t="s">
        <v>17</v>
      </c>
      <c r="V2509" s="403">
        <v>0.44449499999999997</v>
      </c>
      <c r="W2509" s="14">
        <v>75</v>
      </c>
      <c r="X2509" s="332">
        <v>0.72850499999999996</v>
      </c>
      <c r="Y2509" s="140">
        <v>100</v>
      </c>
      <c r="Z2509" s="403">
        <v>0.71428000000000003</v>
      </c>
      <c r="AA2509" s="140">
        <v>105</v>
      </c>
      <c r="AB2509" s="403">
        <v>0.64915</v>
      </c>
      <c r="AC2509" s="140">
        <v>119</v>
      </c>
      <c r="AD2509" s="403">
        <v>0.61957499999999999</v>
      </c>
      <c r="AE2509" s="331">
        <v>126</v>
      </c>
    </row>
    <row r="2510" spans="1:31" s="331" customFormat="1">
      <c r="A2510" s="329" t="s">
        <v>143</v>
      </c>
      <c r="B2510" s="329" t="s">
        <v>207</v>
      </c>
      <c r="C2510" s="330">
        <v>42297</v>
      </c>
      <c r="D2510" s="335">
        <v>42532</v>
      </c>
      <c r="E2510" s="331">
        <v>2016</v>
      </c>
      <c r="F2510" s="331">
        <v>3</v>
      </c>
      <c r="G2510" s="331">
        <v>14</v>
      </c>
      <c r="H2510">
        <v>71.998457142857134</v>
      </c>
      <c r="I2510" s="370">
        <v>1.9358</v>
      </c>
      <c r="J2510" t="s">
        <v>17</v>
      </c>
      <c r="K2510" t="s">
        <v>17</v>
      </c>
      <c r="L2510" t="s">
        <v>17</v>
      </c>
      <c r="M2510" t="s">
        <v>17</v>
      </c>
      <c r="N2510" t="s">
        <v>17</v>
      </c>
      <c r="O2510" t="s">
        <v>17</v>
      </c>
      <c r="P2510" t="s">
        <v>17</v>
      </c>
      <c r="Q2510" t="s">
        <v>17</v>
      </c>
      <c r="R2510" t="s">
        <v>17</v>
      </c>
      <c r="S2510" t="s">
        <v>17</v>
      </c>
      <c r="T2510" t="s">
        <v>17</v>
      </c>
      <c r="U2510" t="s">
        <v>17</v>
      </c>
      <c r="V2510" s="404">
        <v>0.41910000000000003</v>
      </c>
      <c r="W2510" s="14">
        <v>75</v>
      </c>
      <c r="X2510" s="332">
        <v>0.67707499999999998</v>
      </c>
      <c r="Y2510" s="140">
        <v>100</v>
      </c>
      <c r="Z2510" s="404">
        <v>0.65172000000000008</v>
      </c>
      <c r="AA2510" s="140">
        <v>105</v>
      </c>
      <c r="AB2510" s="404">
        <v>0.43952999999999998</v>
      </c>
      <c r="AC2510" s="140">
        <v>119</v>
      </c>
      <c r="AD2510" s="404">
        <v>0.419265</v>
      </c>
      <c r="AE2510" s="331">
        <v>126</v>
      </c>
    </row>
    <row r="2511" spans="1:31" s="331" customFormat="1">
      <c r="A2511" s="329" t="s">
        <v>143</v>
      </c>
      <c r="B2511" s="329" t="s">
        <v>207</v>
      </c>
      <c r="C2511" s="330">
        <v>42297</v>
      </c>
      <c r="D2511" s="335">
        <v>42532</v>
      </c>
      <c r="E2511" s="331">
        <v>2016</v>
      </c>
      <c r="F2511" s="331">
        <v>4</v>
      </c>
      <c r="G2511" s="331">
        <v>1</v>
      </c>
      <c r="H2511">
        <v>33.043371428571426</v>
      </c>
      <c r="I2511" s="370">
        <v>1.8041</v>
      </c>
      <c r="J2511" t="s">
        <v>17</v>
      </c>
      <c r="K2511" t="s">
        <v>17</v>
      </c>
      <c r="L2511" t="s">
        <v>17</v>
      </c>
      <c r="M2511" t="s">
        <v>17</v>
      </c>
      <c r="N2511" t="s">
        <v>17</v>
      </c>
      <c r="O2511" t="s">
        <v>17</v>
      </c>
      <c r="P2511" t="s">
        <v>17</v>
      </c>
      <c r="Q2511" t="s">
        <v>17</v>
      </c>
      <c r="R2511" t="s">
        <v>17</v>
      </c>
      <c r="S2511" t="s">
        <v>17</v>
      </c>
      <c r="T2511" t="s">
        <v>17</v>
      </c>
      <c r="U2511" t="s">
        <v>17</v>
      </c>
      <c r="V2511" s="402">
        <v>0.37060499999999996</v>
      </c>
      <c r="W2511" s="14">
        <v>75</v>
      </c>
      <c r="X2511" s="332">
        <v>0.41561000000000003</v>
      </c>
      <c r="Y2511" s="140">
        <v>100</v>
      </c>
      <c r="Z2511" s="402">
        <v>0.36389000000000005</v>
      </c>
      <c r="AA2511" s="140">
        <v>105</v>
      </c>
      <c r="AB2511" s="402">
        <v>0.38261500000000004</v>
      </c>
      <c r="AC2511" s="140">
        <v>119</v>
      </c>
      <c r="AD2511" s="402">
        <v>0.318635</v>
      </c>
      <c r="AE2511" s="331">
        <v>126</v>
      </c>
    </row>
    <row r="2512" spans="1:31" s="331" customFormat="1">
      <c r="A2512" s="331" t="s">
        <v>143</v>
      </c>
      <c r="B2512" s="329" t="s">
        <v>207</v>
      </c>
      <c r="C2512" s="330">
        <v>42297</v>
      </c>
      <c r="D2512" s="335">
        <v>42532</v>
      </c>
      <c r="E2512" s="331">
        <v>2016</v>
      </c>
      <c r="F2512" s="331">
        <v>4</v>
      </c>
      <c r="G2512" s="331">
        <v>2</v>
      </c>
      <c r="H2512">
        <v>39.618857142857152</v>
      </c>
      <c r="I2512" s="370">
        <v>1.7369000000000001</v>
      </c>
      <c r="J2512" t="s">
        <v>17</v>
      </c>
      <c r="K2512" t="s">
        <v>17</v>
      </c>
      <c r="L2512" t="s">
        <v>17</v>
      </c>
      <c r="M2512" t="s">
        <v>17</v>
      </c>
      <c r="N2512" t="s">
        <v>17</v>
      </c>
      <c r="O2512" t="s">
        <v>17</v>
      </c>
      <c r="P2512" t="s">
        <v>17</v>
      </c>
      <c r="Q2512" t="s">
        <v>17</v>
      </c>
      <c r="R2512" t="s">
        <v>17</v>
      </c>
      <c r="S2512" t="s">
        <v>17</v>
      </c>
      <c r="T2512" t="s">
        <v>17</v>
      </c>
      <c r="U2512" t="s">
        <v>17</v>
      </c>
      <c r="V2512" s="403">
        <v>0.39093500000000003</v>
      </c>
      <c r="W2512" s="14">
        <v>75</v>
      </c>
      <c r="X2512" s="332">
        <v>0.47182999999999997</v>
      </c>
      <c r="Y2512" s="140">
        <v>100</v>
      </c>
      <c r="Z2512" s="403">
        <v>0.38939499999999999</v>
      </c>
      <c r="AA2512" s="140">
        <v>105</v>
      </c>
      <c r="AB2512" s="403">
        <v>0.37784000000000001</v>
      </c>
      <c r="AC2512" s="140">
        <v>119</v>
      </c>
      <c r="AD2512" s="403">
        <v>0.34332499999999999</v>
      </c>
      <c r="AE2512" s="331">
        <v>126</v>
      </c>
    </row>
    <row r="2513" spans="1:31" s="331" customFormat="1">
      <c r="A2513" s="329" t="s">
        <v>143</v>
      </c>
      <c r="B2513" s="329" t="s">
        <v>207</v>
      </c>
      <c r="C2513" s="330">
        <v>42297</v>
      </c>
      <c r="D2513" s="335">
        <v>42532</v>
      </c>
      <c r="E2513" s="331">
        <v>2016</v>
      </c>
      <c r="F2513" s="331">
        <v>4</v>
      </c>
      <c r="G2513" s="331">
        <v>3</v>
      </c>
      <c r="H2513">
        <v>41.921314285714296</v>
      </c>
      <c r="I2513" s="370">
        <v>1.7330000000000001</v>
      </c>
      <c r="J2513" t="s">
        <v>17</v>
      </c>
      <c r="K2513" t="s">
        <v>17</v>
      </c>
      <c r="L2513" t="s">
        <v>17</v>
      </c>
      <c r="M2513" t="s">
        <v>17</v>
      </c>
      <c r="N2513" t="s">
        <v>17</v>
      </c>
      <c r="O2513" t="s">
        <v>17</v>
      </c>
      <c r="P2513" t="s">
        <v>17</v>
      </c>
      <c r="Q2513" t="s">
        <v>17</v>
      </c>
      <c r="R2513" t="s">
        <v>17</v>
      </c>
      <c r="S2513" t="s">
        <v>17</v>
      </c>
      <c r="T2513" t="s">
        <v>17</v>
      </c>
      <c r="U2513" t="s">
        <v>17</v>
      </c>
      <c r="V2513" s="403">
        <v>0.35348000000000002</v>
      </c>
      <c r="W2513" s="14">
        <v>75</v>
      </c>
      <c r="X2513" s="332">
        <v>0.47968500000000003</v>
      </c>
      <c r="Y2513" s="140">
        <v>100</v>
      </c>
      <c r="Z2513" s="403">
        <v>0.40670499999999998</v>
      </c>
      <c r="AA2513" s="140">
        <v>105</v>
      </c>
      <c r="AB2513" s="403">
        <v>0.42948500000000001</v>
      </c>
      <c r="AC2513" s="140">
        <v>119</v>
      </c>
      <c r="AD2513" s="403">
        <v>0.38312999999999997</v>
      </c>
      <c r="AE2513" s="331">
        <v>126</v>
      </c>
    </row>
    <row r="2514" spans="1:31" s="331" customFormat="1">
      <c r="A2514" s="329" t="s">
        <v>143</v>
      </c>
      <c r="B2514" s="329" t="s">
        <v>207</v>
      </c>
      <c r="C2514" s="330">
        <v>42297</v>
      </c>
      <c r="D2514" s="335">
        <v>42532</v>
      </c>
      <c r="E2514" s="331">
        <v>2016</v>
      </c>
      <c r="F2514" s="331">
        <v>4</v>
      </c>
      <c r="G2514" s="331">
        <v>4</v>
      </c>
      <c r="H2514">
        <v>52.168285714285716</v>
      </c>
      <c r="I2514" s="370">
        <v>1.6725000000000001</v>
      </c>
      <c r="J2514" t="s">
        <v>17</v>
      </c>
      <c r="K2514" t="s">
        <v>17</v>
      </c>
      <c r="L2514" t="s">
        <v>17</v>
      </c>
      <c r="M2514" t="s">
        <v>17</v>
      </c>
      <c r="N2514" t="s">
        <v>17</v>
      </c>
      <c r="O2514" t="s">
        <v>17</v>
      </c>
      <c r="P2514" t="s">
        <v>17</v>
      </c>
      <c r="Q2514" t="s">
        <v>17</v>
      </c>
      <c r="R2514" t="s">
        <v>17</v>
      </c>
      <c r="S2514" t="s">
        <v>17</v>
      </c>
      <c r="T2514" t="s">
        <v>17</v>
      </c>
      <c r="U2514" t="s">
        <v>17</v>
      </c>
      <c r="V2514" s="403">
        <v>0.44420500000000002</v>
      </c>
      <c r="W2514" s="14">
        <v>75</v>
      </c>
      <c r="X2514" s="332">
        <v>0.63575999999999999</v>
      </c>
      <c r="Y2514" s="140">
        <v>100</v>
      </c>
      <c r="Z2514" s="403">
        <v>0.57296999999999998</v>
      </c>
      <c r="AA2514" s="140">
        <v>105</v>
      </c>
      <c r="AB2514" s="403">
        <v>0.55889</v>
      </c>
      <c r="AC2514" s="140">
        <v>119</v>
      </c>
      <c r="AD2514" s="403">
        <v>0.47959499999999999</v>
      </c>
      <c r="AE2514" s="331">
        <v>126</v>
      </c>
    </row>
    <row r="2515" spans="1:31" s="331" customFormat="1">
      <c r="A2515" s="331" t="s">
        <v>143</v>
      </c>
      <c r="B2515" s="329" t="s">
        <v>207</v>
      </c>
      <c r="C2515" s="330">
        <v>42297</v>
      </c>
      <c r="D2515" s="335">
        <v>42532</v>
      </c>
      <c r="E2515" s="331">
        <v>2016</v>
      </c>
      <c r="F2515" s="331">
        <v>4</v>
      </c>
      <c r="G2515" s="331">
        <v>5</v>
      </c>
      <c r="H2515">
        <v>72.724457142857148</v>
      </c>
      <c r="I2515" s="370">
        <v>1.8884000000000001</v>
      </c>
      <c r="J2515" t="s">
        <v>17</v>
      </c>
      <c r="K2515" t="s">
        <v>17</v>
      </c>
      <c r="L2515" t="s">
        <v>17</v>
      </c>
      <c r="M2515" t="s">
        <v>17</v>
      </c>
      <c r="N2515" t="s">
        <v>17</v>
      </c>
      <c r="O2515" t="s">
        <v>17</v>
      </c>
      <c r="P2515" t="s">
        <v>17</v>
      </c>
      <c r="Q2515" t="s">
        <v>17</v>
      </c>
      <c r="R2515" t="s">
        <v>17</v>
      </c>
      <c r="S2515" t="s">
        <v>17</v>
      </c>
      <c r="T2515" t="s">
        <v>17</v>
      </c>
      <c r="U2515" t="s">
        <v>17</v>
      </c>
      <c r="V2515" s="403">
        <v>0.42915999999999999</v>
      </c>
      <c r="W2515" s="14">
        <v>75</v>
      </c>
      <c r="X2515" s="332">
        <v>0.64330500000000002</v>
      </c>
      <c r="Y2515" s="140">
        <v>100</v>
      </c>
      <c r="Z2515" s="403">
        <v>0.66457500000000003</v>
      </c>
      <c r="AA2515" s="140">
        <v>105</v>
      </c>
      <c r="AB2515" s="403">
        <v>0.61677999999999999</v>
      </c>
      <c r="AC2515" s="140">
        <v>119</v>
      </c>
      <c r="AD2515" s="403">
        <v>0.58077000000000001</v>
      </c>
      <c r="AE2515" s="331">
        <v>126</v>
      </c>
    </row>
    <row r="2516" spans="1:31" s="331" customFormat="1">
      <c r="A2516" s="329" t="s">
        <v>143</v>
      </c>
      <c r="B2516" s="329" t="s">
        <v>207</v>
      </c>
      <c r="C2516" s="330">
        <v>42297</v>
      </c>
      <c r="D2516" s="335">
        <v>42532</v>
      </c>
      <c r="E2516" s="331">
        <v>2016</v>
      </c>
      <c r="F2516" s="331">
        <v>4</v>
      </c>
      <c r="G2516" s="331">
        <v>6</v>
      </c>
      <c r="H2516">
        <v>77.495314285714272</v>
      </c>
      <c r="I2516" s="370">
        <v>2.1577000000000002</v>
      </c>
      <c r="J2516" t="s">
        <v>17</v>
      </c>
      <c r="K2516" t="s">
        <v>17</v>
      </c>
      <c r="L2516" t="s">
        <v>17</v>
      </c>
      <c r="M2516" t="s">
        <v>17</v>
      </c>
      <c r="N2516" t="s">
        <v>17</v>
      </c>
      <c r="O2516" t="s">
        <v>17</v>
      </c>
      <c r="P2516" t="s">
        <v>17</v>
      </c>
      <c r="Q2516" t="s">
        <v>17</v>
      </c>
      <c r="R2516" t="s">
        <v>17</v>
      </c>
      <c r="S2516" t="s">
        <v>17</v>
      </c>
      <c r="T2516" t="s">
        <v>17</v>
      </c>
      <c r="U2516" t="s">
        <v>17</v>
      </c>
      <c r="V2516" s="403">
        <v>0.43619999999999998</v>
      </c>
      <c r="W2516" s="14">
        <v>75</v>
      </c>
      <c r="X2516" s="332">
        <v>0.77937500000000004</v>
      </c>
      <c r="Y2516" s="140">
        <v>100</v>
      </c>
      <c r="Z2516" s="403">
        <v>0.76463999999999999</v>
      </c>
      <c r="AA2516" s="140">
        <v>105</v>
      </c>
      <c r="AB2516" s="403">
        <v>0.72608000000000006</v>
      </c>
      <c r="AC2516" s="140">
        <v>119</v>
      </c>
      <c r="AD2516" s="403">
        <v>0.68341000000000007</v>
      </c>
      <c r="AE2516" s="331">
        <v>126</v>
      </c>
    </row>
    <row r="2517" spans="1:31" s="331" customFormat="1">
      <c r="A2517" s="329" t="s">
        <v>143</v>
      </c>
      <c r="B2517" s="329" t="s">
        <v>207</v>
      </c>
      <c r="C2517" s="330">
        <v>42297</v>
      </c>
      <c r="D2517" s="335">
        <v>42532</v>
      </c>
      <c r="E2517" s="331">
        <v>2016</v>
      </c>
      <c r="F2517" s="331">
        <v>4</v>
      </c>
      <c r="G2517" s="331">
        <v>7</v>
      </c>
      <c r="H2517">
        <v>77.41234285714286</v>
      </c>
      <c r="I2517" s="370">
        <v>2.1958000000000002</v>
      </c>
      <c r="J2517" t="s">
        <v>17</v>
      </c>
      <c r="K2517" t="s">
        <v>17</v>
      </c>
      <c r="L2517" t="s">
        <v>17</v>
      </c>
      <c r="M2517" t="s">
        <v>17</v>
      </c>
      <c r="N2517" t="s">
        <v>17</v>
      </c>
      <c r="O2517" t="s">
        <v>17</v>
      </c>
      <c r="P2517" t="s">
        <v>17</v>
      </c>
      <c r="Q2517" t="s">
        <v>17</v>
      </c>
      <c r="R2517" t="s">
        <v>17</v>
      </c>
      <c r="S2517" t="s">
        <v>17</v>
      </c>
      <c r="T2517" t="s">
        <v>17</v>
      </c>
      <c r="U2517" t="s">
        <v>17</v>
      </c>
      <c r="V2517" s="403">
        <v>0.45228999999999997</v>
      </c>
      <c r="W2517" s="14">
        <v>75</v>
      </c>
      <c r="X2517" s="332">
        <v>0.76850499999999999</v>
      </c>
      <c r="Y2517" s="140">
        <v>100</v>
      </c>
      <c r="Z2517" s="403">
        <v>0.78541000000000005</v>
      </c>
      <c r="AA2517" s="140">
        <v>105</v>
      </c>
      <c r="AB2517" s="403">
        <v>0.7283599999999999</v>
      </c>
      <c r="AC2517" s="140">
        <v>119</v>
      </c>
      <c r="AD2517" s="403">
        <v>0.71399499999999994</v>
      </c>
      <c r="AE2517" s="331">
        <v>126</v>
      </c>
    </row>
    <row r="2518" spans="1:31" s="331" customFormat="1">
      <c r="A2518" s="331" t="s">
        <v>143</v>
      </c>
      <c r="B2518" s="329" t="s">
        <v>207</v>
      </c>
      <c r="C2518" s="330">
        <v>42297</v>
      </c>
      <c r="D2518" s="335">
        <v>42532</v>
      </c>
      <c r="E2518" s="331">
        <v>2016</v>
      </c>
      <c r="F2518" s="331">
        <v>4</v>
      </c>
      <c r="G2518" s="331">
        <v>8</v>
      </c>
      <c r="H2518">
        <v>60.652114285714291</v>
      </c>
      <c r="I2518" s="370">
        <v>2.2107000000000001</v>
      </c>
      <c r="J2518" t="s">
        <v>17</v>
      </c>
      <c r="K2518" t="s">
        <v>17</v>
      </c>
      <c r="L2518" t="s">
        <v>17</v>
      </c>
      <c r="M2518" t="s">
        <v>17</v>
      </c>
      <c r="N2518" t="s">
        <v>17</v>
      </c>
      <c r="O2518" t="s">
        <v>17</v>
      </c>
      <c r="P2518" t="s">
        <v>17</v>
      </c>
      <c r="Q2518" t="s">
        <v>17</v>
      </c>
      <c r="R2518" t="s">
        <v>17</v>
      </c>
      <c r="S2518" t="s">
        <v>17</v>
      </c>
      <c r="T2518" t="s">
        <v>17</v>
      </c>
      <c r="U2518" t="s">
        <v>17</v>
      </c>
      <c r="V2518" s="403">
        <v>0.365035</v>
      </c>
      <c r="W2518" s="14">
        <v>75</v>
      </c>
      <c r="X2518" s="332">
        <v>0.61502500000000004</v>
      </c>
      <c r="Y2518" s="140">
        <v>100</v>
      </c>
      <c r="Z2518" s="403">
        <v>0.57354499999999997</v>
      </c>
      <c r="AA2518" s="140">
        <v>105</v>
      </c>
      <c r="AB2518" s="403">
        <v>0.57752999999999999</v>
      </c>
      <c r="AC2518" s="140">
        <v>119</v>
      </c>
      <c r="AD2518" s="403">
        <v>0.51056000000000001</v>
      </c>
      <c r="AE2518" s="331">
        <v>126</v>
      </c>
    </row>
    <row r="2519" spans="1:31" s="331" customFormat="1" ht="15">
      <c r="A2519" s="329" t="s">
        <v>143</v>
      </c>
      <c r="B2519" s="329" t="s">
        <v>207</v>
      </c>
      <c r="C2519" s="330">
        <v>42297</v>
      </c>
      <c r="D2519" s="335">
        <v>42532</v>
      </c>
      <c r="E2519" s="331">
        <v>2016</v>
      </c>
      <c r="F2519" s="331">
        <v>4</v>
      </c>
      <c r="G2519" s="331">
        <v>9</v>
      </c>
      <c r="H2519">
        <v>69.052971428571439</v>
      </c>
      <c r="I2519" s="370">
        <v>2.077</v>
      </c>
      <c r="J2519" t="s">
        <v>17</v>
      </c>
      <c r="K2519" t="s">
        <v>17</v>
      </c>
      <c r="L2519" s="367" t="s">
        <v>420</v>
      </c>
      <c r="M2519"/>
      <c r="N2519"/>
      <c r="O2519"/>
      <c r="P2519"/>
      <c r="Q2519"/>
      <c r="R2519" s="14"/>
      <c r="S2519"/>
      <c r="T2519" t="s">
        <v>17</v>
      </c>
      <c r="U2519" t="s">
        <v>17</v>
      </c>
      <c r="V2519" s="403">
        <v>0.388625</v>
      </c>
      <c r="W2519" s="14">
        <v>75</v>
      </c>
      <c r="X2519" s="332">
        <v>0.68567999999999996</v>
      </c>
      <c r="Y2519" s="140">
        <v>100</v>
      </c>
      <c r="Z2519" s="403">
        <v>0.64822999999999997</v>
      </c>
      <c r="AA2519" s="140">
        <v>105</v>
      </c>
      <c r="AB2519" s="403">
        <v>0.63090000000000002</v>
      </c>
      <c r="AC2519" s="140">
        <v>119</v>
      </c>
      <c r="AD2519" s="403">
        <v>0.58621999999999996</v>
      </c>
      <c r="AE2519" s="331">
        <v>126</v>
      </c>
    </row>
    <row r="2520" spans="1:31" s="331" customFormat="1" ht="15">
      <c r="A2520" s="329" t="s">
        <v>143</v>
      </c>
      <c r="B2520" s="329" t="s">
        <v>207</v>
      </c>
      <c r="C2520" s="330">
        <v>42297</v>
      </c>
      <c r="D2520" s="335">
        <v>42532</v>
      </c>
      <c r="E2520" s="331">
        <v>2016</v>
      </c>
      <c r="F2520" s="331">
        <v>4</v>
      </c>
      <c r="G2520" s="331">
        <v>10</v>
      </c>
      <c r="H2520">
        <v>76.064057142857152</v>
      </c>
      <c r="I2520" s="370">
        <v>1.8831</v>
      </c>
      <c r="J2520" t="s">
        <v>17</v>
      </c>
      <c r="K2520" t="s">
        <v>17</v>
      </c>
      <c r="L2520" s="367" t="s">
        <v>421</v>
      </c>
      <c r="M2520"/>
      <c r="N2520"/>
      <c r="O2520"/>
      <c r="P2520"/>
      <c r="Q2520"/>
      <c r="R2520" s="14"/>
      <c r="S2520"/>
      <c r="T2520" t="s">
        <v>17</v>
      </c>
      <c r="U2520" t="s">
        <v>17</v>
      </c>
      <c r="V2520" s="403">
        <v>0.42199500000000001</v>
      </c>
      <c r="W2520" s="14">
        <v>75</v>
      </c>
      <c r="X2520" s="332">
        <v>0.71883999999999992</v>
      </c>
      <c r="Y2520" s="140">
        <v>100</v>
      </c>
      <c r="Z2520" s="403">
        <v>0.71663999999999994</v>
      </c>
      <c r="AA2520" s="140">
        <v>105</v>
      </c>
      <c r="AB2520" s="403">
        <v>0.67350500000000002</v>
      </c>
      <c r="AC2520" s="140">
        <v>119</v>
      </c>
      <c r="AD2520" s="403">
        <v>0.63897000000000004</v>
      </c>
      <c r="AE2520" s="331">
        <v>126</v>
      </c>
    </row>
    <row r="2521" spans="1:31" s="331" customFormat="1" ht="15">
      <c r="A2521" s="331" t="s">
        <v>143</v>
      </c>
      <c r="B2521" s="329" t="s">
        <v>207</v>
      </c>
      <c r="C2521" s="330">
        <v>42297</v>
      </c>
      <c r="D2521" s="335">
        <v>42532</v>
      </c>
      <c r="E2521" s="331">
        <v>2016</v>
      </c>
      <c r="F2521" s="331">
        <v>4</v>
      </c>
      <c r="G2521" s="331">
        <v>11</v>
      </c>
      <c r="H2521">
        <v>62.062628571428583</v>
      </c>
      <c r="I2521" s="370">
        <v>1.774</v>
      </c>
      <c r="J2521" t="s">
        <v>17</v>
      </c>
      <c r="K2521" t="s">
        <v>17</v>
      </c>
      <c r="L2521" s="367" t="s">
        <v>422</v>
      </c>
      <c r="M2521"/>
      <c r="N2521"/>
      <c r="O2521"/>
      <c r="P2521"/>
      <c r="Q2521"/>
      <c r="R2521" s="14"/>
      <c r="S2521"/>
      <c r="T2521" t="s">
        <v>17</v>
      </c>
      <c r="U2521" t="s">
        <v>17</v>
      </c>
      <c r="V2521" s="403">
        <v>0.40785000000000005</v>
      </c>
      <c r="W2521" s="14">
        <v>75</v>
      </c>
      <c r="X2521" s="332">
        <v>0.72840499999999997</v>
      </c>
      <c r="Y2521" s="140">
        <v>100</v>
      </c>
      <c r="Z2521" s="403">
        <v>0.68908999999999998</v>
      </c>
      <c r="AA2521" s="140">
        <v>105</v>
      </c>
      <c r="AB2521" s="403">
        <v>0.61065999999999998</v>
      </c>
      <c r="AC2521" s="140">
        <v>119</v>
      </c>
      <c r="AD2521" s="403">
        <v>0.57202500000000001</v>
      </c>
      <c r="AE2521" s="331">
        <v>126</v>
      </c>
    </row>
    <row r="2522" spans="1:31" s="331" customFormat="1" ht="15">
      <c r="A2522" s="329" t="s">
        <v>143</v>
      </c>
      <c r="B2522" s="329" t="s">
        <v>207</v>
      </c>
      <c r="C2522" s="330">
        <v>42297</v>
      </c>
      <c r="D2522" s="335">
        <v>42532</v>
      </c>
      <c r="E2522" s="331">
        <v>2016</v>
      </c>
      <c r="F2522" s="331">
        <v>4</v>
      </c>
      <c r="G2522" s="331">
        <v>12</v>
      </c>
      <c r="H2522">
        <v>79.092514285714302</v>
      </c>
      <c r="I2522" s="370">
        <v>1.9528000000000001</v>
      </c>
      <c r="J2522" t="s">
        <v>17</v>
      </c>
      <c r="K2522" t="s">
        <v>17</v>
      </c>
      <c r="L2522" s="367" t="s">
        <v>423</v>
      </c>
      <c r="M2522"/>
      <c r="N2522"/>
      <c r="O2522"/>
      <c r="P2522"/>
      <c r="Q2522"/>
      <c r="R2522" s="14"/>
      <c r="S2522"/>
      <c r="T2522" t="s">
        <v>17</v>
      </c>
      <c r="U2522" t="s">
        <v>17</v>
      </c>
      <c r="V2522" s="403">
        <v>0.39653499999999997</v>
      </c>
      <c r="W2522" s="14">
        <v>75</v>
      </c>
      <c r="X2522" s="332">
        <v>0.74416499999999997</v>
      </c>
      <c r="Y2522" s="140">
        <v>100</v>
      </c>
      <c r="Z2522" s="403">
        <v>0.72324500000000003</v>
      </c>
      <c r="AA2522" s="140">
        <v>105</v>
      </c>
      <c r="AB2522" s="403">
        <v>0.64799499999999999</v>
      </c>
      <c r="AC2522" s="140">
        <v>119</v>
      </c>
      <c r="AD2522" s="403">
        <v>0.64880000000000004</v>
      </c>
      <c r="AE2522" s="331">
        <v>126</v>
      </c>
    </row>
    <row r="2523" spans="1:31" s="331" customFormat="1" ht="15">
      <c r="A2523" s="329" t="s">
        <v>143</v>
      </c>
      <c r="B2523" s="329" t="s">
        <v>207</v>
      </c>
      <c r="C2523" s="330">
        <v>42297</v>
      </c>
      <c r="D2523" s="335">
        <v>42532</v>
      </c>
      <c r="E2523" s="331">
        <v>2016</v>
      </c>
      <c r="F2523" s="331">
        <v>4</v>
      </c>
      <c r="G2523" s="331">
        <v>13</v>
      </c>
      <c r="H2523">
        <v>79.030285714285725</v>
      </c>
      <c r="I2523" s="370">
        <v>2.1526000000000001</v>
      </c>
      <c r="J2523" t="s">
        <v>17</v>
      </c>
      <c r="K2523" t="s">
        <v>17</v>
      </c>
      <c r="L2523" s="367" t="s">
        <v>424</v>
      </c>
      <c r="M2523"/>
      <c r="N2523"/>
      <c r="O2523"/>
      <c r="P2523"/>
      <c r="Q2523"/>
      <c r="R2523" s="14"/>
      <c r="S2523"/>
      <c r="T2523" t="s">
        <v>17</v>
      </c>
      <c r="U2523" t="s">
        <v>17</v>
      </c>
      <c r="V2523" s="403">
        <v>0.48122333333333334</v>
      </c>
      <c r="W2523" s="14">
        <v>75</v>
      </c>
      <c r="X2523" s="332">
        <v>0.81882499999999991</v>
      </c>
      <c r="Y2523" s="140">
        <v>100</v>
      </c>
      <c r="Z2523" s="403">
        <v>0.81057000000000001</v>
      </c>
      <c r="AA2523" s="140">
        <v>105</v>
      </c>
      <c r="AB2523" s="403">
        <v>0.78404000000000007</v>
      </c>
      <c r="AC2523" s="140">
        <v>119</v>
      </c>
      <c r="AD2523" s="403">
        <v>0.720225</v>
      </c>
      <c r="AE2523" s="331">
        <v>126</v>
      </c>
    </row>
    <row r="2524" spans="1:31" s="331" customFormat="1">
      <c r="A2524" s="331" t="s">
        <v>143</v>
      </c>
      <c r="B2524" s="329" t="s">
        <v>207</v>
      </c>
      <c r="C2524" s="330">
        <v>42297</v>
      </c>
      <c r="D2524" s="335">
        <v>42532</v>
      </c>
      <c r="E2524" s="331">
        <v>2016</v>
      </c>
      <c r="F2524" s="331">
        <v>4</v>
      </c>
      <c r="G2524" s="331">
        <v>14</v>
      </c>
      <c r="H2524">
        <v>73.595657142857149</v>
      </c>
      <c r="I2524" s="370">
        <v>1.8935999999999999</v>
      </c>
      <c r="J2524" t="s">
        <v>17</v>
      </c>
      <c r="K2524" t="s">
        <v>17</v>
      </c>
      <c r="L2524"/>
      <c r="M2524"/>
      <c r="N2524"/>
      <c r="O2524"/>
      <c r="P2524"/>
      <c r="Q2524"/>
      <c r="R2524"/>
      <c r="S2524"/>
      <c r="T2524" t="s">
        <v>17</v>
      </c>
      <c r="U2524" t="s">
        <v>17</v>
      </c>
      <c r="V2524" s="404">
        <v>0.41147</v>
      </c>
      <c r="W2524" s="14">
        <v>75</v>
      </c>
      <c r="X2524" s="332">
        <v>0.70690999999999993</v>
      </c>
      <c r="Y2524" s="140">
        <v>100</v>
      </c>
      <c r="Z2524" s="404">
        <v>0.71292999999999995</v>
      </c>
      <c r="AA2524" s="140">
        <v>105</v>
      </c>
      <c r="AB2524" s="404">
        <v>0.63886333333333345</v>
      </c>
      <c r="AC2524" s="140">
        <v>119</v>
      </c>
      <c r="AD2524" s="404">
        <v>0.58221000000000001</v>
      </c>
      <c r="AE2524" s="331">
        <v>126</v>
      </c>
    </row>
    <row r="2525" spans="1:31" s="331" customFormat="1">
      <c r="A2525"/>
      <c r="B2525"/>
      <c r="C2525"/>
      <c r="D2525"/>
      <c r="E2525" s="331">
        <v>2017</v>
      </c>
      <c r="F2525" s="331">
        <v>1</v>
      </c>
      <c r="G2525" s="331">
        <v>1</v>
      </c>
      <c r="H2525">
        <v>24.184350666666667</v>
      </c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 s="444"/>
      <c r="W2525" s="14"/>
      <c r="X2525" s="454">
        <v>0.31462897526501798</v>
      </c>
      <c r="Y2525" s="140">
        <v>86</v>
      </c>
      <c r="Z2525" s="454">
        <v>0.329756329113924</v>
      </c>
      <c r="AA2525" s="140">
        <v>98</v>
      </c>
      <c r="AB2525" s="454">
        <v>0.31624632352941201</v>
      </c>
      <c r="AC2525" s="140">
        <v>109</v>
      </c>
      <c r="AD2525" s="454">
        <v>0.29805283018867901</v>
      </c>
      <c r="AE2525" s="331">
        <v>116</v>
      </c>
    </row>
    <row r="2526" spans="1:31" s="331" customFormat="1">
      <c r="A2526"/>
      <c r="B2526"/>
      <c r="C2526"/>
      <c r="D2526"/>
      <c r="E2526" s="331">
        <v>2017</v>
      </c>
      <c r="F2526" s="331">
        <v>1</v>
      </c>
      <c r="G2526" s="331">
        <v>2</v>
      </c>
      <c r="H2526">
        <v>12.771815047619047</v>
      </c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 s="444"/>
      <c r="W2526" s="14"/>
      <c r="X2526" s="454">
        <v>0.25730656934306601</v>
      </c>
      <c r="Y2526" s="140">
        <v>86</v>
      </c>
      <c r="Z2526" s="454">
        <v>0.26624350649350598</v>
      </c>
      <c r="AA2526" s="140">
        <v>98</v>
      </c>
      <c r="AB2526" s="454">
        <v>0.310147492625369</v>
      </c>
      <c r="AC2526" s="140">
        <v>109</v>
      </c>
      <c r="AD2526" s="454">
        <v>0.23165702479338801</v>
      </c>
      <c r="AE2526" s="331">
        <v>116</v>
      </c>
    </row>
    <row r="2527" spans="1:31" s="331" customFormat="1">
      <c r="A2527"/>
      <c r="B2527"/>
      <c r="C2527"/>
      <c r="D2527"/>
      <c r="E2527" s="331">
        <v>2017</v>
      </c>
      <c r="F2527" s="331">
        <v>1</v>
      </c>
      <c r="G2527" s="331">
        <v>3</v>
      </c>
      <c r="H2527">
        <v>38.699049714285707</v>
      </c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 s="444"/>
      <c r="W2527" s="14"/>
      <c r="X2527" s="454">
        <v>0.35603780068728502</v>
      </c>
      <c r="Y2527" s="140">
        <v>86</v>
      </c>
      <c r="Z2527" s="454">
        <v>0.42141401273885298</v>
      </c>
      <c r="AA2527" s="140">
        <v>98</v>
      </c>
      <c r="AB2527" s="454">
        <v>0.40586296296296298</v>
      </c>
      <c r="AC2527" s="140">
        <v>109</v>
      </c>
      <c r="AD2527" s="454">
        <v>0.38339629629629601</v>
      </c>
      <c r="AE2527" s="331">
        <v>116</v>
      </c>
    </row>
    <row r="2528" spans="1:31" s="331" customFormat="1">
      <c r="A2528"/>
      <c r="B2528"/>
      <c r="C2528"/>
      <c r="D2528"/>
      <c r="E2528" s="331">
        <v>2017</v>
      </c>
      <c r="F2528" s="331">
        <v>1</v>
      </c>
      <c r="G2528" s="331">
        <v>4</v>
      </c>
      <c r="H2528">
        <v>36.815990095238092</v>
      </c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 s="444"/>
      <c r="W2528" s="14"/>
      <c r="X2528" s="454">
        <v>0.32361151079136702</v>
      </c>
      <c r="Y2528" s="140">
        <v>86</v>
      </c>
      <c r="Z2528" s="454">
        <v>0.39515771812080502</v>
      </c>
      <c r="AA2528" s="140">
        <v>98</v>
      </c>
      <c r="AB2528" s="454">
        <v>0.40486590038314202</v>
      </c>
      <c r="AC2528" s="140">
        <v>109</v>
      </c>
      <c r="AD2528" s="454">
        <v>0.348677290836653</v>
      </c>
      <c r="AE2528" s="331">
        <v>116</v>
      </c>
    </row>
    <row r="2529" spans="1:31" s="331" customFormat="1">
      <c r="A2529"/>
      <c r="B2529"/>
      <c r="C2529"/>
      <c r="D2529"/>
      <c r="E2529" s="331">
        <v>2017</v>
      </c>
      <c r="F2529" s="331">
        <v>1</v>
      </c>
      <c r="G2529" s="331">
        <v>5</v>
      </c>
      <c r="H2529">
        <v>67.830663999999999</v>
      </c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 s="444"/>
      <c r="W2529" s="14"/>
      <c r="X2529" s="454">
        <v>0.39292222222222201</v>
      </c>
      <c r="Y2529" s="140">
        <v>86</v>
      </c>
      <c r="Z2529" s="454">
        <v>0.56875796178343996</v>
      </c>
      <c r="AA2529" s="140">
        <v>98</v>
      </c>
      <c r="AB2529" s="454">
        <v>0.63193233082706801</v>
      </c>
      <c r="AC2529" s="140">
        <v>109</v>
      </c>
      <c r="AD2529" s="454">
        <v>0.62412408759124105</v>
      </c>
      <c r="AE2529" s="331">
        <v>116</v>
      </c>
    </row>
    <row r="2530" spans="1:31" s="331" customFormat="1">
      <c r="A2530"/>
      <c r="B2530"/>
      <c r="C2530"/>
      <c r="D2530"/>
      <c r="E2530" s="331">
        <v>2017</v>
      </c>
      <c r="F2530" s="331">
        <v>1</v>
      </c>
      <c r="G2530" s="331">
        <v>6</v>
      </c>
      <c r="H2530">
        <v>68.55479714285714</v>
      </c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 s="444"/>
      <c r="W2530" s="14"/>
      <c r="X2530" s="454">
        <v>0.394358208955224</v>
      </c>
      <c r="Y2530" s="140">
        <v>86</v>
      </c>
      <c r="Z2530" s="454">
        <v>0.536900662251656</v>
      </c>
      <c r="AA2530" s="140">
        <v>98</v>
      </c>
      <c r="AB2530" s="454">
        <v>0.64729571984435796</v>
      </c>
      <c r="AC2530" s="140">
        <v>109</v>
      </c>
      <c r="AD2530" s="454">
        <v>0.65119767441860499</v>
      </c>
      <c r="AE2530" s="331">
        <v>116</v>
      </c>
    </row>
    <row r="2531" spans="1:31" s="331" customFormat="1">
      <c r="A2531"/>
      <c r="B2531"/>
      <c r="C2531"/>
      <c r="D2531"/>
      <c r="E2531" s="331">
        <v>2017</v>
      </c>
      <c r="F2531" s="331">
        <v>1</v>
      </c>
      <c r="G2531" s="331">
        <v>7</v>
      </c>
      <c r="H2531">
        <v>84.688937142857142</v>
      </c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 s="444"/>
      <c r="W2531" s="14"/>
      <c r="X2531" s="454">
        <v>0.29984074074074102</v>
      </c>
      <c r="Y2531" s="140">
        <v>86</v>
      </c>
      <c r="Z2531" s="454">
        <v>0.50258724832214796</v>
      </c>
      <c r="AA2531" s="140">
        <v>98</v>
      </c>
      <c r="AB2531" s="454">
        <v>0.61060885608856097</v>
      </c>
      <c r="AC2531" s="140">
        <v>109</v>
      </c>
      <c r="AD2531" s="454">
        <v>0.66052962962963002</v>
      </c>
      <c r="AE2531" s="331">
        <v>116</v>
      </c>
    </row>
    <row r="2532" spans="1:31" s="331" customFormat="1">
      <c r="A2532"/>
      <c r="B2532"/>
      <c r="C2532"/>
      <c r="D2532"/>
      <c r="E2532" s="331">
        <v>2017</v>
      </c>
      <c r="F2532" s="331">
        <v>1</v>
      </c>
      <c r="G2532" s="331">
        <v>8</v>
      </c>
      <c r="H2532">
        <v>47.452673714285716</v>
      </c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 s="444"/>
      <c r="W2532" s="14"/>
      <c r="X2532" s="454">
        <v>0.22969348659003799</v>
      </c>
      <c r="Y2532" s="140">
        <v>86</v>
      </c>
      <c r="Z2532" s="454">
        <v>0.28616666666666701</v>
      </c>
      <c r="AA2532" s="140">
        <v>98</v>
      </c>
      <c r="AB2532" s="454">
        <v>0.39346274509803902</v>
      </c>
      <c r="AC2532" s="140">
        <v>109</v>
      </c>
      <c r="AD2532" s="454">
        <v>0.40526086956521701</v>
      </c>
      <c r="AE2532" s="331">
        <v>116</v>
      </c>
    </row>
    <row r="2533" spans="1:31" s="331" customFormat="1">
      <c r="A2533"/>
      <c r="B2533"/>
      <c r="C2533"/>
      <c r="D2533"/>
      <c r="E2533" s="331">
        <v>2017</v>
      </c>
      <c r="F2533" s="331">
        <v>1</v>
      </c>
      <c r="G2533" s="331">
        <v>9</v>
      </c>
      <c r="H2533">
        <v>56.380145904761896</v>
      </c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 s="444"/>
      <c r="W2533" s="14"/>
      <c r="X2533" s="454">
        <v>0.36591851851851898</v>
      </c>
      <c r="Y2533" s="140">
        <v>86</v>
      </c>
      <c r="Z2533" s="454">
        <v>0.49275159235668797</v>
      </c>
      <c r="AA2533" s="140">
        <v>98</v>
      </c>
      <c r="AB2533" s="454">
        <v>0.51119841269841304</v>
      </c>
      <c r="AC2533" s="140">
        <v>109</v>
      </c>
      <c r="AD2533" s="454">
        <v>0.51575187969924796</v>
      </c>
      <c r="AE2533" s="331">
        <v>116</v>
      </c>
    </row>
    <row r="2534" spans="1:31" s="331" customFormat="1">
      <c r="A2534"/>
      <c r="B2534"/>
      <c r="C2534"/>
      <c r="D2534"/>
      <c r="E2534" s="331">
        <v>2017</v>
      </c>
      <c r="F2534" s="331">
        <v>1</v>
      </c>
      <c r="G2534" s="331">
        <v>10</v>
      </c>
      <c r="H2534">
        <v>61.566874285714285</v>
      </c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 s="444"/>
      <c r="W2534" s="14"/>
      <c r="X2534" s="454">
        <v>0.35426666666666701</v>
      </c>
      <c r="Y2534" s="140">
        <v>86</v>
      </c>
      <c r="Z2534" s="454">
        <v>0.48341830065359498</v>
      </c>
      <c r="AA2534" s="140">
        <v>98</v>
      </c>
      <c r="AB2534" s="454">
        <v>0.52900746268656695</v>
      </c>
      <c r="AC2534" s="140">
        <v>109</v>
      </c>
      <c r="AD2534" s="454">
        <v>0.56641544117647102</v>
      </c>
      <c r="AE2534" s="331">
        <v>116</v>
      </c>
    </row>
    <row r="2535" spans="1:31" s="331" customFormat="1">
      <c r="A2535"/>
      <c r="B2535"/>
      <c r="C2535"/>
      <c r="D2535"/>
      <c r="E2535" s="331">
        <v>2017</v>
      </c>
      <c r="F2535" s="331">
        <v>1</v>
      </c>
      <c r="G2535" s="331">
        <v>11</v>
      </c>
      <c r="H2535">
        <v>72.675711428571418</v>
      </c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 s="444"/>
      <c r="W2535" s="14"/>
      <c r="X2535" s="454">
        <v>0.39356690140845102</v>
      </c>
      <c r="Y2535" s="140">
        <v>86</v>
      </c>
      <c r="Z2535" s="454">
        <v>0.552618892508143</v>
      </c>
      <c r="AA2535" s="140">
        <v>98</v>
      </c>
      <c r="AB2535" s="454">
        <v>0.638922480620155</v>
      </c>
      <c r="AC2535" s="140">
        <v>109</v>
      </c>
      <c r="AD2535" s="454">
        <v>0.71753260869565205</v>
      </c>
      <c r="AE2535" s="331">
        <v>116</v>
      </c>
    </row>
    <row r="2536" spans="1:31" s="331" customFormat="1">
      <c r="A2536"/>
      <c r="B2536"/>
      <c r="C2536"/>
      <c r="D2536"/>
      <c r="E2536" s="331">
        <v>2017</v>
      </c>
      <c r="F2536" s="331">
        <v>1</v>
      </c>
      <c r="G2536" s="331">
        <v>12</v>
      </c>
      <c r="H2536">
        <v>84.921211047619053</v>
      </c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 s="444"/>
      <c r="W2536" s="14"/>
      <c r="X2536" s="454">
        <v>0.42435897435897402</v>
      </c>
      <c r="Y2536" s="140">
        <v>86</v>
      </c>
      <c r="Z2536" s="454">
        <v>0.58105937500000004</v>
      </c>
      <c r="AA2536" s="140">
        <v>98</v>
      </c>
      <c r="AB2536" s="454">
        <v>0.66050735294117602</v>
      </c>
      <c r="AC2536" s="140">
        <v>109</v>
      </c>
      <c r="AD2536" s="454">
        <v>0.75915925925925898</v>
      </c>
      <c r="AE2536" s="331">
        <v>116</v>
      </c>
    </row>
    <row r="2537" spans="1:31" s="331" customFormat="1">
      <c r="A2537"/>
      <c r="B2537"/>
      <c r="C2537"/>
      <c r="D2537"/>
      <c r="E2537" s="331">
        <v>2017</v>
      </c>
      <c r="F2537" s="331">
        <v>1</v>
      </c>
      <c r="G2537" s="331">
        <v>13</v>
      </c>
      <c r="H2537">
        <v>90.951966285714292</v>
      </c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 s="444"/>
      <c r="W2537" s="14"/>
      <c r="X2537" s="454">
        <v>0.38861403508771902</v>
      </c>
      <c r="Y2537" s="140">
        <v>86</v>
      </c>
      <c r="Z2537" s="454">
        <v>0.60114239482200604</v>
      </c>
      <c r="AA2537" s="140">
        <v>98</v>
      </c>
      <c r="AB2537" s="454">
        <v>0.66008076923076897</v>
      </c>
      <c r="AC2537" s="140">
        <v>109</v>
      </c>
      <c r="AD2537" s="454">
        <v>0.76109523809523805</v>
      </c>
      <c r="AE2537" s="331">
        <v>116</v>
      </c>
    </row>
    <row r="2538" spans="1:31" s="331" customFormat="1">
      <c r="A2538"/>
      <c r="B2538"/>
      <c r="C2538"/>
      <c r="D2538"/>
      <c r="E2538" s="331">
        <v>2017</v>
      </c>
      <c r="F2538" s="331">
        <v>1</v>
      </c>
      <c r="G2538" s="331">
        <v>14</v>
      </c>
      <c r="H2538">
        <v>56.538114285714286</v>
      </c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 s="444"/>
      <c r="W2538" s="14"/>
      <c r="X2538" s="454">
        <v>0.353884476534296</v>
      </c>
      <c r="Y2538" s="140">
        <v>86</v>
      </c>
      <c r="Z2538" s="454">
        <v>0.491202572347267</v>
      </c>
      <c r="AA2538" s="140">
        <v>98</v>
      </c>
      <c r="AB2538" s="454">
        <v>0.51183955223880595</v>
      </c>
      <c r="AC2538" s="140">
        <v>109</v>
      </c>
      <c r="AD2538" s="454">
        <v>0.53736923076923104</v>
      </c>
      <c r="AE2538" s="331">
        <v>116</v>
      </c>
    </row>
    <row r="2539" spans="1:31" s="331" customFormat="1">
      <c r="A2539"/>
      <c r="B2539"/>
      <c r="C2539"/>
      <c r="D2539"/>
      <c r="E2539" s="331">
        <v>2017</v>
      </c>
      <c r="F2539" s="331">
        <v>2</v>
      </c>
      <c r="G2539" s="331">
        <v>1</v>
      </c>
      <c r="H2539">
        <v>15.434644761904762</v>
      </c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 s="444"/>
      <c r="W2539" s="14"/>
      <c r="X2539" s="454">
        <v>0.26539552238806002</v>
      </c>
      <c r="Y2539" s="140">
        <v>86</v>
      </c>
      <c r="Z2539" s="454">
        <v>0.28792542372881402</v>
      </c>
      <c r="AA2539" s="140">
        <v>98</v>
      </c>
      <c r="AB2539" s="454">
        <v>0.26287547169811298</v>
      </c>
      <c r="AC2539" s="140">
        <v>109</v>
      </c>
      <c r="AD2539" s="454">
        <v>0.261490909090909</v>
      </c>
      <c r="AE2539" s="331">
        <v>116</v>
      </c>
    </row>
    <row r="2540" spans="1:31" s="331" customFormat="1">
      <c r="A2540"/>
      <c r="B2540"/>
      <c r="C2540"/>
      <c r="D2540"/>
      <c r="E2540" s="331">
        <v>2017</v>
      </c>
      <c r="F2540" s="331">
        <v>2</v>
      </c>
      <c r="G2540" s="331">
        <v>2</v>
      </c>
      <c r="H2540">
        <v>16.888834285714285</v>
      </c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 s="444"/>
      <c r="W2540" s="14"/>
      <c r="X2540" s="454">
        <v>0.242109090909091</v>
      </c>
      <c r="Y2540" s="140">
        <v>86</v>
      </c>
      <c r="Z2540" s="454">
        <v>0.28387055016181201</v>
      </c>
      <c r="AA2540" s="140">
        <v>98</v>
      </c>
      <c r="AB2540" s="454">
        <v>0.27845634920634899</v>
      </c>
      <c r="AC2540" s="140">
        <v>109</v>
      </c>
      <c r="AD2540" s="454">
        <v>0.26179166666666698</v>
      </c>
      <c r="AE2540" s="331">
        <v>116</v>
      </c>
    </row>
    <row r="2541" spans="1:31" s="331" customFormat="1">
      <c r="A2541"/>
      <c r="B2541"/>
      <c r="C2541"/>
      <c r="D2541"/>
      <c r="E2541" s="331">
        <v>2017</v>
      </c>
      <c r="F2541" s="331">
        <v>2</v>
      </c>
      <c r="G2541" s="331">
        <v>3</v>
      </c>
      <c r="H2541">
        <v>29.739864000000001</v>
      </c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 s="444"/>
      <c r="W2541" s="14"/>
      <c r="X2541" s="454">
        <v>0.29944444444444401</v>
      </c>
      <c r="Y2541" s="140">
        <v>86</v>
      </c>
      <c r="Z2541" s="454">
        <v>0.34406896551724098</v>
      </c>
      <c r="AA2541" s="140">
        <v>98</v>
      </c>
      <c r="AB2541" s="454">
        <v>0.33773106060606101</v>
      </c>
      <c r="AC2541" s="140">
        <v>109</v>
      </c>
      <c r="AD2541" s="454">
        <v>0.35174452554744501</v>
      </c>
      <c r="AE2541" s="331">
        <v>116</v>
      </c>
    </row>
    <row r="2542" spans="1:31" s="331" customFormat="1">
      <c r="A2542"/>
      <c r="B2542"/>
      <c r="C2542"/>
      <c r="D2542"/>
      <c r="E2542" s="331">
        <v>2017</v>
      </c>
      <c r="F2542" s="331">
        <v>2</v>
      </c>
      <c r="G2542" s="331">
        <v>4</v>
      </c>
      <c r="H2542">
        <v>35.573631238095238</v>
      </c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 s="444"/>
      <c r="W2542" s="14"/>
      <c r="X2542" s="454">
        <v>0.267221789883269</v>
      </c>
      <c r="Y2542" s="140">
        <v>86</v>
      </c>
      <c r="Z2542" s="454">
        <v>0.38173539518900301</v>
      </c>
      <c r="AA2542" s="140">
        <v>98</v>
      </c>
      <c r="AB2542" s="454">
        <v>0.44943968871595302</v>
      </c>
      <c r="AC2542" s="140">
        <v>109</v>
      </c>
      <c r="AD2542" s="454">
        <v>0.454091254752852</v>
      </c>
      <c r="AE2542" s="331">
        <v>116</v>
      </c>
    </row>
    <row r="2543" spans="1:31" s="331" customFormat="1">
      <c r="A2543"/>
      <c r="B2543"/>
      <c r="C2543"/>
      <c r="D2543"/>
      <c r="E2543" s="331">
        <v>2017</v>
      </c>
      <c r="F2543" s="331">
        <v>2</v>
      </c>
      <c r="G2543" s="331">
        <v>5</v>
      </c>
      <c r="H2543">
        <v>53.583294285714295</v>
      </c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 s="444"/>
      <c r="W2543" s="14"/>
      <c r="X2543" s="454">
        <v>0.26974253731343301</v>
      </c>
      <c r="Y2543" s="140">
        <v>86</v>
      </c>
      <c r="Z2543" s="454">
        <v>0.39138607594936697</v>
      </c>
      <c r="AA2543" s="140">
        <v>98</v>
      </c>
      <c r="AB2543" s="454">
        <v>0.48466265060240998</v>
      </c>
      <c r="AC2543" s="140">
        <v>109</v>
      </c>
      <c r="AD2543" s="454">
        <v>0.54330337078651703</v>
      </c>
      <c r="AE2543" s="331">
        <v>116</v>
      </c>
    </row>
    <row r="2544" spans="1:31" s="331" customFormat="1">
      <c r="A2544"/>
      <c r="B2544"/>
      <c r="C2544"/>
      <c r="D2544"/>
      <c r="E2544" s="331">
        <v>2017</v>
      </c>
      <c r="F2544" s="331">
        <v>2</v>
      </c>
      <c r="G2544" s="331">
        <v>6</v>
      </c>
      <c r="H2544">
        <v>80.812120190476193</v>
      </c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 s="444"/>
      <c r="W2544" s="14"/>
      <c r="X2544" s="454">
        <v>0.35520289855072501</v>
      </c>
      <c r="Y2544" s="140">
        <v>86</v>
      </c>
      <c r="Z2544" s="454">
        <v>0.53587337662337697</v>
      </c>
      <c r="AA2544" s="140">
        <v>98</v>
      </c>
      <c r="AB2544" s="454">
        <v>0.68847601476014797</v>
      </c>
      <c r="AC2544" s="140">
        <v>109</v>
      </c>
      <c r="AD2544" s="454">
        <v>0.72193283582089596</v>
      </c>
      <c r="AE2544" s="331">
        <v>116</v>
      </c>
    </row>
    <row r="2545" spans="1:31" s="331" customFormat="1">
      <c r="A2545"/>
      <c r="B2545"/>
      <c r="C2545"/>
      <c r="D2545"/>
      <c r="E2545" s="331">
        <v>2017</v>
      </c>
      <c r="F2545" s="331">
        <v>2</v>
      </c>
      <c r="G2545" s="331">
        <v>7</v>
      </c>
      <c r="H2545">
        <v>84.110764571428561</v>
      </c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 s="444"/>
      <c r="W2545" s="14"/>
      <c r="X2545" s="454">
        <v>0.297053003533569</v>
      </c>
      <c r="Y2545" s="140">
        <v>86</v>
      </c>
      <c r="Z2545" s="454">
        <v>0.46233788395904402</v>
      </c>
      <c r="AA2545" s="140">
        <v>98</v>
      </c>
      <c r="AB2545" s="454">
        <v>0.62876086956521704</v>
      </c>
      <c r="AC2545" s="140">
        <v>109</v>
      </c>
      <c r="AD2545" s="454">
        <v>0.71664492753623199</v>
      </c>
      <c r="AE2545" s="331">
        <v>116</v>
      </c>
    </row>
    <row r="2546" spans="1:31" s="331" customFormat="1">
      <c r="A2546"/>
      <c r="B2546"/>
      <c r="C2546"/>
      <c r="D2546"/>
      <c r="E2546" s="331">
        <v>2017</v>
      </c>
      <c r="F2546" s="331">
        <v>2</v>
      </c>
      <c r="G2546" s="331">
        <v>8</v>
      </c>
      <c r="H2546">
        <v>44.255715428571428</v>
      </c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 s="444"/>
      <c r="W2546" s="14"/>
      <c r="X2546" s="454">
        <v>0.28416356877323401</v>
      </c>
      <c r="Y2546" s="140">
        <v>86</v>
      </c>
      <c r="Z2546" s="454">
        <v>0.35988571428571398</v>
      </c>
      <c r="AA2546" s="140">
        <v>98</v>
      </c>
      <c r="AB2546" s="454">
        <v>0.42823735408560298</v>
      </c>
      <c r="AC2546" s="140">
        <v>109</v>
      </c>
      <c r="AD2546" s="454">
        <v>0.49649264705882401</v>
      </c>
      <c r="AE2546" s="331">
        <v>116</v>
      </c>
    </row>
    <row r="2547" spans="1:31" s="331" customFormat="1">
      <c r="A2547"/>
      <c r="B2547"/>
      <c r="C2547"/>
      <c r="D2547"/>
      <c r="E2547" s="331">
        <v>2017</v>
      </c>
      <c r="F2547" s="331">
        <v>2</v>
      </c>
      <c r="G2547" s="331">
        <v>9</v>
      </c>
      <c r="H2547">
        <v>72.328176380952399</v>
      </c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 s="444"/>
      <c r="W2547" s="14"/>
      <c r="X2547" s="454">
        <v>0.34470567375886502</v>
      </c>
      <c r="Y2547" s="140">
        <v>86</v>
      </c>
      <c r="Z2547" s="454">
        <v>0.51514545454545502</v>
      </c>
      <c r="AA2547" s="140">
        <v>98</v>
      </c>
      <c r="AB2547" s="454">
        <v>0.59851481481481505</v>
      </c>
      <c r="AC2547" s="140">
        <v>109</v>
      </c>
      <c r="AD2547" s="454">
        <v>0.67778021978021996</v>
      </c>
      <c r="AE2547" s="331">
        <v>116</v>
      </c>
    </row>
    <row r="2548" spans="1:31" s="331" customFormat="1">
      <c r="A2548"/>
      <c r="B2548"/>
      <c r="C2548"/>
      <c r="D2548"/>
      <c r="E2548" s="331">
        <v>2017</v>
      </c>
      <c r="F2548" s="331">
        <v>2</v>
      </c>
      <c r="G2548" s="331">
        <v>10</v>
      </c>
      <c r="H2548">
        <v>74.476813714285726</v>
      </c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 s="444"/>
      <c r="W2548" s="14"/>
      <c r="X2548" s="454">
        <v>0.372433691756272</v>
      </c>
      <c r="Y2548" s="140">
        <v>86</v>
      </c>
      <c r="Z2548" s="454">
        <v>0.59161392405063296</v>
      </c>
      <c r="AA2548" s="140">
        <v>98</v>
      </c>
      <c r="AB2548" s="454">
        <v>0.654529182879377</v>
      </c>
      <c r="AC2548" s="140">
        <v>109</v>
      </c>
      <c r="AD2548" s="454">
        <v>0.71402508960573496</v>
      </c>
      <c r="AE2548" s="331">
        <v>116</v>
      </c>
    </row>
    <row r="2549" spans="1:31" s="331" customFormat="1">
      <c r="A2549"/>
      <c r="B2549"/>
      <c r="C2549"/>
      <c r="D2549"/>
      <c r="E2549" s="331">
        <v>2017</v>
      </c>
      <c r="F2549" s="331">
        <v>2</v>
      </c>
      <c r="G2549" s="331">
        <v>11</v>
      </c>
      <c r="H2549">
        <v>60.661102857142858</v>
      </c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 s="444"/>
      <c r="W2549" s="14"/>
      <c r="X2549" s="454">
        <v>0.40290671641790998</v>
      </c>
      <c r="Y2549" s="140">
        <v>86</v>
      </c>
      <c r="Z2549" s="454">
        <v>0.543366666666667</v>
      </c>
      <c r="AA2549" s="140">
        <v>98</v>
      </c>
      <c r="AB2549" s="454">
        <v>0.58625563909774403</v>
      </c>
      <c r="AC2549" s="140">
        <v>109</v>
      </c>
      <c r="AD2549" s="454">
        <v>0.60213138686131396</v>
      </c>
      <c r="AE2549" s="331">
        <v>116</v>
      </c>
    </row>
    <row r="2550" spans="1:31" s="331" customFormat="1">
      <c r="A2550"/>
      <c r="B2550"/>
      <c r="C2550"/>
      <c r="D2550"/>
      <c r="E2550" s="331">
        <v>2017</v>
      </c>
      <c r="F2550" s="331">
        <v>2</v>
      </c>
      <c r="G2550" s="331">
        <v>12</v>
      </c>
      <c r="H2550">
        <v>79.120517142857139</v>
      </c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 s="444"/>
      <c r="W2550" s="14"/>
      <c r="X2550" s="454">
        <v>0.32910218978102201</v>
      </c>
      <c r="Y2550" s="140">
        <v>86</v>
      </c>
      <c r="Z2550" s="454">
        <v>0.49995035460992898</v>
      </c>
      <c r="AA2550" s="140">
        <v>98</v>
      </c>
      <c r="AB2550" s="454">
        <v>0.59766412213740505</v>
      </c>
      <c r="AC2550" s="140">
        <v>109</v>
      </c>
      <c r="AD2550" s="454">
        <v>0.76528413284132801</v>
      </c>
      <c r="AE2550" s="331">
        <v>116</v>
      </c>
    </row>
    <row r="2551" spans="1:31" s="331" customFormat="1">
      <c r="A2551"/>
      <c r="B2551"/>
      <c r="C2551"/>
      <c r="D2551"/>
      <c r="E2551" s="331">
        <v>2017</v>
      </c>
      <c r="F2551" s="331">
        <v>2</v>
      </c>
      <c r="G2551" s="331">
        <v>13</v>
      </c>
      <c r="H2551">
        <v>74.002770285714291</v>
      </c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 s="444"/>
      <c r="W2551" s="14"/>
      <c r="X2551" s="454">
        <v>0.28901915708812298</v>
      </c>
      <c r="Y2551" s="140">
        <v>86</v>
      </c>
      <c r="Z2551" s="454">
        <v>0.45980536912751702</v>
      </c>
      <c r="AA2551" s="140">
        <v>98</v>
      </c>
      <c r="AB2551" s="454">
        <v>0.54238951310861405</v>
      </c>
      <c r="AC2551" s="140">
        <v>109</v>
      </c>
      <c r="AD2551" s="454">
        <v>0.61171863117870695</v>
      </c>
      <c r="AE2551" s="331">
        <v>116</v>
      </c>
    </row>
    <row r="2552" spans="1:31" s="331" customFormat="1">
      <c r="A2552"/>
      <c r="B2552"/>
      <c r="C2552"/>
      <c r="D2552"/>
      <c r="E2552" s="331">
        <v>2017</v>
      </c>
      <c r="F2552" s="331">
        <v>2</v>
      </c>
      <c r="G2552" s="331">
        <v>14</v>
      </c>
      <c r="H2552">
        <v>78.862775619047611</v>
      </c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 s="444"/>
      <c r="W2552" s="14"/>
      <c r="X2552" s="454">
        <v>0.34658608058608098</v>
      </c>
      <c r="Y2552" s="140">
        <v>86</v>
      </c>
      <c r="Z2552" s="454">
        <v>0.48577027027026998</v>
      </c>
      <c r="AA2552" s="140">
        <v>98</v>
      </c>
      <c r="AB2552" s="454">
        <v>0.53632342007434897</v>
      </c>
      <c r="AC2552" s="140">
        <v>109</v>
      </c>
      <c r="AD2552" s="454">
        <v>0.70707473309608504</v>
      </c>
      <c r="AE2552" s="331">
        <v>116</v>
      </c>
    </row>
    <row r="2553" spans="1:31" s="331" customFormat="1">
      <c r="A2553"/>
      <c r="B2553"/>
      <c r="C2553"/>
      <c r="D2553"/>
      <c r="E2553" s="331">
        <v>2017</v>
      </c>
      <c r="F2553" s="331">
        <v>3</v>
      </c>
      <c r="G2553" s="331">
        <v>1</v>
      </c>
      <c r="H2553">
        <v>9.4963565714285725</v>
      </c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 s="444"/>
      <c r="W2553" s="14"/>
      <c r="X2553" s="454">
        <v>0.23911636363636399</v>
      </c>
      <c r="Y2553" s="140">
        <v>86</v>
      </c>
      <c r="Z2553" s="454">
        <v>0.25680338983050799</v>
      </c>
      <c r="AA2553" s="140">
        <v>98</v>
      </c>
      <c r="AB2553" s="454">
        <v>0.247726937269373</v>
      </c>
      <c r="AC2553" s="140">
        <v>109</v>
      </c>
      <c r="AD2553" s="454">
        <v>0.25149070631970299</v>
      </c>
      <c r="AE2553" s="331">
        <v>116</v>
      </c>
    </row>
    <row r="2554" spans="1:31">
      <c r="E2554" s="331">
        <v>2017</v>
      </c>
      <c r="F2554" s="331">
        <v>3</v>
      </c>
      <c r="G2554" s="331">
        <v>2</v>
      </c>
      <c r="H2554">
        <v>18.438556190476195</v>
      </c>
      <c r="X2554" s="454">
        <v>0.30685984848484799</v>
      </c>
      <c r="Y2554" s="140">
        <v>86</v>
      </c>
      <c r="Z2554" s="454">
        <v>0.32008896797153003</v>
      </c>
      <c r="AA2554" s="140">
        <v>98</v>
      </c>
      <c r="AB2554" s="454">
        <v>0.29377307692307703</v>
      </c>
      <c r="AC2554" s="140">
        <v>109</v>
      </c>
      <c r="AD2554" s="454">
        <v>0.296223938223938</v>
      </c>
      <c r="AE2554" s="331">
        <v>116</v>
      </c>
    </row>
    <row r="2555" spans="1:31">
      <c r="E2555" s="331">
        <v>2017</v>
      </c>
      <c r="F2555" s="331">
        <v>3</v>
      </c>
      <c r="G2555" s="331">
        <v>3</v>
      </c>
      <c r="H2555">
        <v>33.696079999999995</v>
      </c>
      <c r="X2555" s="454">
        <v>0.39012773722627703</v>
      </c>
      <c r="Y2555" s="140">
        <v>86</v>
      </c>
      <c r="Z2555" s="454">
        <v>0.43486643835616401</v>
      </c>
      <c r="AA2555" s="140">
        <v>98</v>
      </c>
      <c r="AB2555" s="454">
        <v>0.41975486381323002</v>
      </c>
      <c r="AC2555" s="140">
        <v>109</v>
      </c>
      <c r="AD2555" s="454">
        <v>0.42118181818181799</v>
      </c>
      <c r="AE2555" s="331">
        <v>116</v>
      </c>
    </row>
    <row r="2556" spans="1:31">
      <c r="E2556" s="331">
        <v>2017</v>
      </c>
      <c r="F2556" s="331">
        <v>3</v>
      </c>
      <c r="G2556" s="331">
        <v>4</v>
      </c>
      <c r="H2556">
        <v>57.083282666666662</v>
      </c>
      <c r="X2556" s="454">
        <v>0.42830996309963099</v>
      </c>
      <c r="Y2556" s="140">
        <v>86</v>
      </c>
      <c r="Z2556" s="454">
        <v>0.56789761092150204</v>
      </c>
      <c r="AA2556" s="140">
        <v>98</v>
      </c>
      <c r="AB2556" s="454">
        <v>0.58143018867924501</v>
      </c>
      <c r="AC2556" s="140">
        <v>109</v>
      </c>
      <c r="AD2556" s="454">
        <v>0.64162093862815905</v>
      </c>
      <c r="AE2556" s="331">
        <v>116</v>
      </c>
    </row>
    <row r="2557" spans="1:31">
      <c r="E2557" s="331">
        <v>2017</v>
      </c>
      <c r="F2557" s="331">
        <v>3</v>
      </c>
      <c r="G2557" s="331">
        <v>5</v>
      </c>
      <c r="H2557">
        <v>66.767615619047618</v>
      </c>
      <c r="X2557" s="454">
        <v>0.372520599250936</v>
      </c>
      <c r="Y2557" s="140">
        <v>86</v>
      </c>
      <c r="Z2557" s="454">
        <v>0.56363667820069197</v>
      </c>
      <c r="AA2557" s="140">
        <v>98</v>
      </c>
      <c r="AB2557" s="454">
        <v>0.62534469696969697</v>
      </c>
      <c r="AC2557" s="140">
        <v>109</v>
      </c>
      <c r="AD2557" s="454">
        <v>0.64379775280898899</v>
      </c>
      <c r="AE2557" s="331">
        <v>116</v>
      </c>
    </row>
    <row r="2558" spans="1:31">
      <c r="E2558" s="331">
        <v>2017</v>
      </c>
      <c r="F2558" s="331">
        <v>3</v>
      </c>
      <c r="G2558" s="331">
        <v>6</v>
      </c>
      <c r="H2558">
        <v>71.981517142857143</v>
      </c>
      <c r="X2558" s="454">
        <v>0.31058174904942998</v>
      </c>
      <c r="Y2558" s="140">
        <v>86</v>
      </c>
      <c r="Z2558" s="454">
        <v>0.45646488294314402</v>
      </c>
      <c r="AA2558" s="140">
        <v>98</v>
      </c>
      <c r="AB2558" s="454">
        <v>0.60409056603773603</v>
      </c>
      <c r="AC2558" s="140">
        <v>109</v>
      </c>
      <c r="AD2558" s="454">
        <v>0.70519485294117601</v>
      </c>
      <c r="AE2558" s="331">
        <v>116</v>
      </c>
    </row>
    <row r="2559" spans="1:31">
      <c r="E2559" s="331">
        <v>2017</v>
      </c>
      <c r="F2559" s="331">
        <v>3</v>
      </c>
      <c r="G2559" s="331">
        <v>7</v>
      </c>
      <c r="H2559">
        <v>76.407697142857145</v>
      </c>
      <c r="X2559" s="454">
        <v>0.413622222222222</v>
      </c>
      <c r="Y2559" s="140">
        <v>86</v>
      </c>
      <c r="Z2559" s="454">
        <v>0.56281884057970999</v>
      </c>
      <c r="AA2559" s="140">
        <v>98</v>
      </c>
      <c r="AB2559" s="454">
        <v>0.67101123595505596</v>
      </c>
      <c r="AC2559" s="140">
        <v>109</v>
      </c>
      <c r="AD2559" s="454">
        <v>0.75748717948717903</v>
      </c>
      <c r="AE2559" s="331">
        <v>116</v>
      </c>
    </row>
    <row r="2560" spans="1:31">
      <c r="E2560" s="331">
        <v>2017</v>
      </c>
      <c r="F2560" s="331">
        <v>3</v>
      </c>
      <c r="G2560" s="331">
        <v>8</v>
      </c>
      <c r="H2560">
        <v>65.262928761904774</v>
      </c>
      <c r="X2560" s="454">
        <v>0.335670498084291</v>
      </c>
      <c r="Y2560" s="140">
        <v>86</v>
      </c>
      <c r="Z2560" s="454">
        <v>0.45407308970099702</v>
      </c>
      <c r="AA2560" s="140">
        <v>98</v>
      </c>
      <c r="AB2560" s="454">
        <v>0.57367037037037005</v>
      </c>
      <c r="AC2560" s="140">
        <v>109</v>
      </c>
      <c r="AD2560" s="454">
        <v>0.67642066420664204</v>
      </c>
      <c r="AE2560" s="331">
        <v>116</v>
      </c>
    </row>
    <row r="2561" spans="5:31">
      <c r="E2561" s="331">
        <v>2017</v>
      </c>
      <c r="F2561" s="331">
        <v>3</v>
      </c>
      <c r="G2561" s="331">
        <v>9</v>
      </c>
      <c r="H2561">
        <v>66.120576761904758</v>
      </c>
      <c r="X2561" s="454">
        <v>0.39724535315985099</v>
      </c>
      <c r="Y2561" s="140">
        <v>86</v>
      </c>
      <c r="Z2561" s="454">
        <v>0.53979381443299002</v>
      </c>
      <c r="AA2561" s="140">
        <v>98</v>
      </c>
      <c r="AB2561" s="454">
        <v>0.55098888888888897</v>
      </c>
      <c r="AC2561" s="140">
        <v>109</v>
      </c>
      <c r="AD2561" s="454">
        <v>0.60261363636363596</v>
      </c>
      <c r="AE2561" s="331">
        <v>116</v>
      </c>
    </row>
    <row r="2562" spans="5:31">
      <c r="E2562" s="331">
        <v>2017</v>
      </c>
      <c r="F2562" s="331">
        <v>3</v>
      </c>
      <c r="G2562" s="331">
        <v>10</v>
      </c>
      <c r="H2562">
        <v>71.509202285714281</v>
      </c>
      <c r="X2562" s="454">
        <v>0.34663178294573599</v>
      </c>
      <c r="Y2562" s="140">
        <v>86</v>
      </c>
      <c r="Z2562" s="454">
        <v>0.52929807692307695</v>
      </c>
      <c r="AA2562" s="140">
        <v>98</v>
      </c>
      <c r="AB2562" s="454">
        <v>0.60178148148148103</v>
      </c>
      <c r="AC2562" s="140">
        <v>109</v>
      </c>
      <c r="AD2562" s="454">
        <v>0.69154212454212405</v>
      </c>
      <c r="AE2562" s="331">
        <v>116</v>
      </c>
    </row>
    <row r="2563" spans="5:31">
      <c r="E2563" s="331">
        <v>2017</v>
      </c>
      <c r="F2563" s="331">
        <v>3</v>
      </c>
      <c r="G2563" s="331">
        <v>11</v>
      </c>
      <c r="H2563">
        <v>68.632260190476174</v>
      </c>
      <c r="X2563" s="454">
        <v>0.43642279411764701</v>
      </c>
      <c r="Y2563" s="140">
        <v>86</v>
      </c>
      <c r="Z2563" s="454">
        <v>0.64666894197952196</v>
      </c>
      <c r="AA2563" s="140">
        <v>98</v>
      </c>
      <c r="AB2563" s="454">
        <v>0.67958052434456895</v>
      </c>
      <c r="AC2563" s="140">
        <v>109</v>
      </c>
      <c r="AD2563" s="454">
        <v>0.77256877323420103</v>
      </c>
      <c r="AE2563" s="331">
        <v>116</v>
      </c>
    </row>
    <row r="2564" spans="5:31">
      <c r="E2564" s="331">
        <v>2017</v>
      </c>
      <c r="F2564" s="331">
        <v>3</v>
      </c>
      <c r="G2564" s="331">
        <v>12</v>
      </c>
      <c r="H2564">
        <v>65.295702476190485</v>
      </c>
      <c r="X2564" s="454">
        <v>0.45218081180811798</v>
      </c>
      <c r="Y2564" s="140">
        <v>86</v>
      </c>
      <c r="Z2564" s="454">
        <v>0.58956949152542404</v>
      </c>
      <c r="AA2564" s="140">
        <v>98</v>
      </c>
      <c r="AB2564" s="454">
        <v>0.62261627906976702</v>
      </c>
      <c r="AC2564" s="140">
        <v>109</v>
      </c>
      <c r="AD2564" s="454">
        <v>0.67962790697674402</v>
      </c>
      <c r="AE2564" s="331">
        <v>116</v>
      </c>
    </row>
    <row r="2565" spans="5:31">
      <c r="E2565" s="331">
        <v>2017</v>
      </c>
      <c r="F2565" s="331">
        <v>3</v>
      </c>
      <c r="G2565" s="331">
        <v>13</v>
      </c>
      <c r="H2565">
        <v>79.491053714285727</v>
      </c>
      <c r="X2565" s="454">
        <v>0.40051398601398602</v>
      </c>
      <c r="Y2565" s="140">
        <v>86</v>
      </c>
      <c r="Z2565" s="454">
        <v>0.62872569444444404</v>
      </c>
      <c r="AA2565" s="140">
        <v>98</v>
      </c>
      <c r="AB2565" s="454">
        <v>0.69715355805243495</v>
      </c>
      <c r="AC2565" s="140">
        <v>109</v>
      </c>
      <c r="AD2565" s="454">
        <v>0.78955311355311397</v>
      </c>
      <c r="AE2565" s="331">
        <v>116</v>
      </c>
    </row>
    <row r="2566" spans="5:31">
      <c r="E2566" s="331">
        <v>2017</v>
      </c>
      <c r="F2566" s="331">
        <v>3</v>
      </c>
      <c r="G2566" s="331">
        <v>14</v>
      </c>
      <c r="H2566">
        <v>58.437652952380958</v>
      </c>
      <c r="X2566" s="454">
        <v>0.41714981273408203</v>
      </c>
      <c r="Y2566" s="140">
        <v>86</v>
      </c>
      <c r="Z2566" s="454">
        <v>0.607470790378007</v>
      </c>
      <c r="AA2566" s="140">
        <v>98</v>
      </c>
      <c r="AB2566" s="454">
        <v>0.59450184501845005</v>
      </c>
      <c r="AC2566" s="140">
        <v>109</v>
      </c>
      <c r="AD2566" s="454">
        <v>0.60033579335793397</v>
      </c>
      <c r="AE2566" s="331">
        <v>116</v>
      </c>
    </row>
    <row r="2567" spans="5:31">
      <c r="E2567" s="331">
        <v>2017</v>
      </c>
      <c r="F2567" s="331">
        <v>4</v>
      </c>
      <c r="G2567" s="331">
        <v>1</v>
      </c>
      <c r="H2567">
        <v>15.443564190476192</v>
      </c>
      <c r="X2567" s="454">
        <v>0.27869003690036898</v>
      </c>
      <c r="Y2567" s="140">
        <v>86</v>
      </c>
      <c r="Z2567" s="454">
        <v>0.31089347079037799</v>
      </c>
      <c r="AA2567" s="140">
        <v>98</v>
      </c>
      <c r="AB2567" s="454">
        <v>0.28860714285714301</v>
      </c>
      <c r="AC2567" s="140">
        <v>109</v>
      </c>
      <c r="AD2567" s="454">
        <v>0.28464684014869901</v>
      </c>
      <c r="AE2567" s="331">
        <v>116</v>
      </c>
    </row>
    <row r="2568" spans="5:31">
      <c r="E2568" s="331">
        <v>2017</v>
      </c>
      <c r="F2568" s="331">
        <v>4</v>
      </c>
      <c r="G2568" s="331">
        <v>2</v>
      </c>
      <c r="H2568">
        <v>23.885054285714286</v>
      </c>
      <c r="X2568" s="454">
        <v>0.30906367041198501</v>
      </c>
      <c r="Y2568" s="140">
        <v>86</v>
      </c>
      <c r="Z2568" s="454">
        <v>0.33677857142857098</v>
      </c>
      <c r="AA2568" s="140">
        <v>98</v>
      </c>
      <c r="AB2568" s="454">
        <v>0.30455686274509802</v>
      </c>
      <c r="AC2568" s="140">
        <v>109</v>
      </c>
      <c r="AD2568" s="454">
        <v>0.30642750929368001</v>
      </c>
      <c r="AE2568" s="331">
        <v>116</v>
      </c>
    </row>
    <row r="2569" spans="5:31">
      <c r="E2569" s="331">
        <v>2017</v>
      </c>
      <c r="F2569" s="331">
        <v>4</v>
      </c>
      <c r="G2569" s="331">
        <v>3</v>
      </c>
      <c r="H2569">
        <v>22.82599314285714</v>
      </c>
      <c r="X2569" s="454">
        <v>0.27423320158102799</v>
      </c>
      <c r="Y2569" s="140">
        <v>86</v>
      </c>
      <c r="Z2569" s="454">
        <v>0.329182432432432</v>
      </c>
      <c r="AA2569" s="140">
        <v>98</v>
      </c>
      <c r="AB2569" s="454">
        <v>0.33291439688716001</v>
      </c>
      <c r="AC2569" s="140">
        <v>109</v>
      </c>
      <c r="AD2569" s="454">
        <v>0.32260294117647098</v>
      </c>
      <c r="AE2569" s="331">
        <v>116</v>
      </c>
    </row>
    <row r="2570" spans="5:31">
      <c r="E2570" s="331">
        <v>2017</v>
      </c>
      <c r="F2570" s="331">
        <v>4</v>
      </c>
      <c r="G2570" s="331">
        <v>4</v>
      </c>
      <c r="H2570">
        <v>41.902230857142854</v>
      </c>
      <c r="X2570" s="454">
        <v>0.31780000000000003</v>
      </c>
      <c r="Y2570" s="140">
        <v>86</v>
      </c>
      <c r="Z2570" s="454">
        <v>0.42264459930313603</v>
      </c>
      <c r="AA2570" s="140">
        <v>98</v>
      </c>
      <c r="AB2570" s="454">
        <v>0.42400396825396802</v>
      </c>
      <c r="AC2570" s="140">
        <v>109</v>
      </c>
      <c r="AD2570" s="454">
        <v>0.46336186770428001</v>
      </c>
      <c r="AE2570" s="331">
        <v>116</v>
      </c>
    </row>
    <row r="2571" spans="5:31">
      <c r="E2571" s="331">
        <v>2017</v>
      </c>
      <c r="F2571" s="331">
        <v>4</v>
      </c>
      <c r="G2571" s="331">
        <v>5</v>
      </c>
      <c r="H2571">
        <v>58.785026666666667</v>
      </c>
      <c r="X2571" s="454">
        <v>0.35771042471042502</v>
      </c>
      <c r="Y2571" s="140">
        <v>86</v>
      </c>
      <c r="Z2571" s="454">
        <v>0.51738698630137003</v>
      </c>
      <c r="AA2571" s="140">
        <v>98</v>
      </c>
      <c r="AB2571" s="454">
        <v>0.58201145038167901</v>
      </c>
      <c r="AC2571" s="140">
        <v>109</v>
      </c>
      <c r="AD2571" s="454">
        <v>0.63735125448028696</v>
      </c>
      <c r="AE2571" s="331">
        <v>116</v>
      </c>
    </row>
    <row r="2572" spans="5:31">
      <c r="E2572" s="331">
        <v>2017</v>
      </c>
      <c r="F2572" s="331">
        <v>4</v>
      </c>
      <c r="G2572" s="331">
        <v>6</v>
      </c>
      <c r="H2572">
        <v>67.397507047619044</v>
      </c>
      <c r="X2572" s="454">
        <v>0.35841353383458602</v>
      </c>
      <c r="Y2572" s="140">
        <v>86</v>
      </c>
      <c r="Z2572" s="454">
        <v>0.51651428571428604</v>
      </c>
      <c r="AA2572" s="140">
        <v>98</v>
      </c>
      <c r="AB2572" s="454">
        <v>0.58862030075187999</v>
      </c>
      <c r="AC2572" s="140">
        <v>109</v>
      </c>
      <c r="AD2572" s="454">
        <v>0.71000719424460401</v>
      </c>
      <c r="AE2572" s="331">
        <v>116</v>
      </c>
    </row>
    <row r="2573" spans="5:31">
      <c r="E2573" s="331">
        <v>2017</v>
      </c>
      <c r="F2573" s="331">
        <v>4</v>
      </c>
      <c r="G2573" s="331">
        <v>7</v>
      </c>
      <c r="H2573">
        <v>77.494622857142872</v>
      </c>
      <c r="X2573" s="454">
        <v>0.37509689922480599</v>
      </c>
      <c r="Y2573" s="140">
        <v>86</v>
      </c>
      <c r="Z2573" s="454">
        <v>0.56102061855670105</v>
      </c>
      <c r="AA2573" s="140">
        <v>98</v>
      </c>
      <c r="AB2573" s="454">
        <v>0.68323664122137395</v>
      </c>
      <c r="AC2573" s="140">
        <v>109</v>
      </c>
      <c r="AD2573" s="454">
        <v>0.78284501845018495</v>
      </c>
      <c r="AE2573" s="331">
        <v>116</v>
      </c>
    </row>
    <row r="2574" spans="5:31">
      <c r="E2574" s="331">
        <v>2017</v>
      </c>
      <c r="F2574" s="331">
        <v>4</v>
      </c>
      <c r="G2574" s="331">
        <v>8</v>
      </c>
      <c r="H2574">
        <v>48.565597142857143</v>
      </c>
      <c r="X2574" s="454">
        <v>0.29399999999999998</v>
      </c>
      <c r="Y2574" s="140">
        <v>86</v>
      </c>
      <c r="Z2574" s="454">
        <v>0.39547278911564598</v>
      </c>
      <c r="AA2574" s="140">
        <v>98</v>
      </c>
      <c r="AB2574" s="454">
        <v>0.45164179104477598</v>
      </c>
      <c r="AC2574" s="140">
        <v>109</v>
      </c>
      <c r="AD2574" s="454">
        <v>0.52061678832116798</v>
      </c>
      <c r="AE2574" s="331">
        <v>116</v>
      </c>
    </row>
    <row r="2575" spans="5:31">
      <c r="E2575" s="331">
        <v>2017</v>
      </c>
      <c r="F2575" s="331">
        <v>4</v>
      </c>
      <c r="G2575" s="331">
        <v>9</v>
      </c>
      <c r="H2575">
        <v>61.338057523809532</v>
      </c>
      <c r="X2575" s="454">
        <v>0.31551698113207499</v>
      </c>
      <c r="Y2575" s="140">
        <v>86</v>
      </c>
      <c r="Z2575" s="454">
        <v>0.49503767123287701</v>
      </c>
      <c r="AA2575" s="140">
        <v>98</v>
      </c>
      <c r="AB2575" s="454">
        <v>0.56674427480916001</v>
      </c>
      <c r="AC2575" s="140">
        <v>109</v>
      </c>
      <c r="AD2575" s="454">
        <v>0.65851119402985103</v>
      </c>
      <c r="AE2575" s="331">
        <v>116</v>
      </c>
    </row>
    <row r="2576" spans="5:31">
      <c r="E2576" s="331">
        <v>2017</v>
      </c>
      <c r="F2576" s="331">
        <v>4</v>
      </c>
      <c r="G2576" s="331">
        <v>10</v>
      </c>
      <c r="H2576">
        <v>74.73789714285715</v>
      </c>
      <c r="X2576" s="454">
        <v>0.39938636363636398</v>
      </c>
      <c r="Y2576" s="140">
        <v>86</v>
      </c>
      <c r="Z2576" s="454">
        <v>0.57032631578947401</v>
      </c>
      <c r="AA2576" s="140">
        <v>98</v>
      </c>
      <c r="AB2576" s="454">
        <v>0.61029019607843105</v>
      </c>
      <c r="AC2576" s="140">
        <v>109</v>
      </c>
      <c r="AD2576" s="454">
        <v>0.71678966789667897</v>
      </c>
      <c r="AE2576" s="331">
        <v>116</v>
      </c>
    </row>
    <row r="2577" spans="5:31">
      <c r="E2577" s="331">
        <v>2017</v>
      </c>
      <c r="F2577" s="331">
        <v>4</v>
      </c>
      <c r="G2577" s="331">
        <v>11</v>
      </c>
      <c r="H2577">
        <v>60.681499999999993</v>
      </c>
      <c r="X2577" s="454">
        <v>0.40185496183206099</v>
      </c>
      <c r="Y2577" s="140">
        <v>86</v>
      </c>
      <c r="Z2577" s="454">
        <v>0.488429078014184</v>
      </c>
      <c r="AA2577" s="140">
        <v>98</v>
      </c>
      <c r="AB2577" s="454">
        <v>0.55462213740458</v>
      </c>
      <c r="AC2577" s="140">
        <v>109</v>
      </c>
      <c r="AD2577" s="454">
        <v>0.61669230769230798</v>
      </c>
      <c r="AE2577" s="331">
        <v>116</v>
      </c>
    </row>
    <row r="2578" spans="5:31">
      <c r="E2578" s="331">
        <v>2017</v>
      </c>
      <c r="F2578" s="331">
        <v>4</v>
      </c>
      <c r="G2578" s="331">
        <v>12</v>
      </c>
      <c r="H2578">
        <v>74.883581142857139</v>
      </c>
      <c r="X2578" s="454">
        <v>0.38966412213740498</v>
      </c>
      <c r="Y2578" s="140">
        <v>86</v>
      </c>
      <c r="Z2578" s="454">
        <v>0.54852542372881397</v>
      </c>
      <c r="AA2578" s="140">
        <v>98</v>
      </c>
      <c r="AB2578" s="454">
        <v>0.62441281138789995</v>
      </c>
      <c r="AC2578" s="140">
        <v>109</v>
      </c>
      <c r="AD2578" s="454">
        <v>0.70536823104693103</v>
      </c>
      <c r="AE2578" s="331">
        <v>116</v>
      </c>
    </row>
    <row r="2579" spans="5:31">
      <c r="E2579" s="331">
        <v>2017</v>
      </c>
      <c r="F2579" s="331">
        <v>4</v>
      </c>
      <c r="G2579" s="331">
        <v>13</v>
      </c>
      <c r="H2579">
        <v>81.924236952380951</v>
      </c>
      <c r="X2579" s="454">
        <v>0.37934865900383102</v>
      </c>
      <c r="Y2579" s="140">
        <v>86</v>
      </c>
      <c r="Z2579" s="454">
        <v>0.566698924731183</v>
      </c>
      <c r="AA2579" s="140">
        <v>98</v>
      </c>
      <c r="AB2579" s="454">
        <v>0.68105263157894702</v>
      </c>
      <c r="AC2579" s="140">
        <v>109</v>
      </c>
      <c r="AD2579" s="454">
        <v>0.78862671232876702</v>
      </c>
      <c r="AE2579" s="331">
        <v>116</v>
      </c>
    </row>
    <row r="2580" spans="5:31">
      <c r="E2580" s="331">
        <v>2017</v>
      </c>
      <c r="F2580" s="331">
        <v>4</v>
      </c>
      <c r="G2580" s="331">
        <v>14</v>
      </c>
      <c r="H2580">
        <v>56.890650666666659</v>
      </c>
      <c r="X2580" s="454">
        <v>0.357561797752809</v>
      </c>
      <c r="Y2580" s="140">
        <v>86</v>
      </c>
      <c r="Z2580" s="454">
        <v>0.48468543046357598</v>
      </c>
      <c r="AA2580" s="140">
        <v>98</v>
      </c>
      <c r="AB2580" s="454">
        <v>0.56696654275092895</v>
      </c>
      <c r="AC2580" s="140">
        <v>109</v>
      </c>
      <c r="AD2580" s="454">
        <v>0.66458052434456905</v>
      </c>
      <c r="AE2580" s="331">
        <v>116</v>
      </c>
    </row>
  </sheetData>
  <phoneticPr fontId="0" type="noConversion"/>
  <printOptions gridLines="1"/>
  <pageMargins left="0.5" right="0.5" top="0.5" bottom="0.5" header="0.5" footer="0.5"/>
  <pageSetup scale="7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298"/>
  <sheetViews>
    <sheetView zoomScaleNormal="100" workbookViewId="0">
      <pane ySplit="3" topLeftCell="A810" activePane="bottomLeft" state="frozen"/>
      <selection pane="bottomLeft" activeCell="J2163" sqref="J2163"/>
    </sheetView>
  </sheetViews>
  <sheetFormatPr defaultRowHeight="12.75"/>
  <cols>
    <col min="7" max="7" width="9.140625" style="227"/>
  </cols>
  <sheetData>
    <row r="1" spans="1:23">
      <c r="A1" t="s">
        <v>21</v>
      </c>
    </row>
    <row r="2" spans="1:23" ht="20.25">
      <c r="P2" s="283" t="s">
        <v>346</v>
      </c>
      <c r="Q2" s="284"/>
      <c r="R2" s="284"/>
      <c r="S2" s="284"/>
      <c r="T2" s="284"/>
      <c r="U2" s="284"/>
      <c r="V2" s="284"/>
      <c r="W2" s="284"/>
    </row>
    <row r="3" spans="1:23">
      <c r="A3" t="s">
        <v>137</v>
      </c>
      <c r="B3" t="s">
        <v>124</v>
      </c>
      <c r="C3" t="s">
        <v>5</v>
      </c>
      <c r="D3" t="s">
        <v>6</v>
      </c>
      <c r="E3" t="s">
        <v>7</v>
      </c>
      <c r="F3" t="s">
        <v>8</v>
      </c>
      <c r="G3" s="228" t="s">
        <v>138</v>
      </c>
      <c r="J3" s="7" t="s">
        <v>335</v>
      </c>
      <c r="K3" s="7" t="s">
        <v>336</v>
      </c>
      <c r="L3" s="7" t="s">
        <v>1</v>
      </c>
      <c r="M3" s="7" t="s">
        <v>138</v>
      </c>
      <c r="N3" s="7" t="s">
        <v>334</v>
      </c>
      <c r="O3" s="7" t="s">
        <v>337</v>
      </c>
      <c r="P3" s="7" t="s">
        <v>140</v>
      </c>
      <c r="Q3" s="7" t="s">
        <v>328</v>
      </c>
      <c r="R3" s="7" t="s">
        <v>208</v>
      </c>
      <c r="S3" s="7"/>
      <c r="T3" s="7"/>
      <c r="U3" s="7"/>
      <c r="V3" s="7"/>
      <c r="W3" s="7"/>
    </row>
    <row r="4" spans="1:23">
      <c r="A4" t="s">
        <v>143</v>
      </c>
      <c r="B4" t="s">
        <v>169</v>
      </c>
      <c r="C4">
        <v>1971</v>
      </c>
      <c r="D4">
        <v>1</v>
      </c>
      <c r="E4">
        <v>1</v>
      </c>
      <c r="F4">
        <v>31.4</v>
      </c>
      <c r="J4">
        <v>1999</v>
      </c>
      <c r="K4">
        <v>1</v>
      </c>
      <c r="L4">
        <v>1</v>
      </c>
      <c r="M4">
        <v>0.59413000000000005</v>
      </c>
      <c r="N4">
        <v>108</v>
      </c>
      <c r="O4" s="1" t="s">
        <v>17</v>
      </c>
      <c r="P4">
        <f t="shared" ref="P4:P10" si="0">M4/N4</f>
        <v>5.5012037037037043E-3</v>
      </c>
      <c r="Q4">
        <v>17.656851219512198</v>
      </c>
      <c r="R4">
        <f>Q4*60*1.12/1000</f>
        <v>1.1865404019512198</v>
      </c>
    </row>
    <row r="5" spans="1:23">
      <c r="A5" t="s">
        <v>143</v>
      </c>
      <c r="B5" t="s">
        <v>169</v>
      </c>
      <c r="C5">
        <v>1971</v>
      </c>
      <c r="D5">
        <v>1</v>
      </c>
      <c r="E5">
        <v>2</v>
      </c>
      <c r="F5">
        <v>34</v>
      </c>
      <c r="J5">
        <v>1999</v>
      </c>
      <c r="K5">
        <v>1</v>
      </c>
      <c r="L5">
        <v>2</v>
      </c>
      <c r="M5">
        <v>0.60241999999999996</v>
      </c>
      <c r="N5">
        <v>108</v>
      </c>
      <c r="O5" s="2">
        <v>2.265690803527832</v>
      </c>
      <c r="P5">
        <f t="shared" si="0"/>
        <v>5.5779629629629625E-3</v>
      </c>
      <c r="Q5">
        <v>17.927602966343411</v>
      </c>
      <c r="R5">
        <f t="shared" ref="R5:R68" si="1">Q5*60*1.12/1000</f>
        <v>1.2047349193382775</v>
      </c>
    </row>
    <row r="6" spans="1:23">
      <c r="A6" t="s">
        <v>143</v>
      </c>
      <c r="B6" t="s">
        <v>169</v>
      </c>
      <c r="C6">
        <v>1971</v>
      </c>
      <c r="D6">
        <v>1</v>
      </c>
      <c r="E6">
        <v>3</v>
      </c>
      <c r="F6">
        <v>37.799999999999997</v>
      </c>
      <c r="J6">
        <v>1999</v>
      </c>
      <c r="K6">
        <v>1</v>
      </c>
      <c r="L6">
        <v>3</v>
      </c>
      <c r="M6">
        <v>0.77032</v>
      </c>
      <c r="N6">
        <v>108</v>
      </c>
      <c r="O6" s="2">
        <v>2.3309886455535889</v>
      </c>
      <c r="P6">
        <f t="shared" si="0"/>
        <v>7.1325925925925923E-3</v>
      </c>
      <c r="Q6">
        <v>23.276197786651451</v>
      </c>
      <c r="R6">
        <f t="shared" si="1"/>
        <v>1.5641604912629778</v>
      </c>
    </row>
    <row r="7" spans="1:23">
      <c r="A7" t="s">
        <v>143</v>
      </c>
      <c r="B7" t="s">
        <v>169</v>
      </c>
      <c r="C7">
        <v>1971</v>
      </c>
      <c r="D7">
        <v>1</v>
      </c>
      <c r="E7">
        <v>4</v>
      </c>
      <c r="F7">
        <v>27.8</v>
      </c>
      <c r="J7">
        <v>1999</v>
      </c>
      <c r="K7">
        <v>1</v>
      </c>
      <c r="L7">
        <v>4</v>
      </c>
      <c r="M7">
        <v>0.74460999999999999</v>
      </c>
      <c r="N7">
        <v>108</v>
      </c>
      <c r="O7" s="2">
        <v>2.3321945667266846</v>
      </c>
      <c r="P7">
        <f t="shared" si="0"/>
        <v>6.8945370370370367E-3</v>
      </c>
      <c r="Q7">
        <v>23.275733941814032</v>
      </c>
      <c r="R7">
        <f t="shared" si="1"/>
        <v>1.564129320889903</v>
      </c>
    </row>
    <row r="8" spans="1:23">
      <c r="A8" t="s">
        <v>143</v>
      </c>
      <c r="B8" t="s">
        <v>169</v>
      </c>
      <c r="C8">
        <v>1971</v>
      </c>
      <c r="D8">
        <v>1</v>
      </c>
      <c r="E8">
        <v>5</v>
      </c>
      <c r="F8">
        <v>35.799999999999997</v>
      </c>
      <c r="J8">
        <v>1999</v>
      </c>
      <c r="K8">
        <v>1</v>
      </c>
      <c r="L8">
        <v>5</v>
      </c>
      <c r="M8">
        <v>0.73507</v>
      </c>
      <c r="N8">
        <v>108</v>
      </c>
      <c r="O8" s="2">
        <v>2.2521688938140869</v>
      </c>
      <c r="P8">
        <f t="shared" si="0"/>
        <v>6.8062037037037041E-3</v>
      </c>
      <c r="Q8">
        <v>31.593399566457503</v>
      </c>
      <c r="R8">
        <f t="shared" si="1"/>
        <v>2.1230764508659443</v>
      </c>
    </row>
    <row r="9" spans="1:23">
      <c r="A9" t="s">
        <v>143</v>
      </c>
      <c r="B9" t="s">
        <v>169</v>
      </c>
      <c r="C9">
        <v>1971</v>
      </c>
      <c r="D9">
        <v>1</v>
      </c>
      <c r="E9">
        <v>6</v>
      </c>
      <c r="F9">
        <v>32.4</v>
      </c>
      <c r="J9">
        <v>1999</v>
      </c>
      <c r="K9">
        <v>1</v>
      </c>
      <c r="L9">
        <v>6</v>
      </c>
      <c r="M9">
        <v>0.80554000000000003</v>
      </c>
      <c r="N9">
        <v>108</v>
      </c>
      <c r="O9" s="2">
        <v>2.2718117237091064</v>
      </c>
      <c r="P9">
        <f t="shared" si="0"/>
        <v>7.4587037037037044E-3</v>
      </c>
      <c r="Q9">
        <v>37.074190165430686</v>
      </c>
      <c r="R9">
        <f t="shared" si="1"/>
        <v>2.4913855791169426</v>
      </c>
    </row>
    <row r="10" spans="1:23">
      <c r="A10" t="s">
        <v>143</v>
      </c>
      <c r="B10" t="s">
        <v>169</v>
      </c>
      <c r="C10">
        <v>1971</v>
      </c>
      <c r="D10">
        <v>1</v>
      </c>
      <c r="E10">
        <v>7</v>
      </c>
      <c r="F10">
        <v>35.200000000000003</v>
      </c>
      <c r="J10">
        <v>1999</v>
      </c>
      <c r="K10">
        <v>1</v>
      </c>
      <c r="L10">
        <v>7</v>
      </c>
      <c r="M10">
        <v>0.85089999999999999</v>
      </c>
      <c r="N10">
        <v>108</v>
      </c>
      <c r="O10" s="2">
        <v>2.5131354331970215</v>
      </c>
      <c r="P10">
        <f t="shared" si="0"/>
        <v>7.8787037037037037E-3</v>
      </c>
      <c r="Q10">
        <v>53.091680091272096</v>
      </c>
      <c r="R10">
        <f t="shared" si="1"/>
        <v>3.5677609021334851</v>
      </c>
    </row>
    <row r="11" spans="1:23">
      <c r="A11" t="s">
        <v>143</v>
      </c>
      <c r="B11" t="s">
        <v>169</v>
      </c>
      <c r="C11">
        <v>1971</v>
      </c>
      <c r="D11">
        <v>1</v>
      </c>
      <c r="E11">
        <v>8</v>
      </c>
      <c r="F11">
        <v>28.7</v>
      </c>
      <c r="J11">
        <v>1999</v>
      </c>
      <c r="K11">
        <v>1</v>
      </c>
      <c r="L11">
        <v>8</v>
      </c>
      <c r="M11" t="s">
        <v>17</v>
      </c>
      <c r="N11" t="s">
        <v>17</v>
      </c>
      <c r="O11" s="2">
        <v>2.7298038005828857</v>
      </c>
      <c r="P11" t="s">
        <v>17</v>
      </c>
      <c r="Q11">
        <v>49.18136487804879</v>
      </c>
      <c r="R11">
        <f t="shared" si="1"/>
        <v>3.3049877198048789</v>
      </c>
    </row>
    <row r="12" spans="1:23">
      <c r="A12" t="s">
        <v>143</v>
      </c>
      <c r="B12" t="s">
        <v>169</v>
      </c>
      <c r="C12">
        <v>1971</v>
      </c>
      <c r="D12">
        <v>1</v>
      </c>
      <c r="E12">
        <v>9</v>
      </c>
      <c r="F12">
        <v>30.2</v>
      </c>
      <c r="J12">
        <v>1999</v>
      </c>
      <c r="K12">
        <v>1</v>
      </c>
      <c r="L12">
        <v>9</v>
      </c>
      <c r="M12" t="s">
        <v>17</v>
      </c>
      <c r="N12" t="s">
        <v>17</v>
      </c>
      <c r="O12" s="2">
        <v>2.3582963943481445</v>
      </c>
      <c r="P12" t="s">
        <v>17</v>
      </c>
      <c r="Q12">
        <v>34.832151951219508</v>
      </c>
      <c r="R12">
        <f t="shared" si="1"/>
        <v>2.340720611121951</v>
      </c>
    </row>
    <row r="13" spans="1:23">
      <c r="A13" t="s">
        <v>143</v>
      </c>
      <c r="B13" t="s">
        <v>169</v>
      </c>
      <c r="C13">
        <v>1971</v>
      </c>
      <c r="D13">
        <v>1</v>
      </c>
      <c r="E13">
        <v>10</v>
      </c>
      <c r="F13">
        <v>30.2</v>
      </c>
      <c r="J13">
        <v>1999</v>
      </c>
      <c r="K13">
        <v>1</v>
      </c>
      <c r="L13">
        <v>10</v>
      </c>
      <c r="M13" t="s">
        <v>17</v>
      </c>
      <c r="N13" t="s">
        <v>17</v>
      </c>
      <c r="O13" s="2">
        <v>2.4067401885986328</v>
      </c>
      <c r="P13" t="s">
        <v>17</v>
      </c>
      <c r="Q13">
        <v>39.174782926829273</v>
      </c>
      <c r="R13">
        <f t="shared" si="1"/>
        <v>2.6325454126829273</v>
      </c>
    </row>
    <row r="14" spans="1:23">
      <c r="A14" t="s">
        <v>143</v>
      </c>
      <c r="B14" t="s">
        <v>169</v>
      </c>
      <c r="C14">
        <v>1971</v>
      </c>
      <c r="D14">
        <v>1</v>
      </c>
      <c r="E14">
        <v>11</v>
      </c>
      <c r="F14">
        <v>35.200000000000003</v>
      </c>
      <c r="J14">
        <v>1999</v>
      </c>
      <c r="K14">
        <v>1</v>
      </c>
      <c r="L14">
        <v>11</v>
      </c>
      <c r="M14" t="s">
        <v>17</v>
      </c>
      <c r="N14" t="s">
        <v>17</v>
      </c>
      <c r="O14" s="2">
        <v>2.2016682624816895</v>
      </c>
      <c r="P14" t="s">
        <v>17</v>
      </c>
      <c r="Q14">
        <v>46.407336585365854</v>
      </c>
      <c r="R14">
        <f t="shared" si="1"/>
        <v>3.1185730185365856</v>
      </c>
    </row>
    <row r="15" spans="1:23">
      <c r="A15" t="s">
        <v>143</v>
      </c>
      <c r="B15" t="s">
        <v>169</v>
      </c>
      <c r="C15">
        <v>1971</v>
      </c>
      <c r="D15">
        <v>1</v>
      </c>
      <c r="E15">
        <v>12</v>
      </c>
      <c r="F15">
        <v>40.5</v>
      </c>
      <c r="J15">
        <v>1999</v>
      </c>
      <c r="K15">
        <v>1</v>
      </c>
      <c r="L15">
        <v>12</v>
      </c>
      <c r="M15" t="s">
        <v>17</v>
      </c>
      <c r="N15" t="s">
        <v>17</v>
      </c>
      <c r="O15" s="2">
        <v>2.3473467826843262</v>
      </c>
      <c r="P15" t="s">
        <v>17</v>
      </c>
      <c r="Q15">
        <v>42.752428292682929</v>
      </c>
      <c r="R15">
        <f t="shared" si="1"/>
        <v>2.8729631812682932</v>
      </c>
    </row>
    <row r="16" spans="1:23">
      <c r="A16" t="s">
        <v>143</v>
      </c>
      <c r="B16" t="s">
        <v>169</v>
      </c>
      <c r="C16">
        <v>1971</v>
      </c>
      <c r="D16">
        <v>1</v>
      </c>
      <c r="E16">
        <v>13</v>
      </c>
      <c r="F16">
        <v>42.2</v>
      </c>
      <c r="J16">
        <v>1999</v>
      </c>
      <c r="K16">
        <v>1</v>
      </c>
      <c r="L16">
        <v>13</v>
      </c>
      <c r="M16" t="s">
        <v>17</v>
      </c>
      <c r="N16" t="s">
        <v>17</v>
      </c>
      <c r="O16" s="2">
        <v>2.5473077297210693</v>
      </c>
      <c r="P16" t="s">
        <v>17</v>
      </c>
      <c r="Q16">
        <v>57.304508048780477</v>
      </c>
      <c r="R16">
        <f t="shared" si="1"/>
        <v>3.8508629408780486</v>
      </c>
    </row>
    <row r="17" spans="1:18">
      <c r="A17" t="s">
        <v>143</v>
      </c>
      <c r="B17" t="s">
        <v>169</v>
      </c>
      <c r="C17">
        <v>1971</v>
      </c>
      <c r="D17">
        <v>1</v>
      </c>
      <c r="E17">
        <v>14</v>
      </c>
      <c r="F17">
        <v>31.9</v>
      </c>
      <c r="J17">
        <v>1999</v>
      </c>
      <c r="K17">
        <v>1</v>
      </c>
      <c r="L17">
        <v>14</v>
      </c>
      <c r="M17" t="s">
        <v>17</v>
      </c>
      <c r="N17" t="s">
        <v>17</v>
      </c>
      <c r="O17" s="2">
        <v>2.0149145126342773</v>
      </c>
      <c r="P17" t="s">
        <v>17</v>
      </c>
      <c r="Q17">
        <v>41.198079999999997</v>
      </c>
      <c r="R17">
        <f t="shared" si="1"/>
        <v>2.768510976</v>
      </c>
    </row>
    <row r="18" spans="1:18">
      <c r="A18" t="s">
        <v>143</v>
      </c>
      <c r="B18" t="s">
        <v>169</v>
      </c>
      <c r="C18">
        <v>1971</v>
      </c>
      <c r="D18">
        <v>2</v>
      </c>
      <c r="E18">
        <v>1</v>
      </c>
      <c r="F18">
        <v>33.4</v>
      </c>
      <c r="J18">
        <v>1999</v>
      </c>
      <c r="K18">
        <v>2</v>
      </c>
      <c r="L18">
        <v>1</v>
      </c>
      <c r="M18">
        <v>0.53164</v>
      </c>
      <c r="N18">
        <v>108</v>
      </c>
      <c r="O18" s="2">
        <v>2.2482800483703613</v>
      </c>
      <c r="P18">
        <f t="shared" ref="P18:P24" si="2">M18/N18</f>
        <v>4.922592592592593E-3</v>
      </c>
      <c r="Q18">
        <v>16.372716585365854</v>
      </c>
      <c r="R18">
        <f t="shared" si="1"/>
        <v>1.1002465545365856</v>
      </c>
    </row>
    <row r="19" spans="1:18">
      <c r="A19" t="s">
        <v>143</v>
      </c>
      <c r="B19" t="s">
        <v>169</v>
      </c>
      <c r="C19">
        <v>1971</v>
      </c>
      <c r="D19">
        <v>2</v>
      </c>
      <c r="E19">
        <v>2</v>
      </c>
      <c r="F19">
        <v>36</v>
      </c>
      <c r="J19">
        <v>1999</v>
      </c>
      <c r="K19">
        <v>2</v>
      </c>
      <c r="L19">
        <v>2</v>
      </c>
      <c r="M19">
        <v>0.66281000000000001</v>
      </c>
      <c r="N19">
        <v>108</v>
      </c>
      <c r="O19" s="2">
        <v>2.1769566535949707</v>
      </c>
      <c r="P19">
        <f t="shared" si="2"/>
        <v>6.1371296296296295E-3</v>
      </c>
      <c r="Q19">
        <v>19.487049309754703</v>
      </c>
      <c r="R19">
        <f t="shared" si="1"/>
        <v>1.3095297136155162</v>
      </c>
    </row>
    <row r="20" spans="1:18">
      <c r="A20" t="s">
        <v>143</v>
      </c>
      <c r="B20" t="s">
        <v>169</v>
      </c>
      <c r="C20">
        <v>1971</v>
      </c>
      <c r="D20">
        <v>2</v>
      </c>
      <c r="E20">
        <v>3</v>
      </c>
      <c r="F20">
        <v>33.299999999999997</v>
      </c>
      <c r="J20">
        <v>1999</v>
      </c>
      <c r="K20">
        <v>2</v>
      </c>
      <c r="L20">
        <v>3</v>
      </c>
      <c r="M20">
        <v>0.63305</v>
      </c>
      <c r="N20">
        <v>108</v>
      </c>
      <c r="O20" s="2">
        <v>2.2749865055084229</v>
      </c>
      <c r="P20">
        <f t="shared" si="2"/>
        <v>5.8615740740740737E-3</v>
      </c>
      <c r="Q20">
        <v>21.993898733599544</v>
      </c>
      <c r="R20">
        <f t="shared" si="1"/>
        <v>1.4779899948978894</v>
      </c>
    </row>
    <row r="21" spans="1:18">
      <c r="A21" t="s">
        <v>143</v>
      </c>
      <c r="B21" t="s">
        <v>169</v>
      </c>
      <c r="C21">
        <v>1971</v>
      </c>
      <c r="D21">
        <v>2</v>
      </c>
      <c r="E21">
        <v>4</v>
      </c>
      <c r="F21">
        <v>35.4</v>
      </c>
      <c r="J21">
        <v>1999</v>
      </c>
      <c r="K21">
        <v>2</v>
      </c>
      <c r="L21">
        <v>4</v>
      </c>
      <c r="M21">
        <v>0.60938999999999999</v>
      </c>
      <c r="N21">
        <v>108</v>
      </c>
      <c r="O21" s="2">
        <v>2.3759679794311523</v>
      </c>
      <c r="P21">
        <f t="shared" si="2"/>
        <v>5.6424999999999999E-3</v>
      </c>
      <c r="Q21">
        <v>30.437498231602959</v>
      </c>
      <c r="R21">
        <f t="shared" si="1"/>
        <v>2.0453998811637191</v>
      </c>
    </row>
    <row r="22" spans="1:18">
      <c r="A22" t="s">
        <v>143</v>
      </c>
      <c r="B22" t="s">
        <v>169</v>
      </c>
      <c r="C22">
        <v>1971</v>
      </c>
      <c r="D22">
        <v>2</v>
      </c>
      <c r="E22">
        <v>5</v>
      </c>
      <c r="F22">
        <v>32.4</v>
      </c>
      <c r="J22">
        <v>1999</v>
      </c>
      <c r="K22">
        <v>2</v>
      </c>
      <c r="L22">
        <v>5</v>
      </c>
      <c r="M22">
        <v>0.82569999999999999</v>
      </c>
      <c r="N22">
        <v>108</v>
      </c>
      <c r="O22" s="2">
        <v>2.2345342636108398</v>
      </c>
      <c r="P22">
        <f t="shared" si="2"/>
        <v>7.6453703703703701E-3</v>
      </c>
      <c r="Q22">
        <v>36.808870918425555</v>
      </c>
      <c r="R22">
        <f t="shared" si="1"/>
        <v>2.4735561257181975</v>
      </c>
    </row>
    <row r="23" spans="1:18">
      <c r="A23" t="s">
        <v>143</v>
      </c>
      <c r="B23" t="s">
        <v>169</v>
      </c>
      <c r="C23">
        <v>1971</v>
      </c>
      <c r="D23">
        <v>2</v>
      </c>
      <c r="E23">
        <v>6</v>
      </c>
      <c r="F23">
        <v>37</v>
      </c>
      <c r="J23">
        <v>1999</v>
      </c>
      <c r="K23">
        <v>2</v>
      </c>
      <c r="L23">
        <v>6</v>
      </c>
      <c r="M23">
        <v>0.87678</v>
      </c>
      <c r="N23">
        <v>108</v>
      </c>
      <c r="O23" s="2">
        <v>2.2262885570526123</v>
      </c>
      <c r="P23">
        <f t="shared" si="2"/>
        <v>8.1183333333333333E-3</v>
      </c>
      <c r="Q23">
        <v>49.980672766685679</v>
      </c>
      <c r="R23">
        <f t="shared" si="1"/>
        <v>3.3587012099212781</v>
      </c>
    </row>
    <row r="24" spans="1:18">
      <c r="A24" t="s">
        <v>143</v>
      </c>
      <c r="B24" t="s">
        <v>169</v>
      </c>
      <c r="C24">
        <v>1971</v>
      </c>
      <c r="D24">
        <v>2</v>
      </c>
      <c r="E24">
        <v>7</v>
      </c>
      <c r="F24">
        <v>38.1</v>
      </c>
      <c r="J24">
        <v>1999</v>
      </c>
      <c r="K24">
        <v>2</v>
      </c>
      <c r="L24">
        <v>7</v>
      </c>
      <c r="M24">
        <v>0.86482000000000003</v>
      </c>
      <c r="N24">
        <v>108</v>
      </c>
      <c r="O24" s="2">
        <v>2.8274636268615723</v>
      </c>
      <c r="P24">
        <f t="shared" si="2"/>
        <v>8.0075925925925922E-3</v>
      </c>
      <c r="Q24">
        <v>51.765083856246434</v>
      </c>
      <c r="R24">
        <f t="shared" si="1"/>
        <v>3.478613635139761</v>
      </c>
    </row>
    <row r="25" spans="1:18">
      <c r="A25" t="s">
        <v>143</v>
      </c>
      <c r="B25" t="s">
        <v>169</v>
      </c>
      <c r="C25">
        <v>1971</v>
      </c>
      <c r="D25">
        <v>2</v>
      </c>
      <c r="E25">
        <v>8</v>
      </c>
      <c r="F25">
        <v>29.2</v>
      </c>
      <c r="J25">
        <v>1999</v>
      </c>
      <c r="K25">
        <v>2</v>
      </c>
      <c r="L25">
        <v>8</v>
      </c>
      <c r="M25" t="s">
        <v>17</v>
      </c>
      <c r="N25" t="s">
        <v>17</v>
      </c>
      <c r="O25" s="2">
        <v>2.3101670742034912</v>
      </c>
      <c r="P25" t="s">
        <v>17</v>
      </c>
      <c r="Q25">
        <v>47.587765365853663</v>
      </c>
      <c r="R25">
        <f t="shared" si="1"/>
        <v>3.1978978325853662</v>
      </c>
    </row>
    <row r="26" spans="1:18">
      <c r="A26" t="s">
        <v>143</v>
      </c>
      <c r="B26" t="s">
        <v>169</v>
      </c>
      <c r="C26">
        <v>1971</v>
      </c>
      <c r="D26">
        <v>2</v>
      </c>
      <c r="E26">
        <v>9</v>
      </c>
      <c r="F26">
        <v>33.1</v>
      </c>
      <c r="J26">
        <v>1999</v>
      </c>
      <c r="K26">
        <v>2</v>
      </c>
      <c r="L26">
        <v>9</v>
      </c>
      <c r="M26" t="s">
        <v>17</v>
      </c>
      <c r="N26" t="s">
        <v>17</v>
      </c>
      <c r="O26" s="2">
        <v>2.2185099124908447</v>
      </c>
      <c r="P26" t="s">
        <v>17</v>
      </c>
      <c r="Q26">
        <v>45.324002926829266</v>
      </c>
      <c r="R26">
        <f t="shared" si="1"/>
        <v>3.0457729966829268</v>
      </c>
    </row>
    <row r="27" spans="1:18">
      <c r="A27" t="s">
        <v>143</v>
      </c>
      <c r="B27" t="s">
        <v>169</v>
      </c>
      <c r="C27">
        <v>1971</v>
      </c>
      <c r="D27">
        <v>2</v>
      </c>
      <c r="E27">
        <v>10</v>
      </c>
      <c r="F27">
        <v>37.799999999999997</v>
      </c>
      <c r="J27">
        <v>1999</v>
      </c>
      <c r="K27">
        <v>2</v>
      </c>
      <c r="L27">
        <v>10</v>
      </c>
      <c r="M27" t="s">
        <v>17</v>
      </c>
      <c r="N27" t="s">
        <v>17</v>
      </c>
      <c r="O27" s="2">
        <v>2.3054652214050293</v>
      </c>
      <c r="P27" t="s">
        <v>17</v>
      </c>
      <c r="Q27">
        <v>46.246199999999995</v>
      </c>
      <c r="R27">
        <f t="shared" si="1"/>
        <v>3.1077446399999999</v>
      </c>
    </row>
    <row r="28" spans="1:18">
      <c r="A28" t="s">
        <v>143</v>
      </c>
      <c r="B28" t="s">
        <v>169</v>
      </c>
      <c r="C28">
        <v>1971</v>
      </c>
      <c r="D28">
        <v>2</v>
      </c>
      <c r="E28">
        <v>11</v>
      </c>
      <c r="F28">
        <v>39.5</v>
      </c>
      <c r="J28">
        <v>1999</v>
      </c>
      <c r="K28">
        <v>2</v>
      </c>
      <c r="L28">
        <v>11</v>
      </c>
      <c r="M28" t="s">
        <v>17</v>
      </c>
      <c r="N28" t="s">
        <v>17</v>
      </c>
      <c r="O28" s="2">
        <v>2.3237357139587402</v>
      </c>
      <c r="P28" t="s">
        <v>17</v>
      </c>
      <c r="Q28">
        <v>45.762790243902437</v>
      </c>
      <c r="R28">
        <f t="shared" si="1"/>
        <v>3.0752595043902438</v>
      </c>
    </row>
    <row r="29" spans="1:18">
      <c r="A29" t="s">
        <v>143</v>
      </c>
      <c r="B29" t="s">
        <v>169</v>
      </c>
      <c r="C29">
        <v>1971</v>
      </c>
      <c r="D29">
        <v>2</v>
      </c>
      <c r="E29">
        <v>12</v>
      </c>
      <c r="F29">
        <v>38.299999999999997</v>
      </c>
      <c r="J29">
        <v>1999</v>
      </c>
      <c r="K29">
        <v>2</v>
      </c>
      <c r="L29">
        <v>12</v>
      </c>
      <c r="M29" t="s">
        <v>17</v>
      </c>
      <c r="N29" t="s">
        <v>17</v>
      </c>
      <c r="O29" s="2">
        <v>2.3853049278259277</v>
      </c>
      <c r="P29" t="s">
        <v>17</v>
      </c>
      <c r="Q29">
        <v>45.911738292682919</v>
      </c>
      <c r="R29">
        <f t="shared" si="1"/>
        <v>3.0852688132682924</v>
      </c>
    </row>
    <row r="30" spans="1:18">
      <c r="A30" t="s">
        <v>143</v>
      </c>
      <c r="B30" t="s">
        <v>169</v>
      </c>
      <c r="C30">
        <v>1971</v>
      </c>
      <c r="D30">
        <v>2</v>
      </c>
      <c r="E30">
        <v>13</v>
      </c>
      <c r="F30">
        <v>34.799999999999997</v>
      </c>
      <c r="J30">
        <v>1999</v>
      </c>
      <c r="K30">
        <v>2</v>
      </c>
      <c r="L30">
        <v>13</v>
      </c>
      <c r="M30" t="s">
        <v>17</v>
      </c>
      <c r="N30" t="s">
        <v>17</v>
      </c>
      <c r="O30" s="2">
        <v>2.5605206489562988</v>
      </c>
      <c r="P30" t="s">
        <v>17</v>
      </c>
      <c r="Q30">
        <v>59.47510048780488</v>
      </c>
      <c r="R30">
        <f t="shared" si="1"/>
        <v>3.9967267527804884</v>
      </c>
    </row>
    <row r="31" spans="1:18">
      <c r="A31" t="s">
        <v>143</v>
      </c>
      <c r="B31" t="s">
        <v>169</v>
      </c>
      <c r="C31">
        <v>1971</v>
      </c>
      <c r="D31">
        <v>2</v>
      </c>
      <c r="E31">
        <v>14</v>
      </c>
      <c r="F31">
        <v>38</v>
      </c>
      <c r="J31">
        <v>1999</v>
      </c>
      <c r="K31">
        <v>2</v>
      </c>
      <c r="L31">
        <v>14</v>
      </c>
      <c r="M31" t="s">
        <v>17</v>
      </c>
      <c r="N31" t="s">
        <v>17</v>
      </c>
      <c r="O31" s="2">
        <v>2.2839601039886475</v>
      </c>
      <c r="P31" t="s">
        <v>17</v>
      </c>
      <c r="Q31">
        <v>44.085317073170728</v>
      </c>
      <c r="R31">
        <f t="shared" si="1"/>
        <v>2.9625333073170732</v>
      </c>
    </row>
    <row r="32" spans="1:18">
      <c r="A32" t="s">
        <v>143</v>
      </c>
      <c r="B32" t="s">
        <v>169</v>
      </c>
      <c r="C32">
        <v>1971</v>
      </c>
      <c r="D32">
        <v>3</v>
      </c>
      <c r="E32">
        <v>1</v>
      </c>
      <c r="F32">
        <v>35.5</v>
      </c>
      <c r="J32">
        <v>1999</v>
      </c>
      <c r="K32">
        <v>3</v>
      </c>
      <c r="L32">
        <v>1</v>
      </c>
      <c r="M32">
        <v>0.40676000000000001</v>
      </c>
      <c r="N32">
        <v>108</v>
      </c>
      <c r="O32" s="2">
        <v>2.3414077758789063</v>
      </c>
      <c r="P32">
        <f t="shared" ref="P32:P38" si="3">M32/N32</f>
        <v>3.7662962962962962E-3</v>
      </c>
      <c r="Q32">
        <v>1.9162858536585365</v>
      </c>
      <c r="R32">
        <f t="shared" si="1"/>
        <v>0.12877440936585366</v>
      </c>
    </row>
    <row r="33" spans="1:18">
      <c r="A33" t="s">
        <v>143</v>
      </c>
      <c r="B33" t="s">
        <v>169</v>
      </c>
      <c r="C33">
        <v>1971</v>
      </c>
      <c r="D33">
        <v>3</v>
      </c>
      <c r="E33">
        <v>2</v>
      </c>
      <c r="F33">
        <v>37.6</v>
      </c>
      <c r="J33">
        <v>1999</v>
      </c>
      <c r="K33">
        <v>3</v>
      </c>
      <c r="L33">
        <v>2</v>
      </c>
      <c r="M33">
        <v>0.65334000000000003</v>
      </c>
      <c r="N33">
        <v>108</v>
      </c>
      <c r="O33" s="2">
        <v>2.413557767868042</v>
      </c>
      <c r="P33">
        <f t="shared" si="3"/>
        <v>6.049444444444445E-3</v>
      </c>
      <c r="Q33">
        <v>17.546322509982886</v>
      </c>
      <c r="R33">
        <f t="shared" si="1"/>
        <v>1.17911287267085</v>
      </c>
    </row>
    <row r="34" spans="1:18">
      <c r="A34" t="s">
        <v>143</v>
      </c>
      <c r="B34" t="s">
        <v>169</v>
      </c>
      <c r="C34">
        <v>1971</v>
      </c>
      <c r="D34">
        <v>3</v>
      </c>
      <c r="E34">
        <v>3</v>
      </c>
      <c r="F34">
        <v>36.6</v>
      </c>
      <c r="J34">
        <v>1999</v>
      </c>
      <c r="K34">
        <v>3</v>
      </c>
      <c r="L34">
        <v>3</v>
      </c>
      <c r="M34">
        <v>0.71194000000000002</v>
      </c>
      <c r="N34">
        <v>108</v>
      </c>
      <c r="O34" s="2">
        <v>2.5351450443267822</v>
      </c>
      <c r="P34">
        <f t="shared" si="3"/>
        <v>6.5920370370370369E-3</v>
      </c>
      <c r="Q34">
        <v>20.002612846548775</v>
      </c>
      <c r="R34">
        <f t="shared" si="1"/>
        <v>1.3441755832880777</v>
      </c>
    </row>
    <row r="35" spans="1:18">
      <c r="A35" t="s">
        <v>143</v>
      </c>
      <c r="B35" t="s">
        <v>169</v>
      </c>
      <c r="C35">
        <v>1971</v>
      </c>
      <c r="D35">
        <v>3</v>
      </c>
      <c r="E35">
        <v>4</v>
      </c>
      <c r="F35">
        <v>39.299999999999997</v>
      </c>
      <c r="J35">
        <v>1999</v>
      </c>
      <c r="K35">
        <v>3</v>
      </c>
      <c r="L35">
        <v>4</v>
      </c>
      <c r="M35">
        <v>0.78854999999999997</v>
      </c>
      <c r="N35">
        <v>108</v>
      </c>
      <c r="O35" s="2">
        <v>2.3289804458618164</v>
      </c>
      <c r="P35">
        <f t="shared" si="3"/>
        <v>7.3013888888888885E-3</v>
      </c>
      <c r="Q35">
        <v>32.117544232743874</v>
      </c>
      <c r="R35">
        <f t="shared" si="1"/>
        <v>2.1582989724403889</v>
      </c>
    </row>
    <row r="36" spans="1:18">
      <c r="A36" t="s">
        <v>143</v>
      </c>
      <c r="B36" t="s">
        <v>169</v>
      </c>
      <c r="C36">
        <v>1971</v>
      </c>
      <c r="D36">
        <v>3</v>
      </c>
      <c r="E36">
        <v>5</v>
      </c>
      <c r="F36">
        <v>37.6</v>
      </c>
      <c r="J36">
        <v>1999</v>
      </c>
      <c r="K36">
        <v>3</v>
      </c>
      <c r="L36">
        <v>5</v>
      </c>
      <c r="M36">
        <v>0.84509999999999996</v>
      </c>
      <c r="N36">
        <v>108</v>
      </c>
      <c r="O36" s="2">
        <v>2.3342170715332031</v>
      </c>
      <c r="P36">
        <f t="shared" si="3"/>
        <v>7.8250000000000004E-3</v>
      </c>
      <c r="Q36">
        <v>36.354302977752425</v>
      </c>
      <c r="R36">
        <f t="shared" si="1"/>
        <v>2.4430091601049631</v>
      </c>
    </row>
    <row r="37" spans="1:18">
      <c r="A37" t="s">
        <v>143</v>
      </c>
      <c r="B37" t="s">
        <v>169</v>
      </c>
      <c r="C37">
        <v>1971</v>
      </c>
      <c r="D37">
        <v>3</v>
      </c>
      <c r="E37">
        <v>6</v>
      </c>
      <c r="F37">
        <v>33.700000000000003</v>
      </c>
      <c r="J37">
        <v>1999</v>
      </c>
      <c r="K37">
        <v>3</v>
      </c>
      <c r="L37">
        <v>6</v>
      </c>
      <c r="M37">
        <v>0.84992999999999996</v>
      </c>
      <c r="N37">
        <v>108</v>
      </c>
      <c r="O37" s="2">
        <v>2.3973712921142578</v>
      </c>
      <c r="P37">
        <f t="shared" si="3"/>
        <v>7.8697222222222224E-3</v>
      </c>
      <c r="Q37">
        <v>56.910282715345119</v>
      </c>
      <c r="R37">
        <f t="shared" si="1"/>
        <v>3.8243709984711924</v>
      </c>
    </row>
    <row r="38" spans="1:18">
      <c r="A38" t="s">
        <v>143</v>
      </c>
      <c r="B38" t="s">
        <v>169</v>
      </c>
      <c r="C38">
        <v>1971</v>
      </c>
      <c r="D38">
        <v>3</v>
      </c>
      <c r="E38">
        <v>7</v>
      </c>
      <c r="F38">
        <v>36.200000000000003</v>
      </c>
      <c r="J38">
        <v>1999</v>
      </c>
      <c r="K38">
        <v>3</v>
      </c>
      <c r="L38">
        <v>7</v>
      </c>
      <c r="M38">
        <v>0.86722999999999995</v>
      </c>
      <c r="N38">
        <v>108</v>
      </c>
      <c r="O38" s="2">
        <v>2.4704797267913818</v>
      </c>
      <c r="P38">
        <f t="shared" si="3"/>
        <v>8.0299074074074075E-3</v>
      </c>
      <c r="Q38">
        <v>54.241319520821449</v>
      </c>
      <c r="R38">
        <f t="shared" si="1"/>
        <v>3.6450166717992021</v>
      </c>
    </row>
    <row r="39" spans="1:18">
      <c r="A39" t="s">
        <v>143</v>
      </c>
      <c r="B39" t="s">
        <v>169</v>
      </c>
      <c r="C39">
        <v>1971</v>
      </c>
      <c r="D39">
        <v>3</v>
      </c>
      <c r="E39">
        <v>8</v>
      </c>
      <c r="F39">
        <v>34.299999999999997</v>
      </c>
      <c r="J39">
        <v>1999</v>
      </c>
      <c r="K39">
        <v>3</v>
      </c>
      <c r="L39">
        <v>8</v>
      </c>
      <c r="M39" t="s">
        <v>17</v>
      </c>
      <c r="N39" t="s">
        <v>17</v>
      </c>
      <c r="O39" s="2">
        <v>2.3470125198364258</v>
      </c>
      <c r="P39" t="s">
        <v>17</v>
      </c>
      <c r="Q39">
        <v>51.175740000000005</v>
      </c>
      <c r="R39">
        <f t="shared" si="1"/>
        <v>3.4390097280000003</v>
      </c>
    </row>
    <row r="40" spans="1:18">
      <c r="A40" t="s">
        <v>143</v>
      </c>
      <c r="B40" t="s">
        <v>169</v>
      </c>
      <c r="C40">
        <v>1971</v>
      </c>
      <c r="D40">
        <v>3</v>
      </c>
      <c r="E40">
        <v>9</v>
      </c>
      <c r="F40">
        <v>36.1</v>
      </c>
      <c r="J40">
        <v>1999</v>
      </c>
      <c r="K40">
        <v>3</v>
      </c>
      <c r="L40">
        <v>9</v>
      </c>
      <c r="M40" t="s">
        <v>17</v>
      </c>
      <c r="N40" t="s">
        <v>17</v>
      </c>
      <c r="O40" s="2">
        <v>2.6593873500823975</v>
      </c>
      <c r="P40" t="s">
        <v>17</v>
      </c>
      <c r="Q40">
        <v>39.981705365853649</v>
      </c>
      <c r="R40">
        <f t="shared" si="1"/>
        <v>2.6867706005853655</v>
      </c>
    </row>
    <row r="41" spans="1:18">
      <c r="A41" t="s">
        <v>143</v>
      </c>
      <c r="B41" t="s">
        <v>169</v>
      </c>
      <c r="C41">
        <v>1971</v>
      </c>
      <c r="D41">
        <v>3</v>
      </c>
      <c r="E41">
        <v>10</v>
      </c>
      <c r="F41">
        <v>37.799999999999997</v>
      </c>
      <c r="J41">
        <v>1999</v>
      </c>
      <c r="K41">
        <v>3</v>
      </c>
      <c r="L41">
        <v>10</v>
      </c>
      <c r="M41" t="s">
        <v>17</v>
      </c>
      <c r="N41" t="s">
        <v>17</v>
      </c>
      <c r="O41" s="2">
        <v>2.2532148361206055</v>
      </c>
      <c r="P41" t="s">
        <v>17</v>
      </c>
      <c r="Q41">
        <v>45.265745853658537</v>
      </c>
      <c r="R41">
        <f t="shared" si="1"/>
        <v>3.0418581213658538</v>
      </c>
    </row>
    <row r="42" spans="1:18">
      <c r="A42" t="s">
        <v>143</v>
      </c>
      <c r="B42" t="s">
        <v>169</v>
      </c>
      <c r="C42">
        <v>1971</v>
      </c>
      <c r="D42">
        <v>3</v>
      </c>
      <c r="E42">
        <v>11</v>
      </c>
      <c r="F42">
        <v>39.299999999999997</v>
      </c>
      <c r="J42">
        <v>1999</v>
      </c>
      <c r="K42">
        <v>3</v>
      </c>
      <c r="L42">
        <v>11</v>
      </c>
      <c r="M42" t="s">
        <v>17</v>
      </c>
      <c r="N42" t="s">
        <v>17</v>
      </c>
      <c r="O42" s="2">
        <v>2.3106412887573242</v>
      </c>
      <c r="P42" t="s">
        <v>17</v>
      </c>
      <c r="Q42">
        <v>57.203487804878051</v>
      </c>
      <c r="R42">
        <f t="shared" si="1"/>
        <v>3.8440743804878057</v>
      </c>
    </row>
    <row r="43" spans="1:18">
      <c r="A43" t="s">
        <v>143</v>
      </c>
      <c r="B43" t="s">
        <v>169</v>
      </c>
      <c r="C43">
        <v>1971</v>
      </c>
      <c r="D43">
        <v>3</v>
      </c>
      <c r="E43">
        <v>12</v>
      </c>
      <c r="F43">
        <v>36.6</v>
      </c>
      <c r="J43">
        <v>1999</v>
      </c>
      <c r="K43">
        <v>3</v>
      </c>
      <c r="L43">
        <v>12</v>
      </c>
      <c r="M43" t="s">
        <v>17</v>
      </c>
      <c r="N43" t="s">
        <v>17</v>
      </c>
      <c r="O43" s="2">
        <v>2.2928943634033203</v>
      </c>
      <c r="P43" t="s">
        <v>17</v>
      </c>
      <c r="Q43">
        <v>45.629542682926818</v>
      </c>
      <c r="R43">
        <f t="shared" si="1"/>
        <v>3.0663052682926821</v>
      </c>
    </row>
    <row r="44" spans="1:18">
      <c r="A44" t="s">
        <v>143</v>
      </c>
      <c r="B44" t="s">
        <v>169</v>
      </c>
      <c r="C44">
        <v>1971</v>
      </c>
      <c r="D44">
        <v>3</v>
      </c>
      <c r="E44">
        <v>13</v>
      </c>
      <c r="F44">
        <v>41.1</v>
      </c>
      <c r="J44">
        <v>1999</v>
      </c>
      <c r="K44">
        <v>3</v>
      </c>
      <c r="L44">
        <v>13</v>
      </c>
      <c r="M44" t="s">
        <v>17</v>
      </c>
      <c r="N44" t="s">
        <v>17</v>
      </c>
      <c r="O44" s="2">
        <v>2.4750096797943115</v>
      </c>
      <c r="P44" t="s">
        <v>17</v>
      </c>
      <c r="Q44">
        <v>60.436961951219509</v>
      </c>
      <c r="R44">
        <f t="shared" si="1"/>
        <v>4.0613638431219519</v>
      </c>
    </row>
    <row r="45" spans="1:18">
      <c r="A45" t="s">
        <v>143</v>
      </c>
      <c r="B45" t="s">
        <v>169</v>
      </c>
      <c r="C45">
        <v>1971</v>
      </c>
      <c r="D45">
        <v>3</v>
      </c>
      <c r="E45">
        <v>14</v>
      </c>
      <c r="F45">
        <v>36.299999999999997</v>
      </c>
      <c r="J45">
        <v>1999</v>
      </c>
      <c r="K45">
        <v>3</v>
      </c>
      <c r="L45">
        <v>14</v>
      </c>
      <c r="M45" t="s">
        <v>17</v>
      </c>
      <c r="N45" t="s">
        <v>17</v>
      </c>
      <c r="O45" s="2">
        <v>2.4172976016998291</v>
      </c>
      <c r="P45" t="s">
        <v>17</v>
      </c>
      <c r="Q45">
        <v>44.017557073170728</v>
      </c>
      <c r="R45">
        <f t="shared" si="1"/>
        <v>2.9579798353170736</v>
      </c>
    </row>
    <row r="46" spans="1:18">
      <c r="A46" t="s">
        <v>143</v>
      </c>
      <c r="B46" t="s">
        <v>169</v>
      </c>
      <c r="C46">
        <v>1971</v>
      </c>
      <c r="D46">
        <v>4</v>
      </c>
      <c r="E46">
        <v>1</v>
      </c>
      <c r="F46">
        <v>34.5</v>
      </c>
      <c r="J46">
        <v>1999</v>
      </c>
      <c r="K46">
        <v>4</v>
      </c>
      <c r="L46">
        <v>1</v>
      </c>
      <c r="M46">
        <v>0.71013999999999999</v>
      </c>
      <c r="N46">
        <v>108</v>
      </c>
      <c r="O46" s="2">
        <v>2.2363009452819824</v>
      </c>
      <c r="P46">
        <f t="shared" ref="P46:P52" si="4">M46/N46</f>
        <v>6.5753703703703703E-3</v>
      </c>
      <c r="Q46">
        <v>22.225693170731706</v>
      </c>
      <c r="R46">
        <f t="shared" si="1"/>
        <v>1.4935665810731709</v>
      </c>
    </row>
    <row r="47" spans="1:18">
      <c r="A47" t="s">
        <v>143</v>
      </c>
      <c r="B47" t="s">
        <v>169</v>
      </c>
      <c r="C47">
        <v>1971</v>
      </c>
      <c r="D47">
        <v>4</v>
      </c>
      <c r="E47">
        <v>2</v>
      </c>
      <c r="F47">
        <v>39.299999999999997</v>
      </c>
      <c r="J47">
        <v>1999</v>
      </c>
      <c r="K47">
        <v>4</v>
      </c>
      <c r="L47">
        <v>2</v>
      </c>
      <c r="M47">
        <v>0.56594999999999995</v>
      </c>
      <c r="N47">
        <v>108</v>
      </c>
      <c r="O47" s="2">
        <v>2.1789765357971191</v>
      </c>
      <c r="P47">
        <f t="shared" si="4"/>
        <v>5.2402777777777777E-3</v>
      </c>
      <c r="Q47">
        <v>21.776587427267536</v>
      </c>
      <c r="R47">
        <f t="shared" si="1"/>
        <v>1.4633866751123785</v>
      </c>
    </row>
    <row r="48" spans="1:18">
      <c r="A48" t="s">
        <v>143</v>
      </c>
      <c r="B48" t="s">
        <v>169</v>
      </c>
      <c r="C48">
        <v>1971</v>
      </c>
      <c r="D48">
        <v>4</v>
      </c>
      <c r="E48">
        <v>3</v>
      </c>
      <c r="F48">
        <v>35.1</v>
      </c>
      <c r="J48">
        <v>1999</v>
      </c>
      <c r="K48">
        <v>4</v>
      </c>
      <c r="L48">
        <v>3</v>
      </c>
      <c r="M48">
        <v>0.69213999999999998</v>
      </c>
      <c r="N48">
        <v>108</v>
      </c>
      <c r="O48" s="2">
        <v>2.1353762149810791</v>
      </c>
      <c r="P48">
        <f t="shared" si="4"/>
        <v>6.4087037037037038E-3</v>
      </c>
      <c r="Q48">
        <v>28.967573941814031</v>
      </c>
      <c r="R48">
        <f t="shared" si="1"/>
        <v>1.9466209688899032</v>
      </c>
    </row>
    <row r="49" spans="1:18">
      <c r="A49" t="s">
        <v>143</v>
      </c>
      <c r="B49" t="s">
        <v>169</v>
      </c>
      <c r="C49">
        <v>1971</v>
      </c>
      <c r="D49">
        <v>4</v>
      </c>
      <c r="E49">
        <v>4</v>
      </c>
      <c r="F49">
        <v>39.6</v>
      </c>
      <c r="J49">
        <v>1999</v>
      </c>
      <c r="K49">
        <v>4</v>
      </c>
      <c r="L49">
        <v>4</v>
      </c>
      <c r="M49">
        <v>0.75593999999999995</v>
      </c>
      <c r="N49">
        <v>108</v>
      </c>
      <c r="O49" s="2">
        <v>2.3083162307739258</v>
      </c>
      <c r="P49">
        <f t="shared" si="4"/>
        <v>6.9994444444444436E-3</v>
      </c>
      <c r="Q49">
        <v>38.216176155162572</v>
      </c>
      <c r="R49">
        <f t="shared" si="1"/>
        <v>2.5681270376269252</v>
      </c>
    </row>
    <row r="50" spans="1:18">
      <c r="A50" t="s">
        <v>143</v>
      </c>
      <c r="B50" t="s">
        <v>169</v>
      </c>
      <c r="C50">
        <v>1971</v>
      </c>
      <c r="D50">
        <v>4</v>
      </c>
      <c r="E50">
        <v>5</v>
      </c>
      <c r="F50">
        <v>35.1</v>
      </c>
      <c r="J50">
        <v>1999</v>
      </c>
      <c r="K50">
        <v>4</v>
      </c>
      <c r="L50">
        <v>5</v>
      </c>
      <c r="M50">
        <v>0.83296999999999999</v>
      </c>
      <c r="N50">
        <v>108</v>
      </c>
      <c r="O50" s="2">
        <v>2.2241284847259521</v>
      </c>
      <c r="P50">
        <f t="shared" si="4"/>
        <v>7.7126851851851853E-3</v>
      </c>
      <c r="Q50">
        <v>43.573584027381621</v>
      </c>
      <c r="R50">
        <f t="shared" si="1"/>
        <v>2.9281448466400453</v>
      </c>
    </row>
    <row r="51" spans="1:18">
      <c r="A51" t="s">
        <v>143</v>
      </c>
      <c r="B51" t="s">
        <v>169</v>
      </c>
      <c r="C51">
        <v>1971</v>
      </c>
      <c r="D51">
        <v>4</v>
      </c>
      <c r="E51">
        <v>6</v>
      </c>
      <c r="F51">
        <v>38.6</v>
      </c>
      <c r="J51">
        <v>1999</v>
      </c>
      <c r="K51">
        <v>4</v>
      </c>
      <c r="L51">
        <v>6</v>
      </c>
      <c r="M51">
        <v>0.85972999999999999</v>
      </c>
      <c r="N51">
        <v>108</v>
      </c>
      <c r="O51" s="2">
        <v>2.1695511341094971</v>
      </c>
      <c r="P51">
        <f t="shared" si="4"/>
        <v>7.9604629629629626E-3</v>
      </c>
      <c r="Q51">
        <v>45.954035733029087</v>
      </c>
      <c r="R51">
        <f t="shared" si="1"/>
        <v>3.0881112012595548</v>
      </c>
    </row>
    <row r="52" spans="1:18">
      <c r="A52" t="s">
        <v>143</v>
      </c>
      <c r="B52" t="s">
        <v>169</v>
      </c>
      <c r="C52">
        <v>1971</v>
      </c>
      <c r="D52">
        <v>4</v>
      </c>
      <c r="E52">
        <v>7</v>
      </c>
      <c r="F52">
        <v>40.200000000000003</v>
      </c>
      <c r="J52">
        <v>1999</v>
      </c>
      <c r="K52">
        <v>4</v>
      </c>
      <c r="L52">
        <v>7</v>
      </c>
      <c r="M52">
        <v>0.87983</v>
      </c>
      <c r="N52">
        <v>108</v>
      </c>
      <c r="O52" s="2">
        <v>2.6698286533355713</v>
      </c>
      <c r="P52">
        <f t="shared" si="4"/>
        <v>8.1465740740740734E-3</v>
      </c>
      <c r="Q52">
        <v>57.009777432972051</v>
      </c>
      <c r="R52">
        <f t="shared" si="1"/>
        <v>3.8310570434957221</v>
      </c>
    </row>
    <row r="53" spans="1:18">
      <c r="A53" t="s">
        <v>143</v>
      </c>
      <c r="B53" t="s">
        <v>169</v>
      </c>
      <c r="C53">
        <v>1971</v>
      </c>
      <c r="D53">
        <v>4</v>
      </c>
      <c r="E53">
        <v>8</v>
      </c>
      <c r="F53">
        <v>30.8</v>
      </c>
      <c r="J53">
        <v>1999</v>
      </c>
      <c r="K53">
        <v>4</v>
      </c>
      <c r="L53">
        <v>8</v>
      </c>
      <c r="M53" t="s">
        <v>17</v>
      </c>
      <c r="N53" t="s">
        <v>17</v>
      </c>
      <c r="O53" s="2">
        <v>2.1174135208129883</v>
      </c>
      <c r="P53" t="s">
        <v>17</v>
      </c>
      <c r="Q53">
        <v>43.073875121951218</v>
      </c>
      <c r="R53">
        <f t="shared" si="1"/>
        <v>2.8945644081951221</v>
      </c>
    </row>
    <row r="54" spans="1:18">
      <c r="A54" t="s">
        <v>143</v>
      </c>
      <c r="B54" t="s">
        <v>169</v>
      </c>
      <c r="C54">
        <v>1971</v>
      </c>
      <c r="D54">
        <v>4</v>
      </c>
      <c r="E54">
        <v>9</v>
      </c>
      <c r="F54">
        <v>28</v>
      </c>
      <c r="J54">
        <v>1999</v>
      </c>
      <c r="K54">
        <v>4</v>
      </c>
      <c r="L54">
        <v>9</v>
      </c>
      <c r="M54" t="s">
        <v>17</v>
      </c>
      <c r="N54" t="s">
        <v>17</v>
      </c>
      <c r="O54" s="2">
        <v>2.1404318809509277</v>
      </c>
      <c r="P54" t="s">
        <v>17</v>
      </c>
      <c r="Q54">
        <v>42.055409268292678</v>
      </c>
      <c r="R54">
        <f t="shared" si="1"/>
        <v>2.8261235028292679</v>
      </c>
    </row>
    <row r="55" spans="1:18">
      <c r="A55" t="s">
        <v>143</v>
      </c>
      <c r="B55" t="s">
        <v>169</v>
      </c>
      <c r="C55">
        <v>1971</v>
      </c>
      <c r="D55">
        <v>4</v>
      </c>
      <c r="E55">
        <v>10</v>
      </c>
      <c r="F55">
        <v>36.4</v>
      </c>
      <c r="J55">
        <v>1999</v>
      </c>
      <c r="K55">
        <v>4</v>
      </c>
      <c r="L55">
        <v>10</v>
      </c>
      <c r="M55" t="s">
        <v>17</v>
      </c>
      <c r="N55" t="s">
        <v>17</v>
      </c>
      <c r="O55" s="2">
        <v>2.275970458984375</v>
      </c>
      <c r="P55" t="s">
        <v>17</v>
      </c>
      <c r="Q55">
        <v>52.556556585365861</v>
      </c>
      <c r="R55">
        <f t="shared" si="1"/>
        <v>3.5318006025365856</v>
      </c>
    </row>
    <row r="56" spans="1:18">
      <c r="A56" t="s">
        <v>143</v>
      </c>
      <c r="B56" t="s">
        <v>169</v>
      </c>
      <c r="C56">
        <v>1971</v>
      </c>
      <c r="D56">
        <v>4</v>
      </c>
      <c r="E56">
        <v>11</v>
      </c>
      <c r="F56">
        <v>29.8</v>
      </c>
      <c r="J56">
        <v>1999</v>
      </c>
      <c r="K56">
        <v>4</v>
      </c>
      <c r="L56">
        <v>11</v>
      </c>
      <c r="M56" t="s">
        <v>17</v>
      </c>
      <c r="N56" t="s">
        <v>17</v>
      </c>
      <c r="O56" s="2">
        <v>2.320683479309082</v>
      </c>
      <c r="P56" t="s">
        <v>17</v>
      </c>
      <c r="Q56">
        <v>45.543189999999996</v>
      </c>
      <c r="R56">
        <f t="shared" si="1"/>
        <v>3.0605023679999999</v>
      </c>
    </row>
    <row r="57" spans="1:18">
      <c r="A57" t="s">
        <v>143</v>
      </c>
      <c r="B57" t="s">
        <v>169</v>
      </c>
      <c r="C57">
        <v>1971</v>
      </c>
      <c r="D57">
        <v>4</v>
      </c>
      <c r="E57">
        <v>12</v>
      </c>
      <c r="F57">
        <v>40.200000000000003</v>
      </c>
      <c r="J57">
        <v>1999</v>
      </c>
      <c r="K57">
        <v>4</v>
      </c>
      <c r="L57">
        <v>12</v>
      </c>
      <c r="M57" t="s">
        <v>17</v>
      </c>
      <c r="N57" t="s">
        <v>17</v>
      </c>
      <c r="O57" s="2">
        <v>2.259413480758667</v>
      </c>
      <c r="P57" t="s">
        <v>17</v>
      </c>
      <c r="Q57">
        <v>45.047178536585371</v>
      </c>
      <c r="R57">
        <f t="shared" si="1"/>
        <v>3.0271703976585367</v>
      </c>
    </row>
    <row r="58" spans="1:18">
      <c r="A58" t="s">
        <v>143</v>
      </c>
      <c r="B58" t="s">
        <v>169</v>
      </c>
      <c r="C58">
        <v>1971</v>
      </c>
      <c r="D58">
        <v>4</v>
      </c>
      <c r="E58">
        <v>13</v>
      </c>
      <c r="F58">
        <v>34.799999999999997</v>
      </c>
      <c r="J58">
        <v>1999</v>
      </c>
      <c r="K58">
        <v>4</v>
      </c>
      <c r="L58">
        <v>13</v>
      </c>
      <c r="M58" t="s">
        <v>17</v>
      </c>
      <c r="N58" t="s">
        <v>17</v>
      </c>
      <c r="O58" s="2">
        <v>2.2874290943145752</v>
      </c>
      <c r="P58" t="s">
        <v>17</v>
      </c>
      <c r="Q58">
        <v>57.33983414634146</v>
      </c>
      <c r="R58">
        <f t="shared" si="1"/>
        <v>3.8532368546341464</v>
      </c>
    </row>
    <row r="59" spans="1:18">
      <c r="A59" t="s">
        <v>143</v>
      </c>
      <c r="B59" t="s">
        <v>169</v>
      </c>
      <c r="C59">
        <v>1971</v>
      </c>
      <c r="D59">
        <v>4</v>
      </c>
      <c r="E59">
        <v>14</v>
      </c>
      <c r="F59">
        <v>31</v>
      </c>
      <c r="J59">
        <v>1999</v>
      </c>
      <c r="K59">
        <v>4</v>
      </c>
      <c r="L59">
        <v>14</v>
      </c>
      <c r="M59" t="s">
        <v>17</v>
      </c>
      <c r="N59" t="s">
        <v>17</v>
      </c>
      <c r="O59" s="2">
        <v>2.3042750358581543</v>
      </c>
      <c r="P59" t="s">
        <v>17</v>
      </c>
      <c r="Q59">
        <v>44.738539999999986</v>
      </c>
      <c r="R59">
        <f t="shared" si="1"/>
        <v>3.0064298879999996</v>
      </c>
    </row>
    <row r="60" spans="1:18">
      <c r="A60" t="s">
        <v>143</v>
      </c>
      <c r="B60" t="s">
        <v>169</v>
      </c>
      <c r="C60">
        <v>1972</v>
      </c>
      <c r="D60">
        <v>1</v>
      </c>
      <c r="E60">
        <v>1</v>
      </c>
      <c r="F60">
        <v>29.64</v>
      </c>
      <c r="J60">
        <v>2000</v>
      </c>
      <c r="K60">
        <v>1</v>
      </c>
      <c r="L60">
        <v>1</v>
      </c>
      <c r="M60">
        <v>0.46301999999999999</v>
      </c>
      <c r="N60">
        <v>78</v>
      </c>
      <c r="O60" s="3">
        <v>2.4515621662139893</v>
      </c>
      <c r="P60">
        <f t="shared" ref="P60:P66" si="5">M60/N60</f>
        <v>5.9361538461538462E-3</v>
      </c>
      <c r="Q60">
        <v>19.898302439024388</v>
      </c>
      <c r="R60">
        <f t="shared" si="1"/>
        <v>1.3371659239024389</v>
      </c>
    </row>
    <row r="61" spans="1:18">
      <c r="A61" t="s">
        <v>143</v>
      </c>
      <c r="B61" t="s">
        <v>169</v>
      </c>
      <c r="C61">
        <v>1972</v>
      </c>
      <c r="D61">
        <v>1</v>
      </c>
      <c r="E61">
        <v>2</v>
      </c>
      <c r="F61">
        <v>28.31</v>
      </c>
      <c r="J61">
        <v>2000</v>
      </c>
      <c r="K61">
        <v>1</v>
      </c>
      <c r="L61">
        <v>2</v>
      </c>
      <c r="M61">
        <v>0.42146</v>
      </c>
      <c r="N61">
        <v>78</v>
      </c>
      <c r="O61" s="3">
        <v>2.4906442165374756</v>
      </c>
      <c r="P61">
        <f t="shared" si="5"/>
        <v>5.4033333333333338E-3</v>
      </c>
      <c r="Q61">
        <v>19.009985365853659</v>
      </c>
      <c r="R61">
        <f t="shared" si="1"/>
        <v>1.277471016585366</v>
      </c>
    </row>
    <row r="62" spans="1:18">
      <c r="A62" t="s">
        <v>143</v>
      </c>
      <c r="B62" t="s">
        <v>169</v>
      </c>
      <c r="C62">
        <v>1972</v>
      </c>
      <c r="D62">
        <v>1</v>
      </c>
      <c r="E62">
        <v>3</v>
      </c>
      <c r="F62">
        <v>30.98</v>
      </c>
      <c r="J62">
        <v>2000</v>
      </c>
      <c r="K62">
        <v>1</v>
      </c>
      <c r="L62">
        <v>3</v>
      </c>
      <c r="M62">
        <v>0.81581000000000004</v>
      </c>
      <c r="N62">
        <v>78</v>
      </c>
      <c r="O62" s="3">
        <v>2.23380446434021</v>
      </c>
      <c r="P62">
        <f t="shared" si="5"/>
        <v>1.0459102564102565E-2</v>
      </c>
      <c r="Q62">
        <v>41.928565853658533</v>
      </c>
      <c r="R62">
        <f t="shared" si="1"/>
        <v>2.8175996253658542</v>
      </c>
    </row>
    <row r="63" spans="1:18">
      <c r="A63" t="s">
        <v>143</v>
      </c>
      <c r="B63" t="s">
        <v>169</v>
      </c>
      <c r="C63">
        <v>1972</v>
      </c>
      <c r="D63">
        <v>1</v>
      </c>
      <c r="E63">
        <v>4</v>
      </c>
      <c r="F63">
        <v>28.31</v>
      </c>
      <c r="J63">
        <v>2000</v>
      </c>
      <c r="K63">
        <v>1</v>
      </c>
      <c r="L63">
        <v>4</v>
      </c>
      <c r="M63">
        <v>0.64161000000000001</v>
      </c>
      <c r="N63">
        <v>78</v>
      </c>
      <c r="O63" s="3">
        <v>2.2379496097564697</v>
      </c>
      <c r="P63">
        <f t="shared" si="5"/>
        <v>8.2257692307692309E-3</v>
      </c>
      <c r="Q63">
        <v>30.558107317073169</v>
      </c>
      <c r="R63">
        <f t="shared" si="1"/>
        <v>2.0535048117073171</v>
      </c>
    </row>
    <row r="64" spans="1:18">
      <c r="A64" t="s">
        <v>143</v>
      </c>
      <c r="B64" t="s">
        <v>169</v>
      </c>
      <c r="C64">
        <v>1972</v>
      </c>
      <c r="D64">
        <v>1</v>
      </c>
      <c r="E64">
        <v>5</v>
      </c>
      <c r="F64">
        <v>30.85</v>
      </c>
      <c r="J64">
        <v>2000</v>
      </c>
      <c r="K64">
        <v>1</v>
      </c>
      <c r="L64">
        <v>5</v>
      </c>
      <c r="M64">
        <v>0.80081000000000002</v>
      </c>
      <c r="N64">
        <v>78</v>
      </c>
      <c r="O64" s="3">
        <v>2.3429486751556396</v>
      </c>
      <c r="P64">
        <f t="shared" si="5"/>
        <v>1.0266794871794872E-2</v>
      </c>
      <c r="Q64">
        <v>39.441278048780489</v>
      </c>
      <c r="R64">
        <f t="shared" si="1"/>
        <v>2.6504538848780488</v>
      </c>
    </row>
    <row r="65" spans="1:18">
      <c r="A65" t="s">
        <v>143</v>
      </c>
      <c r="B65" t="s">
        <v>169</v>
      </c>
      <c r="C65">
        <v>1972</v>
      </c>
      <c r="D65">
        <v>1</v>
      </c>
      <c r="E65">
        <v>6</v>
      </c>
      <c r="F65">
        <v>24.2</v>
      </c>
      <c r="J65">
        <v>2000</v>
      </c>
      <c r="K65">
        <v>1</v>
      </c>
      <c r="L65">
        <v>6</v>
      </c>
      <c r="M65">
        <v>0.83164000000000005</v>
      </c>
      <c r="N65">
        <v>78</v>
      </c>
      <c r="O65" s="3">
        <v>2.3071639537811279</v>
      </c>
      <c r="P65">
        <f t="shared" si="5"/>
        <v>1.0662051282051282E-2</v>
      </c>
      <c r="Q65">
        <v>45.304170731707316</v>
      </c>
      <c r="R65">
        <f t="shared" si="1"/>
        <v>3.0444402731707321</v>
      </c>
    </row>
    <row r="66" spans="1:18">
      <c r="A66" t="s">
        <v>143</v>
      </c>
      <c r="B66" t="s">
        <v>169</v>
      </c>
      <c r="C66">
        <v>1972</v>
      </c>
      <c r="D66">
        <v>1</v>
      </c>
      <c r="E66">
        <v>7</v>
      </c>
      <c r="F66">
        <v>25.05</v>
      </c>
      <c r="J66">
        <v>2000</v>
      </c>
      <c r="K66">
        <v>1</v>
      </c>
      <c r="L66">
        <v>7</v>
      </c>
      <c r="M66">
        <v>0.87736999999999998</v>
      </c>
      <c r="N66">
        <v>78</v>
      </c>
      <c r="O66" s="3">
        <v>2.492811918258667</v>
      </c>
      <c r="P66">
        <f t="shared" si="5"/>
        <v>1.1248333333333332E-2</v>
      </c>
      <c r="Q66">
        <v>42.994546341463405</v>
      </c>
      <c r="R66">
        <f t="shared" si="1"/>
        <v>2.889233514146341</v>
      </c>
    </row>
    <row r="67" spans="1:18">
      <c r="A67" t="s">
        <v>143</v>
      </c>
      <c r="B67" t="s">
        <v>169</v>
      </c>
      <c r="C67">
        <v>1972</v>
      </c>
      <c r="D67">
        <v>1</v>
      </c>
      <c r="E67">
        <v>8</v>
      </c>
      <c r="F67">
        <v>28.43</v>
      </c>
      <c r="J67">
        <v>2000</v>
      </c>
      <c r="K67">
        <v>1</v>
      </c>
      <c r="L67">
        <v>8</v>
      </c>
      <c r="M67" t="s">
        <v>17</v>
      </c>
      <c r="N67" t="s">
        <v>17</v>
      </c>
      <c r="O67" s="3">
        <v>2.2814347743988037</v>
      </c>
      <c r="P67" t="s">
        <v>17</v>
      </c>
      <c r="Q67">
        <v>25.405868292682921</v>
      </c>
      <c r="R67">
        <f t="shared" si="1"/>
        <v>1.7072743492682925</v>
      </c>
    </row>
    <row r="68" spans="1:18">
      <c r="A68" t="s">
        <v>143</v>
      </c>
      <c r="B68" t="s">
        <v>169</v>
      </c>
      <c r="C68">
        <v>1972</v>
      </c>
      <c r="D68">
        <v>1</v>
      </c>
      <c r="E68">
        <v>9</v>
      </c>
      <c r="F68">
        <v>26.86</v>
      </c>
      <c r="J68">
        <v>2000</v>
      </c>
      <c r="K68">
        <v>1</v>
      </c>
      <c r="L68">
        <v>9</v>
      </c>
      <c r="M68" t="s">
        <v>17</v>
      </c>
      <c r="N68" t="s">
        <v>17</v>
      </c>
      <c r="O68" s="3">
        <v>2.3987574577331543</v>
      </c>
      <c r="P68" t="s">
        <v>17</v>
      </c>
      <c r="Q68">
        <v>39.796604878048775</v>
      </c>
      <c r="R68">
        <f t="shared" si="1"/>
        <v>2.6743318478048779</v>
      </c>
    </row>
    <row r="69" spans="1:18">
      <c r="A69" t="s">
        <v>143</v>
      </c>
      <c r="B69" t="s">
        <v>169</v>
      </c>
      <c r="C69">
        <v>1972</v>
      </c>
      <c r="D69">
        <v>1</v>
      </c>
      <c r="E69">
        <v>10</v>
      </c>
      <c r="F69">
        <v>29.04</v>
      </c>
      <c r="J69">
        <v>2000</v>
      </c>
      <c r="K69">
        <v>1</v>
      </c>
      <c r="L69">
        <v>10</v>
      </c>
      <c r="M69" t="s">
        <v>17</v>
      </c>
      <c r="N69" t="s">
        <v>17</v>
      </c>
      <c r="O69" s="3">
        <v>2.3722727298736572</v>
      </c>
      <c r="P69" t="s">
        <v>17</v>
      </c>
      <c r="Q69">
        <v>41.21791219512194</v>
      </c>
      <c r="R69">
        <f t="shared" ref="R69:R132" si="6">Q69*60*1.12/1000</f>
        <v>2.7698436995121947</v>
      </c>
    </row>
    <row r="70" spans="1:18">
      <c r="A70" t="s">
        <v>143</v>
      </c>
      <c r="B70" t="s">
        <v>169</v>
      </c>
      <c r="C70">
        <v>1972</v>
      </c>
      <c r="D70">
        <v>1</v>
      </c>
      <c r="E70">
        <v>11</v>
      </c>
      <c r="F70">
        <v>27.95</v>
      </c>
      <c r="J70">
        <v>2000</v>
      </c>
      <c r="K70">
        <v>1</v>
      </c>
      <c r="L70">
        <v>11</v>
      </c>
      <c r="M70" t="s">
        <v>17</v>
      </c>
      <c r="N70" t="s">
        <v>17</v>
      </c>
      <c r="O70" s="3">
        <v>2.445462703704834</v>
      </c>
      <c r="P70" t="s">
        <v>17</v>
      </c>
      <c r="Q70">
        <v>44.948843902439016</v>
      </c>
      <c r="R70">
        <f t="shared" si="6"/>
        <v>3.0205623102439021</v>
      </c>
    </row>
    <row r="71" spans="1:18">
      <c r="A71" t="s">
        <v>143</v>
      </c>
      <c r="B71" t="s">
        <v>169</v>
      </c>
      <c r="C71">
        <v>1972</v>
      </c>
      <c r="D71">
        <v>1</v>
      </c>
      <c r="E71">
        <v>12</v>
      </c>
      <c r="F71">
        <v>29.89</v>
      </c>
      <c r="J71">
        <v>2000</v>
      </c>
      <c r="K71">
        <v>1</v>
      </c>
      <c r="L71">
        <v>12</v>
      </c>
      <c r="M71" t="s">
        <v>17</v>
      </c>
      <c r="N71" t="s">
        <v>17</v>
      </c>
      <c r="O71" s="3">
        <v>2.4000935554504395</v>
      </c>
      <c r="P71" t="s">
        <v>17</v>
      </c>
      <c r="Q71">
        <v>43.172209756097566</v>
      </c>
      <c r="R71">
        <f t="shared" si="6"/>
        <v>2.9011724956097562</v>
      </c>
    </row>
    <row r="72" spans="1:18">
      <c r="A72" t="s">
        <v>143</v>
      </c>
      <c r="B72" t="s">
        <v>169</v>
      </c>
      <c r="C72">
        <v>1972</v>
      </c>
      <c r="D72">
        <v>1</v>
      </c>
      <c r="E72">
        <v>13</v>
      </c>
      <c r="F72">
        <v>24.2</v>
      </c>
      <c r="J72">
        <v>2000</v>
      </c>
      <c r="K72">
        <v>1</v>
      </c>
      <c r="L72">
        <v>13</v>
      </c>
      <c r="M72" t="s">
        <v>17</v>
      </c>
      <c r="N72" t="s">
        <v>17</v>
      </c>
      <c r="O72" s="3">
        <v>2.7098264694213867</v>
      </c>
      <c r="P72" t="s">
        <v>17</v>
      </c>
      <c r="Q72">
        <v>44.59351707317073</v>
      </c>
      <c r="R72">
        <f t="shared" si="6"/>
        <v>2.9966843473170734</v>
      </c>
    </row>
    <row r="73" spans="1:18">
      <c r="A73" t="s">
        <v>143</v>
      </c>
      <c r="B73" t="s">
        <v>169</v>
      </c>
      <c r="C73">
        <v>1972</v>
      </c>
      <c r="D73">
        <v>1</v>
      </c>
      <c r="E73">
        <v>14</v>
      </c>
      <c r="F73">
        <v>26.62</v>
      </c>
      <c r="J73">
        <v>2000</v>
      </c>
      <c r="K73">
        <v>1</v>
      </c>
      <c r="L73">
        <v>14</v>
      </c>
      <c r="M73" t="s">
        <v>17</v>
      </c>
      <c r="N73" t="s">
        <v>17</v>
      </c>
      <c r="O73" s="3">
        <v>2.4341855049133301</v>
      </c>
      <c r="P73" t="s">
        <v>17</v>
      </c>
      <c r="Q73">
        <v>35.177356097560974</v>
      </c>
      <c r="R73">
        <f t="shared" si="6"/>
        <v>2.3639183297560975</v>
      </c>
    </row>
    <row r="74" spans="1:18">
      <c r="A74" t="s">
        <v>143</v>
      </c>
      <c r="B74" t="s">
        <v>169</v>
      </c>
      <c r="C74">
        <v>1972</v>
      </c>
      <c r="D74">
        <v>2</v>
      </c>
      <c r="E74">
        <v>1</v>
      </c>
      <c r="F74">
        <v>29.52</v>
      </c>
      <c r="J74">
        <v>2000</v>
      </c>
      <c r="K74">
        <v>2</v>
      </c>
      <c r="L74">
        <v>1</v>
      </c>
      <c r="M74">
        <v>0.45107000000000003</v>
      </c>
      <c r="N74">
        <v>78</v>
      </c>
      <c r="O74" s="3">
        <v>2.4175541400909424</v>
      </c>
      <c r="P74">
        <f t="shared" ref="P74:P80" si="7">M74/N74</f>
        <v>5.7829487179487183E-3</v>
      </c>
      <c r="Q74">
        <v>15.456717073170731</v>
      </c>
      <c r="R74">
        <f t="shared" si="6"/>
        <v>1.0386913873170733</v>
      </c>
    </row>
    <row r="75" spans="1:18">
      <c r="A75" t="s">
        <v>143</v>
      </c>
      <c r="B75" t="s">
        <v>169</v>
      </c>
      <c r="C75">
        <v>1972</v>
      </c>
      <c r="D75">
        <v>2</v>
      </c>
      <c r="E75">
        <v>2</v>
      </c>
      <c r="F75">
        <v>27.1</v>
      </c>
      <c r="J75">
        <v>2000</v>
      </c>
      <c r="K75">
        <v>2</v>
      </c>
      <c r="L75">
        <v>2</v>
      </c>
      <c r="M75">
        <v>0.54300000000000004</v>
      </c>
      <c r="N75">
        <v>78</v>
      </c>
      <c r="O75" s="3">
        <v>2.3812661170959473</v>
      </c>
      <c r="P75">
        <f t="shared" si="7"/>
        <v>6.9615384615384617E-3</v>
      </c>
      <c r="Q75">
        <v>23.096243902439024</v>
      </c>
      <c r="R75">
        <f t="shared" si="6"/>
        <v>1.5520675902439025</v>
      </c>
    </row>
    <row r="76" spans="1:18">
      <c r="A76" t="s">
        <v>143</v>
      </c>
      <c r="B76" t="s">
        <v>169</v>
      </c>
      <c r="C76">
        <v>1972</v>
      </c>
      <c r="D76">
        <v>2</v>
      </c>
      <c r="E76">
        <v>3</v>
      </c>
      <c r="F76">
        <v>28.43</v>
      </c>
      <c r="J76">
        <v>2000</v>
      </c>
      <c r="K76">
        <v>2</v>
      </c>
      <c r="L76">
        <v>3</v>
      </c>
      <c r="M76">
        <v>0.69713000000000003</v>
      </c>
      <c r="N76">
        <v>78</v>
      </c>
      <c r="O76" s="3">
        <v>2.327160120010376</v>
      </c>
      <c r="P76">
        <f t="shared" si="7"/>
        <v>8.9375641025641033E-3</v>
      </c>
      <c r="Q76">
        <v>25.938858536585364</v>
      </c>
      <c r="R76">
        <f t="shared" si="6"/>
        <v>1.7430912936585365</v>
      </c>
    </row>
    <row r="77" spans="1:18">
      <c r="A77" t="s">
        <v>143</v>
      </c>
      <c r="B77" t="s">
        <v>169</v>
      </c>
      <c r="C77">
        <v>1972</v>
      </c>
      <c r="D77">
        <v>2</v>
      </c>
      <c r="E77">
        <v>4</v>
      </c>
      <c r="F77">
        <v>26.01</v>
      </c>
      <c r="J77">
        <v>2000</v>
      </c>
      <c r="K77">
        <v>2</v>
      </c>
      <c r="L77">
        <v>4</v>
      </c>
      <c r="M77">
        <v>0.71472000000000002</v>
      </c>
      <c r="N77">
        <v>78</v>
      </c>
      <c r="O77" s="3">
        <v>2.3489339351654053</v>
      </c>
      <c r="P77">
        <f t="shared" si="7"/>
        <v>9.1630769230769231E-3</v>
      </c>
      <c r="Q77">
        <v>36.243336585365846</v>
      </c>
      <c r="R77">
        <f t="shared" si="6"/>
        <v>2.4355522185365852</v>
      </c>
    </row>
    <row r="78" spans="1:18">
      <c r="A78" t="s">
        <v>143</v>
      </c>
      <c r="B78" t="s">
        <v>169</v>
      </c>
      <c r="C78">
        <v>1972</v>
      </c>
      <c r="D78">
        <v>2</v>
      </c>
      <c r="E78">
        <v>5</v>
      </c>
      <c r="F78">
        <v>26.14</v>
      </c>
      <c r="J78">
        <v>2000</v>
      </c>
      <c r="K78">
        <v>2</v>
      </c>
      <c r="L78">
        <v>5</v>
      </c>
      <c r="M78">
        <v>0.80618000000000001</v>
      </c>
      <c r="N78">
        <v>78</v>
      </c>
      <c r="O78" s="3">
        <v>2.2695176601409912</v>
      </c>
      <c r="P78">
        <f t="shared" si="7"/>
        <v>1.0335641025641025E-2</v>
      </c>
      <c r="Q78">
        <v>42.106229268292672</v>
      </c>
      <c r="R78">
        <f t="shared" si="6"/>
        <v>2.8295386068292681</v>
      </c>
    </row>
    <row r="79" spans="1:18">
      <c r="A79" t="s">
        <v>143</v>
      </c>
      <c r="B79" t="s">
        <v>169</v>
      </c>
      <c r="C79">
        <v>1972</v>
      </c>
      <c r="D79">
        <v>2</v>
      </c>
      <c r="E79">
        <v>6</v>
      </c>
      <c r="F79">
        <v>21.05</v>
      </c>
      <c r="J79">
        <v>2000</v>
      </c>
      <c r="K79">
        <v>2</v>
      </c>
      <c r="L79">
        <v>6</v>
      </c>
      <c r="M79">
        <v>0.88263000000000003</v>
      </c>
      <c r="N79">
        <v>78</v>
      </c>
      <c r="O79" s="3">
        <v>2.3454420566558838</v>
      </c>
      <c r="P79">
        <f t="shared" si="7"/>
        <v>1.1315769230769232E-2</v>
      </c>
      <c r="Q79">
        <v>49.035102439024392</v>
      </c>
      <c r="R79">
        <f t="shared" si="6"/>
        <v>3.2951588839024395</v>
      </c>
    </row>
    <row r="80" spans="1:18">
      <c r="A80" t="s">
        <v>143</v>
      </c>
      <c r="B80" t="s">
        <v>169</v>
      </c>
      <c r="C80">
        <v>1972</v>
      </c>
      <c r="D80">
        <v>2</v>
      </c>
      <c r="E80">
        <v>7</v>
      </c>
      <c r="F80">
        <v>22.99</v>
      </c>
      <c r="J80">
        <v>2000</v>
      </c>
      <c r="K80">
        <v>2</v>
      </c>
      <c r="L80">
        <v>7</v>
      </c>
      <c r="M80">
        <v>0.88575000000000004</v>
      </c>
      <c r="N80">
        <v>78</v>
      </c>
      <c r="O80" s="3">
        <v>2.4104948043823242</v>
      </c>
      <c r="P80">
        <f t="shared" si="7"/>
        <v>1.1355769230769232E-2</v>
      </c>
      <c r="Q80">
        <v>39.441278048780489</v>
      </c>
      <c r="R80">
        <f t="shared" si="6"/>
        <v>2.6504538848780488</v>
      </c>
    </row>
    <row r="81" spans="1:18">
      <c r="A81" t="s">
        <v>143</v>
      </c>
      <c r="B81" t="s">
        <v>169</v>
      </c>
      <c r="C81">
        <v>1972</v>
      </c>
      <c r="D81">
        <v>2</v>
      </c>
      <c r="E81">
        <v>8</v>
      </c>
      <c r="F81">
        <v>28.31</v>
      </c>
      <c r="J81">
        <v>2000</v>
      </c>
      <c r="K81">
        <v>2</v>
      </c>
      <c r="L81">
        <v>8</v>
      </c>
      <c r="M81" t="s">
        <v>17</v>
      </c>
      <c r="N81" t="s">
        <v>17</v>
      </c>
      <c r="O81" s="3">
        <v>2.2872538566589355</v>
      </c>
      <c r="P81" t="s">
        <v>17</v>
      </c>
      <c r="Q81">
        <v>30.025117073170726</v>
      </c>
      <c r="R81">
        <f t="shared" si="6"/>
        <v>2.0176878673170728</v>
      </c>
    </row>
    <row r="82" spans="1:18">
      <c r="A82" t="s">
        <v>143</v>
      </c>
      <c r="B82" t="s">
        <v>169</v>
      </c>
      <c r="C82">
        <v>1972</v>
      </c>
      <c r="D82">
        <v>2</v>
      </c>
      <c r="E82">
        <v>9</v>
      </c>
      <c r="F82">
        <v>21.78</v>
      </c>
      <c r="J82">
        <v>2000</v>
      </c>
      <c r="K82">
        <v>2</v>
      </c>
      <c r="L82">
        <v>9</v>
      </c>
      <c r="M82" t="s">
        <v>17</v>
      </c>
      <c r="N82" t="s">
        <v>17</v>
      </c>
      <c r="O82" s="3">
        <v>2.3815879821777344</v>
      </c>
      <c r="P82" t="s">
        <v>17</v>
      </c>
      <c r="Q82">
        <v>45.837160975609748</v>
      </c>
      <c r="R82">
        <f t="shared" si="6"/>
        <v>3.0802572175609755</v>
      </c>
    </row>
    <row r="83" spans="1:18">
      <c r="A83" t="s">
        <v>143</v>
      </c>
      <c r="B83" t="s">
        <v>169</v>
      </c>
      <c r="C83">
        <v>1972</v>
      </c>
      <c r="D83">
        <v>2</v>
      </c>
      <c r="E83">
        <v>10</v>
      </c>
      <c r="F83">
        <v>23.59</v>
      </c>
      <c r="J83">
        <v>2000</v>
      </c>
      <c r="K83">
        <v>2</v>
      </c>
      <c r="L83">
        <v>10</v>
      </c>
      <c r="M83" t="s">
        <v>17</v>
      </c>
      <c r="N83" t="s">
        <v>17</v>
      </c>
      <c r="O83" s="3">
        <v>2.2973809242248535</v>
      </c>
      <c r="P83" t="s">
        <v>17</v>
      </c>
      <c r="Q83">
        <v>42.816882926829265</v>
      </c>
      <c r="R83">
        <f t="shared" si="6"/>
        <v>2.8772945326829267</v>
      </c>
    </row>
    <row r="84" spans="1:18">
      <c r="A84" t="s">
        <v>143</v>
      </c>
      <c r="B84" t="s">
        <v>169</v>
      </c>
      <c r="C84">
        <v>1972</v>
      </c>
      <c r="D84">
        <v>2</v>
      </c>
      <c r="E84">
        <v>11</v>
      </c>
      <c r="F84">
        <v>24.2</v>
      </c>
      <c r="J84">
        <v>2000</v>
      </c>
      <c r="K84">
        <v>2</v>
      </c>
      <c r="L84">
        <v>11</v>
      </c>
      <c r="M84" t="s">
        <v>17</v>
      </c>
      <c r="N84" t="s">
        <v>17</v>
      </c>
      <c r="O84" s="3">
        <v>2.3805446624755859</v>
      </c>
      <c r="P84" t="s">
        <v>17</v>
      </c>
      <c r="Q84">
        <v>38.908287804878043</v>
      </c>
      <c r="R84">
        <f t="shared" si="6"/>
        <v>2.6146369404878049</v>
      </c>
    </row>
    <row r="85" spans="1:18">
      <c r="A85" t="s">
        <v>143</v>
      </c>
      <c r="B85" t="s">
        <v>169</v>
      </c>
      <c r="C85">
        <v>1972</v>
      </c>
      <c r="D85">
        <v>2</v>
      </c>
      <c r="E85">
        <v>12</v>
      </c>
      <c r="F85">
        <v>24.32</v>
      </c>
      <c r="J85">
        <v>2000</v>
      </c>
      <c r="K85">
        <v>2</v>
      </c>
      <c r="L85">
        <v>12</v>
      </c>
      <c r="M85" t="s">
        <v>17</v>
      </c>
      <c r="N85" t="s">
        <v>17</v>
      </c>
      <c r="O85" s="3">
        <v>2.3202955722808838</v>
      </c>
      <c r="P85" t="s">
        <v>17</v>
      </c>
      <c r="Q85">
        <v>46.370151219512195</v>
      </c>
      <c r="R85">
        <f t="shared" si="6"/>
        <v>3.1160741619512198</v>
      </c>
    </row>
    <row r="86" spans="1:18">
      <c r="A86" t="s">
        <v>143</v>
      </c>
      <c r="B86" t="s">
        <v>169</v>
      </c>
      <c r="C86">
        <v>1972</v>
      </c>
      <c r="D86">
        <v>2</v>
      </c>
      <c r="E86">
        <v>13</v>
      </c>
      <c r="F86">
        <v>21.3</v>
      </c>
      <c r="J86">
        <v>2000</v>
      </c>
      <c r="K86">
        <v>2</v>
      </c>
      <c r="L86">
        <v>13</v>
      </c>
      <c r="M86" t="s">
        <v>17</v>
      </c>
      <c r="N86" t="s">
        <v>17</v>
      </c>
      <c r="O86" s="3">
        <v>2.4919323921203613</v>
      </c>
      <c r="P86" t="s">
        <v>17</v>
      </c>
      <c r="Q86">
        <v>33.045395121951216</v>
      </c>
      <c r="R86">
        <f t="shared" si="6"/>
        <v>2.2206505521951216</v>
      </c>
    </row>
    <row r="87" spans="1:18">
      <c r="A87" t="s">
        <v>143</v>
      </c>
      <c r="B87" t="s">
        <v>169</v>
      </c>
      <c r="C87">
        <v>1972</v>
      </c>
      <c r="D87">
        <v>2</v>
      </c>
      <c r="E87">
        <v>14</v>
      </c>
      <c r="F87">
        <v>23.84</v>
      </c>
      <c r="J87">
        <v>2000</v>
      </c>
      <c r="K87">
        <v>2</v>
      </c>
      <c r="L87">
        <v>14</v>
      </c>
      <c r="M87" t="s">
        <v>17</v>
      </c>
      <c r="N87" t="s">
        <v>17</v>
      </c>
      <c r="O87" s="3">
        <v>2.4630081653594971</v>
      </c>
      <c r="P87" t="s">
        <v>17</v>
      </c>
      <c r="Q87">
        <v>45.304170731707316</v>
      </c>
      <c r="R87">
        <f t="shared" si="6"/>
        <v>3.0444402731707321</v>
      </c>
    </row>
    <row r="88" spans="1:18">
      <c r="A88" t="s">
        <v>143</v>
      </c>
      <c r="B88" t="s">
        <v>169</v>
      </c>
      <c r="C88">
        <v>1972</v>
      </c>
      <c r="D88">
        <v>3</v>
      </c>
      <c r="E88">
        <v>1</v>
      </c>
      <c r="F88">
        <v>25.41</v>
      </c>
      <c r="J88">
        <v>2000</v>
      </c>
      <c r="K88">
        <v>3</v>
      </c>
      <c r="L88">
        <v>1</v>
      </c>
      <c r="M88">
        <v>0.49324000000000001</v>
      </c>
      <c r="N88">
        <v>78</v>
      </c>
      <c r="O88" s="3">
        <v>2.449451208114624</v>
      </c>
      <c r="P88">
        <f t="shared" ref="P88:P94" si="8">M88/N88</f>
        <v>6.3235897435897437E-3</v>
      </c>
      <c r="Q88">
        <v>22.207926829268292</v>
      </c>
      <c r="R88">
        <f t="shared" si="6"/>
        <v>1.4923726829268293</v>
      </c>
    </row>
    <row r="89" spans="1:18">
      <c r="A89" t="s">
        <v>143</v>
      </c>
      <c r="B89" t="s">
        <v>169</v>
      </c>
      <c r="C89">
        <v>1972</v>
      </c>
      <c r="D89">
        <v>3</v>
      </c>
      <c r="E89">
        <v>2</v>
      </c>
      <c r="F89">
        <v>27.83</v>
      </c>
      <c r="J89">
        <v>2000</v>
      </c>
      <c r="K89">
        <v>3</v>
      </c>
      <c r="L89">
        <v>2</v>
      </c>
      <c r="M89">
        <v>0.57167999999999997</v>
      </c>
      <c r="N89">
        <v>78</v>
      </c>
      <c r="O89" s="3">
        <v>2.4038221836090088</v>
      </c>
      <c r="P89">
        <f t="shared" si="8"/>
        <v>7.3292307692307684E-3</v>
      </c>
      <c r="Q89">
        <v>21.497273170731702</v>
      </c>
      <c r="R89">
        <f t="shared" si="6"/>
        <v>1.4446167570731705</v>
      </c>
    </row>
    <row r="90" spans="1:18">
      <c r="A90" t="s">
        <v>143</v>
      </c>
      <c r="B90" t="s">
        <v>169</v>
      </c>
      <c r="C90">
        <v>1972</v>
      </c>
      <c r="D90">
        <v>3</v>
      </c>
      <c r="E90">
        <v>3</v>
      </c>
      <c r="F90">
        <v>27.83</v>
      </c>
      <c r="J90">
        <v>2000</v>
      </c>
      <c r="K90">
        <v>3</v>
      </c>
      <c r="L90">
        <v>3</v>
      </c>
      <c r="M90">
        <v>0.69825999999999999</v>
      </c>
      <c r="N90">
        <v>78</v>
      </c>
      <c r="O90" s="3">
        <v>2.5412957668304443</v>
      </c>
      <c r="P90">
        <f t="shared" si="8"/>
        <v>8.9520512820512824E-3</v>
      </c>
      <c r="Q90">
        <v>30.202780487804876</v>
      </c>
      <c r="R90">
        <f t="shared" si="6"/>
        <v>2.0296268487804876</v>
      </c>
    </row>
    <row r="91" spans="1:18">
      <c r="A91" t="s">
        <v>143</v>
      </c>
      <c r="B91" t="s">
        <v>169</v>
      </c>
      <c r="C91">
        <v>1972</v>
      </c>
      <c r="D91">
        <v>3</v>
      </c>
      <c r="E91">
        <v>4</v>
      </c>
      <c r="F91">
        <v>23.35</v>
      </c>
      <c r="J91">
        <v>2000</v>
      </c>
      <c r="K91">
        <v>3</v>
      </c>
      <c r="L91">
        <v>4</v>
      </c>
      <c r="M91">
        <v>0.76922999999999997</v>
      </c>
      <c r="N91">
        <v>78</v>
      </c>
      <c r="O91" s="3">
        <v>2.2172200679779053</v>
      </c>
      <c r="P91">
        <f t="shared" si="8"/>
        <v>9.8619230769230772E-3</v>
      </c>
      <c r="Q91">
        <v>37.309317073170732</v>
      </c>
      <c r="R91">
        <f t="shared" si="6"/>
        <v>2.5071861073170734</v>
      </c>
    </row>
    <row r="92" spans="1:18">
      <c r="A92" t="s">
        <v>143</v>
      </c>
      <c r="B92" t="s">
        <v>169</v>
      </c>
      <c r="C92">
        <v>1972</v>
      </c>
      <c r="D92">
        <v>3</v>
      </c>
      <c r="E92">
        <v>5</v>
      </c>
      <c r="F92">
        <v>22.51</v>
      </c>
      <c r="J92">
        <v>2000</v>
      </c>
      <c r="K92">
        <v>3</v>
      </c>
      <c r="L92">
        <v>5</v>
      </c>
      <c r="M92">
        <v>0.86660000000000004</v>
      </c>
      <c r="N92">
        <v>78</v>
      </c>
      <c r="O92" s="3">
        <v>2.3829505443572998</v>
      </c>
      <c r="P92">
        <f t="shared" si="8"/>
        <v>1.1110256410256411E-2</v>
      </c>
      <c r="Q92">
        <v>37.486980487804878</v>
      </c>
      <c r="R92">
        <f t="shared" si="6"/>
        <v>2.5191250887804881</v>
      </c>
    </row>
    <row r="93" spans="1:18">
      <c r="A93" t="s">
        <v>143</v>
      </c>
      <c r="B93" t="s">
        <v>169</v>
      </c>
      <c r="C93">
        <v>1972</v>
      </c>
      <c r="D93">
        <v>3</v>
      </c>
      <c r="E93">
        <v>6</v>
      </c>
      <c r="F93">
        <v>24.8</v>
      </c>
      <c r="J93">
        <v>2000</v>
      </c>
      <c r="K93">
        <v>3</v>
      </c>
      <c r="L93">
        <v>6</v>
      </c>
      <c r="M93">
        <v>0.83277999999999996</v>
      </c>
      <c r="N93">
        <v>78</v>
      </c>
      <c r="O93" s="3">
        <v>2.5086183547973633</v>
      </c>
      <c r="P93">
        <f t="shared" si="8"/>
        <v>1.0676666666666666E-2</v>
      </c>
      <c r="Q93">
        <v>54.542668292682926</v>
      </c>
      <c r="R93">
        <f t="shared" si="6"/>
        <v>3.6652673092682932</v>
      </c>
    </row>
    <row r="94" spans="1:18">
      <c r="A94" t="s">
        <v>143</v>
      </c>
      <c r="B94" t="s">
        <v>169</v>
      </c>
      <c r="C94">
        <v>1972</v>
      </c>
      <c r="D94">
        <v>3</v>
      </c>
      <c r="E94">
        <v>7</v>
      </c>
      <c r="F94">
        <v>21.05</v>
      </c>
      <c r="J94">
        <v>2000</v>
      </c>
      <c r="K94">
        <v>3</v>
      </c>
      <c r="L94">
        <v>7</v>
      </c>
      <c r="M94">
        <v>0.88763999999999998</v>
      </c>
      <c r="N94">
        <v>78</v>
      </c>
      <c r="O94" s="3">
        <v>2.5945978164672852</v>
      </c>
      <c r="P94">
        <f t="shared" si="8"/>
        <v>1.1379999999999999E-2</v>
      </c>
      <c r="Q94">
        <v>45.659497560975616</v>
      </c>
      <c r="R94">
        <f t="shared" si="6"/>
        <v>3.0683182360975616</v>
      </c>
    </row>
    <row r="95" spans="1:18">
      <c r="A95" t="s">
        <v>143</v>
      </c>
      <c r="B95" t="s">
        <v>169</v>
      </c>
      <c r="C95">
        <v>1972</v>
      </c>
      <c r="D95">
        <v>3</v>
      </c>
      <c r="E95">
        <v>8</v>
      </c>
      <c r="F95">
        <v>28.19</v>
      </c>
      <c r="J95">
        <v>2000</v>
      </c>
      <c r="K95">
        <v>3</v>
      </c>
      <c r="L95">
        <v>8</v>
      </c>
      <c r="M95" t="s">
        <v>17</v>
      </c>
      <c r="N95" t="s">
        <v>17</v>
      </c>
      <c r="O95" s="3">
        <v>2.3846356868743896</v>
      </c>
      <c r="P95" t="s">
        <v>17</v>
      </c>
      <c r="Q95">
        <v>44.948843902439016</v>
      </c>
      <c r="R95">
        <f t="shared" si="6"/>
        <v>3.0205623102439021</v>
      </c>
    </row>
    <row r="96" spans="1:18">
      <c r="A96" t="s">
        <v>143</v>
      </c>
      <c r="B96" t="s">
        <v>169</v>
      </c>
      <c r="C96">
        <v>1972</v>
      </c>
      <c r="D96">
        <v>3</v>
      </c>
      <c r="E96">
        <v>9</v>
      </c>
      <c r="F96">
        <v>20.69</v>
      </c>
      <c r="J96">
        <v>2000</v>
      </c>
      <c r="K96">
        <v>3</v>
      </c>
      <c r="L96">
        <v>9</v>
      </c>
      <c r="M96" t="s">
        <v>17</v>
      </c>
      <c r="N96" t="s">
        <v>17</v>
      </c>
      <c r="O96" s="3">
        <v>2.3169689178466797</v>
      </c>
      <c r="P96" t="s">
        <v>17</v>
      </c>
      <c r="Q96">
        <v>38.197634146341457</v>
      </c>
      <c r="R96">
        <f t="shared" si="6"/>
        <v>2.5668810146341463</v>
      </c>
    </row>
    <row r="97" spans="1:18">
      <c r="A97" t="s">
        <v>143</v>
      </c>
      <c r="B97" t="s">
        <v>169</v>
      </c>
      <c r="C97">
        <v>1972</v>
      </c>
      <c r="D97">
        <v>3</v>
      </c>
      <c r="E97">
        <v>10</v>
      </c>
      <c r="F97">
        <v>25.53</v>
      </c>
      <c r="J97">
        <v>2000</v>
      </c>
      <c r="K97">
        <v>3</v>
      </c>
      <c r="L97">
        <v>10</v>
      </c>
      <c r="M97" t="s">
        <v>17</v>
      </c>
      <c r="N97" t="s">
        <v>17</v>
      </c>
      <c r="O97" s="3">
        <v>2.2844033241271973</v>
      </c>
      <c r="P97" t="s">
        <v>17</v>
      </c>
      <c r="Q97">
        <v>48.857439024390239</v>
      </c>
      <c r="R97">
        <f t="shared" si="6"/>
        <v>3.2832199024390243</v>
      </c>
    </row>
    <row r="98" spans="1:18">
      <c r="A98" t="s">
        <v>143</v>
      </c>
      <c r="B98" t="s">
        <v>169</v>
      </c>
      <c r="C98">
        <v>1972</v>
      </c>
      <c r="D98">
        <v>3</v>
      </c>
      <c r="E98">
        <v>11</v>
      </c>
      <c r="F98">
        <v>24.2</v>
      </c>
      <c r="J98">
        <v>2000</v>
      </c>
      <c r="K98">
        <v>3</v>
      </c>
      <c r="L98">
        <v>11</v>
      </c>
      <c r="M98" t="s">
        <v>17</v>
      </c>
      <c r="N98" t="s">
        <v>17</v>
      </c>
      <c r="O98" s="3">
        <v>2.1423103809356689</v>
      </c>
      <c r="P98" t="s">
        <v>17</v>
      </c>
      <c r="Q98">
        <v>48.502112195121953</v>
      </c>
      <c r="R98">
        <f t="shared" si="6"/>
        <v>3.2593419395121956</v>
      </c>
    </row>
    <row r="99" spans="1:18">
      <c r="A99" t="s">
        <v>143</v>
      </c>
      <c r="B99" t="s">
        <v>169</v>
      </c>
      <c r="C99">
        <v>1972</v>
      </c>
      <c r="D99">
        <v>3</v>
      </c>
      <c r="E99">
        <v>12</v>
      </c>
      <c r="F99">
        <v>21.54</v>
      </c>
      <c r="J99">
        <v>2000</v>
      </c>
      <c r="K99">
        <v>3</v>
      </c>
      <c r="L99">
        <v>12</v>
      </c>
      <c r="M99" t="s">
        <v>17</v>
      </c>
      <c r="N99" t="s">
        <v>17</v>
      </c>
      <c r="O99" s="3">
        <v>2.3692944049835205</v>
      </c>
      <c r="P99" t="s">
        <v>17</v>
      </c>
      <c r="Q99">
        <v>35.710346341463413</v>
      </c>
      <c r="R99">
        <f t="shared" si="6"/>
        <v>2.3997352741463418</v>
      </c>
    </row>
    <row r="100" spans="1:18">
      <c r="A100" t="s">
        <v>143</v>
      </c>
      <c r="B100" t="s">
        <v>169</v>
      </c>
      <c r="C100">
        <v>1972</v>
      </c>
      <c r="D100">
        <v>3</v>
      </c>
      <c r="E100">
        <v>13</v>
      </c>
      <c r="F100">
        <v>21.3</v>
      </c>
      <c r="J100">
        <v>2000</v>
      </c>
      <c r="K100">
        <v>3</v>
      </c>
      <c r="L100">
        <v>13</v>
      </c>
      <c r="M100" t="s">
        <v>17</v>
      </c>
      <c r="N100" t="s">
        <v>17</v>
      </c>
      <c r="O100" s="3">
        <v>2.8322412967681885</v>
      </c>
      <c r="P100" t="s">
        <v>17</v>
      </c>
      <c r="Q100">
        <v>33.223058536585363</v>
      </c>
      <c r="R100">
        <f t="shared" si="6"/>
        <v>2.2325895336585369</v>
      </c>
    </row>
    <row r="101" spans="1:18">
      <c r="A101" t="s">
        <v>143</v>
      </c>
      <c r="B101" t="s">
        <v>169</v>
      </c>
      <c r="C101">
        <v>1972</v>
      </c>
      <c r="D101">
        <v>3</v>
      </c>
      <c r="E101">
        <v>14</v>
      </c>
      <c r="F101">
        <v>23.47</v>
      </c>
      <c r="J101">
        <v>2000</v>
      </c>
      <c r="K101">
        <v>3</v>
      </c>
      <c r="L101">
        <v>14</v>
      </c>
      <c r="M101" t="s">
        <v>17</v>
      </c>
      <c r="N101" t="s">
        <v>17</v>
      </c>
      <c r="O101" s="3">
        <v>2.4173130989074707</v>
      </c>
      <c r="P101" t="s">
        <v>17</v>
      </c>
      <c r="Q101">
        <v>34.289039024390242</v>
      </c>
      <c r="R101">
        <f t="shared" si="6"/>
        <v>2.3042234224390246</v>
      </c>
    </row>
    <row r="102" spans="1:18">
      <c r="A102" t="s">
        <v>143</v>
      </c>
      <c r="B102" t="s">
        <v>169</v>
      </c>
      <c r="C102">
        <v>1972</v>
      </c>
      <c r="D102">
        <v>4</v>
      </c>
      <c r="E102">
        <v>1</v>
      </c>
      <c r="F102">
        <v>27.35</v>
      </c>
      <c r="J102">
        <v>2000</v>
      </c>
      <c r="K102">
        <v>4</v>
      </c>
      <c r="L102">
        <v>1</v>
      </c>
      <c r="M102">
        <v>0.53298999999999996</v>
      </c>
      <c r="N102">
        <v>78</v>
      </c>
      <c r="O102" s="3">
        <v>2.7324731349945068</v>
      </c>
      <c r="P102">
        <f t="shared" ref="P102:P108" si="9">M102/N102</f>
        <v>6.8332051282051281E-3</v>
      </c>
      <c r="Q102">
        <v>24.33988780487805</v>
      </c>
      <c r="R102">
        <f t="shared" si="6"/>
        <v>1.635640460487805</v>
      </c>
    </row>
    <row r="103" spans="1:18">
      <c r="A103" t="s">
        <v>143</v>
      </c>
      <c r="B103" t="s">
        <v>169</v>
      </c>
      <c r="C103">
        <v>1972</v>
      </c>
      <c r="D103">
        <v>4</v>
      </c>
      <c r="E103">
        <v>2</v>
      </c>
      <c r="F103">
        <v>28.56</v>
      </c>
      <c r="J103">
        <v>2000</v>
      </c>
      <c r="K103">
        <v>4</v>
      </c>
      <c r="L103">
        <v>2</v>
      </c>
      <c r="M103">
        <v>0.55822000000000005</v>
      </c>
      <c r="N103">
        <v>78</v>
      </c>
      <c r="O103" s="3">
        <v>2.4357287883758545</v>
      </c>
      <c r="P103">
        <f t="shared" si="9"/>
        <v>7.1566666666666671E-3</v>
      </c>
      <c r="Q103">
        <v>33.223058536585363</v>
      </c>
      <c r="R103">
        <f t="shared" si="6"/>
        <v>2.2325895336585369</v>
      </c>
    </row>
    <row r="104" spans="1:18">
      <c r="A104" t="s">
        <v>143</v>
      </c>
      <c r="B104" t="s">
        <v>169</v>
      </c>
      <c r="C104">
        <v>1972</v>
      </c>
      <c r="D104">
        <v>4</v>
      </c>
      <c r="E104">
        <v>3</v>
      </c>
      <c r="F104">
        <v>22.99</v>
      </c>
      <c r="J104">
        <v>2000</v>
      </c>
      <c r="K104">
        <v>4</v>
      </c>
      <c r="L104">
        <v>3</v>
      </c>
      <c r="M104">
        <v>0.73651</v>
      </c>
      <c r="N104">
        <v>78</v>
      </c>
      <c r="O104" s="3">
        <v>2.4288938045501709</v>
      </c>
      <c r="P104">
        <f t="shared" si="9"/>
        <v>9.4424358974358972E-3</v>
      </c>
      <c r="Q104">
        <v>33.756048780487802</v>
      </c>
      <c r="R104">
        <f t="shared" si="6"/>
        <v>2.2684064780487807</v>
      </c>
    </row>
    <row r="105" spans="1:18">
      <c r="A105" t="s">
        <v>143</v>
      </c>
      <c r="B105" t="s">
        <v>169</v>
      </c>
      <c r="C105">
        <v>1972</v>
      </c>
      <c r="D105">
        <v>4</v>
      </c>
      <c r="E105">
        <v>4</v>
      </c>
      <c r="F105">
        <v>23.84</v>
      </c>
      <c r="J105">
        <v>2000</v>
      </c>
      <c r="K105">
        <v>4</v>
      </c>
      <c r="L105">
        <v>4</v>
      </c>
      <c r="M105">
        <v>0.81089999999999995</v>
      </c>
      <c r="N105">
        <v>78</v>
      </c>
      <c r="O105" s="3">
        <v>2.6473257541656494</v>
      </c>
      <c r="P105">
        <f t="shared" si="9"/>
        <v>1.0396153846153845E-2</v>
      </c>
      <c r="Q105">
        <v>40.507258536585368</v>
      </c>
      <c r="R105">
        <f t="shared" si="6"/>
        <v>2.7220877736585369</v>
      </c>
    </row>
    <row r="106" spans="1:18">
      <c r="A106" t="s">
        <v>143</v>
      </c>
      <c r="B106" t="s">
        <v>169</v>
      </c>
      <c r="C106">
        <v>1972</v>
      </c>
      <c r="D106">
        <v>4</v>
      </c>
      <c r="E106">
        <v>5</v>
      </c>
      <c r="F106">
        <v>20.57</v>
      </c>
      <c r="J106">
        <v>2000</v>
      </c>
      <c r="K106">
        <v>4</v>
      </c>
      <c r="L106">
        <v>5</v>
      </c>
      <c r="M106">
        <v>0.83977000000000002</v>
      </c>
      <c r="N106">
        <v>78</v>
      </c>
      <c r="O106" s="3">
        <v>2.1618285179138184</v>
      </c>
      <c r="P106">
        <f t="shared" si="9"/>
        <v>1.0766282051282052E-2</v>
      </c>
      <c r="Q106">
        <v>47.258468292682927</v>
      </c>
      <c r="R106">
        <f t="shared" si="6"/>
        <v>3.1757690692682932</v>
      </c>
    </row>
    <row r="107" spans="1:18">
      <c r="A107" t="s">
        <v>143</v>
      </c>
      <c r="B107" t="s">
        <v>169</v>
      </c>
      <c r="C107">
        <v>1972</v>
      </c>
      <c r="D107">
        <v>4</v>
      </c>
      <c r="E107">
        <v>6</v>
      </c>
      <c r="F107">
        <v>22.14</v>
      </c>
      <c r="J107">
        <v>2000</v>
      </c>
      <c r="K107">
        <v>4</v>
      </c>
      <c r="L107">
        <v>6</v>
      </c>
      <c r="M107">
        <v>0.87458000000000002</v>
      </c>
      <c r="N107">
        <v>78</v>
      </c>
      <c r="O107" s="3">
        <v>2.8021440505981445</v>
      </c>
      <c r="P107">
        <f t="shared" si="9"/>
        <v>1.1212564102564103E-2</v>
      </c>
      <c r="Q107">
        <v>42.639219512195119</v>
      </c>
      <c r="R107">
        <f t="shared" si="6"/>
        <v>2.8653555512195119</v>
      </c>
    </row>
    <row r="108" spans="1:18">
      <c r="A108" t="s">
        <v>143</v>
      </c>
      <c r="B108" t="s">
        <v>169</v>
      </c>
      <c r="C108">
        <v>1972</v>
      </c>
      <c r="D108">
        <v>4</v>
      </c>
      <c r="E108">
        <v>7</v>
      </c>
      <c r="F108">
        <v>18.27</v>
      </c>
      <c r="J108">
        <v>2000</v>
      </c>
      <c r="K108">
        <v>4</v>
      </c>
      <c r="L108">
        <v>7</v>
      </c>
      <c r="M108">
        <v>0.89178000000000002</v>
      </c>
      <c r="N108">
        <v>78</v>
      </c>
      <c r="O108" s="3">
        <v>2.9266200065612793</v>
      </c>
      <c r="P108">
        <f t="shared" si="9"/>
        <v>1.1433076923076923E-2</v>
      </c>
      <c r="Q108">
        <v>29.492126829268294</v>
      </c>
      <c r="R108">
        <f t="shared" si="6"/>
        <v>1.9818709229268296</v>
      </c>
    </row>
    <row r="109" spans="1:18">
      <c r="A109" t="s">
        <v>143</v>
      </c>
      <c r="B109" t="s">
        <v>169</v>
      </c>
      <c r="C109">
        <v>1972</v>
      </c>
      <c r="D109">
        <v>4</v>
      </c>
      <c r="E109">
        <v>8</v>
      </c>
      <c r="F109">
        <v>24.68</v>
      </c>
      <c r="J109">
        <v>2000</v>
      </c>
      <c r="K109">
        <v>4</v>
      </c>
      <c r="L109">
        <v>8</v>
      </c>
      <c r="M109" t="s">
        <v>17</v>
      </c>
      <c r="N109" t="s">
        <v>17</v>
      </c>
      <c r="O109" s="3">
        <v>2.4059741497039795</v>
      </c>
      <c r="P109" t="s">
        <v>17</v>
      </c>
      <c r="Q109">
        <v>45.481834146341463</v>
      </c>
      <c r="R109">
        <f t="shared" si="6"/>
        <v>3.0563792546341464</v>
      </c>
    </row>
    <row r="110" spans="1:18">
      <c r="A110" t="s">
        <v>143</v>
      </c>
      <c r="B110" t="s">
        <v>169</v>
      </c>
      <c r="C110">
        <v>1972</v>
      </c>
      <c r="D110">
        <v>4</v>
      </c>
      <c r="E110">
        <v>9</v>
      </c>
      <c r="F110">
        <v>32.67</v>
      </c>
      <c r="J110">
        <v>2000</v>
      </c>
      <c r="K110">
        <v>4</v>
      </c>
      <c r="L110">
        <v>9</v>
      </c>
      <c r="M110" t="s">
        <v>17</v>
      </c>
      <c r="N110" t="s">
        <v>17</v>
      </c>
      <c r="O110" s="3">
        <v>2.7134850025177002</v>
      </c>
      <c r="P110" t="s">
        <v>17</v>
      </c>
      <c r="Q110">
        <v>46.90314146341462</v>
      </c>
      <c r="R110">
        <f t="shared" si="6"/>
        <v>3.1518911063414632</v>
      </c>
    </row>
    <row r="111" spans="1:18">
      <c r="A111" t="s">
        <v>143</v>
      </c>
      <c r="B111" t="s">
        <v>169</v>
      </c>
      <c r="C111">
        <v>1972</v>
      </c>
      <c r="D111">
        <v>4</v>
      </c>
      <c r="E111">
        <v>10</v>
      </c>
      <c r="F111">
        <v>24.44</v>
      </c>
      <c r="J111">
        <v>2000</v>
      </c>
      <c r="K111">
        <v>4</v>
      </c>
      <c r="L111">
        <v>10</v>
      </c>
      <c r="M111" t="s">
        <v>17</v>
      </c>
      <c r="N111" t="s">
        <v>17</v>
      </c>
      <c r="O111" s="3">
        <v>2.5064237117767334</v>
      </c>
      <c r="P111" t="s">
        <v>17</v>
      </c>
      <c r="Q111">
        <v>44.948843902439016</v>
      </c>
      <c r="R111">
        <f t="shared" si="6"/>
        <v>3.0205623102439021</v>
      </c>
    </row>
    <row r="112" spans="1:18">
      <c r="A112" t="s">
        <v>143</v>
      </c>
      <c r="B112" t="s">
        <v>169</v>
      </c>
      <c r="C112">
        <v>1972</v>
      </c>
      <c r="D112">
        <v>4</v>
      </c>
      <c r="E112">
        <v>11</v>
      </c>
      <c r="F112">
        <v>31.94</v>
      </c>
      <c r="J112">
        <v>2000</v>
      </c>
      <c r="K112">
        <v>4</v>
      </c>
      <c r="L112">
        <v>11</v>
      </c>
      <c r="M112" t="s">
        <v>17</v>
      </c>
      <c r="N112" t="s">
        <v>17</v>
      </c>
      <c r="O112" s="3">
        <v>2.5561144351959229</v>
      </c>
      <c r="P112" t="s">
        <v>17</v>
      </c>
      <c r="Q112">
        <v>43.172209756097566</v>
      </c>
      <c r="R112">
        <f t="shared" si="6"/>
        <v>2.9011724956097562</v>
      </c>
    </row>
    <row r="113" spans="1:18">
      <c r="A113" t="s">
        <v>143</v>
      </c>
      <c r="B113" t="s">
        <v>169</v>
      </c>
      <c r="C113">
        <v>1972</v>
      </c>
      <c r="D113">
        <v>4</v>
      </c>
      <c r="E113">
        <v>12</v>
      </c>
      <c r="F113">
        <v>23.72</v>
      </c>
      <c r="J113">
        <v>2000</v>
      </c>
      <c r="K113">
        <v>4</v>
      </c>
      <c r="L113">
        <v>12</v>
      </c>
      <c r="M113" t="s">
        <v>17</v>
      </c>
      <c r="N113" t="s">
        <v>17</v>
      </c>
      <c r="O113" s="3">
        <v>2.3942701816558838</v>
      </c>
      <c r="P113" t="s">
        <v>17</v>
      </c>
      <c r="Q113">
        <v>39.263614634146343</v>
      </c>
      <c r="R113">
        <f t="shared" si="6"/>
        <v>2.6385149034146345</v>
      </c>
    </row>
    <row r="114" spans="1:18">
      <c r="A114" t="s">
        <v>143</v>
      </c>
      <c r="B114" t="s">
        <v>169</v>
      </c>
      <c r="C114">
        <v>1972</v>
      </c>
      <c r="D114">
        <v>4</v>
      </c>
      <c r="E114">
        <v>13</v>
      </c>
      <c r="F114">
        <v>18.510000000000002</v>
      </c>
      <c r="J114">
        <v>2000</v>
      </c>
      <c r="K114">
        <v>4</v>
      </c>
      <c r="L114">
        <v>13</v>
      </c>
      <c r="M114" t="s">
        <v>17</v>
      </c>
      <c r="N114" t="s">
        <v>17</v>
      </c>
      <c r="O114" s="3">
        <v>2.9157044887542725</v>
      </c>
      <c r="P114" t="s">
        <v>17</v>
      </c>
      <c r="Q114">
        <v>38.55296097560975</v>
      </c>
      <c r="R114">
        <f t="shared" si="6"/>
        <v>2.5907589775609754</v>
      </c>
    </row>
    <row r="115" spans="1:18">
      <c r="A115" t="s">
        <v>143</v>
      </c>
      <c r="B115" t="s">
        <v>169</v>
      </c>
      <c r="C115">
        <v>1972</v>
      </c>
      <c r="D115">
        <v>4</v>
      </c>
      <c r="E115">
        <v>14</v>
      </c>
      <c r="F115">
        <v>27.83</v>
      </c>
      <c r="J115">
        <v>2000</v>
      </c>
      <c r="K115">
        <v>4</v>
      </c>
      <c r="L115">
        <v>14</v>
      </c>
      <c r="M115" t="s">
        <v>17</v>
      </c>
      <c r="N115" t="s">
        <v>17</v>
      </c>
      <c r="O115" s="3">
        <v>2.699784517288208</v>
      </c>
      <c r="P115" t="s">
        <v>17</v>
      </c>
      <c r="Q115">
        <v>45.481834146341463</v>
      </c>
      <c r="R115">
        <f t="shared" si="6"/>
        <v>3.0563792546341464</v>
      </c>
    </row>
    <row r="116" spans="1:18">
      <c r="A116" t="s">
        <v>143</v>
      </c>
      <c r="B116" t="s">
        <v>169</v>
      </c>
      <c r="C116">
        <v>1974</v>
      </c>
      <c r="D116">
        <v>1</v>
      </c>
      <c r="E116">
        <v>1</v>
      </c>
      <c r="F116">
        <v>15.972</v>
      </c>
      <c r="J116">
        <v>2001</v>
      </c>
      <c r="K116">
        <v>1</v>
      </c>
      <c r="L116">
        <v>1</v>
      </c>
      <c r="M116">
        <v>0.19869999999999999</v>
      </c>
      <c r="N116">
        <v>55</v>
      </c>
      <c r="O116">
        <v>1.7824994325637817</v>
      </c>
      <c r="P116">
        <f t="shared" ref="P116:P122" si="10">M116/N116</f>
        <v>3.6127272727272727E-3</v>
      </c>
      <c r="Q116">
        <v>19.883221707317073</v>
      </c>
      <c r="R116">
        <f t="shared" si="6"/>
        <v>1.3361524987317073</v>
      </c>
    </row>
    <row r="117" spans="1:18">
      <c r="A117" t="s">
        <v>143</v>
      </c>
      <c r="B117" t="s">
        <v>169</v>
      </c>
      <c r="C117">
        <v>1974</v>
      </c>
      <c r="D117">
        <v>1</v>
      </c>
      <c r="E117">
        <v>2</v>
      </c>
      <c r="F117">
        <v>18.149999999999999</v>
      </c>
      <c r="J117">
        <v>2001</v>
      </c>
      <c r="K117">
        <v>1</v>
      </c>
      <c r="L117">
        <v>2</v>
      </c>
      <c r="M117">
        <v>0.27033000000000001</v>
      </c>
      <c r="N117">
        <v>55</v>
      </c>
      <c r="O117">
        <v>1.7587274312973022</v>
      </c>
      <c r="P117">
        <f t="shared" si="10"/>
        <v>4.9150909090909098E-3</v>
      </c>
      <c r="Q117">
        <v>21.87656390243902</v>
      </c>
      <c r="R117">
        <f t="shared" si="6"/>
        <v>1.4701050942439022</v>
      </c>
    </row>
    <row r="118" spans="1:18">
      <c r="A118" t="s">
        <v>143</v>
      </c>
      <c r="B118" t="s">
        <v>169</v>
      </c>
      <c r="C118">
        <v>1974</v>
      </c>
      <c r="D118">
        <v>1</v>
      </c>
      <c r="E118">
        <v>3</v>
      </c>
      <c r="F118">
        <v>27.225000000000001</v>
      </c>
      <c r="J118">
        <v>2001</v>
      </c>
      <c r="K118">
        <v>1</v>
      </c>
      <c r="L118">
        <v>3</v>
      </c>
      <c r="M118">
        <v>0.30431000000000002</v>
      </c>
      <c r="N118">
        <v>55</v>
      </c>
      <c r="O118" s="4">
        <v>2.3739864826202393</v>
      </c>
      <c r="P118">
        <f t="shared" si="10"/>
        <v>5.5329090909090909E-3</v>
      </c>
      <c r="Q118">
        <v>28.553402926829278</v>
      </c>
      <c r="R118">
        <f t="shared" si="6"/>
        <v>1.9187886766829276</v>
      </c>
    </row>
    <row r="119" spans="1:18">
      <c r="A119" t="s">
        <v>143</v>
      </c>
      <c r="B119" t="s">
        <v>169</v>
      </c>
      <c r="C119">
        <v>1974</v>
      </c>
      <c r="D119">
        <v>1</v>
      </c>
      <c r="E119">
        <v>4</v>
      </c>
      <c r="F119">
        <v>35.573999999999998</v>
      </c>
      <c r="J119">
        <v>2001</v>
      </c>
      <c r="K119">
        <v>1</v>
      </c>
      <c r="L119">
        <v>4</v>
      </c>
      <c r="M119">
        <v>0.4204</v>
      </c>
      <c r="N119">
        <v>55</v>
      </c>
      <c r="O119" s="4">
        <v>2.3523025512695313</v>
      </c>
      <c r="P119">
        <f t="shared" si="10"/>
        <v>7.6436363636363637E-3</v>
      </c>
      <c r="Q119">
        <v>35.570901219512194</v>
      </c>
      <c r="R119">
        <f t="shared" si="6"/>
        <v>2.3903645619512197</v>
      </c>
    </row>
    <row r="120" spans="1:18">
      <c r="A120" t="s">
        <v>143</v>
      </c>
      <c r="B120" t="s">
        <v>169</v>
      </c>
      <c r="C120">
        <v>1974</v>
      </c>
      <c r="D120">
        <v>1</v>
      </c>
      <c r="E120">
        <v>5</v>
      </c>
      <c r="F120">
        <v>33.759</v>
      </c>
      <c r="J120">
        <v>2001</v>
      </c>
      <c r="K120">
        <v>1</v>
      </c>
      <c r="L120">
        <v>5</v>
      </c>
      <c r="M120">
        <v>0.29605999999999999</v>
      </c>
      <c r="N120">
        <v>55</v>
      </c>
      <c r="O120" s="4">
        <v>2.5509121417999268</v>
      </c>
      <c r="P120">
        <f t="shared" si="10"/>
        <v>5.382909090909091E-3</v>
      </c>
      <c r="Q120">
        <v>25.629393658536582</v>
      </c>
      <c r="R120">
        <f t="shared" si="6"/>
        <v>1.7222952538536584</v>
      </c>
    </row>
    <row r="121" spans="1:18">
      <c r="A121" t="s">
        <v>143</v>
      </c>
      <c r="B121" t="s">
        <v>169</v>
      </c>
      <c r="C121">
        <v>1974</v>
      </c>
      <c r="D121">
        <v>1</v>
      </c>
      <c r="E121">
        <v>6</v>
      </c>
      <c r="F121">
        <v>35.332000000000001</v>
      </c>
      <c r="J121">
        <v>2001</v>
      </c>
      <c r="K121">
        <v>1</v>
      </c>
      <c r="L121">
        <v>6</v>
      </c>
      <c r="M121">
        <v>0.42513000000000001</v>
      </c>
      <c r="N121">
        <v>55</v>
      </c>
      <c r="O121" s="4">
        <v>2.5631973743438721</v>
      </c>
      <c r="P121">
        <f t="shared" si="10"/>
        <v>7.7296363636363639E-3</v>
      </c>
      <c r="Q121">
        <v>31.201000975609755</v>
      </c>
      <c r="R121">
        <f t="shared" si="6"/>
        <v>2.0967072655609758</v>
      </c>
    </row>
    <row r="122" spans="1:18">
      <c r="A122" t="s">
        <v>143</v>
      </c>
      <c r="B122" t="s">
        <v>169</v>
      </c>
      <c r="C122">
        <v>1974</v>
      </c>
      <c r="D122">
        <v>1</v>
      </c>
      <c r="E122">
        <v>7</v>
      </c>
      <c r="F122">
        <v>30.975999999999999</v>
      </c>
      <c r="J122">
        <v>2001</v>
      </c>
      <c r="K122">
        <v>1</v>
      </c>
      <c r="L122">
        <v>7</v>
      </c>
      <c r="M122">
        <v>0.36501</v>
      </c>
      <c r="N122">
        <v>55</v>
      </c>
      <c r="O122" s="4">
        <v>2.481614351272583</v>
      </c>
      <c r="P122">
        <f t="shared" si="10"/>
        <v>6.6365454545454549E-3</v>
      </c>
      <c r="Q122">
        <v>27.909476341463414</v>
      </c>
      <c r="R122">
        <f t="shared" si="6"/>
        <v>1.8755168101463418</v>
      </c>
    </row>
    <row r="123" spans="1:18">
      <c r="A123" t="s">
        <v>143</v>
      </c>
      <c r="B123" t="s">
        <v>169</v>
      </c>
      <c r="C123">
        <v>1974</v>
      </c>
      <c r="D123">
        <v>1</v>
      </c>
      <c r="E123">
        <v>8</v>
      </c>
      <c r="F123">
        <v>26.378</v>
      </c>
      <c r="J123">
        <v>2001</v>
      </c>
      <c r="K123">
        <v>1</v>
      </c>
      <c r="L123">
        <v>8</v>
      </c>
      <c r="M123" t="s">
        <v>17</v>
      </c>
      <c r="N123" t="s">
        <v>17</v>
      </c>
      <c r="O123">
        <v>2.3476989269256592</v>
      </c>
      <c r="P123" t="s">
        <v>17</v>
      </c>
      <c r="Q123">
        <v>19.838392682926827</v>
      </c>
      <c r="R123">
        <f t="shared" si="6"/>
        <v>1.3331399882926829</v>
      </c>
    </row>
    <row r="124" spans="1:18">
      <c r="A124" t="s">
        <v>143</v>
      </c>
      <c r="B124" t="s">
        <v>169</v>
      </c>
      <c r="C124">
        <v>1974</v>
      </c>
      <c r="D124">
        <v>1</v>
      </c>
      <c r="E124">
        <v>9</v>
      </c>
      <c r="F124">
        <v>29.524000000000001</v>
      </c>
      <c r="J124">
        <v>2001</v>
      </c>
      <c r="K124">
        <v>1</v>
      </c>
      <c r="L124">
        <v>9</v>
      </c>
      <c r="M124" t="s">
        <v>17</v>
      </c>
      <c r="N124" t="s">
        <v>17</v>
      </c>
      <c r="O124">
        <v>2.4527723789215088</v>
      </c>
      <c r="P124" t="s">
        <v>17</v>
      </c>
      <c r="Q124">
        <v>28.347230731707313</v>
      </c>
      <c r="R124">
        <f t="shared" si="6"/>
        <v>1.9049339051707315</v>
      </c>
    </row>
    <row r="125" spans="1:18">
      <c r="A125" t="s">
        <v>143</v>
      </c>
      <c r="B125" t="s">
        <v>169</v>
      </c>
      <c r="C125">
        <v>1974</v>
      </c>
      <c r="D125">
        <v>1</v>
      </c>
      <c r="E125">
        <v>10</v>
      </c>
      <c r="F125">
        <v>37.872999999999998</v>
      </c>
      <c r="J125">
        <v>2001</v>
      </c>
      <c r="K125">
        <v>1</v>
      </c>
      <c r="L125">
        <v>10</v>
      </c>
      <c r="M125" t="s">
        <v>17</v>
      </c>
      <c r="N125" t="s">
        <v>17</v>
      </c>
      <c r="O125">
        <v>2.1689982414245605</v>
      </c>
      <c r="P125" t="s">
        <v>17</v>
      </c>
      <c r="Q125">
        <v>32.425639024390243</v>
      </c>
      <c r="R125">
        <f t="shared" si="6"/>
        <v>2.1790029424390247</v>
      </c>
    </row>
    <row r="126" spans="1:18">
      <c r="A126" t="s">
        <v>143</v>
      </c>
      <c r="B126" t="s">
        <v>169</v>
      </c>
      <c r="C126">
        <v>1974</v>
      </c>
      <c r="D126">
        <v>1</v>
      </c>
      <c r="E126">
        <v>11</v>
      </c>
      <c r="F126">
        <v>35.695</v>
      </c>
      <c r="J126">
        <v>2001</v>
      </c>
      <c r="K126">
        <v>1</v>
      </c>
      <c r="L126">
        <v>11</v>
      </c>
      <c r="M126" t="s">
        <v>17</v>
      </c>
      <c r="N126" t="s">
        <v>17</v>
      </c>
      <c r="O126">
        <v>2.2065331935882568</v>
      </c>
      <c r="P126" t="s">
        <v>17</v>
      </c>
      <c r="Q126">
        <v>37.237012195121949</v>
      </c>
      <c r="R126">
        <f t="shared" si="6"/>
        <v>2.5023272195121953</v>
      </c>
    </row>
    <row r="127" spans="1:18">
      <c r="A127" t="s">
        <v>143</v>
      </c>
      <c r="B127" t="s">
        <v>169</v>
      </c>
      <c r="C127">
        <v>1974</v>
      </c>
      <c r="D127">
        <v>1</v>
      </c>
      <c r="E127">
        <v>12</v>
      </c>
      <c r="F127">
        <v>34.484999999999999</v>
      </c>
      <c r="J127">
        <v>2001</v>
      </c>
      <c r="K127">
        <v>1</v>
      </c>
      <c r="L127">
        <v>12</v>
      </c>
      <c r="M127" t="s">
        <v>17</v>
      </c>
      <c r="N127" t="s">
        <v>17</v>
      </c>
      <c r="O127">
        <v>2.3121898174285889</v>
      </c>
      <c r="P127" t="s">
        <v>17</v>
      </c>
      <c r="Q127">
        <v>29.996195121951214</v>
      </c>
      <c r="R127">
        <f t="shared" si="6"/>
        <v>2.015744312195122</v>
      </c>
    </row>
    <row r="128" spans="1:18">
      <c r="A128" t="s">
        <v>143</v>
      </c>
      <c r="B128" t="s">
        <v>169</v>
      </c>
      <c r="C128">
        <v>1974</v>
      </c>
      <c r="D128">
        <v>1</v>
      </c>
      <c r="E128">
        <v>13</v>
      </c>
      <c r="F128">
        <v>35.210999999999999</v>
      </c>
      <c r="J128">
        <v>2001</v>
      </c>
      <c r="K128">
        <v>1</v>
      </c>
      <c r="L128">
        <v>13</v>
      </c>
      <c r="M128" t="s">
        <v>17</v>
      </c>
      <c r="N128" t="s">
        <v>17</v>
      </c>
      <c r="O128">
        <v>2.2989346981048584</v>
      </c>
      <c r="P128" t="s">
        <v>17</v>
      </c>
      <c r="Q128">
        <v>36.221851707317079</v>
      </c>
      <c r="R128">
        <f t="shared" si="6"/>
        <v>2.4341084347317077</v>
      </c>
    </row>
    <row r="129" spans="1:18">
      <c r="A129" t="s">
        <v>143</v>
      </c>
      <c r="B129" t="s">
        <v>169</v>
      </c>
      <c r="C129">
        <v>1974</v>
      </c>
      <c r="D129">
        <v>1</v>
      </c>
      <c r="E129">
        <v>14</v>
      </c>
      <c r="F129">
        <v>33.396000000000001</v>
      </c>
      <c r="J129">
        <v>2001</v>
      </c>
      <c r="K129">
        <v>1</v>
      </c>
      <c r="L129">
        <v>14</v>
      </c>
      <c r="M129" t="s">
        <v>17</v>
      </c>
      <c r="N129" t="s">
        <v>17</v>
      </c>
      <c r="O129">
        <v>2.1271746158599854</v>
      </c>
      <c r="P129" t="s">
        <v>17</v>
      </c>
      <c r="Q129">
        <v>30.624214634146334</v>
      </c>
      <c r="R129">
        <f t="shared" si="6"/>
        <v>2.0579472234146339</v>
      </c>
    </row>
    <row r="130" spans="1:18">
      <c r="A130" t="s">
        <v>143</v>
      </c>
      <c r="B130" t="s">
        <v>169</v>
      </c>
      <c r="C130">
        <v>1974</v>
      </c>
      <c r="D130">
        <v>2</v>
      </c>
      <c r="E130">
        <v>1</v>
      </c>
      <c r="F130">
        <v>13.673</v>
      </c>
      <c r="J130">
        <v>2001</v>
      </c>
      <c r="K130">
        <v>2</v>
      </c>
      <c r="L130">
        <v>1</v>
      </c>
      <c r="M130">
        <v>0.21876000000000001</v>
      </c>
      <c r="N130">
        <v>55</v>
      </c>
      <c r="O130">
        <v>1.9059998989105225</v>
      </c>
      <c r="P130">
        <f t="shared" ref="P130:P136" si="11">M130/N130</f>
        <v>3.9774545454545453E-3</v>
      </c>
      <c r="Q130">
        <v>18.893264634146341</v>
      </c>
      <c r="R130">
        <f t="shared" si="6"/>
        <v>1.2696273834146341</v>
      </c>
    </row>
    <row r="131" spans="1:18">
      <c r="A131" t="s">
        <v>143</v>
      </c>
      <c r="B131" t="s">
        <v>169</v>
      </c>
      <c r="C131">
        <v>1974</v>
      </c>
      <c r="D131">
        <v>2</v>
      </c>
      <c r="E131">
        <v>2</v>
      </c>
      <c r="F131">
        <v>14.398999999999999</v>
      </c>
      <c r="J131">
        <v>2001</v>
      </c>
      <c r="K131">
        <v>2</v>
      </c>
      <c r="L131">
        <v>2</v>
      </c>
      <c r="M131">
        <v>0.42808000000000002</v>
      </c>
      <c r="N131">
        <v>55</v>
      </c>
      <c r="O131">
        <v>1.9390844106674194</v>
      </c>
      <c r="P131">
        <f t="shared" si="11"/>
        <v>7.7832727272727272E-3</v>
      </c>
      <c r="Q131">
        <v>29.814399999999996</v>
      </c>
      <c r="R131">
        <f t="shared" si="6"/>
        <v>2.0035276799999999</v>
      </c>
    </row>
    <row r="132" spans="1:18">
      <c r="A132" t="s">
        <v>143</v>
      </c>
      <c r="B132" t="s">
        <v>169</v>
      </c>
      <c r="C132">
        <v>1974</v>
      </c>
      <c r="D132">
        <v>2</v>
      </c>
      <c r="E132">
        <v>3</v>
      </c>
      <c r="F132">
        <v>23.716000000000001</v>
      </c>
      <c r="J132">
        <v>2001</v>
      </c>
      <c r="K132">
        <v>2</v>
      </c>
      <c r="L132">
        <v>3</v>
      </c>
      <c r="M132">
        <v>0.34223999999999999</v>
      </c>
      <c r="N132">
        <v>55</v>
      </c>
      <c r="O132" s="4">
        <v>2.3204684257507324</v>
      </c>
      <c r="P132">
        <f t="shared" si="11"/>
        <v>6.2225454545454546E-3</v>
      </c>
      <c r="Q132">
        <v>24.106033170731713</v>
      </c>
      <c r="R132">
        <f t="shared" si="6"/>
        <v>1.6199254290731713</v>
      </c>
    </row>
    <row r="133" spans="1:18">
      <c r="A133" t="s">
        <v>143</v>
      </c>
      <c r="B133" t="s">
        <v>169</v>
      </c>
      <c r="C133">
        <v>1974</v>
      </c>
      <c r="D133">
        <v>2</v>
      </c>
      <c r="E133">
        <v>4</v>
      </c>
      <c r="F133">
        <v>30.613</v>
      </c>
      <c r="J133">
        <v>2001</v>
      </c>
      <c r="K133">
        <v>2</v>
      </c>
      <c r="L133">
        <v>4</v>
      </c>
      <c r="M133">
        <v>0.29127999999999998</v>
      </c>
      <c r="N133">
        <v>55</v>
      </c>
      <c r="O133" s="4">
        <v>2.4736042022705078</v>
      </c>
      <c r="P133">
        <f t="shared" si="11"/>
        <v>5.2959999999999995E-3</v>
      </c>
      <c r="Q133">
        <v>23.036334146341463</v>
      </c>
      <c r="R133">
        <f t="shared" ref="R133:R196" si="12">Q133*60*1.12/1000</f>
        <v>1.5480416546341464</v>
      </c>
    </row>
    <row r="134" spans="1:18">
      <c r="A134" t="s">
        <v>143</v>
      </c>
      <c r="B134" t="s">
        <v>169</v>
      </c>
      <c r="C134">
        <v>1974</v>
      </c>
      <c r="D134">
        <v>2</v>
      </c>
      <c r="E134">
        <v>5</v>
      </c>
      <c r="F134">
        <v>32.186</v>
      </c>
      <c r="J134">
        <v>2001</v>
      </c>
      <c r="K134">
        <v>2</v>
      </c>
      <c r="L134">
        <v>5</v>
      </c>
      <c r="M134">
        <v>0.33574999999999999</v>
      </c>
      <c r="N134">
        <v>55</v>
      </c>
      <c r="O134" s="4">
        <v>2.4157588481903076</v>
      </c>
      <c r="P134">
        <f t="shared" si="11"/>
        <v>6.1045454545454545E-3</v>
      </c>
      <c r="Q134">
        <v>28.604842682926833</v>
      </c>
      <c r="R134">
        <f t="shared" si="12"/>
        <v>1.9222454282926833</v>
      </c>
    </row>
    <row r="135" spans="1:18">
      <c r="A135" t="s">
        <v>143</v>
      </c>
      <c r="B135" t="s">
        <v>169</v>
      </c>
      <c r="C135">
        <v>1974</v>
      </c>
      <c r="D135">
        <v>2</v>
      </c>
      <c r="E135">
        <v>6</v>
      </c>
      <c r="F135">
        <v>28.797999999999998</v>
      </c>
      <c r="J135">
        <v>2001</v>
      </c>
      <c r="K135">
        <v>2</v>
      </c>
      <c r="L135">
        <v>6</v>
      </c>
      <c r="M135">
        <v>0.23104</v>
      </c>
      <c r="N135">
        <v>55</v>
      </c>
      <c r="O135" s="4">
        <v>2.7410228252410889</v>
      </c>
      <c r="P135">
        <f t="shared" si="11"/>
        <v>4.2007272727272726E-3</v>
      </c>
      <c r="Q135">
        <v>20.63787804878049</v>
      </c>
      <c r="R135">
        <f t="shared" si="12"/>
        <v>1.3868654048780491</v>
      </c>
    </row>
    <row r="136" spans="1:18">
      <c r="A136" t="s">
        <v>143</v>
      </c>
      <c r="B136" t="s">
        <v>169</v>
      </c>
      <c r="C136">
        <v>1974</v>
      </c>
      <c r="D136">
        <v>2</v>
      </c>
      <c r="E136">
        <v>7</v>
      </c>
      <c r="F136">
        <v>25.773</v>
      </c>
      <c r="J136">
        <v>2001</v>
      </c>
      <c r="K136">
        <v>2</v>
      </c>
      <c r="L136">
        <v>7</v>
      </c>
      <c r="M136">
        <v>0.10492</v>
      </c>
      <c r="N136">
        <v>55</v>
      </c>
      <c r="O136" s="4">
        <v>2.506397008895874</v>
      </c>
      <c r="P136">
        <f t="shared" si="11"/>
        <v>1.9076363636363635E-3</v>
      </c>
      <c r="Q136">
        <v>8.4038926829268288</v>
      </c>
      <c r="R136">
        <f t="shared" si="12"/>
        <v>0.56474158829268295</v>
      </c>
    </row>
    <row r="137" spans="1:18">
      <c r="A137" t="s">
        <v>143</v>
      </c>
      <c r="B137" t="s">
        <v>169</v>
      </c>
      <c r="C137">
        <v>1974</v>
      </c>
      <c r="D137">
        <v>2</v>
      </c>
      <c r="E137">
        <v>8</v>
      </c>
      <c r="F137">
        <v>22.748000000000001</v>
      </c>
      <c r="J137">
        <v>2001</v>
      </c>
      <c r="K137">
        <v>2</v>
      </c>
      <c r="L137">
        <v>8</v>
      </c>
      <c r="M137" t="s">
        <v>17</v>
      </c>
      <c r="N137" t="s">
        <v>17</v>
      </c>
      <c r="O137">
        <v>2.5476338863372803</v>
      </c>
      <c r="P137" t="s">
        <v>17</v>
      </c>
      <c r="Q137">
        <v>22.72397707317073</v>
      </c>
      <c r="R137">
        <f t="shared" si="12"/>
        <v>1.5270512593170733</v>
      </c>
    </row>
    <row r="138" spans="1:18">
      <c r="A138" t="s">
        <v>143</v>
      </c>
      <c r="B138" t="s">
        <v>169</v>
      </c>
      <c r="C138">
        <v>1974</v>
      </c>
      <c r="D138">
        <v>2</v>
      </c>
      <c r="E138">
        <v>9</v>
      </c>
      <c r="F138">
        <v>34.122</v>
      </c>
      <c r="J138">
        <v>2001</v>
      </c>
      <c r="K138">
        <v>2</v>
      </c>
      <c r="L138">
        <v>9</v>
      </c>
      <c r="M138" t="s">
        <v>17</v>
      </c>
      <c r="N138" t="s">
        <v>17</v>
      </c>
      <c r="O138">
        <v>2.4127006530761719</v>
      </c>
      <c r="P138" t="s">
        <v>17</v>
      </c>
      <c r="Q138">
        <v>18.427208048780486</v>
      </c>
      <c r="R138">
        <f t="shared" si="12"/>
        <v>1.2383083808780488</v>
      </c>
    </row>
    <row r="139" spans="1:18">
      <c r="A139" t="s">
        <v>143</v>
      </c>
      <c r="B139" t="s">
        <v>169</v>
      </c>
      <c r="C139">
        <v>1974</v>
      </c>
      <c r="D139">
        <v>2</v>
      </c>
      <c r="E139">
        <v>10</v>
      </c>
      <c r="F139">
        <v>31.823</v>
      </c>
      <c r="J139">
        <v>2001</v>
      </c>
      <c r="K139">
        <v>2</v>
      </c>
      <c r="L139">
        <v>10</v>
      </c>
      <c r="M139" t="s">
        <v>17</v>
      </c>
      <c r="N139" t="s">
        <v>17</v>
      </c>
      <c r="O139">
        <v>2.2262308597564697</v>
      </c>
      <c r="P139" t="s">
        <v>17</v>
      </c>
      <c r="Q139">
        <v>29.120273170731707</v>
      </c>
      <c r="R139">
        <f t="shared" si="12"/>
        <v>1.9568823570731708</v>
      </c>
    </row>
    <row r="140" spans="1:18">
      <c r="A140" t="s">
        <v>143</v>
      </c>
      <c r="B140" t="s">
        <v>169</v>
      </c>
      <c r="C140">
        <v>1974</v>
      </c>
      <c r="D140">
        <v>2</v>
      </c>
      <c r="E140">
        <v>11</v>
      </c>
      <c r="F140">
        <v>35.453000000000003</v>
      </c>
      <c r="J140">
        <v>2001</v>
      </c>
      <c r="K140">
        <v>2</v>
      </c>
      <c r="L140">
        <v>11</v>
      </c>
      <c r="M140" t="s">
        <v>17</v>
      </c>
      <c r="N140" t="s">
        <v>17</v>
      </c>
      <c r="O140">
        <v>2.1784656047821045</v>
      </c>
      <c r="P140" t="s">
        <v>17</v>
      </c>
      <c r="Q140">
        <v>32.68056536585366</v>
      </c>
      <c r="R140">
        <f t="shared" si="12"/>
        <v>2.196133992585366</v>
      </c>
    </row>
    <row r="141" spans="1:18">
      <c r="A141" t="s">
        <v>143</v>
      </c>
      <c r="B141" t="s">
        <v>169</v>
      </c>
      <c r="C141">
        <v>1974</v>
      </c>
      <c r="D141">
        <v>2</v>
      </c>
      <c r="E141">
        <v>12</v>
      </c>
      <c r="F141">
        <v>31.218</v>
      </c>
      <c r="J141">
        <v>2001</v>
      </c>
      <c r="K141">
        <v>2</v>
      </c>
      <c r="L141">
        <v>12</v>
      </c>
      <c r="M141" t="s">
        <v>17</v>
      </c>
      <c r="N141" t="s">
        <v>17</v>
      </c>
      <c r="O141">
        <v>2.3331050872802734</v>
      </c>
      <c r="P141" t="s">
        <v>17</v>
      </c>
      <c r="Q141">
        <v>15.798202682926826</v>
      </c>
      <c r="R141">
        <f t="shared" si="12"/>
        <v>1.061639220292683</v>
      </c>
    </row>
    <row r="142" spans="1:18">
      <c r="A142" t="s">
        <v>143</v>
      </c>
      <c r="B142" t="s">
        <v>169</v>
      </c>
      <c r="C142">
        <v>1974</v>
      </c>
      <c r="D142">
        <v>2</v>
      </c>
      <c r="E142">
        <v>13</v>
      </c>
      <c r="F142">
        <v>29.161000000000001</v>
      </c>
      <c r="J142">
        <v>2001</v>
      </c>
      <c r="K142">
        <v>2</v>
      </c>
      <c r="L142">
        <v>13</v>
      </c>
      <c r="M142" t="s">
        <v>17</v>
      </c>
      <c r="N142" t="s">
        <v>17</v>
      </c>
      <c r="O142">
        <v>2.5702559947967529</v>
      </c>
      <c r="P142" t="s">
        <v>17</v>
      </c>
      <c r="Q142">
        <v>26.150608536585363</v>
      </c>
      <c r="R142">
        <f t="shared" si="12"/>
        <v>1.7573208936585365</v>
      </c>
    </row>
    <row r="143" spans="1:18">
      <c r="A143" t="s">
        <v>143</v>
      </c>
      <c r="B143" t="s">
        <v>169</v>
      </c>
      <c r="C143">
        <v>1974</v>
      </c>
      <c r="D143">
        <v>2</v>
      </c>
      <c r="E143">
        <v>14</v>
      </c>
      <c r="F143">
        <v>33.759</v>
      </c>
      <c r="J143">
        <v>2001</v>
      </c>
      <c r="K143">
        <v>2</v>
      </c>
      <c r="L143">
        <v>14</v>
      </c>
      <c r="M143" t="s">
        <v>17</v>
      </c>
      <c r="N143" t="s">
        <v>17</v>
      </c>
      <c r="O143">
        <v>2.3002283573150635</v>
      </c>
      <c r="P143" t="s">
        <v>17</v>
      </c>
      <c r="Q143">
        <v>26.02975609756097</v>
      </c>
      <c r="R143">
        <f t="shared" si="12"/>
        <v>1.7491996097560976</v>
      </c>
    </row>
    <row r="144" spans="1:18">
      <c r="A144" t="s">
        <v>143</v>
      </c>
      <c r="B144" t="s">
        <v>169</v>
      </c>
      <c r="C144">
        <v>1974</v>
      </c>
      <c r="D144">
        <v>3</v>
      </c>
      <c r="E144">
        <v>1</v>
      </c>
      <c r="F144">
        <v>18.997</v>
      </c>
      <c r="J144">
        <v>2001</v>
      </c>
      <c r="K144">
        <v>3</v>
      </c>
      <c r="L144">
        <v>1</v>
      </c>
      <c r="M144">
        <v>0.19403999999999999</v>
      </c>
      <c r="N144">
        <v>55</v>
      </c>
      <c r="O144">
        <v>2.5285003185272217</v>
      </c>
      <c r="P144">
        <f t="shared" ref="P144:P150" si="13">M144/N144</f>
        <v>3.5279999999999999E-3</v>
      </c>
      <c r="Q144">
        <v>16.250004878048777</v>
      </c>
      <c r="R144">
        <f t="shared" si="12"/>
        <v>1.092000327804878</v>
      </c>
    </row>
    <row r="145" spans="1:23">
      <c r="A145" t="s">
        <v>143</v>
      </c>
      <c r="B145" t="s">
        <v>169</v>
      </c>
      <c r="C145">
        <v>1974</v>
      </c>
      <c r="D145">
        <v>3</v>
      </c>
      <c r="E145">
        <v>2</v>
      </c>
      <c r="F145">
        <v>15.851000000000001</v>
      </c>
      <c r="J145">
        <v>2001</v>
      </c>
      <c r="K145">
        <v>3</v>
      </c>
      <c r="L145">
        <v>2</v>
      </c>
      <c r="M145">
        <v>0.38422000000000001</v>
      </c>
      <c r="N145">
        <v>55</v>
      </c>
      <c r="O145">
        <v>1.8582679033279419</v>
      </c>
      <c r="P145">
        <f t="shared" si="13"/>
        <v>6.9858181818181816E-3</v>
      </c>
      <c r="Q145">
        <v>28.708341951219509</v>
      </c>
      <c r="R145">
        <f t="shared" si="12"/>
        <v>1.9292005791219513</v>
      </c>
    </row>
    <row r="146" spans="1:23">
      <c r="A146" t="s">
        <v>143</v>
      </c>
      <c r="B146" t="s">
        <v>169</v>
      </c>
      <c r="C146">
        <v>1974</v>
      </c>
      <c r="D146">
        <v>3</v>
      </c>
      <c r="E146">
        <v>3</v>
      </c>
      <c r="F146">
        <v>24.079000000000001</v>
      </c>
      <c r="J146">
        <v>2001</v>
      </c>
      <c r="K146">
        <v>3</v>
      </c>
      <c r="L146">
        <v>3</v>
      </c>
      <c r="M146">
        <v>0.19603000000000001</v>
      </c>
      <c r="N146">
        <v>55</v>
      </c>
      <c r="O146" s="4">
        <v>2.7043232917785645</v>
      </c>
      <c r="P146">
        <f t="shared" si="13"/>
        <v>3.5641818181818183E-3</v>
      </c>
      <c r="Q146">
        <v>15.166671219512192</v>
      </c>
      <c r="R146">
        <f t="shared" si="12"/>
        <v>1.0192003059512194</v>
      </c>
    </row>
    <row r="147" spans="1:23">
      <c r="A147" t="s">
        <v>143</v>
      </c>
      <c r="B147" t="s">
        <v>169</v>
      </c>
      <c r="C147">
        <v>1974</v>
      </c>
      <c r="D147">
        <v>3</v>
      </c>
      <c r="E147">
        <v>4</v>
      </c>
      <c r="F147">
        <v>34.847999999999999</v>
      </c>
      <c r="J147">
        <v>2001</v>
      </c>
      <c r="K147">
        <v>3</v>
      </c>
      <c r="L147">
        <v>4</v>
      </c>
      <c r="M147">
        <v>0.27284000000000003</v>
      </c>
      <c r="N147">
        <v>55</v>
      </c>
      <c r="O147" s="4">
        <v>2.4195446968078613</v>
      </c>
      <c r="P147">
        <f t="shared" si="13"/>
        <v>4.9607272727272729E-3</v>
      </c>
      <c r="Q147">
        <v>21.548919512195127</v>
      </c>
      <c r="R147">
        <f t="shared" si="12"/>
        <v>1.4480873912195127</v>
      </c>
    </row>
    <row r="148" spans="1:23">
      <c r="A148" t="s">
        <v>143</v>
      </c>
      <c r="B148" t="s">
        <v>169</v>
      </c>
      <c r="C148">
        <v>1974</v>
      </c>
      <c r="D148">
        <v>3</v>
      </c>
      <c r="E148">
        <v>5</v>
      </c>
      <c r="F148">
        <v>28.677</v>
      </c>
      <c r="J148">
        <v>2001</v>
      </c>
      <c r="K148">
        <v>3</v>
      </c>
      <c r="L148">
        <v>5</v>
      </c>
      <c r="M148">
        <v>0.37007000000000001</v>
      </c>
      <c r="N148">
        <v>55</v>
      </c>
      <c r="O148" s="4">
        <v>2.4616053104400635</v>
      </c>
      <c r="P148">
        <f t="shared" si="13"/>
        <v>6.7285454545454549E-3</v>
      </c>
      <c r="Q148">
        <v>31.616857317073176</v>
      </c>
      <c r="R148">
        <f t="shared" si="12"/>
        <v>2.1246528117073176</v>
      </c>
    </row>
    <row r="149" spans="1:23">
      <c r="A149" t="s">
        <v>143</v>
      </c>
      <c r="B149" t="s">
        <v>169</v>
      </c>
      <c r="C149">
        <v>1974</v>
      </c>
      <c r="D149">
        <v>3</v>
      </c>
      <c r="E149">
        <v>6</v>
      </c>
      <c r="F149">
        <v>28.677</v>
      </c>
      <c r="J149">
        <v>2001</v>
      </c>
      <c r="K149">
        <v>3</v>
      </c>
      <c r="L149">
        <v>6</v>
      </c>
      <c r="M149">
        <v>0.29607</v>
      </c>
      <c r="N149">
        <v>55</v>
      </c>
      <c r="O149" s="4">
        <v>2.7018177509307861</v>
      </c>
      <c r="P149">
        <f t="shared" si="13"/>
        <v>5.3830909090909094E-3</v>
      </c>
      <c r="Q149">
        <v>26.41958268292683</v>
      </c>
      <c r="R149">
        <f t="shared" si="12"/>
        <v>1.7753959562926831</v>
      </c>
    </row>
    <row r="150" spans="1:23">
      <c r="A150" t="s">
        <v>143</v>
      </c>
      <c r="B150" t="s">
        <v>169</v>
      </c>
      <c r="C150">
        <v>1974</v>
      </c>
      <c r="D150">
        <v>3</v>
      </c>
      <c r="E150">
        <v>7</v>
      </c>
      <c r="F150">
        <v>26.257000000000001</v>
      </c>
      <c r="J150">
        <v>2001</v>
      </c>
      <c r="K150">
        <v>3</v>
      </c>
      <c r="L150">
        <v>7</v>
      </c>
      <c r="M150">
        <v>0.32894000000000001</v>
      </c>
      <c r="N150">
        <v>55</v>
      </c>
      <c r="O150" s="4">
        <v>2.7302510738372803</v>
      </c>
      <c r="P150">
        <f t="shared" si="13"/>
        <v>5.980727272727273E-3</v>
      </c>
      <c r="Q150">
        <v>20.339775365853662</v>
      </c>
      <c r="R150">
        <f t="shared" si="12"/>
        <v>1.3668329045853662</v>
      </c>
    </row>
    <row r="151" spans="1:23">
      <c r="A151" t="s">
        <v>143</v>
      </c>
      <c r="B151" t="s">
        <v>169</v>
      </c>
      <c r="C151">
        <v>1974</v>
      </c>
      <c r="D151">
        <v>3</v>
      </c>
      <c r="E151">
        <v>8</v>
      </c>
      <c r="F151">
        <v>22.748000000000001</v>
      </c>
      <c r="J151">
        <v>2001</v>
      </c>
      <c r="K151">
        <v>3</v>
      </c>
      <c r="L151">
        <v>8</v>
      </c>
      <c r="M151" t="s">
        <v>17</v>
      </c>
      <c r="N151" t="s">
        <v>17</v>
      </c>
      <c r="O151">
        <v>2.2809088230133057</v>
      </c>
      <c r="P151" t="s">
        <v>17</v>
      </c>
      <c r="Q151">
        <v>23.426780487804873</v>
      </c>
      <c r="R151">
        <f t="shared" si="12"/>
        <v>1.5742796487804875</v>
      </c>
    </row>
    <row r="152" spans="1:23">
      <c r="A152" t="s">
        <v>143</v>
      </c>
      <c r="B152" t="s">
        <v>169</v>
      </c>
      <c r="C152">
        <v>1974</v>
      </c>
      <c r="D152">
        <v>3</v>
      </c>
      <c r="E152">
        <v>9</v>
      </c>
      <c r="F152">
        <v>30.007999999999999</v>
      </c>
      <c r="J152">
        <v>2001</v>
      </c>
      <c r="K152">
        <v>3</v>
      </c>
      <c r="L152">
        <v>9</v>
      </c>
      <c r="M152" t="s">
        <v>17</v>
      </c>
      <c r="N152" t="s">
        <v>17</v>
      </c>
      <c r="O152">
        <v>2.4612185955047607</v>
      </c>
      <c r="P152" t="s">
        <v>17</v>
      </c>
      <c r="Q152">
        <v>28.938271463414633</v>
      </c>
      <c r="R152">
        <f t="shared" si="12"/>
        <v>1.9446518423414634</v>
      </c>
    </row>
    <row r="153" spans="1:23">
      <c r="A153" t="s">
        <v>143</v>
      </c>
      <c r="B153" t="s">
        <v>169</v>
      </c>
      <c r="C153">
        <v>1974</v>
      </c>
      <c r="D153">
        <v>3</v>
      </c>
      <c r="E153">
        <v>10</v>
      </c>
      <c r="F153">
        <v>35.695</v>
      </c>
      <c r="J153">
        <v>2001</v>
      </c>
      <c r="K153">
        <v>3</v>
      </c>
      <c r="L153">
        <v>10</v>
      </c>
      <c r="M153" t="s">
        <v>17</v>
      </c>
      <c r="N153" t="s">
        <v>17</v>
      </c>
      <c r="O153">
        <v>2.4558348655700684</v>
      </c>
      <c r="P153" t="s">
        <v>17</v>
      </c>
      <c r="Q153">
        <v>30.098454878048777</v>
      </c>
      <c r="R153">
        <f t="shared" si="12"/>
        <v>2.0226161678048782</v>
      </c>
    </row>
    <row r="154" spans="1:23">
      <c r="A154" t="s">
        <v>143</v>
      </c>
      <c r="B154" t="s">
        <v>169</v>
      </c>
      <c r="C154">
        <v>1974</v>
      </c>
      <c r="D154">
        <v>3</v>
      </c>
      <c r="E154">
        <v>11</v>
      </c>
      <c r="F154">
        <v>30.855</v>
      </c>
      <c r="J154">
        <v>2001</v>
      </c>
      <c r="K154">
        <v>3</v>
      </c>
      <c r="L154">
        <v>11</v>
      </c>
      <c r="M154" t="s">
        <v>17</v>
      </c>
      <c r="N154" t="s">
        <v>17</v>
      </c>
      <c r="O154">
        <v>2.6301701068878174</v>
      </c>
      <c r="P154" t="s">
        <v>17</v>
      </c>
      <c r="Q154">
        <v>27.263897073170725</v>
      </c>
      <c r="R154">
        <f t="shared" si="12"/>
        <v>1.8321338833170731</v>
      </c>
    </row>
    <row r="155" spans="1:23">
      <c r="A155" t="s">
        <v>143</v>
      </c>
      <c r="B155" t="s">
        <v>169</v>
      </c>
      <c r="C155">
        <v>1974</v>
      </c>
      <c r="D155">
        <v>3</v>
      </c>
      <c r="E155">
        <v>12</v>
      </c>
      <c r="F155">
        <v>26.861999999999998</v>
      </c>
      <c r="J155">
        <v>2001</v>
      </c>
      <c r="K155">
        <v>3</v>
      </c>
      <c r="L155">
        <v>12</v>
      </c>
      <c r="M155" t="s">
        <v>17</v>
      </c>
      <c r="N155" t="s">
        <v>17</v>
      </c>
      <c r="O155">
        <v>2.0152280330657959</v>
      </c>
      <c r="P155" t="s">
        <v>17</v>
      </c>
      <c r="Q155">
        <v>34.807361707317071</v>
      </c>
      <c r="R155">
        <f t="shared" si="12"/>
        <v>2.3390547067317069</v>
      </c>
    </row>
    <row r="156" spans="1:23">
      <c r="A156" t="s">
        <v>143</v>
      </c>
      <c r="B156" t="s">
        <v>169</v>
      </c>
      <c r="C156">
        <v>1974</v>
      </c>
      <c r="D156">
        <v>3</v>
      </c>
      <c r="E156">
        <v>13</v>
      </c>
      <c r="F156">
        <v>25.047000000000001</v>
      </c>
      <c r="J156">
        <v>2001</v>
      </c>
      <c r="K156">
        <v>3</v>
      </c>
      <c r="L156">
        <v>13</v>
      </c>
      <c r="M156" t="s">
        <v>17</v>
      </c>
      <c r="N156" t="s">
        <v>17</v>
      </c>
      <c r="O156">
        <v>2.5533089637756348</v>
      </c>
      <c r="P156" t="s">
        <v>17</v>
      </c>
      <c r="Q156">
        <v>29.746639999999996</v>
      </c>
      <c r="R156">
        <f t="shared" si="12"/>
        <v>1.9989742079999999</v>
      </c>
    </row>
    <row r="157" spans="1:23">
      <c r="A157" t="s">
        <v>143</v>
      </c>
      <c r="B157" t="s">
        <v>169</v>
      </c>
      <c r="C157">
        <v>1974</v>
      </c>
      <c r="D157">
        <v>3</v>
      </c>
      <c r="E157">
        <v>14</v>
      </c>
      <c r="F157">
        <v>30.25</v>
      </c>
      <c r="J157">
        <v>2001</v>
      </c>
      <c r="K157">
        <v>3</v>
      </c>
      <c r="L157">
        <v>14</v>
      </c>
      <c r="M157" t="s">
        <v>17</v>
      </c>
      <c r="N157" t="s">
        <v>17</v>
      </c>
      <c r="O157">
        <v>2.283851146697998</v>
      </c>
      <c r="P157" t="s">
        <v>17</v>
      </c>
      <c r="Q157">
        <v>28.185061219512193</v>
      </c>
      <c r="R157">
        <f t="shared" si="12"/>
        <v>1.8940361139512194</v>
      </c>
    </row>
    <row r="158" spans="1:23">
      <c r="A158" t="s">
        <v>143</v>
      </c>
      <c r="B158" t="s">
        <v>169</v>
      </c>
      <c r="C158">
        <v>1974</v>
      </c>
      <c r="D158">
        <v>4</v>
      </c>
      <c r="E158">
        <v>1</v>
      </c>
      <c r="F158">
        <v>19.602</v>
      </c>
      <c r="J158">
        <v>2001</v>
      </c>
      <c r="K158">
        <v>4</v>
      </c>
      <c r="L158">
        <v>1</v>
      </c>
      <c r="M158">
        <v>0.22944999999999999</v>
      </c>
      <c r="N158">
        <v>55</v>
      </c>
      <c r="O158">
        <v>2.2555255889892578</v>
      </c>
      <c r="P158">
        <f t="shared" ref="P158:P164" si="14">M158/N158</f>
        <v>4.1718181818181819E-3</v>
      </c>
      <c r="Q158">
        <v>19.632427073170735</v>
      </c>
      <c r="R158">
        <f t="shared" si="12"/>
        <v>1.3192990993170737</v>
      </c>
    </row>
    <row r="159" spans="1:23">
      <c r="A159" t="s">
        <v>143</v>
      </c>
      <c r="B159" t="s">
        <v>169</v>
      </c>
      <c r="C159">
        <v>1974</v>
      </c>
      <c r="D159">
        <v>4</v>
      </c>
      <c r="E159">
        <v>2</v>
      </c>
      <c r="F159">
        <v>17.786999999999999</v>
      </c>
      <c r="J159">
        <v>2001</v>
      </c>
      <c r="K159">
        <v>4</v>
      </c>
      <c r="L159">
        <v>2</v>
      </c>
      <c r="M159">
        <v>0.29524</v>
      </c>
      <c r="N159">
        <v>55</v>
      </c>
      <c r="O159">
        <v>2.0128376483917236</v>
      </c>
      <c r="P159">
        <f t="shared" si="14"/>
        <v>5.3680000000000004E-3</v>
      </c>
      <c r="Q159">
        <v>29.689415853658538</v>
      </c>
      <c r="R159">
        <f t="shared" si="12"/>
        <v>1.9951287453658539</v>
      </c>
    </row>
    <row r="160" spans="1:23">
      <c r="A160" t="s">
        <v>143</v>
      </c>
      <c r="B160" t="s">
        <v>169</v>
      </c>
      <c r="C160">
        <v>1974</v>
      </c>
      <c r="D160">
        <v>4</v>
      </c>
      <c r="E160">
        <v>3</v>
      </c>
      <c r="F160">
        <v>33.154000000000003</v>
      </c>
      <c r="J160">
        <v>2001</v>
      </c>
      <c r="K160">
        <v>4</v>
      </c>
      <c r="L160">
        <v>3</v>
      </c>
      <c r="M160">
        <v>0.23227</v>
      </c>
      <c r="N160">
        <v>55</v>
      </c>
      <c r="O160" s="4">
        <v>2.4653749465942383</v>
      </c>
      <c r="P160">
        <f t="shared" si="14"/>
        <v>4.223090909090909E-3</v>
      </c>
      <c r="Q160" s="129" t="s">
        <v>17</v>
      </c>
      <c r="R160" s="129" t="s">
        <v>345</v>
      </c>
      <c r="S160" s="129"/>
      <c r="T160" s="129"/>
      <c r="U160" s="129"/>
      <c r="V160" s="129"/>
      <c r="W160" s="129"/>
    </row>
    <row r="161" spans="1:18">
      <c r="A161" t="s">
        <v>143</v>
      </c>
      <c r="B161" t="s">
        <v>169</v>
      </c>
      <c r="C161">
        <v>1974</v>
      </c>
      <c r="D161">
        <v>4</v>
      </c>
      <c r="E161">
        <v>4</v>
      </c>
      <c r="F161">
        <v>29.402999999999999</v>
      </c>
      <c r="J161">
        <v>2001</v>
      </c>
      <c r="K161">
        <v>4</v>
      </c>
      <c r="L161">
        <v>4</v>
      </c>
      <c r="M161">
        <v>0.25584000000000001</v>
      </c>
      <c r="N161">
        <v>55</v>
      </c>
      <c r="O161" s="4">
        <v>2.4275298118591309</v>
      </c>
      <c r="P161">
        <f t="shared" si="14"/>
        <v>4.6516363636363639E-3</v>
      </c>
      <c r="Q161">
        <v>29.718544390243906</v>
      </c>
      <c r="R161">
        <f t="shared" si="12"/>
        <v>1.9970861830243907</v>
      </c>
    </row>
    <row r="162" spans="1:18">
      <c r="A162" t="s">
        <v>143</v>
      </c>
      <c r="B162" t="s">
        <v>169</v>
      </c>
      <c r="C162">
        <v>1974</v>
      </c>
      <c r="D162">
        <v>4</v>
      </c>
      <c r="E162">
        <v>5</v>
      </c>
      <c r="F162">
        <v>26.62</v>
      </c>
      <c r="J162">
        <v>2001</v>
      </c>
      <c r="K162">
        <v>4</v>
      </c>
      <c r="L162">
        <v>5</v>
      </c>
      <c r="M162">
        <v>0.30593999999999999</v>
      </c>
      <c r="N162">
        <v>55</v>
      </c>
      <c r="O162" s="4">
        <v>2.6154611110687256</v>
      </c>
      <c r="P162">
        <f t="shared" si="14"/>
        <v>5.5625454545454546E-3</v>
      </c>
      <c r="Q162">
        <v>25.895269024390245</v>
      </c>
      <c r="R162">
        <f t="shared" si="12"/>
        <v>1.7401620784390248</v>
      </c>
    </row>
    <row r="163" spans="1:18">
      <c r="A163" t="s">
        <v>143</v>
      </c>
      <c r="B163" t="s">
        <v>169</v>
      </c>
      <c r="C163">
        <v>1974</v>
      </c>
      <c r="D163">
        <v>4</v>
      </c>
      <c r="E163">
        <v>6</v>
      </c>
      <c r="F163">
        <v>25.773</v>
      </c>
      <c r="J163">
        <v>2001</v>
      </c>
      <c r="K163">
        <v>4</v>
      </c>
      <c r="L163">
        <v>6</v>
      </c>
      <c r="M163">
        <v>0.19993</v>
      </c>
      <c r="N163">
        <v>55</v>
      </c>
      <c r="O163" s="4">
        <v>2.5392673015594482</v>
      </c>
      <c r="P163">
        <f t="shared" si="14"/>
        <v>3.635090909090909E-3</v>
      </c>
      <c r="Q163">
        <v>24.542341463414637</v>
      </c>
      <c r="R163">
        <f t="shared" si="12"/>
        <v>1.6492453463414638</v>
      </c>
    </row>
    <row r="164" spans="1:18">
      <c r="A164" t="s">
        <v>143</v>
      </c>
      <c r="B164" t="s">
        <v>169</v>
      </c>
      <c r="C164">
        <v>1974</v>
      </c>
      <c r="D164">
        <v>4</v>
      </c>
      <c r="E164">
        <v>7</v>
      </c>
      <c r="F164">
        <v>28.193000000000001</v>
      </c>
      <c r="J164">
        <v>2001</v>
      </c>
      <c r="K164">
        <v>4</v>
      </c>
      <c r="L164">
        <v>7</v>
      </c>
      <c r="M164">
        <v>0.29831999999999997</v>
      </c>
      <c r="N164">
        <v>55</v>
      </c>
      <c r="O164" s="4">
        <v>2.6466310024261475</v>
      </c>
      <c r="P164">
        <f t="shared" si="14"/>
        <v>5.4239999999999991E-3</v>
      </c>
      <c r="Q164">
        <v>28.004299024390242</v>
      </c>
      <c r="R164">
        <f t="shared" si="12"/>
        <v>1.8818888944390244</v>
      </c>
    </row>
    <row r="165" spans="1:18">
      <c r="A165" t="s">
        <v>143</v>
      </c>
      <c r="B165" t="s">
        <v>169</v>
      </c>
      <c r="C165">
        <v>1974</v>
      </c>
      <c r="D165">
        <v>4</v>
      </c>
      <c r="E165">
        <v>8</v>
      </c>
      <c r="F165">
        <v>25.047000000000001</v>
      </c>
      <c r="J165">
        <v>2001</v>
      </c>
      <c r="K165">
        <v>4</v>
      </c>
      <c r="L165">
        <v>8</v>
      </c>
      <c r="M165" t="s">
        <v>17</v>
      </c>
      <c r="N165" t="s">
        <v>17</v>
      </c>
      <c r="O165">
        <v>2.3297531604766846</v>
      </c>
      <c r="P165" t="s">
        <v>17</v>
      </c>
      <c r="Q165">
        <v>23.21916219512195</v>
      </c>
      <c r="R165">
        <f t="shared" si="12"/>
        <v>1.5603276995121951</v>
      </c>
    </row>
    <row r="166" spans="1:18">
      <c r="A166" t="s">
        <v>143</v>
      </c>
      <c r="B166" t="s">
        <v>169</v>
      </c>
      <c r="C166">
        <v>1974</v>
      </c>
      <c r="D166">
        <v>4</v>
      </c>
      <c r="E166">
        <v>9</v>
      </c>
      <c r="F166">
        <v>33.637999999999998</v>
      </c>
      <c r="J166">
        <v>2001</v>
      </c>
      <c r="K166">
        <v>4</v>
      </c>
      <c r="L166">
        <v>9</v>
      </c>
      <c r="M166" t="s">
        <v>17</v>
      </c>
      <c r="N166" t="s">
        <v>17</v>
      </c>
      <c r="O166">
        <v>2.316577672958374</v>
      </c>
      <c r="P166" t="s">
        <v>17</v>
      </c>
      <c r="Q166">
        <v>24.570230487804874</v>
      </c>
      <c r="R166">
        <f t="shared" si="12"/>
        <v>1.6511194887804879</v>
      </c>
    </row>
    <row r="167" spans="1:18">
      <c r="A167" t="s">
        <v>143</v>
      </c>
      <c r="B167" t="s">
        <v>169</v>
      </c>
      <c r="C167">
        <v>1974</v>
      </c>
      <c r="D167">
        <v>4</v>
      </c>
      <c r="E167">
        <v>10</v>
      </c>
      <c r="F167">
        <v>29.524000000000001</v>
      </c>
      <c r="J167">
        <v>2001</v>
      </c>
      <c r="K167">
        <v>4</v>
      </c>
      <c r="L167">
        <v>10</v>
      </c>
      <c r="M167" t="s">
        <v>17</v>
      </c>
      <c r="N167" t="s">
        <v>17</v>
      </c>
      <c r="O167">
        <v>2.2817764282226563</v>
      </c>
      <c r="P167" t="s">
        <v>17</v>
      </c>
      <c r="Q167">
        <v>33.918424878048775</v>
      </c>
      <c r="R167">
        <f t="shared" si="12"/>
        <v>2.279318151804878</v>
      </c>
    </row>
    <row r="168" spans="1:18">
      <c r="A168" t="s">
        <v>143</v>
      </c>
      <c r="B168" t="s">
        <v>169</v>
      </c>
      <c r="C168">
        <v>1974</v>
      </c>
      <c r="D168">
        <v>4</v>
      </c>
      <c r="E168">
        <v>11</v>
      </c>
      <c r="F168">
        <v>35.090000000000003</v>
      </c>
      <c r="J168">
        <v>2001</v>
      </c>
      <c r="K168">
        <v>4</v>
      </c>
      <c r="L168">
        <v>11</v>
      </c>
      <c r="M168" t="s">
        <v>17</v>
      </c>
      <c r="N168" t="s">
        <v>17</v>
      </c>
      <c r="O168">
        <v>2.2143385410308838</v>
      </c>
      <c r="P168" t="s">
        <v>17</v>
      </c>
      <c r="Q168">
        <v>29.326858536585359</v>
      </c>
      <c r="R168">
        <f t="shared" si="12"/>
        <v>1.9707648936585362</v>
      </c>
    </row>
    <row r="169" spans="1:18">
      <c r="A169" t="s">
        <v>143</v>
      </c>
      <c r="B169" t="s">
        <v>169</v>
      </c>
      <c r="C169">
        <v>1974</v>
      </c>
      <c r="D169">
        <v>4</v>
      </c>
      <c r="E169">
        <v>12</v>
      </c>
      <c r="F169">
        <v>30.734000000000002</v>
      </c>
      <c r="J169">
        <v>2001</v>
      </c>
      <c r="K169">
        <v>4</v>
      </c>
      <c r="L169">
        <v>12</v>
      </c>
      <c r="M169" t="s">
        <v>17</v>
      </c>
      <c r="N169" t="s">
        <v>17</v>
      </c>
      <c r="O169">
        <v>2.4478564262390137</v>
      </c>
      <c r="P169" t="s">
        <v>17</v>
      </c>
      <c r="Q169">
        <v>27.877868780487802</v>
      </c>
      <c r="R169">
        <f t="shared" si="12"/>
        <v>1.8733927820487803</v>
      </c>
    </row>
    <row r="170" spans="1:18">
      <c r="A170" t="s">
        <v>143</v>
      </c>
      <c r="B170" t="s">
        <v>169</v>
      </c>
      <c r="C170">
        <v>1974</v>
      </c>
      <c r="D170">
        <v>4</v>
      </c>
      <c r="E170">
        <v>13</v>
      </c>
      <c r="F170">
        <v>27.103999999999999</v>
      </c>
      <c r="J170">
        <v>2001</v>
      </c>
      <c r="K170">
        <v>4</v>
      </c>
      <c r="L170">
        <v>13</v>
      </c>
      <c r="M170" t="s">
        <v>17</v>
      </c>
      <c r="N170" t="s">
        <v>17</v>
      </c>
      <c r="O170">
        <v>2.3527202606201172</v>
      </c>
      <c r="P170" t="s">
        <v>17</v>
      </c>
      <c r="Q170">
        <v>27.858036585365848</v>
      </c>
      <c r="R170">
        <f t="shared" si="12"/>
        <v>1.8720600585365852</v>
      </c>
    </row>
    <row r="171" spans="1:18">
      <c r="A171" t="s">
        <v>143</v>
      </c>
      <c r="B171" t="s">
        <v>169</v>
      </c>
      <c r="C171">
        <v>1974</v>
      </c>
      <c r="D171">
        <v>4</v>
      </c>
      <c r="E171">
        <v>14</v>
      </c>
      <c r="F171">
        <v>30.370999999999999</v>
      </c>
      <c r="J171">
        <v>2001</v>
      </c>
      <c r="K171">
        <v>4</v>
      </c>
      <c r="L171">
        <v>14</v>
      </c>
      <c r="M171" t="s">
        <v>17</v>
      </c>
      <c r="N171" t="s">
        <v>17</v>
      </c>
      <c r="O171">
        <v>2.1864137649536133</v>
      </c>
      <c r="P171" t="s">
        <v>17</v>
      </c>
      <c r="Q171">
        <v>29.40783999999999</v>
      </c>
      <c r="R171">
        <f t="shared" si="12"/>
        <v>1.9762068479999997</v>
      </c>
    </row>
    <row r="172" spans="1:18">
      <c r="A172" t="s">
        <v>143</v>
      </c>
      <c r="B172" t="s">
        <v>170</v>
      </c>
      <c r="C172">
        <v>1975</v>
      </c>
      <c r="D172">
        <v>1</v>
      </c>
      <c r="E172">
        <v>1</v>
      </c>
      <c r="F172">
        <v>23.353000000000002</v>
      </c>
      <c r="J172">
        <v>2002</v>
      </c>
      <c r="K172">
        <v>1</v>
      </c>
      <c r="L172">
        <v>1</v>
      </c>
      <c r="M172">
        <v>0.26109851200000006</v>
      </c>
      <c r="N172">
        <v>74</v>
      </c>
      <c r="O172">
        <v>1.9719483852386475</v>
      </c>
      <c r="P172">
        <f t="shared" ref="P172:P178" si="15">M172/N172</f>
        <v>3.5283582702702711E-3</v>
      </c>
      <c r="Q172">
        <v>31.45055609756098</v>
      </c>
      <c r="R172">
        <f t="shared" si="12"/>
        <v>2.1134773697560982</v>
      </c>
    </row>
    <row r="173" spans="1:18">
      <c r="A173" t="s">
        <v>143</v>
      </c>
      <c r="B173" t="s">
        <v>170</v>
      </c>
      <c r="C173">
        <v>1975</v>
      </c>
      <c r="D173">
        <v>1</v>
      </c>
      <c r="E173">
        <v>2</v>
      </c>
      <c r="F173">
        <v>24.442</v>
      </c>
      <c r="J173">
        <v>2002</v>
      </c>
      <c r="K173">
        <v>1</v>
      </c>
      <c r="L173">
        <v>2</v>
      </c>
      <c r="M173">
        <v>0.14172793200000006</v>
      </c>
      <c r="N173">
        <v>74</v>
      </c>
      <c r="O173">
        <v>1.8746379613876343</v>
      </c>
      <c r="P173">
        <f t="shared" si="15"/>
        <v>1.9152423243243252E-3</v>
      </c>
      <c r="Q173">
        <v>32.356432926829264</v>
      </c>
      <c r="R173">
        <f t="shared" si="12"/>
        <v>2.1743522926829271</v>
      </c>
    </row>
    <row r="174" spans="1:18">
      <c r="A174" t="s">
        <v>143</v>
      </c>
      <c r="B174" t="s">
        <v>170</v>
      </c>
      <c r="C174">
        <v>1975</v>
      </c>
      <c r="D174">
        <v>1</v>
      </c>
      <c r="E174">
        <v>3</v>
      </c>
      <c r="F174">
        <v>33.033000000000001</v>
      </c>
      <c r="J174">
        <v>2002</v>
      </c>
      <c r="K174">
        <v>1</v>
      </c>
      <c r="L174">
        <v>3</v>
      </c>
      <c r="M174">
        <v>0.50835934799999993</v>
      </c>
      <c r="N174">
        <v>74</v>
      </c>
      <c r="O174">
        <v>1.9373047351837158</v>
      </c>
      <c r="P174">
        <f t="shared" si="15"/>
        <v>6.8697209189189177E-3</v>
      </c>
      <c r="Q174">
        <v>52.871392682926803</v>
      </c>
      <c r="R174">
        <f t="shared" si="12"/>
        <v>3.5529575882926814</v>
      </c>
    </row>
    <row r="175" spans="1:18">
      <c r="A175" t="s">
        <v>143</v>
      </c>
      <c r="B175" t="s">
        <v>170</v>
      </c>
      <c r="C175">
        <v>1975</v>
      </c>
      <c r="D175">
        <v>1</v>
      </c>
      <c r="E175">
        <v>4</v>
      </c>
      <c r="F175">
        <v>34.969000000000001</v>
      </c>
      <c r="J175">
        <v>2002</v>
      </c>
      <c r="K175">
        <v>1</v>
      </c>
      <c r="L175">
        <v>4</v>
      </c>
      <c r="M175">
        <v>0.30345230799999995</v>
      </c>
      <c r="N175">
        <v>74</v>
      </c>
      <c r="O175">
        <v>2.0914719104766846</v>
      </c>
      <c r="P175">
        <f t="shared" si="15"/>
        <v>4.1007068648648646E-3</v>
      </c>
      <c r="Q175">
        <v>43.183365365853668</v>
      </c>
      <c r="R175">
        <f t="shared" si="12"/>
        <v>2.9019221525853669</v>
      </c>
    </row>
    <row r="176" spans="1:18">
      <c r="A176" t="s">
        <v>143</v>
      </c>
      <c r="B176" t="s">
        <v>170</v>
      </c>
      <c r="C176">
        <v>1975</v>
      </c>
      <c r="D176">
        <v>1</v>
      </c>
      <c r="E176">
        <v>5</v>
      </c>
      <c r="F176">
        <v>41.624000000000002</v>
      </c>
      <c r="J176">
        <v>2002</v>
      </c>
      <c r="K176">
        <v>1</v>
      </c>
      <c r="L176">
        <v>5</v>
      </c>
      <c r="M176">
        <v>0.32084494800000002</v>
      </c>
      <c r="N176">
        <v>74</v>
      </c>
      <c r="O176">
        <v>2.5064704418182373</v>
      </c>
      <c r="P176">
        <f t="shared" si="15"/>
        <v>4.3357425405405412E-3</v>
      </c>
      <c r="Q176">
        <v>41.637693658536591</v>
      </c>
      <c r="R176">
        <f t="shared" si="12"/>
        <v>2.798053013853659</v>
      </c>
    </row>
    <row r="177" spans="1:18">
      <c r="A177" t="s">
        <v>143</v>
      </c>
      <c r="B177" t="s">
        <v>170</v>
      </c>
      <c r="C177">
        <v>1975</v>
      </c>
      <c r="D177">
        <v>1</v>
      </c>
      <c r="E177">
        <v>6</v>
      </c>
      <c r="F177">
        <v>53.119</v>
      </c>
      <c r="J177">
        <v>2002</v>
      </c>
      <c r="K177">
        <v>1</v>
      </c>
      <c r="L177">
        <v>6</v>
      </c>
      <c r="M177">
        <v>0.57200553999999992</v>
      </c>
      <c r="N177">
        <v>74</v>
      </c>
      <c r="O177">
        <v>2.5266757011413574</v>
      </c>
      <c r="P177">
        <f t="shared" si="15"/>
        <v>7.7298045945945939E-3</v>
      </c>
      <c r="Q177">
        <v>45.524184146341469</v>
      </c>
      <c r="R177">
        <f t="shared" si="12"/>
        <v>3.0592251746341472</v>
      </c>
    </row>
    <row r="178" spans="1:18">
      <c r="A178" t="s">
        <v>143</v>
      </c>
      <c r="B178" t="s">
        <v>170</v>
      </c>
      <c r="C178">
        <v>1975</v>
      </c>
      <c r="D178">
        <v>1</v>
      </c>
      <c r="E178">
        <v>7</v>
      </c>
      <c r="F178">
        <v>47.552999999999997</v>
      </c>
      <c r="J178">
        <v>2002</v>
      </c>
      <c r="K178">
        <v>1</v>
      </c>
      <c r="L178">
        <v>7</v>
      </c>
      <c r="M178">
        <v>0.369082348</v>
      </c>
      <c r="N178">
        <v>74</v>
      </c>
      <c r="O178">
        <v>2.6303417682647705</v>
      </c>
      <c r="P178">
        <f t="shared" si="15"/>
        <v>4.9875992972972976E-3</v>
      </c>
      <c r="Q178">
        <v>45.760311219512204</v>
      </c>
      <c r="R178">
        <f t="shared" si="12"/>
        <v>3.0750929139512206</v>
      </c>
    </row>
    <row r="179" spans="1:18">
      <c r="A179" t="s">
        <v>143</v>
      </c>
      <c r="B179" t="s">
        <v>170</v>
      </c>
      <c r="C179">
        <v>1975</v>
      </c>
      <c r="D179">
        <v>1</v>
      </c>
      <c r="E179">
        <v>8</v>
      </c>
      <c r="F179">
        <v>49.368000000000002</v>
      </c>
      <c r="J179">
        <v>2002</v>
      </c>
      <c r="K179">
        <v>1</v>
      </c>
      <c r="L179">
        <v>8</v>
      </c>
      <c r="M179" t="s">
        <v>17</v>
      </c>
      <c r="N179" t="s">
        <v>17</v>
      </c>
      <c r="O179">
        <v>2.5030362606048584</v>
      </c>
      <c r="P179" t="s">
        <v>17</v>
      </c>
      <c r="Q179">
        <v>26.663146829268289</v>
      </c>
      <c r="R179">
        <f t="shared" si="12"/>
        <v>1.7917634669268294</v>
      </c>
    </row>
    <row r="180" spans="1:18">
      <c r="A180" t="s">
        <v>143</v>
      </c>
      <c r="B180" t="s">
        <v>170</v>
      </c>
      <c r="C180">
        <v>1975</v>
      </c>
      <c r="D180">
        <v>1</v>
      </c>
      <c r="E180">
        <v>9</v>
      </c>
      <c r="F180">
        <v>43.680999999999997</v>
      </c>
      <c r="J180">
        <v>2002</v>
      </c>
      <c r="K180">
        <v>1</v>
      </c>
      <c r="L180">
        <v>9</v>
      </c>
      <c r="M180" t="s">
        <v>17</v>
      </c>
      <c r="N180" t="s">
        <v>17</v>
      </c>
      <c r="O180">
        <v>2.5487105846405029</v>
      </c>
      <c r="P180" t="s">
        <v>17</v>
      </c>
      <c r="Q180">
        <v>40.70475414634145</v>
      </c>
      <c r="R180">
        <f t="shared" si="12"/>
        <v>2.735359478634146</v>
      </c>
    </row>
    <row r="181" spans="1:18">
      <c r="A181" t="s">
        <v>143</v>
      </c>
      <c r="B181" t="s">
        <v>170</v>
      </c>
      <c r="C181">
        <v>1975</v>
      </c>
      <c r="D181">
        <v>1</v>
      </c>
      <c r="E181">
        <v>10</v>
      </c>
      <c r="F181">
        <v>42.591999999999999</v>
      </c>
      <c r="J181">
        <v>2002</v>
      </c>
      <c r="K181">
        <v>1</v>
      </c>
      <c r="L181">
        <v>10</v>
      </c>
      <c r="M181" t="s">
        <v>17</v>
      </c>
      <c r="N181" t="s">
        <v>17</v>
      </c>
      <c r="O181">
        <v>2.5033195018768311</v>
      </c>
      <c r="P181" t="s">
        <v>17</v>
      </c>
      <c r="Q181">
        <v>48.08274390243902</v>
      </c>
      <c r="R181">
        <f t="shared" si="12"/>
        <v>3.2311603902439026</v>
      </c>
    </row>
    <row r="182" spans="1:18">
      <c r="A182" t="s">
        <v>143</v>
      </c>
      <c r="B182" t="s">
        <v>170</v>
      </c>
      <c r="C182">
        <v>1975</v>
      </c>
      <c r="D182">
        <v>1</v>
      </c>
      <c r="E182">
        <v>11</v>
      </c>
      <c r="F182">
        <v>49.005000000000003</v>
      </c>
      <c r="J182">
        <v>2002</v>
      </c>
      <c r="K182">
        <v>1</v>
      </c>
      <c r="L182">
        <v>11</v>
      </c>
      <c r="M182" t="s">
        <v>17</v>
      </c>
      <c r="N182" t="s">
        <v>17</v>
      </c>
      <c r="O182">
        <v>2.6516683101654053</v>
      </c>
      <c r="P182" t="s">
        <v>17</v>
      </c>
      <c r="Q182">
        <v>49.755259024390242</v>
      </c>
      <c r="R182">
        <f t="shared" si="12"/>
        <v>3.3435534064390247</v>
      </c>
    </row>
    <row r="183" spans="1:18">
      <c r="A183" t="s">
        <v>143</v>
      </c>
      <c r="B183" t="s">
        <v>170</v>
      </c>
      <c r="C183">
        <v>1975</v>
      </c>
      <c r="D183">
        <v>1</v>
      </c>
      <c r="E183">
        <v>12</v>
      </c>
      <c r="F183">
        <v>45.253999999999998</v>
      </c>
      <c r="J183">
        <v>2002</v>
      </c>
      <c r="K183">
        <v>1</v>
      </c>
      <c r="L183">
        <v>12</v>
      </c>
      <c r="M183" t="s">
        <v>17</v>
      </c>
      <c r="N183" t="s">
        <v>17</v>
      </c>
      <c r="O183">
        <v>2.459930419921875</v>
      </c>
      <c r="P183" t="s">
        <v>17</v>
      </c>
      <c r="Q183">
        <v>44.948843902439016</v>
      </c>
      <c r="R183">
        <f t="shared" si="12"/>
        <v>3.0205623102439021</v>
      </c>
    </row>
    <row r="184" spans="1:18">
      <c r="A184" t="s">
        <v>143</v>
      </c>
      <c r="B184" t="s">
        <v>170</v>
      </c>
      <c r="C184">
        <v>1975</v>
      </c>
      <c r="D184">
        <v>1</v>
      </c>
      <c r="E184">
        <v>13</v>
      </c>
      <c r="F184">
        <v>52.151000000000003</v>
      </c>
      <c r="J184">
        <v>2002</v>
      </c>
      <c r="K184">
        <v>1</v>
      </c>
      <c r="L184">
        <v>13</v>
      </c>
      <c r="M184" t="s">
        <v>17</v>
      </c>
      <c r="N184" t="s">
        <v>17</v>
      </c>
      <c r="O184">
        <v>2.7310118675231934</v>
      </c>
      <c r="P184" t="s">
        <v>17</v>
      </c>
      <c r="Q184">
        <v>54.720331707317072</v>
      </c>
      <c r="R184">
        <f t="shared" si="12"/>
        <v>3.6772062907317076</v>
      </c>
    </row>
    <row r="185" spans="1:18">
      <c r="A185" t="s">
        <v>143</v>
      </c>
      <c r="B185" t="s">
        <v>170</v>
      </c>
      <c r="C185">
        <v>1975</v>
      </c>
      <c r="D185">
        <v>1</v>
      </c>
      <c r="E185">
        <v>14</v>
      </c>
      <c r="F185">
        <v>46.706000000000003</v>
      </c>
      <c r="J185">
        <v>2002</v>
      </c>
      <c r="K185">
        <v>1</v>
      </c>
      <c r="L185">
        <v>14</v>
      </c>
      <c r="M185" t="s">
        <v>17</v>
      </c>
      <c r="N185" t="s">
        <v>17</v>
      </c>
      <c r="O185">
        <v>2.4157013893127441</v>
      </c>
      <c r="P185" t="s">
        <v>17</v>
      </c>
      <c r="Q185">
        <v>43.925213414634143</v>
      </c>
      <c r="R185">
        <f t="shared" si="12"/>
        <v>2.9517743414634148</v>
      </c>
    </row>
    <row r="186" spans="1:18">
      <c r="A186" t="s">
        <v>143</v>
      </c>
      <c r="B186" t="s">
        <v>170</v>
      </c>
      <c r="C186">
        <v>1975</v>
      </c>
      <c r="D186">
        <v>2</v>
      </c>
      <c r="E186">
        <v>1</v>
      </c>
      <c r="F186">
        <v>27.103999999999999</v>
      </c>
      <c r="J186">
        <v>2002</v>
      </c>
      <c r="K186">
        <v>2</v>
      </c>
      <c r="L186">
        <v>1</v>
      </c>
      <c r="M186">
        <v>0.32573662799999997</v>
      </c>
      <c r="N186">
        <v>74</v>
      </c>
      <c r="O186">
        <v>2.0048251152038574</v>
      </c>
      <c r="P186">
        <f t="shared" ref="P186:P192" si="16">M186/N186</f>
        <v>4.4018463243243235E-3</v>
      </c>
      <c r="Q186">
        <v>25.183375853658536</v>
      </c>
      <c r="R186">
        <f t="shared" si="12"/>
        <v>1.6923228573658537</v>
      </c>
    </row>
    <row r="187" spans="1:18">
      <c r="A187" t="s">
        <v>143</v>
      </c>
      <c r="B187" t="s">
        <v>170</v>
      </c>
      <c r="C187">
        <v>1975</v>
      </c>
      <c r="D187">
        <v>2</v>
      </c>
      <c r="E187">
        <v>2</v>
      </c>
      <c r="F187">
        <v>26.135999999999999</v>
      </c>
      <c r="J187">
        <v>2002</v>
      </c>
      <c r="K187">
        <v>2</v>
      </c>
      <c r="L187">
        <v>2</v>
      </c>
      <c r="M187">
        <v>0.43275571600000001</v>
      </c>
      <c r="N187">
        <v>74</v>
      </c>
      <c r="O187">
        <v>1.750579833984375</v>
      </c>
      <c r="P187">
        <f t="shared" si="16"/>
        <v>5.8480502162162164E-3</v>
      </c>
      <c r="Q187">
        <v>38.124709512195111</v>
      </c>
      <c r="R187">
        <f t="shared" si="12"/>
        <v>2.5619804792195118</v>
      </c>
    </row>
    <row r="188" spans="1:18">
      <c r="A188" t="s">
        <v>143</v>
      </c>
      <c r="B188" t="s">
        <v>170</v>
      </c>
      <c r="C188">
        <v>1975</v>
      </c>
      <c r="D188">
        <v>2</v>
      </c>
      <c r="E188">
        <v>3</v>
      </c>
      <c r="F188">
        <v>31.46</v>
      </c>
      <c r="J188">
        <v>2002</v>
      </c>
      <c r="K188">
        <v>2</v>
      </c>
      <c r="L188">
        <v>3</v>
      </c>
      <c r="M188">
        <v>0.39462778800000003</v>
      </c>
      <c r="N188">
        <v>74</v>
      </c>
      <c r="O188">
        <v>2.0401661396026611</v>
      </c>
      <c r="P188">
        <f t="shared" si="16"/>
        <v>5.3328079459459467E-3</v>
      </c>
      <c r="Q188">
        <v>47.116337560975609</v>
      </c>
      <c r="R188">
        <f t="shared" si="12"/>
        <v>3.166217884097561</v>
      </c>
    </row>
    <row r="189" spans="1:18">
      <c r="A189" t="s">
        <v>143</v>
      </c>
      <c r="B189" t="s">
        <v>170</v>
      </c>
      <c r="C189">
        <v>1975</v>
      </c>
      <c r="D189">
        <v>2</v>
      </c>
      <c r="E189">
        <v>4</v>
      </c>
      <c r="F189">
        <v>43.317999999999998</v>
      </c>
      <c r="J189">
        <v>2002</v>
      </c>
      <c r="K189">
        <v>2</v>
      </c>
      <c r="L189">
        <v>4</v>
      </c>
      <c r="M189">
        <v>0.18226093599999998</v>
      </c>
      <c r="N189">
        <v>74</v>
      </c>
      <c r="O189">
        <v>2.4253149032592773</v>
      </c>
      <c r="P189">
        <f t="shared" si="16"/>
        <v>2.4629856216216214E-3</v>
      </c>
      <c r="Q189">
        <v>37.212635121951216</v>
      </c>
      <c r="R189">
        <f t="shared" si="12"/>
        <v>2.500689080195122</v>
      </c>
    </row>
    <row r="190" spans="1:18">
      <c r="A190" t="s">
        <v>143</v>
      </c>
      <c r="B190" t="s">
        <v>170</v>
      </c>
      <c r="C190">
        <v>1975</v>
      </c>
      <c r="D190">
        <v>2</v>
      </c>
      <c r="E190">
        <v>5</v>
      </c>
      <c r="F190">
        <v>46.706000000000003</v>
      </c>
      <c r="J190">
        <v>2002</v>
      </c>
      <c r="K190">
        <v>2</v>
      </c>
      <c r="L190">
        <v>5</v>
      </c>
      <c r="M190">
        <v>0.46856009599999998</v>
      </c>
      <c r="N190">
        <v>74</v>
      </c>
      <c r="O190">
        <v>2.3660225868225098</v>
      </c>
      <c r="P190">
        <f t="shared" si="16"/>
        <v>6.3318931891891885E-3</v>
      </c>
      <c r="Q190">
        <v>53.249443902439019</v>
      </c>
      <c r="R190">
        <f t="shared" si="12"/>
        <v>3.5783626302439027</v>
      </c>
    </row>
    <row r="191" spans="1:18">
      <c r="A191" t="s">
        <v>143</v>
      </c>
      <c r="B191" t="s">
        <v>170</v>
      </c>
      <c r="C191">
        <v>1975</v>
      </c>
      <c r="D191">
        <v>2</v>
      </c>
      <c r="E191">
        <v>6</v>
      </c>
      <c r="F191">
        <v>52.393000000000001</v>
      </c>
      <c r="J191">
        <v>2002</v>
      </c>
      <c r="K191">
        <v>2</v>
      </c>
      <c r="L191">
        <v>6</v>
      </c>
      <c r="M191">
        <v>0.16670267599999994</v>
      </c>
      <c r="N191">
        <v>74</v>
      </c>
      <c r="O191">
        <v>2.3906002044677734</v>
      </c>
      <c r="P191">
        <f t="shared" si="16"/>
        <v>2.252738864864864E-3</v>
      </c>
      <c r="Q191">
        <v>47.063038536585374</v>
      </c>
      <c r="R191">
        <f t="shared" si="12"/>
        <v>3.1626361896585373</v>
      </c>
    </row>
    <row r="192" spans="1:18">
      <c r="A192" t="s">
        <v>143</v>
      </c>
      <c r="B192" t="s">
        <v>170</v>
      </c>
      <c r="C192">
        <v>1975</v>
      </c>
      <c r="D192">
        <v>2</v>
      </c>
      <c r="E192">
        <v>7</v>
      </c>
      <c r="F192">
        <v>52.514000000000003</v>
      </c>
      <c r="J192">
        <v>2002</v>
      </c>
      <c r="K192">
        <v>2</v>
      </c>
      <c r="L192">
        <v>7</v>
      </c>
      <c r="M192">
        <v>0.34587404400000005</v>
      </c>
      <c r="N192">
        <v>74</v>
      </c>
      <c r="O192">
        <v>2.4016907215118408</v>
      </c>
      <c r="P192">
        <f t="shared" si="16"/>
        <v>4.6739735675675681E-3</v>
      </c>
      <c r="Q192">
        <v>39.446236097560977</v>
      </c>
      <c r="R192">
        <f t="shared" si="12"/>
        <v>2.6507870657560981</v>
      </c>
    </row>
    <row r="193" spans="1:18">
      <c r="A193" t="s">
        <v>143</v>
      </c>
      <c r="B193" t="s">
        <v>170</v>
      </c>
      <c r="C193">
        <v>1975</v>
      </c>
      <c r="D193">
        <v>2</v>
      </c>
      <c r="E193">
        <v>8</v>
      </c>
      <c r="F193">
        <v>50.82</v>
      </c>
      <c r="J193">
        <v>2002</v>
      </c>
      <c r="K193">
        <v>2</v>
      </c>
      <c r="L193">
        <v>8</v>
      </c>
      <c r="M193" t="s">
        <v>17</v>
      </c>
      <c r="N193" t="s">
        <v>17</v>
      </c>
      <c r="O193">
        <v>2.4813487529754639</v>
      </c>
      <c r="P193" t="s">
        <v>17</v>
      </c>
      <c r="Q193">
        <v>35.186445853658547</v>
      </c>
      <c r="R193">
        <f t="shared" si="12"/>
        <v>2.3645291613658541</v>
      </c>
    </row>
    <row r="194" spans="1:18">
      <c r="A194" t="s">
        <v>143</v>
      </c>
      <c r="B194" t="s">
        <v>170</v>
      </c>
      <c r="C194">
        <v>1975</v>
      </c>
      <c r="D194">
        <v>2</v>
      </c>
      <c r="E194">
        <v>9</v>
      </c>
      <c r="F194">
        <v>45.375</v>
      </c>
      <c r="J194">
        <v>2002</v>
      </c>
      <c r="K194">
        <v>2</v>
      </c>
      <c r="L194">
        <v>9</v>
      </c>
      <c r="M194" t="s">
        <v>17</v>
      </c>
      <c r="N194" t="s">
        <v>17</v>
      </c>
      <c r="O194">
        <v>2.4799263477325439</v>
      </c>
      <c r="P194" t="s">
        <v>17</v>
      </c>
      <c r="Q194">
        <v>39.586920731707309</v>
      </c>
      <c r="R194">
        <f t="shared" si="12"/>
        <v>2.6602410731707313</v>
      </c>
    </row>
    <row r="195" spans="1:18">
      <c r="A195" t="s">
        <v>143</v>
      </c>
      <c r="B195" t="s">
        <v>170</v>
      </c>
      <c r="C195">
        <v>1975</v>
      </c>
      <c r="D195">
        <v>2</v>
      </c>
      <c r="E195">
        <v>10</v>
      </c>
      <c r="F195">
        <v>46.100999999999999</v>
      </c>
      <c r="J195">
        <v>2002</v>
      </c>
      <c r="K195">
        <v>2</v>
      </c>
      <c r="L195">
        <v>10</v>
      </c>
      <c r="M195" t="s">
        <v>17</v>
      </c>
      <c r="N195" t="s">
        <v>17</v>
      </c>
      <c r="O195">
        <v>2.5689821243286133</v>
      </c>
      <c r="P195" t="s">
        <v>17</v>
      </c>
      <c r="Q195">
        <v>45.778284146341456</v>
      </c>
      <c r="R195">
        <f t="shared" si="12"/>
        <v>3.076300694634146</v>
      </c>
    </row>
    <row r="196" spans="1:18">
      <c r="A196" t="s">
        <v>143</v>
      </c>
      <c r="B196" t="s">
        <v>170</v>
      </c>
      <c r="C196">
        <v>1975</v>
      </c>
      <c r="D196">
        <v>2</v>
      </c>
      <c r="E196">
        <v>11</v>
      </c>
      <c r="F196">
        <v>43.802</v>
      </c>
      <c r="J196">
        <v>2002</v>
      </c>
      <c r="K196">
        <v>2</v>
      </c>
      <c r="L196">
        <v>11</v>
      </c>
      <c r="M196" t="s">
        <v>17</v>
      </c>
      <c r="N196" t="s">
        <v>17</v>
      </c>
      <c r="O196">
        <v>2.4563968181610107</v>
      </c>
      <c r="P196" t="s">
        <v>17</v>
      </c>
      <c r="Q196">
        <v>48.359568292682916</v>
      </c>
      <c r="R196">
        <f t="shared" si="12"/>
        <v>3.2497629892682927</v>
      </c>
    </row>
    <row r="197" spans="1:18">
      <c r="A197" t="s">
        <v>143</v>
      </c>
      <c r="B197" t="s">
        <v>170</v>
      </c>
      <c r="C197">
        <v>1975</v>
      </c>
      <c r="D197">
        <v>2</v>
      </c>
      <c r="E197">
        <v>12</v>
      </c>
      <c r="F197">
        <v>49.005000000000003</v>
      </c>
      <c r="J197">
        <v>2002</v>
      </c>
      <c r="K197">
        <v>2</v>
      </c>
      <c r="L197">
        <v>12</v>
      </c>
      <c r="M197" t="s">
        <v>17</v>
      </c>
      <c r="N197" t="s">
        <v>17</v>
      </c>
      <c r="O197">
        <v>2.4778900146484375</v>
      </c>
      <c r="P197" t="s">
        <v>17</v>
      </c>
      <c r="Q197">
        <v>42.448954390243898</v>
      </c>
      <c r="R197">
        <f t="shared" ref="R197:R260" si="17">Q197*60*1.12/1000</f>
        <v>2.8525697350243906</v>
      </c>
    </row>
    <row r="198" spans="1:18">
      <c r="A198" t="s">
        <v>143</v>
      </c>
      <c r="B198" t="s">
        <v>170</v>
      </c>
      <c r="C198">
        <v>1975</v>
      </c>
      <c r="D198">
        <v>2</v>
      </c>
      <c r="E198">
        <v>13</v>
      </c>
      <c r="F198">
        <v>48.4</v>
      </c>
      <c r="J198">
        <v>2002</v>
      </c>
      <c r="K198">
        <v>2</v>
      </c>
      <c r="L198">
        <v>13</v>
      </c>
      <c r="M198" t="s">
        <v>17</v>
      </c>
      <c r="N198" t="s">
        <v>17</v>
      </c>
      <c r="O198">
        <v>2.5899620056152344</v>
      </c>
      <c r="P198" t="s">
        <v>17</v>
      </c>
      <c r="Q198">
        <v>36.6751</v>
      </c>
      <c r="R198">
        <f t="shared" si="17"/>
        <v>2.4645667200000001</v>
      </c>
    </row>
    <row r="199" spans="1:18">
      <c r="A199" t="s">
        <v>143</v>
      </c>
      <c r="B199" t="s">
        <v>170</v>
      </c>
      <c r="C199">
        <v>1975</v>
      </c>
      <c r="D199">
        <v>2</v>
      </c>
      <c r="E199">
        <v>14</v>
      </c>
      <c r="F199">
        <v>45.859000000000002</v>
      </c>
      <c r="J199">
        <v>2002</v>
      </c>
      <c r="K199">
        <v>2</v>
      </c>
      <c r="L199">
        <v>14</v>
      </c>
      <c r="M199" t="s">
        <v>17</v>
      </c>
      <c r="N199" t="s">
        <v>17</v>
      </c>
      <c r="O199">
        <v>2.2398295402526855</v>
      </c>
      <c r="P199" t="s">
        <v>17</v>
      </c>
      <c r="Q199">
        <v>46.980817560975602</v>
      </c>
      <c r="R199">
        <f t="shared" si="17"/>
        <v>3.1571109400975605</v>
      </c>
    </row>
    <row r="200" spans="1:18">
      <c r="A200" t="s">
        <v>143</v>
      </c>
      <c r="B200" t="s">
        <v>170</v>
      </c>
      <c r="C200">
        <v>1975</v>
      </c>
      <c r="D200">
        <v>3</v>
      </c>
      <c r="E200">
        <v>1</v>
      </c>
      <c r="F200">
        <v>31.218</v>
      </c>
      <c r="J200">
        <v>2002</v>
      </c>
      <c r="K200">
        <v>3</v>
      </c>
      <c r="L200">
        <v>1</v>
      </c>
      <c r="M200">
        <v>0.31237962400000002</v>
      </c>
      <c r="N200">
        <v>74</v>
      </c>
      <c r="O200">
        <v>1.8836150169372559</v>
      </c>
      <c r="P200">
        <f t="shared" ref="P200:P206" si="18">M200/N200</f>
        <v>4.2213462702702705E-3</v>
      </c>
      <c r="Q200">
        <v>37.469627317073169</v>
      </c>
      <c r="R200">
        <f t="shared" si="17"/>
        <v>2.517958955707317</v>
      </c>
    </row>
    <row r="201" spans="1:18">
      <c r="A201" t="s">
        <v>143</v>
      </c>
      <c r="B201" t="s">
        <v>170</v>
      </c>
      <c r="C201">
        <v>1975</v>
      </c>
      <c r="D201">
        <v>3</v>
      </c>
      <c r="E201">
        <v>2</v>
      </c>
      <c r="F201">
        <v>26.741</v>
      </c>
      <c r="J201">
        <v>2002</v>
      </c>
      <c r="K201">
        <v>3</v>
      </c>
      <c r="L201">
        <v>2</v>
      </c>
      <c r="M201">
        <v>0.45671136000000007</v>
      </c>
      <c r="N201">
        <v>74</v>
      </c>
      <c r="O201">
        <v>1.8406641483306885</v>
      </c>
      <c r="P201">
        <f t="shared" si="18"/>
        <v>6.1717751351351357E-3</v>
      </c>
      <c r="Q201">
        <v>38.683109756097551</v>
      </c>
      <c r="R201">
        <f t="shared" si="17"/>
        <v>2.5995049756097557</v>
      </c>
    </row>
    <row r="202" spans="1:18">
      <c r="A202" t="s">
        <v>143</v>
      </c>
      <c r="B202" t="s">
        <v>170</v>
      </c>
      <c r="C202">
        <v>1975</v>
      </c>
      <c r="D202">
        <v>3</v>
      </c>
      <c r="E202">
        <v>3</v>
      </c>
      <c r="F202">
        <v>34.122</v>
      </c>
      <c r="J202">
        <v>2002</v>
      </c>
      <c r="K202">
        <v>3</v>
      </c>
      <c r="L202">
        <v>3</v>
      </c>
      <c r="M202">
        <v>0.53366020400000003</v>
      </c>
      <c r="N202">
        <v>74</v>
      </c>
      <c r="O202">
        <v>2.0725944042205811</v>
      </c>
      <c r="P202">
        <f t="shared" si="18"/>
        <v>7.2116243783783788E-3</v>
      </c>
      <c r="Q202">
        <v>42.185558048780493</v>
      </c>
      <c r="R202">
        <f t="shared" si="17"/>
        <v>2.8348695008780491</v>
      </c>
    </row>
    <row r="203" spans="1:18">
      <c r="A203" t="s">
        <v>143</v>
      </c>
      <c r="B203" t="s">
        <v>170</v>
      </c>
      <c r="C203">
        <v>1975</v>
      </c>
      <c r="D203">
        <v>3</v>
      </c>
      <c r="E203">
        <v>4</v>
      </c>
      <c r="F203">
        <v>38.478000000000002</v>
      </c>
      <c r="J203">
        <v>2002</v>
      </c>
      <c r="K203">
        <v>3</v>
      </c>
      <c r="L203">
        <v>4</v>
      </c>
      <c r="M203">
        <v>0.51012578800000008</v>
      </c>
      <c r="N203">
        <v>74</v>
      </c>
      <c r="O203">
        <v>2.4050576686859131</v>
      </c>
      <c r="P203">
        <f t="shared" si="18"/>
        <v>6.8935917297297308E-3</v>
      </c>
      <c r="Q203">
        <v>51.64303609756098</v>
      </c>
      <c r="R203">
        <f t="shared" si="17"/>
        <v>3.4704120257560982</v>
      </c>
    </row>
    <row r="204" spans="1:18">
      <c r="A204" t="s">
        <v>143</v>
      </c>
      <c r="B204" t="s">
        <v>170</v>
      </c>
      <c r="C204">
        <v>1975</v>
      </c>
      <c r="D204">
        <v>3</v>
      </c>
      <c r="E204">
        <v>5</v>
      </c>
      <c r="F204">
        <v>48.762999999999998</v>
      </c>
      <c r="J204">
        <v>2002</v>
      </c>
      <c r="K204">
        <v>3</v>
      </c>
      <c r="L204">
        <v>5</v>
      </c>
      <c r="M204">
        <v>0.53261392799999996</v>
      </c>
      <c r="N204">
        <v>74</v>
      </c>
      <c r="O204">
        <v>2.6628131866455078</v>
      </c>
      <c r="P204">
        <f t="shared" si="18"/>
        <v>7.197485513513513E-3</v>
      </c>
      <c r="Q204">
        <v>49.140460975609763</v>
      </c>
      <c r="R204">
        <f t="shared" si="17"/>
        <v>3.3022389775609762</v>
      </c>
    </row>
    <row r="205" spans="1:18">
      <c r="A205" t="s">
        <v>143</v>
      </c>
      <c r="B205" t="s">
        <v>170</v>
      </c>
      <c r="C205">
        <v>1975</v>
      </c>
      <c r="D205">
        <v>3</v>
      </c>
      <c r="E205">
        <v>6</v>
      </c>
      <c r="F205">
        <v>45.98</v>
      </c>
      <c r="J205">
        <v>2002</v>
      </c>
      <c r="K205">
        <v>3</v>
      </c>
      <c r="L205">
        <v>6</v>
      </c>
      <c r="M205">
        <v>0.360426792</v>
      </c>
      <c r="N205">
        <v>74</v>
      </c>
      <c r="O205">
        <v>2.411937952041626</v>
      </c>
      <c r="P205">
        <f t="shared" si="18"/>
        <v>4.8706323243243241E-3</v>
      </c>
      <c r="Q205">
        <v>35.218260000000001</v>
      </c>
      <c r="R205">
        <f t="shared" si="17"/>
        <v>2.3666670720000003</v>
      </c>
    </row>
    <row r="206" spans="1:18">
      <c r="A206" t="s">
        <v>143</v>
      </c>
      <c r="B206" t="s">
        <v>170</v>
      </c>
      <c r="C206">
        <v>1975</v>
      </c>
      <c r="D206">
        <v>3</v>
      </c>
      <c r="E206">
        <v>7</v>
      </c>
      <c r="F206">
        <v>49.851999999999997</v>
      </c>
      <c r="J206">
        <v>2002</v>
      </c>
      <c r="K206">
        <v>3</v>
      </c>
      <c r="L206">
        <v>7</v>
      </c>
      <c r="M206">
        <v>0.22466908400000002</v>
      </c>
      <c r="N206">
        <v>74</v>
      </c>
      <c r="O206">
        <v>2.499781608581543</v>
      </c>
      <c r="P206">
        <f t="shared" si="18"/>
        <v>3.0360687027027032E-3</v>
      </c>
      <c r="Q206">
        <v>38.898371707317075</v>
      </c>
      <c r="R206">
        <f t="shared" si="17"/>
        <v>2.6139705787317076</v>
      </c>
    </row>
    <row r="207" spans="1:18">
      <c r="A207" t="s">
        <v>143</v>
      </c>
      <c r="B207" t="s">
        <v>170</v>
      </c>
      <c r="C207">
        <v>1975</v>
      </c>
      <c r="D207">
        <v>3</v>
      </c>
      <c r="E207">
        <v>8</v>
      </c>
      <c r="F207">
        <v>54.087000000000003</v>
      </c>
      <c r="J207">
        <v>2002</v>
      </c>
      <c r="K207">
        <v>3</v>
      </c>
      <c r="L207">
        <v>8</v>
      </c>
      <c r="M207" t="s">
        <v>17</v>
      </c>
      <c r="N207" t="s">
        <v>17</v>
      </c>
      <c r="O207">
        <v>2.4031765460968018</v>
      </c>
      <c r="P207" t="s">
        <v>17</v>
      </c>
      <c r="Q207">
        <v>38.228002195121945</v>
      </c>
      <c r="R207">
        <f t="shared" si="17"/>
        <v>2.5689217475121948</v>
      </c>
    </row>
    <row r="208" spans="1:18">
      <c r="A208" t="s">
        <v>143</v>
      </c>
      <c r="B208" t="s">
        <v>170</v>
      </c>
      <c r="C208">
        <v>1975</v>
      </c>
      <c r="D208">
        <v>3</v>
      </c>
      <c r="E208">
        <v>9</v>
      </c>
      <c r="F208">
        <v>36.662999999999997</v>
      </c>
      <c r="J208">
        <v>2002</v>
      </c>
      <c r="K208">
        <v>3</v>
      </c>
      <c r="L208">
        <v>9</v>
      </c>
      <c r="M208" t="s">
        <v>17</v>
      </c>
      <c r="N208" t="s">
        <v>17</v>
      </c>
      <c r="O208">
        <v>2.5203790664672852</v>
      </c>
      <c r="P208" t="s">
        <v>17</v>
      </c>
      <c r="Q208">
        <v>49.776330731707311</v>
      </c>
      <c r="R208">
        <f t="shared" si="17"/>
        <v>3.3449694251707318</v>
      </c>
    </row>
    <row r="209" spans="1:18">
      <c r="A209" t="s">
        <v>143</v>
      </c>
      <c r="B209" t="s">
        <v>170</v>
      </c>
      <c r="C209">
        <v>1975</v>
      </c>
      <c r="D209">
        <v>3</v>
      </c>
      <c r="E209">
        <v>10</v>
      </c>
      <c r="F209">
        <v>47.069000000000003</v>
      </c>
      <c r="J209">
        <v>2002</v>
      </c>
      <c r="K209">
        <v>3</v>
      </c>
      <c r="L209">
        <v>10</v>
      </c>
      <c r="M209" t="s">
        <v>17</v>
      </c>
      <c r="N209" t="s">
        <v>17</v>
      </c>
      <c r="O209">
        <v>2.4365859031677246</v>
      </c>
      <c r="P209" t="s">
        <v>17</v>
      </c>
      <c r="Q209">
        <v>45.215752195121951</v>
      </c>
      <c r="R209">
        <f t="shared" si="17"/>
        <v>3.0384985475121957</v>
      </c>
    </row>
    <row r="210" spans="1:18">
      <c r="A210" t="s">
        <v>143</v>
      </c>
      <c r="B210" t="s">
        <v>170</v>
      </c>
      <c r="C210">
        <v>1975</v>
      </c>
      <c r="D210">
        <v>3</v>
      </c>
      <c r="E210">
        <v>11</v>
      </c>
      <c r="F210">
        <v>46.826999999999998</v>
      </c>
      <c r="J210">
        <v>2002</v>
      </c>
      <c r="K210">
        <v>3</v>
      </c>
      <c r="L210">
        <v>11</v>
      </c>
      <c r="M210" t="s">
        <v>17</v>
      </c>
      <c r="N210" t="s">
        <v>17</v>
      </c>
      <c r="O210">
        <v>2.6150736808776855</v>
      </c>
      <c r="P210" t="s">
        <v>17</v>
      </c>
      <c r="Q210">
        <v>45.830963414634134</v>
      </c>
      <c r="R210">
        <f t="shared" si="17"/>
        <v>3.0798407414634146</v>
      </c>
    </row>
    <row r="211" spans="1:18">
      <c r="A211" t="s">
        <v>143</v>
      </c>
      <c r="B211" t="s">
        <v>170</v>
      </c>
      <c r="C211">
        <v>1975</v>
      </c>
      <c r="D211">
        <v>3</v>
      </c>
      <c r="E211">
        <v>12</v>
      </c>
      <c r="F211">
        <v>46.948</v>
      </c>
      <c r="J211">
        <v>2002</v>
      </c>
      <c r="K211">
        <v>3</v>
      </c>
      <c r="L211">
        <v>12</v>
      </c>
      <c r="M211" t="s">
        <v>17</v>
      </c>
      <c r="N211" t="s">
        <v>17</v>
      </c>
      <c r="O211">
        <v>2.6420543193817139</v>
      </c>
      <c r="P211" t="s">
        <v>17</v>
      </c>
      <c r="Q211">
        <v>44.701148048780489</v>
      </c>
      <c r="R211">
        <f t="shared" si="17"/>
        <v>3.0039171488780489</v>
      </c>
    </row>
    <row r="212" spans="1:18">
      <c r="A212" t="s">
        <v>143</v>
      </c>
      <c r="B212" t="s">
        <v>170</v>
      </c>
      <c r="C212">
        <v>1975</v>
      </c>
      <c r="D212">
        <v>3</v>
      </c>
      <c r="E212">
        <v>13</v>
      </c>
      <c r="F212">
        <v>44.649000000000001</v>
      </c>
      <c r="J212">
        <v>2002</v>
      </c>
      <c r="K212">
        <v>3</v>
      </c>
      <c r="L212">
        <v>13</v>
      </c>
      <c r="M212" t="s">
        <v>17</v>
      </c>
      <c r="N212" t="s">
        <v>17</v>
      </c>
      <c r="O212">
        <v>2.7179999351501465</v>
      </c>
      <c r="P212" t="s">
        <v>17</v>
      </c>
      <c r="Q212">
        <v>40.93117170731707</v>
      </c>
      <c r="R212">
        <f t="shared" si="17"/>
        <v>2.7505747387317072</v>
      </c>
    </row>
    <row r="213" spans="1:18">
      <c r="A213" t="s">
        <v>143</v>
      </c>
      <c r="B213" t="s">
        <v>170</v>
      </c>
      <c r="C213">
        <v>1975</v>
      </c>
      <c r="D213">
        <v>3</v>
      </c>
      <c r="E213">
        <v>14</v>
      </c>
      <c r="F213">
        <v>45.012</v>
      </c>
      <c r="J213">
        <v>2002</v>
      </c>
      <c r="K213">
        <v>3</v>
      </c>
      <c r="L213">
        <v>14</v>
      </c>
      <c r="M213" t="s">
        <v>17</v>
      </c>
      <c r="N213" t="s">
        <v>17</v>
      </c>
      <c r="O213">
        <v>2.4725940227508545</v>
      </c>
      <c r="P213" t="s">
        <v>17</v>
      </c>
      <c r="Q213">
        <v>48.471124390243901</v>
      </c>
      <c r="R213">
        <f t="shared" si="17"/>
        <v>3.2572595590243902</v>
      </c>
    </row>
    <row r="214" spans="1:18">
      <c r="A214" t="s">
        <v>143</v>
      </c>
      <c r="B214" t="s">
        <v>170</v>
      </c>
      <c r="C214">
        <v>1975</v>
      </c>
      <c r="D214">
        <v>4</v>
      </c>
      <c r="E214">
        <v>1</v>
      </c>
      <c r="F214">
        <v>33.517000000000003</v>
      </c>
      <c r="J214">
        <v>2002</v>
      </c>
      <c r="K214">
        <v>4</v>
      </c>
      <c r="L214">
        <v>1</v>
      </c>
      <c r="M214">
        <v>0.36429937200000001</v>
      </c>
      <c r="N214">
        <v>74</v>
      </c>
      <c r="O214">
        <v>2.1274874210357666</v>
      </c>
      <c r="P214">
        <f t="shared" ref="P214:P220" si="19">M214/N214</f>
        <v>4.9229644864864867E-3</v>
      </c>
      <c r="Q214">
        <v>34.767490731707312</v>
      </c>
      <c r="R214">
        <f t="shared" si="17"/>
        <v>2.3363753771707314</v>
      </c>
    </row>
    <row r="215" spans="1:18">
      <c r="A215" t="s">
        <v>143</v>
      </c>
      <c r="B215" t="s">
        <v>170</v>
      </c>
      <c r="C215">
        <v>1975</v>
      </c>
      <c r="D215">
        <v>4</v>
      </c>
      <c r="E215">
        <v>2</v>
      </c>
      <c r="F215">
        <v>30.129000000000001</v>
      </c>
      <c r="J215">
        <v>2002</v>
      </c>
      <c r="K215">
        <v>4</v>
      </c>
      <c r="L215">
        <v>2</v>
      </c>
      <c r="M215">
        <v>0.42703516799999991</v>
      </c>
      <c r="N215">
        <v>74</v>
      </c>
      <c r="O215">
        <v>2.0187234878540039</v>
      </c>
      <c r="P215">
        <f t="shared" si="19"/>
        <v>5.770745513513512E-3</v>
      </c>
      <c r="Q215">
        <v>36.430502926829263</v>
      </c>
      <c r="R215">
        <f t="shared" si="17"/>
        <v>2.4481297966829265</v>
      </c>
    </row>
    <row r="216" spans="1:18">
      <c r="A216" t="s">
        <v>143</v>
      </c>
      <c r="B216" t="s">
        <v>170</v>
      </c>
      <c r="C216">
        <v>1975</v>
      </c>
      <c r="D216">
        <v>4</v>
      </c>
      <c r="E216">
        <v>3</v>
      </c>
      <c r="F216">
        <v>40.898000000000003</v>
      </c>
      <c r="J216">
        <v>2002</v>
      </c>
      <c r="K216">
        <v>4</v>
      </c>
      <c r="L216">
        <v>3</v>
      </c>
      <c r="M216">
        <v>0.50868546000000014</v>
      </c>
      <c r="N216">
        <v>74</v>
      </c>
      <c r="O216">
        <v>2.248833179473877</v>
      </c>
      <c r="P216">
        <f t="shared" si="19"/>
        <v>6.8741278378378397E-3</v>
      </c>
      <c r="Q216">
        <v>45.026519999999998</v>
      </c>
      <c r="R216">
        <f t="shared" si="17"/>
        <v>3.0257821440000003</v>
      </c>
    </row>
    <row r="217" spans="1:18">
      <c r="A217" t="s">
        <v>143</v>
      </c>
      <c r="B217" t="s">
        <v>170</v>
      </c>
      <c r="C217">
        <v>1975</v>
      </c>
      <c r="D217">
        <v>4</v>
      </c>
      <c r="E217">
        <v>4</v>
      </c>
      <c r="F217">
        <v>42.107999999999997</v>
      </c>
      <c r="J217">
        <v>2002</v>
      </c>
      <c r="K217">
        <v>4</v>
      </c>
      <c r="L217">
        <v>4</v>
      </c>
      <c r="M217">
        <v>0.58890901200000001</v>
      </c>
      <c r="N217">
        <v>74</v>
      </c>
      <c r="O217">
        <v>2.1969661712646484</v>
      </c>
      <c r="P217">
        <f t="shared" si="19"/>
        <v>7.9582298918918926E-3</v>
      </c>
      <c r="Q217">
        <v>60.333256097560977</v>
      </c>
      <c r="R217">
        <f t="shared" si="17"/>
        <v>4.054394809756098</v>
      </c>
    </row>
    <row r="218" spans="1:18">
      <c r="A218" t="s">
        <v>143</v>
      </c>
      <c r="B218" t="s">
        <v>170</v>
      </c>
      <c r="C218">
        <v>1975</v>
      </c>
      <c r="D218">
        <v>4</v>
      </c>
      <c r="E218">
        <v>5</v>
      </c>
      <c r="F218">
        <v>50.335999999999999</v>
      </c>
      <c r="J218">
        <v>2002</v>
      </c>
      <c r="K218">
        <v>4</v>
      </c>
      <c r="L218">
        <v>5</v>
      </c>
      <c r="M218">
        <v>0.38692339199999998</v>
      </c>
      <c r="N218">
        <v>74</v>
      </c>
      <c r="O218">
        <v>2.4685065746307373</v>
      </c>
      <c r="P218">
        <f t="shared" si="19"/>
        <v>5.2286944864864864E-3</v>
      </c>
      <c r="Q218">
        <v>34.398322682926832</v>
      </c>
      <c r="R218">
        <f t="shared" si="17"/>
        <v>2.3115672842926833</v>
      </c>
    </row>
    <row r="219" spans="1:18">
      <c r="A219" t="s">
        <v>143</v>
      </c>
      <c r="B219" t="s">
        <v>170</v>
      </c>
      <c r="C219">
        <v>1975</v>
      </c>
      <c r="D219">
        <v>4</v>
      </c>
      <c r="E219">
        <v>6</v>
      </c>
      <c r="F219">
        <v>53.603000000000002</v>
      </c>
      <c r="J219">
        <v>2002</v>
      </c>
      <c r="K219">
        <v>4</v>
      </c>
      <c r="L219">
        <v>6</v>
      </c>
      <c r="M219">
        <v>0.53467930399999997</v>
      </c>
      <c r="N219">
        <v>74</v>
      </c>
      <c r="O219">
        <v>2.7621397972106934</v>
      </c>
      <c r="P219">
        <f t="shared" si="19"/>
        <v>7.2253959999999994E-3</v>
      </c>
      <c r="Q219">
        <v>42.391317073170732</v>
      </c>
      <c r="R219">
        <f t="shared" si="17"/>
        <v>2.8486965073170736</v>
      </c>
    </row>
    <row r="220" spans="1:18">
      <c r="A220" t="s">
        <v>143</v>
      </c>
      <c r="B220" t="s">
        <v>170</v>
      </c>
      <c r="C220">
        <v>1975</v>
      </c>
      <c r="D220">
        <v>4</v>
      </c>
      <c r="E220">
        <v>7</v>
      </c>
      <c r="F220">
        <v>52.271999999999998</v>
      </c>
      <c r="J220">
        <v>2002</v>
      </c>
      <c r="K220">
        <v>4</v>
      </c>
      <c r="L220">
        <v>7</v>
      </c>
      <c r="M220">
        <v>0.55140613199999988</v>
      </c>
      <c r="N220">
        <v>74</v>
      </c>
      <c r="O220">
        <v>2.5299584865570068</v>
      </c>
      <c r="P220">
        <f t="shared" si="19"/>
        <v>7.4514342162162149E-3</v>
      </c>
      <c r="Q220">
        <v>51.557509756097566</v>
      </c>
      <c r="R220">
        <f t="shared" si="17"/>
        <v>3.4646646556097567</v>
      </c>
    </row>
    <row r="221" spans="1:18">
      <c r="A221" t="s">
        <v>143</v>
      </c>
      <c r="B221" t="s">
        <v>170</v>
      </c>
      <c r="C221">
        <v>1975</v>
      </c>
      <c r="D221">
        <v>4</v>
      </c>
      <c r="E221">
        <v>8</v>
      </c>
      <c r="F221">
        <v>50.457000000000001</v>
      </c>
      <c r="J221">
        <v>2002</v>
      </c>
      <c r="K221">
        <v>4</v>
      </c>
      <c r="L221">
        <v>8</v>
      </c>
      <c r="M221" t="s">
        <v>17</v>
      </c>
      <c r="N221" t="s">
        <v>17</v>
      </c>
      <c r="O221">
        <v>2.2140407562255859</v>
      </c>
      <c r="P221" t="s">
        <v>17</v>
      </c>
      <c r="Q221">
        <v>43.30091243902438</v>
      </c>
      <c r="R221">
        <f t="shared" si="17"/>
        <v>2.9098213159024384</v>
      </c>
    </row>
    <row r="222" spans="1:18">
      <c r="A222" t="s">
        <v>143</v>
      </c>
      <c r="B222" t="s">
        <v>170</v>
      </c>
      <c r="C222">
        <v>1975</v>
      </c>
      <c r="D222">
        <v>4</v>
      </c>
      <c r="E222">
        <v>9</v>
      </c>
      <c r="F222">
        <v>49.731000000000002</v>
      </c>
      <c r="J222">
        <v>2002</v>
      </c>
      <c r="K222">
        <v>4</v>
      </c>
      <c r="L222">
        <v>9</v>
      </c>
      <c r="M222" t="s">
        <v>17</v>
      </c>
      <c r="N222" t="s">
        <v>17</v>
      </c>
      <c r="O222">
        <v>2.2919292449951172</v>
      </c>
      <c r="P222" t="s">
        <v>17</v>
      </c>
      <c r="Q222">
        <v>45.883642682926833</v>
      </c>
      <c r="R222">
        <f t="shared" si="17"/>
        <v>3.0833807882926836</v>
      </c>
    </row>
    <row r="223" spans="1:18">
      <c r="A223" t="s">
        <v>143</v>
      </c>
      <c r="B223" t="s">
        <v>170</v>
      </c>
      <c r="C223">
        <v>1975</v>
      </c>
      <c r="D223">
        <v>4</v>
      </c>
      <c r="E223">
        <v>10</v>
      </c>
      <c r="F223">
        <v>45.133000000000003</v>
      </c>
      <c r="J223">
        <v>2002</v>
      </c>
      <c r="K223">
        <v>4</v>
      </c>
      <c r="L223">
        <v>10</v>
      </c>
      <c r="M223" t="s">
        <v>17</v>
      </c>
      <c r="N223" t="s">
        <v>17</v>
      </c>
      <c r="O223">
        <v>2.6328940391540527</v>
      </c>
      <c r="P223" t="s">
        <v>17</v>
      </c>
      <c r="Q223">
        <v>44.134897560975602</v>
      </c>
      <c r="R223">
        <f t="shared" si="17"/>
        <v>2.9658651160975609</v>
      </c>
    </row>
    <row r="224" spans="1:18">
      <c r="A224" t="s">
        <v>143</v>
      </c>
      <c r="B224" t="s">
        <v>170</v>
      </c>
      <c r="C224">
        <v>1975</v>
      </c>
      <c r="D224">
        <v>4</v>
      </c>
      <c r="E224">
        <v>11</v>
      </c>
      <c r="F224">
        <v>47.673999999999999</v>
      </c>
      <c r="J224">
        <v>2002</v>
      </c>
      <c r="K224">
        <v>4</v>
      </c>
      <c r="L224">
        <v>11</v>
      </c>
      <c r="M224" t="s">
        <v>17</v>
      </c>
      <c r="N224" t="s">
        <v>17</v>
      </c>
      <c r="O224">
        <v>2.4006681442260742</v>
      </c>
      <c r="P224" t="s">
        <v>17</v>
      </c>
      <c r="Q224">
        <v>51.340595121951225</v>
      </c>
      <c r="R224">
        <f t="shared" si="17"/>
        <v>3.4500879921951229</v>
      </c>
    </row>
    <row r="225" spans="1:18">
      <c r="A225" t="s">
        <v>143</v>
      </c>
      <c r="B225" t="s">
        <v>170</v>
      </c>
      <c r="C225">
        <v>1975</v>
      </c>
      <c r="D225">
        <v>4</v>
      </c>
      <c r="E225">
        <v>12</v>
      </c>
      <c r="F225">
        <v>47.552999999999997</v>
      </c>
      <c r="J225">
        <v>2002</v>
      </c>
      <c r="K225">
        <v>4</v>
      </c>
      <c r="L225">
        <v>12</v>
      </c>
      <c r="M225" t="s">
        <v>17</v>
      </c>
      <c r="N225" t="s">
        <v>17</v>
      </c>
      <c r="O225">
        <v>2.6083133220672607</v>
      </c>
      <c r="P225" t="s">
        <v>17</v>
      </c>
      <c r="Q225">
        <v>50.317377804878042</v>
      </c>
      <c r="R225">
        <f t="shared" si="17"/>
        <v>3.381327788487805</v>
      </c>
    </row>
    <row r="226" spans="1:18">
      <c r="A226" t="s">
        <v>143</v>
      </c>
      <c r="B226" t="s">
        <v>170</v>
      </c>
      <c r="C226">
        <v>1975</v>
      </c>
      <c r="D226">
        <v>4</v>
      </c>
      <c r="E226">
        <v>13</v>
      </c>
      <c r="F226">
        <v>49.731000000000002</v>
      </c>
      <c r="J226">
        <v>2002</v>
      </c>
      <c r="K226">
        <v>4</v>
      </c>
      <c r="L226">
        <v>13</v>
      </c>
      <c r="M226" t="s">
        <v>17</v>
      </c>
      <c r="N226" t="s">
        <v>17</v>
      </c>
      <c r="O226">
        <v>2.4873178005218506</v>
      </c>
      <c r="P226" t="s">
        <v>17</v>
      </c>
      <c r="Q226">
        <v>33.944454634146346</v>
      </c>
      <c r="R226">
        <f t="shared" si="17"/>
        <v>2.2810673514146349</v>
      </c>
    </row>
    <row r="227" spans="1:18">
      <c r="A227" t="s">
        <v>143</v>
      </c>
      <c r="B227" t="s">
        <v>170</v>
      </c>
      <c r="C227">
        <v>1975</v>
      </c>
      <c r="D227">
        <v>4</v>
      </c>
      <c r="E227">
        <v>14</v>
      </c>
      <c r="F227">
        <v>54.087000000000003</v>
      </c>
      <c r="J227">
        <v>2002</v>
      </c>
      <c r="K227">
        <v>4</v>
      </c>
      <c r="L227">
        <v>14</v>
      </c>
      <c r="M227" t="s">
        <v>17</v>
      </c>
      <c r="N227" t="s">
        <v>17</v>
      </c>
      <c r="O227">
        <v>2.4550673961639404</v>
      </c>
      <c r="P227" t="s">
        <v>17</v>
      </c>
      <c r="Q227">
        <v>51.579820975609756</v>
      </c>
      <c r="R227">
        <f t="shared" si="17"/>
        <v>3.4661639695609763</v>
      </c>
    </row>
    <row r="228" spans="1:18">
      <c r="A228" t="s">
        <v>143</v>
      </c>
      <c r="B228" t="s">
        <v>170</v>
      </c>
      <c r="C228">
        <v>1976</v>
      </c>
      <c r="D228">
        <v>1</v>
      </c>
      <c r="E228">
        <v>1</v>
      </c>
      <c r="F228">
        <v>21.78</v>
      </c>
      <c r="J228">
        <v>2003</v>
      </c>
      <c r="K228">
        <v>1</v>
      </c>
      <c r="L228">
        <v>1</v>
      </c>
      <c r="M228">
        <v>0.46797389099999998</v>
      </c>
      <c r="N228">
        <v>89</v>
      </c>
      <c r="O228" s="4">
        <v>1.9703879356384277</v>
      </c>
      <c r="P228">
        <f>M228/N228</f>
        <v>5.2581336067415727E-3</v>
      </c>
      <c r="Q228">
        <v>29.881097560975618</v>
      </c>
      <c r="R228">
        <f t="shared" si="17"/>
        <v>2.0080097560975618</v>
      </c>
    </row>
    <row r="229" spans="1:18">
      <c r="A229" t="s">
        <v>143</v>
      </c>
      <c r="B229" t="s">
        <v>170</v>
      </c>
      <c r="C229">
        <v>1976</v>
      </c>
      <c r="D229">
        <v>1</v>
      </c>
      <c r="E229">
        <v>2</v>
      </c>
      <c r="F229">
        <v>19.239000000000001</v>
      </c>
      <c r="J229">
        <v>2003</v>
      </c>
      <c r="K229">
        <v>1</v>
      </c>
      <c r="L229">
        <v>2</v>
      </c>
      <c r="M229">
        <v>0.43982700000000002</v>
      </c>
      <c r="N229">
        <v>89</v>
      </c>
      <c r="O229" s="4">
        <v>1.9146268367767334</v>
      </c>
      <c r="P229">
        <f>M229/N229</f>
        <v>4.941876404494382E-3</v>
      </c>
      <c r="Q229">
        <v>32.094512195121958</v>
      </c>
      <c r="R229">
        <f t="shared" si="17"/>
        <v>2.1567512195121958</v>
      </c>
    </row>
    <row r="230" spans="1:18">
      <c r="A230" t="s">
        <v>143</v>
      </c>
      <c r="B230" t="s">
        <v>170</v>
      </c>
      <c r="C230">
        <v>1976</v>
      </c>
      <c r="D230">
        <v>1</v>
      </c>
      <c r="E230">
        <v>3</v>
      </c>
      <c r="F230">
        <v>24.805</v>
      </c>
      <c r="J230">
        <v>2003</v>
      </c>
      <c r="K230">
        <v>1</v>
      </c>
      <c r="L230">
        <v>3</v>
      </c>
      <c r="M230" t="s">
        <v>17</v>
      </c>
      <c r="N230">
        <v>89</v>
      </c>
      <c r="O230" s="4">
        <v>1.8519691228866577</v>
      </c>
      <c r="P230" s="129" t="s">
        <v>17</v>
      </c>
      <c r="Q230">
        <v>53.951981707317081</v>
      </c>
      <c r="R230">
        <f t="shared" si="17"/>
        <v>3.6255731707317085</v>
      </c>
    </row>
    <row r="231" spans="1:18">
      <c r="A231" t="s">
        <v>143</v>
      </c>
      <c r="B231" t="s">
        <v>170</v>
      </c>
      <c r="C231">
        <v>1976</v>
      </c>
      <c r="D231">
        <v>1</v>
      </c>
      <c r="E231">
        <v>4</v>
      </c>
      <c r="F231">
        <v>29.04</v>
      </c>
      <c r="J231">
        <v>2003</v>
      </c>
      <c r="K231">
        <v>1</v>
      </c>
      <c r="L231">
        <v>4</v>
      </c>
      <c r="M231">
        <v>0.70128621700000005</v>
      </c>
      <c r="N231">
        <v>89</v>
      </c>
      <c r="O231" s="4">
        <v>1.821092963218689</v>
      </c>
      <c r="P231">
        <f>M231/N231</f>
        <v>7.8796204157303377E-3</v>
      </c>
      <c r="Q231">
        <v>50.355182926829272</v>
      </c>
      <c r="R231">
        <f t="shared" si="17"/>
        <v>3.3838682926829273</v>
      </c>
    </row>
    <row r="232" spans="1:18">
      <c r="A232" t="s">
        <v>143</v>
      </c>
      <c r="B232" t="s">
        <v>170</v>
      </c>
      <c r="C232">
        <v>1976</v>
      </c>
      <c r="D232">
        <v>1</v>
      </c>
      <c r="E232">
        <v>5</v>
      </c>
      <c r="F232">
        <v>39.808999999999997</v>
      </c>
      <c r="J232">
        <v>2003</v>
      </c>
      <c r="K232">
        <v>1</v>
      </c>
      <c r="L232">
        <v>5</v>
      </c>
      <c r="M232">
        <v>0.75533109799999998</v>
      </c>
      <c r="N232">
        <v>89</v>
      </c>
      <c r="O232" s="4">
        <v>1.9638280868530273</v>
      </c>
      <c r="P232">
        <f>M232/N232</f>
        <v>8.4868662696629214E-3</v>
      </c>
      <c r="Q232">
        <v>71.935975609756099</v>
      </c>
      <c r="R232">
        <f t="shared" si="17"/>
        <v>4.8340975609756107</v>
      </c>
    </row>
    <row r="233" spans="1:18">
      <c r="A233" t="s">
        <v>143</v>
      </c>
      <c r="B233" t="s">
        <v>170</v>
      </c>
      <c r="C233">
        <v>1976</v>
      </c>
      <c r="D233">
        <v>1</v>
      </c>
      <c r="E233">
        <v>6</v>
      </c>
      <c r="F233">
        <v>40.898000000000003</v>
      </c>
      <c r="J233">
        <v>2003</v>
      </c>
      <c r="K233">
        <v>1</v>
      </c>
      <c r="L233">
        <v>6</v>
      </c>
      <c r="M233">
        <v>0.76742703400000001</v>
      </c>
      <c r="N233">
        <v>89</v>
      </c>
      <c r="O233" s="4">
        <v>2.2099466323852539</v>
      </c>
      <c r="P233">
        <f>M233/N233</f>
        <v>8.6227756629213489E-3</v>
      </c>
      <c r="Q233">
        <v>80.78963414634147</v>
      </c>
      <c r="R233">
        <f t="shared" si="17"/>
        <v>5.4290634146341468</v>
      </c>
    </row>
    <row r="234" spans="1:18">
      <c r="A234" t="s">
        <v>143</v>
      </c>
      <c r="B234" t="s">
        <v>170</v>
      </c>
      <c r="C234">
        <v>1976</v>
      </c>
      <c r="D234">
        <v>1</v>
      </c>
      <c r="E234">
        <v>7</v>
      </c>
      <c r="F234">
        <v>47.915999999999997</v>
      </c>
      <c r="J234">
        <v>2003</v>
      </c>
      <c r="K234">
        <v>1</v>
      </c>
      <c r="L234">
        <v>7</v>
      </c>
      <c r="M234">
        <v>0.80169577400000003</v>
      </c>
      <c r="N234">
        <v>89</v>
      </c>
      <c r="O234" s="4">
        <v>2.6728212833404541</v>
      </c>
      <c r="P234">
        <f>M234/N234</f>
        <v>9.0078176853932591E-3</v>
      </c>
      <c r="Q234">
        <v>88.813262195121965</v>
      </c>
      <c r="R234">
        <f t="shared" si="17"/>
        <v>5.9682512195121964</v>
      </c>
    </row>
    <row r="235" spans="1:18">
      <c r="A235" t="s">
        <v>143</v>
      </c>
      <c r="B235" t="s">
        <v>170</v>
      </c>
      <c r="C235">
        <v>1976</v>
      </c>
      <c r="D235">
        <v>1</v>
      </c>
      <c r="E235">
        <v>8</v>
      </c>
      <c r="F235">
        <v>34.606000000000002</v>
      </c>
      <c r="J235">
        <v>2003</v>
      </c>
      <c r="K235">
        <v>1</v>
      </c>
      <c r="L235">
        <v>8</v>
      </c>
      <c r="M235" t="s">
        <v>17</v>
      </c>
      <c r="N235" t="s">
        <v>17</v>
      </c>
      <c r="O235" s="4">
        <v>2.5467772483825684</v>
      </c>
      <c r="P235" t="s">
        <v>17</v>
      </c>
      <c r="Q235">
        <v>70.275914634146346</v>
      </c>
      <c r="R235">
        <f t="shared" si="17"/>
        <v>4.7225414634146343</v>
      </c>
    </row>
    <row r="236" spans="1:18">
      <c r="A236" t="s">
        <v>143</v>
      </c>
      <c r="B236" t="s">
        <v>170</v>
      </c>
      <c r="C236">
        <v>1976</v>
      </c>
      <c r="D236">
        <v>1</v>
      </c>
      <c r="E236">
        <v>9</v>
      </c>
      <c r="F236">
        <v>37.026000000000003</v>
      </c>
      <c r="J236">
        <v>2003</v>
      </c>
      <c r="K236">
        <v>1</v>
      </c>
      <c r="L236">
        <v>9</v>
      </c>
      <c r="M236" t="s">
        <v>17</v>
      </c>
      <c r="N236" t="s">
        <v>17</v>
      </c>
      <c r="O236" s="4">
        <v>2.2185816764831543</v>
      </c>
      <c r="P236" t="s">
        <v>17</v>
      </c>
      <c r="Q236">
        <v>73.319359756097569</v>
      </c>
      <c r="R236">
        <f t="shared" si="17"/>
        <v>4.9270609756097574</v>
      </c>
    </row>
    <row r="237" spans="1:18">
      <c r="A237" t="s">
        <v>143</v>
      </c>
      <c r="B237" t="s">
        <v>170</v>
      </c>
      <c r="C237">
        <v>1976</v>
      </c>
      <c r="D237">
        <v>1</v>
      </c>
      <c r="E237">
        <v>10</v>
      </c>
      <c r="F237">
        <v>37.872999999999998</v>
      </c>
      <c r="J237">
        <v>2003</v>
      </c>
      <c r="K237">
        <v>1</v>
      </c>
      <c r="L237">
        <v>10</v>
      </c>
      <c r="M237" t="s">
        <v>17</v>
      </c>
      <c r="N237" t="s">
        <v>17</v>
      </c>
      <c r="O237" s="4">
        <v>2.1574103832244873</v>
      </c>
      <c r="P237" t="s">
        <v>17</v>
      </c>
      <c r="Q237">
        <v>83.279725609756113</v>
      </c>
      <c r="R237">
        <f t="shared" si="17"/>
        <v>5.5963975609756114</v>
      </c>
    </row>
    <row r="238" spans="1:18">
      <c r="A238" t="s">
        <v>143</v>
      </c>
      <c r="B238" t="s">
        <v>170</v>
      </c>
      <c r="C238">
        <v>1976</v>
      </c>
      <c r="D238">
        <v>1</v>
      </c>
      <c r="E238">
        <v>11</v>
      </c>
      <c r="F238">
        <v>42.107999999999997</v>
      </c>
      <c r="J238">
        <v>2003</v>
      </c>
      <c r="K238">
        <v>1</v>
      </c>
      <c r="L238">
        <v>11</v>
      </c>
      <c r="M238" t="s">
        <v>17</v>
      </c>
      <c r="N238" t="s">
        <v>17</v>
      </c>
      <c r="O238" s="4">
        <v>2.6758465766906738</v>
      </c>
      <c r="P238" t="s">
        <v>17</v>
      </c>
      <c r="Q238">
        <v>73.042682926829272</v>
      </c>
      <c r="R238">
        <f t="shared" si="17"/>
        <v>4.9084682926829277</v>
      </c>
    </row>
    <row r="239" spans="1:18">
      <c r="A239" t="s">
        <v>143</v>
      </c>
      <c r="B239" t="s">
        <v>170</v>
      </c>
      <c r="C239">
        <v>1976</v>
      </c>
      <c r="D239">
        <v>1</v>
      </c>
      <c r="E239">
        <v>12</v>
      </c>
      <c r="F239">
        <v>36.905000000000001</v>
      </c>
      <c r="J239">
        <v>2003</v>
      </c>
      <c r="K239">
        <v>1</v>
      </c>
      <c r="L239">
        <v>12</v>
      </c>
      <c r="M239" t="s">
        <v>17</v>
      </c>
      <c r="N239" t="s">
        <v>17</v>
      </c>
      <c r="O239" s="4">
        <v>2.6636064052581787</v>
      </c>
      <c r="P239" t="s">
        <v>17</v>
      </c>
      <c r="Q239">
        <v>97.943597560975618</v>
      </c>
      <c r="R239">
        <f t="shared" si="17"/>
        <v>6.5818097560975621</v>
      </c>
    </row>
    <row r="240" spans="1:18">
      <c r="A240" t="s">
        <v>143</v>
      </c>
      <c r="B240" t="s">
        <v>170</v>
      </c>
      <c r="C240">
        <v>1976</v>
      </c>
      <c r="D240">
        <v>1</v>
      </c>
      <c r="E240">
        <v>13</v>
      </c>
      <c r="F240">
        <v>46.343000000000004</v>
      </c>
      <c r="J240">
        <v>2003</v>
      </c>
      <c r="K240">
        <v>1</v>
      </c>
      <c r="L240">
        <v>13</v>
      </c>
      <c r="M240" t="s">
        <v>17</v>
      </c>
      <c r="N240" t="s">
        <v>17</v>
      </c>
      <c r="O240" s="129" t="s">
        <v>17</v>
      </c>
      <c r="P240" t="s">
        <v>17</v>
      </c>
      <c r="Q240">
        <v>71.382621951219519</v>
      </c>
      <c r="R240">
        <f t="shared" si="17"/>
        <v>4.7969121951219522</v>
      </c>
    </row>
    <row r="241" spans="1:18">
      <c r="A241" t="s">
        <v>143</v>
      </c>
      <c r="B241" t="s">
        <v>170</v>
      </c>
      <c r="C241">
        <v>1976</v>
      </c>
      <c r="D241">
        <v>1</v>
      </c>
      <c r="E241">
        <v>14</v>
      </c>
      <c r="F241">
        <v>40.292999999999999</v>
      </c>
      <c r="J241">
        <v>2003</v>
      </c>
      <c r="K241">
        <v>1</v>
      </c>
      <c r="L241">
        <v>14</v>
      </c>
      <c r="M241" t="s">
        <v>17</v>
      </c>
      <c r="N241" t="s">
        <v>17</v>
      </c>
      <c r="O241" s="4">
        <v>2.1257412433624268</v>
      </c>
      <c r="P241" t="s">
        <v>17</v>
      </c>
      <c r="Q241">
        <v>76.639481707317088</v>
      </c>
      <c r="R241">
        <f t="shared" si="17"/>
        <v>5.1501731707317084</v>
      </c>
    </row>
    <row r="242" spans="1:18">
      <c r="A242" t="s">
        <v>143</v>
      </c>
      <c r="B242" t="s">
        <v>170</v>
      </c>
      <c r="C242">
        <v>1976</v>
      </c>
      <c r="D242">
        <v>2</v>
      </c>
      <c r="E242">
        <v>1</v>
      </c>
      <c r="F242">
        <v>23.474</v>
      </c>
      <c r="J242">
        <v>2003</v>
      </c>
      <c r="K242">
        <v>2</v>
      </c>
      <c r="L242">
        <v>1</v>
      </c>
      <c r="M242">
        <v>0.42804341000000001</v>
      </c>
      <c r="N242">
        <v>89</v>
      </c>
      <c r="O242" s="4">
        <v>1.8945884704589844</v>
      </c>
      <c r="P242">
        <f t="shared" ref="P242:P248" si="20">M242/N242</f>
        <v>4.8094765168539329E-3</v>
      </c>
      <c r="Q242">
        <v>22.6875</v>
      </c>
      <c r="R242">
        <f t="shared" si="17"/>
        <v>1.5246000000000002</v>
      </c>
    </row>
    <row r="243" spans="1:18">
      <c r="A243" t="s">
        <v>143</v>
      </c>
      <c r="B243" t="s">
        <v>170</v>
      </c>
      <c r="C243">
        <v>1976</v>
      </c>
      <c r="D243">
        <v>2</v>
      </c>
      <c r="E243">
        <v>2</v>
      </c>
      <c r="F243">
        <v>24.805</v>
      </c>
      <c r="J243">
        <v>2003</v>
      </c>
      <c r="K243">
        <v>2</v>
      </c>
      <c r="L243">
        <v>2</v>
      </c>
      <c r="M243">
        <v>0.56648767899999997</v>
      </c>
      <c r="N243">
        <v>89</v>
      </c>
      <c r="O243" s="4">
        <v>1.7768585681915283</v>
      </c>
      <c r="P243">
        <f t="shared" si="20"/>
        <v>6.3650301011235954E-3</v>
      </c>
      <c r="Q243">
        <v>39.564786585365859</v>
      </c>
      <c r="R243">
        <f t="shared" si="17"/>
        <v>2.6587536585365861</v>
      </c>
    </row>
    <row r="244" spans="1:18">
      <c r="A244" t="s">
        <v>143</v>
      </c>
      <c r="B244" t="s">
        <v>170</v>
      </c>
      <c r="C244">
        <v>1976</v>
      </c>
      <c r="D244">
        <v>2</v>
      </c>
      <c r="E244">
        <v>3</v>
      </c>
      <c r="F244">
        <v>25.289000000000001</v>
      </c>
      <c r="J244">
        <v>2003</v>
      </c>
      <c r="K244">
        <v>2</v>
      </c>
      <c r="L244">
        <v>3</v>
      </c>
      <c r="M244">
        <v>0.60980182500000002</v>
      </c>
      <c r="N244">
        <v>89</v>
      </c>
      <c r="O244" s="4">
        <v>1.8751169443130493</v>
      </c>
      <c r="P244">
        <f t="shared" si="20"/>
        <v>6.8517058988764043E-3</v>
      </c>
      <c r="Q244">
        <v>44.268292682926834</v>
      </c>
      <c r="R244">
        <f t="shared" si="17"/>
        <v>2.9748292682926833</v>
      </c>
    </row>
    <row r="245" spans="1:18">
      <c r="A245" t="s">
        <v>143</v>
      </c>
      <c r="B245" t="s">
        <v>170</v>
      </c>
      <c r="C245">
        <v>1976</v>
      </c>
      <c r="D245">
        <v>2</v>
      </c>
      <c r="E245">
        <v>4</v>
      </c>
      <c r="F245">
        <v>32.064999999999998</v>
      </c>
      <c r="J245">
        <v>2003</v>
      </c>
      <c r="K245">
        <v>2</v>
      </c>
      <c r="L245">
        <v>4</v>
      </c>
      <c r="M245">
        <v>0.70548253699999997</v>
      </c>
      <c r="N245">
        <v>89</v>
      </c>
      <c r="O245" s="4">
        <v>2.3964643478393555</v>
      </c>
      <c r="P245">
        <f t="shared" si="20"/>
        <v>7.9267700786516855E-3</v>
      </c>
      <c r="Q245">
        <v>73.596036585365866</v>
      </c>
      <c r="R245">
        <f t="shared" si="17"/>
        <v>4.9456536585365862</v>
      </c>
    </row>
    <row r="246" spans="1:18">
      <c r="A246" t="s">
        <v>143</v>
      </c>
      <c r="B246" t="s">
        <v>170</v>
      </c>
      <c r="C246">
        <v>1976</v>
      </c>
      <c r="D246">
        <v>2</v>
      </c>
      <c r="E246">
        <v>5</v>
      </c>
      <c r="F246">
        <v>41.261000000000003</v>
      </c>
      <c r="J246">
        <v>2003</v>
      </c>
      <c r="K246">
        <v>2</v>
      </c>
      <c r="L246">
        <v>5</v>
      </c>
      <c r="M246">
        <v>0.74419301900000001</v>
      </c>
      <c r="N246">
        <v>89</v>
      </c>
      <c r="O246" s="4">
        <v>1.8725122213363647</v>
      </c>
      <c r="P246">
        <f t="shared" si="20"/>
        <v>8.3617193146067418E-3</v>
      </c>
      <c r="Q246">
        <v>69.999237804878064</v>
      </c>
      <c r="R246">
        <f t="shared" si="17"/>
        <v>4.7039487804878064</v>
      </c>
    </row>
    <row r="247" spans="1:18">
      <c r="A247" t="s">
        <v>143</v>
      </c>
      <c r="B247" t="s">
        <v>170</v>
      </c>
      <c r="C247">
        <v>1976</v>
      </c>
      <c r="D247">
        <v>2</v>
      </c>
      <c r="E247">
        <v>6</v>
      </c>
      <c r="F247">
        <v>46.463999999999999</v>
      </c>
      <c r="J247">
        <v>2003</v>
      </c>
      <c r="K247">
        <v>2</v>
      </c>
      <c r="L247">
        <v>6</v>
      </c>
      <c r="M247">
        <v>0.803211389</v>
      </c>
      <c r="N247">
        <v>89</v>
      </c>
      <c r="O247" s="4">
        <v>2.2884190082550049</v>
      </c>
      <c r="P247">
        <f t="shared" si="20"/>
        <v>9.02484706741573E-3</v>
      </c>
      <c r="Q247">
        <v>98.773628048780509</v>
      </c>
      <c r="R247">
        <f t="shared" si="17"/>
        <v>6.6375878048780512</v>
      </c>
    </row>
    <row r="248" spans="1:18">
      <c r="A248" t="s">
        <v>143</v>
      </c>
      <c r="B248" t="s">
        <v>170</v>
      </c>
      <c r="C248">
        <v>1976</v>
      </c>
      <c r="D248">
        <v>2</v>
      </c>
      <c r="E248">
        <v>7</v>
      </c>
      <c r="F248">
        <v>48.884</v>
      </c>
      <c r="J248">
        <v>2003</v>
      </c>
      <c r="K248">
        <v>2</v>
      </c>
      <c r="L248">
        <v>7</v>
      </c>
      <c r="M248">
        <v>0.822571685</v>
      </c>
      <c r="N248">
        <v>89</v>
      </c>
      <c r="O248" s="4">
        <v>2.7278752326965332</v>
      </c>
      <c r="P248">
        <f t="shared" si="20"/>
        <v>9.2423784831460673E-3</v>
      </c>
      <c r="Q248">
        <v>84.939786585365866</v>
      </c>
      <c r="R248">
        <f t="shared" si="17"/>
        <v>5.7079536585365869</v>
      </c>
    </row>
    <row r="249" spans="1:18">
      <c r="A249" t="s">
        <v>143</v>
      </c>
      <c r="B249" t="s">
        <v>170</v>
      </c>
      <c r="C249">
        <v>1976</v>
      </c>
      <c r="D249">
        <v>2</v>
      </c>
      <c r="E249">
        <v>8</v>
      </c>
      <c r="F249">
        <v>35.695</v>
      </c>
      <c r="J249">
        <v>2003</v>
      </c>
      <c r="K249">
        <v>2</v>
      </c>
      <c r="L249">
        <v>8</v>
      </c>
      <c r="M249" t="s">
        <v>17</v>
      </c>
      <c r="N249" t="s">
        <v>17</v>
      </c>
      <c r="O249" s="4">
        <v>2.210676908493042</v>
      </c>
      <c r="P249" t="s">
        <v>17</v>
      </c>
      <c r="Q249">
        <v>74.149390243902445</v>
      </c>
      <c r="R249">
        <f t="shared" si="17"/>
        <v>4.9828390243902447</v>
      </c>
    </row>
    <row r="250" spans="1:18">
      <c r="A250" t="s">
        <v>143</v>
      </c>
      <c r="B250" t="s">
        <v>170</v>
      </c>
      <c r="C250">
        <v>1976</v>
      </c>
      <c r="D250">
        <v>2</v>
      </c>
      <c r="E250">
        <v>9</v>
      </c>
      <c r="F250">
        <v>42.35</v>
      </c>
      <c r="J250">
        <v>2003</v>
      </c>
      <c r="K250">
        <v>2</v>
      </c>
      <c r="L250">
        <v>9</v>
      </c>
      <c r="M250" t="s">
        <v>17</v>
      </c>
      <c r="N250" t="s">
        <v>17</v>
      </c>
      <c r="O250" s="4">
        <v>2.2187459468841553</v>
      </c>
      <c r="P250" t="s">
        <v>17</v>
      </c>
      <c r="Q250">
        <v>90.473323170731732</v>
      </c>
      <c r="R250">
        <f t="shared" si="17"/>
        <v>6.0798073170731728</v>
      </c>
    </row>
    <row r="251" spans="1:18">
      <c r="A251" t="s">
        <v>143</v>
      </c>
      <c r="B251" t="s">
        <v>170</v>
      </c>
      <c r="C251">
        <v>1976</v>
      </c>
      <c r="D251">
        <v>2</v>
      </c>
      <c r="E251">
        <v>10</v>
      </c>
      <c r="F251">
        <v>39.808999999999997</v>
      </c>
      <c r="J251">
        <v>2003</v>
      </c>
      <c r="K251">
        <v>2</v>
      </c>
      <c r="L251">
        <v>10</v>
      </c>
      <c r="M251" t="s">
        <v>17</v>
      </c>
      <c r="N251" t="s">
        <v>17</v>
      </c>
      <c r="O251" s="4">
        <v>2.2094707489013672</v>
      </c>
      <c r="P251" t="s">
        <v>17</v>
      </c>
      <c r="Q251">
        <v>97.113567073170742</v>
      </c>
      <c r="R251">
        <f t="shared" si="17"/>
        <v>6.5260317073170748</v>
      </c>
    </row>
    <row r="252" spans="1:18">
      <c r="A252" t="s">
        <v>143</v>
      </c>
      <c r="B252" t="s">
        <v>170</v>
      </c>
      <c r="C252">
        <v>1976</v>
      </c>
      <c r="D252">
        <v>2</v>
      </c>
      <c r="E252">
        <v>11</v>
      </c>
      <c r="F252">
        <v>39.445999999999998</v>
      </c>
      <c r="J252">
        <v>2003</v>
      </c>
      <c r="K252">
        <v>2</v>
      </c>
      <c r="L252">
        <v>11</v>
      </c>
      <c r="M252" t="s">
        <v>17</v>
      </c>
      <c r="N252" t="s">
        <v>17</v>
      </c>
      <c r="O252" s="4">
        <v>2.3096871376037598</v>
      </c>
      <c r="P252" t="s">
        <v>17</v>
      </c>
      <c r="Q252">
        <v>87.153201219512212</v>
      </c>
      <c r="R252">
        <f t="shared" si="17"/>
        <v>5.8566951219512209</v>
      </c>
    </row>
    <row r="253" spans="1:18">
      <c r="A253" t="s">
        <v>143</v>
      </c>
      <c r="B253" t="s">
        <v>170</v>
      </c>
      <c r="C253">
        <v>1976</v>
      </c>
      <c r="D253">
        <v>2</v>
      </c>
      <c r="E253">
        <v>12</v>
      </c>
      <c r="F253">
        <v>44.890999999999998</v>
      </c>
      <c r="J253">
        <v>2003</v>
      </c>
      <c r="K253">
        <v>2</v>
      </c>
      <c r="L253">
        <v>12</v>
      </c>
      <c r="M253" t="s">
        <v>17</v>
      </c>
      <c r="N253" t="s">
        <v>17</v>
      </c>
      <c r="O253" s="4">
        <v>2.4047732353210449</v>
      </c>
      <c r="P253" t="s">
        <v>17</v>
      </c>
      <c r="Q253">
        <v>97.666920731707307</v>
      </c>
      <c r="R253">
        <f t="shared" si="17"/>
        <v>6.5632170731707316</v>
      </c>
    </row>
    <row r="254" spans="1:18">
      <c r="A254" t="s">
        <v>143</v>
      </c>
      <c r="B254" t="s">
        <v>170</v>
      </c>
      <c r="C254">
        <v>1976</v>
      </c>
      <c r="D254">
        <v>2</v>
      </c>
      <c r="E254">
        <v>13</v>
      </c>
      <c r="F254">
        <v>47.915999999999997</v>
      </c>
      <c r="J254">
        <v>2003</v>
      </c>
      <c r="K254">
        <v>2</v>
      </c>
      <c r="L254">
        <v>13</v>
      </c>
      <c r="M254" t="s">
        <v>17</v>
      </c>
      <c r="N254" t="s">
        <v>17</v>
      </c>
      <c r="O254" s="4">
        <v>2.7419147491455078</v>
      </c>
      <c r="P254" t="s">
        <v>17</v>
      </c>
      <c r="Q254">
        <v>77.746189024390247</v>
      </c>
      <c r="R254">
        <f t="shared" si="17"/>
        <v>5.2245439024390246</v>
      </c>
    </row>
    <row r="255" spans="1:18">
      <c r="A255" t="s">
        <v>143</v>
      </c>
      <c r="B255" t="s">
        <v>170</v>
      </c>
      <c r="C255">
        <v>1976</v>
      </c>
      <c r="D255">
        <v>2</v>
      </c>
      <c r="E255">
        <v>14</v>
      </c>
      <c r="F255">
        <v>45.012</v>
      </c>
      <c r="J255">
        <v>2003</v>
      </c>
      <c r="K255">
        <v>2</v>
      </c>
      <c r="L255">
        <v>14</v>
      </c>
      <c r="M255" t="s">
        <v>17</v>
      </c>
      <c r="N255" t="s">
        <v>17</v>
      </c>
      <c r="O255" s="4">
        <v>2.243032693862915</v>
      </c>
      <c r="P255" t="s">
        <v>17</v>
      </c>
      <c r="Q255">
        <v>95.730182926829286</v>
      </c>
      <c r="R255">
        <f t="shared" si="17"/>
        <v>6.433068292682929</v>
      </c>
    </row>
    <row r="256" spans="1:18">
      <c r="A256" t="s">
        <v>143</v>
      </c>
      <c r="B256" t="s">
        <v>170</v>
      </c>
      <c r="C256">
        <v>1976</v>
      </c>
      <c r="D256">
        <v>3</v>
      </c>
      <c r="E256">
        <v>1</v>
      </c>
      <c r="F256">
        <v>26.135999999999999</v>
      </c>
      <c r="J256">
        <v>2003</v>
      </c>
      <c r="K256">
        <v>3</v>
      </c>
      <c r="L256">
        <v>1</v>
      </c>
      <c r="M256">
        <v>0.461603661</v>
      </c>
      <c r="N256">
        <v>89</v>
      </c>
      <c r="O256" s="4">
        <v>1.8384608030319214</v>
      </c>
      <c r="P256">
        <f t="shared" ref="P256:P262" si="21">M256/N256</f>
        <v>5.1865579887640451E-3</v>
      </c>
      <c r="Q256">
        <v>32.094512195121958</v>
      </c>
      <c r="R256">
        <f t="shared" si="17"/>
        <v>2.1567512195121958</v>
      </c>
    </row>
    <row r="257" spans="1:18">
      <c r="A257" t="s">
        <v>143</v>
      </c>
      <c r="B257" t="s">
        <v>170</v>
      </c>
      <c r="C257">
        <v>1976</v>
      </c>
      <c r="D257">
        <v>3</v>
      </c>
      <c r="E257">
        <v>2</v>
      </c>
      <c r="F257">
        <v>24.2</v>
      </c>
      <c r="J257">
        <v>2003</v>
      </c>
      <c r="K257">
        <v>3</v>
      </c>
      <c r="L257">
        <v>2</v>
      </c>
      <c r="M257">
        <v>0.55479744200000003</v>
      </c>
      <c r="N257">
        <v>89</v>
      </c>
      <c r="O257" s="4">
        <v>1.8395529985427856</v>
      </c>
      <c r="P257">
        <f t="shared" si="21"/>
        <v>6.233679123595506E-3</v>
      </c>
      <c r="Q257">
        <v>38.734756097560982</v>
      </c>
      <c r="R257">
        <f t="shared" si="17"/>
        <v>2.6029756097560979</v>
      </c>
    </row>
    <row r="258" spans="1:18">
      <c r="A258" t="s">
        <v>143</v>
      </c>
      <c r="B258" t="s">
        <v>170</v>
      </c>
      <c r="C258">
        <v>1976</v>
      </c>
      <c r="D258">
        <v>3</v>
      </c>
      <c r="E258">
        <v>3</v>
      </c>
      <c r="F258">
        <v>29.887</v>
      </c>
      <c r="J258">
        <v>2003</v>
      </c>
      <c r="K258">
        <v>3</v>
      </c>
      <c r="L258">
        <v>3</v>
      </c>
      <c r="M258">
        <v>0.75973327800000001</v>
      </c>
      <c r="N258">
        <v>89</v>
      </c>
      <c r="O258" s="4">
        <v>1.9332047700881958</v>
      </c>
      <c r="P258">
        <f t="shared" si="21"/>
        <v>8.5363289662921341E-3</v>
      </c>
      <c r="Q258">
        <v>63.082317073170742</v>
      </c>
      <c r="R258">
        <f t="shared" si="17"/>
        <v>4.2391317073170738</v>
      </c>
    </row>
    <row r="259" spans="1:18">
      <c r="A259" t="s">
        <v>143</v>
      </c>
      <c r="B259" t="s">
        <v>170</v>
      </c>
      <c r="C259">
        <v>1976</v>
      </c>
      <c r="D259">
        <v>3</v>
      </c>
      <c r="E259">
        <v>4</v>
      </c>
      <c r="F259">
        <v>35.816000000000003</v>
      </c>
      <c r="J259">
        <v>2003</v>
      </c>
      <c r="K259">
        <v>3</v>
      </c>
      <c r="L259">
        <v>4</v>
      </c>
      <c r="M259">
        <v>0.78487313000000003</v>
      </c>
      <c r="N259">
        <v>89</v>
      </c>
      <c r="O259" s="4">
        <v>1.9973645210266113</v>
      </c>
      <c r="P259">
        <f t="shared" si="21"/>
        <v>8.8187992134831465E-3</v>
      </c>
      <c r="Q259">
        <v>74.426067073170742</v>
      </c>
      <c r="R259">
        <f t="shared" si="17"/>
        <v>5.0014317073170744</v>
      </c>
    </row>
    <row r="260" spans="1:18">
      <c r="A260" t="s">
        <v>143</v>
      </c>
      <c r="B260" t="s">
        <v>170</v>
      </c>
      <c r="C260">
        <v>1976</v>
      </c>
      <c r="D260">
        <v>3</v>
      </c>
      <c r="E260">
        <v>5</v>
      </c>
      <c r="F260">
        <v>38.356999999999999</v>
      </c>
      <c r="J260">
        <v>2003</v>
      </c>
      <c r="K260">
        <v>3</v>
      </c>
      <c r="L260">
        <v>5</v>
      </c>
      <c r="M260">
        <v>0.77330563500000005</v>
      </c>
      <c r="N260">
        <v>89</v>
      </c>
      <c r="O260" s="4">
        <v>2.2845780849456787</v>
      </c>
      <c r="P260">
        <f t="shared" si="21"/>
        <v>8.6888273595505626E-3</v>
      </c>
      <c r="Q260">
        <v>73.319359756097569</v>
      </c>
      <c r="R260">
        <f t="shared" si="17"/>
        <v>4.9270609756097574</v>
      </c>
    </row>
    <row r="261" spans="1:18">
      <c r="A261" t="s">
        <v>143</v>
      </c>
      <c r="B261" t="s">
        <v>170</v>
      </c>
      <c r="C261">
        <v>1976</v>
      </c>
      <c r="D261">
        <v>3</v>
      </c>
      <c r="E261">
        <v>6</v>
      </c>
      <c r="F261">
        <v>45.738</v>
      </c>
      <c r="J261">
        <v>2003</v>
      </c>
      <c r="K261">
        <v>3</v>
      </c>
      <c r="L261">
        <v>6</v>
      </c>
      <c r="M261">
        <v>0.79255108900000004</v>
      </c>
      <c r="N261">
        <v>89</v>
      </c>
      <c r="O261" s="4">
        <v>2.5081124305725098</v>
      </c>
      <c r="P261">
        <f t="shared" si="21"/>
        <v>8.9050684157303377E-3</v>
      </c>
      <c r="Q261">
        <v>91.856707317073202</v>
      </c>
      <c r="R261">
        <f t="shared" ref="R261:R324" si="22">Q261*60*1.12/1000</f>
        <v>6.1727707317073204</v>
      </c>
    </row>
    <row r="262" spans="1:18">
      <c r="A262" t="s">
        <v>143</v>
      </c>
      <c r="B262" t="s">
        <v>170</v>
      </c>
      <c r="C262">
        <v>1976</v>
      </c>
      <c r="D262">
        <v>3</v>
      </c>
      <c r="E262">
        <v>7</v>
      </c>
      <c r="F262">
        <v>45.738</v>
      </c>
      <c r="J262">
        <v>2003</v>
      </c>
      <c r="K262">
        <v>3</v>
      </c>
      <c r="L262">
        <v>7</v>
      </c>
      <c r="M262">
        <v>0.80792036199999995</v>
      </c>
      <c r="N262">
        <v>89</v>
      </c>
      <c r="O262" s="4">
        <v>2.4342656135559082</v>
      </c>
      <c r="P262">
        <f t="shared" si="21"/>
        <v>9.0777568764044934E-3</v>
      </c>
      <c r="Q262">
        <v>85.769817073170742</v>
      </c>
      <c r="R262">
        <f t="shared" si="22"/>
        <v>5.7637317073170742</v>
      </c>
    </row>
    <row r="263" spans="1:18">
      <c r="A263" t="s">
        <v>143</v>
      </c>
      <c r="B263" t="s">
        <v>170</v>
      </c>
      <c r="C263">
        <v>1976</v>
      </c>
      <c r="D263">
        <v>3</v>
      </c>
      <c r="E263">
        <v>8</v>
      </c>
      <c r="F263">
        <v>44.890999999999998</v>
      </c>
      <c r="J263">
        <v>2003</v>
      </c>
      <c r="K263">
        <v>3</v>
      </c>
      <c r="L263">
        <v>8</v>
      </c>
      <c r="M263" t="s">
        <v>17</v>
      </c>
      <c r="N263" t="s">
        <v>17</v>
      </c>
      <c r="O263" s="4">
        <v>2.2002105712890625</v>
      </c>
      <c r="P263" t="s">
        <v>17</v>
      </c>
      <c r="Q263">
        <v>91.580030487804891</v>
      </c>
      <c r="R263">
        <f t="shared" si="22"/>
        <v>6.1541780487804898</v>
      </c>
    </row>
    <row r="264" spans="1:18">
      <c r="A264" t="s">
        <v>143</v>
      </c>
      <c r="B264" t="s">
        <v>170</v>
      </c>
      <c r="C264">
        <v>1976</v>
      </c>
      <c r="D264">
        <v>3</v>
      </c>
      <c r="E264">
        <v>9</v>
      </c>
      <c r="F264">
        <v>38.115000000000002</v>
      </c>
      <c r="J264">
        <v>2003</v>
      </c>
      <c r="K264">
        <v>3</v>
      </c>
      <c r="L264">
        <v>9</v>
      </c>
      <c r="M264" t="s">
        <v>17</v>
      </c>
      <c r="N264" t="s">
        <v>17</v>
      </c>
      <c r="O264" s="4">
        <v>2.1215794086456299</v>
      </c>
      <c r="P264" t="s">
        <v>17</v>
      </c>
      <c r="Q264">
        <v>72.489329268292693</v>
      </c>
      <c r="R264">
        <f t="shared" si="22"/>
        <v>4.8712829268292692</v>
      </c>
    </row>
    <row r="265" spans="1:18">
      <c r="A265" t="s">
        <v>143</v>
      </c>
      <c r="B265" t="s">
        <v>170</v>
      </c>
      <c r="C265">
        <v>1976</v>
      </c>
      <c r="D265">
        <v>3</v>
      </c>
      <c r="E265">
        <v>10</v>
      </c>
      <c r="F265">
        <v>40.777000000000001</v>
      </c>
      <c r="J265">
        <v>2003</v>
      </c>
      <c r="K265">
        <v>3</v>
      </c>
      <c r="L265">
        <v>10</v>
      </c>
      <c r="M265" t="s">
        <v>17</v>
      </c>
      <c r="N265" t="s">
        <v>17</v>
      </c>
      <c r="O265" s="4">
        <v>2.18829345703125</v>
      </c>
      <c r="P265" t="s">
        <v>17</v>
      </c>
      <c r="Q265">
        <v>96.006859756097583</v>
      </c>
      <c r="R265">
        <f t="shared" si="22"/>
        <v>6.4516609756097578</v>
      </c>
    </row>
    <row r="266" spans="1:18">
      <c r="A266" t="s">
        <v>143</v>
      </c>
      <c r="B266" t="s">
        <v>170</v>
      </c>
      <c r="C266">
        <v>1976</v>
      </c>
      <c r="D266">
        <v>3</v>
      </c>
      <c r="E266">
        <v>11</v>
      </c>
      <c r="F266">
        <v>39.082999999999998</v>
      </c>
      <c r="J266">
        <v>2003</v>
      </c>
      <c r="K266">
        <v>3</v>
      </c>
      <c r="L266">
        <v>11</v>
      </c>
      <c r="M266" t="s">
        <v>17</v>
      </c>
      <c r="N266" t="s">
        <v>17</v>
      </c>
      <c r="O266" s="4">
        <v>2.466053469106555E-3</v>
      </c>
      <c r="P266" t="s">
        <v>17</v>
      </c>
      <c r="Q266">
        <v>86.876524390243915</v>
      </c>
      <c r="R266">
        <f t="shared" si="22"/>
        <v>5.8381024390243912</v>
      </c>
    </row>
    <row r="267" spans="1:18">
      <c r="A267" t="s">
        <v>143</v>
      </c>
      <c r="B267" t="s">
        <v>170</v>
      </c>
      <c r="C267">
        <v>1976</v>
      </c>
      <c r="D267">
        <v>3</v>
      </c>
      <c r="E267">
        <v>12</v>
      </c>
      <c r="F267">
        <v>36.299999999999997</v>
      </c>
      <c r="J267">
        <v>2003</v>
      </c>
      <c r="K267">
        <v>3</v>
      </c>
      <c r="L267">
        <v>12</v>
      </c>
      <c r="M267" t="s">
        <v>17</v>
      </c>
      <c r="N267" t="s">
        <v>17</v>
      </c>
      <c r="O267" s="4">
        <v>2.4702868461608887</v>
      </c>
      <c r="P267" t="s">
        <v>17</v>
      </c>
      <c r="Q267">
        <v>78.576219512195138</v>
      </c>
      <c r="R267">
        <f t="shared" si="22"/>
        <v>5.2803219512195136</v>
      </c>
    </row>
    <row r="268" spans="1:18">
      <c r="A268" t="s">
        <v>143</v>
      </c>
      <c r="B268" t="s">
        <v>170</v>
      </c>
      <c r="C268">
        <v>1976</v>
      </c>
      <c r="D268">
        <v>3</v>
      </c>
      <c r="E268">
        <v>13</v>
      </c>
      <c r="F268">
        <v>44.406999999999996</v>
      </c>
      <c r="J268">
        <v>2003</v>
      </c>
      <c r="K268">
        <v>3</v>
      </c>
      <c r="L268">
        <v>13</v>
      </c>
      <c r="M268" t="s">
        <v>17</v>
      </c>
      <c r="N268" t="s">
        <v>17</v>
      </c>
      <c r="O268" s="4">
        <v>3.0354354381561279</v>
      </c>
      <c r="P268" t="s">
        <v>17</v>
      </c>
      <c r="Q268">
        <v>71.935975609756099</v>
      </c>
      <c r="R268">
        <f t="shared" si="22"/>
        <v>4.8340975609756107</v>
      </c>
    </row>
    <row r="269" spans="1:18">
      <c r="A269" t="s">
        <v>143</v>
      </c>
      <c r="B269" t="s">
        <v>170</v>
      </c>
      <c r="C269">
        <v>1976</v>
      </c>
      <c r="D269">
        <v>3</v>
      </c>
      <c r="E269">
        <v>14</v>
      </c>
      <c r="F269">
        <v>39.082999999999998</v>
      </c>
      <c r="J269">
        <v>2003</v>
      </c>
      <c r="K269">
        <v>3</v>
      </c>
      <c r="L269">
        <v>14</v>
      </c>
      <c r="M269" t="s">
        <v>17</v>
      </c>
      <c r="N269" t="s">
        <v>17</v>
      </c>
      <c r="O269" s="4">
        <v>2.0872418880462646</v>
      </c>
      <c r="P269" t="s">
        <v>17</v>
      </c>
      <c r="Q269">
        <v>88.259908536585371</v>
      </c>
      <c r="R269">
        <f t="shared" si="22"/>
        <v>5.9310658536585379</v>
      </c>
    </row>
    <row r="270" spans="1:18">
      <c r="A270" t="s">
        <v>143</v>
      </c>
      <c r="B270" t="s">
        <v>170</v>
      </c>
      <c r="C270">
        <v>1976</v>
      </c>
      <c r="D270">
        <v>4</v>
      </c>
      <c r="E270">
        <v>1</v>
      </c>
      <c r="F270">
        <v>30.370999999999999</v>
      </c>
      <c r="J270">
        <v>2003</v>
      </c>
      <c r="K270">
        <v>4</v>
      </c>
      <c r="L270">
        <v>1</v>
      </c>
      <c r="M270">
        <v>0.55406825000000004</v>
      </c>
      <c r="N270">
        <v>89</v>
      </c>
      <c r="O270" s="4">
        <v>1.9064465761184692</v>
      </c>
      <c r="P270">
        <f t="shared" ref="P270:P276" si="23">M270/N270</f>
        <v>6.2254859550561802E-3</v>
      </c>
      <c r="Q270">
        <v>36.798018292682933</v>
      </c>
      <c r="R270">
        <f t="shared" si="22"/>
        <v>2.4728268292682931</v>
      </c>
    </row>
    <row r="271" spans="1:18">
      <c r="A271" t="s">
        <v>143</v>
      </c>
      <c r="B271" t="s">
        <v>170</v>
      </c>
      <c r="C271">
        <v>1976</v>
      </c>
      <c r="D271">
        <v>4</v>
      </c>
      <c r="E271">
        <v>2</v>
      </c>
      <c r="F271">
        <v>24.805</v>
      </c>
      <c r="J271">
        <v>2003</v>
      </c>
      <c r="K271">
        <v>4</v>
      </c>
      <c r="L271">
        <v>2</v>
      </c>
      <c r="M271">
        <v>0.60317079200000001</v>
      </c>
      <c r="N271">
        <v>89</v>
      </c>
      <c r="O271" s="4">
        <v>2.0777962207794189</v>
      </c>
      <c r="P271">
        <f t="shared" si="23"/>
        <v>6.7771999101123599E-3</v>
      </c>
      <c r="Q271">
        <v>48.141768292682926</v>
      </c>
      <c r="R271">
        <f t="shared" si="22"/>
        <v>3.2351268292682924</v>
      </c>
    </row>
    <row r="272" spans="1:18">
      <c r="A272" t="s">
        <v>143</v>
      </c>
      <c r="B272" t="s">
        <v>170</v>
      </c>
      <c r="C272">
        <v>1976</v>
      </c>
      <c r="D272">
        <v>4</v>
      </c>
      <c r="E272">
        <v>3</v>
      </c>
      <c r="F272">
        <v>30.007999999999999</v>
      </c>
      <c r="J272">
        <v>2003</v>
      </c>
      <c r="K272">
        <v>4</v>
      </c>
      <c r="L272">
        <v>3</v>
      </c>
      <c r="M272">
        <v>0.72085941099999995</v>
      </c>
      <c r="N272">
        <v>89</v>
      </c>
      <c r="O272" s="4">
        <v>1.9055101871490479</v>
      </c>
      <c r="P272">
        <f t="shared" si="23"/>
        <v>8.0995439438202241E-3</v>
      </c>
      <c r="Q272">
        <v>57.548780487804883</v>
      </c>
      <c r="R272">
        <f t="shared" si="22"/>
        <v>3.8672780487804888</v>
      </c>
    </row>
    <row r="273" spans="1:18">
      <c r="A273" t="s">
        <v>143</v>
      </c>
      <c r="B273" t="s">
        <v>170</v>
      </c>
      <c r="C273">
        <v>1976</v>
      </c>
      <c r="D273">
        <v>4</v>
      </c>
      <c r="E273">
        <v>4</v>
      </c>
      <c r="F273">
        <v>31.338999999999999</v>
      </c>
      <c r="J273">
        <v>2003</v>
      </c>
      <c r="K273">
        <v>4</v>
      </c>
      <c r="L273">
        <v>4</v>
      </c>
      <c r="M273">
        <v>0.76361431000000002</v>
      </c>
      <c r="N273">
        <v>89</v>
      </c>
      <c r="O273" s="4">
        <v>2.2631800174713135</v>
      </c>
      <c r="P273">
        <f t="shared" si="23"/>
        <v>8.5799360674157308E-3</v>
      </c>
      <c r="Q273">
        <v>72.766006097560989</v>
      </c>
      <c r="R273">
        <f t="shared" si="22"/>
        <v>4.8898756097560989</v>
      </c>
    </row>
    <row r="274" spans="1:18">
      <c r="A274" t="s">
        <v>143</v>
      </c>
      <c r="B274" t="s">
        <v>170</v>
      </c>
      <c r="C274">
        <v>1976</v>
      </c>
      <c r="D274">
        <v>4</v>
      </c>
      <c r="E274">
        <v>5</v>
      </c>
      <c r="F274">
        <v>41.018999999999998</v>
      </c>
      <c r="J274">
        <v>2003</v>
      </c>
      <c r="K274">
        <v>4</v>
      </c>
      <c r="L274">
        <v>5</v>
      </c>
      <c r="M274">
        <v>0.81385938899999999</v>
      </c>
      <c r="N274">
        <v>89</v>
      </c>
      <c r="O274" s="4">
        <v>2.2155613899230957</v>
      </c>
      <c r="P274">
        <f t="shared" si="23"/>
        <v>9.1444875168539327E-3</v>
      </c>
      <c r="Q274">
        <v>87.706554878048792</v>
      </c>
      <c r="R274">
        <f t="shared" si="22"/>
        <v>5.8938804878048794</v>
      </c>
    </row>
    <row r="275" spans="1:18">
      <c r="A275" t="s">
        <v>143</v>
      </c>
      <c r="B275" t="s">
        <v>170</v>
      </c>
      <c r="C275">
        <v>1976</v>
      </c>
      <c r="D275">
        <v>4</v>
      </c>
      <c r="E275">
        <v>6</v>
      </c>
      <c r="F275">
        <v>45.253999999999998</v>
      </c>
      <c r="J275">
        <v>2003</v>
      </c>
      <c r="K275">
        <v>4</v>
      </c>
      <c r="L275">
        <v>6</v>
      </c>
      <c r="M275">
        <v>0.82757874099999995</v>
      </c>
      <c r="N275">
        <v>89</v>
      </c>
      <c r="O275" s="4">
        <v>2.7509527206420898</v>
      </c>
      <c r="P275">
        <f t="shared" si="23"/>
        <v>9.2986375393258429E-3</v>
      </c>
      <c r="Q275">
        <v>85.493140243902445</v>
      </c>
      <c r="R275">
        <f t="shared" si="22"/>
        <v>5.7451390243902454</v>
      </c>
    </row>
    <row r="276" spans="1:18">
      <c r="A276" t="s">
        <v>143</v>
      </c>
      <c r="B276" t="s">
        <v>170</v>
      </c>
      <c r="C276">
        <v>1976</v>
      </c>
      <c r="D276">
        <v>4</v>
      </c>
      <c r="E276">
        <v>7</v>
      </c>
      <c r="F276">
        <v>44.406999999999996</v>
      </c>
      <c r="J276">
        <v>2003</v>
      </c>
      <c r="K276">
        <v>4</v>
      </c>
      <c r="L276">
        <v>7</v>
      </c>
      <c r="M276">
        <v>0.82997088500000005</v>
      </c>
      <c r="N276">
        <v>89</v>
      </c>
      <c r="O276" s="4">
        <v>2.6286838054656982</v>
      </c>
      <c r="P276">
        <f t="shared" si="23"/>
        <v>9.3255155617977536E-3</v>
      </c>
      <c r="Q276">
        <v>93.793445121951237</v>
      </c>
      <c r="R276">
        <f t="shared" si="22"/>
        <v>6.3029195121951238</v>
      </c>
    </row>
    <row r="277" spans="1:18">
      <c r="A277" t="s">
        <v>143</v>
      </c>
      <c r="B277" t="s">
        <v>170</v>
      </c>
      <c r="C277">
        <v>1976</v>
      </c>
      <c r="D277">
        <v>4</v>
      </c>
      <c r="E277">
        <v>8</v>
      </c>
      <c r="F277">
        <v>44.649000000000001</v>
      </c>
      <c r="J277">
        <v>2003</v>
      </c>
      <c r="K277">
        <v>4</v>
      </c>
      <c r="L277">
        <v>8</v>
      </c>
      <c r="M277" t="s">
        <v>17</v>
      </c>
      <c r="N277" t="s">
        <v>17</v>
      </c>
      <c r="O277" s="4">
        <v>2.1955821514129639</v>
      </c>
      <c r="P277" t="s">
        <v>17</v>
      </c>
      <c r="Q277">
        <v>81.896341463414643</v>
      </c>
      <c r="R277">
        <f t="shared" si="22"/>
        <v>5.5034341463414638</v>
      </c>
    </row>
    <row r="278" spans="1:18">
      <c r="A278" t="s">
        <v>143</v>
      </c>
      <c r="B278" t="s">
        <v>170</v>
      </c>
      <c r="C278">
        <v>1976</v>
      </c>
      <c r="D278">
        <v>4</v>
      </c>
      <c r="E278">
        <v>9</v>
      </c>
      <c r="F278">
        <v>40.534999999999997</v>
      </c>
      <c r="J278">
        <v>2003</v>
      </c>
      <c r="K278">
        <v>4</v>
      </c>
      <c r="L278">
        <v>9</v>
      </c>
      <c r="M278" t="s">
        <v>17</v>
      </c>
      <c r="N278" t="s">
        <v>17</v>
      </c>
      <c r="O278" s="4">
        <v>2.3037607669830322</v>
      </c>
      <c r="P278" t="s">
        <v>17</v>
      </c>
      <c r="Q278">
        <v>93.793445121951237</v>
      </c>
      <c r="R278">
        <f t="shared" si="22"/>
        <v>6.3029195121951238</v>
      </c>
    </row>
    <row r="279" spans="1:18">
      <c r="A279" t="s">
        <v>143</v>
      </c>
      <c r="B279" t="s">
        <v>170</v>
      </c>
      <c r="C279">
        <v>1976</v>
      </c>
      <c r="D279">
        <v>4</v>
      </c>
      <c r="E279">
        <v>10</v>
      </c>
      <c r="F279">
        <v>33.154000000000003</v>
      </c>
      <c r="J279">
        <v>2003</v>
      </c>
      <c r="K279">
        <v>4</v>
      </c>
      <c r="L279">
        <v>10</v>
      </c>
      <c r="M279" t="s">
        <v>17</v>
      </c>
      <c r="N279" t="s">
        <v>17</v>
      </c>
      <c r="O279" s="4">
        <v>2.5254726409912109</v>
      </c>
      <c r="P279" t="s">
        <v>17</v>
      </c>
      <c r="Q279">
        <v>89.089939024390276</v>
      </c>
      <c r="R279">
        <f t="shared" si="22"/>
        <v>5.986843902439027</v>
      </c>
    </row>
    <row r="280" spans="1:18">
      <c r="A280" t="s">
        <v>143</v>
      </c>
      <c r="B280" t="s">
        <v>170</v>
      </c>
      <c r="C280">
        <v>1976</v>
      </c>
      <c r="D280">
        <v>4</v>
      </c>
      <c r="E280">
        <v>11</v>
      </c>
      <c r="F280">
        <v>36.542000000000002</v>
      </c>
      <c r="J280">
        <v>2003</v>
      </c>
      <c r="K280">
        <v>4</v>
      </c>
      <c r="L280">
        <v>11</v>
      </c>
      <c r="M280" t="s">
        <v>17</v>
      </c>
      <c r="N280" t="s">
        <v>17</v>
      </c>
      <c r="O280" s="4">
        <v>2.401524543762207</v>
      </c>
      <c r="P280" t="s">
        <v>17</v>
      </c>
      <c r="Q280">
        <v>89.643292682926841</v>
      </c>
      <c r="R280">
        <f t="shared" si="22"/>
        <v>6.0240292682926846</v>
      </c>
    </row>
    <row r="281" spans="1:18">
      <c r="A281" t="s">
        <v>143</v>
      </c>
      <c r="B281" t="s">
        <v>170</v>
      </c>
      <c r="C281">
        <v>1976</v>
      </c>
      <c r="D281">
        <v>4</v>
      </c>
      <c r="E281">
        <v>12</v>
      </c>
      <c r="F281">
        <v>38.841000000000001</v>
      </c>
      <c r="J281">
        <v>2003</v>
      </c>
      <c r="K281">
        <v>4</v>
      </c>
      <c r="L281">
        <v>12</v>
      </c>
      <c r="M281" t="s">
        <v>17</v>
      </c>
      <c r="N281" t="s">
        <v>17</v>
      </c>
      <c r="O281" s="4">
        <v>2.2904746532440186</v>
      </c>
      <c r="P281" t="s">
        <v>17</v>
      </c>
      <c r="Q281">
        <v>100.15701219512198</v>
      </c>
      <c r="R281">
        <f t="shared" si="22"/>
        <v>6.730551219512197</v>
      </c>
    </row>
    <row r="282" spans="1:18">
      <c r="A282" t="s">
        <v>143</v>
      </c>
      <c r="B282" t="s">
        <v>170</v>
      </c>
      <c r="C282">
        <v>1976</v>
      </c>
      <c r="D282">
        <v>4</v>
      </c>
      <c r="E282">
        <v>13</v>
      </c>
      <c r="F282">
        <v>45.616999999999997</v>
      </c>
      <c r="J282">
        <v>2003</v>
      </c>
      <c r="K282">
        <v>4</v>
      </c>
      <c r="L282">
        <v>13</v>
      </c>
      <c r="M282" t="s">
        <v>17</v>
      </c>
      <c r="N282" t="s">
        <v>17</v>
      </c>
      <c r="O282" s="4">
        <v>2.7298452854156494</v>
      </c>
      <c r="P282" t="s">
        <v>17</v>
      </c>
      <c r="Q282">
        <v>68.339176829268297</v>
      </c>
      <c r="R282">
        <f t="shared" si="22"/>
        <v>4.5923926829268291</v>
      </c>
    </row>
    <row r="283" spans="1:18">
      <c r="A283" t="s">
        <v>143</v>
      </c>
      <c r="B283" t="s">
        <v>170</v>
      </c>
      <c r="C283">
        <v>1976</v>
      </c>
      <c r="D283">
        <v>4</v>
      </c>
      <c r="E283">
        <v>14</v>
      </c>
      <c r="F283">
        <v>47.673999999999999</v>
      </c>
      <c r="J283">
        <v>2003</v>
      </c>
      <c r="K283">
        <v>4</v>
      </c>
      <c r="L283">
        <v>14</v>
      </c>
      <c r="M283" t="s">
        <v>17</v>
      </c>
      <c r="N283" t="s">
        <v>17</v>
      </c>
      <c r="O283" s="4">
        <v>2.0536959171295166</v>
      </c>
      <c r="P283" t="s">
        <v>17</v>
      </c>
      <c r="Q283">
        <v>96.006859756097583</v>
      </c>
      <c r="R283">
        <f t="shared" si="22"/>
        <v>6.4516609756097578</v>
      </c>
    </row>
    <row r="284" spans="1:18">
      <c r="A284" t="s">
        <v>143</v>
      </c>
      <c r="B284" t="s">
        <v>131</v>
      </c>
      <c r="C284">
        <v>1977</v>
      </c>
      <c r="D284">
        <v>1</v>
      </c>
      <c r="E284">
        <v>1</v>
      </c>
      <c r="F284">
        <v>14.882999999999999</v>
      </c>
      <c r="J284">
        <v>2004</v>
      </c>
      <c r="K284">
        <v>1</v>
      </c>
      <c r="L284">
        <v>1</v>
      </c>
      <c r="M284">
        <v>0.28158666666666665</v>
      </c>
      <c r="N284">
        <v>85</v>
      </c>
      <c r="O284" s="4">
        <v>2.3469808101654053</v>
      </c>
      <c r="P284">
        <f t="shared" ref="P284:P290" si="24">M284/N284</f>
        <v>3.3127843137254901E-3</v>
      </c>
      <c r="Q284">
        <v>28.829725609756103</v>
      </c>
      <c r="R284">
        <f t="shared" si="22"/>
        <v>1.9373575609756104</v>
      </c>
    </row>
    <row r="285" spans="1:18">
      <c r="A285" t="s">
        <v>143</v>
      </c>
      <c r="B285" t="s">
        <v>131</v>
      </c>
      <c r="C285">
        <v>1977</v>
      </c>
      <c r="D285">
        <v>1</v>
      </c>
      <c r="E285">
        <v>2</v>
      </c>
      <c r="F285">
        <v>14.641</v>
      </c>
      <c r="J285">
        <v>2004</v>
      </c>
      <c r="K285">
        <v>1</v>
      </c>
      <c r="L285">
        <v>2</v>
      </c>
      <c r="M285">
        <v>0.40662968122921689</v>
      </c>
      <c r="N285">
        <v>85</v>
      </c>
      <c r="O285">
        <v>2.3791935443878174</v>
      </c>
      <c r="P285">
        <f t="shared" si="24"/>
        <v>4.7838786026966696E-3</v>
      </c>
      <c r="Q285">
        <v>15.862804878048783</v>
      </c>
      <c r="R285">
        <f t="shared" si="22"/>
        <v>1.0659804878048782</v>
      </c>
    </row>
    <row r="286" spans="1:18">
      <c r="A286" t="s">
        <v>143</v>
      </c>
      <c r="B286" t="s">
        <v>131</v>
      </c>
      <c r="C286">
        <v>1977</v>
      </c>
      <c r="D286">
        <v>1</v>
      </c>
      <c r="E286">
        <v>3</v>
      </c>
      <c r="F286">
        <v>26.983000000000001</v>
      </c>
      <c r="J286">
        <v>2004</v>
      </c>
      <c r="K286">
        <v>1</v>
      </c>
      <c r="L286">
        <v>3</v>
      </c>
      <c r="M286">
        <v>0.62222316176470593</v>
      </c>
      <c r="N286">
        <v>85</v>
      </c>
      <c r="O286">
        <v>2.3755354881286621</v>
      </c>
      <c r="P286">
        <f t="shared" si="24"/>
        <v>7.320272491349482E-3</v>
      </c>
      <c r="Q286">
        <v>25.8969512195122</v>
      </c>
      <c r="R286">
        <f t="shared" si="22"/>
        <v>1.7402751219512202</v>
      </c>
    </row>
    <row r="287" spans="1:18">
      <c r="A287" t="s">
        <v>143</v>
      </c>
      <c r="B287" t="s">
        <v>131</v>
      </c>
      <c r="C287">
        <v>1977</v>
      </c>
      <c r="D287">
        <v>1</v>
      </c>
      <c r="E287">
        <v>4</v>
      </c>
      <c r="F287">
        <v>26.861999999999998</v>
      </c>
      <c r="J287">
        <v>2004</v>
      </c>
      <c r="K287">
        <v>1</v>
      </c>
      <c r="L287">
        <v>4</v>
      </c>
      <c r="M287">
        <v>0.6585271062271062</v>
      </c>
      <c r="N287">
        <v>85</v>
      </c>
      <c r="O287">
        <v>2.3474993705749512</v>
      </c>
      <c r="P287">
        <f t="shared" si="24"/>
        <v>7.7473777203188963E-3</v>
      </c>
      <c r="Q287">
        <v>26.19207317073171</v>
      </c>
      <c r="R287">
        <f t="shared" si="22"/>
        <v>1.7601073170731711</v>
      </c>
    </row>
    <row r="288" spans="1:18">
      <c r="A288" t="s">
        <v>143</v>
      </c>
      <c r="B288" t="s">
        <v>131</v>
      </c>
      <c r="C288">
        <v>1977</v>
      </c>
      <c r="D288">
        <v>1</v>
      </c>
      <c r="E288">
        <v>5</v>
      </c>
      <c r="F288">
        <v>30.25</v>
      </c>
      <c r="J288">
        <v>2004</v>
      </c>
      <c r="K288">
        <v>1</v>
      </c>
      <c r="L288">
        <v>5</v>
      </c>
      <c r="M288">
        <v>0.77760709150326812</v>
      </c>
      <c r="N288">
        <v>85</v>
      </c>
      <c r="O288">
        <v>2.3678464889526367</v>
      </c>
      <c r="P288">
        <f t="shared" si="24"/>
        <v>9.1483187235678609E-3</v>
      </c>
      <c r="Q288">
        <v>45.780792682926837</v>
      </c>
      <c r="R288">
        <f t="shared" si="22"/>
        <v>3.0764692682926835</v>
      </c>
    </row>
    <row r="289" spans="1:18">
      <c r="A289" t="s">
        <v>143</v>
      </c>
      <c r="B289" t="s">
        <v>131</v>
      </c>
      <c r="C289">
        <v>1977</v>
      </c>
      <c r="D289">
        <v>1</v>
      </c>
      <c r="E289">
        <v>6</v>
      </c>
      <c r="F289">
        <v>29.04</v>
      </c>
      <c r="J289">
        <v>2004</v>
      </c>
      <c r="K289">
        <v>1</v>
      </c>
      <c r="L289">
        <v>6</v>
      </c>
      <c r="M289">
        <v>0.45086569444444441</v>
      </c>
      <c r="N289">
        <v>85</v>
      </c>
      <c r="O289">
        <v>2.3888192176818848</v>
      </c>
      <c r="P289">
        <f t="shared" si="24"/>
        <v>5.3043022875816992E-3</v>
      </c>
      <c r="Q289">
        <v>46.850609756097569</v>
      </c>
      <c r="R289">
        <f t="shared" si="22"/>
        <v>3.1483609756097568</v>
      </c>
    </row>
    <row r="290" spans="1:18">
      <c r="A290" t="s">
        <v>143</v>
      </c>
      <c r="B290" t="s">
        <v>131</v>
      </c>
      <c r="C290">
        <v>1977</v>
      </c>
      <c r="D290">
        <v>1</v>
      </c>
      <c r="E290">
        <v>7</v>
      </c>
      <c r="F290">
        <v>26.015000000000001</v>
      </c>
      <c r="J290">
        <v>2004</v>
      </c>
      <c r="K290">
        <v>1</v>
      </c>
      <c r="L290">
        <v>7</v>
      </c>
      <c r="M290">
        <v>0.48169725490196075</v>
      </c>
      <c r="N290">
        <v>85</v>
      </c>
      <c r="O290">
        <v>2.5534071922302246</v>
      </c>
      <c r="P290">
        <f t="shared" si="24"/>
        <v>5.6670265282583619E-3</v>
      </c>
      <c r="Q290">
        <v>64.816158536585377</v>
      </c>
      <c r="R290">
        <f t="shared" si="22"/>
        <v>4.3556458536585376</v>
      </c>
    </row>
    <row r="291" spans="1:18">
      <c r="A291" t="s">
        <v>143</v>
      </c>
      <c r="B291" t="s">
        <v>131</v>
      </c>
      <c r="C291">
        <v>1977</v>
      </c>
      <c r="D291">
        <v>1</v>
      </c>
      <c r="E291">
        <v>8</v>
      </c>
      <c r="F291">
        <v>21.053999999999998</v>
      </c>
      <c r="J291">
        <v>2004</v>
      </c>
      <c r="K291">
        <v>1</v>
      </c>
      <c r="L291">
        <v>8</v>
      </c>
      <c r="M291" t="s">
        <v>17</v>
      </c>
      <c r="N291" t="s">
        <v>17</v>
      </c>
      <c r="O291">
        <v>2.6197855472564697</v>
      </c>
      <c r="P291" t="s">
        <v>17</v>
      </c>
      <c r="Q291">
        <v>60.647560975609764</v>
      </c>
      <c r="R291">
        <f t="shared" si="22"/>
        <v>4.0755160975609765</v>
      </c>
    </row>
    <row r="292" spans="1:18">
      <c r="A292" t="s">
        <v>143</v>
      </c>
      <c r="B292" t="s">
        <v>131</v>
      </c>
      <c r="C292">
        <v>1977</v>
      </c>
      <c r="D292">
        <v>1</v>
      </c>
      <c r="E292">
        <v>9</v>
      </c>
      <c r="F292">
        <v>30.734000000000002</v>
      </c>
      <c r="J292">
        <v>2004</v>
      </c>
      <c r="K292">
        <v>1</v>
      </c>
      <c r="L292">
        <v>9</v>
      </c>
      <c r="M292" t="s">
        <v>17</v>
      </c>
      <c r="N292" t="s">
        <v>17</v>
      </c>
      <c r="O292">
        <v>2.2266499996185303</v>
      </c>
      <c r="P292" t="s">
        <v>17</v>
      </c>
      <c r="Q292">
        <v>53.656859756097568</v>
      </c>
      <c r="R292">
        <f t="shared" si="22"/>
        <v>3.6057409756097569</v>
      </c>
    </row>
    <row r="293" spans="1:18">
      <c r="A293" t="s">
        <v>143</v>
      </c>
      <c r="B293" t="s">
        <v>131</v>
      </c>
      <c r="C293">
        <v>1977</v>
      </c>
      <c r="D293">
        <v>1</v>
      </c>
      <c r="E293">
        <v>10</v>
      </c>
      <c r="F293">
        <v>34.122</v>
      </c>
      <c r="J293">
        <v>2004</v>
      </c>
      <c r="K293">
        <v>1</v>
      </c>
      <c r="L293">
        <v>10</v>
      </c>
      <c r="M293" t="s">
        <v>17</v>
      </c>
      <c r="N293" t="s">
        <v>17</v>
      </c>
      <c r="O293">
        <v>2.2702572345733643</v>
      </c>
      <c r="P293" t="s">
        <v>17</v>
      </c>
      <c r="Q293">
        <v>51.757012195121952</v>
      </c>
      <c r="R293">
        <f t="shared" si="22"/>
        <v>3.478071219512195</v>
      </c>
    </row>
    <row r="294" spans="1:18">
      <c r="A294" t="s">
        <v>143</v>
      </c>
      <c r="B294" t="s">
        <v>131</v>
      </c>
      <c r="C294">
        <v>1977</v>
      </c>
      <c r="D294">
        <v>1</v>
      </c>
      <c r="E294">
        <v>11</v>
      </c>
      <c r="F294">
        <v>32.427999999999997</v>
      </c>
      <c r="J294">
        <v>2004</v>
      </c>
      <c r="K294">
        <v>1</v>
      </c>
      <c r="L294">
        <v>11</v>
      </c>
      <c r="M294" t="s">
        <v>17</v>
      </c>
      <c r="N294" t="s">
        <v>17</v>
      </c>
      <c r="O294">
        <v>2.4559853076934814</v>
      </c>
      <c r="P294" t="s">
        <v>17</v>
      </c>
      <c r="Q294">
        <v>52.845274390243908</v>
      </c>
      <c r="R294">
        <f t="shared" si="22"/>
        <v>3.551202439024391</v>
      </c>
    </row>
    <row r="295" spans="1:18">
      <c r="A295" t="s">
        <v>143</v>
      </c>
      <c r="B295" t="s">
        <v>131</v>
      </c>
      <c r="C295">
        <v>1977</v>
      </c>
      <c r="D295">
        <v>1</v>
      </c>
      <c r="E295">
        <v>12</v>
      </c>
      <c r="F295">
        <v>30.007999999999999</v>
      </c>
      <c r="J295">
        <v>2004</v>
      </c>
      <c r="K295">
        <v>1</v>
      </c>
      <c r="L295">
        <v>12</v>
      </c>
      <c r="M295" t="s">
        <v>17</v>
      </c>
      <c r="N295" t="s">
        <v>17</v>
      </c>
      <c r="O295">
        <v>2.3265626430511475</v>
      </c>
      <c r="P295" t="s">
        <v>17</v>
      </c>
      <c r="Q295">
        <v>58.268140243902444</v>
      </c>
      <c r="R295">
        <f t="shared" si="22"/>
        <v>3.9156190243902449</v>
      </c>
    </row>
    <row r="296" spans="1:18">
      <c r="A296" t="s">
        <v>143</v>
      </c>
      <c r="B296" t="s">
        <v>131</v>
      </c>
      <c r="C296">
        <v>1977</v>
      </c>
      <c r="D296">
        <v>1</v>
      </c>
      <c r="E296">
        <v>13</v>
      </c>
      <c r="F296">
        <v>26.257000000000001</v>
      </c>
      <c r="J296">
        <v>2004</v>
      </c>
      <c r="K296">
        <v>1</v>
      </c>
      <c r="L296">
        <v>13</v>
      </c>
      <c r="M296" t="s">
        <v>17</v>
      </c>
      <c r="N296" t="s">
        <v>17</v>
      </c>
      <c r="O296">
        <v>2.6430191993713379</v>
      </c>
      <c r="P296" t="s">
        <v>17</v>
      </c>
      <c r="Q296">
        <v>53.361737804878061</v>
      </c>
      <c r="R296">
        <f t="shared" si="22"/>
        <v>3.5859087804878058</v>
      </c>
    </row>
    <row r="297" spans="1:18">
      <c r="A297" t="s">
        <v>143</v>
      </c>
      <c r="B297" t="s">
        <v>131</v>
      </c>
      <c r="C297">
        <v>1977</v>
      </c>
      <c r="D297">
        <v>1</v>
      </c>
      <c r="E297">
        <v>14</v>
      </c>
      <c r="F297">
        <v>31.702000000000002</v>
      </c>
      <c r="J297">
        <v>2004</v>
      </c>
      <c r="K297">
        <v>1</v>
      </c>
      <c r="L297">
        <v>14</v>
      </c>
      <c r="M297" t="s">
        <v>17</v>
      </c>
      <c r="N297" t="s">
        <v>17</v>
      </c>
      <c r="O297">
        <v>2.1893661022186279</v>
      </c>
      <c r="P297" t="s">
        <v>17</v>
      </c>
      <c r="Q297">
        <v>56.29451219512196</v>
      </c>
      <c r="R297">
        <f t="shared" si="22"/>
        <v>3.7829912195121964</v>
      </c>
    </row>
    <row r="298" spans="1:18">
      <c r="A298" t="s">
        <v>143</v>
      </c>
      <c r="B298" t="s">
        <v>131</v>
      </c>
      <c r="C298">
        <v>1977</v>
      </c>
      <c r="D298">
        <v>2</v>
      </c>
      <c r="E298">
        <v>1</v>
      </c>
      <c r="F298">
        <v>13.552</v>
      </c>
      <c r="J298">
        <v>2004</v>
      </c>
      <c r="K298">
        <v>2</v>
      </c>
      <c r="L298">
        <v>1</v>
      </c>
      <c r="M298">
        <v>0.75848927793339571</v>
      </c>
      <c r="N298">
        <v>85</v>
      </c>
      <c r="O298">
        <v>2.3478150367736816</v>
      </c>
      <c r="P298">
        <f t="shared" ref="P298:P304" si="25">M298/N298</f>
        <v>8.9234032698046559E-3</v>
      </c>
      <c r="Q298">
        <v>19.072256097560977</v>
      </c>
      <c r="R298">
        <f t="shared" si="22"/>
        <v>1.2816556097560978</v>
      </c>
    </row>
    <row r="299" spans="1:18">
      <c r="A299" t="s">
        <v>143</v>
      </c>
      <c r="B299" t="s">
        <v>131</v>
      </c>
      <c r="C299">
        <v>1977</v>
      </c>
      <c r="D299">
        <v>2</v>
      </c>
      <c r="E299">
        <v>2</v>
      </c>
      <c r="F299">
        <v>16.818999999999999</v>
      </c>
      <c r="J299">
        <v>2004</v>
      </c>
      <c r="K299">
        <v>2</v>
      </c>
      <c r="L299">
        <v>2</v>
      </c>
      <c r="M299">
        <v>0.46692928921568627</v>
      </c>
      <c r="N299">
        <v>85</v>
      </c>
      <c r="O299">
        <v>2.22501540184021</v>
      </c>
      <c r="P299">
        <f t="shared" si="25"/>
        <v>5.4932857554786619E-3</v>
      </c>
      <c r="Q299">
        <v>20.086737804878052</v>
      </c>
      <c r="R299">
        <f t="shared" si="22"/>
        <v>1.3498287804878053</v>
      </c>
    </row>
    <row r="300" spans="1:18">
      <c r="A300" t="s">
        <v>143</v>
      </c>
      <c r="B300" t="s">
        <v>131</v>
      </c>
      <c r="C300">
        <v>1977</v>
      </c>
      <c r="D300">
        <v>2</v>
      </c>
      <c r="E300">
        <v>3</v>
      </c>
      <c r="F300">
        <v>23.837</v>
      </c>
      <c r="J300">
        <v>2004</v>
      </c>
      <c r="K300">
        <v>2</v>
      </c>
      <c r="L300">
        <v>3</v>
      </c>
      <c r="M300">
        <v>0.78385666666666676</v>
      </c>
      <c r="N300">
        <v>85</v>
      </c>
      <c r="O300">
        <v>2.2837004661560059</v>
      </c>
      <c r="P300">
        <f t="shared" si="25"/>
        <v>9.2218431372549023E-3</v>
      </c>
      <c r="Q300">
        <v>23.720426829268295</v>
      </c>
      <c r="R300">
        <f t="shared" si="22"/>
        <v>1.5940126829268295</v>
      </c>
    </row>
    <row r="301" spans="1:18">
      <c r="A301" t="s">
        <v>143</v>
      </c>
      <c r="B301" t="s">
        <v>131</v>
      </c>
      <c r="C301">
        <v>1977</v>
      </c>
      <c r="D301">
        <v>2</v>
      </c>
      <c r="E301">
        <v>4</v>
      </c>
      <c r="F301">
        <v>26.015000000000001</v>
      </c>
      <c r="J301">
        <v>2004</v>
      </c>
      <c r="K301">
        <v>2</v>
      </c>
      <c r="L301">
        <v>4</v>
      </c>
      <c r="M301">
        <v>0.80166663614163625</v>
      </c>
      <c r="N301">
        <v>85</v>
      </c>
      <c r="O301">
        <v>2.182711124420166</v>
      </c>
      <c r="P301">
        <f t="shared" si="25"/>
        <v>9.4313721899016035E-3</v>
      </c>
      <c r="Q301">
        <v>39.122103658536595</v>
      </c>
      <c r="R301">
        <f t="shared" si="22"/>
        <v>2.6290053658536596</v>
      </c>
    </row>
    <row r="302" spans="1:18">
      <c r="A302" t="s">
        <v>143</v>
      </c>
      <c r="B302" t="s">
        <v>131</v>
      </c>
      <c r="C302">
        <v>1977</v>
      </c>
      <c r="D302">
        <v>2</v>
      </c>
      <c r="E302">
        <v>5</v>
      </c>
      <c r="F302">
        <v>28.434999999999999</v>
      </c>
      <c r="J302">
        <v>2004</v>
      </c>
      <c r="K302">
        <v>2</v>
      </c>
      <c r="L302">
        <v>5</v>
      </c>
      <c r="M302">
        <v>0.37495098039215691</v>
      </c>
      <c r="N302">
        <v>85</v>
      </c>
      <c r="O302">
        <v>2.1829714775085449</v>
      </c>
      <c r="P302">
        <f t="shared" si="25"/>
        <v>4.4111880046136106E-3</v>
      </c>
      <c r="Q302">
        <v>50.558079268292694</v>
      </c>
      <c r="R302">
        <f t="shared" si="22"/>
        <v>3.3975029268292696</v>
      </c>
    </row>
    <row r="303" spans="1:18">
      <c r="A303" t="s">
        <v>143</v>
      </c>
      <c r="B303" t="s">
        <v>131</v>
      </c>
      <c r="C303">
        <v>1977</v>
      </c>
      <c r="D303">
        <v>2</v>
      </c>
      <c r="E303">
        <v>6</v>
      </c>
      <c r="F303">
        <v>31.46</v>
      </c>
      <c r="J303">
        <v>2004</v>
      </c>
      <c r="K303">
        <v>2</v>
      </c>
      <c r="L303">
        <v>6</v>
      </c>
      <c r="M303">
        <v>0.41123816993464063</v>
      </c>
      <c r="N303">
        <v>85</v>
      </c>
      <c r="O303">
        <v>2.6573300361633301</v>
      </c>
      <c r="P303">
        <f t="shared" si="25"/>
        <v>4.8380961168781253E-3</v>
      </c>
      <c r="Q303">
        <v>63.543445121951237</v>
      </c>
      <c r="R303">
        <f t="shared" si="22"/>
        <v>4.270119512195123</v>
      </c>
    </row>
    <row r="304" spans="1:18">
      <c r="A304" t="s">
        <v>143</v>
      </c>
      <c r="B304" t="s">
        <v>131</v>
      </c>
      <c r="C304">
        <v>1977</v>
      </c>
      <c r="D304">
        <v>2</v>
      </c>
      <c r="E304">
        <v>7</v>
      </c>
      <c r="F304">
        <v>32.307000000000002</v>
      </c>
      <c r="J304">
        <v>2004</v>
      </c>
      <c r="K304">
        <v>2</v>
      </c>
      <c r="L304">
        <v>7</v>
      </c>
      <c r="M304">
        <v>0.52164138888888889</v>
      </c>
      <c r="N304">
        <v>85</v>
      </c>
      <c r="O304">
        <v>2.925889253616333</v>
      </c>
      <c r="P304">
        <f t="shared" si="25"/>
        <v>6.1369575163398695E-3</v>
      </c>
      <c r="Q304">
        <v>59.264176829268301</v>
      </c>
      <c r="R304">
        <f t="shared" si="22"/>
        <v>3.9825526829268303</v>
      </c>
    </row>
    <row r="305" spans="1:18">
      <c r="A305" t="s">
        <v>143</v>
      </c>
      <c r="B305" t="s">
        <v>131</v>
      </c>
      <c r="C305">
        <v>1977</v>
      </c>
      <c r="D305">
        <v>2</v>
      </c>
      <c r="E305">
        <v>8</v>
      </c>
      <c r="F305">
        <v>23.837</v>
      </c>
      <c r="J305">
        <v>2004</v>
      </c>
      <c r="K305">
        <v>2</v>
      </c>
      <c r="L305">
        <v>8</v>
      </c>
      <c r="M305" t="s">
        <v>17</v>
      </c>
      <c r="N305" t="s">
        <v>17</v>
      </c>
      <c r="O305">
        <v>2.3995285034179688</v>
      </c>
      <c r="P305" t="s">
        <v>17</v>
      </c>
      <c r="Q305">
        <v>61.625152439024397</v>
      </c>
      <c r="R305">
        <f t="shared" si="22"/>
        <v>4.1412102439024405</v>
      </c>
    </row>
    <row r="306" spans="1:18">
      <c r="A306" t="s">
        <v>143</v>
      </c>
      <c r="B306" t="s">
        <v>131</v>
      </c>
      <c r="C306">
        <v>1977</v>
      </c>
      <c r="D306">
        <v>2</v>
      </c>
      <c r="E306">
        <v>9</v>
      </c>
      <c r="F306">
        <v>31.097000000000001</v>
      </c>
      <c r="J306">
        <v>2004</v>
      </c>
      <c r="K306">
        <v>2</v>
      </c>
      <c r="L306">
        <v>9</v>
      </c>
      <c r="M306" t="s">
        <v>17</v>
      </c>
      <c r="N306" t="s">
        <v>17</v>
      </c>
      <c r="O306">
        <v>2.2381582260131836</v>
      </c>
      <c r="P306" t="s">
        <v>17</v>
      </c>
      <c r="Q306">
        <v>62.233841463414649</v>
      </c>
      <c r="R306">
        <f t="shared" si="22"/>
        <v>4.1821141463414655</v>
      </c>
    </row>
    <row r="307" spans="1:18">
      <c r="A307" t="s">
        <v>143</v>
      </c>
      <c r="B307" t="s">
        <v>131</v>
      </c>
      <c r="C307">
        <v>1977</v>
      </c>
      <c r="D307">
        <v>2</v>
      </c>
      <c r="E307">
        <v>10</v>
      </c>
      <c r="F307">
        <v>30.007999999999999</v>
      </c>
      <c r="J307">
        <v>2004</v>
      </c>
      <c r="K307">
        <v>2</v>
      </c>
      <c r="L307">
        <v>10</v>
      </c>
      <c r="M307" t="s">
        <v>17</v>
      </c>
      <c r="N307" t="s">
        <v>17</v>
      </c>
      <c r="O307">
        <v>2.2259595394134521</v>
      </c>
      <c r="P307" t="s">
        <v>17</v>
      </c>
      <c r="Q307">
        <v>56.995426829268304</v>
      </c>
      <c r="R307">
        <f t="shared" si="22"/>
        <v>3.8300926829268302</v>
      </c>
    </row>
    <row r="308" spans="1:18">
      <c r="A308" t="s">
        <v>143</v>
      </c>
      <c r="B308" t="s">
        <v>131</v>
      </c>
      <c r="C308">
        <v>1977</v>
      </c>
      <c r="D308">
        <v>2</v>
      </c>
      <c r="E308">
        <v>11</v>
      </c>
      <c r="F308">
        <v>32.307000000000002</v>
      </c>
      <c r="J308">
        <v>2004</v>
      </c>
      <c r="K308">
        <v>2</v>
      </c>
      <c r="L308">
        <v>11</v>
      </c>
      <c r="M308" t="s">
        <v>17</v>
      </c>
      <c r="N308" t="s">
        <v>17</v>
      </c>
      <c r="O308">
        <v>2.4922440052032471</v>
      </c>
      <c r="P308" t="s">
        <v>17</v>
      </c>
      <c r="Q308">
        <v>65.775304878048786</v>
      </c>
      <c r="R308">
        <f t="shared" si="22"/>
        <v>4.4201004878048789</v>
      </c>
    </row>
    <row r="309" spans="1:18">
      <c r="A309" t="s">
        <v>143</v>
      </c>
      <c r="B309" t="s">
        <v>131</v>
      </c>
      <c r="C309">
        <v>1977</v>
      </c>
      <c r="D309">
        <v>2</v>
      </c>
      <c r="E309">
        <v>12</v>
      </c>
      <c r="F309">
        <v>32.790999999999997</v>
      </c>
      <c r="J309">
        <v>2004</v>
      </c>
      <c r="K309">
        <v>2</v>
      </c>
      <c r="L309">
        <v>12</v>
      </c>
      <c r="M309" t="s">
        <v>17</v>
      </c>
      <c r="N309" t="s">
        <v>17</v>
      </c>
      <c r="O309">
        <v>2.5477943420410156</v>
      </c>
      <c r="P309" t="s">
        <v>17</v>
      </c>
      <c r="Q309">
        <v>69.685670731707333</v>
      </c>
      <c r="R309">
        <f t="shared" si="22"/>
        <v>4.682877073170733</v>
      </c>
    </row>
    <row r="310" spans="1:18">
      <c r="A310" t="s">
        <v>143</v>
      </c>
      <c r="B310" t="s">
        <v>131</v>
      </c>
      <c r="C310">
        <v>1977</v>
      </c>
      <c r="D310">
        <v>2</v>
      </c>
      <c r="E310">
        <v>13</v>
      </c>
      <c r="F310">
        <v>31.097000000000001</v>
      </c>
      <c r="J310">
        <v>2004</v>
      </c>
      <c r="K310">
        <v>2</v>
      </c>
      <c r="L310">
        <v>13</v>
      </c>
      <c r="M310" t="s">
        <v>17</v>
      </c>
      <c r="N310" t="s">
        <v>17</v>
      </c>
      <c r="O310">
        <v>2.8993265628814697</v>
      </c>
      <c r="P310" t="s">
        <v>17</v>
      </c>
      <c r="Q310">
        <v>54.837347560975623</v>
      </c>
      <c r="R310">
        <f t="shared" si="22"/>
        <v>3.6850697560975618</v>
      </c>
    </row>
    <row r="311" spans="1:18">
      <c r="A311" t="s">
        <v>143</v>
      </c>
      <c r="B311" t="s">
        <v>131</v>
      </c>
      <c r="C311">
        <v>1977</v>
      </c>
      <c r="D311">
        <v>2</v>
      </c>
      <c r="E311">
        <v>14</v>
      </c>
      <c r="F311">
        <v>37.026000000000003</v>
      </c>
      <c r="J311">
        <v>2004</v>
      </c>
      <c r="K311">
        <v>2</v>
      </c>
      <c r="L311">
        <v>14</v>
      </c>
      <c r="M311" t="s">
        <v>17</v>
      </c>
      <c r="N311" t="s">
        <v>17</v>
      </c>
      <c r="O311">
        <v>2.1897103786468506</v>
      </c>
      <c r="P311" t="s">
        <v>17</v>
      </c>
      <c r="Q311">
        <v>63.045426829268301</v>
      </c>
      <c r="R311">
        <f t="shared" si="22"/>
        <v>4.2366526829268301</v>
      </c>
    </row>
    <row r="312" spans="1:18">
      <c r="A312" t="s">
        <v>143</v>
      </c>
      <c r="B312" t="s">
        <v>131</v>
      </c>
      <c r="C312">
        <v>1977</v>
      </c>
      <c r="D312">
        <v>3</v>
      </c>
      <c r="E312">
        <v>1</v>
      </c>
      <c r="F312">
        <v>12.221</v>
      </c>
      <c r="J312">
        <v>2004</v>
      </c>
      <c r="K312">
        <v>3</v>
      </c>
      <c r="L312">
        <v>1</v>
      </c>
      <c r="M312">
        <v>0.44419108974358973</v>
      </c>
      <c r="N312">
        <v>85</v>
      </c>
      <c r="O312">
        <v>2.2561113834381104</v>
      </c>
      <c r="P312">
        <f t="shared" ref="P312:P318" si="26">M312/N312</f>
        <v>5.2257775263951731E-3</v>
      </c>
      <c r="Q312">
        <v>23.572865853658538</v>
      </c>
      <c r="R312">
        <f t="shared" si="22"/>
        <v>1.584096585365854</v>
      </c>
    </row>
    <row r="313" spans="1:18">
      <c r="A313" t="s">
        <v>143</v>
      </c>
      <c r="B313" t="s">
        <v>131</v>
      </c>
      <c r="C313">
        <v>1977</v>
      </c>
      <c r="D313">
        <v>3</v>
      </c>
      <c r="E313">
        <v>2</v>
      </c>
      <c r="F313">
        <v>15.972</v>
      </c>
      <c r="J313">
        <v>2004</v>
      </c>
      <c r="K313">
        <v>3</v>
      </c>
      <c r="L313">
        <v>2</v>
      </c>
      <c r="M313">
        <v>0.38981925925925925</v>
      </c>
      <c r="N313">
        <v>85</v>
      </c>
      <c r="O313">
        <v>2.3387014865875244</v>
      </c>
      <c r="P313">
        <f t="shared" si="26"/>
        <v>4.5861089324618735E-3</v>
      </c>
      <c r="Q313">
        <v>20.289634146341466</v>
      </c>
      <c r="R313">
        <f t="shared" si="22"/>
        <v>1.3634634146341467</v>
      </c>
    </row>
    <row r="314" spans="1:18">
      <c r="A314" t="s">
        <v>143</v>
      </c>
      <c r="B314" t="s">
        <v>131</v>
      </c>
      <c r="C314">
        <v>1977</v>
      </c>
      <c r="D314">
        <v>3</v>
      </c>
      <c r="E314">
        <v>3</v>
      </c>
      <c r="F314">
        <v>28.677</v>
      </c>
      <c r="J314">
        <v>2004</v>
      </c>
      <c r="K314">
        <v>3</v>
      </c>
      <c r="L314">
        <v>3</v>
      </c>
      <c r="M314">
        <v>0.82346994047619049</v>
      </c>
      <c r="N314">
        <v>85</v>
      </c>
      <c r="O314">
        <v>2.3095531463623047</v>
      </c>
      <c r="P314">
        <f t="shared" si="26"/>
        <v>9.6878816526610647E-3</v>
      </c>
      <c r="Q314">
        <v>34.953506097560982</v>
      </c>
      <c r="R314">
        <f t="shared" si="22"/>
        <v>2.3488756097560981</v>
      </c>
    </row>
    <row r="315" spans="1:18">
      <c r="A315" t="s">
        <v>143</v>
      </c>
      <c r="B315" t="s">
        <v>131</v>
      </c>
      <c r="C315">
        <v>1977</v>
      </c>
      <c r="D315">
        <v>3</v>
      </c>
      <c r="E315">
        <v>4</v>
      </c>
      <c r="F315">
        <v>30.25</v>
      </c>
      <c r="J315">
        <v>2004</v>
      </c>
      <c r="K315">
        <v>3</v>
      </c>
      <c r="L315">
        <v>4</v>
      </c>
      <c r="M315">
        <v>0.6555509259259259</v>
      </c>
      <c r="N315">
        <v>85</v>
      </c>
      <c r="O315">
        <v>2.0720500946044922</v>
      </c>
      <c r="P315">
        <f t="shared" si="26"/>
        <v>7.7123638344226576E-3</v>
      </c>
      <c r="Q315">
        <v>41.888871951219521</v>
      </c>
      <c r="R315">
        <f t="shared" si="22"/>
        <v>2.8149321951219521</v>
      </c>
    </row>
    <row r="316" spans="1:18">
      <c r="A316" t="s">
        <v>143</v>
      </c>
      <c r="B316" t="s">
        <v>131</v>
      </c>
      <c r="C316">
        <v>1977</v>
      </c>
      <c r="D316">
        <v>3</v>
      </c>
      <c r="E316">
        <v>5</v>
      </c>
      <c r="F316">
        <v>26.861999999999998</v>
      </c>
      <c r="J316">
        <v>2004</v>
      </c>
      <c r="K316">
        <v>3</v>
      </c>
      <c r="L316">
        <v>5</v>
      </c>
      <c r="M316">
        <v>0.75277365079365077</v>
      </c>
      <c r="N316">
        <v>85</v>
      </c>
      <c r="O316">
        <v>2.2513236999511719</v>
      </c>
      <c r="P316">
        <f t="shared" si="26"/>
        <v>8.8561605975723615E-3</v>
      </c>
      <c r="Q316">
        <v>58.139024390243911</v>
      </c>
      <c r="R316">
        <f t="shared" si="22"/>
        <v>3.9069424390243914</v>
      </c>
    </row>
    <row r="317" spans="1:18">
      <c r="A317" t="s">
        <v>143</v>
      </c>
      <c r="B317" t="s">
        <v>131</v>
      </c>
      <c r="C317">
        <v>1977</v>
      </c>
      <c r="D317">
        <v>3</v>
      </c>
      <c r="E317">
        <v>6</v>
      </c>
      <c r="F317">
        <v>30.370999999999999</v>
      </c>
      <c r="J317">
        <v>2004</v>
      </c>
      <c r="K317">
        <v>3</v>
      </c>
      <c r="L317">
        <v>6</v>
      </c>
      <c r="M317">
        <v>0.66846755952380965</v>
      </c>
      <c r="N317">
        <v>85</v>
      </c>
      <c r="O317">
        <v>2.315178394317627</v>
      </c>
      <c r="P317">
        <f t="shared" si="26"/>
        <v>7.864324229691879E-3</v>
      </c>
      <c r="Q317">
        <v>63.266768292682926</v>
      </c>
      <c r="R317">
        <f t="shared" si="22"/>
        <v>4.2515268292682933</v>
      </c>
    </row>
    <row r="318" spans="1:18">
      <c r="A318" t="s">
        <v>143</v>
      </c>
      <c r="B318" t="s">
        <v>131</v>
      </c>
      <c r="C318">
        <v>1977</v>
      </c>
      <c r="D318">
        <v>3</v>
      </c>
      <c r="E318">
        <v>7</v>
      </c>
      <c r="F318">
        <v>29.524000000000001</v>
      </c>
      <c r="J318">
        <v>2004</v>
      </c>
      <c r="K318">
        <v>3</v>
      </c>
      <c r="L318">
        <v>7</v>
      </c>
      <c r="M318">
        <v>0.76474540975364513</v>
      </c>
      <c r="N318">
        <v>85</v>
      </c>
      <c r="O318">
        <v>2.7378814220428467</v>
      </c>
      <c r="P318">
        <f t="shared" si="26"/>
        <v>8.9970048206311198E-3</v>
      </c>
      <c r="Q318">
        <v>61.3484756097561</v>
      </c>
      <c r="R318">
        <f t="shared" si="22"/>
        <v>4.1226175609756099</v>
      </c>
    </row>
    <row r="319" spans="1:18">
      <c r="A319" t="s">
        <v>143</v>
      </c>
      <c r="B319" t="s">
        <v>131</v>
      </c>
      <c r="C319">
        <v>1977</v>
      </c>
      <c r="D319">
        <v>3</v>
      </c>
      <c r="E319">
        <v>8</v>
      </c>
      <c r="F319">
        <v>28.919</v>
      </c>
      <c r="J319">
        <v>2004</v>
      </c>
      <c r="K319">
        <v>3</v>
      </c>
      <c r="L319">
        <v>8</v>
      </c>
      <c r="M319" t="s">
        <v>17</v>
      </c>
      <c r="N319" t="s">
        <v>17</v>
      </c>
      <c r="O319">
        <v>2.2456626892089844</v>
      </c>
      <c r="P319" t="s">
        <v>17</v>
      </c>
      <c r="Q319">
        <v>59.78064024390244</v>
      </c>
      <c r="R319">
        <f t="shared" si="22"/>
        <v>4.0172590243902437</v>
      </c>
    </row>
    <row r="320" spans="1:18">
      <c r="A320" t="s">
        <v>143</v>
      </c>
      <c r="B320" t="s">
        <v>131</v>
      </c>
      <c r="C320">
        <v>1977</v>
      </c>
      <c r="D320">
        <v>3</v>
      </c>
      <c r="E320">
        <v>9</v>
      </c>
      <c r="F320">
        <v>32.064999999999998</v>
      </c>
      <c r="J320">
        <v>2004</v>
      </c>
      <c r="K320">
        <v>3</v>
      </c>
      <c r="L320">
        <v>9</v>
      </c>
      <c r="M320" t="s">
        <v>17</v>
      </c>
      <c r="N320" t="s">
        <v>17</v>
      </c>
      <c r="O320">
        <v>2.4306418895721436</v>
      </c>
      <c r="P320" t="s">
        <v>17</v>
      </c>
      <c r="Q320">
        <v>56.11006097560977</v>
      </c>
      <c r="R320">
        <f t="shared" si="22"/>
        <v>3.7705960975609774</v>
      </c>
    </row>
    <row r="321" spans="1:18">
      <c r="A321" t="s">
        <v>143</v>
      </c>
      <c r="B321" t="s">
        <v>131</v>
      </c>
      <c r="C321">
        <v>1977</v>
      </c>
      <c r="D321">
        <v>3</v>
      </c>
      <c r="E321">
        <v>10</v>
      </c>
      <c r="F321">
        <v>31.46</v>
      </c>
      <c r="J321">
        <v>2004</v>
      </c>
      <c r="K321">
        <v>3</v>
      </c>
      <c r="L321">
        <v>10</v>
      </c>
      <c r="M321" t="s">
        <v>17</v>
      </c>
      <c r="N321" t="s">
        <v>17</v>
      </c>
      <c r="O321">
        <v>2.2660312652587891</v>
      </c>
      <c r="P321" t="s">
        <v>17</v>
      </c>
      <c r="Q321">
        <v>58.175914634146345</v>
      </c>
      <c r="R321">
        <f t="shared" si="22"/>
        <v>3.9094214634146347</v>
      </c>
    </row>
    <row r="322" spans="1:18">
      <c r="A322" t="s">
        <v>143</v>
      </c>
      <c r="B322" t="s">
        <v>131</v>
      </c>
      <c r="C322">
        <v>1977</v>
      </c>
      <c r="D322">
        <v>3</v>
      </c>
      <c r="E322">
        <v>11</v>
      </c>
      <c r="F322">
        <v>31.943999999999999</v>
      </c>
      <c r="J322">
        <v>2004</v>
      </c>
      <c r="K322">
        <v>3</v>
      </c>
      <c r="L322">
        <v>11</v>
      </c>
      <c r="M322" t="s">
        <v>17</v>
      </c>
      <c r="N322" t="s">
        <v>17</v>
      </c>
      <c r="O322">
        <v>2.5456595420837402</v>
      </c>
      <c r="P322" t="s">
        <v>17</v>
      </c>
      <c r="Q322">
        <v>71.382621951219534</v>
      </c>
      <c r="R322">
        <f t="shared" si="22"/>
        <v>4.7969121951219531</v>
      </c>
    </row>
    <row r="323" spans="1:18">
      <c r="A323" t="s">
        <v>143</v>
      </c>
      <c r="B323" t="s">
        <v>131</v>
      </c>
      <c r="C323">
        <v>1977</v>
      </c>
      <c r="D323">
        <v>3</v>
      </c>
      <c r="E323">
        <v>12</v>
      </c>
      <c r="F323">
        <v>29.161000000000001</v>
      </c>
      <c r="J323">
        <v>2004</v>
      </c>
      <c r="K323">
        <v>3</v>
      </c>
      <c r="L323">
        <v>12</v>
      </c>
      <c r="M323" t="s">
        <v>17</v>
      </c>
      <c r="N323" t="s">
        <v>17</v>
      </c>
      <c r="O323">
        <v>2.494687557220459</v>
      </c>
      <c r="P323" t="s">
        <v>17</v>
      </c>
      <c r="Q323">
        <v>62.658079268292688</v>
      </c>
      <c r="R323">
        <f t="shared" si="22"/>
        <v>4.2106229268292692</v>
      </c>
    </row>
    <row r="324" spans="1:18">
      <c r="A324" t="s">
        <v>143</v>
      </c>
      <c r="B324" t="s">
        <v>131</v>
      </c>
      <c r="C324">
        <v>1977</v>
      </c>
      <c r="D324">
        <v>3</v>
      </c>
      <c r="E324">
        <v>13</v>
      </c>
      <c r="F324">
        <v>25.047000000000001</v>
      </c>
      <c r="J324">
        <v>2004</v>
      </c>
      <c r="K324">
        <v>3</v>
      </c>
      <c r="L324">
        <v>13</v>
      </c>
      <c r="M324" t="s">
        <v>17</v>
      </c>
      <c r="N324" t="s">
        <v>17</v>
      </c>
      <c r="O324">
        <v>3.319063663482666</v>
      </c>
      <c r="P324" t="s">
        <v>17</v>
      </c>
      <c r="Q324">
        <v>47.367073170731715</v>
      </c>
      <c r="R324">
        <f t="shared" si="22"/>
        <v>3.1830673170731716</v>
      </c>
    </row>
    <row r="325" spans="1:18">
      <c r="A325" t="s">
        <v>143</v>
      </c>
      <c r="B325" t="s">
        <v>131</v>
      </c>
      <c r="C325">
        <v>1977</v>
      </c>
      <c r="D325">
        <v>3</v>
      </c>
      <c r="E325">
        <v>14</v>
      </c>
      <c r="F325">
        <v>32.911999999999999</v>
      </c>
      <c r="J325">
        <v>2004</v>
      </c>
      <c r="K325">
        <v>3</v>
      </c>
      <c r="L325">
        <v>14</v>
      </c>
      <c r="M325" t="s">
        <v>17</v>
      </c>
      <c r="N325" t="s">
        <v>17</v>
      </c>
      <c r="O325">
        <v>2.3688125610351563</v>
      </c>
      <c r="P325" t="s">
        <v>17</v>
      </c>
      <c r="Q325">
        <v>65.609298780487819</v>
      </c>
      <c r="R325">
        <f t="shared" ref="R325:R388" si="27">Q325*60*1.12/1000</f>
        <v>4.4089448780487821</v>
      </c>
    </row>
    <row r="326" spans="1:18">
      <c r="A326" t="s">
        <v>143</v>
      </c>
      <c r="B326" t="s">
        <v>131</v>
      </c>
      <c r="C326">
        <v>1977</v>
      </c>
      <c r="D326">
        <v>4</v>
      </c>
      <c r="E326">
        <v>1</v>
      </c>
      <c r="F326">
        <v>21.78</v>
      </c>
      <c r="J326">
        <v>2004</v>
      </c>
      <c r="K326">
        <v>4</v>
      </c>
      <c r="L326">
        <v>1</v>
      </c>
      <c r="M326">
        <v>0.51151794871794865</v>
      </c>
      <c r="N326">
        <v>85</v>
      </c>
      <c r="O326">
        <v>2.236797571182251</v>
      </c>
      <c r="P326">
        <f t="shared" ref="P326:P332" si="28">M326/N326</f>
        <v>6.0178582202111601E-3</v>
      </c>
      <c r="Q326">
        <v>30.342225609756103</v>
      </c>
      <c r="R326">
        <f t="shared" si="27"/>
        <v>2.0389975609756101</v>
      </c>
    </row>
    <row r="327" spans="1:18">
      <c r="A327" t="s">
        <v>143</v>
      </c>
      <c r="B327" t="s">
        <v>131</v>
      </c>
      <c r="C327">
        <v>1977</v>
      </c>
      <c r="D327">
        <v>4</v>
      </c>
      <c r="E327">
        <v>2</v>
      </c>
      <c r="F327">
        <v>20.449000000000002</v>
      </c>
      <c r="J327">
        <v>2004</v>
      </c>
      <c r="K327">
        <v>4</v>
      </c>
      <c r="L327">
        <v>2</v>
      </c>
      <c r="M327">
        <v>0.80696152777777774</v>
      </c>
      <c r="N327">
        <v>85</v>
      </c>
      <c r="O327">
        <v>2.3691525459289551</v>
      </c>
      <c r="P327">
        <f t="shared" si="28"/>
        <v>9.4936650326797375E-3</v>
      </c>
      <c r="Q327">
        <v>23.92332317073171</v>
      </c>
      <c r="R327">
        <f t="shared" si="27"/>
        <v>1.6076473170731711</v>
      </c>
    </row>
    <row r="328" spans="1:18">
      <c r="A328" t="s">
        <v>143</v>
      </c>
      <c r="B328" t="s">
        <v>131</v>
      </c>
      <c r="C328">
        <v>1977</v>
      </c>
      <c r="D328">
        <v>4</v>
      </c>
      <c r="E328">
        <v>3</v>
      </c>
      <c r="F328">
        <v>27.951000000000001</v>
      </c>
      <c r="J328">
        <v>2004</v>
      </c>
      <c r="K328">
        <v>4</v>
      </c>
      <c r="L328">
        <v>3</v>
      </c>
      <c r="M328">
        <v>0.68398998778998787</v>
      </c>
      <c r="N328">
        <v>85</v>
      </c>
      <c r="O328">
        <v>2.1957361698150635</v>
      </c>
      <c r="P328">
        <f t="shared" si="28"/>
        <v>8.0469410328233865E-3</v>
      </c>
      <c r="Q328">
        <v>30.877134146341465</v>
      </c>
      <c r="R328">
        <f t="shared" si="27"/>
        <v>2.0749434146341468</v>
      </c>
    </row>
    <row r="329" spans="1:18">
      <c r="A329" t="s">
        <v>143</v>
      </c>
      <c r="B329" t="s">
        <v>131</v>
      </c>
      <c r="C329">
        <v>1977</v>
      </c>
      <c r="D329">
        <v>4</v>
      </c>
      <c r="E329">
        <v>4</v>
      </c>
      <c r="F329">
        <v>29.402999999999999</v>
      </c>
      <c r="J329">
        <v>2004</v>
      </c>
      <c r="K329">
        <v>4</v>
      </c>
      <c r="L329">
        <v>4</v>
      </c>
      <c r="M329">
        <v>0.52038967320261442</v>
      </c>
      <c r="N329">
        <v>85</v>
      </c>
      <c r="O329">
        <v>2.0159943103790283</v>
      </c>
      <c r="P329">
        <f t="shared" si="28"/>
        <v>6.1222314494425228E-3</v>
      </c>
      <c r="Q329">
        <v>37.166920731707329</v>
      </c>
      <c r="R329">
        <f t="shared" si="27"/>
        <v>2.4976170731707326</v>
      </c>
    </row>
    <row r="330" spans="1:18">
      <c r="A330" t="s">
        <v>143</v>
      </c>
      <c r="B330" t="s">
        <v>131</v>
      </c>
      <c r="C330">
        <v>1977</v>
      </c>
      <c r="D330">
        <v>4</v>
      </c>
      <c r="E330">
        <v>5</v>
      </c>
      <c r="F330">
        <v>29.402999999999999</v>
      </c>
      <c r="J330">
        <v>2004</v>
      </c>
      <c r="K330">
        <v>4</v>
      </c>
      <c r="L330">
        <v>5</v>
      </c>
      <c r="M330">
        <v>0.81581638888888885</v>
      </c>
      <c r="N330">
        <v>85</v>
      </c>
      <c r="O330">
        <v>2.6375637054443359</v>
      </c>
      <c r="P330">
        <f t="shared" si="28"/>
        <v>9.5978398692810451E-3</v>
      </c>
      <c r="Q330">
        <v>60.592225609756106</v>
      </c>
      <c r="R330">
        <f t="shared" si="27"/>
        <v>4.0717975609756101</v>
      </c>
    </row>
    <row r="331" spans="1:18">
      <c r="A331" t="s">
        <v>143</v>
      </c>
      <c r="B331" t="s">
        <v>131</v>
      </c>
      <c r="C331">
        <v>1977</v>
      </c>
      <c r="D331">
        <v>4</v>
      </c>
      <c r="E331">
        <v>6</v>
      </c>
      <c r="F331">
        <v>27.103999999999999</v>
      </c>
      <c r="J331">
        <v>2004</v>
      </c>
      <c r="K331">
        <v>4</v>
      </c>
      <c r="L331">
        <v>6</v>
      </c>
      <c r="M331">
        <v>0.74888731209150317</v>
      </c>
      <c r="N331">
        <v>85</v>
      </c>
      <c r="O331">
        <v>2.8225514888763428</v>
      </c>
      <c r="P331">
        <f t="shared" si="28"/>
        <v>8.8104389657823901E-3</v>
      </c>
      <c r="Q331">
        <v>51.240548780487813</v>
      </c>
      <c r="R331">
        <f t="shared" si="27"/>
        <v>3.4433648780487811</v>
      </c>
    </row>
    <row r="332" spans="1:18">
      <c r="A332" t="s">
        <v>143</v>
      </c>
      <c r="B332" t="s">
        <v>131</v>
      </c>
      <c r="C332">
        <v>1977</v>
      </c>
      <c r="D332">
        <v>4</v>
      </c>
      <c r="E332">
        <v>7</v>
      </c>
      <c r="F332">
        <v>27.466999999999999</v>
      </c>
      <c r="J332">
        <v>2004</v>
      </c>
      <c r="K332">
        <v>4</v>
      </c>
      <c r="L332">
        <v>7</v>
      </c>
      <c r="M332">
        <v>0.56409941448801748</v>
      </c>
      <c r="N332">
        <v>85</v>
      </c>
      <c r="O332">
        <v>2.9987106323242188</v>
      </c>
      <c r="P332">
        <f t="shared" si="28"/>
        <v>6.6364636998590288E-3</v>
      </c>
      <c r="Q332">
        <v>57.751676829268298</v>
      </c>
      <c r="R332">
        <f t="shared" si="27"/>
        <v>3.8809126829268301</v>
      </c>
    </row>
    <row r="333" spans="1:18">
      <c r="A333" t="s">
        <v>143</v>
      </c>
      <c r="B333" t="s">
        <v>131</v>
      </c>
      <c r="C333">
        <v>1977</v>
      </c>
      <c r="D333">
        <v>4</v>
      </c>
      <c r="E333">
        <v>8</v>
      </c>
      <c r="F333">
        <v>30.492000000000001</v>
      </c>
      <c r="J333">
        <v>2004</v>
      </c>
      <c r="K333">
        <v>4</v>
      </c>
      <c r="L333">
        <v>8</v>
      </c>
      <c r="M333" t="s">
        <v>17</v>
      </c>
      <c r="N333" t="s">
        <v>17</v>
      </c>
      <c r="O333">
        <v>1.9668625593185425</v>
      </c>
      <c r="P333" t="s">
        <v>17</v>
      </c>
      <c r="Q333">
        <v>61.293140243902442</v>
      </c>
      <c r="R333">
        <f t="shared" si="27"/>
        <v>4.1188990243902444</v>
      </c>
    </row>
    <row r="334" spans="1:18">
      <c r="A334" t="s">
        <v>143</v>
      </c>
      <c r="B334" t="s">
        <v>131</v>
      </c>
      <c r="C334">
        <v>1977</v>
      </c>
      <c r="D334">
        <v>4</v>
      </c>
      <c r="E334">
        <v>9</v>
      </c>
      <c r="F334">
        <v>33.154000000000003</v>
      </c>
      <c r="J334">
        <v>2004</v>
      </c>
      <c r="K334">
        <v>4</v>
      </c>
      <c r="L334">
        <v>9</v>
      </c>
      <c r="M334" t="s">
        <v>17</v>
      </c>
      <c r="N334" t="s">
        <v>17</v>
      </c>
      <c r="O334">
        <v>2.131169319152832</v>
      </c>
      <c r="P334" t="s">
        <v>17</v>
      </c>
      <c r="Q334">
        <v>58.969054878048787</v>
      </c>
      <c r="R334">
        <f t="shared" si="27"/>
        <v>3.9627204878048787</v>
      </c>
    </row>
    <row r="335" spans="1:18">
      <c r="A335" t="s">
        <v>143</v>
      </c>
      <c r="B335" t="s">
        <v>131</v>
      </c>
      <c r="C335">
        <v>1977</v>
      </c>
      <c r="D335">
        <v>4</v>
      </c>
      <c r="E335">
        <v>10</v>
      </c>
      <c r="F335">
        <v>27.103999999999999</v>
      </c>
      <c r="J335">
        <v>2004</v>
      </c>
      <c r="K335">
        <v>4</v>
      </c>
      <c r="L335">
        <v>10</v>
      </c>
      <c r="M335" t="s">
        <v>17</v>
      </c>
      <c r="N335" t="s">
        <v>17</v>
      </c>
      <c r="O335">
        <v>2.5022091865539551</v>
      </c>
      <c r="P335" t="s">
        <v>17</v>
      </c>
      <c r="Q335">
        <v>63.082317073170749</v>
      </c>
      <c r="R335">
        <f t="shared" si="27"/>
        <v>4.2391317073170747</v>
      </c>
    </row>
    <row r="336" spans="1:18">
      <c r="A336" t="s">
        <v>143</v>
      </c>
      <c r="B336" t="s">
        <v>131</v>
      </c>
      <c r="C336">
        <v>1977</v>
      </c>
      <c r="D336">
        <v>4</v>
      </c>
      <c r="E336">
        <v>11</v>
      </c>
      <c r="F336">
        <v>35.936999999999998</v>
      </c>
      <c r="J336">
        <v>2004</v>
      </c>
      <c r="K336">
        <v>4</v>
      </c>
      <c r="L336">
        <v>11</v>
      </c>
      <c r="M336" t="s">
        <v>17</v>
      </c>
      <c r="N336" t="s">
        <v>17</v>
      </c>
      <c r="O336">
        <v>2.511476993560791</v>
      </c>
      <c r="P336" t="s">
        <v>17</v>
      </c>
      <c r="Q336">
        <v>63.746341463414645</v>
      </c>
      <c r="R336">
        <f t="shared" si="27"/>
        <v>4.2837541463414643</v>
      </c>
    </row>
    <row r="337" spans="1:18">
      <c r="A337" t="s">
        <v>143</v>
      </c>
      <c r="B337" t="s">
        <v>131</v>
      </c>
      <c r="C337">
        <v>1977</v>
      </c>
      <c r="D337">
        <v>4</v>
      </c>
      <c r="E337">
        <v>12</v>
      </c>
      <c r="F337">
        <v>28.314</v>
      </c>
      <c r="J337">
        <v>2004</v>
      </c>
      <c r="K337">
        <v>4</v>
      </c>
      <c r="L337">
        <v>12</v>
      </c>
      <c r="M337" t="s">
        <v>17</v>
      </c>
      <c r="N337" t="s">
        <v>17</v>
      </c>
      <c r="O337">
        <v>2.1114435195922852</v>
      </c>
      <c r="P337" t="s">
        <v>17</v>
      </c>
      <c r="Q337">
        <v>64.078353658536599</v>
      </c>
      <c r="R337">
        <f t="shared" si="27"/>
        <v>4.3060653658536605</v>
      </c>
    </row>
    <row r="338" spans="1:18">
      <c r="A338" t="s">
        <v>143</v>
      </c>
      <c r="B338" t="s">
        <v>131</v>
      </c>
      <c r="C338">
        <v>1977</v>
      </c>
      <c r="D338">
        <v>4</v>
      </c>
      <c r="E338">
        <v>13</v>
      </c>
      <c r="F338">
        <v>21.175000000000001</v>
      </c>
      <c r="J338">
        <v>2004</v>
      </c>
      <c r="K338">
        <v>4</v>
      </c>
      <c r="L338">
        <v>13</v>
      </c>
      <c r="M338" t="s">
        <v>17</v>
      </c>
      <c r="N338" t="s">
        <v>17</v>
      </c>
      <c r="O338">
        <v>2.9035353660583496</v>
      </c>
      <c r="P338" t="s">
        <v>17</v>
      </c>
      <c r="Q338">
        <v>51.996798780487822</v>
      </c>
      <c r="R338">
        <f t="shared" si="27"/>
        <v>3.4941848780487823</v>
      </c>
    </row>
    <row r="339" spans="1:18">
      <c r="A339" t="s">
        <v>143</v>
      </c>
      <c r="B339" t="s">
        <v>131</v>
      </c>
      <c r="C339">
        <v>1977</v>
      </c>
      <c r="D339">
        <v>4</v>
      </c>
      <c r="E339">
        <v>14</v>
      </c>
      <c r="F339">
        <v>36.905000000000001</v>
      </c>
      <c r="J339">
        <v>2004</v>
      </c>
      <c r="K339">
        <v>4</v>
      </c>
      <c r="L339">
        <v>14</v>
      </c>
      <c r="M339" t="s">
        <v>17</v>
      </c>
      <c r="N339" t="s">
        <v>17</v>
      </c>
      <c r="O339">
        <v>2.2491927146911621</v>
      </c>
      <c r="P339" t="s">
        <v>17</v>
      </c>
      <c r="Q339">
        <v>58.323475609756102</v>
      </c>
      <c r="R339">
        <f t="shared" si="27"/>
        <v>3.9193375609756105</v>
      </c>
    </row>
    <row r="340" spans="1:18">
      <c r="A340" t="s">
        <v>143</v>
      </c>
      <c r="B340" t="s">
        <v>170</v>
      </c>
      <c r="C340">
        <v>1978</v>
      </c>
      <c r="D340">
        <v>1</v>
      </c>
      <c r="E340">
        <v>1</v>
      </c>
      <c r="F340">
        <v>19.844000000000001</v>
      </c>
      <c r="J340">
        <v>2005</v>
      </c>
      <c r="K340">
        <v>1</v>
      </c>
      <c r="L340">
        <v>1</v>
      </c>
      <c r="M340">
        <v>0.53811819444444442</v>
      </c>
      <c r="N340">
        <v>103</v>
      </c>
      <c r="O340">
        <v>2.3168840408325195</v>
      </c>
      <c r="P340">
        <f t="shared" ref="P340:P346" si="29">M340/N340</f>
        <v>5.2244484897518879E-3</v>
      </c>
      <c r="Q340">
        <v>25.244089838472824</v>
      </c>
      <c r="R340">
        <f t="shared" si="27"/>
        <v>1.6964028371453739</v>
      </c>
    </row>
    <row r="341" spans="1:18">
      <c r="A341" t="s">
        <v>143</v>
      </c>
      <c r="B341" t="s">
        <v>170</v>
      </c>
      <c r="C341">
        <v>1978</v>
      </c>
      <c r="D341">
        <v>1</v>
      </c>
      <c r="E341">
        <v>2</v>
      </c>
      <c r="F341">
        <v>18.271000000000001</v>
      </c>
      <c r="J341">
        <v>2005</v>
      </c>
      <c r="K341">
        <v>1</v>
      </c>
      <c r="L341">
        <v>2</v>
      </c>
      <c r="M341">
        <v>0.48566982570806094</v>
      </c>
      <c r="N341">
        <v>103</v>
      </c>
      <c r="O341">
        <v>2.4741442203521729</v>
      </c>
      <c r="P341">
        <f t="shared" si="29"/>
        <v>4.7152410262918535E-3</v>
      </c>
      <c r="Q341">
        <v>21.668994553528229</v>
      </c>
      <c r="R341">
        <f t="shared" si="27"/>
        <v>1.4561564339970972</v>
      </c>
    </row>
    <row r="342" spans="1:18">
      <c r="A342" t="s">
        <v>143</v>
      </c>
      <c r="B342" t="s">
        <v>170</v>
      </c>
      <c r="C342">
        <v>1978</v>
      </c>
      <c r="D342">
        <v>1</v>
      </c>
      <c r="E342">
        <v>3</v>
      </c>
      <c r="F342">
        <v>21.538</v>
      </c>
      <c r="J342">
        <v>2005</v>
      </c>
      <c r="K342">
        <v>1</v>
      </c>
      <c r="L342">
        <v>3</v>
      </c>
      <c r="M342">
        <v>0.63215888888888883</v>
      </c>
      <c r="N342">
        <v>103</v>
      </c>
      <c r="O342">
        <v>2.2797813415527344</v>
      </c>
      <c r="P342">
        <f t="shared" si="29"/>
        <v>6.1374649406688237E-3</v>
      </c>
      <c r="Q342">
        <v>26.541831975454574</v>
      </c>
      <c r="R342">
        <f t="shared" si="27"/>
        <v>1.7836111087505475</v>
      </c>
    </row>
    <row r="343" spans="1:18">
      <c r="A343" t="s">
        <v>143</v>
      </c>
      <c r="B343" t="s">
        <v>170</v>
      </c>
      <c r="C343">
        <v>1978</v>
      </c>
      <c r="D343">
        <v>1</v>
      </c>
      <c r="E343">
        <v>4</v>
      </c>
      <c r="F343">
        <v>30.734000000000002</v>
      </c>
      <c r="J343">
        <v>2005</v>
      </c>
      <c r="K343">
        <v>1</v>
      </c>
      <c r="L343">
        <v>4</v>
      </c>
      <c r="M343">
        <v>0.61889026416122006</v>
      </c>
      <c r="N343">
        <v>103</v>
      </c>
      <c r="O343">
        <v>2.1639151573181152</v>
      </c>
      <c r="P343">
        <f t="shared" si="29"/>
        <v>6.0086433413710687E-3</v>
      </c>
      <c r="Q343">
        <v>31.254480918895819</v>
      </c>
      <c r="R343">
        <f t="shared" si="27"/>
        <v>2.1003011177497992</v>
      </c>
    </row>
    <row r="344" spans="1:18">
      <c r="A344" t="s">
        <v>143</v>
      </c>
      <c r="B344" t="s">
        <v>170</v>
      </c>
      <c r="C344">
        <v>1978</v>
      </c>
      <c r="D344">
        <v>1</v>
      </c>
      <c r="E344">
        <v>5</v>
      </c>
      <c r="F344">
        <v>39.082999999999998</v>
      </c>
      <c r="J344">
        <v>2005</v>
      </c>
      <c r="K344">
        <v>1</v>
      </c>
      <c r="L344">
        <v>5</v>
      </c>
      <c r="M344">
        <v>0.70019543988648092</v>
      </c>
      <c r="N344">
        <v>103</v>
      </c>
      <c r="O344">
        <v>2.1702632904052734</v>
      </c>
      <c r="P344">
        <f t="shared" si="29"/>
        <v>6.7980139794803973E-3</v>
      </c>
      <c r="Q344">
        <v>34.436756942308229</v>
      </c>
      <c r="R344">
        <f t="shared" si="27"/>
        <v>2.3141500665231134</v>
      </c>
    </row>
    <row r="345" spans="1:18">
      <c r="A345" t="s">
        <v>143</v>
      </c>
      <c r="B345" t="s">
        <v>170</v>
      </c>
      <c r="C345">
        <v>1978</v>
      </c>
      <c r="D345">
        <v>1</v>
      </c>
      <c r="E345">
        <v>6</v>
      </c>
      <c r="F345">
        <v>42.954999999999998</v>
      </c>
      <c r="J345">
        <v>2005</v>
      </c>
      <c r="K345">
        <v>1</v>
      </c>
      <c r="L345">
        <v>6</v>
      </c>
      <c r="M345">
        <v>0.65007386982570814</v>
      </c>
      <c r="N345">
        <v>103</v>
      </c>
      <c r="O345">
        <v>2.1525390148162842</v>
      </c>
      <c r="P345">
        <f t="shared" si="29"/>
        <v>6.3113967944243505E-3</v>
      </c>
      <c r="Q345">
        <v>32.529864759885712</v>
      </c>
      <c r="R345">
        <f t="shared" si="27"/>
        <v>2.1860069118643199</v>
      </c>
    </row>
    <row r="346" spans="1:18">
      <c r="A346" t="s">
        <v>143</v>
      </c>
      <c r="B346" t="s">
        <v>170</v>
      </c>
      <c r="C346">
        <v>1978</v>
      </c>
      <c r="D346">
        <v>1</v>
      </c>
      <c r="E346">
        <v>7</v>
      </c>
      <c r="F346">
        <v>42.470999999999997</v>
      </c>
      <c r="J346">
        <v>2005</v>
      </c>
      <c r="K346">
        <v>1</v>
      </c>
      <c r="L346">
        <v>7</v>
      </c>
      <c r="M346">
        <v>0.78319852693602687</v>
      </c>
      <c r="N346">
        <v>103</v>
      </c>
      <c r="O346">
        <v>2.2729043960571289</v>
      </c>
      <c r="P346">
        <f t="shared" si="29"/>
        <v>7.6038691935536593E-3</v>
      </c>
      <c r="Q346">
        <v>51.339962865693913</v>
      </c>
      <c r="R346">
        <f t="shared" si="27"/>
        <v>3.4500455045746312</v>
      </c>
    </row>
    <row r="347" spans="1:18">
      <c r="A347" t="s">
        <v>143</v>
      </c>
      <c r="B347" t="s">
        <v>170</v>
      </c>
      <c r="C347">
        <v>1978</v>
      </c>
      <c r="D347">
        <v>1</v>
      </c>
      <c r="E347">
        <v>8</v>
      </c>
      <c r="F347">
        <v>31.702000000000002</v>
      </c>
      <c r="J347">
        <v>2005</v>
      </c>
      <c r="K347">
        <v>1</v>
      </c>
      <c r="L347">
        <v>8</v>
      </c>
      <c r="M347" t="s">
        <v>17</v>
      </c>
      <c r="N347" t="s">
        <v>17</v>
      </c>
      <c r="O347">
        <v>2.1514832973480225</v>
      </c>
      <c r="P347" t="s">
        <v>17</v>
      </c>
      <c r="Q347">
        <v>49.080309525701217</v>
      </c>
      <c r="R347">
        <f t="shared" si="27"/>
        <v>3.2981968001271222</v>
      </c>
    </row>
    <row r="348" spans="1:18">
      <c r="A348" t="s">
        <v>143</v>
      </c>
      <c r="B348" t="s">
        <v>170</v>
      </c>
      <c r="C348">
        <v>1978</v>
      </c>
      <c r="D348">
        <v>1</v>
      </c>
      <c r="E348">
        <v>9</v>
      </c>
      <c r="F348">
        <v>37.872999999999998</v>
      </c>
      <c r="J348">
        <v>2005</v>
      </c>
      <c r="K348">
        <v>1</v>
      </c>
      <c r="L348">
        <v>9</v>
      </c>
      <c r="M348" t="s">
        <v>17</v>
      </c>
      <c r="N348" t="s">
        <v>17</v>
      </c>
      <c r="O348">
        <v>2.2488045692443848</v>
      </c>
      <c r="P348" t="s">
        <v>17</v>
      </c>
      <c r="Q348">
        <v>37.046587355015241</v>
      </c>
      <c r="R348">
        <f t="shared" si="27"/>
        <v>2.4895306702570243</v>
      </c>
    </row>
    <row r="349" spans="1:18">
      <c r="A349" t="s">
        <v>143</v>
      </c>
      <c r="B349" t="s">
        <v>170</v>
      </c>
      <c r="C349">
        <v>1978</v>
      </c>
      <c r="D349">
        <v>1</v>
      </c>
      <c r="E349">
        <v>10</v>
      </c>
      <c r="F349">
        <v>42.107999999999997</v>
      </c>
      <c r="J349">
        <v>2005</v>
      </c>
      <c r="K349">
        <v>1</v>
      </c>
      <c r="L349">
        <v>10</v>
      </c>
      <c r="M349" t="s">
        <v>17</v>
      </c>
      <c r="N349" t="s">
        <v>17</v>
      </c>
      <c r="O349">
        <v>2.1121726036071777</v>
      </c>
      <c r="P349" t="s">
        <v>17</v>
      </c>
      <c r="Q349">
        <v>36.978264415426828</v>
      </c>
      <c r="R349">
        <f t="shared" si="27"/>
        <v>2.4849393687166836</v>
      </c>
    </row>
    <row r="350" spans="1:18">
      <c r="A350" t="s">
        <v>143</v>
      </c>
      <c r="B350" t="s">
        <v>170</v>
      </c>
      <c r="C350">
        <v>1978</v>
      </c>
      <c r="D350">
        <v>1</v>
      </c>
      <c r="E350">
        <v>11</v>
      </c>
      <c r="F350">
        <v>38.356999999999999</v>
      </c>
      <c r="J350">
        <v>2005</v>
      </c>
      <c r="K350">
        <v>1</v>
      </c>
      <c r="L350">
        <v>11</v>
      </c>
      <c r="M350" t="s">
        <v>17</v>
      </c>
      <c r="N350" t="s">
        <v>17</v>
      </c>
      <c r="O350">
        <v>2.4005825519561768</v>
      </c>
      <c r="P350" t="s">
        <v>17</v>
      </c>
      <c r="Q350">
        <v>25.061124245152438</v>
      </c>
      <c r="R350">
        <f t="shared" si="27"/>
        <v>1.6841075492742441</v>
      </c>
    </row>
    <row r="351" spans="1:18">
      <c r="A351" t="s">
        <v>143</v>
      </c>
      <c r="B351" t="s">
        <v>170</v>
      </c>
      <c r="C351">
        <v>1978</v>
      </c>
      <c r="D351">
        <v>1</v>
      </c>
      <c r="E351">
        <v>12</v>
      </c>
      <c r="F351">
        <v>39.567</v>
      </c>
      <c r="J351">
        <v>2005</v>
      </c>
      <c r="K351">
        <v>1</v>
      </c>
      <c r="L351">
        <v>12</v>
      </c>
      <c r="M351" t="s">
        <v>17</v>
      </c>
      <c r="N351" t="s">
        <v>17</v>
      </c>
      <c r="O351">
        <v>2.2445063591003418</v>
      </c>
      <c r="P351" t="s">
        <v>17</v>
      </c>
      <c r="Q351">
        <v>37.296764365320122</v>
      </c>
      <c r="R351">
        <f t="shared" si="27"/>
        <v>2.5063425653495126</v>
      </c>
    </row>
    <row r="352" spans="1:18">
      <c r="A352" t="s">
        <v>143</v>
      </c>
      <c r="B352" t="s">
        <v>170</v>
      </c>
      <c r="C352">
        <v>1978</v>
      </c>
      <c r="D352">
        <v>1</v>
      </c>
      <c r="E352">
        <v>13</v>
      </c>
      <c r="F352">
        <v>44.77</v>
      </c>
      <c r="J352">
        <v>2005</v>
      </c>
      <c r="K352">
        <v>1</v>
      </c>
      <c r="L352">
        <v>13</v>
      </c>
      <c r="M352" t="s">
        <v>17</v>
      </c>
      <c r="N352" t="s">
        <v>17</v>
      </c>
      <c r="O352">
        <v>2.6850736141204834</v>
      </c>
      <c r="P352" t="s">
        <v>17</v>
      </c>
      <c r="Q352">
        <v>22.749951160045732</v>
      </c>
      <c r="R352">
        <f t="shared" si="27"/>
        <v>1.5287967179550732</v>
      </c>
    </row>
    <row r="353" spans="1:18">
      <c r="A353" t="s">
        <v>143</v>
      </c>
      <c r="B353" t="s">
        <v>170</v>
      </c>
      <c r="C353">
        <v>1978</v>
      </c>
      <c r="D353">
        <v>1</v>
      </c>
      <c r="E353">
        <v>14</v>
      </c>
      <c r="F353">
        <v>35.695</v>
      </c>
      <c r="J353">
        <v>2005</v>
      </c>
      <c r="K353">
        <v>1</v>
      </c>
      <c r="L353">
        <v>14</v>
      </c>
      <c r="M353" t="s">
        <v>17</v>
      </c>
      <c r="N353" t="s">
        <v>17</v>
      </c>
      <c r="O353">
        <v>2.1852645874023438</v>
      </c>
      <c r="P353" t="s">
        <v>17</v>
      </c>
      <c r="Q353">
        <v>36.178866702637194</v>
      </c>
      <c r="R353">
        <f t="shared" si="27"/>
        <v>2.4312198424172196</v>
      </c>
    </row>
    <row r="354" spans="1:18">
      <c r="A354" t="s">
        <v>143</v>
      </c>
      <c r="B354" t="s">
        <v>170</v>
      </c>
      <c r="C354">
        <v>1978</v>
      </c>
      <c r="D354">
        <v>2</v>
      </c>
      <c r="E354">
        <v>1</v>
      </c>
      <c r="F354">
        <v>19.239000000000001</v>
      </c>
      <c r="J354">
        <v>2005</v>
      </c>
      <c r="K354">
        <v>2</v>
      </c>
      <c r="L354">
        <v>1</v>
      </c>
      <c r="M354">
        <v>0.50256375661375674</v>
      </c>
      <c r="N354">
        <v>103</v>
      </c>
      <c r="O354">
        <v>2.3433043956756592</v>
      </c>
      <c r="P354">
        <f t="shared" ref="P354:P360" si="30">M354/N354</f>
        <v>4.8792597729490949E-3</v>
      </c>
      <c r="Q354">
        <v>18.660620253344305</v>
      </c>
      <c r="R354">
        <f t="shared" si="27"/>
        <v>1.2539936810247374</v>
      </c>
    </row>
    <row r="355" spans="1:18">
      <c r="A355" t="s">
        <v>143</v>
      </c>
      <c r="B355" t="s">
        <v>170</v>
      </c>
      <c r="C355">
        <v>1978</v>
      </c>
      <c r="D355">
        <v>2</v>
      </c>
      <c r="E355">
        <v>2</v>
      </c>
      <c r="F355">
        <v>21.295999999999999</v>
      </c>
      <c r="J355">
        <v>2005</v>
      </c>
      <c r="K355">
        <v>2</v>
      </c>
      <c r="L355">
        <v>2</v>
      </c>
      <c r="M355">
        <v>0.59017544494720964</v>
      </c>
      <c r="N355">
        <v>103</v>
      </c>
      <c r="O355">
        <v>2.1199288368225098</v>
      </c>
      <c r="P355">
        <f t="shared" si="30"/>
        <v>5.7298586888078606E-3</v>
      </c>
      <c r="Q355">
        <v>25.498099406982526</v>
      </c>
      <c r="R355">
        <f t="shared" si="27"/>
        <v>1.7134722801492257</v>
      </c>
    </row>
    <row r="356" spans="1:18">
      <c r="A356" t="s">
        <v>143</v>
      </c>
      <c r="B356" t="s">
        <v>170</v>
      </c>
      <c r="C356">
        <v>1978</v>
      </c>
      <c r="D356">
        <v>2</v>
      </c>
      <c r="E356">
        <v>3</v>
      </c>
      <c r="F356">
        <v>24.684000000000001</v>
      </c>
      <c r="J356">
        <v>2005</v>
      </c>
      <c r="K356">
        <v>2</v>
      </c>
      <c r="L356">
        <v>3</v>
      </c>
      <c r="M356">
        <v>0.59749129273504276</v>
      </c>
      <c r="N356">
        <v>103</v>
      </c>
      <c r="O356">
        <v>2.1289436817169189</v>
      </c>
      <c r="P356">
        <f t="shared" si="30"/>
        <v>5.8008863372334251E-3</v>
      </c>
      <c r="Q356">
        <v>28.970300956554876</v>
      </c>
      <c r="R356">
        <f t="shared" si="27"/>
        <v>1.9468042242804879</v>
      </c>
    </row>
    <row r="357" spans="1:18">
      <c r="A357" t="s">
        <v>143</v>
      </c>
      <c r="B357" t="s">
        <v>170</v>
      </c>
      <c r="C357">
        <v>1978</v>
      </c>
      <c r="D357">
        <v>2</v>
      </c>
      <c r="E357">
        <v>4</v>
      </c>
      <c r="F357">
        <v>34.243000000000002</v>
      </c>
      <c r="J357">
        <v>2005</v>
      </c>
      <c r="K357">
        <v>2</v>
      </c>
      <c r="L357">
        <v>4</v>
      </c>
      <c r="M357">
        <v>0.66437114845938383</v>
      </c>
      <c r="N357">
        <v>103</v>
      </c>
      <c r="O357">
        <v>2.0698084831237793</v>
      </c>
      <c r="P357">
        <f t="shared" si="30"/>
        <v>6.4502053248483866E-3</v>
      </c>
      <c r="Q357">
        <v>35.908869266507004</v>
      </c>
      <c r="R357">
        <f t="shared" si="27"/>
        <v>2.4130760147092705</v>
      </c>
    </row>
    <row r="358" spans="1:18">
      <c r="A358" t="s">
        <v>143</v>
      </c>
      <c r="B358" t="s">
        <v>170</v>
      </c>
      <c r="C358">
        <v>1978</v>
      </c>
      <c r="D358">
        <v>2</v>
      </c>
      <c r="E358">
        <v>5</v>
      </c>
      <c r="F358">
        <v>38.962000000000003</v>
      </c>
      <c r="J358">
        <v>2005</v>
      </c>
      <c r="K358">
        <v>2</v>
      </c>
      <c r="L358">
        <v>5</v>
      </c>
      <c r="M358">
        <v>0.70824001984126994</v>
      </c>
      <c r="N358">
        <v>103</v>
      </c>
      <c r="O358">
        <v>2.1133553981781006</v>
      </c>
      <c r="P358">
        <f t="shared" si="30"/>
        <v>6.8761166974880576E-3</v>
      </c>
      <c r="Q358">
        <v>34.916445898289176</v>
      </c>
      <c r="R358">
        <f t="shared" si="27"/>
        <v>2.3463851643650329</v>
      </c>
    </row>
    <row r="359" spans="1:18">
      <c r="A359" t="s">
        <v>143</v>
      </c>
      <c r="B359" t="s">
        <v>170</v>
      </c>
      <c r="C359">
        <v>1978</v>
      </c>
      <c r="D359">
        <v>2</v>
      </c>
      <c r="E359">
        <v>6</v>
      </c>
      <c r="F359">
        <v>44.164999999999999</v>
      </c>
      <c r="J359">
        <v>2005</v>
      </c>
      <c r="K359">
        <v>2</v>
      </c>
      <c r="L359">
        <v>6</v>
      </c>
      <c r="M359">
        <v>0.77530501089324633</v>
      </c>
      <c r="N359">
        <v>103</v>
      </c>
      <c r="O359">
        <v>2.1175520420074463</v>
      </c>
      <c r="P359">
        <f t="shared" si="30"/>
        <v>7.5272331154684112E-3</v>
      </c>
      <c r="Q359">
        <v>46.177980222890724</v>
      </c>
      <c r="R359">
        <f t="shared" si="27"/>
        <v>3.1031602709782571</v>
      </c>
    </row>
    <row r="360" spans="1:18">
      <c r="A360" t="s">
        <v>143</v>
      </c>
      <c r="B360" t="s">
        <v>170</v>
      </c>
      <c r="C360">
        <v>1978</v>
      </c>
      <c r="D360">
        <v>2</v>
      </c>
      <c r="E360">
        <v>7</v>
      </c>
      <c r="F360">
        <v>50.698999999999998</v>
      </c>
      <c r="J360">
        <v>2005</v>
      </c>
      <c r="K360">
        <v>2</v>
      </c>
      <c r="L360">
        <v>7</v>
      </c>
      <c r="M360">
        <v>0.79039372549019615</v>
      </c>
      <c r="N360">
        <v>103</v>
      </c>
      <c r="O360">
        <v>2.440178394317627</v>
      </c>
      <c r="P360">
        <f t="shared" si="30"/>
        <v>7.6737254901960792E-3</v>
      </c>
      <c r="Q360">
        <v>46.035196301231373</v>
      </c>
      <c r="R360">
        <f t="shared" si="27"/>
        <v>3.0935651914427487</v>
      </c>
    </row>
    <row r="361" spans="1:18">
      <c r="A361" t="s">
        <v>143</v>
      </c>
      <c r="B361" t="s">
        <v>170</v>
      </c>
      <c r="C361">
        <v>1978</v>
      </c>
      <c r="D361">
        <v>2</v>
      </c>
      <c r="E361">
        <v>8</v>
      </c>
      <c r="F361">
        <v>36.420999999999999</v>
      </c>
      <c r="J361">
        <v>2005</v>
      </c>
      <c r="K361">
        <v>2</v>
      </c>
      <c r="L361">
        <v>8</v>
      </c>
      <c r="M361" t="s">
        <v>17</v>
      </c>
      <c r="N361" t="s">
        <v>17</v>
      </c>
      <c r="O361">
        <v>2.0675156116485596</v>
      </c>
      <c r="P361" t="s">
        <v>17</v>
      </c>
      <c r="Q361">
        <v>47.860390002881104</v>
      </c>
      <c r="R361">
        <f t="shared" si="27"/>
        <v>3.2162182081936104</v>
      </c>
    </row>
    <row r="362" spans="1:18">
      <c r="A362" t="s">
        <v>143</v>
      </c>
      <c r="B362" t="s">
        <v>170</v>
      </c>
      <c r="C362">
        <v>1978</v>
      </c>
      <c r="D362">
        <v>2</v>
      </c>
      <c r="E362">
        <v>9</v>
      </c>
      <c r="F362">
        <v>42.228999999999999</v>
      </c>
      <c r="J362">
        <v>2005</v>
      </c>
      <c r="K362">
        <v>2</v>
      </c>
      <c r="L362">
        <v>9</v>
      </c>
      <c r="M362" t="s">
        <v>17</v>
      </c>
      <c r="N362" t="s">
        <v>17</v>
      </c>
      <c r="O362">
        <v>2.0407404899597168</v>
      </c>
      <c r="P362" t="s">
        <v>17</v>
      </c>
      <c r="Q362">
        <v>45.973919085975609</v>
      </c>
      <c r="R362">
        <f t="shared" si="27"/>
        <v>3.0894473625775611</v>
      </c>
    </row>
    <row r="363" spans="1:18">
      <c r="A363" t="s">
        <v>143</v>
      </c>
      <c r="B363" t="s">
        <v>170</v>
      </c>
      <c r="C363">
        <v>1978</v>
      </c>
      <c r="D363">
        <v>2</v>
      </c>
      <c r="E363">
        <v>10</v>
      </c>
      <c r="F363">
        <v>42.35</v>
      </c>
      <c r="J363">
        <v>2005</v>
      </c>
      <c r="K363">
        <v>2</v>
      </c>
      <c r="L363">
        <v>10</v>
      </c>
      <c r="M363" t="s">
        <v>17</v>
      </c>
      <c r="N363" t="s">
        <v>17</v>
      </c>
      <c r="O363">
        <v>2.0391924381256104</v>
      </c>
      <c r="P363" t="s">
        <v>17</v>
      </c>
      <c r="Q363">
        <v>38.504460800152437</v>
      </c>
      <c r="R363">
        <f t="shared" si="27"/>
        <v>2.5874997657702443</v>
      </c>
    </row>
    <row r="364" spans="1:18">
      <c r="A364" t="s">
        <v>143</v>
      </c>
      <c r="B364" t="s">
        <v>170</v>
      </c>
      <c r="C364">
        <v>1978</v>
      </c>
      <c r="D364">
        <v>2</v>
      </c>
      <c r="E364">
        <v>11</v>
      </c>
      <c r="F364">
        <v>39.688000000000002</v>
      </c>
      <c r="J364">
        <v>2005</v>
      </c>
      <c r="K364">
        <v>2</v>
      </c>
      <c r="L364">
        <v>11</v>
      </c>
      <c r="M364" t="s">
        <v>17</v>
      </c>
      <c r="N364" t="s">
        <v>17</v>
      </c>
      <c r="O364">
        <v>2.3714673519134521</v>
      </c>
      <c r="P364" t="s">
        <v>17</v>
      </c>
      <c r="Q364">
        <v>35.606846648932923</v>
      </c>
      <c r="R364">
        <f t="shared" si="27"/>
        <v>2.3927800948082929</v>
      </c>
    </row>
    <row r="365" spans="1:18">
      <c r="A365" t="s">
        <v>143</v>
      </c>
      <c r="B365" t="s">
        <v>170</v>
      </c>
      <c r="C365">
        <v>1978</v>
      </c>
      <c r="D365">
        <v>2</v>
      </c>
      <c r="E365">
        <v>12</v>
      </c>
      <c r="F365">
        <v>43.802</v>
      </c>
      <c r="J365">
        <v>2005</v>
      </c>
      <c r="K365">
        <v>2</v>
      </c>
      <c r="L365">
        <v>12</v>
      </c>
      <c r="M365" t="s">
        <v>17</v>
      </c>
      <c r="N365" t="s">
        <v>17</v>
      </c>
      <c r="O365">
        <v>2.2487421035766602</v>
      </c>
      <c r="P365" t="s">
        <v>17</v>
      </c>
      <c r="Q365">
        <v>42.945760840259148</v>
      </c>
      <c r="R365">
        <f t="shared" si="27"/>
        <v>2.8859551284654148</v>
      </c>
    </row>
    <row r="366" spans="1:18">
      <c r="A366" t="s">
        <v>143</v>
      </c>
      <c r="B366" t="s">
        <v>170</v>
      </c>
      <c r="C366">
        <v>1978</v>
      </c>
      <c r="D366">
        <v>2</v>
      </c>
      <c r="E366">
        <v>13</v>
      </c>
      <c r="F366">
        <v>51.304000000000002</v>
      </c>
      <c r="J366">
        <v>2005</v>
      </c>
      <c r="K366">
        <v>2</v>
      </c>
      <c r="L366">
        <v>13</v>
      </c>
      <c r="M366" t="s">
        <v>17</v>
      </c>
      <c r="N366" t="s">
        <v>17</v>
      </c>
      <c r="O366">
        <v>2.559267520904541</v>
      </c>
      <c r="P366" t="s">
        <v>17</v>
      </c>
      <c r="Q366">
        <v>43.834382589954274</v>
      </c>
      <c r="R366">
        <f t="shared" si="27"/>
        <v>2.945670510044927</v>
      </c>
    </row>
    <row r="367" spans="1:18">
      <c r="A367" t="s">
        <v>143</v>
      </c>
      <c r="B367" t="s">
        <v>170</v>
      </c>
      <c r="C367">
        <v>1978</v>
      </c>
      <c r="D367">
        <v>2</v>
      </c>
      <c r="E367">
        <v>14</v>
      </c>
      <c r="F367">
        <v>37.752000000000002</v>
      </c>
      <c r="J367">
        <v>2005</v>
      </c>
      <c r="K367">
        <v>2</v>
      </c>
      <c r="L367">
        <v>14</v>
      </c>
      <c r="M367" t="s">
        <v>17</v>
      </c>
      <c r="N367" t="s">
        <v>17</v>
      </c>
      <c r="O367">
        <v>1.9708222150802612</v>
      </c>
      <c r="P367" t="s">
        <v>17</v>
      </c>
      <c r="Q367">
        <v>44.4916153295122</v>
      </c>
      <c r="R367">
        <f t="shared" si="27"/>
        <v>2.9898365501432198</v>
      </c>
    </row>
    <row r="368" spans="1:18">
      <c r="A368" t="s">
        <v>143</v>
      </c>
      <c r="B368" t="s">
        <v>170</v>
      </c>
      <c r="C368">
        <v>1978</v>
      </c>
      <c r="D368">
        <v>3</v>
      </c>
      <c r="E368">
        <v>1</v>
      </c>
      <c r="F368">
        <v>20.327999999999999</v>
      </c>
      <c r="J368">
        <v>2005</v>
      </c>
      <c r="K368">
        <v>3</v>
      </c>
      <c r="L368">
        <v>1</v>
      </c>
      <c r="M368">
        <v>0.58864632352941182</v>
      </c>
      <c r="N368">
        <v>103</v>
      </c>
      <c r="O368">
        <v>2.3720104694366455</v>
      </c>
      <c r="P368">
        <f t="shared" ref="P368:P374" si="31">M368/N368</f>
        <v>5.715012849800115E-3</v>
      </c>
      <c r="Q368">
        <v>25.860040681143428</v>
      </c>
      <c r="R368">
        <f t="shared" si="27"/>
        <v>1.7377947337728386</v>
      </c>
    </row>
    <row r="369" spans="1:18">
      <c r="A369" t="s">
        <v>143</v>
      </c>
      <c r="B369" t="s">
        <v>170</v>
      </c>
      <c r="C369">
        <v>1978</v>
      </c>
      <c r="D369">
        <v>3</v>
      </c>
      <c r="E369">
        <v>2</v>
      </c>
      <c r="F369">
        <v>21.658999999999999</v>
      </c>
      <c r="J369">
        <v>2005</v>
      </c>
      <c r="K369">
        <v>3</v>
      </c>
      <c r="L369">
        <v>2</v>
      </c>
      <c r="M369">
        <v>0.59152982142857147</v>
      </c>
      <c r="N369">
        <v>103</v>
      </c>
      <c r="O369">
        <v>2.2427468299865723</v>
      </c>
      <c r="P369">
        <f t="shared" si="31"/>
        <v>5.7430079750346742E-3</v>
      </c>
      <c r="Q369">
        <v>24.559550027013422</v>
      </c>
      <c r="R369">
        <f t="shared" si="27"/>
        <v>1.6504017618153022</v>
      </c>
    </row>
    <row r="370" spans="1:18">
      <c r="A370" t="s">
        <v>143</v>
      </c>
      <c r="B370" t="s">
        <v>170</v>
      </c>
      <c r="C370">
        <v>1978</v>
      </c>
      <c r="D370">
        <v>3</v>
      </c>
      <c r="E370">
        <v>3</v>
      </c>
      <c r="F370">
        <v>27.466999999999999</v>
      </c>
      <c r="J370">
        <v>2005</v>
      </c>
      <c r="K370">
        <v>3</v>
      </c>
      <c r="L370">
        <v>3</v>
      </c>
      <c r="M370">
        <v>0.696317731092437</v>
      </c>
      <c r="N370">
        <v>103</v>
      </c>
      <c r="O370">
        <v>2.3633613586425781</v>
      </c>
      <c r="P370">
        <f t="shared" si="31"/>
        <v>6.760366321285796E-3</v>
      </c>
      <c r="Q370">
        <v>26.166784366642098</v>
      </c>
      <c r="R370">
        <f t="shared" si="27"/>
        <v>1.7584079094383491</v>
      </c>
    </row>
    <row r="371" spans="1:18">
      <c r="A371" t="s">
        <v>143</v>
      </c>
      <c r="B371" t="s">
        <v>170</v>
      </c>
      <c r="C371">
        <v>1978</v>
      </c>
      <c r="D371">
        <v>3</v>
      </c>
      <c r="E371">
        <v>4</v>
      </c>
      <c r="F371">
        <v>34.484999999999999</v>
      </c>
      <c r="J371">
        <v>2005</v>
      </c>
      <c r="K371">
        <v>3</v>
      </c>
      <c r="L371">
        <v>4</v>
      </c>
      <c r="M371">
        <v>0.7427630753968254</v>
      </c>
      <c r="N371">
        <v>103</v>
      </c>
      <c r="O371">
        <v>2.130730152130127</v>
      </c>
      <c r="P371">
        <f t="shared" si="31"/>
        <v>7.2112919941439363E-3</v>
      </c>
      <c r="Q371">
        <v>34.568278835107989</v>
      </c>
      <c r="R371">
        <f t="shared" si="27"/>
        <v>2.3229883377192566</v>
      </c>
    </row>
    <row r="372" spans="1:18">
      <c r="A372" t="s">
        <v>143</v>
      </c>
      <c r="B372" t="s">
        <v>170</v>
      </c>
      <c r="C372">
        <v>1978</v>
      </c>
      <c r="D372">
        <v>3</v>
      </c>
      <c r="E372">
        <v>5</v>
      </c>
      <c r="F372">
        <v>36.542000000000002</v>
      </c>
      <c r="J372">
        <v>2005</v>
      </c>
      <c r="K372">
        <v>3</v>
      </c>
      <c r="L372">
        <v>5</v>
      </c>
      <c r="M372">
        <v>0.7593502976190476</v>
      </c>
      <c r="N372">
        <v>103</v>
      </c>
      <c r="O372">
        <v>2.278623104095459</v>
      </c>
      <c r="P372">
        <f t="shared" si="31"/>
        <v>7.3723329865926952E-3</v>
      </c>
      <c r="Q372">
        <v>37.299724890451571</v>
      </c>
      <c r="R372">
        <f t="shared" si="27"/>
        <v>2.5065415126383459</v>
      </c>
    </row>
    <row r="373" spans="1:18">
      <c r="A373" t="s">
        <v>143</v>
      </c>
      <c r="B373" t="s">
        <v>170</v>
      </c>
      <c r="C373">
        <v>1978</v>
      </c>
      <c r="D373">
        <v>3</v>
      </c>
      <c r="E373">
        <v>6</v>
      </c>
      <c r="F373">
        <v>45.496000000000002</v>
      </c>
      <c r="J373">
        <v>2005</v>
      </c>
      <c r="K373">
        <v>3</v>
      </c>
      <c r="L373">
        <v>6</v>
      </c>
      <c r="M373">
        <v>0.75742808823529406</v>
      </c>
      <c r="N373">
        <v>103</v>
      </c>
      <c r="O373" s="129" t="s">
        <v>17</v>
      </c>
      <c r="P373">
        <f t="shared" si="31"/>
        <v>7.3536707595659619E-3</v>
      </c>
      <c r="Q373">
        <v>44.531312683845343</v>
      </c>
      <c r="R373">
        <f t="shared" si="27"/>
        <v>2.9925042123544072</v>
      </c>
    </row>
    <row r="374" spans="1:18">
      <c r="A374" t="s">
        <v>143</v>
      </c>
      <c r="B374" t="s">
        <v>170</v>
      </c>
      <c r="C374">
        <v>1978</v>
      </c>
      <c r="D374">
        <v>3</v>
      </c>
      <c r="E374">
        <v>7</v>
      </c>
      <c r="F374">
        <v>14.52</v>
      </c>
      <c r="J374">
        <v>2005</v>
      </c>
      <c r="K374">
        <v>3</v>
      </c>
      <c r="L374">
        <v>7</v>
      </c>
      <c r="M374">
        <v>0.8058840686274511</v>
      </c>
      <c r="N374">
        <v>103</v>
      </c>
      <c r="O374">
        <v>2.5772430896759033</v>
      </c>
      <c r="P374">
        <f t="shared" si="31"/>
        <v>7.8241171711403018E-3</v>
      </c>
      <c r="Q374">
        <v>30.513565219256609</v>
      </c>
      <c r="R374">
        <f t="shared" si="27"/>
        <v>2.0505115827340443</v>
      </c>
    </row>
    <row r="375" spans="1:18">
      <c r="A375" t="s">
        <v>143</v>
      </c>
      <c r="B375" t="s">
        <v>170</v>
      </c>
      <c r="C375">
        <v>1978</v>
      </c>
      <c r="D375">
        <v>3</v>
      </c>
      <c r="E375">
        <v>8</v>
      </c>
      <c r="F375">
        <v>40.171999999999997</v>
      </c>
      <c r="J375">
        <v>2005</v>
      </c>
      <c r="K375">
        <v>3</v>
      </c>
      <c r="L375">
        <v>8</v>
      </c>
      <c r="M375" t="s">
        <v>17</v>
      </c>
      <c r="N375" t="s">
        <v>17</v>
      </c>
      <c r="O375">
        <v>2.1722750663757324</v>
      </c>
      <c r="P375" t="s">
        <v>17</v>
      </c>
      <c r="Q375">
        <v>41.144997466006096</v>
      </c>
      <c r="R375">
        <f t="shared" si="27"/>
        <v>2.7649438297156097</v>
      </c>
    </row>
    <row r="376" spans="1:18">
      <c r="A376" t="s">
        <v>143</v>
      </c>
      <c r="B376" t="s">
        <v>170</v>
      </c>
      <c r="C376">
        <v>1978</v>
      </c>
      <c r="D376">
        <v>3</v>
      </c>
      <c r="E376">
        <v>9</v>
      </c>
      <c r="F376">
        <v>21.175000000000001</v>
      </c>
      <c r="J376">
        <v>2005</v>
      </c>
      <c r="K376">
        <v>3</v>
      </c>
      <c r="L376">
        <v>9</v>
      </c>
      <c r="M376" t="s">
        <v>17</v>
      </c>
      <c r="N376" t="s">
        <v>17</v>
      </c>
      <c r="O376">
        <v>2.3647444248199463</v>
      </c>
      <c r="P376" t="s">
        <v>17</v>
      </c>
      <c r="Q376">
        <v>32.177013796661591</v>
      </c>
      <c r="R376">
        <f t="shared" si="27"/>
        <v>2.1622953271356593</v>
      </c>
    </row>
    <row r="377" spans="1:18">
      <c r="A377" t="s">
        <v>143</v>
      </c>
      <c r="B377" t="s">
        <v>170</v>
      </c>
      <c r="C377">
        <v>1978</v>
      </c>
      <c r="D377">
        <v>3</v>
      </c>
      <c r="E377">
        <v>10</v>
      </c>
      <c r="F377">
        <v>37.389000000000003</v>
      </c>
      <c r="J377">
        <v>2005</v>
      </c>
      <c r="K377">
        <v>3</v>
      </c>
      <c r="L377">
        <v>10</v>
      </c>
      <c r="M377" t="s">
        <v>17</v>
      </c>
      <c r="N377" t="s">
        <v>17</v>
      </c>
      <c r="O377">
        <v>2.1499502658843994</v>
      </c>
      <c r="P377" t="s">
        <v>17</v>
      </c>
      <c r="Q377">
        <v>43.32314060937501</v>
      </c>
      <c r="R377">
        <f t="shared" si="27"/>
        <v>2.9113150489500006</v>
      </c>
    </row>
    <row r="378" spans="1:18">
      <c r="A378" t="s">
        <v>143</v>
      </c>
      <c r="B378" t="s">
        <v>170</v>
      </c>
      <c r="C378">
        <v>1978</v>
      </c>
      <c r="D378">
        <v>3</v>
      </c>
      <c r="E378">
        <v>11</v>
      </c>
      <c r="F378">
        <v>38.478000000000002</v>
      </c>
      <c r="J378">
        <v>2005</v>
      </c>
      <c r="K378">
        <v>3</v>
      </c>
      <c r="L378">
        <v>11</v>
      </c>
      <c r="M378" t="s">
        <v>17</v>
      </c>
      <c r="N378" t="s">
        <v>17</v>
      </c>
      <c r="O378">
        <v>2.2523112297058105</v>
      </c>
      <c r="P378" t="s">
        <v>17</v>
      </c>
      <c r="Q378">
        <v>45.557407979573178</v>
      </c>
      <c r="R378">
        <f t="shared" si="27"/>
        <v>3.0614578162273181</v>
      </c>
    </row>
    <row r="379" spans="1:18">
      <c r="A379" t="s">
        <v>143</v>
      </c>
      <c r="B379" t="s">
        <v>170</v>
      </c>
      <c r="C379">
        <v>1978</v>
      </c>
      <c r="D379">
        <v>3</v>
      </c>
      <c r="E379">
        <v>12</v>
      </c>
      <c r="F379">
        <v>38.115000000000002</v>
      </c>
      <c r="J379">
        <v>2005</v>
      </c>
      <c r="K379">
        <v>3</v>
      </c>
      <c r="L379">
        <v>12</v>
      </c>
      <c r="M379" t="s">
        <v>17</v>
      </c>
      <c r="N379" t="s">
        <v>17</v>
      </c>
      <c r="O379">
        <v>2.3306183815002441</v>
      </c>
      <c r="P379" t="s">
        <v>17</v>
      </c>
      <c r="Q379">
        <v>41.387675307637195</v>
      </c>
      <c r="R379">
        <f t="shared" si="27"/>
        <v>2.78125178067322</v>
      </c>
    </row>
    <row r="380" spans="1:18">
      <c r="A380" t="s">
        <v>143</v>
      </c>
      <c r="B380" t="s">
        <v>170</v>
      </c>
      <c r="C380">
        <v>1978</v>
      </c>
      <c r="D380">
        <v>3</v>
      </c>
      <c r="E380">
        <v>13</v>
      </c>
      <c r="F380">
        <v>45.859000000000002</v>
      </c>
      <c r="J380">
        <v>2005</v>
      </c>
      <c r="K380">
        <v>3</v>
      </c>
      <c r="L380">
        <v>13</v>
      </c>
      <c r="M380" t="s">
        <v>17</v>
      </c>
      <c r="N380" t="s">
        <v>17</v>
      </c>
      <c r="O380">
        <v>2.7785255908966064</v>
      </c>
      <c r="P380" t="s">
        <v>17</v>
      </c>
      <c r="Q380">
        <v>48.010369541615852</v>
      </c>
      <c r="R380">
        <f t="shared" si="27"/>
        <v>3.2262968331965856</v>
      </c>
    </row>
    <row r="381" spans="1:18">
      <c r="A381" t="s">
        <v>143</v>
      </c>
      <c r="B381" t="s">
        <v>170</v>
      </c>
      <c r="C381">
        <v>1978</v>
      </c>
      <c r="D381">
        <v>3</v>
      </c>
      <c r="E381">
        <v>14</v>
      </c>
      <c r="F381">
        <v>39.325000000000003</v>
      </c>
      <c r="J381">
        <v>2005</v>
      </c>
      <c r="K381">
        <v>3</v>
      </c>
      <c r="L381">
        <v>14</v>
      </c>
      <c r="M381" t="s">
        <v>17</v>
      </c>
      <c r="N381" t="s">
        <v>17</v>
      </c>
      <c r="O381">
        <v>2.2488598823547363</v>
      </c>
      <c r="P381" t="s">
        <v>17</v>
      </c>
      <c r="Q381">
        <v>43.810598381737805</v>
      </c>
      <c r="R381">
        <f t="shared" si="27"/>
        <v>2.9440722112527804</v>
      </c>
    </row>
    <row r="382" spans="1:18">
      <c r="A382" t="s">
        <v>143</v>
      </c>
      <c r="B382" t="s">
        <v>170</v>
      </c>
      <c r="C382">
        <v>1978</v>
      </c>
      <c r="D382">
        <v>4</v>
      </c>
      <c r="E382">
        <v>1</v>
      </c>
      <c r="F382">
        <v>23.474</v>
      </c>
      <c r="J382">
        <v>2005</v>
      </c>
      <c r="K382">
        <v>4</v>
      </c>
      <c r="L382">
        <v>1</v>
      </c>
      <c r="M382">
        <v>0.5793855555555556</v>
      </c>
      <c r="N382">
        <v>103</v>
      </c>
      <c r="O382">
        <v>2.333669900894165</v>
      </c>
      <c r="P382">
        <f t="shared" ref="P382:P388" si="32">M382/N382</f>
        <v>5.6251024811218991E-3</v>
      </c>
      <c r="Q382">
        <v>23.01773960578652</v>
      </c>
      <c r="R382">
        <f t="shared" si="27"/>
        <v>1.5467921015088544</v>
      </c>
    </row>
    <row r="383" spans="1:18">
      <c r="A383" t="s">
        <v>143</v>
      </c>
      <c r="B383" t="s">
        <v>170</v>
      </c>
      <c r="C383">
        <v>1978</v>
      </c>
      <c r="D383">
        <v>4</v>
      </c>
      <c r="E383">
        <v>2</v>
      </c>
      <c r="F383">
        <v>21.658999999999999</v>
      </c>
      <c r="J383">
        <v>2005</v>
      </c>
      <c r="K383">
        <v>4</v>
      </c>
      <c r="L383">
        <v>2</v>
      </c>
      <c r="M383">
        <v>0.58345523809523814</v>
      </c>
      <c r="N383">
        <v>103</v>
      </c>
      <c r="O383">
        <v>2.3578388690948486</v>
      </c>
      <c r="P383">
        <f t="shared" si="32"/>
        <v>5.6646139620896907E-3</v>
      </c>
      <c r="Q383">
        <v>23.940456048583091</v>
      </c>
      <c r="R383">
        <f t="shared" si="27"/>
        <v>1.6087986464647839</v>
      </c>
    </row>
    <row r="384" spans="1:18">
      <c r="A384" t="s">
        <v>143</v>
      </c>
      <c r="B384" t="s">
        <v>170</v>
      </c>
      <c r="C384">
        <v>1978</v>
      </c>
      <c r="D384">
        <v>4</v>
      </c>
      <c r="E384">
        <v>3</v>
      </c>
      <c r="F384">
        <v>31.46</v>
      </c>
      <c r="J384">
        <v>2005</v>
      </c>
      <c r="K384">
        <v>4</v>
      </c>
      <c r="L384">
        <v>3</v>
      </c>
      <c r="M384">
        <v>0.67667838827838833</v>
      </c>
      <c r="N384">
        <v>103</v>
      </c>
      <c r="O384">
        <v>2.0692782402038574</v>
      </c>
      <c r="P384">
        <f t="shared" si="32"/>
        <v>6.5696930900814403E-3</v>
      </c>
      <c r="Q384">
        <v>33.100811264599223</v>
      </c>
      <c r="R384">
        <f t="shared" si="27"/>
        <v>2.2243745169810683</v>
      </c>
    </row>
    <row r="385" spans="1:23">
      <c r="A385" t="s">
        <v>143</v>
      </c>
      <c r="B385" t="s">
        <v>170</v>
      </c>
      <c r="C385">
        <v>1978</v>
      </c>
      <c r="D385">
        <v>4</v>
      </c>
      <c r="E385">
        <v>4</v>
      </c>
      <c r="F385">
        <v>35.090000000000003</v>
      </c>
      <c r="J385">
        <v>2005</v>
      </c>
      <c r="K385">
        <v>4</v>
      </c>
      <c r="L385">
        <v>4</v>
      </c>
      <c r="M385">
        <v>0.73199727564102546</v>
      </c>
      <c r="N385">
        <v>103</v>
      </c>
      <c r="O385">
        <v>2.2752680778503418</v>
      </c>
      <c r="P385">
        <f t="shared" si="32"/>
        <v>7.1067696664177228E-3</v>
      </c>
      <c r="Q385">
        <v>31.546548155658957</v>
      </c>
      <c r="R385">
        <f t="shared" si="27"/>
        <v>2.1199280360602821</v>
      </c>
    </row>
    <row r="386" spans="1:23">
      <c r="A386" t="s">
        <v>143</v>
      </c>
      <c r="B386" t="s">
        <v>170</v>
      </c>
      <c r="C386">
        <v>1978</v>
      </c>
      <c r="D386">
        <v>4</v>
      </c>
      <c r="E386">
        <v>5</v>
      </c>
      <c r="F386">
        <v>44.164999999999999</v>
      </c>
      <c r="J386">
        <v>2005</v>
      </c>
      <c r="K386">
        <v>4</v>
      </c>
      <c r="L386">
        <v>5</v>
      </c>
      <c r="M386">
        <v>0.77639111111111092</v>
      </c>
      <c r="N386">
        <v>103</v>
      </c>
      <c r="O386">
        <v>2.4578831195831299</v>
      </c>
      <c r="P386">
        <f t="shared" si="32"/>
        <v>7.5377777777777761E-3</v>
      </c>
      <c r="Q386">
        <v>45.820697412005252</v>
      </c>
      <c r="R386">
        <f t="shared" si="27"/>
        <v>3.0791508660867528</v>
      </c>
    </row>
    <row r="387" spans="1:23">
      <c r="A387" t="s">
        <v>143</v>
      </c>
      <c r="B387" t="s">
        <v>170</v>
      </c>
      <c r="C387">
        <v>1978</v>
      </c>
      <c r="D387">
        <v>4</v>
      </c>
      <c r="E387">
        <v>6</v>
      </c>
      <c r="F387">
        <v>44.77</v>
      </c>
      <c r="J387">
        <v>2005</v>
      </c>
      <c r="K387">
        <v>4</v>
      </c>
      <c r="L387">
        <v>6</v>
      </c>
      <c r="M387">
        <v>0.79506428571428567</v>
      </c>
      <c r="N387">
        <v>103</v>
      </c>
      <c r="O387">
        <v>2.503868579864502</v>
      </c>
      <c r="P387">
        <f t="shared" si="32"/>
        <v>7.7190707350901517E-3</v>
      </c>
      <c r="Q387">
        <v>31.944693912114797</v>
      </c>
      <c r="R387">
        <f t="shared" si="27"/>
        <v>2.1466834308941141</v>
      </c>
    </row>
    <row r="388" spans="1:23">
      <c r="A388" t="s">
        <v>143</v>
      </c>
      <c r="B388" t="s">
        <v>170</v>
      </c>
      <c r="C388">
        <v>1978</v>
      </c>
      <c r="D388">
        <v>4</v>
      </c>
      <c r="E388">
        <v>7</v>
      </c>
      <c r="F388">
        <v>46.585000000000001</v>
      </c>
      <c r="J388">
        <v>2005</v>
      </c>
      <c r="K388">
        <v>4</v>
      </c>
      <c r="L388">
        <v>7</v>
      </c>
      <c r="M388">
        <v>0.77947168650793641</v>
      </c>
      <c r="N388">
        <v>103</v>
      </c>
      <c r="O388">
        <v>2.7338714599609375</v>
      </c>
      <c r="P388">
        <f t="shared" si="32"/>
        <v>7.5676862767760818E-3</v>
      </c>
      <c r="Q388">
        <v>43.229460727941976</v>
      </c>
      <c r="R388">
        <f t="shared" si="27"/>
        <v>2.9050197609177011</v>
      </c>
    </row>
    <row r="389" spans="1:23">
      <c r="A389" t="s">
        <v>143</v>
      </c>
      <c r="B389" t="s">
        <v>170</v>
      </c>
      <c r="C389">
        <v>1978</v>
      </c>
      <c r="D389">
        <v>4</v>
      </c>
      <c r="E389">
        <v>8</v>
      </c>
      <c r="F389">
        <v>41.381999999999998</v>
      </c>
      <c r="J389">
        <v>2005</v>
      </c>
      <c r="K389">
        <v>4</v>
      </c>
      <c r="L389">
        <v>8</v>
      </c>
      <c r="M389" t="s">
        <v>17</v>
      </c>
      <c r="N389" t="s">
        <v>17</v>
      </c>
      <c r="O389">
        <v>2.1092479228973389</v>
      </c>
      <c r="P389" t="s">
        <v>17</v>
      </c>
      <c r="Q389">
        <v>41.485700570975609</v>
      </c>
      <c r="R389">
        <f t="shared" ref="R389:R452" si="33">Q389*60*1.12/1000</f>
        <v>2.7878390783695615</v>
      </c>
    </row>
    <row r="390" spans="1:23">
      <c r="A390" t="s">
        <v>143</v>
      </c>
      <c r="B390" t="s">
        <v>170</v>
      </c>
      <c r="C390">
        <v>1978</v>
      </c>
      <c r="D390">
        <v>4</v>
      </c>
      <c r="E390">
        <v>9</v>
      </c>
      <c r="F390">
        <v>38.235999999999997</v>
      </c>
      <c r="J390">
        <v>2005</v>
      </c>
      <c r="K390">
        <v>4</v>
      </c>
      <c r="L390">
        <v>9</v>
      </c>
      <c r="M390" t="s">
        <v>17</v>
      </c>
      <c r="N390" t="s">
        <v>17</v>
      </c>
      <c r="O390">
        <v>2.165064811706543</v>
      </c>
      <c r="P390" t="s">
        <v>17</v>
      </c>
      <c r="Q390">
        <v>33.892564531173782</v>
      </c>
      <c r="R390">
        <f t="shared" si="33"/>
        <v>2.2775803364948781</v>
      </c>
    </row>
    <row r="391" spans="1:23">
      <c r="A391" t="s">
        <v>143</v>
      </c>
      <c r="B391" t="s">
        <v>170</v>
      </c>
      <c r="C391">
        <v>1978</v>
      </c>
      <c r="D391">
        <v>4</v>
      </c>
      <c r="E391">
        <v>10</v>
      </c>
      <c r="F391">
        <v>36.662999999999997</v>
      </c>
      <c r="J391">
        <v>2005</v>
      </c>
      <c r="K391">
        <v>4</v>
      </c>
      <c r="L391">
        <v>10</v>
      </c>
      <c r="M391" t="s">
        <v>17</v>
      </c>
      <c r="N391" t="s">
        <v>17</v>
      </c>
      <c r="O391">
        <v>2.3609397411346436</v>
      </c>
      <c r="P391" t="s">
        <v>17</v>
      </c>
      <c r="Q391">
        <v>36.551039814085371</v>
      </c>
      <c r="R391">
        <f t="shared" si="33"/>
        <v>2.456229875506537</v>
      </c>
    </row>
    <row r="392" spans="1:23">
      <c r="A392" t="s">
        <v>143</v>
      </c>
      <c r="B392" t="s">
        <v>170</v>
      </c>
      <c r="C392">
        <v>1978</v>
      </c>
      <c r="D392">
        <v>4</v>
      </c>
      <c r="E392">
        <v>11</v>
      </c>
      <c r="F392">
        <v>41.624000000000002</v>
      </c>
      <c r="J392">
        <v>2005</v>
      </c>
      <c r="K392">
        <v>4</v>
      </c>
      <c r="L392">
        <v>11</v>
      </c>
      <c r="M392" t="s">
        <v>17</v>
      </c>
      <c r="N392" t="s">
        <v>17</v>
      </c>
      <c r="O392">
        <v>2.4855263233184814</v>
      </c>
      <c r="P392" t="s">
        <v>17</v>
      </c>
      <c r="Q392">
        <v>36.893778496890249</v>
      </c>
      <c r="R392">
        <f t="shared" si="33"/>
        <v>2.4792619149910249</v>
      </c>
    </row>
    <row r="393" spans="1:23">
      <c r="A393" t="s">
        <v>143</v>
      </c>
      <c r="B393" t="s">
        <v>170</v>
      </c>
      <c r="C393">
        <v>1978</v>
      </c>
      <c r="D393">
        <v>4</v>
      </c>
      <c r="E393">
        <v>12</v>
      </c>
      <c r="F393">
        <v>39.567</v>
      </c>
      <c r="J393">
        <v>2005</v>
      </c>
      <c r="K393">
        <v>4</v>
      </c>
      <c r="L393">
        <v>12</v>
      </c>
      <c r="M393" t="s">
        <v>17</v>
      </c>
      <c r="N393" t="s">
        <v>17</v>
      </c>
      <c r="O393">
        <v>2.2422864437103271</v>
      </c>
      <c r="P393" t="s">
        <v>17</v>
      </c>
      <c r="Q393">
        <v>39.159519481432923</v>
      </c>
      <c r="R393">
        <f t="shared" si="33"/>
        <v>2.6315197091522928</v>
      </c>
    </row>
    <row r="394" spans="1:23">
      <c r="A394" t="s">
        <v>143</v>
      </c>
      <c r="B394" t="s">
        <v>170</v>
      </c>
      <c r="C394">
        <v>1978</v>
      </c>
      <c r="D394">
        <v>4</v>
      </c>
      <c r="E394">
        <v>13</v>
      </c>
      <c r="F394">
        <v>47.673999999999999</v>
      </c>
      <c r="J394">
        <v>2005</v>
      </c>
      <c r="K394">
        <v>4</v>
      </c>
      <c r="L394">
        <v>13</v>
      </c>
      <c r="M394" t="s">
        <v>17</v>
      </c>
      <c r="N394" t="s">
        <v>17</v>
      </c>
      <c r="O394">
        <v>2.199934720993042</v>
      </c>
      <c r="P394" t="s">
        <v>17</v>
      </c>
      <c r="Q394">
        <v>43.480170111661586</v>
      </c>
      <c r="R394">
        <f t="shared" si="33"/>
        <v>2.9218674315036592</v>
      </c>
    </row>
    <row r="395" spans="1:23">
      <c r="A395" t="s">
        <v>143</v>
      </c>
      <c r="B395" t="s">
        <v>170</v>
      </c>
      <c r="C395">
        <v>1978</v>
      </c>
      <c r="D395">
        <v>4</v>
      </c>
      <c r="E395">
        <v>14</v>
      </c>
      <c r="F395">
        <v>42.35</v>
      </c>
      <c r="J395">
        <v>2005</v>
      </c>
      <c r="K395">
        <v>4</v>
      </c>
      <c r="L395">
        <v>14</v>
      </c>
      <c r="M395" t="s">
        <v>17</v>
      </c>
      <c r="N395" t="s">
        <v>17</v>
      </c>
      <c r="O395">
        <v>2.7088062763214111</v>
      </c>
      <c r="P395" t="s">
        <v>17</v>
      </c>
      <c r="Q395">
        <v>29.770929868323169</v>
      </c>
      <c r="R395">
        <f t="shared" si="33"/>
        <v>2.0006064871513174</v>
      </c>
    </row>
    <row r="396" spans="1:23">
      <c r="A396" t="s">
        <v>143</v>
      </c>
      <c r="B396" t="s">
        <v>168</v>
      </c>
      <c r="C396">
        <v>1979</v>
      </c>
      <c r="D396">
        <v>1</v>
      </c>
      <c r="E396">
        <v>1</v>
      </c>
      <c r="F396">
        <v>38.22</v>
      </c>
      <c r="J396">
        <v>2006</v>
      </c>
      <c r="K396">
        <v>1</v>
      </c>
      <c r="L396">
        <v>1</v>
      </c>
      <c r="M396">
        <v>0.35686887254901961</v>
      </c>
      <c r="N396">
        <v>98</v>
      </c>
      <c r="O396">
        <v>1.6739999999999999</v>
      </c>
      <c r="P396">
        <f t="shared" ref="P396:P402" si="34">M396/N396</f>
        <v>3.6415191076430574E-3</v>
      </c>
      <c r="Q396">
        <v>38.123480022631938</v>
      </c>
      <c r="R396">
        <f t="shared" si="33"/>
        <v>2.561897857520866</v>
      </c>
    </row>
    <row r="397" spans="1:23">
      <c r="A397" t="s">
        <v>143</v>
      </c>
      <c r="B397" t="s">
        <v>168</v>
      </c>
      <c r="C397">
        <v>1979</v>
      </c>
      <c r="D397">
        <v>1</v>
      </c>
      <c r="E397">
        <v>2</v>
      </c>
      <c r="F397">
        <v>25.48</v>
      </c>
      <c r="J397">
        <v>2006</v>
      </c>
      <c r="K397">
        <v>1</v>
      </c>
      <c r="L397">
        <v>2</v>
      </c>
      <c r="M397">
        <v>0.47730718954248363</v>
      </c>
      <c r="N397">
        <v>98</v>
      </c>
      <c r="O397">
        <v>1.8193999999999999</v>
      </c>
      <c r="P397">
        <f t="shared" si="34"/>
        <v>4.8704815259437107E-3</v>
      </c>
      <c r="Q397">
        <v>35.998916318905643</v>
      </c>
      <c r="R397">
        <f t="shared" si="33"/>
        <v>2.4191271766304596</v>
      </c>
    </row>
    <row r="398" spans="1:23">
      <c r="A398" t="s">
        <v>143</v>
      </c>
      <c r="B398" t="s">
        <v>168</v>
      </c>
      <c r="C398">
        <v>1979</v>
      </c>
      <c r="D398">
        <v>1</v>
      </c>
      <c r="E398">
        <v>3</v>
      </c>
      <c r="F398">
        <v>43.68</v>
      </c>
      <c r="J398">
        <v>2006</v>
      </c>
      <c r="K398">
        <v>1</v>
      </c>
      <c r="L398">
        <v>3</v>
      </c>
      <c r="M398">
        <v>0.54310924369747893</v>
      </c>
      <c r="N398">
        <v>98</v>
      </c>
      <c r="O398">
        <v>1.8665</v>
      </c>
      <c r="P398">
        <f t="shared" si="34"/>
        <v>5.5419310581375399E-3</v>
      </c>
      <c r="Q398">
        <v>33.999538279310279</v>
      </c>
      <c r="R398">
        <f t="shared" si="33"/>
        <v>2.2847689723696507</v>
      </c>
    </row>
    <row r="399" spans="1:23">
      <c r="A399" t="s">
        <v>143</v>
      </c>
      <c r="B399" t="s">
        <v>168</v>
      </c>
      <c r="C399">
        <v>1979</v>
      </c>
      <c r="D399">
        <v>1</v>
      </c>
      <c r="E399">
        <v>4</v>
      </c>
      <c r="F399">
        <v>29.48</v>
      </c>
      <c r="J399">
        <v>2006</v>
      </c>
      <c r="K399">
        <v>1</v>
      </c>
      <c r="L399">
        <v>4</v>
      </c>
      <c r="M399">
        <v>0.53757638888888881</v>
      </c>
      <c r="N399">
        <v>98</v>
      </c>
      <c r="O399">
        <v>1.7156</v>
      </c>
      <c r="P399">
        <f t="shared" si="34"/>
        <v>5.4854733560090697E-3</v>
      </c>
      <c r="Q399" s="129" t="s">
        <v>17</v>
      </c>
      <c r="R399" s="129" t="s">
        <v>345</v>
      </c>
      <c r="S399" s="129"/>
      <c r="T399" s="129"/>
      <c r="U399" s="129"/>
      <c r="V399" s="129"/>
      <c r="W399" s="129"/>
    </row>
    <row r="400" spans="1:23">
      <c r="A400" t="s">
        <v>143</v>
      </c>
      <c r="B400" t="s">
        <v>168</v>
      </c>
      <c r="C400">
        <v>1979</v>
      </c>
      <c r="D400">
        <v>1</v>
      </c>
      <c r="E400">
        <v>5</v>
      </c>
      <c r="F400">
        <v>29.12</v>
      </c>
      <c r="J400">
        <v>2006</v>
      </c>
      <c r="K400">
        <v>1</v>
      </c>
      <c r="L400">
        <v>5</v>
      </c>
      <c r="M400">
        <v>0.61938888888888899</v>
      </c>
      <c r="N400">
        <v>98</v>
      </c>
      <c r="O400">
        <v>2.1297999999999999</v>
      </c>
      <c r="P400">
        <f t="shared" si="34"/>
        <v>6.3202947845805001E-3</v>
      </c>
      <c r="Q400">
        <v>41.561369327476903</v>
      </c>
      <c r="R400">
        <f t="shared" si="33"/>
        <v>2.7929240188064481</v>
      </c>
    </row>
    <row r="401" spans="1:18">
      <c r="A401" t="s">
        <v>143</v>
      </c>
      <c r="B401" t="s">
        <v>168</v>
      </c>
      <c r="C401">
        <v>1979</v>
      </c>
      <c r="D401">
        <v>1</v>
      </c>
      <c r="E401">
        <v>6</v>
      </c>
      <c r="F401">
        <v>45.5</v>
      </c>
      <c r="J401">
        <v>2006</v>
      </c>
      <c r="K401">
        <v>1</v>
      </c>
      <c r="L401">
        <v>6</v>
      </c>
      <c r="M401">
        <v>0.4232777777777777</v>
      </c>
      <c r="N401">
        <v>98</v>
      </c>
      <c r="O401">
        <v>2.1478999999999999</v>
      </c>
      <c r="P401">
        <f t="shared" si="34"/>
        <v>4.3191609977324252E-3</v>
      </c>
      <c r="Q401">
        <v>44.841017177972553</v>
      </c>
      <c r="R401">
        <f t="shared" si="33"/>
        <v>3.0133163543597563</v>
      </c>
    </row>
    <row r="402" spans="1:18">
      <c r="A402" t="s">
        <v>143</v>
      </c>
      <c r="B402" t="s">
        <v>168</v>
      </c>
      <c r="C402">
        <v>1979</v>
      </c>
      <c r="D402">
        <v>1</v>
      </c>
      <c r="E402">
        <v>7</v>
      </c>
      <c r="F402">
        <v>31.85</v>
      </c>
      <c r="J402">
        <v>2006</v>
      </c>
      <c r="K402">
        <v>1</v>
      </c>
      <c r="L402">
        <v>7</v>
      </c>
      <c r="M402">
        <v>0.52594771241830074</v>
      </c>
      <c r="N402">
        <v>98</v>
      </c>
      <c r="O402">
        <v>2.4542999999999999</v>
      </c>
      <c r="P402">
        <f t="shared" si="34"/>
        <v>5.3668133920234768E-3</v>
      </c>
      <c r="Q402">
        <v>37.943847682350615</v>
      </c>
      <c r="R402">
        <f t="shared" si="33"/>
        <v>2.5498265642539617</v>
      </c>
    </row>
    <row r="403" spans="1:18">
      <c r="A403" t="s">
        <v>143</v>
      </c>
      <c r="B403" t="s">
        <v>168</v>
      </c>
      <c r="C403">
        <v>1979</v>
      </c>
      <c r="D403">
        <v>1</v>
      </c>
      <c r="E403">
        <v>8</v>
      </c>
      <c r="F403">
        <v>37.49</v>
      </c>
      <c r="J403">
        <v>2006</v>
      </c>
      <c r="K403">
        <v>1</v>
      </c>
      <c r="L403">
        <v>8</v>
      </c>
      <c r="M403" t="s">
        <v>17</v>
      </c>
      <c r="N403" t="s">
        <v>17</v>
      </c>
      <c r="O403">
        <v>2.1903999999999999</v>
      </c>
      <c r="P403" t="s">
        <v>17</v>
      </c>
      <c r="Q403">
        <v>45.16929024806403</v>
      </c>
      <c r="R403">
        <f t="shared" si="33"/>
        <v>3.0353763046699034</v>
      </c>
    </row>
    <row r="404" spans="1:18">
      <c r="A404" t="s">
        <v>143</v>
      </c>
      <c r="B404" t="s">
        <v>168</v>
      </c>
      <c r="C404">
        <v>1979</v>
      </c>
      <c r="D404">
        <v>1</v>
      </c>
      <c r="E404">
        <v>9</v>
      </c>
      <c r="F404">
        <v>47.32</v>
      </c>
      <c r="J404">
        <v>2006</v>
      </c>
      <c r="K404">
        <v>1</v>
      </c>
      <c r="L404">
        <v>9</v>
      </c>
      <c r="M404" t="s">
        <v>17</v>
      </c>
      <c r="N404" t="s">
        <v>17</v>
      </c>
      <c r="O404">
        <v>1.9706999999999999</v>
      </c>
      <c r="P404" t="s">
        <v>17</v>
      </c>
      <c r="Q404">
        <v>44.181472997179874</v>
      </c>
      <c r="R404">
        <f t="shared" si="33"/>
        <v>2.9689949854104878</v>
      </c>
    </row>
    <row r="405" spans="1:18">
      <c r="A405" t="s">
        <v>143</v>
      </c>
      <c r="B405" t="s">
        <v>168</v>
      </c>
      <c r="C405">
        <v>1979</v>
      </c>
      <c r="D405">
        <v>1</v>
      </c>
      <c r="E405">
        <v>10</v>
      </c>
      <c r="F405">
        <v>21.48</v>
      </c>
      <c r="J405">
        <v>2006</v>
      </c>
      <c r="K405">
        <v>1</v>
      </c>
      <c r="L405">
        <v>10</v>
      </c>
      <c r="M405" t="s">
        <v>17</v>
      </c>
      <c r="N405" t="s">
        <v>17</v>
      </c>
      <c r="O405">
        <v>1.7862</v>
      </c>
      <c r="P405" t="s">
        <v>17</v>
      </c>
      <c r="Q405">
        <v>41.63714511536584</v>
      </c>
      <c r="R405">
        <f t="shared" si="33"/>
        <v>2.7980161517525848</v>
      </c>
    </row>
    <row r="406" spans="1:18">
      <c r="A406" t="s">
        <v>143</v>
      </c>
      <c r="B406" t="s">
        <v>168</v>
      </c>
      <c r="C406">
        <v>1979</v>
      </c>
      <c r="D406">
        <v>1</v>
      </c>
      <c r="E406">
        <v>11</v>
      </c>
      <c r="F406">
        <v>19.66</v>
      </c>
      <c r="J406">
        <v>2006</v>
      </c>
      <c r="K406">
        <v>1</v>
      </c>
      <c r="L406">
        <v>11</v>
      </c>
      <c r="M406" t="s">
        <v>17</v>
      </c>
      <c r="N406" t="s">
        <v>17</v>
      </c>
      <c r="O406">
        <v>2.5004</v>
      </c>
      <c r="P406" t="s">
        <v>17</v>
      </c>
      <c r="Q406">
        <v>18.189868835975609</v>
      </c>
      <c r="R406">
        <f t="shared" si="33"/>
        <v>1.2223591857775609</v>
      </c>
    </row>
    <row r="407" spans="1:18">
      <c r="A407" t="s">
        <v>143</v>
      </c>
      <c r="B407" t="s">
        <v>168</v>
      </c>
      <c r="C407">
        <v>1979</v>
      </c>
      <c r="D407">
        <v>1</v>
      </c>
      <c r="E407">
        <v>12</v>
      </c>
      <c r="F407">
        <v>27.12</v>
      </c>
      <c r="J407">
        <v>2006</v>
      </c>
      <c r="K407">
        <v>1</v>
      </c>
      <c r="L407">
        <v>12</v>
      </c>
      <c r="M407" t="s">
        <v>17</v>
      </c>
      <c r="N407" t="s">
        <v>17</v>
      </c>
      <c r="O407">
        <v>2.1198000000000001</v>
      </c>
      <c r="P407" t="s">
        <v>17</v>
      </c>
      <c r="Q407">
        <v>44.806251011600608</v>
      </c>
      <c r="R407">
        <f t="shared" si="33"/>
        <v>3.0109800679795611</v>
      </c>
    </row>
    <row r="408" spans="1:18">
      <c r="A408" t="s">
        <v>143</v>
      </c>
      <c r="B408" t="s">
        <v>168</v>
      </c>
      <c r="C408">
        <v>1979</v>
      </c>
      <c r="D408">
        <v>1</v>
      </c>
      <c r="E408">
        <v>13</v>
      </c>
      <c r="F408">
        <v>50.96</v>
      </c>
      <c r="J408">
        <v>2006</v>
      </c>
      <c r="K408">
        <v>1</v>
      </c>
      <c r="L408">
        <v>13</v>
      </c>
      <c r="M408" t="s">
        <v>17</v>
      </c>
      <c r="N408" t="s">
        <v>17</v>
      </c>
      <c r="O408">
        <v>3.0228000000000002</v>
      </c>
      <c r="P408" t="s">
        <v>17</v>
      </c>
      <c r="Q408">
        <v>18.901220797317073</v>
      </c>
      <c r="R408">
        <f t="shared" si="33"/>
        <v>1.2701620375797074</v>
      </c>
    </row>
    <row r="409" spans="1:18">
      <c r="A409" t="s">
        <v>143</v>
      </c>
      <c r="B409" t="s">
        <v>168</v>
      </c>
      <c r="C409">
        <v>1979</v>
      </c>
      <c r="D409">
        <v>1</v>
      </c>
      <c r="E409">
        <v>14</v>
      </c>
      <c r="F409">
        <v>44.59</v>
      </c>
      <c r="J409">
        <v>2006</v>
      </c>
      <c r="K409">
        <v>1</v>
      </c>
      <c r="L409">
        <v>14</v>
      </c>
      <c r="M409" t="s">
        <v>17</v>
      </c>
      <c r="N409" t="s">
        <v>17</v>
      </c>
      <c r="O409">
        <v>1.9045000000000001</v>
      </c>
      <c r="P409" t="s">
        <v>17</v>
      </c>
      <c r="Q409">
        <v>34.631154199359756</v>
      </c>
      <c r="R409">
        <f t="shared" si="33"/>
        <v>2.3272135621969756</v>
      </c>
    </row>
    <row r="410" spans="1:18">
      <c r="A410" t="s">
        <v>143</v>
      </c>
      <c r="B410" t="s">
        <v>168</v>
      </c>
      <c r="C410">
        <v>1979</v>
      </c>
      <c r="D410">
        <v>2</v>
      </c>
      <c r="E410">
        <v>1</v>
      </c>
      <c r="F410">
        <v>45.68</v>
      </c>
      <c r="J410">
        <v>2006</v>
      </c>
      <c r="K410">
        <v>2</v>
      </c>
      <c r="L410">
        <v>1</v>
      </c>
      <c r="M410">
        <v>0.61306349206349198</v>
      </c>
      <c r="N410">
        <v>98</v>
      </c>
      <c r="O410">
        <v>1.6013999999999999</v>
      </c>
      <c r="P410">
        <f t="shared" ref="P410:P416" si="35">M410/N410</f>
        <v>6.2557499190152238E-3</v>
      </c>
      <c r="Q410">
        <v>37.182363622201095</v>
      </c>
      <c r="R410">
        <f t="shared" si="33"/>
        <v>2.4986548354119136</v>
      </c>
    </row>
    <row r="411" spans="1:18">
      <c r="A411" t="s">
        <v>143</v>
      </c>
      <c r="B411" t="s">
        <v>168</v>
      </c>
      <c r="C411">
        <v>1979</v>
      </c>
      <c r="D411">
        <v>2</v>
      </c>
      <c r="E411">
        <v>2</v>
      </c>
      <c r="F411">
        <v>41.68</v>
      </c>
      <c r="J411">
        <v>2006</v>
      </c>
      <c r="K411">
        <v>2</v>
      </c>
      <c r="L411">
        <v>2</v>
      </c>
      <c r="M411">
        <v>0.48486764705882351</v>
      </c>
      <c r="N411">
        <v>98</v>
      </c>
      <c r="O411">
        <v>1.5684</v>
      </c>
      <c r="P411">
        <f t="shared" si="35"/>
        <v>4.9476290516206481E-3</v>
      </c>
      <c r="Q411">
        <v>32.930979737105439</v>
      </c>
      <c r="R411">
        <f t="shared" si="33"/>
        <v>2.2129618383334861</v>
      </c>
    </row>
    <row r="412" spans="1:18">
      <c r="A412" t="s">
        <v>143</v>
      </c>
      <c r="B412" t="s">
        <v>168</v>
      </c>
      <c r="C412">
        <v>1979</v>
      </c>
      <c r="D412">
        <v>2</v>
      </c>
      <c r="E412">
        <v>3</v>
      </c>
      <c r="F412">
        <v>45.5</v>
      </c>
      <c r="J412">
        <v>2006</v>
      </c>
      <c r="K412">
        <v>2</v>
      </c>
      <c r="L412">
        <v>3</v>
      </c>
      <c r="M412">
        <v>0.66612637362637361</v>
      </c>
      <c r="N412">
        <v>98</v>
      </c>
      <c r="O412">
        <v>1.7565</v>
      </c>
      <c r="P412">
        <f t="shared" si="35"/>
        <v>6.7972078941466695E-3</v>
      </c>
      <c r="Q412">
        <v>41.367955817876449</v>
      </c>
      <c r="R412">
        <f t="shared" si="33"/>
        <v>2.7799266309612976</v>
      </c>
    </row>
    <row r="413" spans="1:18">
      <c r="A413" t="s">
        <v>143</v>
      </c>
      <c r="B413" t="s">
        <v>168</v>
      </c>
      <c r="C413">
        <v>1979</v>
      </c>
      <c r="D413">
        <v>2</v>
      </c>
      <c r="E413">
        <v>4</v>
      </c>
      <c r="F413">
        <v>47.32</v>
      </c>
      <c r="J413">
        <v>2006</v>
      </c>
      <c r="K413">
        <v>2</v>
      </c>
      <c r="L413">
        <v>4</v>
      </c>
      <c r="M413">
        <v>0.6956924019607843</v>
      </c>
      <c r="N413">
        <v>98</v>
      </c>
      <c r="O413">
        <v>1.8466</v>
      </c>
      <c r="P413">
        <f t="shared" si="35"/>
        <v>7.0989020608243298E-3</v>
      </c>
      <c r="Q413">
        <v>48.077926307187454</v>
      </c>
      <c r="R413">
        <f t="shared" si="33"/>
        <v>3.2308366478429971</v>
      </c>
    </row>
    <row r="414" spans="1:18">
      <c r="A414" t="s">
        <v>143</v>
      </c>
      <c r="B414" t="s">
        <v>168</v>
      </c>
      <c r="C414">
        <v>1979</v>
      </c>
      <c r="D414">
        <v>2</v>
      </c>
      <c r="E414">
        <v>5</v>
      </c>
      <c r="F414">
        <v>42.41</v>
      </c>
      <c r="J414">
        <v>2006</v>
      </c>
      <c r="K414">
        <v>2</v>
      </c>
      <c r="L414">
        <v>5</v>
      </c>
      <c r="M414">
        <v>0.42265756302521007</v>
      </c>
      <c r="N414">
        <v>98</v>
      </c>
      <c r="O414">
        <v>1.8931</v>
      </c>
      <c r="P414">
        <f t="shared" si="35"/>
        <v>4.3128322757674496E-3</v>
      </c>
      <c r="Q414">
        <v>38.441321325512085</v>
      </c>
      <c r="R414">
        <f t="shared" si="33"/>
        <v>2.5832567930744128</v>
      </c>
    </row>
    <row r="415" spans="1:18">
      <c r="A415" t="s">
        <v>143</v>
      </c>
      <c r="B415" t="s">
        <v>168</v>
      </c>
      <c r="C415">
        <v>1979</v>
      </c>
      <c r="D415">
        <v>2</v>
      </c>
      <c r="E415">
        <v>6</v>
      </c>
      <c r="F415">
        <v>41.13</v>
      </c>
      <c r="J415">
        <v>2006</v>
      </c>
      <c r="K415">
        <v>2</v>
      </c>
      <c r="L415">
        <v>6</v>
      </c>
      <c r="M415">
        <v>0.50213598901098899</v>
      </c>
      <c r="N415">
        <v>98</v>
      </c>
      <c r="O415">
        <v>2.3666999999999998</v>
      </c>
      <c r="P415">
        <f t="shared" si="35"/>
        <v>5.1238366225611126E-3</v>
      </c>
      <c r="Q415">
        <v>36.733162241047623</v>
      </c>
      <c r="R415">
        <f t="shared" si="33"/>
        <v>2.4684685025984008</v>
      </c>
    </row>
    <row r="416" spans="1:18">
      <c r="A416" t="s">
        <v>143</v>
      </c>
      <c r="B416" t="s">
        <v>168</v>
      </c>
      <c r="C416">
        <v>1979</v>
      </c>
      <c r="D416">
        <v>2</v>
      </c>
      <c r="E416">
        <v>7</v>
      </c>
      <c r="F416">
        <v>40.4</v>
      </c>
      <c r="J416">
        <v>2006</v>
      </c>
      <c r="K416">
        <v>2</v>
      </c>
      <c r="L416">
        <v>7</v>
      </c>
      <c r="M416">
        <v>0.54096825396825399</v>
      </c>
      <c r="N416">
        <v>98</v>
      </c>
      <c r="O416">
        <v>2.5872000000000002</v>
      </c>
      <c r="P416">
        <f t="shared" si="35"/>
        <v>5.5200842241658566E-3</v>
      </c>
      <c r="Q416">
        <v>41.874095803562469</v>
      </c>
      <c r="R416">
        <f t="shared" si="33"/>
        <v>2.8139392379993984</v>
      </c>
    </row>
    <row r="417" spans="1:18">
      <c r="A417" t="s">
        <v>143</v>
      </c>
      <c r="B417" t="s">
        <v>168</v>
      </c>
      <c r="C417">
        <v>1979</v>
      </c>
      <c r="D417">
        <v>2</v>
      </c>
      <c r="E417">
        <v>8</v>
      </c>
      <c r="F417">
        <v>40.4</v>
      </c>
      <c r="J417">
        <v>2006</v>
      </c>
      <c r="K417">
        <v>2</v>
      </c>
      <c r="L417">
        <v>8</v>
      </c>
      <c r="M417" t="s">
        <v>17</v>
      </c>
      <c r="N417" t="s">
        <v>17</v>
      </c>
      <c r="O417">
        <v>1.9334</v>
      </c>
      <c r="P417" t="s">
        <v>17</v>
      </c>
      <c r="Q417">
        <v>49.188886584817077</v>
      </c>
      <c r="R417">
        <f t="shared" si="33"/>
        <v>3.3054931784997081</v>
      </c>
    </row>
    <row r="418" spans="1:18">
      <c r="A418" t="s">
        <v>143</v>
      </c>
      <c r="B418" t="s">
        <v>168</v>
      </c>
      <c r="C418">
        <v>1979</v>
      </c>
      <c r="D418">
        <v>2</v>
      </c>
      <c r="E418">
        <v>9</v>
      </c>
      <c r="F418">
        <v>47.32</v>
      </c>
      <c r="J418">
        <v>2006</v>
      </c>
      <c r="K418">
        <v>2</v>
      </c>
      <c r="L418">
        <v>9</v>
      </c>
      <c r="M418" t="s">
        <v>17</v>
      </c>
      <c r="N418" t="s">
        <v>17</v>
      </c>
      <c r="O418">
        <v>1.8033999999999999</v>
      </c>
      <c r="P418" t="s">
        <v>17</v>
      </c>
      <c r="Q418">
        <v>42.7233470125</v>
      </c>
      <c r="R418">
        <f t="shared" si="33"/>
        <v>2.8710089192400003</v>
      </c>
    </row>
    <row r="419" spans="1:18">
      <c r="A419" t="s">
        <v>143</v>
      </c>
      <c r="B419" t="s">
        <v>168</v>
      </c>
      <c r="C419">
        <v>1979</v>
      </c>
      <c r="D419">
        <v>2</v>
      </c>
      <c r="E419">
        <v>10</v>
      </c>
      <c r="F419">
        <v>45.5</v>
      </c>
      <c r="J419">
        <v>2006</v>
      </c>
      <c r="K419">
        <v>2</v>
      </c>
      <c r="L419">
        <v>10</v>
      </c>
      <c r="M419" t="s">
        <v>17</v>
      </c>
      <c r="N419" t="s">
        <v>17</v>
      </c>
      <c r="O419">
        <v>1.833</v>
      </c>
      <c r="P419" t="s">
        <v>17</v>
      </c>
      <c r="Q419">
        <v>37.26148323512195</v>
      </c>
      <c r="R419">
        <f t="shared" si="33"/>
        <v>2.5039716734001951</v>
      </c>
    </row>
    <row r="420" spans="1:18">
      <c r="A420" t="s">
        <v>143</v>
      </c>
      <c r="B420" t="s">
        <v>168</v>
      </c>
      <c r="C420">
        <v>1979</v>
      </c>
      <c r="D420">
        <v>2</v>
      </c>
      <c r="E420">
        <v>11</v>
      </c>
      <c r="F420">
        <v>46.41</v>
      </c>
      <c r="J420">
        <v>2006</v>
      </c>
      <c r="K420">
        <v>2</v>
      </c>
      <c r="L420">
        <v>11</v>
      </c>
      <c r="M420" t="s">
        <v>17</v>
      </c>
      <c r="N420" t="s">
        <v>17</v>
      </c>
      <c r="O420">
        <v>2.42</v>
      </c>
      <c r="P420" t="s">
        <v>17</v>
      </c>
      <c r="Q420">
        <v>35.725230466615855</v>
      </c>
      <c r="R420">
        <f t="shared" si="33"/>
        <v>2.4007354873565858</v>
      </c>
    </row>
    <row r="421" spans="1:18">
      <c r="A421" t="s">
        <v>143</v>
      </c>
      <c r="B421" t="s">
        <v>168</v>
      </c>
      <c r="C421">
        <v>1979</v>
      </c>
      <c r="D421">
        <v>2</v>
      </c>
      <c r="E421">
        <v>12</v>
      </c>
      <c r="F421">
        <v>32.76</v>
      </c>
      <c r="J421">
        <v>2006</v>
      </c>
      <c r="K421">
        <v>2</v>
      </c>
      <c r="L421">
        <v>12</v>
      </c>
      <c r="M421" t="s">
        <v>17</v>
      </c>
      <c r="N421" t="s">
        <v>17</v>
      </c>
      <c r="O421">
        <v>2.0891999999999999</v>
      </c>
      <c r="P421" t="s">
        <v>17</v>
      </c>
      <c r="Q421">
        <v>43.536828278658533</v>
      </c>
      <c r="R421">
        <f t="shared" si="33"/>
        <v>2.925674860325854</v>
      </c>
    </row>
    <row r="422" spans="1:18">
      <c r="A422" t="s">
        <v>143</v>
      </c>
      <c r="B422" t="s">
        <v>168</v>
      </c>
      <c r="C422">
        <v>1979</v>
      </c>
      <c r="D422">
        <v>2</v>
      </c>
      <c r="E422">
        <v>13</v>
      </c>
      <c r="F422">
        <v>22.2</v>
      </c>
      <c r="J422">
        <v>2006</v>
      </c>
      <c r="K422">
        <v>2</v>
      </c>
      <c r="L422">
        <v>13</v>
      </c>
      <c r="M422" t="s">
        <v>17</v>
      </c>
      <c r="N422" t="s">
        <v>17</v>
      </c>
      <c r="O422">
        <v>2.6421000000000001</v>
      </c>
      <c r="P422" t="s">
        <v>17</v>
      </c>
      <c r="Q422">
        <v>37.622064699664634</v>
      </c>
      <c r="R422">
        <f t="shared" si="33"/>
        <v>2.5282027478174638</v>
      </c>
    </row>
    <row r="423" spans="1:18">
      <c r="A423" t="s">
        <v>143</v>
      </c>
      <c r="B423" t="s">
        <v>168</v>
      </c>
      <c r="C423">
        <v>1979</v>
      </c>
      <c r="D423">
        <v>2</v>
      </c>
      <c r="E423">
        <v>14</v>
      </c>
      <c r="F423">
        <v>42.77</v>
      </c>
      <c r="J423">
        <v>2006</v>
      </c>
      <c r="K423">
        <v>2</v>
      </c>
      <c r="L423">
        <v>14</v>
      </c>
      <c r="M423" t="s">
        <v>17</v>
      </c>
      <c r="N423" t="s">
        <v>17</v>
      </c>
      <c r="O423">
        <v>2.0448</v>
      </c>
      <c r="P423" t="s">
        <v>17</v>
      </c>
      <c r="Q423">
        <v>34.490887572256106</v>
      </c>
      <c r="R423">
        <f t="shared" si="33"/>
        <v>2.3177876448556103</v>
      </c>
    </row>
    <row r="424" spans="1:18">
      <c r="A424" t="s">
        <v>143</v>
      </c>
      <c r="B424" t="s">
        <v>168</v>
      </c>
      <c r="C424">
        <v>1979</v>
      </c>
      <c r="D424">
        <v>3</v>
      </c>
      <c r="E424">
        <v>1</v>
      </c>
      <c r="F424">
        <v>38.4</v>
      </c>
      <c r="J424">
        <v>2006</v>
      </c>
      <c r="K424">
        <v>3</v>
      </c>
      <c r="L424">
        <v>1</v>
      </c>
      <c r="M424">
        <v>0.48328869047619044</v>
      </c>
      <c r="N424">
        <v>98</v>
      </c>
      <c r="O424">
        <v>1.5974999999999999</v>
      </c>
      <c r="P424">
        <f t="shared" ref="P424:P430" si="36">M424/N424</f>
        <v>4.9315172497570456E-3</v>
      </c>
      <c r="Q424">
        <v>44.089075680955169</v>
      </c>
      <c r="R424">
        <f t="shared" si="33"/>
        <v>2.9627858857601876</v>
      </c>
    </row>
    <row r="425" spans="1:18">
      <c r="A425" t="s">
        <v>143</v>
      </c>
      <c r="B425" t="s">
        <v>168</v>
      </c>
      <c r="C425">
        <v>1979</v>
      </c>
      <c r="D425">
        <v>3</v>
      </c>
      <c r="E425">
        <v>2</v>
      </c>
      <c r="F425">
        <v>42.04</v>
      </c>
      <c r="J425">
        <v>2006</v>
      </c>
      <c r="K425">
        <v>3</v>
      </c>
      <c r="L425">
        <v>2</v>
      </c>
      <c r="M425">
        <v>0.44398412698412693</v>
      </c>
      <c r="N425">
        <v>98</v>
      </c>
      <c r="O425">
        <v>1.6651</v>
      </c>
      <c r="P425">
        <f t="shared" si="36"/>
        <v>4.5304502753482339E-3</v>
      </c>
      <c r="Q425">
        <v>32.150148302062036</v>
      </c>
      <c r="R425">
        <f t="shared" si="33"/>
        <v>2.1604899658985692</v>
      </c>
    </row>
    <row r="426" spans="1:18">
      <c r="A426" t="s">
        <v>143</v>
      </c>
      <c r="B426" t="s">
        <v>168</v>
      </c>
      <c r="C426">
        <v>1979</v>
      </c>
      <c r="D426">
        <v>3</v>
      </c>
      <c r="E426">
        <v>3</v>
      </c>
      <c r="F426">
        <v>43.13</v>
      </c>
      <c r="J426">
        <v>2006</v>
      </c>
      <c r="K426">
        <v>3</v>
      </c>
      <c r="L426">
        <v>3</v>
      </c>
      <c r="M426">
        <v>0.68698511904761894</v>
      </c>
      <c r="N426">
        <v>98</v>
      </c>
      <c r="O426">
        <v>1.8037000000000001</v>
      </c>
      <c r="P426">
        <f t="shared" si="36"/>
        <v>7.0100522351797855E-3</v>
      </c>
      <c r="Q426">
        <v>33.926634626490156</v>
      </c>
      <c r="R426">
        <f t="shared" si="33"/>
        <v>2.2798698469001386</v>
      </c>
    </row>
    <row r="427" spans="1:18">
      <c r="A427" t="s">
        <v>143</v>
      </c>
      <c r="B427" t="s">
        <v>168</v>
      </c>
      <c r="C427">
        <v>1979</v>
      </c>
      <c r="D427">
        <v>3</v>
      </c>
      <c r="E427">
        <v>4</v>
      </c>
      <c r="F427">
        <v>44.95</v>
      </c>
      <c r="J427">
        <v>2006</v>
      </c>
      <c r="K427">
        <v>3</v>
      </c>
      <c r="L427">
        <v>4</v>
      </c>
      <c r="M427">
        <v>0.5972777777777778</v>
      </c>
      <c r="N427">
        <v>98</v>
      </c>
      <c r="O427">
        <v>1.7673000000000001</v>
      </c>
      <c r="P427">
        <f t="shared" si="36"/>
        <v>6.0946712018140588E-3</v>
      </c>
      <c r="Q427">
        <v>41.455533218933702</v>
      </c>
      <c r="R427">
        <f t="shared" si="33"/>
        <v>2.7858118323123451</v>
      </c>
    </row>
    <row r="428" spans="1:18">
      <c r="A428" t="s">
        <v>143</v>
      </c>
      <c r="B428" t="s">
        <v>168</v>
      </c>
      <c r="C428">
        <v>1979</v>
      </c>
      <c r="D428">
        <v>3</v>
      </c>
      <c r="E428">
        <v>5</v>
      </c>
      <c r="F428">
        <v>40.22</v>
      </c>
      <c r="J428">
        <v>2006</v>
      </c>
      <c r="K428">
        <v>3</v>
      </c>
      <c r="L428">
        <v>5</v>
      </c>
      <c r="M428">
        <v>0.6611004273504274</v>
      </c>
      <c r="N428">
        <v>98</v>
      </c>
      <c r="O428">
        <v>1.9869000000000001</v>
      </c>
      <c r="P428">
        <f t="shared" si="36"/>
        <v>6.7459227280655858E-3</v>
      </c>
      <c r="Q428">
        <v>22.055692733690396</v>
      </c>
      <c r="R428">
        <f t="shared" si="33"/>
        <v>1.4821425517039948</v>
      </c>
    </row>
    <row r="429" spans="1:18">
      <c r="A429" t="s">
        <v>143</v>
      </c>
      <c r="B429" t="s">
        <v>168</v>
      </c>
      <c r="C429">
        <v>1979</v>
      </c>
      <c r="D429">
        <v>3</v>
      </c>
      <c r="E429">
        <v>6</v>
      </c>
      <c r="F429">
        <v>38.22</v>
      </c>
      <c r="J429">
        <v>2006</v>
      </c>
      <c r="K429">
        <v>3</v>
      </c>
      <c r="L429">
        <v>6</v>
      </c>
      <c r="M429">
        <v>0.6046588827838828</v>
      </c>
      <c r="N429">
        <v>98</v>
      </c>
      <c r="O429">
        <v>2.0348999999999999</v>
      </c>
      <c r="P429">
        <f t="shared" si="36"/>
        <v>6.1699885998355384E-3</v>
      </c>
      <c r="Q429">
        <v>49.444576680623115</v>
      </c>
      <c r="R429">
        <f t="shared" si="33"/>
        <v>3.322675552937874</v>
      </c>
    </row>
    <row r="430" spans="1:18">
      <c r="A430" t="s">
        <v>143</v>
      </c>
      <c r="B430" t="s">
        <v>168</v>
      </c>
      <c r="C430">
        <v>1979</v>
      </c>
      <c r="D430">
        <v>3</v>
      </c>
      <c r="E430">
        <v>7</v>
      </c>
      <c r="F430">
        <v>43.13</v>
      </c>
      <c r="J430">
        <v>2006</v>
      </c>
      <c r="K430">
        <v>3</v>
      </c>
      <c r="L430">
        <v>7</v>
      </c>
      <c r="M430">
        <v>0.6528211233211233</v>
      </c>
      <c r="N430">
        <v>98</v>
      </c>
      <c r="O430">
        <v>2.7035999999999998</v>
      </c>
      <c r="P430">
        <f t="shared" si="36"/>
        <v>6.6614400338890134E-3</v>
      </c>
      <c r="Q430">
        <v>41.369294478124552</v>
      </c>
      <c r="R430">
        <f t="shared" si="33"/>
        <v>2.7800165889299699</v>
      </c>
    </row>
    <row r="431" spans="1:18">
      <c r="A431" t="s">
        <v>143</v>
      </c>
      <c r="B431" t="s">
        <v>168</v>
      </c>
      <c r="C431">
        <v>1979</v>
      </c>
      <c r="D431">
        <v>3</v>
      </c>
      <c r="E431">
        <v>8</v>
      </c>
      <c r="F431">
        <v>18.38</v>
      </c>
      <c r="J431">
        <v>2006</v>
      </c>
      <c r="K431">
        <v>3</v>
      </c>
      <c r="L431">
        <v>8</v>
      </c>
      <c r="M431" t="s">
        <v>17</v>
      </c>
      <c r="N431" t="s">
        <v>17</v>
      </c>
      <c r="O431">
        <v>1.9950000000000001</v>
      </c>
      <c r="P431" t="s">
        <v>17</v>
      </c>
      <c r="Q431">
        <v>56.13450275057928</v>
      </c>
      <c r="R431">
        <f t="shared" si="33"/>
        <v>3.7722385848389282</v>
      </c>
    </row>
    <row r="432" spans="1:18">
      <c r="A432" t="s">
        <v>143</v>
      </c>
      <c r="B432" t="s">
        <v>168</v>
      </c>
      <c r="C432">
        <v>1979</v>
      </c>
      <c r="D432">
        <v>3</v>
      </c>
      <c r="E432">
        <v>9</v>
      </c>
      <c r="F432">
        <v>43.86</v>
      </c>
      <c r="J432">
        <v>2006</v>
      </c>
      <c r="K432">
        <v>3</v>
      </c>
      <c r="L432">
        <v>9</v>
      </c>
      <c r="M432" t="s">
        <v>17</v>
      </c>
      <c r="N432" t="s">
        <v>17</v>
      </c>
      <c r="O432">
        <v>2.125</v>
      </c>
      <c r="P432" t="s">
        <v>17</v>
      </c>
      <c r="Q432">
        <v>31.36769522009147</v>
      </c>
      <c r="R432">
        <f t="shared" si="33"/>
        <v>2.1079091187901469</v>
      </c>
    </row>
    <row r="433" spans="1:18">
      <c r="A433" t="s">
        <v>143</v>
      </c>
      <c r="B433" t="s">
        <v>168</v>
      </c>
      <c r="C433">
        <v>1979</v>
      </c>
      <c r="D433">
        <v>3</v>
      </c>
      <c r="E433">
        <v>10</v>
      </c>
      <c r="F433">
        <v>41.68</v>
      </c>
      <c r="J433">
        <v>2006</v>
      </c>
      <c r="K433">
        <v>3</v>
      </c>
      <c r="L433">
        <v>10</v>
      </c>
      <c r="M433" t="s">
        <v>17</v>
      </c>
      <c r="N433" t="s">
        <v>17</v>
      </c>
      <c r="O433">
        <v>1.8366</v>
      </c>
      <c r="P433" t="s">
        <v>17</v>
      </c>
      <c r="Q433">
        <v>44.773855397545731</v>
      </c>
      <c r="R433">
        <f t="shared" si="33"/>
        <v>3.0088030827150734</v>
      </c>
    </row>
    <row r="434" spans="1:18">
      <c r="A434" t="s">
        <v>143</v>
      </c>
      <c r="B434" t="s">
        <v>168</v>
      </c>
      <c r="C434">
        <v>1979</v>
      </c>
      <c r="D434">
        <v>3</v>
      </c>
      <c r="E434">
        <v>11</v>
      </c>
      <c r="F434">
        <v>43.13</v>
      </c>
      <c r="J434">
        <v>2006</v>
      </c>
      <c r="K434">
        <v>3</v>
      </c>
      <c r="L434">
        <v>11</v>
      </c>
      <c r="M434" t="s">
        <v>17</v>
      </c>
      <c r="N434" t="s">
        <v>17</v>
      </c>
      <c r="O434">
        <v>2.1496</v>
      </c>
      <c r="P434" t="s">
        <v>17</v>
      </c>
      <c r="Q434">
        <v>31.779235141097562</v>
      </c>
      <c r="R434">
        <f t="shared" si="33"/>
        <v>2.1355646014817564</v>
      </c>
    </row>
    <row r="435" spans="1:18">
      <c r="A435" t="s">
        <v>143</v>
      </c>
      <c r="B435" t="s">
        <v>168</v>
      </c>
      <c r="C435">
        <v>1979</v>
      </c>
      <c r="D435">
        <v>3</v>
      </c>
      <c r="E435">
        <v>12</v>
      </c>
      <c r="F435">
        <v>23.84</v>
      </c>
      <c r="J435">
        <v>2006</v>
      </c>
      <c r="K435">
        <v>3</v>
      </c>
      <c r="L435">
        <v>12</v>
      </c>
      <c r="M435" t="s">
        <v>17</v>
      </c>
      <c r="N435" t="s">
        <v>17</v>
      </c>
      <c r="O435">
        <v>2.2637999999999998</v>
      </c>
      <c r="P435" t="s">
        <v>17</v>
      </c>
      <c r="Q435">
        <v>24.900520941463416</v>
      </c>
      <c r="R435">
        <f t="shared" si="33"/>
        <v>1.6733150072663419</v>
      </c>
    </row>
    <row r="436" spans="1:18">
      <c r="A436" t="s">
        <v>143</v>
      </c>
      <c r="B436" t="s">
        <v>168</v>
      </c>
      <c r="C436">
        <v>1979</v>
      </c>
      <c r="D436">
        <v>3</v>
      </c>
      <c r="E436">
        <v>13</v>
      </c>
      <c r="F436">
        <v>41.31</v>
      </c>
      <c r="J436">
        <v>2006</v>
      </c>
      <c r="K436">
        <v>3</v>
      </c>
      <c r="L436">
        <v>13</v>
      </c>
      <c r="M436" t="s">
        <v>17</v>
      </c>
      <c r="N436" t="s">
        <v>17</v>
      </c>
      <c r="O436">
        <v>2.6996000000000002</v>
      </c>
      <c r="P436" t="s">
        <v>17</v>
      </c>
      <c r="Q436">
        <v>16.016811538414633</v>
      </c>
      <c r="R436">
        <f t="shared" si="33"/>
        <v>1.0763297353814634</v>
      </c>
    </row>
    <row r="437" spans="1:18">
      <c r="A437" t="s">
        <v>143</v>
      </c>
      <c r="B437" t="s">
        <v>168</v>
      </c>
      <c r="C437">
        <v>1979</v>
      </c>
      <c r="D437">
        <v>3</v>
      </c>
      <c r="E437">
        <v>14</v>
      </c>
      <c r="F437">
        <v>51.87</v>
      </c>
      <c r="J437">
        <v>2006</v>
      </c>
      <c r="K437">
        <v>3</v>
      </c>
      <c r="L437">
        <v>14</v>
      </c>
      <c r="M437" t="s">
        <v>17</v>
      </c>
      <c r="N437" t="s">
        <v>17</v>
      </c>
      <c r="O437">
        <v>1.9076</v>
      </c>
      <c r="P437" t="s">
        <v>17</v>
      </c>
      <c r="Q437">
        <v>43.348214017256097</v>
      </c>
      <c r="R437">
        <f t="shared" si="33"/>
        <v>2.9129999819596102</v>
      </c>
    </row>
    <row r="438" spans="1:18">
      <c r="A438" t="s">
        <v>143</v>
      </c>
      <c r="B438" t="s">
        <v>168</v>
      </c>
      <c r="C438">
        <v>1979</v>
      </c>
      <c r="D438">
        <v>4</v>
      </c>
      <c r="E438">
        <v>1</v>
      </c>
      <c r="F438">
        <v>46.41</v>
      </c>
      <c r="J438">
        <v>2006</v>
      </c>
      <c r="K438">
        <v>4</v>
      </c>
      <c r="L438">
        <v>1</v>
      </c>
      <c r="M438">
        <v>0.49848901098901105</v>
      </c>
      <c r="N438">
        <v>98</v>
      </c>
      <c r="O438">
        <v>1.7496</v>
      </c>
      <c r="P438">
        <f t="shared" ref="P438:P444" si="37">M438/N438</f>
        <v>5.0866225611123578E-3</v>
      </c>
      <c r="Q438">
        <v>46.658988624990869</v>
      </c>
      <c r="R438">
        <f t="shared" si="33"/>
        <v>3.1354840355993865</v>
      </c>
    </row>
    <row r="439" spans="1:18">
      <c r="A439" t="s">
        <v>143</v>
      </c>
      <c r="B439" t="s">
        <v>168</v>
      </c>
      <c r="C439">
        <v>1979</v>
      </c>
      <c r="D439">
        <v>4</v>
      </c>
      <c r="E439">
        <v>2</v>
      </c>
      <c r="F439">
        <v>41.5</v>
      </c>
      <c r="J439">
        <v>2006</v>
      </c>
      <c r="K439">
        <v>4</v>
      </c>
      <c r="L439">
        <v>2</v>
      </c>
      <c r="M439">
        <v>0.68661805555555555</v>
      </c>
      <c r="N439">
        <v>98</v>
      </c>
      <c r="O439">
        <v>1.7759</v>
      </c>
      <c r="P439">
        <f t="shared" si="37"/>
        <v>7.0063066893424038E-3</v>
      </c>
      <c r="Q439">
        <v>36.773857347743537</v>
      </c>
      <c r="R439">
        <f t="shared" si="33"/>
        <v>2.4712032137683657</v>
      </c>
    </row>
    <row r="440" spans="1:18">
      <c r="A440" t="s">
        <v>143</v>
      </c>
      <c r="B440" t="s">
        <v>168</v>
      </c>
      <c r="C440">
        <v>1979</v>
      </c>
      <c r="D440">
        <v>4</v>
      </c>
      <c r="E440">
        <v>3</v>
      </c>
      <c r="F440">
        <v>46.41</v>
      </c>
      <c r="J440">
        <v>2006</v>
      </c>
      <c r="K440">
        <v>4</v>
      </c>
      <c r="L440">
        <v>3</v>
      </c>
      <c r="M440">
        <v>0.57016117216117213</v>
      </c>
      <c r="N440">
        <v>98</v>
      </c>
      <c r="O440">
        <v>1.7597</v>
      </c>
      <c r="P440">
        <f t="shared" si="37"/>
        <v>5.817971144501756E-3</v>
      </c>
      <c r="Q440">
        <v>44.548485527968452</v>
      </c>
      <c r="R440">
        <f t="shared" si="33"/>
        <v>2.9936582274794805</v>
      </c>
    </row>
    <row r="441" spans="1:18">
      <c r="A441" t="s">
        <v>143</v>
      </c>
      <c r="B441" t="s">
        <v>168</v>
      </c>
      <c r="C441">
        <v>1979</v>
      </c>
      <c r="D441">
        <v>4</v>
      </c>
      <c r="E441">
        <v>4</v>
      </c>
      <c r="F441">
        <v>21.48</v>
      </c>
      <c r="J441">
        <v>2006</v>
      </c>
      <c r="K441">
        <v>4</v>
      </c>
      <c r="L441">
        <v>4</v>
      </c>
      <c r="M441">
        <v>0.49342735042735048</v>
      </c>
      <c r="N441">
        <v>98</v>
      </c>
      <c r="O441">
        <v>2.1602999999999999</v>
      </c>
      <c r="P441">
        <f t="shared" si="37"/>
        <v>5.0349729635443922E-3</v>
      </c>
      <c r="Q441">
        <v>39.776713425901626</v>
      </c>
      <c r="R441">
        <f t="shared" si="33"/>
        <v>2.6729951422205893</v>
      </c>
    </row>
    <row r="442" spans="1:18">
      <c r="A442" t="s">
        <v>143</v>
      </c>
      <c r="B442" t="s">
        <v>168</v>
      </c>
      <c r="C442">
        <v>1979</v>
      </c>
      <c r="D442">
        <v>4</v>
      </c>
      <c r="E442">
        <v>5</v>
      </c>
      <c r="F442">
        <v>41.68</v>
      </c>
      <c r="J442">
        <v>2006</v>
      </c>
      <c r="K442">
        <v>4</v>
      </c>
      <c r="L442">
        <v>5</v>
      </c>
      <c r="M442">
        <v>0.69991300366300369</v>
      </c>
      <c r="N442">
        <v>98</v>
      </c>
      <c r="O442">
        <v>2.2913000000000001</v>
      </c>
      <c r="P442">
        <f t="shared" si="37"/>
        <v>7.141969425132691E-3</v>
      </c>
      <c r="Q442">
        <v>33.257605057141809</v>
      </c>
      <c r="R442">
        <f t="shared" si="33"/>
        <v>2.2349110598399298</v>
      </c>
    </row>
    <row r="443" spans="1:18">
      <c r="A443" t="s">
        <v>143</v>
      </c>
      <c r="B443" t="s">
        <v>168</v>
      </c>
      <c r="C443">
        <v>1979</v>
      </c>
      <c r="D443">
        <v>4</v>
      </c>
      <c r="E443">
        <v>6</v>
      </c>
      <c r="F443">
        <v>43.86</v>
      </c>
      <c r="J443">
        <v>2006</v>
      </c>
      <c r="K443">
        <v>4</v>
      </c>
      <c r="L443">
        <v>6</v>
      </c>
      <c r="M443">
        <v>0.63654761904761903</v>
      </c>
      <c r="N443">
        <v>98</v>
      </c>
      <c r="O443">
        <v>2.4245999999999999</v>
      </c>
      <c r="P443">
        <f t="shared" si="37"/>
        <v>6.4953838678328477E-3</v>
      </c>
      <c r="Q443">
        <v>30.164752714179112</v>
      </c>
      <c r="R443">
        <f t="shared" si="33"/>
        <v>2.0270713823928364</v>
      </c>
    </row>
    <row r="444" spans="1:18">
      <c r="A444" t="s">
        <v>143</v>
      </c>
      <c r="B444" t="s">
        <v>168</v>
      </c>
      <c r="C444">
        <v>1979</v>
      </c>
      <c r="D444">
        <v>4</v>
      </c>
      <c r="E444">
        <v>7</v>
      </c>
      <c r="F444">
        <v>42.95</v>
      </c>
      <c r="J444">
        <v>2006</v>
      </c>
      <c r="K444">
        <v>4</v>
      </c>
      <c r="L444">
        <v>7</v>
      </c>
      <c r="M444">
        <v>0.53106837606837609</v>
      </c>
      <c r="N444">
        <v>98</v>
      </c>
      <c r="O444">
        <v>2.8957000000000002</v>
      </c>
      <c r="P444">
        <f t="shared" si="37"/>
        <v>5.419065061922205E-3</v>
      </c>
      <c r="Q444">
        <v>41.672088705432117</v>
      </c>
      <c r="R444">
        <f t="shared" si="33"/>
        <v>2.8003643610050384</v>
      </c>
    </row>
    <row r="445" spans="1:18">
      <c r="A445" t="s">
        <v>143</v>
      </c>
      <c r="B445" t="s">
        <v>168</v>
      </c>
      <c r="C445">
        <v>1979</v>
      </c>
      <c r="D445">
        <v>4</v>
      </c>
      <c r="E445">
        <v>8</v>
      </c>
      <c r="F445">
        <v>46.41</v>
      </c>
      <c r="J445">
        <v>2006</v>
      </c>
      <c r="K445">
        <v>4</v>
      </c>
      <c r="L445">
        <v>8</v>
      </c>
      <c r="M445" t="s">
        <v>17</v>
      </c>
      <c r="N445" t="s">
        <v>17</v>
      </c>
      <c r="O445">
        <v>1.8519000000000001</v>
      </c>
      <c r="P445" t="s">
        <v>17</v>
      </c>
      <c r="Q445">
        <v>61.933121786585382</v>
      </c>
      <c r="R445">
        <f t="shared" si="33"/>
        <v>4.1619057840585381</v>
      </c>
    </row>
    <row r="446" spans="1:18">
      <c r="A446" t="s">
        <v>143</v>
      </c>
      <c r="B446" t="s">
        <v>168</v>
      </c>
      <c r="C446">
        <v>1979</v>
      </c>
      <c r="D446">
        <v>4</v>
      </c>
      <c r="E446">
        <v>9</v>
      </c>
      <c r="F446">
        <v>45.68</v>
      </c>
      <c r="J446">
        <v>2006</v>
      </c>
      <c r="K446">
        <v>4</v>
      </c>
      <c r="L446">
        <v>9</v>
      </c>
      <c r="M446" t="s">
        <v>17</v>
      </c>
      <c r="N446" t="s">
        <v>17</v>
      </c>
      <c r="O446">
        <v>2.17</v>
      </c>
      <c r="P446" t="s">
        <v>17</v>
      </c>
      <c r="Q446">
        <v>62.709264374725628</v>
      </c>
      <c r="R446">
        <f t="shared" si="33"/>
        <v>4.2140625659815623</v>
      </c>
    </row>
    <row r="447" spans="1:18">
      <c r="A447" t="s">
        <v>143</v>
      </c>
      <c r="B447" t="s">
        <v>168</v>
      </c>
      <c r="C447">
        <v>1979</v>
      </c>
      <c r="D447">
        <v>4</v>
      </c>
      <c r="E447">
        <v>10</v>
      </c>
      <c r="F447">
        <v>22.39</v>
      </c>
      <c r="J447">
        <v>2006</v>
      </c>
      <c r="K447">
        <v>4</v>
      </c>
      <c r="L447">
        <v>10</v>
      </c>
      <c r="M447" t="s">
        <v>17</v>
      </c>
      <c r="N447" t="s">
        <v>17</v>
      </c>
      <c r="O447">
        <v>2.6097999999999999</v>
      </c>
      <c r="P447" t="s">
        <v>17</v>
      </c>
      <c r="Q447">
        <v>23.06291610512195</v>
      </c>
      <c r="R447">
        <f t="shared" si="33"/>
        <v>1.5498279622641953</v>
      </c>
    </row>
    <row r="448" spans="1:18">
      <c r="A448" t="s">
        <v>143</v>
      </c>
      <c r="B448" t="s">
        <v>168</v>
      </c>
      <c r="C448">
        <v>1979</v>
      </c>
      <c r="D448">
        <v>4</v>
      </c>
      <c r="E448">
        <v>11</v>
      </c>
      <c r="F448">
        <v>45.14</v>
      </c>
      <c r="J448">
        <v>2006</v>
      </c>
      <c r="K448">
        <v>4</v>
      </c>
      <c r="L448">
        <v>11</v>
      </c>
      <c r="M448" t="s">
        <v>17</v>
      </c>
      <c r="N448" t="s">
        <v>17</v>
      </c>
      <c r="O448">
        <v>2.3123999999999998</v>
      </c>
      <c r="P448" t="s">
        <v>17</v>
      </c>
      <c r="Q448">
        <v>56.251545427134154</v>
      </c>
      <c r="R448">
        <f t="shared" si="33"/>
        <v>3.7801038527034159</v>
      </c>
    </row>
    <row r="449" spans="1:18">
      <c r="A449" t="s">
        <v>143</v>
      </c>
      <c r="B449" t="s">
        <v>168</v>
      </c>
      <c r="C449">
        <v>1979</v>
      </c>
      <c r="D449">
        <v>4</v>
      </c>
      <c r="E449">
        <v>12</v>
      </c>
      <c r="F449">
        <v>44.23</v>
      </c>
      <c r="J449">
        <v>2006</v>
      </c>
      <c r="K449">
        <v>4</v>
      </c>
      <c r="L449">
        <v>12</v>
      </c>
      <c r="M449" t="s">
        <v>17</v>
      </c>
      <c r="N449" t="s">
        <v>17</v>
      </c>
      <c r="O449">
        <v>2.1261999999999999</v>
      </c>
      <c r="P449" t="s">
        <v>17</v>
      </c>
      <c r="Q449">
        <v>48.693724698185967</v>
      </c>
      <c r="R449">
        <f t="shared" si="33"/>
        <v>3.2722182997180971</v>
      </c>
    </row>
    <row r="450" spans="1:18">
      <c r="A450" t="s">
        <v>143</v>
      </c>
      <c r="B450" t="s">
        <v>168</v>
      </c>
      <c r="C450">
        <v>1979</v>
      </c>
      <c r="D450">
        <v>4</v>
      </c>
      <c r="E450">
        <v>13</v>
      </c>
      <c r="F450">
        <v>44.59</v>
      </c>
      <c r="J450">
        <v>2006</v>
      </c>
      <c r="K450">
        <v>4</v>
      </c>
      <c r="L450">
        <v>13</v>
      </c>
      <c r="M450" t="s">
        <v>17</v>
      </c>
      <c r="N450" t="s">
        <v>17</v>
      </c>
      <c r="O450">
        <v>2.9388000000000001</v>
      </c>
      <c r="P450" t="s">
        <v>17</v>
      </c>
      <c r="Q450">
        <v>25.047494661280489</v>
      </c>
      <c r="R450">
        <f t="shared" si="33"/>
        <v>1.683191641238049</v>
      </c>
    </row>
    <row r="451" spans="1:18">
      <c r="A451" t="s">
        <v>143</v>
      </c>
      <c r="B451" t="s">
        <v>168</v>
      </c>
      <c r="C451">
        <v>1979</v>
      </c>
      <c r="D451">
        <v>4</v>
      </c>
      <c r="E451">
        <v>14</v>
      </c>
      <c r="F451">
        <v>44.23</v>
      </c>
      <c r="J451">
        <v>2006</v>
      </c>
      <c r="K451">
        <v>4</v>
      </c>
      <c r="L451">
        <v>14</v>
      </c>
      <c r="M451" t="s">
        <v>17</v>
      </c>
      <c r="N451" t="s">
        <v>17</v>
      </c>
      <c r="O451">
        <v>1.8505</v>
      </c>
      <c r="P451" t="s">
        <v>17</v>
      </c>
      <c r="Q451">
        <v>62.027027097682932</v>
      </c>
      <c r="R451">
        <f t="shared" si="33"/>
        <v>4.1682162209642941</v>
      </c>
    </row>
    <row r="452" spans="1:18">
      <c r="A452" t="s">
        <v>143</v>
      </c>
      <c r="B452" t="s">
        <v>168</v>
      </c>
      <c r="C452">
        <v>1980</v>
      </c>
      <c r="D452">
        <v>1</v>
      </c>
      <c r="E452">
        <v>1</v>
      </c>
      <c r="F452">
        <v>15.37</v>
      </c>
      <c r="J452">
        <v>2007</v>
      </c>
      <c r="K452">
        <v>1</v>
      </c>
      <c r="L452">
        <v>1</v>
      </c>
      <c r="M452">
        <v>0.50215333333333334</v>
      </c>
      <c r="N452">
        <v>83</v>
      </c>
      <c r="O452">
        <v>1.9212</v>
      </c>
      <c r="P452">
        <f t="shared" ref="P452:P458" si="38">M452/N452</f>
        <v>6.05004016064257E-3</v>
      </c>
      <c r="Q452" s="9">
        <v>36.944938333333333</v>
      </c>
      <c r="R452">
        <f t="shared" si="33"/>
        <v>2.482699856</v>
      </c>
    </row>
    <row r="453" spans="1:18">
      <c r="A453" t="s">
        <v>143</v>
      </c>
      <c r="B453" t="s">
        <v>168</v>
      </c>
      <c r="C453">
        <v>1980</v>
      </c>
      <c r="D453">
        <v>1</v>
      </c>
      <c r="E453">
        <v>2</v>
      </c>
      <c r="F453">
        <v>20.57</v>
      </c>
      <c r="J453">
        <v>2007</v>
      </c>
      <c r="K453">
        <v>1</v>
      </c>
      <c r="L453">
        <v>2</v>
      </c>
      <c r="M453">
        <v>0.40749000000000002</v>
      </c>
      <c r="N453">
        <v>83</v>
      </c>
      <c r="O453">
        <v>1.9342999999999999</v>
      </c>
      <c r="P453">
        <f t="shared" si="38"/>
        <v>4.9095180722891572E-3</v>
      </c>
      <c r="Q453" s="9">
        <v>29.284114999999996</v>
      </c>
      <c r="R453">
        <f t="shared" ref="R453:R458" si="39">Q453*60*1.12/1000</f>
        <v>1.9678925280000001</v>
      </c>
    </row>
    <row r="454" spans="1:18">
      <c r="A454" t="s">
        <v>143</v>
      </c>
      <c r="B454" t="s">
        <v>168</v>
      </c>
      <c r="C454">
        <v>1980</v>
      </c>
      <c r="D454">
        <v>1</v>
      </c>
      <c r="E454">
        <v>3</v>
      </c>
      <c r="F454">
        <v>25.77</v>
      </c>
      <c r="J454">
        <v>2007</v>
      </c>
      <c r="K454">
        <v>1</v>
      </c>
      <c r="L454">
        <v>3</v>
      </c>
      <c r="M454">
        <v>0.59702666666666671</v>
      </c>
      <c r="N454">
        <v>83</v>
      </c>
      <c r="O454">
        <v>2.0093999999999999</v>
      </c>
      <c r="P454">
        <f t="shared" si="38"/>
        <v>7.1930923694779117E-3</v>
      </c>
      <c r="Q454" s="9">
        <v>56.714804999999998</v>
      </c>
      <c r="R454">
        <f t="shared" si="39"/>
        <v>3.8112348960000002</v>
      </c>
    </row>
    <row r="455" spans="1:18">
      <c r="A455" t="s">
        <v>143</v>
      </c>
      <c r="B455" t="s">
        <v>168</v>
      </c>
      <c r="C455">
        <v>1980</v>
      </c>
      <c r="D455">
        <v>1</v>
      </c>
      <c r="E455">
        <v>4</v>
      </c>
      <c r="F455">
        <v>34.85</v>
      </c>
      <c r="J455">
        <v>2007</v>
      </c>
      <c r="K455">
        <v>1</v>
      </c>
      <c r="L455">
        <v>4</v>
      </c>
      <c r="M455">
        <v>0.58232666666666655</v>
      </c>
      <c r="N455">
        <v>83</v>
      </c>
      <c r="O455">
        <v>1.8260000000000001</v>
      </c>
      <c r="P455">
        <f t="shared" si="38"/>
        <v>7.01598393574297E-3</v>
      </c>
      <c r="Q455" s="9">
        <v>51.765070000000009</v>
      </c>
      <c r="R455">
        <f t="shared" si="39"/>
        <v>3.4786127040000006</v>
      </c>
    </row>
    <row r="456" spans="1:18">
      <c r="A456" t="s">
        <v>143</v>
      </c>
      <c r="B456" t="s">
        <v>168</v>
      </c>
      <c r="C456">
        <v>1980</v>
      </c>
      <c r="D456">
        <v>1</v>
      </c>
      <c r="E456">
        <v>5</v>
      </c>
      <c r="F456">
        <v>49.85</v>
      </c>
      <c r="J456">
        <v>2007</v>
      </c>
      <c r="K456">
        <v>1</v>
      </c>
      <c r="L456">
        <v>5</v>
      </c>
      <c r="M456">
        <v>0.63292999999999999</v>
      </c>
      <c r="N456">
        <v>83</v>
      </c>
      <c r="O456">
        <v>2.0234000000000001</v>
      </c>
      <c r="P456">
        <f t="shared" si="38"/>
        <v>7.6256626506024097E-3</v>
      </c>
      <c r="Q456" s="9">
        <v>38.660264999999995</v>
      </c>
      <c r="R456">
        <f t="shared" si="39"/>
        <v>2.5979698079999998</v>
      </c>
    </row>
    <row r="457" spans="1:18">
      <c r="A457" t="s">
        <v>143</v>
      </c>
      <c r="B457" t="s">
        <v>168</v>
      </c>
      <c r="C457">
        <v>1980</v>
      </c>
      <c r="D457">
        <v>1</v>
      </c>
      <c r="E457">
        <v>6</v>
      </c>
      <c r="F457">
        <v>58.32</v>
      </c>
      <c r="J457">
        <v>2007</v>
      </c>
      <c r="K457">
        <v>1</v>
      </c>
      <c r="L457">
        <v>6</v>
      </c>
      <c r="M457">
        <v>0.63024666666666673</v>
      </c>
      <c r="N457">
        <v>83</v>
      </c>
      <c r="O457" s="129" t="s">
        <v>17</v>
      </c>
      <c r="P457">
        <f t="shared" si="38"/>
        <v>7.5933333333333339E-3</v>
      </c>
      <c r="Q457" s="9">
        <v>42.352578333333341</v>
      </c>
      <c r="R457">
        <f t="shared" si="39"/>
        <v>2.8460932640000012</v>
      </c>
    </row>
    <row r="458" spans="1:18">
      <c r="A458" t="s">
        <v>143</v>
      </c>
      <c r="B458" t="s">
        <v>168</v>
      </c>
      <c r="C458">
        <v>1980</v>
      </c>
      <c r="D458">
        <v>1</v>
      </c>
      <c r="E458">
        <v>7</v>
      </c>
      <c r="F458">
        <v>52.15</v>
      </c>
      <c r="J458">
        <v>2007</v>
      </c>
      <c r="K458">
        <v>1</v>
      </c>
      <c r="L458">
        <v>7</v>
      </c>
      <c r="M458">
        <v>0.64963666666666675</v>
      </c>
      <c r="N458">
        <v>83</v>
      </c>
      <c r="O458">
        <v>2.3559999999999999</v>
      </c>
      <c r="P458">
        <f t="shared" si="38"/>
        <v>7.8269477911646589E-3</v>
      </c>
      <c r="Q458" s="9">
        <v>50.311403333333331</v>
      </c>
      <c r="R458">
        <f t="shared" si="39"/>
        <v>3.3809263039999999</v>
      </c>
    </row>
    <row r="459" spans="1:18">
      <c r="A459" t="s">
        <v>143</v>
      </c>
      <c r="B459" t="s">
        <v>168</v>
      </c>
      <c r="C459">
        <v>1980</v>
      </c>
      <c r="D459">
        <v>1</v>
      </c>
      <c r="E459">
        <v>8</v>
      </c>
      <c r="F459">
        <v>43.08</v>
      </c>
      <c r="J459">
        <v>2007</v>
      </c>
      <c r="K459">
        <v>1</v>
      </c>
      <c r="L459">
        <v>8</v>
      </c>
      <c r="M459" t="s">
        <v>17</v>
      </c>
      <c r="N459" t="s">
        <v>17</v>
      </c>
      <c r="O459" t="s">
        <v>17</v>
      </c>
      <c r="P459" t="s">
        <v>17</v>
      </c>
      <c r="Q459" t="s">
        <v>17</v>
      </c>
      <c r="R459" t="s">
        <v>17</v>
      </c>
    </row>
    <row r="460" spans="1:18">
      <c r="A460" t="s">
        <v>143</v>
      </c>
      <c r="B460" t="s">
        <v>168</v>
      </c>
      <c r="C460">
        <v>1980</v>
      </c>
      <c r="D460">
        <v>1</v>
      </c>
      <c r="E460">
        <v>9</v>
      </c>
      <c r="F460">
        <v>42.59</v>
      </c>
      <c r="J460">
        <v>2007</v>
      </c>
      <c r="K460">
        <v>1</v>
      </c>
      <c r="L460">
        <v>9</v>
      </c>
      <c r="M460" t="s">
        <v>17</v>
      </c>
      <c r="N460" t="s">
        <v>17</v>
      </c>
      <c r="O460" t="s">
        <v>17</v>
      </c>
      <c r="P460" t="s">
        <v>17</v>
      </c>
      <c r="Q460" t="s">
        <v>17</v>
      </c>
      <c r="R460" t="s">
        <v>17</v>
      </c>
    </row>
    <row r="461" spans="1:18">
      <c r="A461" t="s">
        <v>143</v>
      </c>
      <c r="B461" t="s">
        <v>168</v>
      </c>
      <c r="C461">
        <v>1980</v>
      </c>
      <c r="D461">
        <v>1</v>
      </c>
      <c r="E461">
        <v>10</v>
      </c>
      <c r="F461">
        <v>45.86</v>
      </c>
      <c r="J461">
        <v>2007</v>
      </c>
      <c r="K461">
        <v>1</v>
      </c>
      <c r="L461">
        <v>10</v>
      </c>
      <c r="M461" t="s">
        <v>17</v>
      </c>
      <c r="N461" t="s">
        <v>17</v>
      </c>
      <c r="O461" t="s">
        <v>17</v>
      </c>
      <c r="P461" t="s">
        <v>17</v>
      </c>
      <c r="Q461" t="s">
        <v>17</v>
      </c>
      <c r="R461" t="s">
        <v>17</v>
      </c>
    </row>
    <row r="462" spans="1:18">
      <c r="A462" t="s">
        <v>143</v>
      </c>
      <c r="B462" t="s">
        <v>168</v>
      </c>
      <c r="C462">
        <v>1980</v>
      </c>
      <c r="D462">
        <v>1</v>
      </c>
      <c r="E462">
        <v>11</v>
      </c>
      <c r="F462">
        <v>53.6</v>
      </c>
      <c r="J462">
        <v>2007</v>
      </c>
      <c r="K462">
        <v>1</v>
      </c>
      <c r="L462">
        <v>11</v>
      </c>
      <c r="M462" t="s">
        <v>17</v>
      </c>
      <c r="N462" t="s">
        <v>17</v>
      </c>
      <c r="O462" t="s">
        <v>17</v>
      </c>
      <c r="P462" t="s">
        <v>17</v>
      </c>
      <c r="Q462" t="s">
        <v>17</v>
      </c>
      <c r="R462" t="s">
        <v>17</v>
      </c>
    </row>
    <row r="463" spans="1:18">
      <c r="A463" t="s">
        <v>143</v>
      </c>
      <c r="B463" t="s">
        <v>168</v>
      </c>
      <c r="C463">
        <v>1980</v>
      </c>
      <c r="D463">
        <v>1</v>
      </c>
      <c r="E463">
        <v>12</v>
      </c>
      <c r="F463">
        <v>52.88</v>
      </c>
      <c r="J463">
        <v>2007</v>
      </c>
      <c r="K463">
        <v>1</v>
      </c>
      <c r="L463">
        <v>12</v>
      </c>
      <c r="M463" t="s">
        <v>17</v>
      </c>
      <c r="N463" t="s">
        <v>17</v>
      </c>
      <c r="O463" t="s">
        <v>17</v>
      </c>
      <c r="P463" t="s">
        <v>17</v>
      </c>
      <c r="Q463" t="s">
        <v>17</v>
      </c>
      <c r="R463" t="s">
        <v>17</v>
      </c>
    </row>
    <row r="464" spans="1:18">
      <c r="A464" t="s">
        <v>143</v>
      </c>
      <c r="B464" t="s">
        <v>168</v>
      </c>
      <c r="C464">
        <v>1980</v>
      </c>
      <c r="D464">
        <v>1</v>
      </c>
      <c r="E464">
        <v>13</v>
      </c>
      <c r="F464">
        <v>69.33</v>
      </c>
      <c r="J464">
        <v>2007</v>
      </c>
      <c r="K464">
        <v>1</v>
      </c>
      <c r="L464">
        <v>13</v>
      </c>
      <c r="M464" t="s">
        <v>17</v>
      </c>
      <c r="N464" t="s">
        <v>17</v>
      </c>
      <c r="O464" t="s">
        <v>17</v>
      </c>
      <c r="P464" t="s">
        <v>17</v>
      </c>
      <c r="Q464" t="s">
        <v>17</v>
      </c>
      <c r="R464" t="s">
        <v>17</v>
      </c>
    </row>
    <row r="465" spans="1:23">
      <c r="A465" t="s">
        <v>143</v>
      </c>
      <c r="B465" t="s">
        <v>168</v>
      </c>
      <c r="C465">
        <v>1980</v>
      </c>
      <c r="D465">
        <v>1</v>
      </c>
      <c r="E465">
        <v>14</v>
      </c>
      <c r="F465">
        <v>55.78</v>
      </c>
      <c r="J465">
        <v>2007</v>
      </c>
      <c r="K465">
        <v>1</v>
      </c>
      <c r="L465">
        <v>14</v>
      </c>
      <c r="M465" t="s">
        <v>17</v>
      </c>
      <c r="N465" t="s">
        <v>17</v>
      </c>
      <c r="O465" t="s">
        <v>17</v>
      </c>
      <c r="P465" t="s">
        <v>17</v>
      </c>
      <c r="Q465" t="s">
        <v>17</v>
      </c>
      <c r="R465" t="s">
        <v>17</v>
      </c>
    </row>
    <row r="466" spans="1:23">
      <c r="A466" t="s">
        <v>143</v>
      </c>
      <c r="B466" t="s">
        <v>168</v>
      </c>
      <c r="C466">
        <v>1980</v>
      </c>
      <c r="D466">
        <v>2</v>
      </c>
      <c r="E466">
        <v>1</v>
      </c>
      <c r="F466">
        <v>15.97</v>
      </c>
      <c r="J466">
        <v>2007</v>
      </c>
      <c r="K466">
        <v>2</v>
      </c>
      <c r="L466">
        <v>1</v>
      </c>
      <c r="M466">
        <v>0.44336999999999999</v>
      </c>
      <c r="N466">
        <v>83</v>
      </c>
      <c r="O466">
        <v>1.9168000000000001</v>
      </c>
      <c r="P466">
        <f t="shared" ref="P466:P472" si="40">M466/N466</f>
        <v>5.3418072289156621E-3</v>
      </c>
      <c r="Q466" s="9">
        <v>30.556073333333337</v>
      </c>
      <c r="R466">
        <f>Q466*60*1.12/1000</f>
        <v>2.0533681280000007</v>
      </c>
    </row>
    <row r="467" spans="1:23">
      <c r="A467" t="s">
        <v>143</v>
      </c>
      <c r="B467" t="s">
        <v>168</v>
      </c>
      <c r="C467">
        <v>1980</v>
      </c>
      <c r="D467">
        <v>2</v>
      </c>
      <c r="E467">
        <v>2</v>
      </c>
      <c r="F467">
        <v>22.63</v>
      </c>
      <c r="J467">
        <v>2007</v>
      </c>
      <c r="K467">
        <v>2</v>
      </c>
      <c r="L467">
        <v>2</v>
      </c>
      <c r="M467">
        <v>0.54884666666666659</v>
      </c>
      <c r="N467">
        <v>83</v>
      </c>
      <c r="O467">
        <v>1.8384</v>
      </c>
      <c r="P467">
        <f t="shared" si="40"/>
        <v>6.612610441767067E-3</v>
      </c>
      <c r="Q467" s="9">
        <v>45.906793333333333</v>
      </c>
      <c r="R467">
        <f>Q467*60*1.12/1000</f>
        <v>3.0849365120000001</v>
      </c>
    </row>
    <row r="468" spans="1:23">
      <c r="A468" t="s">
        <v>143</v>
      </c>
      <c r="B468" t="s">
        <v>168</v>
      </c>
      <c r="C468">
        <v>1980</v>
      </c>
      <c r="D468">
        <v>2</v>
      </c>
      <c r="E468">
        <v>3</v>
      </c>
      <c r="F468">
        <v>27.47</v>
      </c>
      <c r="J468">
        <v>2007</v>
      </c>
      <c r="K468">
        <v>2</v>
      </c>
      <c r="L468">
        <v>3</v>
      </c>
      <c r="M468">
        <v>0.55838333333333334</v>
      </c>
      <c r="N468">
        <v>83</v>
      </c>
      <c r="O468">
        <v>1.8774999999999999</v>
      </c>
      <c r="P468">
        <f t="shared" si="40"/>
        <v>6.727510040160643E-3</v>
      </c>
      <c r="Q468" s="9">
        <v>43.34834</v>
      </c>
      <c r="R468">
        <f>Q468*60*1.12/1000</f>
        <v>2.9130084480000003</v>
      </c>
    </row>
    <row r="469" spans="1:23">
      <c r="A469" t="s">
        <v>143</v>
      </c>
      <c r="B469" t="s">
        <v>168</v>
      </c>
      <c r="C469">
        <v>1980</v>
      </c>
      <c r="D469">
        <v>2</v>
      </c>
      <c r="E469">
        <v>4</v>
      </c>
      <c r="F469">
        <v>41.26</v>
      </c>
      <c r="J469">
        <v>2007</v>
      </c>
      <c r="K469">
        <v>2</v>
      </c>
      <c r="L469">
        <v>4</v>
      </c>
      <c r="M469">
        <v>0.63960000000000006</v>
      </c>
      <c r="N469">
        <v>83</v>
      </c>
      <c r="O469">
        <v>1.9233</v>
      </c>
      <c r="P469">
        <f t="shared" si="40"/>
        <v>7.7060240963855425E-3</v>
      </c>
      <c r="Q469" s="9">
        <v>56.031581666666661</v>
      </c>
      <c r="R469">
        <f>Q469*60*1.12/1000</f>
        <v>3.7653222880000001</v>
      </c>
    </row>
    <row r="470" spans="1:23">
      <c r="A470" t="s">
        <v>143</v>
      </c>
      <c r="B470" t="s">
        <v>168</v>
      </c>
      <c r="C470">
        <v>1980</v>
      </c>
      <c r="D470">
        <v>2</v>
      </c>
      <c r="E470">
        <v>5</v>
      </c>
      <c r="F470">
        <v>53.48</v>
      </c>
      <c r="J470">
        <v>2007</v>
      </c>
      <c r="K470">
        <v>2</v>
      </c>
      <c r="L470">
        <v>5</v>
      </c>
      <c r="M470">
        <v>0.65969666666666671</v>
      </c>
      <c r="N470">
        <v>83</v>
      </c>
      <c r="O470">
        <v>2.5339999999999998</v>
      </c>
      <c r="P470">
        <f t="shared" si="40"/>
        <v>7.9481526104417683E-3</v>
      </c>
      <c r="Q470" s="9">
        <v>62.253275000000009</v>
      </c>
      <c r="R470">
        <f>Q470*60*1.12/1000</f>
        <v>4.1834200800000012</v>
      </c>
    </row>
    <row r="471" spans="1:23">
      <c r="A471" t="s">
        <v>143</v>
      </c>
      <c r="B471" t="s">
        <v>168</v>
      </c>
      <c r="C471">
        <v>1980</v>
      </c>
      <c r="D471">
        <v>2</v>
      </c>
      <c r="E471">
        <v>6</v>
      </c>
      <c r="F471">
        <v>54.33</v>
      </c>
      <c r="J471">
        <v>2007</v>
      </c>
      <c r="K471">
        <v>2</v>
      </c>
      <c r="L471">
        <v>6</v>
      </c>
      <c r="M471">
        <v>0.66448333333333343</v>
      </c>
      <c r="N471">
        <v>83</v>
      </c>
      <c r="O471">
        <v>2.4943</v>
      </c>
      <c r="P471">
        <f t="shared" si="40"/>
        <v>8.0058232931726914E-3</v>
      </c>
      <c r="Q471" s="129" t="s">
        <v>17</v>
      </c>
      <c r="R471" s="129" t="s">
        <v>17</v>
      </c>
      <c r="S471" s="129"/>
      <c r="T471" s="129"/>
      <c r="U471" s="129"/>
      <c r="V471" s="129"/>
      <c r="W471" s="129"/>
    </row>
    <row r="472" spans="1:23">
      <c r="A472" t="s">
        <v>143</v>
      </c>
      <c r="B472" t="s">
        <v>168</v>
      </c>
      <c r="C472">
        <v>1980</v>
      </c>
      <c r="D472">
        <v>2</v>
      </c>
      <c r="E472">
        <v>7</v>
      </c>
      <c r="F472">
        <v>56.63</v>
      </c>
      <c r="J472">
        <v>2007</v>
      </c>
      <c r="K472">
        <v>2</v>
      </c>
      <c r="L472">
        <v>7</v>
      </c>
      <c r="M472">
        <v>0.69967666666666661</v>
      </c>
      <c r="N472">
        <v>83</v>
      </c>
      <c r="O472">
        <v>2.4049</v>
      </c>
      <c r="P472">
        <f t="shared" si="40"/>
        <v>8.4298393574297175E-3</v>
      </c>
      <c r="Q472" s="129" t="s">
        <v>17</v>
      </c>
      <c r="R472" s="129" t="s">
        <v>17</v>
      </c>
      <c r="S472" s="129"/>
      <c r="T472" s="129"/>
      <c r="U472" s="129"/>
      <c r="V472" s="129"/>
      <c r="W472" s="129"/>
    </row>
    <row r="473" spans="1:23">
      <c r="A473" t="s">
        <v>143</v>
      </c>
      <c r="B473" t="s">
        <v>168</v>
      </c>
      <c r="C473">
        <v>1980</v>
      </c>
      <c r="D473">
        <v>2</v>
      </c>
      <c r="E473">
        <v>8</v>
      </c>
      <c r="F473">
        <v>45.5</v>
      </c>
      <c r="J473">
        <v>2007</v>
      </c>
      <c r="K473">
        <v>2</v>
      </c>
      <c r="L473">
        <v>8</v>
      </c>
      <c r="M473" t="s">
        <v>17</v>
      </c>
      <c r="N473" t="s">
        <v>17</v>
      </c>
      <c r="O473" t="s">
        <v>17</v>
      </c>
      <c r="P473" t="s">
        <v>17</v>
      </c>
      <c r="Q473" t="s">
        <v>17</v>
      </c>
      <c r="R473" t="s">
        <v>17</v>
      </c>
    </row>
    <row r="474" spans="1:23">
      <c r="A474" t="s">
        <v>143</v>
      </c>
      <c r="B474" t="s">
        <v>168</v>
      </c>
      <c r="C474">
        <v>1980</v>
      </c>
      <c r="D474">
        <v>2</v>
      </c>
      <c r="E474">
        <v>9</v>
      </c>
      <c r="F474">
        <v>48.76</v>
      </c>
      <c r="J474">
        <v>2007</v>
      </c>
      <c r="K474">
        <v>2</v>
      </c>
      <c r="L474">
        <v>9</v>
      </c>
      <c r="M474" t="s">
        <v>17</v>
      </c>
      <c r="N474" t="s">
        <v>17</v>
      </c>
      <c r="O474" t="s">
        <v>17</v>
      </c>
      <c r="P474" t="s">
        <v>17</v>
      </c>
      <c r="Q474" t="s">
        <v>17</v>
      </c>
      <c r="R474" t="s">
        <v>17</v>
      </c>
    </row>
    <row r="475" spans="1:23">
      <c r="A475" t="s">
        <v>143</v>
      </c>
      <c r="B475" t="s">
        <v>168</v>
      </c>
      <c r="C475">
        <v>1980</v>
      </c>
      <c r="D475">
        <v>2</v>
      </c>
      <c r="E475">
        <v>10</v>
      </c>
      <c r="F475">
        <v>53</v>
      </c>
      <c r="J475">
        <v>2007</v>
      </c>
      <c r="K475">
        <v>2</v>
      </c>
      <c r="L475">
        <v>10</v>
      </c>
      <c r="M475" t="s">
        <v>17</v>
      </c>
      <c r="N475" t="s">
        <v>17</v>
      </c>
      <c r="O475" t="s">
        <v>17</v>
      </c>
      <c r="P475" t="s">
        <v>17</v>
      </c>
      <c r="Q475" t="s">
        <v>17</v>
      </c>
      <c r="R475" t="s">
        <v>17</v>
      </c>
    </row>
    <row r="476" spans="1:23">
      <c r="A476" t="s">
        <v>143</v>
      </c>
      <c r="B476" t="s">
        <v>168</v>
      </c>
      <c r="C476">
        <v>1980</v>
      </c>
      <c r="D476">
        <v>2</v>
      </c>
      <c r="E476">
        <v>11</v>
      </c>
      <c r="F476">
        <v>51.18</v>
      </c>
      <c r="J476">
        <v>2007</v>
      </c>
      <c r="K476">
        <v>2</v>
      </c>
      <c r="L476">
        <v>11</v>
      </c>
      <c r="M476" t="s">
        <v>17</v>
      </c>
      <c r="N476" t="s">
        <v>17</v>
      </c>
      <c r="O476" t="s">
        <v>17</v>
      </c>
      <c r="P476" t="s">
        <v>17</v>
      </c>
      <c r="Q476" t="s">
        <v>17</v>
      </c>
      <c r="R476" t="s">
        <v>17</v>
      </c>
    </row>
    <row r="477" spans="1:23">
      <c r="A477" t="s">
        <v>143</v>
      </c>
      <c r="B477" t="s">
        <v>168</v>
      </c>
      <c r="C477">
        <v>1980</v>
      </c>
      <c r="D477">
        <v>2</v>
      </c>
      <c r="E477">
        <v>12</v>
      </c>
      <c r="F477">
        <v>49.85</v>
      </c>
      <c r="J477">
        <v>2007</v>
      </c>
      <c r="K477">
        <v>2</v>
      </c>
      <c r="L477">
        <v>12</v>
      </c>
      <c r="M477" t="s">
        <v>17</v>
      </c>
      <c r="N477" t="s">
        <v>17</v>
      </c>
      <c r="O477" t="s">
        <v>17</v>
      </c>
      <c r="P477" t="s">
        <v>17</v>
      </c>
      <c r="Q477" t="s">
        <v>17</v>
      </c>
      <c r="R477" t="s">
        <v>17</v>
      </c>
    </row>
    <row r="478" spans="1:23">
      <c r="A478" t="s">
        <v>143</v>
      </c>
      <c r="B478" t="s">
        <v>168</v>
      </c>
      <c r="C478">
        <v>1980</v>
      </c>
      <c r="D478">
        <v>2</v>
      </c>
      <c r="E478">
        <v>13</v>
      </c>
      <c r="F478">
        <v>51.42</v>
      </c>
      <c r="J478">
        <v>2007</v>
      </c>
      <c r="K478">
        <v>2</v>
      </c>
      <c r="L478">
        <v>13</v>
      </c>
      <c r="M478" t="s">
        <v>17</v>
      </c>
      <c r="N478" t="s">
        <v>17</v>
      </c>
      <c r="O478" t="s">
        <v>17</v>
      </c>
      <c r="P478" t="s">
        <v>17</v>
      </c>
      <c r="Q478" t="s">
        <v>17</v>
      </c>
      <c r="R478" t="s">
        <v>17</v>
      </c>
    </row>
    <row r="479" spans="1:23">
      <c r="A479" t="s">
        <v>143</v>
      </c>
      <c r="B479" t="s">
        <v>168</v>
      </c>
      <c r="C479">
        <v>1980</v>
      </c>
      <c r="D479">
        <v>2</v>
      </c>
      <c r="E479">
        <v>14</v>
      </c>
      <c r="F479">
        <v>52.88</v>
      </c>
      <c r="J479">
        <v>2007</v>
      </c>
      <c r="K479">
        <v>2</v>
      </c>
      <c r="L479">
        <v>14</v>
      </c>
      <c r="M479" t="s">
        <v>17</v>
      </c>
      <c r="N479" t="s">
        <v>17</v>
      </c>
      <c r="O479" t="s">
        <v>17</v>
      </c>
      <c r="P479" t="s">
        <v>17</v>
      </c>
      <c r="Q479" t="s">
        <v>17</v>
      </c>
      <c r="R479" t="s">
        <v>17</v>
      </c>
    </row>
    <row r="480" spans="1:23">
      <c r="A480" t="s">
        <v>143</v>
      </c>
      <c r="B480" t="s">
        <v>168</v>
      </c>
      <c r="C480">
        <v>1980</v>
      </c>
      <c r="D480">
        <v>3</v>
      </c>
      <c r="E480">
        <v>1</v>
      </c>
      <c r="F480">
        <v>21.66</v>
      </c>
      <c r="J480">
        <v>2007</v>
      </c>
      <c r="K480">
        <v>3</v>
      </c>
      <c r="L480">
        <v>1</v>
      </c>
      <c r="M480">
        <v>0.52921666666666667</v>
      </c>
      <c r="N480">
        <v>83</v>
      </c>
      <c r="O480">
        <v>1.8542000000000001</v>
      </c>
      <c r="P480">
        <f t="shared" ref="P480:P486" si="41">M480/N480</f>
        <v>6.3761044176706824E-3</v>
      </c>
      <c r="Q480" s="9">
        <v>45.114545000000014</v>
      </c>
      <c r="R480">
        <f>Q480*60*1.12/1000</f>
        <v>3.0316974240000012</v>
      </c>
    </row>
    <row r="481" spans="1:23">
      <c r="A481" t="s">
        <v>143</v>
      </c>
      <c r="B481" t="s">
        <v>168</v>
      </c>
      <c r="C481">
        <v>1980</v>
      </c>
      <c r="D481">
        <v>3</v>
      </c>
      <c r="E481">
        <v>2</v>
      </c>
      <c r="F481">
        <v>22.87</v>
      </c>
      <c r="J481">
        <v>2007</v>
      </c>
      <c r="K481">
        <v>3</v>
      </c>
      <c r="L481">
        <v>2</v>
      </c>
      <c r="M481">
        <v>0.5196466666666667</v>
      </c>
      <c r="N481">
        <v>83</v>
      </c>
      <c r="O481" s="129" t="s">
        <v>345</v>
      </c>
      <c r="P481">
        <f t="shared" si="41"/>
        <v>6.2608032128514063E-3</v>
      </c>
      <c r="Q481" s="9">
        <v>39.030949999999997</v>
      </c>
      <c r="R481">
        <f>Q481*60*1.12/1000</f>
        <v>2.62287984</v>
      </c>
    </row>
    <row r="482" spans="1:23">
      <c r="A482" t="s">
        <v>143</v>
      </c>
      <c r="B482" t="s">
        <v>168</v>
      </c>
      <c r="C482">
        <v>1980</v>
      </c>
      <c r="D482">
        <v>3</v>
      </c>
      <c r="E482">
        <v>3</v>
      </c>
      <c r="F482">
        <v>27.95</v>
      </c>
      <c r="J482">
        <v>2007</v>
      </c>
      <c r="K482">
        <v>3</v>
      </c>
      <c r="L482">
        <v>3</v>
      </c>
      <c r="M482">
        <v>0.65753000000000006</v>
      </c>
      <c r="N482">
        <v>83</v>
      </c>
      <c r="O482">
        <v>1.9836</v>
      </c>
      <c r="P482">
        <f t="shared" si="41"/>
        <v>7.9220481927710848E-3</v>
      </c>
      <c r="Q482" s="9">
        <v>41.712965000000011</v>
      </c>
      <c r="R482">
        <f>Q482*60*1.12/1000</f>
        <v>2.8031112480000004</v>
      </c>
    </row>
    <row r="483" spans="1:23">
      <c r="A483" t="s">
        <v>143</v>
      </c>
      <c r="B483" t="s">
        <v>168</v>
      </c>
      <c r="C483">
        <v>1980</v>
      </c>
      <c r="D483">
        <v>3</v>
      </c>
      <c r="E483">
        <v>4</v>
      </c>
      <c r="F483">
        <v>36.78</v>
      </c>
      <c r="J483">
        <v>2007</v>
      </c>
      <c r="K483">
        <v>3</v>
      </c>
      <c r="L483">
        <v>4</v>
      </c>
      <c r="M483">
        <v>0.66180000000000005</v>
      </c>
      <c r="N483">
        <v>83</v>
      </c>
      <c r="O483">
        <v>2.1753999999999998</v>
      </c>
      <c r="P483">
        <f t="shared" si="41"/>
        <v>7.9734939759036148E-3</v>
      </c>
      <c r="Q483" s="9">
        <v>46.51733333333334</v>
      </c>
      <c r="R483">
        <f>Q483*60*1.12/1000</f>
        <v>3.1259648000000007</v>
      </c>
    </row>
    <row r="484" spans="1:23">
      <c r="A484" t="s">
        <v>143</v>
      </c>
      <c r="B484" t="s">
        <v>168</v>
      </c>
      <c r="C484">
        <v>1980</v>
      </c>
      <c r="D484">
        <v>3</v>
      </c>
      <c r="E484">
        <v>5</v>
      </c>
      <c r="F484">
        <v>51.79</v>
      </c>
      <c r="J484">
        <v>2007</v>
      </c>
      <c r="K484">
        <v>3</v>
      </c>
      <c r="L484">
        <v>5</v>
      </c>
      <c r="M484">
        <v>0.68074333333333337</v>
      </c>
      <c r="N484">
        <v>83</v>
      </c>
      <c r="O484">
        <v>2.2587000000000002</v>
      </c>
      <c r="P484">
        <f t="shared" si="41"/>
        <v>8.2017269076305223E-3</v>
      </c>
      <c r="Q484" s="9">
        <v>38.871046666666658</v>
      </c>
      <c r="R484">
        <f>Q484*60*1.12/1000</f>
        <v>2.6121343359999996</v>
      </c>
    </row>
    <row r="485" spans="1:23">
      <c r="A485" t="s">
        <v>143</v>
      </c>
      <c r="B485" t="s">
        <v>168</v>
      </c>
      <c r="C485">
        <v>1980</v>
      </c>
      <c r="D485">
        <v>3</v>
      </c>
      <c r="E485">
        <v>6</v>
      </c>
      <c r="F485">
        <v>71.03</v>
      </c>
      <c r="J485">
        <v>2007</v>
      </c>
      <c r="K485">
        <v>3</v>
      </c>
      <c r="L485">
        <v>6</v>
      </c>
      <c r="M485">
        <v>0.64285666666666663</v>
      </c>
      <c r="N485">
        <v>83</v>
      </c>
      <c r="O485" s="129" t="s">
        <v>17</v>
      </c>
      <c r="P485">
        <f t="shared" si="41"/>
        <v>7.7452610441767064E-3</v>
      </c>
      <c r="Q485" s="129" t="s">
        <v>17</v>
      </c>
      <c r="R485" s="129" t="s">
        <v>17</v>
      </c>
      <c r="S485" s="129"/>
      <c r="T485" s="129"/>
      <c r="U485" s="129"/>
      <c r="V485" s="129"/>
      <c r="W485" s="129"/>
    </row>
    <row r="486" spans="1:23">
      <c r="A486" t="s">
        <v>143</v>
      </c>
      <c r="B486" t="s">
        <v>168</v>
      </c>
      <c r="C486">
        <v>1980</v>
      </c>
      <c r="D486">
        <v>3</v>
      </c>
      <c r="E486">
        <v>7</v>
      </c>
      <c r="F486">
        <v>57.84</v>
      </c>
      <c r="J486">
        <v>2007</v>
      </c>
      <c r="K486">
        <v>3</v>
      </c>
      <c r="L486">
        <v>7</v>
      </c>
      <c r="M486">
        <v>0.67655999999999994</v>
      </c>
      <c r="N486">
        <v>83</v>
      </c>
      <c r="O486" s="129">
        <v>2.39</v>
      </c>
      <c r="P486">
        <f t="shared" si="41"/>
        <v>8.151325301204819E-3</v>
      </c>
      <c r="Q486" s="129" t="s">
        <v>17</v>
      </c>
      <c r="R486" s="129" t="s">
        <v>17</v>
      </c>
      <c r="S486" s="129"/>
      <c r="T486" s="129"/>
      <c r="U486" s="129"/>
      <c r="V486" s="129"/>
      <c r="W486" s="129"/>
    </row>
    <row r="487" spans="1:23">
      <c r="A487" t="s">
        <v>143</v>
      </c>
      <c r="B487" t="s">
        <v>168</v>
      </c>
      <c r="C487">
        <v>1980</v>
      </c>
      <c r="D487">
        <v>3</v>
      </c>
      <c r="E487">
        <v>8</v>
      </c>
      <c r="F487">
        <v>40.78</v>
      </c>
      <c r="J487">
        <v>2007</v>
      </c>
      <c r="K487">
        <v>3</v>
      </c>
      <c r="L487">
        <v>8</v>
      </c>
      <c r="M487" t="s">
        <v>17</v>
      </c>
      <c r="N487" t="s">
        <v>17</v>
      </c>
      <c r="O487" t="s">
        <v>17</v>
      </c>
      <c r="P487" t="s">
        <v>17</v>
      </c>
      <c r="Q487" t="s">
        <v>17</v>
      </c>
      <c r="R487" t="s">
        <v>17</v>
      </c>
    </row>
    <row r="488" spans="1:23">
      <c r="A488" t="s">
        <v>143</v>
      </c>
      <c r="B488" t="s">
        <v>168</v>
      </c>
      <c r="C488">
        <v>1980</v>
      </c>
      <c r="D488">
        <v>3</v>
      </c>
      <c r="E488">
        <v>9</v>
      </c>
      <c r="F488">
        <v>49.37</v>
      </c>
      <c r="J488">
        <v>2007</v>
      </c>
      <c r="K488">
        <v>3</v>
      </c>
      <c r="L488">
        <v>9</v>
      </c>
      <c r="M488" t="s">
        <v>17</v>
      </c>
      <c r="N488" t="s">
        <v>17</v>
      </c>
      <c r="O488" t="s">
        <v>17</v>
      </c>
      <c r="P488" t="s">
        <v>17</v>
      </c>
      <c r="Q488" t="s">
        <v>17</v>
      </c>
      <c r="R488" t="s">
        <v>17</v>
      </c>
    </row>
    <row r="489" spans="1:23">
      <c r="A489" t="s">
        <v>143</v>
      </c>
      <c r="B489" t="s">
        <v>168</v>
      </c>
      <c r="C489">
        <v>1980</v>
      </c>
      <c r="D489">
        <v>3</v>
      </c>
      <c r="E489">
        <v>10</v>
      </c>
      <c r="F489">
        <v>53</v>
      </c>
      <c r="J489">
        <v>2007</v>
      </c>
      <c r="K489">
        <v>3</v>
      </c>
      <c r="L489">
        <v>10</v>
      </c>
      <c r="M489" t="s">
        <v>17</v>
      </c>
      <c r="N489" t="s">
        <v>17</v>
      </c>
      <c r="O489" t="s">
        <v>17</v>
      </c>
      <c r="P489" t="s">
        <v>17</v>
      </c>
      <c r="Q489" t="s">
        <v>17</v>
      </c>
      <c r="R489" t="s">
        <v>17</v>
      </c>
    </row>
    <row r="490" spans="1:23">
      <c r="A490" t="s">
        <v>143</v>
      </c>
      <c r="B490" t="s">
        <v>168</v>
      </c>
      <c r="C490">
        <v>1980</v>
      </c>
      <c r="D490">
        <v>3</v>
      </c>
      <c r="E490">
        <v>11</v>
      </c>
      <c r="F490">
        <v>53.84</v>
      </c>
      <c r="J490">
        <v>2007</v>
      </c>
      <c r="K490">
        <v>3</v>
      </c>
      <c r="L490">
        <v>11</v>
      </c>
      <c r="M490" t="s">
        <v>17</v>
      </c>
      <c r="N490" t="s">
        <v>17</v>
      </c>
      <c r="O490" t="s">
        <v>17</v>
      </c>
      <c r="P490" t="s">
        <v>17</v>
      </c>
      <c r="Q490" t="s">
        <v>17</v>
      </c>
      <c r="R490" t="s">
        <v>17</v>
      </c>
    </row>
    <row r="491" spans="1:23">
      <c r="A491" t="s">
        <v>143</v>
      </c>
      <c r="B491" t="s">
        <v>168</v>
      </c>
      <c r="C491">
        <v>1980</v>
      </c>
      <c r="D491">
        <v>3</v>
      </c>
      <c r="E491">
        <v>12</v>
      </c>
      <c r="F491">
        <v>48.4</v>
      </c>
      <c r="J491">
        <v>2007</v>
      </c>
      <c r="K491">
        <v>3</v>
      </c>
      <c r="L491">
        <v>12</v>
      </c>
      <c r="M491" t="s">
        <v>17</v>
      </c>
      <c r="N491" t="s">
        <v>17</v>
      </c>
      <c r="O491" t="s">
        <v>17</v>
      </c>
      <c r="P491" t="s">
        <v>17</v>
      </c>
      <c r="Q491" t="s">
        <v>17</v>
      </c>
      <c r="R491" t="s">
        <v>17</v>
      </c>
    </row>
    <row r="492" spans="1:23">
      <c r="A492" t="s">
        <v>143</v>
      </c>
      <c r="B492" t="s">
        <v>168</v>
      </c>
      <c r="C492">
        <v>1980</v>
      </c>
      <c r="D492">
        <v>3</v>
      </c>
      <c r="E492">
        <v>13</v>
      </c>
      <c r="F492">
        <v>53.72</v>
      </c>
      <c r="J492">
        <v>2007</v>
      </c>
      <c r="K492">
        <v>3</v>
      </c>
      <c r="L492">
        <v>13</v>
      </c>
      <c r="M492" t="s">
        <v>17</v>
      </c>
      <c r="N492" t="s">
        <v>17</v>
      </c>
      <c r="O492" t="s">
        <v>17</v>
      </c>
      <c r="P492" t="s">
        <v>17</v>
      </c>
      <c r="Q492" t="s">
        <v>17</v>
      </c>
      <c r="R492" t="s">
        <v>17</v>
      </c>
    </row>
    <row r="493" spans="1:23">
      <c r="A493" t="s">
        <v>143</v>
      </c>
      <c r="B493" t="s">
        <v>168</v>
      </c>
      <c r="C493">
        <v>1980</v>
      </c>
      <c r="D493">
        <v>3</v>
      </c>
      <c r="E493">
        <v>14</v>
      </c>
      <c r="F493">
        <v>54.57</v>
      </c>
      <c r="J493">
        <v>2007</v>
      </c>
      <c r="K493">
        <v>3</v>
      </c>
      <c r="L493">
        <v>14</v>
      </c>
      <c r="M493" t="s">
        <v>17</v>
      </c>
      <c r="N493" t="s">
        <v>17</v>
      </c>
      <c r="O493" t="s">
        <v>17</v>
      </c>
      <c r="P493" t="s">
        <v>17</v>
      </c>
      <c r="Q493" t="s">
        <v>17</v>
      </c>
      <c r="R493" t="s">
        <v>17</v>
      </c>
    </row>
    <row r="494" spans="1:23">
      <c r="A494" t="s">
        <v>143</v>
      </c>
      <c r="B494" t="s">
        <v>168</v>
      </c>
      <c r="C494">
        <v>1980</v>
      </c>
      <c r="D494">
        <v>4</v>
      </c>
      <c r="E494">
        <v>1</v>
      </c>
      <c r="F494">
        <v>22.99</v>
      </c>
      <c r="J494">
        <v>2007</v>
      </c>
      <c r="K494">
        <v>4</v>
      </c>
      <c r="L494">
        <v>1</v>
      </c>
      <c r="M494">
        <v>0.5390100000000001</v>
      </c>
      <c r="N494">
        <v>83</v>
      </c>
      <c r="O494">
        <v>1.9502999999999999</v>
      </c>
      <c r="P494">
        <f t="shared" ref="P494:P500" si="42">M494/N494</f>
        <v>6.4940963855421698E-3</v>
      </c>
      <c r="Q494" s="9">
        <v>33.957653333333333</v>
      </c>
      <c r="R494">
        <f>Q494*60*1.12/1000</f>
        <v>2.2819543040000001</v>
      </c>
    </row>
    <row r="495" spans="1:23">
      <c r="A495" t="s">
        <v>143</v>
      </c>
      <c r="B495" t="s">
        <v>168</v>
      </c>
      <c r="C495">
        <v>1980</v>
      </c>
      <c r="D495">
        <v>4</v>
      </c>
      <c r="E495">
        <v>2</v>
      </c>
      <c r="F495">
        <v>17.3</v>
      </c>
      <c r="J495">
        <v>2007</v>
      </c>
      <c r="K495">
        <v>4</v>
      </c>
      <c r="L495">
        <v>2</v>
      </c>
      <c r="M495">
        <v>0.57960999999999996</v>
      </c>
      <c r="N495">
        <v>83</v>
      </c>
      <c r="O495" s="129" t="s">
        <v>17</v>
      </c>
      <c r="P495">
        <f t="shared" si="42"/>
        <v>6.9832530120481923E-3</v>
      </c>
      <c r="Q495" s="9">
        <v>40.695398333333337</v>
      </c>
      <c r="R495">
        <f>Q495*60*1.12/1000</f>
        <v>2.7347307680000008</v>
      </c>
    </row>
    <row r="496" spans="1:23">
      <c r="A496" t="s">
        <v>143</v>
      </c>
      <c r="B496" t="s">
        <v>168</v>
      </c>
      <c r="C496">
        <v>1980</v>
      </c>
      <c r="D496">
        <v>4</v>
      </c>
      <c r="E496">
        <v>3</v>
      </c>
      <c r="F496">
        <v>32.43</v>
      </c>
      <c r="J496">
        <v>2007</v>
      </c>
      <c r="K496">
        <v>4</v>
      </c>
      <c r="L496">
        <v>3</v>
      </c>
      <c r="M496">
        <v>0.55779666666666661</v>
      </c>
      <c r="N496">
        <v>83</v>
      </c>
      <c r="O496">
        <v>1.9036</v>
      </c>
      <c r="P496">
        <f t="shared" si="42"/>
        <v>6.7204417670682724E-3</v>
      </c>
      <c r="Q496" s="9">
        <v>47.280508333333337</v>
      </c>
      <c r="R496">
        <f>Q496*60*1.12/1000</f>
        <v>3.1772501600000007</v>
      </c>
    </row>
    <row r="497" spans="1:23">
      <c r="A497" t="s">
        <v>143</v>
      </c>
      <c r="B497" t="s">
        <v>168</v>
      </c>
      <c r="C497">
        <v>1980</v>
      </c>
      <c r="D497">
        <v>4</v>
      </c>
      <c r="E497">
        <v>4</v>
      </c>
      <c r="F497">
        <v>36.78</v>
      </c>
      <c r="J497">
        <v>2007</v>
      </c>
      <c r="K497">
        <v>4</v>
      </c>
      <c r="L497">
        <v>4</v>
      </c>
      <c r="M497">
        <v>0.65749666666666673</v>
      </c>
      <c r="N497">
        <v>83</v>
      </c>
      <c r="O497">
        <v>1.9315</v>
      </c>
      <c r="P497">
        <f t="shared" si="42"/>
        <v>7.9216465863453829E-3</v>
      </c>
      <c r="Q497" s="9">
        <v>52.608196666666664</v>
      </c>
      <c r="R497">
        <f>Q497*60*1.12/1000</f>
        <v>3.5352708160000001</v>
      </c>
    </row>
    <row r="498" spans="1:23">
      <c r="A498" t="s">
        <v>143</v>
      </c>
      <c r="B498" t="s">
        <v>168</v>
      </c>
      <c r="C498">
        <v>1980</v>
      </c>
      <c r="D498">
        <v>4</v>
      </c>
      <c r="E498">
        <v>5</v>
      </c>
      <c r="F498">
        <v>54.09</v>
      </c>
      <c r="J498">
        <v>2007</v>
      </c>
      <c r="K498">
        <v>4</v>
      </c>
      <c r="L498">
        <v>5</v>
      </c>
      <c r="M498">
        <v>0.65559333333333336</v>
      </c>
      <c r="N498">
        <v>83</v>
      </c>
      <c r="O498">
        <v>1.9682999999999999</v>
      </c>
      <c r="P498">
        <f t="shared" si="42"/>
        <v>7.8987148594377513E-3</v>
      </c>
      <c r="Q498" s="9">
        <v>46.386503333333344</v>
      </c>
      <c r="R498">
        <f>Q498*60*1.12/1000</f>
        <v>3.1171730240000004</v>
      </c>
    </row>
    <row r="499" spans="1:23">
      <c r="A499" t="s">
        <v>143</v>
      </c>
      <c r="B499" t="s">
        <v>168</v>
      </c>
      <c r="C499">
        <v>1980</v>
      </c>
      <c r="D499">
        <v>4</v>
      </c>
      <c r="E499">
        <v>6</v>
      </c>
      <c r="F499">
        <v>59.17</v>
      </c>
      <c r="J499">
        <v>2007</v>
      </c>
      <c r="K499">
        <v>4</v>
      </c>
      <c r="L499">
        <v>6</v>
      </c>
      <c r="M499">
        <v>0.70194666666666661</v>
      </c>
      <c r="N499">
        <v>83</v>
      </c>
      <c r="O499" s="129" t="s">
        <v>17</v>
      </c>
      <c r="P499">
        <f t="shared" si="42"/>
        <v>8.4571887550200803E-3</v>
      </c>
      <c r="Q499" s="129" t="s">
        <v>17</v>
      </c>
      <c r="R499" s="129" t="s">
        <v>17</v>
      </c>
      <c r="S499" s="129"/>
      <c r="T499" s="129"/>
      <c r="U499" s="129"/>
      <c r="V499" s="129"/>
      <c r="W499" s="129"/>
    </row>
    <row r="500" spans="1:23">
      <c r="A500" t="s">
        <v>143</v>
      </c>
      <c r="B500" t="s">
        <v>168</v>
      </c>
      <c r="C500">
        <v>1980</v>
      </c>
      <c r="D500">
        <v>4</v>
      </c>
      <c r="E500">
        <v>7</v>
      </c>
      <c r="F500">
        <v>54.57</v>
      </c>
      <c r="J500">
        <v>2007</v>
      </c>
      <c r="K500">
        <v>4</v>
      </c>
      <c r="L500">
        <v>7</v>
      </c>
      <c r="M500">
        <v>0.70501000000000003</v>
      </c>
      <c r="N500">
        <v>83</v>
      </c>
      <c r="O500" s="129">
        <v>2.39</v>
      </c>
      <c r="P500">
        <f t="shared" si="42"/>
        <v>8.494096385542169E-3</v>
      </c>
      <c r="Q500" s="129" t="s">
        <v>17</v>
      </c>
      <c r="R500" s="129" t="s">
        <v>17</v>
      </c>
      <c r="S500" s="129"/>
      <c r="T500" s="129"/>
      <c r="U500" s="129"/>
      <c r="V500" s="129"/>
      <c r="W500" s="129"/>
    </row>
    <row r="501" spans="1:23">
      <c r="A501" t="s">
        <v>143</v>
      </c>
      <c r="B501" t="s">
        <v>168</v>
      </c>
      <c r="C501">
        <v>1980</v>
      </c>
      <c r="D501">
        <v>4</v>
      </c>
      <c r="E501">
        <v>8</v>
      </c>
      <c r="F501">
        <v>40.659999999999997</v>
      </c>
      <c r="J501">
        <v>2007</v>
      </c>
      <c r="K501">
        <v>4</v>
      </c>
      <c r="L501">
        <v>8</v>
      </c>
      <c r="M501" t="s">
        <v>17</v>
      </c>
      <c r="N501" t="s">
        <v>17</v>
      </c>
      <c r="O501" t="s">
        <v>17</v>
      </c>
      <c r="P501" t="s">
        <v>17</v>
      </c>
      <c r="Q501" t="s">
        <v>17</v>
      </c>
      <c r="R501" t="s">
        <v>17</v>
      </c>
    </row>
    <row r="502" spans="1:23">
      <c r="A502" t="s">
        <v>143</v>
      </c>
      <c r="B502" t="s">
        <v>168</v>
      </c>
      <c r="C502">
        <v>1980</v>
      </c>
      <c r="D502">
        <v>4</v>
      </c>
      <c r="E502">
        <v>9</v>
      </c>
      <c r="F502">
        <v>50.94</v>
      </c>
      <c r="J502">
        <v>2007</v>
      </c>
      <c r="K502">
        <v>4</v>
      </c>
      <c r="L502">
        <v>9</v>
      </c>
      <c r="M502" t="s">
        <v>17</v>
      </c>
      <c r="N502" t="s">
        <v>17</v>
      </c>
      <c r="O502" t="s">
        <v>17</v>
      </c>
      <c r="P502" t="s">
        <v>17</v>
      </c>
      <c r="Q502" t="s">
        <v>17</v>
      </c>
      <c r="R502" t="s">
        <v>17</v>
      </c>
    </row>
    <row r="503" spans="1:23">
      <c r="A503" t="s">
        <v>143</v>
      </c>
      <c r="B503" t="s">
        <v>168</v>
      </c>
      <c r="C503">
        <v>1980</v>
      </c>
      <c r="D503">
        <v>4</v>
      </c>
      <c r="E503">
        <v>10</v>
      </c>
      <c r="F503">
        <v>52.51</v>
      </c>
      <c r="J503">
        <v>2007</v>
      </c>
      <c r="K503">
        <v>4</v>
      </c>
      <c r="L503">
        <v>10</v>
      </c>
      <c r="M503" t="s">
        <v>17</v>
      </c>
      <c r="N503" t="s">
        <v>17</v>
      </c>
      <c r="O503" t="s">
        <v>17</v>
      </c>
      <c r="P503" t="s">
        <v>17</v>
      </c>
      <c r="Q503" t="s">
        <v>17</v>
      </c>
      <c r="R503" t="s">
        <v>17</v>
      </c>
    </row>
    <row r="504" spans="1:23">
      <c r="A504" t="s">
        <v>143</v>
      </c>
      <c r="B504" t="s">
        <v>168</v>
      </c>
      <c r="C504">
        <v>1980</v>
      </c>
      <c r="D504">
        <v>4</v>
      </c>
      <c r="E504">
        <v>11</v>
      </c>
      <c r="F504">
        <v>53.36</v>
      </c>
      <c r="J504">
        <v>2007</v>
      </c>
      <c r="K504">
        <v>4</v>
      </c>
      <c r="L504">
        <v>11</v>
      </c>
      <c r="M504" t="s">
        <v>17</v>
      </c>
      <c r="N504" t="s">
        <v>17</v>
      </c>
      <c r="O504" t="s">
        <v>17</v>
      </c>
      <c r="P504" t="s">
        <v>17</v>
      </c>
      <c r="Q504" t="s">
        <v>17</v>
      </c>
      <c r="R504" t="s">
        <v>17</v>
      </c>
    </row>
    <row r="505" spans="1:23">
      <c r="A505" t="s">
        <v>143</v>
      </c>
      <c r="B505" t="s">
        <v>168</v>
      </c>
      <c r="C505">
        <v>1980</v>
      </c>
      <c r="D505">
        <v>4</v>
      </c>
      <c r="E505">
        <v>12</v>
      </c>
      <c r="F505">
        <v>55.54</v>
      </c>
      <c r="J505">
        <v>2007</v>
      </c>
      <c r="K505">
        <v>4</v>
      </c>
      <c r="L505">
        <v>12</v>
      </c>
      <c r="M505" t="s">
        <v>17</v>
      </c>
      <c r="N505" t="s">
        <v>17</v>
      </c>
      <c r="O505" t="s">
        <v>17</v>
      </c>
      <c r="P505" t="s">
        <v>17</v>
      </c>
      <c r="Q505" t="s">
        <v>17</v>
      </c>
      <c r="R505" t="s">
        <v>17</v>
      </c>
    </row>
    <row r="506" spans="1:23">
      <c r="A506" t="s">
        <v>143</v>
      </c>
      <c r="B506" t="s">
        <v>168</v>
      </c>
      <c r="C506">
        <v>1980</v>
      </c>
      <c r="D506">
        <v>4</v>
      </c>
      <c r="E506">
        <v>13</v>
      </c>
      <c r="F506">
        <v>50.7</v>
      </c>
      <c r="J506">
        <v>2007</v>
      </c>
      <c r="K506">
        <v>4</v>
      </c>
      <c r="L506">
        <v>13</v>
      </c>
      <c r="M506" t="s">
        <v>17</v>
      </c>
      <c r="N506" t="s">
        <v>17</v>
      </c>
      <c r="O506" t="s">
        <v>17</v>
      </c>
      <c r="P506" t="s">
        <v>17</v>
      </c>
      <c r="Q506" t="s">
        <v>17</v>
      </c>
      <c r="R506" t="s">
        <v>17</v>
      </c>
    </row>
    <row r="507" spans="1:23">
      <c r="A507" t="s">
        <v>143</v>
      </c>
      <c r="B507" t="s">
        <v>168</v>
      </c>
      <c r="C507">
        <v>1980</v>
      </c>
      <c r="D507">
        <v>4</v>
      </c>
      <c r="E507">
        <v>14</v>
      </c>
      <c r="F507">
        <v>45.01</v>
      </c>
      <c r="J507">
        <v>2007</v>
      </c>
      <c r="K507">
        <v>4</v>
      </c>
      <c r="L507">
        <v>14</v>
      </c>
      <c r="M507" t="s">
        <v>17</v>
      </c>
      <c r="N507" t="s">
        <v>17</v>
      </c>
      <c r="O507" t="s">
        <v>17</v>
      </c>
      <c r="P507" t="s">
        <v>17</v>
      </c>
      <c r="Q507" t="s">
        <v>17</v>
      </c>
      <c r="R507" t="s">
        <v>17</v>
      </c>
    </row>
    <row r="508" spans="1:23">
      <c r="A508" t="s">
        <v>143</v>
      </c>
      <c r="B508" t="s">
        <v>168</v>
      </c>
      <c r="C508">
        <v>1981</v>
      </c>
      <c r="D508">
        <v>1</v>
      </c>
      <c r="E508">
        <v>1</v>
      </c>
      <c r="F508">
        <v>20.45</v>
      </c>
      <c r="J508">
        <v>2008</v>
      </c>
      <c r="K508">
        <v>1</v>
      </c>
      <c r="L508">
        <v>1</v>
      </c>
      <c r="M508">
        <v>0.42146666666666666</v>
      </c>
      <c r="N508">
        <v>88</v>
      </c>
      <c r="O508">
        <v>1.7091000000000001</v>
      </c>
      <c r="P508">
        <f t="shared" ref="P508:P514" si="43">M508/N508</f>
        <v>4.7893939393939397E-3</v>
      </c>
      <c r="Q508">
        <v>39.478870270124993</v>
      </c>
      <c r="R508">
        <f t="shared" ref="R508:R516" si="44">Q508*60*1.12/1000</f>
        <v>2.6529800821523999</v>
      </c>
    </row>
    <row r="509" spans="1:23">
      <c r="A509" t="s">
        <v>143</v>
      </c>
      <c r="B509" t="s">
        <v>168</v>
      </c>
      <c r="C509">
        <v>1981</v>
      </c>
      <c r="D509">
        <v>1</v>
      </c>
      <c r="E509">
        <v>2</v>
      </c>
      <c r="F509">
        <v>19.600000000000001</v>
      </c>
      <c r="J509">
        <v>2008</v>
      </c>
      <c r="K509">
        <v>1</v>
      </c>
      <c r="L509">
        <v>2</v>
      </c>
      <c r="M509">
        <v>0.30358999999999997</v>
      </c>
      <c r="N509">
        <v>88</v>
      </c>
      <c r="O509">
        <v>1.6478999999999999</v>
      </c>
      <c r="P509">
        <f t="shared" si="43"/>
        <v>3.4498863636363633E-3</v>
      </c>
      <c r="Q509">
        <v>32.362660605000002</v>
      </c>
      <c r="R509">
        <f t="shared" si="44"/>
        <v>2.1747707926560005</v>
      </c>
    </row>
    <row r="510" spans="1:23">
      <c r="A510" t="s">
        <v>143</v>
      </c>
      <c r="B510" t="s">
        <v>168</v>
      </c>
      <c r="C510">
        <v>1981</v>
      </c>
      <c r="D510">
        <v>1</v>
      </c>
      <c r="E510">
        <v>3</v>
      </c>
      <c r="F510">
        <v>32.31</v>
      </c>
      <c r="J510">
        <v>2008</v>
      </c>
      <c r="K510">
        <v>1</v>
      </c>
      <c r="L510">
        <v>3</v>
      </c>
      <c r="M510">
        <v>0.59062333333333339</v>
      </c>
      <c r="N510">
        <v>88</v>
      </c>
      <c r="O510">
        <v>1.5934999999999999</v>
      </c>
      <c r="P510">
        <f t="shared" si="43"/>
        <v>6.7116287878787881E-3</v>
      </c>
      <c r="Q510">
        <v>54.159691634812496</v>
      </c>
      <c r="R510">
        <f t="shared" si="44"/>
        <v>3.6395312778594002</v>
      </c>
    </row>
    <row r="511" spans="1:23">
      <c r="A511" t="s">
        <v>143</v>
      </c>
      <c r="B511" t="s">
        <v>168</v>
      </c>
      <c r="C511">
        <v>1981</v>
      </c>
      <c r="D511">
        <v>1</v>
      </c>
      <c r="E511">
        <v>4</v>
      </c>
      <c r="F511">
        <v>18.149999999999999</v>
      </c>
      <c r="J511">
        <v>2008</v>
      </c>
      <c r="K511">
        <v>1</v>
      </c>
      <c r="L511">
        <v>4</v>
      </c>
      <c r="M511">
        <v>0.54325666666666672</v>
      </c>
      <c r="N511">
        <v>88</v>
      </c>
      <c r="O511">
        <v>1.6294</v>
      </c>
      <c r="P511">
        <f t="shared" si="43"/>
        <v>6.1733712121212125E-3</v>
      </c>
      <c r="Q511">
        <v>60.857683132950001</v>
      </c>
      <c r="R511">
        <f t="shared" si="44"/>
        <v>4.0896363065342403</v>
      </c>
    </row>
    <row r="512" spans="1:23">
      <c r="A512" t="s">
        <v>143</v>
      </c>
      <c r="B512" t="s">
        <v>168</v>
      </c>
      <c r="C512">
        <v>1981</v>
      </c>
      <c r="D512">
        <v>1</v>
      </c>
      <c r="E512">
        <v>5</v>
      </c>
      <c r="F512">
        <v>42.47</v>
      </c>
      <c r="J512">
        <v>2008</v>
      </c>
      <c r="K512">
        <v>1</v>
      </c>
      <c r="L512">
        <v>5</v>
      </c>
      <c r="M512">
        <v>0.70115333333333341</v>
      </c>
      <c r="N512">
        <v>88</v>
      </c>
      <c r="O512">
        <v>1.7078</v>
      </c>
      <c r="P512">
        <f t="shared" si="43"/>
        <v>7.9676515151515161E-3</v>
      </c>
      <c r="Q512">
        <v>77.020953836062517</v>
      </c>
      <c r="R512">
        <f t="shared" si="44"/>
        <v>5.1758080977834018</v>
      </c>
    </row>
    <row r="513" spans="1:18">
      <c r="A513" t="s">
        <v>143</v>
      </c>
      <c r="B513" t="s">
        <v>168</v>
      </c>
      <c r="C513">
        <v>1981</v>
      </c>
      <c r="D513">
        <v>1</v>
      </c>
      <c r="E513">
        <v>6</v>
      </c>
      <c r="F513">
        <v>38.36</v>
      </c>
      <c r="J513">
        <v>2008</v>
      </c>
      <c r="K513">
        <v>1</v>
      </c>
      <c r="L513">
        <v>6</v>
      </c>
      <c r="M513">
        <v>0.77088000000000001</v>
      </c>
      <c r="N513">
        <v>88</v>
      </c>
      <c r="O513">
        <v>1.8028999999999999</v>
      </c>
      <c r="P513">
        <f t="shared" si="43"/>
        <v>8.7600000000000004E-3</v>
      </c>
      <c r="Q513">
        <v>88.462471529024995</v>
      </c>
      <c r="R513">
        <f t="shared" si="44"/>
        <v>5.9446780867504803</v>
      </c>
    </row>
    <row r="514" spans="1:18">
      <c r="A514" t="s">
        <v>143</v>
      </c>
      <c r="B514" t="s">
        <v>168</v>
      </c>
      <c r="C514">
        <v>1981</v>
      </c>
      <c r="D514">
        <v>1</v>
      </c>
      <c r="E514">
        <v>7</v>
      </c>
      <c r="F514">
        <v>41.26</v>
      </c>
      <c r="J514">
        <v>2008</v>
      </c>
      <c r="K514">
        <v>1</v>
      </c>
      <c r="L514">
        <v>7</v>
      </c>
      <c r="M514">
        <v>0.83687000000000011</v>
      </c>
      <c r="N514">
        <v>88</v>
      </c>
      <c r="O514">
        <v>2.0708000000000002</v>
      </c>
      <c r="P514">
        <f t="shared" si="43"/>
        <v>9.5098863636363645E-3</v>
      </c>
      <c r="Q514">
        <v>87.948338865749989</v>
      </c>
      <c r="R514">
        <f t="shared" si="44"/>
        <v>5.9101283717784003</v>
      </c>
    </row>
    <row r="515" spans="1:18">
      <c r="A515" t="s">
        <v>143</v>
      </c>
      <c r="B515" t="s">
        <v>168</v>
      </c>
      <c r="C515">
        <v>1981</v>
      </c>
      <c r="D515">
        <v>1</v>
      </c>
      <c r="E515">
        <v>8</v>
      </c>
      <c r="F515">
        <v>34</v>
      </c>
      <c r="J515">
        <v>2008</v>
      </c>
      <c r="K515">
        <v>1</v>
      </c>
      <c r="L515">
        <v>8</v>
      </c>
      <c r="M515" t="s">
        <v>17</v>
      </c>
      <c r="N515" t="s">
        <v>17</v>
      </c>
      <c r="O515">
        <v>1.8756999999999999</v>
      </c>
      <c r="P515" t="s">
        <v>17</v>
      </c>
      <c r="Q515">
        <v>69.261203441512478</v>
      </c>
      <c r="R515">
        <f t="shared" si="44"/>
        <v>4.6543528712696389</v>
      </c>
    </row>
    <row r="516" spans="1:18">
      <c r="A516" t="s">
        <v>143</v>
      </c>
      <c r="B516" t="s">
        <v>168</v>
      </c>
      <c r="C516">
        <v>1981</v>
      </c>
      <c r="D516">
        <v>1</v>
      </c>
      <c r="E516">
        <v>9</v>
      </c>
      <c r="F516">
        <v>34.97</v>
      </c>
      <c r="J516">
        <v>2008</v>
      </c>
      <c r="K516">
        <v>1</v>
      </c>
      <c r="L516">
        <v>9</v>
      </c>
      <c r="M516" t="s">
        <v>17</v>
      </c>
      <c r="N516" t="s">
        <v>17</v>
      </c>
      <c r="O516">
        <v>1.8242</v>
      </c>
      <c r="P516" t="s">
        <v>17</v>
      </c>
      <c r="Q516">
        <v>72.296397508500007</v>
      </c>
      <c r="R516">
        <f t="shared" si="44"/>
        <v>4.8583179125712013</v>
      </c>
    </row>
    <row r="517" spans="1:18">
      <c r="A517" t="s">
        <v>143</v>
      </c>
      <c r="B517" t="s">
        <v>168</v>
      </c>
      <c r="C517">
        <v>1981</v>
      </c>
      <c r="D517">
        <v>1</v>
      </c>
      <c r="E517">
        <v>10</v>
      </c>
      <c r="F517">
        <v>29.77</v>
      </c>
      <c r="J517">
        <v>2008</v>
      </c>
      <c r="K517">
        <v>1</v>
      </c>
      <c r="L517">
        <v>10</v>
      </c>
      <c r="M517" t="s">
        <v>17</v>
      </c>
      <c r="N517" t="s">
        <v>17</v>
      </c>
      <c r="O517">
        <v>1.6023000000000001</v>
      </c>
      <c r="P517" t="s">
        <v>17</v>
      </c>
      <c r="Q517">
        <v>76.902705928124988</v>
      </c>
      <c r="R517">
        <f t="shared" ref="R517:R580" si="45">Q517*60*1.12/1000</f>
        <v>5.1678618383699995</v>
      </c>
    </row>
    <row r="518" spans="1:18">
      <c r="A518" t="s">
        <v>143</v>
      </c>
      <c r="B518" t="s">
        <v>168</v>
      </c>
      <c r="C518">
        <v>1981</v>
      </c>
      <c r="D518">
        <v>1</v>
      </c>
      <c r="E518">
        <v>11</v>
      </c>
      <c r="F518">
        <v>40.659999999999997</v>
      </c>
      <c r="J518">
        <v>2008</v>
      </c>
      <c r="K518">
        <v>1</v>
      </c>
      <c r="L518">
        <v>11</v>
      </c>
      <c r="M518" t="s">
        <v>17</v>
      </c>
      <c r="N518" t="s">
        <v>17</v>
      </c>
      <c r="O518">
        <v>2.0556000000000001</v>
      </c>
      <c r="P518" t="s">
        <v>17</v>
      </c>
      <c r="Q518">
        <v>86.756698256250004</v>
      </c>
      <c r="R518">
        <f t="shared" si="45"/>
        <v>5.8300501228200012</v>
      </c>
    </row>
    <row r="519" spans="1:18">
      <c r="A519" t="s">
        <v>143</v>
      </c>
      <c r="B519" t="s">
        <v>168</v>
      </c>
      <c r="C519">
        <v>1981</v>
      </c>
      <c r="D519">
        <v>1</v>
      </c>
      <c r="E519">
        <v>12</v>
      </c>
      <c r="F519">
        <v>29.64</v>
      </c>
      <c r="J519">
        <v>2008</v>
      </c>
      <c r="K519">
        <v>1</v>
      </c>
      <c r="L519">
        <v>12</v>
      </c>
      <c r="M519" t="s">
        <v>17</v>
      </c>
      <c r="N519" t="s">
        <v>17</v>
      </c>
      <c r="O519">
        <v>1.8919999999999999</v>
      </c>
      <c r="P519" t="s">
        <v>17</v>
      </c>
      <c r="Q519">
        <v>86.559618409687516</v>
      </c>
      <c r="R519">
        <f t="shared" si="45"/>
        <v>5.8168063571310009</v>
      </c>
    </row>
    <row r="520" spans="1:18">
      <c r="A520" t="s">
        <v>143</v>
      </c>
      <c r="B520" t="s">
        <v>168</v>
      </c>
      <c r="C520">
        <v>1981</v>
      </c>
      <c r="D520">
        <v>1</v>
      </c>
      <c r="E520">
        <v>13</v>
      </c>
      <c r="F520">
        <v>38.479999999999997</v>
      </c>
      <c r="J520">
        <v>2008</v>
      </c>
      <c r="K520">
        <v>1</v>
      </c>
      <c r="L520">
        <v>13</v>
      </c>
      <c r="M520" t="s">
        <v>17</v>
      </c>
      <c r="N520" t="s">
        <v>17</v>
      </c>
      <c r="O520">
        <v>2.1434000000000002</v>
      </c>
      <c r="P520" t="s">
        <v>17</v>
      </c>
      <c r="Q520">
        <v>86.381139919593764</v>
      </c>
      <c r="R520">
        <f t="shared" si="45"/>
        <v>5.8048126025967015</v>
      </c>
    </row>
    <row r="521" spans="1:18">
      <c r="A521" t="s">
        <v>143</v>
      </c>
      <c r="B521" t="s">
        <v>168</v>
      </c>
      <c r="C521">
        <v>1981</v>
      </c>
      <c r="D521">
        <v>1</v>
      </c>
      <c r="E521">
        <v>14</v>
      </c>
      <c r="F521">
        <v>43.92</v>
      </c>
      <c r="J521">
        <v>2008</v>
      </c>
      <c r="K521">
        <v>1</v>
      </c>
      <c r="L521">
        <v>14</v>
      </c>
      <c r="M521" t="s">
        <v>17</v>
      </c>
      <c r="N521" t="s">
        <v>17</v>
      </c>
      <c r="O521">
        <v>1.7256</v>
      </c>
      <c r="P521" t="s">
        <v>17</v>
      </c>
      <c r="Q521">
        <v>75.759642818062503</v>
      </c>
      <c r="R521">
        <f t="shared" si="45"/>
        <v>5.091047997373801</v>
      </c>
    </row>
    <row r="522" spans="1:18">
      <c r="A522" t="s">
        <v>143</v>
      </c>
      <c r="B522" t="s">
        <v>168</v>
      </c>
      <c r="C522">
        <v>1981</v>
      </c>
      <c r="D522">
        <v>2</v>
      </c>
      <c r="E522">
        <v>1</v>
      </c>
      <c r="F522">
        <v>18.149999999999999</v>
      </c>
      <c r="J522">
        <v>2008</v>
      </c>
      <c r="K522">
        <v>2</v>
      </c>
      <c r="L522">
        <v>1</v>
      </c>
      <c r="M522">
        <v>0.37355999999999995</v>
      </c>
      <c r="N522">
        <v>88</v>
      </c>
      <c r="O522">
        <v>1.6819999999999999</v>
      </c>
      <c r="P522">
        <f t="shared" ref="P522:P528" si="46">M522/N522</f>
        <v>4.2449999999999996E-3</v>
      </c>
      <c r="Q522">
        <v>39.004438054725</v>
      </c>
      <c r="R522">
        <f t="shared" si="45"/>
        <v>2.6210982372775202</v>
      </c>
    </row>
    <row r="523" spans="1:18">
      <c r="A523" t="s">
        <v>143</v>
      </c>
      <c r="B523" t="s">
        <v>168</v>
      </c>
      <c r="C523">
        <v>1981</v>
      </c>
      <c r="D523">
        <v>2</v>
      </c>
      <c r="E523">
        <v>2</v>
      </c>
      <c r="F523">
        <v>20.329999999999998</v>
      </c>
      <c r="J523">
        <v>2008</v>
      </c>
      <c r="K523">
        <v>2</v>
      </c>
      <c r="L523">
        <v>2</v>
      </c>
      <c r="M523">
        <v>0.48886333333333337</v>
      </c>
      <c r="N523">
        <v>88</v>
      </c>
      <c r="O523">
        <v>1.6124000000000001</v>
      </c>
      <c r="P523">
        <f t="shared" si="46"/>
        <v>5.5552651515151522E-3</v>
      </c>
      <c r="Q523">
        <v>39.554476182375012</v>
      </c>
      <c r="R523">
        <f t="shared" si="45"/>
        <v>2.6580607994556011</v>
      </c>
    </row>
    <row r="524" spans="1:18">
      <c r="A524" t="s">
        <v>143</v>
      </c>
      <c r="B524" t="s">
        <v>168</v>
      </c>
      <c r="C524">
        <v>1981</v>
      </c>
      <c r="D524">
        <v>2</v>
      </c>
      <c r="E524">
        <v>3</v>
      </c>
      <c r="F524">
        <v>28.68</v>
      </c>
      <c r="J524">
        <v>2008</v>
      </c>
      <c r="K524">
        <v>2</v>
      </c>
      <c r="L524">
        <v>3</v>
      </c>
      <c r="M524">
        <v>0.50378666666666672</v>
      </c>
      <c r="N524">
        <v>88</v>
      </c>
      <c r="O524">
        <v>1.6819999999999999</v>
      </c>
      <c r="P524">
        <f t="shared" si="46"/>
        <v>5.7248484848484854E-3</v>
      </c>
      <c r="Q524">
        <v>54.514435358625001</v>
      </c>
      <c r="R524">
        <f t="shared" si="45"/>
        <v>3.663370056099601</v>
      </c>
    </row>
    <row r="525" spans="1:18">
      <c r="A525" t="s">
        <v>143</v>
      </c>
      <c r="B525" t="s">
        <v>168</v>
      </c>
      <c r="C525">
        <v>1981</v>
      </c>
      <c r="D525">
        <v>2</v>
      </c>
      <c r="E525">
        <v>4</v>
      </c>
      <c r="F525">
        <v>39.93</v>
      </c>
      <c r="J525">
        <v>2008</v>
      </c>
      <c r="K525">
        <v>2</v>
      </c>
      <c r="L525">
        <v>4</v>
      </c>
      <c r="M525">
        <v>0.57888333333333331</v>
      </c>
      <c r="N525">
        <v>88</v>
      </c>
      <c r="O525">
        <v>2.2877000000000001</v>
      </c>
      <c r="P525">
        <f t="shared" si="46"/>
        <v>6.578219696969697E-3</v>
      </c>
      <c r="Q525">
        <v>55.564156287956251</v>
      </c>
      <c r="R525">
        <f t="shared" si="45"/>
        <v>3.7339113025506605</v>
      </c>
    </row>
    <row r="526" spans="1:18">
      <c r="A526" t="s">
        <v>143</v>
      </c>
      <c r="B526" t="s">
        <v>168</v>
      </c>
      <c r="C526">
        <v>1981</v>
      </c>
      <c r="D526">
        <v>2</v>
      </c>
      <c r="E526">
        <v>5</v>
      </c>
      <c r="F526">
        <v>19.72</v>
      </c>
      <c r="J526">
        <v>2008</v>
      </c>
      <c r="K526">
        <v>2</v>
      </c>
      <c r="L526">
        <v>5</v>
      </c>
      <c r="M526">
        <v>0.74839999999999984</v>
      </c>
      <c r="N526">
        <v>88</v>
      </c>
      <c r="O526">
        <v>1.5875999999999999</v>
      </c>
      <c r="P526">
        <f t="shared" si="46"/>
        <v>8.5045454545454521E-3</v>
      </c>
      <c r="Q526">
        <v>79.480816268906239</v>
      </c>
      <c r="R526">
        <f t="shared" si="45"/>
        <v>5.3411108532705001</v>
      </c>
    </row>
    <row r="527" spans="1:18">
      <c r="A527" t="s">
        <v>143</v>
      </c>
      <c r="B527" t="s">
        <v>168</v>
      </c>
      <c r="C527">
        <v>1981</v>
      </c>
      <c r="D527">
        <v>2</v>
      </c>
      <c r="E527">
        <v>6</v>
      </c>
      <c r="F527">
        <v>41.62</v>
      </c>
      <c r="J527">
        <v>2008</v>
      </c>
      <c r="K527">
        <v>2</v>
      </c>
      <c r="L527">
        <v>6</v>
      </c>
      <c r="M527">
        <v>0.83484666666666663</v>
      </c>
      <c r="N527">
        <v>88</v>
      </c>
      <c r="O527">
        <v>2.0358000000000001</v>
      </c>
      <c r="P527">
        <f t="shared" si="46"/>
        <v>9.4868939393939391E-3</v>
      </c>
      <c r="Q527">
        <v>85.345448672549992</v>
      </c>
      <c r="R527">
        <f t="shared" si="45"/>
        <v>5.7352141507953602</v>
      </c>
    </row>
    <row r="528" spans="1:18">
      <c r="A528" t="s">
        <v>143</v>
      </c>
      <c r="B528" t="s">
        <v>168</v>
      </c>
      <c r="C528">
        <v>1981</v>
      </c>
      <c r="D528">
        <v>2</v>
      </c>
      <c r="E528">
        <v>7</v>
      </c>
      <c r="F528">
        <v>42.23</v>
      </c>
      <c r="J528">
        <v>2008</v>
      </c>
      <c r="K528">
        <v>2</v>
      </c>
      <c r="L528">
        <v>7</v>
      </c>
      <c r="M528">
        <v>0.8573400000000001</v>
      </c>
      <c r="N528">
        <v>88</v>
      </c>
      <c r="O528">
        <v>2.2706</v>
      </c>
      <c r="P528">
        <f t="shared" si="46"/>
        <v>9.7425000000000012E-3</v>
      </c>
      <c r="Q528">
        <v>87.840637412343739</v>
      </c>
      <c r="R528">
        <f t="shared" si="45"/>
        <v>5.902890834109499</v>
      </c>
    </row>
    <row r="529" spans="1:18">
      <c r="A529" t="s">
        <v>143</v>
      </c>
      <c r="B529" t="s">
        <v>168</v>
      </c>
      <c r="C529">
        <v>1981</v>
      </c>
      <c r="D529">
        <v>2</v>
      </c>
      <c r="E529">
        <v>8</v>
      </c>
      <c r="F529">
        <v>36.54</v>
      </c>
      <c r="J529">
        <v>2008</v>
      </c>
      <c r="K529">
        <v>2</v>
      </c>
      <c r="L529">
        <v>8</v>
      </c>
      <c r="M529" t="s">
        <v>17</v>
      </c>
      <c r="N529" t="s">
        <v>17</v>
      </c>
      <c r="O529">
        <v>1.7774000000000001</v>
      </c>
      <c r="P529" t="s">
        <v>17</v>
      </c>
      <c r="Q529">
        <v>82.317577572450006</v>
      </c>
      <c r="R529">
        <f t="shared" si="45"/>
        <v>5.5317412128686403</v>
      </c>
    </row>
    <row r="530" spans="1:18">
      <c r="A530" t="s">
        <v>143</v>
      </c>
      <c r="B530" t="s">
        <v>168</v>
      </c>
      <c r="C530">
        <v>1981</v>
      </c>
      <c r="D530">
        <v>2</v>
      </c>
      <c r="E530">
        <v>9</v>
      </c>
      <c r="F530">
        <v>34.61</v>
      </c>
      <c r="J530">
        <v>2008</v>
      </c>
      <c r="K530">
        <v>2</v>
      </c>
      <c r="L530">
        <v>9</v>
      </c>
      <c r="M530" t="s">
        <v>17</v>
      </c>
      <c r="N530" t="s">
        <v>17</v>
      </c>
      <c r="O530">
        <v>1.6536</v>
      </c>
      <c r="P530" t="s">
        <v>17</v>
      </c>
      <c r="Q530">
        <v>78.846516015299997</v>
      </c>
      <c r="R530">
        <f t="shared" si="45"/>
        <v>5.2984858762281597</v>
      </c>
    </row>
    <row r="531" spans="1:18">
      <c r="A531" t="s">
        <v>143</v>
      </c>
      <c r="B531" t="s">
        <v>168</v>
      </c>
      <c r="C531">
        <v>1981</v>
      </c>
      <c r="D531">
        <v>2</v>
      </c>
      <c r="E531">
        <v>10</v>
      </c>
      <c r="F531">
        <v>39.08</v>
      </c>
      <c r="J531">
        <v>2008</v>
      </c>
      <c r="K531">
        <v>2</v>
      </c>
      <c r="L531">
        <v>10</v>
      </c>
      <c r="M531" t="s">
        <v>17</v>
      </c>
      <c r="N531" t="s">
        <v>17</v>
      </c>
      <c r="O531">
        <v>1.6617</v>
      </c>
      <c r="P531" t="s">
        <v>17</v>
      </c>
      <c r="Q531">
        <v>86.452052647949998</v>
      </c>
      <c r="R531">
        <f t="shared" si="45"/>
        <v>5.8095779379422403</v>
      </c>
    </row>
    <row r="532" spans="1:18">
      <c r="A532" t="s">
        <v>143</v>
      </c>
      <c r="B532" t="s">
        <v>168</v>
      </c>
      <c r="C532">
        <v>1981</v>
      </c>
      <c r="D532">
        <v>2</v>
      </c>
      <c r="E532">
        <v>11</v>
      </c>
      <c r="F532">
        <v>41.26</v>
      </c>
      <c r="J532">
        <v>2008</v>
      </c>
      <c r="K532">
        <v>2</v>
      </c>
      <c r="L532">
        <v>11</v>
      </c>
      <c r="M532" t="s">
        <v>17</v>
      </c>
      <c r="N532" t="s">
        <v>17</v>
      </c>
      <c r="O532">
        <v>1.8031999999999999</v>
      </c>
      <c r="P532" t="s">
        <v>17</v>
      </c>
      <c r="Q532">
        <v>86.255172882449997</v>
      </c>
      <c r="R532">
        <f t="shared" si="45"/>
        <v>5.7963476177006399</v>
      </c>
    </row>
    <row r="533" spans="1:18">
      <c r="A533" t="s">
        <v>143</v>
      </c>
      <c r="B533" t="s">
        <v>168</v>
      </c>
      <c r="C533">
        <v>1981</v>
      </c>
      <c r="D533">
        <v>2</v>
      </c>
      <c r="E533">
        <v>12</v>
      </c>
      <c r="F533">
        <v>43.08</v>
      </c>
      <c r="J533">
        <v>2008</v>
      </c>
      <c r="K533">
        <v>2</v>
      </c>
      <c r="L533">
        <v>12</v>
      </c>
      <c r="M533" t="s">
        <v>17</v>
      </c>
      <c r="N533" t="s">
        <v>17</v>
      </c>
      <c r="O533">
        <v>1.7528999999999999</v>
      </c>
      <c r="P533" t="s">
        <v>17</v>
      </c>
      <c r="Q533">
        <v>84.995142383249984</v>
      </c>
      <c r="R533">
        <f t="shared" si="45"/>
        <v>5.7116735681543993</v>
      </c>
    </row>
    <row r="534" spans="1:18">
      <c r="A534" t="s">
        <v>143</v>
      </c>
      <c r="B534" t="s">
        <v>168</v>
      </c>
      <c r="C534">
        <v>1981</v>
      </c>
      <c r="D534">
        <v>2</v>
      </c>
      <c r="E534">
        <v>13</v>
      </c>
      <c r="F534">
        <v>44.04</v>
      </c>
      <c r="J534">
        <v>2008</v>
      </c>
      <c r="K534">
        <v>2</v>
      </c>
      <c r="L534">
        <v>13</v>
      </c>
      <c r="M534" t="s">
        <v>17</v>
      </c>
      <c r="N534" t="s">
        <v>17</v>
      </c>
      <c r="O534">
        <v>2.1920999999999999</v>
      </c>
      <c r="P534" t="s">
        <v>17</v>
      </c>
      <c r="Q534">
        <v>90.271520098650001</v>
      </c>
      <c r="R534">
        <f t="shared" si="45"/>
        <v>6.0662461506292811</v>
      </c>
    </row>
    <row r="535" spans="1:18">
      <c r="A535" t="s">
        <v>143</v>
      </c>
      <c r="B535" t="s">
        <v>168</v>
      </c>
      <c r="C535">
        <v>1981</v>
      </c>
      <c r="D535">
        <v>2</v>
      </c>
      <c r="E535">
        <v>14</v>
      </c>
      <c r="F535">
        <v>44.16</v>
      </c>
      <c r="J535">
        <v>2008</v>
      </c>
      <c r="K535">
        <v>2</v>
      </c>
      <c r="L535">
        <v>14</v>
      </c>
      <c r="M535" t="s">
        <v>17</v>
      </c>
      <c r="N535" t="s">
        <v>17</v>
      </c>
      <c r="O535">
        <v>1.8804000000000001</v>
      </c>
      <c r="P535" t="s">
        <v>17</v>
      </c>
      <c r="Q535">
        <v>87.347937795937483</v>
      </c>
      <c r="R535">
        <f t="shared" si="45"/>
        <v>5.8697814198869995</v>
      </c>
    </row>
    <row r="536" spans="1:18">
      <c r="A536" t="s">
        <v>143</v>
      </c>
      <c r="B536" t="s">
        <v>168</v>
      </c>
      <c r="C536">
        <v>1981</v>
      </c>
      <c r="D536">
        <v>3</v>
      </c>
      <c r="E536">
        <v>1</v>
      </c>
      <c r="F536">
        <v>23.11</v>
      </c>
      <c r="J536">
        <v>2008</v>
      </c>
      <c r="K536">
        <v>3</v>
      </c>
      <c r="L536">
        <v>1</v>
      </c>
      <c r="M536">
        <v>0.41044333333333333</v>
      </c>
      <c r="N536">
        <v>88</v>
      </c>
      <c r="O536">
        <v>1.7064999999999999</v>
      </c>
      <c r="P536">
        <f t="shared" ref="P536:P542" si="47">M536/N536</f>
        <v>4.6641287878787874E-3</v>
      </c>
      <c r="Q536">
        <v>35.035107705674996</v>
      </c>
      <c r="R536">
        <f t="shared" si="45"/>
        <v>2.3543592378213596</v>
      </c>
    </row>
    <row r="537" spans="1:18">
      <c r="A537" t="s">
        <v>143</v>
      </c>
      <c r="B537" t="s">
        <v>168</v>
      </c>
      <c r="C537">
        <v>1981</v>
      </c>
      <c r="D537">
        <v>3</v>
      </c>
      <c r="E537">
        <v>2</v>
      </c>
      <c r="F537">
        <v>21.42</v>
      </c>
      <c r="J537">
        <v>2008</v>
      </c>
      <c r="K537">
        <v>3</v>
      </c>
      <c r="L537">
        <v>2</v>
      </c>
      <c r="M537">
        <v>0.49426333333333333</v>
      </c>
      <c r="N537">
        <v>88</v>
      </c>
      <c r="O537">
        <v>1.5462</v>
      </c>
      <c r="P537">
        <f t="shared" si="47"/>
        <v>5.6166287878787876E-3</v>
      </c>
      <c r="Q537">
        <v>49.232695470750009</v>
      </c>
      <c r="R537">
        <f t="shared" si="45"/>
        <v>3.3084371356344007</v>
      </c>
    </row>
    <row r="538" spans="1:18">
      <c r="A538" t="s">
        <v>143</v>
      </c>
      <c r="B538" t="s">
        <v>168</v>
      </c>
      <c r="C538">
        <v>1981</v>
      </c>
      <c r="D538">
        <v>3</v>
      </c>
      <c r="E538">
        <v>3</v>
      </c>
      <c r="F538">
        <v>33.520000000000003</v>
      </c>
      <c r="J538">
        <v>2008</v>
      </c>
      <c r="K538">
        <v>3</v>
      </c>
      <c r="L538">
        <v>3</v>
      </c>
      <c r="M538">
        <v>0.71251666666666669</v>
      </c>
      <c r="N538">
        <v>88</v>
      </c>
      <c r="O538">
        <v>1.6949000000000001</v>
      </c>
      <c r="P538">
        <f t="shared" si="47"/>
        <v>8.0967803030303036E-3</v>
      </c>
      <c r="Q538">
        <v>62.629601022449997</v>
      </c>
      <c r="R538">
        <f t="shared" si="45"/>
        <v>4.2087091887086405</v>
      </c>
    </row>
    <row r="539" spans="1:18">
      <c r="A539" t="s">
        <v>143</v>
      </c>
      <c r="B539" t="s">
        <v>168</v>
      </c>
      <c r="C539">
        <v>1981</v>
      </c>
      <c r="D539">
        <v>3</v>
      </c>
      <c r="E539">
        <v>4</v>
      </c>
      <c r="F539">
        <v>38.479999999999997</v>
      </c>
      <c r="J539">
        <v>2008</v>
      </c>
      <c r="K539">
        <v>3</v>
      </c>
      <c r="L539">
        <v>4</v>
      </c>
      <c r="M539">
        <v>0.7602133333333333</v>
      </c>
      <c r="N539">
        <v>88</v>
      </c>
      <c r="O539">
        <v>1.6043000000000001</v>
      </c>
      <c r="P539">
        <f t="shared" si="47"/>
        <v>8.6387878787878777E-3</v>
      </c>
      <c r="Q539">
        <v>78.371685811237512</v>
      </c>
      <c r="R539">
        <f t="shared" si="45"/>
        <v>5.2665772865151608</v>
      </c>
    </row>
    <row r="540" spans="1:18">
      <c r="A540" t="s">
        <v>143</v>
      </c>
      <c r="B540" t="s">
        <v>168</v>
      </c>
      <c r="C540">
        <v>1981</v>
      </c>
      <c r="D540">
        <v>3</v>
      </c>
      <c r="E540">
        <v>5</v>
      </c>
      <c r="F540">
        <v>41.74</v>
      </c>
      <c r="J540">
        <v>2008</v>
      </c>
      <c r="K540">
        <v>3</v>
      </c>
      <c r="L540">
        <v>5</v>
      </c>
      <c r="M540">
        <v>0.80636333333333343</v>
      </c>
      <c r="N540">
        <v>88</v>
      </c>
      <c r="O540">
        <v>1.9112</v>
      </c>
      <c r="P540">
        <f t="shared" si="47"/>
        <v>9.1632196969696975E-3</v>
      </c>
      <c r="Q540">
        <v>82.755977371031264</v>
      </c>
      <c r="R540">
        <f t="shared" si="45"/>
        <v>5.5612016793333012</v>
      </c>
    </row>
    <row r="541" spans="1:18">
      <c r="A541" t="s">
        <v>143</v>
      </c>
      <c r="B541" t="s">
        <v>168</v>
      </c>
      <c r="C541">
        <v>1981</v>
      </c>
      <c r="D541">
        <v>3</v>
      </c>
      <c r="E541">
        <v>6</v>
      </c>
      <c r="F541">
        <v>35.090000000000003</v>
      </c>
      <c r="J541">
        <v>2008</v>
      </c>
      <c r="K541">
        <v>3</v>
      </c>
      <c r="L541">
        <v>6</v>
      </c>
      <c r="M541">
        <v>0.83979666666666664</v>
      </c>
      <c r="N541">
        <v>88</v>
      </c>
      <c r="O541">
        <v>1.8553999999999999</v>
      </c>
      <c r="P541">
        <f t="shared" si="47"/>
        <v>9.5431439393939398E-3</v>
      </c>
      <c r="Q541">
        <v>85.24778948028748</v>
      </c>
      <c r="R541">
        <f t="shared" si="45"/>
        <v>5.7286514530753188</v>
      </c>
    </row>
    <row r="542" spans="1:18">
      <c r="A542" t="s">
        <v>143</v>
      </c>
      <c r="B542" t="s">
        <v>168</v>
      </c>
      <c r="C542">
        <v>1981</v>
      </c>
      <c r="D542">
        <v>3</v>
      </c>
      <c r="E542">
        <v>7</v>
      </c>
      <c r="F542">
        <v>38.24</v>
      </c>
      <c r="J542">
        <v>2008</v>
      </c>
      <c r="K542">
        <v>3</v>
      </c>
      <c r="L542">
        <v>7</v>
      </c>
      <c r="M542">
        <v>0.84782000000000002</v>
      </c>
      <c r="N542">
        <v>88</v>
      </c>
      <c r="O542">
        <v>2.0398999999999998</v>
      </c>
      <c r="P542">
        <f t="shared" si="47"/>
        <v>9.6343181818181814E-3</v>
      </c>
      <c r="Q542">
        <v>90.822783442049996</v>
      </c>
      <c r="R542">
        <f t="shared" si="45"/>
        <v>6.1032910473057598</v>
      </c>
    </row>
    <row r="543" spans="1:18">
      <c r="A543" t="s">
        <v>143</v>
      </c>
      <c r="B543" t="s">
        <v>168</v>
      </c>
      <c r="C543">
        <v>1981</v>
      </c>
      <c r="D543">
        <v>3</v>
      </c>
      <c r="E543">
        <v>8</v>
      </c>
      <c r="F543">
        <v>34.85</v>
      </c>
      <c r="J543">
        <v>2008</v>
      </c>
      <c r="K543">
        <v>3</v>
      </c>
      <c r="L543">
        <v>8</v>
      </c>
      <c r="M543" t="s">
        <v>17</v>
      </c>
      <c r="N543" t="s">
        <v>17</v>
      </c>
      <c r="O543">
        <v>1.6982999999999999</v>
      </c>
      <c r="P543" t="s">
        <v>17</v>
      </c>
      <c r="Q543">
        <v>76.059647276250004</v>
      </c>
      <c r="R543">
        <f t="shared" si="45"/>
        <v>5.1112082969640005</v>
      </c>
    </row>
    <row r="544" spans="1:18">
      <c r="A544" t="s">
        <v>143</v>
      </c>
      <c r="B544" t="s">
        <v>168</v>
      </c>
      <c r="C544">
        <v>1981</v>
      </c>
      <c r="D544">
        <v>3</v>
      </c>
      <c r="E544">
        <v>9</v>
      </c>
      <c r="F544">
        <v>38.24</v>
      </c>
      <c r="J544">
        <v>2008</v>
      </c>
      <c r="K544">
        <v>3</v>
      </c>
      <c r="L544">
        <v>9</v>
      </c>
      <c r="M544" t="s">
        <v>17</v>
      </c>
      <c r="N544" t="s">
        <v>17</v>
      </c>
      <c r="O544">
        <v>1.8661000000000001</v>
      </c>
      <c r="P544" t="s">
        <v>17</v>
      </c>
      <c r="Q544">
        <v>38.044866739274994</v>
      </c>
      <c r="R544">
        <f t="shared" si="45"/>
        <v>2.5566150448792802</v>
      </c>
    </row>
    <row r="545" spans="1:18">
      <c r="A545" t="s">
        <v>143</v>
      </c>
      <c r="B545" t="s">
        <v>168</v>
      </c>
      <c r="C545">
        <v>1981</v>
      </c>
      <c r="D545">
        <v>3</v>
      </c>
      <c r="E545">
        <v>10</v>
      </c>
      <c r="F545">
        <v>37.270000000000003</v>
      </c>
      <c r="J545">
        <v>2008</v>
      </c>
      <c r="K545">
        <v>3</v>
      </c>
      <c r="L545">
        <v>10</v>
      </c>
      <c r="M545" t="s">
        <v>17</v>
      </c>
      <c r="N545" t="s">
        <v>17</v>
      </c>
      <c r="O545">
        <v>1.9549000000000001</v>
      </c>
      <c r="P545" t="s">
        <v>17</v>
      </c>
      <c r="Q545">
        <v>84.78589979062501</v>
      </c>
      <c r="R545">
        <f t="shared" si="45"/>
        <v>5.6976124659300016</v>
      </c>
    </row>
    <row r="546" spans="1:18">
      <c r="A546" t="s">
        <v>143</v>
      </c>
      <c r="B546" t="s">
        <v>168</v>
      </c>
      <c r="C546">
        <v>1981</v>
      </c>
      <c r="D546">
        <v>3</v>
      </c>
      <c r="E546">
        <v>11</v>
      </c>
      <c r="F546">
        <v>44.16</v>
      </c>
      <c r="J546">
        <v>2008</v>
      </c>
      <c r="K546">
        <v>3</v>
      </c>
      <c r="L546">
        <v>11</v>
      </c>
      <c r="M546" t="s">
        <v>17</v>
      </c>
      <c r="N546" t="s">
        <v>17</v>
      </c>
      <c r="O546">
        <v>1.8559000000000001</v>
      </c>
      <c r="P546" t="s">
        <v>17</v>
      </c>
      <c r="Q546">
        <v>87.31832361615001</v>
      </c>
      <c r="R546">
        <f t="shared" si="45"/>
        <v>5.8677913470052809</v>
      </c>
    </row>
    <row r="547" spans="1:18">
      <c r="A547" t="s">
        <v>143</v>
      </c>
      <c r="B547" t="s">
        <v>168</v>
      </c>
      <c r="C547">
        <v>1981</v>
      </c>
      <c r="D547">
        <v>3</v>
      </c>
      <c r="E547">
        <v>12</v>
      </c>
      <c r="F547">
        <v>35.94</v>
      </c>
      <c r="J547">
        <v>2008</v>
      </c>
      <c r="K547">
        <v>3</v>
      </c>
      <c r="L547">
        <v>12</v>
      </c>
      <c r="M547" t="s">
        <v>17</v>
      </c>
      <c r="N547" t="s">
        <v>17</v>
      </c>
      <c r="O547">
        <v>1.8804000000000001</v>
      </c>
      <c r="P547" t="s">
        <v>17</v>
      </c>
      <c r="Q547">
        <v>84.78589979062501</v>
      </c>
      <c r="R547">
        <f t="shared" si="45"/>
        <v>5.6976124659300016</v>
      </c>
    </row>
    <row r="548" spans="1:18">
      <c r="A548" t="s">
        <v>143</v>
      </c>
      <c r="B548" t="s">
        <v>168</v>
      </c>
      <c r="C548">
        <v>1981</v>
      </c>
      <c r="D548">
        <v>3</v>
      </c>
      <c r="E548">
        <v>13</v>
      </c>
      <c r="F548">
        <v>36.659999999999997</v>
      </c>
      <c r="J548">
        <v>2008</v>
      </c>
      <c r="K548">
        <v>3</v>
      </c>
      <c r="L548">
        <v>13</v>
      </c>
      <c r="M548" t="s">
        <v>17</v>
      </c>
      <c r="N548" t="s">
        <v>17</v>
      </c>
      <c r="O548">
        <v>2.0989</v>
      </c>
      <c r="P548" t="s">
        <v>17</v>
      </c>
      <c r="Q548">
        <v>88.096841212875006</v>
      </c>
      <c r="R548">
        <f t="shared" si="45"/>
        <v>5.9201077295052009</v>
      </c>
    </row>
    <row r="549" spans="1:18">
      <c r="A549" t="s">
        <v>143</v>
      </c>
      <c r="B549" t="s">
        <v>168</v>
      </c>
      <c r="C549">
        <v>1981</v>
      </c>
      <c r="D549">
        <v>3</v>
      </c>
      <c r="E549">
        <v>14</v>
      </c>
      <c r="F549">
        <v>42.95</v>
      </c>
      <c r="J549">
        <v>2008</v>
      </c>
      <c r="K549">
        <v>3</v>
      </c>
      <c r="L549">
        <v>14</v>
      </c>
      <c r="M549" t="s">
        <v>17</v>
      </c>
      <c r="N549" t="s">
        <v>17</v>
      </c>
      <c r="O549">
        <v>1.7989999999999999</v>
      </c>
      <c r="P549" t="s">
        <v>17</v>
      </c>
      <c r="Q549">
        <v>86.874946164187506</v>
      </c>
      <c r="R549">
        <f t="shared" si="45"/>
        <v>5.8379963822334</v>
      </c>
    </row>
    <row r="550" spans="1:18">
      <c r="A550" t="s">
        <v>143</v>
      </c>
      <c r="B550" t="s">
        <v>168</v>
      </c>
      <c r="C550">
        <v>1981</v>
      </c>
      <c r="D550">
        <v>4</v>
      </c>
      <c r="E550">
        <v>1</v>
      </c>
      <c r="F550">
        <v>24.93</v>
      </c>
      <c r="J550">
        <v>2008</v>
      </c>
      <c r="K550">
        <v>4</v>
      </c>
      <c r="L550">
        <v>1</v>
      </c>
      <c r="M550">
        <v>0.46617333333333333</v>
      </c>
      <c r="N550">
        <v>88</v>
      </c>
      <c r="O550">
        <v>1.5622</v>
      </c>
      <c r="P550">
        <f t="shared" ref="P550:P556" si="48">M550/N550</f>
        <v>5.2974242424242424E-3</v>
      </c>
      <c r="Q550">
        <v>40.388198682975002</v>
      </c>
      <c r="R550">
        <f t="shared" si="45"/>
        <v>2.7140869514959203</v>
      </c>
    </row>
    <row r="551" spans="1:18">
      <c r="A551" t="s">
        <v>143</v>
      </c>
      <c r="B551" t="s">
        <v>168</v>
      </c>
      <c r="C551">
        <v>1981</v>
      </c>
      <c r="D551">
        <v>4</v>
      </c>
      <c r="E551">
        <v>2</v>
      </c>
      <c r="F551">
        <v>16.82</v>
      </c>
      <c r="J551">
        <v>2008</v>
      </c>
      <c r="K551">
        <v>4</v>
      </c>
      <c r="L551">
        <v>2</v>
      </c>
      <c r="M551">
        <v>0.49865999999999994</v>
      </c>
      <c r="N551">
        <v>88</v>
      </c>
      <c r="O551">
        <v>1.7061999999999999</v>
      </c>
      <c r="P551">
        <f t="shared" si="48"/>
        <v>5.6665909090909084E-3</v>
      </c>
      <c r="Q551">
        <v>47.980630380375004</v>
      </c>
      <c r="R551">
        <f t="shared" si="45"/>
        <v>3.2242983615612006</v>
      </c>
    </row>
    <row r="552" spans="1:18">
      <c r="A552" t="s">
        <v>143</v>
      </c>
      <c r="B552" t="s">
        <v>168</v>
      </c>
      <c r="C552">
        <v>1981</v>
      </c>
      <c r="D552">
        <v>4</v>
      </c>
      <c r="E552">
        <v>3</v>
      </c>
      <c r="F552">
        <v>32.31</v>
      </c>
      <c r="J552">
        <v>2008</v>
      </c>
      <c r="K552">
        <v>4</v>
      </c>
      <c r="L552">
        <v>3</v>
      </c>
      <c r="M552">
        <v>0.53280666666666665</v>
      </c>
      <c r="N552">
        <v>88</v>
      </c>
      <c r="O552">
        <v>1.8234999999999999</v>
      </c>
      <c r="P552">
        <f t="shared" si="48"/>
        <v>6.0546212121212117E-3</v>
      </c>
      <c r="Q552">
        <v>52.279605557850005</v>
      </c>
      <c r="R552">
        <f t="shared" si="45"/>
        <v>3.5131894934875207</v>
      </c>
    </row>
    <row r="553" spans="1:18">
      <c r="A553" t="s">
        <v>143</v>
      </c>
      <c r="B553" t="s">
        <v>168</v>
      </c>
      <c r="C553">
        <v>1981</v>
      </c>
      <c r="D553">
        <v>4</v>
      </c>
      <c r="E553">
        <v>4</v>
      </c>
      <c r="F553">
        <v>32.549999999999997</v>
      </c>
      <c r="J553">
        <v>2008</v>
      </c>
      <c r="K553">
        <v>4</v>
      </c>
      <c r="L553">
        <v>4</v>
      </c>
      <c r="M553">
        <v>0.72139666666666669</v>
      </c>
      <c r="N553">
        <v>88</v>
      </c>
      <c r="O553">
        <v>1.7545999999999999</v>
      </c>
      <c r="P553">
        <f t="shared" si="48"/>
        <v>8.1976893939393943E-3</v>
      </c>
      <c r="Q553">
        <v>82.534145314499995</v>
      </c>
      <c r="R553">
        <f t="shared" si="45"/>
        <v>5.5462945651344011</v>
      </c>
    </row>
    <row r="554" spans="1:18">
      <c r="A554" t="s">
        <v>143</v>
      </c>
      <c r="B554" t="s">
        <v>168</v>
      </c>
      <c r="C554">
        <v>1981</v>
      </c>
      <c r="D554">
        <v>4</v>
      </c>
      <c r="E554">
        <v>5</v>
      </c>
      <c r="F554">
        <v>35.69</v>
      </c>
      <c r="J554">
        <v>2008</v>
      </c>
      <c r="K554">
        <v>4</v>
      </c>
      <c r="L554">
        <v>5</v>
      </c>
      <c r="M554">
        <v>0.77160666666666666</v>
      </c>
      <c r="N554">
        <v>88</v>
      </c>
      <c r="O554">
        <v>1.7096</v>
      </c>
      <c r="P554">
        <f t="shared" si="48"/>
        <v>8.7682575757575751E-3</v>
      </c>
      <c r="Q554">
        <v>87.869586959549991</v>
      </c>
      <c r="R554">
        <f t="shared" si="45"/>
        <v>5.9048362436817605</v>
      </c>
    </row>
    <row r="555" spans="1:18">
      <c r="A555" t="s">
        <v>143</v>
      </c>
      <c r="B555" t="s">
        <v>168</v>
      </c>
      <c r="C555">
        <v>1981</v>
      </c>
      <c r="D555">
        <v>4</v>
      </c>
      <c r="E555">
        <v>6</v>
      </c>
      <c r="F555">
        <v>35.090000000000003</v>
      </c>
      <c r="J555">
        <v>2008</v>
      </c>
      <c r="K555">
        <v>4</v>
      </c>
      <c r="L555">
        <v>6</v>
      </c>
      <c r="M555">
        <v>0.84624999999999995</v>
      </c>
      <c r="N555">
        <v>88</v>
      </c>
      <c r="O555">
        <v>1.7991999999999999</v>
      </c>
      <c r="P555">
        <f t="shared" si="48"/>
        <v>9.6164772727272713E-3</v>
      </c>
      <c r="Q555">
        <v>88.16490660780002</v>
      </c>
      <c r="R555">
        <f t="shared" si="45"/>
        <v>5.9246817240441612</v>
      </c>
    </row>
    <row r="556" spans="1:18">
      <c r="A556" t="s">
        <v>143</v>
      </c>
      <c r="B556" t="s">
        <v>168</v>
      </c>
      <c r="C556">
        <v>1981</v>
      </c>
      <c r="D556">
        <v>4</v>
      </c>
      <c r="E556">
        <v>7</v>
      </c>
      <c r="F556">
        <v>33.4</v>
      </c>
      <c r="J556">
        <v>2008</v>
      </c>
      <c r="K556">
        <v>4</v>
      </c>
      <c r="L556">
        <v>7</v>
      </c>
      <c r="M556">
        <v>0.83652000000000004</v>
      </c>
      <c r="N556">
        <v>88</v>
      </c>
      <c r="O556">
        <v>2.2395999999999998</v>
      </c>
      <c r="P556">
        <f t="shared" si="48"/>
        <v>9.5059090909090909E-3</v>
      </c>
      <c r="Q556">
        <v>86.686952180400013</v>
      </c>
      <c r="R556">
        <f t="shared" si="45"/>
        <v>5.825363186522881</v>
      </c>
    </row>
    <row r="557" spans="1:18">
      <c r="A557" t="s">
        <v>143</v>
      </c>
      <c r="B557" t="s">
        <v>168</v>
      </c>
      <c r="C557">
        <v>1981</v>
      </c>
      <c r="D557">
        <v>4</v>
      </c>
      <c r="E557">
        <v>8</v>
      </c>
      <c r="F557">
        <v>33.880000000000003</v>
      </c>
      <c r="J557">
        <v>2008</v>
      </c>
      <c r="K557">
        <v>4</v>
      </c>
      <c r="L557">
        <v>8</v>
      </c>
      <c r="M557" t="s">
        <v>17</v>
      </c>
      <c r="N557" t="s">
        <v>17</v>
      </c>
      <c r="O557">
        <v>1.6009</v>
      </c>
      <c r="P557" t="s">
        <v>17</v>
      </c>
      <c r="Q557">
        <v>79.11781028394374</v>
      </c>
      <c r="R557">
        <f t="shared" si="45"/>
        <v>5.3167168510810194</v>
      </c>
    </row>
    <row r="558" spans="1:18">
      <c r="A558" t="s">
        <v>143</v>
      </c>
      <c r="B558" t="s">
        <v>168</v>
      </c>
      <c r="C558">
        <v>1981</v>
      </c>
      <c r="D558">
        <v>4</v>
      </c>
      <c r="E558">
        <v>9</v>
      </c>
      <c r="F558">
        <v>39.32</v>
      </c>
      <c r="J558">
        <v>2008</v>
      </c>
      <c r="K558">
        <v>4</v>
      </c>
      <c r="L558">
        <v>9</v>
      </c>
      <c r="M558" t="s">
        <v>17</v>
      </c>
      <c r="N558" t="s">
        <v>17</v>
      </c>
      <c r="O558">
        <v>1.6544000000000001</v>
      </c>
      <c r="P558" t="s">
        <v>17</v>
      </c>
      <c r="Q558">
        <v>82.317577572450006</v>
      </c>
      <c r="R558">
        <f t="shared" si="45"/>
        <v>5.5317412128686403</v>
      </c>
    </row>
    <row r="559" spans="1:18">
      <c r="A559" t="s">
        <v>143</v>
      </c>
      <c r="B559" t="s">
        <v>168</v>
      </c>
      <c r="C559">
        <v>1981</v>
      </c>
      <c r="D559">
        <v>4</v>
      </c>
      <c r="E559">
        <v>10</v>
      </c>
      <c r="F559">
        <v>28.43</v>
      </c>
      <c r="J559">
        <v>2008</v>
      </c>
      <c r="K559">
        <v>4</v>
      </c>
      <c r="L559">
        <v>10</v>
      </c>
      <c r="M559" t="s">
        <v>17</v>
      </c>
      <c r="N559" t="s">
        <v>17</v>
      </c>
      <c r="O559">
        <v>1.8035000000000001</v>
      </c>
      <c r="P559" t="s">
        <v>17</v>
      </c>
      <c r="Q559">
        <v>89.732603939343761</v>
      </c>
      <c r="R559">
        <f t="shared" si="45"/>
        <v>6.0300309847239015</v>
      </c>
    </row>
    <row r="560" spans="1:18">
      <c r="A560" t="s">
        <v>143</v>
      </c>
      <c r="B560" t="s">
        <v>168</v>
      </c>
      <c r="C560">
        <v>1981</v>
      </c>
      <c r="D560">
        <v>4</v>
      </c>
      <c r="E560">
        <v>11</v>
      </c>
      <c r="F560">
        <v>37.03</v>
      </c>
      <c r="J560">
        <v>2008</v>
      </c>
      <c r="K560">
        <v>4</v>
      </c>
      <c r="L560">
        <v>11</v>
      </c>
      <c r="M560" t="s">
        <v>17</v>
      </c>
      <c r="N560" t="s">
        <v>17</v>
      </c>
      <c r="O560">
        <v>1.6778999999999999</v>
      </c>
      <c r="P560" t="s">
        <v>17</v>
      </c>
      <c r="Q560">
        <v>84.036996373687487</v>
      </c>
      <c r="R560">
        <f t="shared" si="45"/>
        <v>5.6472861563117993</v>
      </c>
    </row>
    <row r="561" spans="1:18">
      <c r="A561" t="s">
        <v>143</v>
      </c>
      <c r="B561" t="s">
        <v>168</v>
      </c>
      <c r="C561">
        <v>1981</v>
      </c>
      <c r="D561">
        <v>4</v>
      </c>
      <c r="E561">
        <v>12</v>
      </c>
      <c r="F561">
        <v>37.03</v>
      </c>
      <c r="J561">
        <v>2008</v>
      </c>
      <c r="K561">
        <v>4</v>
      </c>
      <c r="L561">
        <v>12</v>
      </c>
      <c r="M561" t="s">
        <v>17</v>
      </c>
      <c r="N561" t="s">
        <v>17</v>
      </c>
      <c r="O561">
        <v>1.966</v>
      </c>
      <c r="P561" t="s">
        <v>17</v>
      </c>
      <c r="Q561">
        <v>80.312187273656235</v>
      </c>
      <c r="R561">
        <f t="shared" si="45"/>
        <v>5.3969789847896994</v>
      </c>
    </row>
    <row r="562" spans="1:18">
      <c r="A562" t="s">
        <v>143</v>
      </c>
      <c r="B562" t="s">
        <v>168</v>
      </c>
      <c r="C562">
        <v>1981</v>
      </c>
      <c r="D562">
        <v>4</v>
      </c>
      <c r="E562">
        <v>13</v>
      </c>
      <c r="F562">
        <v>28.31</v>
      </c>
      <c r="J562">
        <v>2008</v>
      </c>
      <c r="K562">
        <v>4</v>
      </c>
      <c r="L562">
        <v>13</v>
      </c>
      <c r="M562" t="s">
        <v>17</v>
      </c>
      <c r="N562" t="s">
        <v>17</v>
      </c>
      <c r="O562">
        <v>2.2736000000000001</v>
      </c>
      <c r="P562" t="s">
        <v>17</v>
      </c>
      <c r="Q562">
        <v>89.850851847281248</v>
      </c>
      <c r="R562">
        <f t="shared" si="45"/>
        <v>6.0379772441372994</v>
      </c>
    </row>
    <row r="563" spans="1:18">
      <c r="A563" t="s">
        <v>143</v>
      </c>
      <c r="B563" t="s">
        <v>168</v>
      </c>
      <c r="C563">
        <v>1981</v>
      </c>
      <c r="D563">
        <v>4</v>
      </c>
      <c r="E563">
        <v>14</v>
      </c>
      <c r="F563">
        <v>46.22</v>
      </c>
      <c r="J563">
        <v>2008</v>
      </c>
      <c r="K563">
        <v>4</v>
      </c>
      <c r="L563">
        <v>14</v>
      </c>
      <c r="M563" t="s">
        <v>17</v>
      </c>
      <c r="N563" t="s">
        <v>17</v>
      </c>
      <c r="O563">
        <v>1.59</v>
      </c>
      <c r="P563" t="s">
        <v>17</v>
      </c>
      <c r="Q563">
        <v>81.94536568514998</v>
      </c>
      <c r="R563">
        <f t="shared" si="45"/>
        <v>5.5067285740420795</v>
      </c>
    </row>
    <row r="564" spans="1:18">
      <c r="A564" t="s">
        <v>143</v>
      </c>
      <c r="B564" t="s">
        <v>168</v>
      </c>
      <c r="C564">
        <v>1982</v>
      </c>
      <c r="D564">
        <v>1</v>
      </c>
      <c r="E564">
        <v>1</v>
      </c>
      <c r="F564">
        <v>25.41</v>
      </c>
      <c r="J564">
        <v>2009</v>
      </c>
      <c r="K564">
        <v>1</v>
      </c>
      <c r="L564">
        <v>1</v>
      </c>
      <c r="M564">
        <v>0.27936</v>
      </c>
      <c r="N564">
        <v>102</v>
      </c>
      <c r="O564" s="35">
        <v>1.8003</v>
      </c>
      <c r="P564">
        <f t="shared" ref="P564:P570" si="49">M564/N564</f>
        <v>2.7388235294117645E-3</v>
      </c>
      <c r="Q564">
        <v>22.39</v>
      </c>
      <c r="R564">
        <f t="shared" si="45"/>
        <v>1.5046080000000002</v>
      </c>
    </row>
    <row r="565" spans="1:18">
      <c r="A565" t="s">
        <v>143</v>
      </c>
      <c r="B565" t="s">
        <v>168</v>
      </c>
      <c r="C565">
        <v>1982</v>
      </c>
      <c r="D565">
        <v>1</v>
      </c>
      <c r="E565">
        <v>2</v>
      </c>
      <c r="F565">
        <v>23.23</v>
      </c>
      <c r="J565">
        <v>2009</v>
      </c>
      <c r="K565">
        <v>1</v>
      </c>
      <c r="L565">
        <v>2</v>
      </c>
      <c r="M565">
        <v>0.23750000000000002</v>
      </c>
      <c r="N565">
        <v>102</v>
      </c>
      <c r="O565" s="35">
        <v>1.7925</v>
      </c>
      <c r="P565">
        <f t="shared" si="49"/>
        <v>2.3284313725490196E-3</v>
      </c>
      <c r="Q565">
        <v>20.91</v>
      </c>
      <c r="R565">
        <f t="shared" si="45"/>
        <v>1.405152</v>
      </c>
    </row>
    <row r="566" spans="1:18">
      <c r="A566" t="s">
        <v>143</v>
      </c>
      <c r="B566" t="s">
        <v>168</v>
      </c>
      <c r="C566">
        <v>1982</v>
      </c>
      <c r="D566">
        <v>1</v>
      </c>
      <c r="E566">
        <v>3</v>
      </c>
      <c r="F566">
        <v>37.630000000000003</v>
      </c>
      <c r="J566">
        <v>2009</v>
      </c>
      <c r="K566">
        <v>1</v>
      </c>
      <c r="L566">
        <v>3</v>
      </c>
      <c r="M566">
        <v>0.3808766666666667</v>
      </c>
      <c r="N566">
        <v>102</v>
      </c>
      <c r="O566" s="35">
        <v>1.8452</v>
      </c>
      <c r="P566">
        <f t="shared" si="49"/>
        <v>3.7340849673202616E-3</v>
      </c>
      <c r="Q566">
        <v>21.24</v>
      </c>
      <c r="R566">
        <f t="shared" si="45"/>
        <v>1.4273279999999999</v>
      </c>
    </row>
    <row r="567" spans="1:18">
      <c r="A567" t="s">
        <v>143</v>
      </c>
      <c r="B567" t="s">
        <v>168</v>
      </c>
      <c r="C567">
        <v>1982</v>
      </c>
      <c r="D567">
        <v>1</v>
      </c>
      <c r="E567">
        <v>4</v>
      </c>
      <c r="F567">
        <v>36.78</v>
      </c>
      <c r="J567">
        <v>2009</v>
      </c>
      <c r="K567">
        <v>1</v>
      </c>
      <c r="L567">
        <v>4</v>
      </c>
      <c r="M567">
        <v>0.35829666666666665</v>
      </c>
      <c r="N567">
        <v>102</v>
      </c>
      <c r="O567" s="35">
        <v>1.7745</v>
      </c>
      <c r="P567">
        <f t="shared" si="49"/>
        <v>3.5127124183006535E-3</v>
      </c>
      <c r="Q567">
        <v>35.380000000000003</v>
      </c>
      <c r="R567">
        <f t="shared" si="45"/>
        <v>2.3775360000000005</v>
      </c>
    </row>
    <row r="568" spans="1:18">
      <c r="A568" t="s">
        <v>143</v>
      </c>
      <c r="B568" t="s">
        <v>168</v>
      </c>
      <c r="C568">
        <v>1982</v>
      </c>
      <c r="D568">
        <v>1</v>
      </c>
      <c r="E568">
        <v>5</v>
      </c>
      <c r="F568">
        <v>31.34</v>
      </c>
      <c r="J568">
        <v>2009</v>
      </c>
      <c r="K568">
        <v>1</v>
      </c>
      <c r="L568">
        <v>5</v>
      </c>
      <c r="M568">
        <v>0.45581333333333335</v>
      </c>
      <c r="N568">
        <v>102</v>
      </c>
      <c r="O568" s="35">
        <v>1.8615999999999999</v>
      </c>
      <c r="P568">
        <f t="shared" si="49"/>
        <v>4.4687581699346408E-3</v>
      </c>
      <c r="Q568">
        <v>35.909999999999997</v>
      </c>
      <c r="R568">
        <f t="shared" si="45"/>
        <v>2.4131520000000002</v>
      </c>
    </row>
    <row r="569" spans="1:18">
      <c r="A569" t="s">
        <v>143</v>
      </c>
      <c r="B569" t="s">
        <v>168</v>
      </c>
      <c r="C569">
        <v>1982</v>
      </c>
      <c r="D569">
        <v>1</v>
      </c>
      <c r="E569">
        <v>6</v>
      </c>
      <c r="F569">
        <v>29.77</v>
      </c>
      <c r="J569">
        <v>2009</v>
      </c>
      <c r="K569">
        <v>1</v>
      </c>
      <c r="L569">
        <v>6</v>
      </c>
      <c r="M569">
        <v>0.53195666666666674</v>
      </c>
      <c r="N569">
        <v>102</v>
      </c>
      <c r="O569" s="35">
        <v>1.7485999999999999</v>
      </c>
      <c r="P569">
        <f t="shared" si="49"/>
        <v>5.2152614379084973E-3</v>
      </c>
      <c r="Q569">
        <v>46.27</v>
      </c>
      <c r="R569">
        <f t="shared" si="45"/>
        <v>3.1093440000000006</v>
      </c>
    </row>
    <row r="570" spans="1:18">
      <c r="A570" t="s">
        <v>143</v>
      </c>
      <c r="B570" t="s">
        <v>168</v>
      </c>
      <c r="C570">
        <v>1982</v>
      </c>
      <c r="D570">
        <v>1</v>
      </c>
      <c r="E570">
        <v>7</v>
      </c>
      <c r="F570">
        <v>28.68</v>
      </c>
      <c r="J570">
        <v>2009</v>
      </c>
      <c r="K570">
        <v>1</v>
      </c>
      <c r="L570">
        <v>7</v>
      </c>
      <c r="M570">
        <v>0.57001666666666673</v>
      </c>
      <c r="N570">
        <v>102</v>
      </c>
      <c r="O570" s="35">
        <v>1.7743</v>
      </c>
      <c r="P570">
        <f t="shared" si="49"/>
        <v>5.5883986928104579E-3</v>
      </c>
      <c r="Q570">
        <v>62.36</v>
      </c>
      <c r="R570">
        <f t="shared" si="45"/>
        <v>4.1905920000000005</v>
      </c>
    </row>
    <row r="571" spans="1:18">
      <c r="A571" t="s">
        <v>143</v>
      </c>
      <c r="B571" t="s">
        <v>168</v>
      </c>
      <c r="C571">
        <v>1982</v>
      </c>
      <c r="D571">
        <v>1</v>
      </c>
      <c r="E571">
        <v>8</v>
      </c>
      <c r="F571">
        <v>13.19</v>
      </c>
      <c r="J571">
        <v>2009</v>
      </c>
      <c r="K571">
        <v>1</v>
      </c>
      <c r="L571">
        <v>8</v>
      </c>
      <c r="M571" t="s">
        <v>17</v>
      </c>
      <c r="N571" t="s">
        <v>17</v>
      </c>
      <c r="O571" s="35">
        <v>1.9113</v>
      </c>
      <c r="P571" t="s">
        <v>17</v>
      </c>
      <c r="Q571">
        <v>33.700000000000003</v>
      </c>
      <c r="R571">
        <f t="shared" si="45"/>
        <v>2.2646400000000004</v>
      </c>
    </row>
    <row r="572" spans="1:18">
      <c r="A572" t="s">
        <v>143</v>
      </c>
      <c r="B572" t="s">
        <v>168</v>
      </c>
      <c r="C572">
        <v>1982</v>
      </c>
      <c r="D572">
        <v>1</v>
      </c>
      <c r="E572">
        <v>9</v>
      </c>
      <c r="F572">
        <v>27.95</v>
      </c>
      <c r="J572">
        <v>2009</v>
      </c>
      <c r="K572">
        <v>1</v>
      </c>
      <c r="L572">
        <v>9</v>
      </c>
      <c r="M572" t="s">
        <v>17</v>
      </c>
      <c r="N572" t="s">
        <v>17</v>
      </c>
      <c r="O572" s="35">
        <v>1.7008000000000001</v>
      </c>
      <c r="P572" t="s">
        <v>17</v>
      </c>
      <c r="Q572">
        <v>42.49</v>
      </c>
      <c r="R572">
        <f t="shared" si="45"/>
        <v>2.8553280000000005</v>
      </c>
    </row>
    <row r="573" spans="1:18">
      <c r="A573" t="s">
        <v>143</v>
      </c>
      <c r="B573" t="s">
        <v>168</v>
      </c>
      <c r="C573">
        <v>1982</v>
      </c>
      <c r="D573">
        <v>1</v>
      </c>
      <c r="E573">
        <v>10</v>
      </c>
      <c r="F573">
        <v>30.25</v>
      </c>
      <c r="J573">
        <v>2009</v>
      </c>
      <c r="K573">
        <v>1</v>
      </c>
      <c r="L573">
        <v>10</v>
      </c>
      <c r="M573" t="s">
        <v>17</v>
      </c>
      <c r="N573" t="s">
        <v>17</v>
      </c>
      <c r="O573" s="35">
        <v>1.8354999999999999</v>
      </c>
      <c r="P573" t="s">
        <v>17</v>
      </c>
      <c r="Q573">
        <v>42.74</v>
      </c>
      <c r="R573">
        <f t="shared" si="45"/>
        <v>2.872128</v>
      </c>
    </row>
    <row r="574" spans="1:18">
      <c r="A574" t="s">
        <v>143</v>
      </c>
      <c r="B574" t="s">
        <v>168</v>
      </c>
      <c r="C574">
        <v>1982</v>
      </c>
      <c r="D574">
        <v>1</v>
      </c>
      <c r="E574">
        <v>11</v>
      </c>
      <c r="F574">
        <v>32.549999999999997</v>
      </c>
      <c r="J574">
        <v>2009</v>
      </c>
      <c r="K574">
        <v>1</v>
      </c>
      <c r="L574">
        <v>11</v>
      </c>
      <c r="M574" t="s">
        <v>17</v>
      </c>
      <c r="N574" t="s">
        <v>17</v>
      </c>
      <c r="O574" s="35">
        <v>1.7084999999999999</v>
      </c>
      <c r="P574" t="s">
        <v>17</v>
      </c>
      <c r="Q574">
        <v>45.79</v>
      </c>
      <c r="R574">
        <f t="shared" si="45"/>
        <v>3.0770880000000003</v>
      </c>
    </row>
    <row r="575" spans="1:18">
      <c r="A575" t="s">
        <v>143</v>
      </c>
      <c r="B575" t="s">
        <v>168</v>
      </c>
      <c r="C575">
        <v>1982</v>
      </c>
      <c r="D575">
        <v>1</v>
      </c>
      <c r="E575">
        <v>12</v>
      </c>
      <c r="F575">
        <v>32.79</v>
      </c>
      <c r="J575">
        <v>2009</v>
      </c>
      <c r="K575">
        <v>1</v>
      </c>
      <c r="L575">
        <v>12</v>
      </c>
      <c r="M575" t="s">
        <v>17</v>
      </c>
      <c r="N575" t="s">
        <v>17</v>
      </c>
      <c r="O575" s="35">
        <v>1.8323</v>
      </c>
      <c r="P575" t="s">
        <v>17</v>
      </c>
      <c r="Q575">
        <v>45.79</v>
      </c>
      <c r="R575">
        <f t="shared" si="45"/>
        <v>3.0770880000000003</v>
      </c>
    </row>
    <row r="576" spans="1:18">
      <c r="A576" t="s">
        <v>143</v>
      </c>
      <c r="B576" t="s">
        <v>168</v>
      </c>
      <c r="C576">
        <v>1982</v>
      </c>
      <c r="D576">
        <v>1</v>
      </c>
      <c r="E576">
        <v>13</v>
      </c>
      <c r="F576">
        <v>35.21</v>
      </c>
      <c r="J576">
        <v>2009</v>
      </c>
      <c r="K576">
        <v>1</v>
      </c>
      <c r="L576">
        <v>13</v>
      </c>
      <c r="M576" t="s">
        <v>17</v>
      </c>
      <c r="N576" t="s">
        <v>17</v>
      </c>
      <c r="O576" s="35">
        <v>2.0461999999999998</v>
      </c>
      <c r="P576" t="s">
        <v>17</v>
      </c>
      <c r="Q576">
        <v>60.79</v>
      </c>
      <c r="R576">
        <f t="shared" si="45"/>
        <v>4.0850880000000007</v>
      </c>
    </row>
    <row r="577" spans="1:18">
      <c r="A577" t="s">
        <v>143</v>
      </c>
      <c r="B577" t="s">
        <v>168</v>
      </c>
      <c r="C577">
        <v>1982</v>
      </c>
      <c r="D577">
        <v>1</v>
      </c>
      <c r="E577">
        <v>14</v>
      </c>
      <c r="F577">
        <v>30.13</v>
      </c>
      <c r="J577">
        <v>2009</v>
      </c>
      <c r="K577">
        <v>1</v>
      </c>
      <c r="L577">
        <v>14</v>
      </c>
      <c r="M577" t="s">
        <v>17</v>
      </c>
      <c r="N577" t="s">
        <v>17</v>
      </c>
      <c r="O577" s="35">
        <v>1.8519000000000001</v>
      </c>
      <c r="P577" t="s">
        <v>17</v>
      </c>
      <c r="Q577">
        <v>33.700000000000003</v>
      </c>
      <c r="R577">
        <f t="shared" si="45"/>
        <v>2.2646400000000004</v>
      </c>
    </row>
    <row r="578" spans="1:18">
      <c r="A578" t="s">
        <v>143</v>
      </c>
      <c r="B578" t="s">
        <v>168</v>
      </c>
      <c r="C578">
        <v>1982</v>
      </c>
      <c r="D578">
        <v>2</v>
      </c>
      <c r="E578">
        <v>1</v>
      </c>
      <c r="F578">
        <v>19</v>
      </c>
      <c r="J578">
        <v>2009</v>
      </c>
      <c r="K578">
        <v>2</v>
      </c>
      <c r="L578">
        <v>1</v>
      </c>
      <c r="M578">
        <v>0.29194333333333333</v>
      </c>
      <c r="N578">
        <v>102</v>
      </c>
      <c r="O578" s="35">
        <v>1.873</v>
      </c>
      <c r="P578">
        <f t="shared" ref="P578:P584" si="50">M578/N578</f>
        <v>2.8621895424836602E-3</v>
      </c>
      <c r="Q578">
        <v>23.89</v>
      </c>
      <c r="R578">
        <f t="shared" si="45"/>
        <v>1.6054080000000004</v>
      </c>
    </row>
    <row r="579" spans="1:18">
      <c r="A579" t="s">
        <v>143</v>
      </c>
      <c r="B579" t="s">
        <v>168</v>
      </c>
      <c r="C579">
        <v>1982</v>
      </c>
      <c r="D579">
        <v>2</v>
      </c>
      <c r="E579">
        <v>2</v>
      </c>
      <c r="F579">
        <v>29.28</v>
      </c>
      <c r="J579">
        <v>2009</v>
      </c>
      <c r="K579">
        <v>2</v>
      </c>
      <c r="L579">
        <v>2</v>
      </c>
      <c r="M579">
        <v>0.32094333333333336</v>
      </c>
      <c r="N579">
        <v>102</v>
      </c>
      <c r="O579" s="35">
        <v>1.8271999999999999</v>
      </c>
      <c r="P579">
        <f t="shared" si="50"/>
        <v>3.1465032679738564E-3</v>
      </c>
      <c r="Q579">
        <v>22.99</v>
      </c>
      <c r="R579">
        <f t="shared" si="45"/>
        <v>1.5449279999999999</v>
      </c>
    </row>
    <row r="580" spans="1:18">
      <c r="A580" t="s">
        <v>143</v>
      </c>
      <c r="B580" t="s">
        <v>168</v>
      </c>
      <c r="C580">
        <v>1982</v>
      </c>
      <c r="D580">
        <v>2</v>
      </c>
      <c r="E580">
        <v>3</v>
      </c>
      <c r="F580">
        <v>34.97</v>
      </c>
      <c r="J580">
        <v>2009</v>
      </c>
      <c r="K580">
        <v>2</v>
      </c>
      <c r="L580">
        <v>3</v>
      </c>
      <c r="M580">
        <v>0.40887333333333337</v>
      </c>
      <c r="N580">
        <v>102</v>
      </c>
      <c r="O580" s="35">
        <v>1.7402</v>
      </c>
      <c r="P580">
        <f t="shared" si="50"/>
        <v>4.0085620915032679E-3</v>
      </c>
      <c r="Q580">
        <v>34.78</v>
      </c>
      <c r="R580">
        <f t="shared" si="45"/>
        <v>2.3372160000000002</v>
      </c>
    </row>
    <row r="581" spans="1:18">
      <c r="A581" t="s">
        <v>143</v>
      </c>
      <c r="B581" t="s">
        <v>168</v>
      </c>
      <c r="C581">
        <v>1982</v>
      </c>
      <c r="D581">
        <v>2</v>
      </c>
      <c r="E581">
        <v>4</v>
      </c>
      <c r="F581">
        <v>32.549999999999997</v>
      </c>
      <c r="J581">
        <v>2009</v>
      </c>
      <c r="K581">
        <v>2</v>
      </c>
      <c r="L581">
        <v>4</v>
      </c>
      <c r="M581">
        <v>0.33687666666666666</v>
      </c>
      <c r="N581">
        <v>102</v>
      </c>
      <c r="O581" s="35">
        <v>1.726</v>
      </c>
      <c r="P581">
        <f t="shared" si="50"/>
        <v>3.3027124183006534E-3</v>
      </c>
      <c r="Q581">
        <v>30.51</v>
      </c>
      <c r="R581">
        <f t="shared" ref="R581:R644" si="51">Q581*60*1.12/1000</f>
        <v>2.0502720000000005</v>
      </c>
    </row>
    <row r="582" spans="1:18">
      <c r="A582" t="s">
        <v>143</v>
      </c>
      <c r="B582" t="s">
        <v>168</v>
      </c>
      <c r="C582">
        <v>1982</v>
      </c>
      <c r="D582">
        <v>2</v>
      </c>
      <c r="E582">
        <v>5</v>
      </c>
      <c r="F582">
        <v>38.96</v>
      </c>
      <c r="J582">
        <v>2009</v>
      </c>
      <c r="K582">
        <v>2</v>
      </c>
      <c r="L582">
        <v>5</v>
      </c>
      <c r="M582">
        <v>0.58394000000000001</v>
      </c>
      <c r="N582">
        <v>102</v>
      </c>
      <c r="O582" s="35">
        <v>1.7422</v>
      </c>
      <c r="P582">
        <f t="shared" si="50"/>
        <v>5.7249019607843142E-3</v>
      </c>
      <c r="Q582">
        <v>43.76</v>
      </c>
      <c r="R582">
        <f t="shared" si="51"/>
        <v>2.9406720000000002</v>
      </c>
    </row>
    <row r="583" spans="1:18">
      <c r="A583" t="s">
        <v>143</v>
      </c>
      <c r="B583" t="s">
        <v>168</v>
      </c>
      <c r="C583">
        <v>1982</v>
      </c>
      <c r="D583">
        <v>2</v>
      </c>
      <c r="E583">
        <v>6</v>
      </c>
      <c r="F583">
        <v>26.62</v>
      </c>
      <c r="J583">
        <v>2009</v>
      </c>
      <c r="K583">
        <v>2</v>
      </c>
      <c r="L583">
        <v>6</v>
      </c>
      <c r="M583">
        <v>0.63349</v>
      </c>
      <c r="N583">
        <v>102</v>
      </c>
      <c r="O583" s="35">
        <v>1.7302</v>
      </c>
      <c r="P583">
        <f t="shared" si="50"/>
        <v>6.2106862745098038E-3</v>
      </c>
      <c r="Q583">
        <v>62.56</v>
      </c>
      <c r="R583">
        <f t="shared" si="51"/>
        <v>4.2040320000000007</v>
      </c>
    </row>
    <row r="584" spans="1:18">
      <c r="A584" t="s">
        <v>143</v>
      </c>
      <c r="B584" t="s">
        <v>168</v>
      </c>
      <c r="C584">
        <v>1982</v>
      </c>
      <c r="D584">
        <v>2</v>
      </c>
      <c r="E584">
        <v>7</v>
      </c>
      <c r="F584">
        <v>27.71</v>
      </c>
      <c r="J584">
        <v>2009</v>
      </c>
      <c r="K584">
        <v>2</v>
      </c>
      <c r="L584">
        <v>7</v>
      </c>
      <c r="M584">
        <v>0.77048000000000005</v>
      </c>
      <c r="N584">
        <v>102</v>
      </c>
      <c r="O584" s="35">
        <v>1.8384</v>
      </c>
      <c r="P584">
        <f t="shared" si="50"/>
        <v>7.5537254901960789E-3</v>
      </c>
      <c r="Q584">
        <v>77.790000000000006</v>
      </c>
      <c r="R584">
        <f t="shared" si="51"/>
        <v>5.227488000000001</v>
      </c>
    </row>
    <row r="585" spans="1:18">
      <c r="A585" t="s">
        <v>143</v>
      </c>
      <c r="B585" t="s">
        <v>168</v>
      </c>
      <c r="C585">
        <v>1982</v>
      </c>
      <c r="D585">
        <v>2</v>
      </c>
      <c r="E585">
        <v>8</v>
      </c>
      <c r="F585">
        <v>17.3</v>
      </c>
      <c r="J585">
        <v>2009</v>
      </c>
      <c r="K585">
        <v>2</v>
      </c>
      <c r="L585">
        <v>8</v>
      </c>
      <c r="M585" t="s">
        <v>17</v>
      </c>
      <c r="N585" t="s">
        <v>17</v>
      </c>
      <c r="O585" s="35">
        <v>1.7569999999999999</v>
      </c>
      <c r="P585" t="s">
        <v>17</v>
      </c>
      <c r="Q585">
        <v>40.39</v>
      </c>
      <c r="R585">
        <f t="shared" si="51"/>
        <v>2.7142080000000006</v>
      </c>
    </row>
    <row r="586" spans="1:18">
      <c r="A586" t="s">
        <v>143</v>
      </c>
      <c r="B586" t="s">
        <v>168</v>
      </c>
      <c r="C586">
        <v>1982</v>
      </c>
      <c r="D586">
        <v>2</v>
      </c>
      <c r="E586">
        <v>9</v>
      </c>
      <c r="F586">
        <v>26.98</v>
      </c>
      <c r="J586">
        <v>2009</v>
      </c>
      <c r="K586">
        <v>2</v>
      </c>
      <c r="L586">
        <v>9</v>
      </c>
      <c r="M586" t="s">
        <v>17</v>
      </c>
      <c r="N586" t="s">
        <v>17</v>
      </c>
      <c r="O586" s="35">
        <v>1.7793000000000001</v>
      </c>
      <c r="P586" t="s">
        <v>17</v>
      </c>
      <c r="Q586">
        <v>44.77</v>
      </c>
      <c r="R586">
        <f t="shared" si="51"/>
        <v>3.008544000000001</v>
      </c>
    </row>
    <row r="587" spans="1:18">
      <c r="A587" t="s">
        <v>143</v>
      </c>
      <c r="B587" t="s">
        <v>168</v>
      </c>
      <c r="C587">
        <v>1982</v>
      </c>
      <c r="D587">
        <v>2</v>
      </c>
      <c r="E587">
        <v>10</v>
      </c>
      <c r="F587">
        <v>37.03</v>
      </c>
      <c r="J587">
        <v>2009</v>
      </c>
      <c r="K587">
        <v>2</v>
      </c>
      <c r="L587">
        <v>10</v>
      </c>
      <c r="M587" t="s">
        <v>17</v>
      </c>
      <c r="N587" t="s">
        <v>17</v>
      </c>
      <c r="O587" s="35">
        <v>1.6800999999999999</v>
      </c>
      <c r="P587" t="s">
        <v>17</v>
      </c>
      <c r="Q587">
        <v>48.49</v>
      </c>
      <c r="R587">
        <f t="shared" si="51"/>
        <v>3.2585280000000001</v>
      </c>
    </row>
    <row r="588" spans="1:18">
      <c r="A588" t="s">
        <v>143</v>
      </c>
      <c r="B588" t="s">
        <v>168</v>
      </c>
      <c r="C588">
        <v>1982</v>
      </c>
      <c r="D588">
        <v>2</v>
      </c>
      <c r="E588">
        <v>11</v>
      </c>
      <c r="F588">
        <v>35.57</v>
      </c>
      <c r="J588">
        <v>2009</v>
      </c>
      <c r="K588">
        <v>2</v>
      </c>
      <c r="L588">
        <v>11</v>
      </c>
      <c r="M588" t="s">
        <v>17</v>
      </c>
      <c r="N588" t="s">
        <v>17</v>
      </c>
      <c r="O588" s="35">
        <v>1.7749999999999999</v>
      </c>
      <c r="P588" t="s">
        <v>17</v>
      </c>
      <c r="Q588">
        <v>45.53</v>
      </c>
      <c r="R588">
        <f t="shared" si="51"/>
        <v>3.0596160000000006</v>
      </c>
    </row>
    <row r="589" spans="1:18">
      <c r="A589" t="s">
        <v>143</v>
      </c>
      <c r="B589" t="s">
        <v>168</v>
      </c>
      <c r="C589">
        <v>1982</v>
      </c>
      <c r="D589">
        <v>2</v>
      </c>
      <c r="E589">
        <v>12</v>
      </c>
      <c r="F589">
        <v>27.83</v>
      </c>
      <c r="J589">
        <v>2009</v>
      </c>
      <c r="K589">
        <v>2</v>
      </c>
      <c r="L589">
        <v>12</v>
      </c>
      <c r="M589" t="s">
        <v>17</v>
      </c>
      <c r="N589" t="s">
        <v>17</v>
      </c>
      <c r="O589" s="35">
        <v>1.6883999999999999</v>
      </c>
      <c r="P589" t="s">
        <v>17</v>
      </c>
      <c r="Q589">
        <v>59.73</v>
      </c>
      <c r="R589">
        <f t="shared" si="51"/>
        <v>4.0138560000000005</v>
      </c>
    </row>
    <row r="590" spans="1:18">
      <c r="A590" t="s">
        <v>143</v>
      </c>
      <c r="B590" t="s">
        <v>168</v>
      </c>
      <c r="C590">
        <v>1982</v>
      </c>
      <c r="D590">
        <v>2</v>
      </c>
      <c r="E590">
        <v>13</v>
      </c>
      <c r="F590">
        <v>31.1</v>
      </c>
      <c r="J590">
        <v>2009</v>
      </c>
      <c r="K590">
        <v>2</v>
      </c>
      <c r="L590">
        <v>13</v>
      </c>
      <c r="M590" t="s">
        <v>17</v>
      </c>
      <c r="N590" t="s">
        <v>17</v>
      </c>
      <c r="O590" s="35">
        <v>1.9088000000000001</v>
      </c>
      <c r="P590" t="s">
        <v>17</v>
      </c>
      <c r="Q590">
        <v>75</v>
      </c>
      <c r="R590">
        <f t="shared" si="51"/>
        <v>5.0400000000000009</v>
      </c>
    </row>
    <row r="591" spans="1:18">
      <c r="A591" t="s">
        <v>143</v>
      </c>
      <c r="B591" t="s">
        <v>168</v>
      </c>
      <c r="C591">
        <v>1982</v>
      </c>
      <c r="D591">
        <v>2</v>
      </c>
      <c r="E591">
        <v>14</v>
      </c>
      <c r="F591">
        <v>33.520000000000003</v>
      </c>
      <c r="J591">
        <v>2009</v>
      </c>
      <c r="K591">
        <v>2</v>
      </c>
      <c r="L591">
        <v>14</v>
      </c>
      <c r="M591" t="s">
        <v>17</v>
      </c>
      <c r="N591" t="s">
        <v>17</v>
      </c>
      <c r="O591" s="35">
        <v>1.6756</v>
      </c>
      <c r="P591" t="s">
        <v>17</v>
      </c>
      <c r="Q591">
        <v>47.68</v>
      </c>
      <c r="R591">
        <f t="shared" si="51"/>
        <v>3.2040960000000003</v>
      </c>
    </row>
    <row r="592" spans="1:18">
      <c r="A592" t="s">
        <v>143</v>
      </c>
      <c r="B592" t="s">
        <v>168</v>
      </c>
      <c r="C592">
        <v>1982</v>
      </c>
      <c r="D592">
        <v>3</v>
      </c>
      <c r="E592">
        <v>1</v>
      </c>
      <c r="F592">
        <v>17.3</v>
      </c>
      <c r="J592">
        <v>2009</v>
      </c>
      <c r="K592">
        <v>3</v>
      </c>
      <c r="L592">
        <v>1</v>
      </c>
      <c r="M592">
        <v>0.30109000000000002</v>
      </c>
      <c r="N592">
        <v>102</v>
      </c>
      <c r="O592" s="35">
        <v>1.7213000000000001</v>
      </c>
      <c r="P592">
        <f t="shared" ref="P592:P598" si="52">M592/N592</f>
        <v>2.9518627450980397E-3</v>
      </c>
      <c r="Q592">
        <v>26.31</v>
      </c>
      <c r="R592">
        <f t="shared" si="51"/>
        <v>1.768032</v>
      </c>
    </row>
    <row r="593" spans="1:18">
      <c r="A593" t="s">
        <v>143</v>
      </c>
      <c r="B593" t="s">
        <v>168</v>
      </c>
      <c r="C593">
        <v>1982</v>
      </c>
      <c r="D593">
        <v>3</v>
      </c>
      <c r="E593">
        <v>2</v>
      </c>
      <c r="F593">
        <v>28.92</v>
      </c>
      <c r="J593">
        <v>2009</v>
      </c>
      <c r="K593">
        <v>3</v>
      </c>
      <c r="L593">
        <v>2</v>
      </c>
      <c r="M593">
        <v>0.29843666666666668</v>
      </c>
      <c r="N593">
        <v>102</v>
      </c>
      <c r="O593" s="35">
        <v>1.7767999999999999</v>
      </c>
      <c r="P593">
        <f t="shared" si="52"/>
        <v>2.9258496732026146E-3</v>
      </c>
      <c r="Q593">
        <v>26.59</v>
      </c>
      <c r="R593">
        <f t="shared" si="51"/>
        <v>1.7868480000000002</v>
      </c>
    </row>
    <row r="594" spans="1:18">
      <c r="A594" t="s">
        <v>143</v>
      </c>
      <c r="B594" t="s">
        <v>168</v>
      </c>
      <c r="C594">
        <v>1982</v>
      </c>
      <c r="D594">
        <v>3</v>
      </c>
      <c r="E594">
        <v>3</v>
      </c>
      <c r="F594">
        <v>34.729999999999997</v>
      </c>
      <c r="J594">
        <v>2009</v>
      </c>
      <c r="K594">
        <v>3</v>
      </c>
      <c r="L594">
        <v>3</v>
      </c>
      <c r="M594">
        <v>0.42802333333333326</v>
      </c>
      <c r="N594">
        <v>102</v>
      </c>
      <c r="O594" s="35">
        <v>1.8186</v>
      </c>
      <c r="P594">
        <f t="shared" si="52"/>
        <v>4.1963071895424831E-3</v>
      </c>
      <c r="Q594">
        <v>32.61</v>
      </c>
      <c r="R594">
        <f t="shared" si="51"/>
        <v>2.1913920000000005</v>
      </c>
    </row>
    <row r="595" spans="1:18">
      <c r="A595" t="s">
        <v>143</v>
      </c>
      <c r="B595" t="s">
        <v>168</v>
      </c>
      <c r="C595">
        <v>1982</v>
      </c>
      <c r="D595">
        <v>3</v>
      </c>
      <c r="E595">
        <v>4</v>
      </c>
      <c r="F595">
        <v>33.880000000000003</v>
      </c>
      <c r="J595">
        <v>2009</v>
      </c>
      <c r="K595">
        <v>3</v>
      </c>
      <c r="L595">
        <v>4</v>
      </c>
      <c r="M595">
        <v>0.50137666666666669</v>
      </c>
      <c r="N595">
        <v>102</v>
      </c>
      <c r="O595" s="35">
        <v>1.6214</v>
      </c>
      <c r="P595">
        <f t="shared" si="52"/>
        <v>4.9154575163398691E-3</v>
      </c>
      <c r="Q595">
        <v>42.67</v>
      </c>
      <c r="R595">
        <f t="shared" si="51"/>
        <v>2.8674240000000006</v>
      </c>
    </row>
    <row r="596" spans="1:18">
      <c r="A596" t="s">
        <v>143</v>
      </c>
      <c r="B596" t="s">
        <v>168</v>
      </c>
      <c r="C596">
        <v>1982</v>
      </c>
      <c r="D596">
        <v>3</v>
      </c>
      <c r="E596">
        <v>5</v>
      </c>
      <c r="F596">
        <v>26.14</v>
      </c>
      <c r="J596">
        <v>2009</v>
      </c>
      <c r="K596">
        <v>3</v>
      </c>
      <c r="L596">
        <v>5</v>
      </c>
      <c r="M596">
        <v>0.60621333333333327</v>
      </c>
      <c r="N596">
        <v>102</v>
      </c>
      <c r="O596" s="35">
        <v>1.7139</v>
      </c>
      <c r="P596">
        <f t="shared" si="52"/>
        <v>5.9432679738562087E-3</v>
      </c>
      <c r="Q596">
        <v>52.16</v>
      </c>
      <c r="R596">
        <f t="shared" si="51"/>
        <v>3.5051519999999998</v>
      </c>
    </row>
    <row r="597" spans="1:18">
      <c r="A597" t="s">
        <v>143</v>
      </c>
      <c r="B597" t="s">
        <v>168</v>
      </c>
      <c r="C597">
        <v>1982</v>
      </c>
      <c r="D597">
        <v>3</v>
      </c>
      <c r="E597">
        <v>6</v>
      </c>
      <c r="F597">
        <v>34.729999999999997</v>
      </c>
      <c r="J597">
        <v>2009</v>
      </c>
      <c r="K597">
        <v>3</v>
      </c>
      <c r="L597">
        <v>6</v>
      </c>
      <c r="M597">
        <v>0.63002000000000002</v>
      </c>
      <c r="N597">
        <v>102</v>
      </c>
      <c r="O597" s="35">
        <v>1.9133</v>
      </c>
      <c r="P597">
        <f t="shared" si="52"/>
        <v>6.1766666666666671E-3</v>
      </c>
      <c r="Q597">
        <v>62.15</v>
      </c>
      <c r="R597">
        <f t="shared" si="51"/>
        <v>4.1764800000000006</v>
      </c>
    </row>
    <row r="598" spans="1:18">
      <c r="A598" t="s">
        <v>143</v>
      </c>
      <c r="B598" t="s">
        <v>168</v>
      </c>
      <c r="C598">
        <v>1982</v>
      </c>
      <c r="D598">
        <v>3</v>
      </c>
      <c r="E598">
        <v>7</v>
      </c>
      <c r="F598">
        <v>26.38</v>
      </c>
      <c r="J598">
        <v>2009</v>
      </c>
      <c r="K598">
        <v>3</v>
      </c>
      <c r="L598">
        <v>7</v>
      </c>
      <c r="M598">
        <v>0.70982999999999985</v>
      </c>
      <c r="N598">
        <v>102</v>
      </c>
      <c r="O598" s="35">
        <v>1.8194999999999999</v>
      </c>
      <c r="P598">
        <f t="shared" si="52"/>
        <v>6.9591176470588222E-3</v>
      </c>
      <c r="Q598">
        <v>80.36</v>
      </c>
      <c r="R598">
        <f t="shared" si="51"/>
        <v>5.4001920000000005</v>
      </c>
    </row>
    <row r="599" spans="1:18">
      <c r="A599" t="s">
        <v>143</v>
      </c>
      <c r="B599" t="s">
        <v>168</v>
      </c>
      <c r="C599">
        <v>1982</v>
      </c>
      <c r="D599">
        <v>3</v>
      </c>
      <c r="E599">
        <v>8</v>
      </c>
      <c r="F599">
        <v>18.88</v>
      </c>
      <c r="J599">
        <v>2009</v>
      </c>
      <c r="K599">
        <v>3</v>
      </c>
      <c r="L599">
        <v>8</v>
      </c>
      <c r="M599" t="s">
        <v>17</v>
      </c>
      <c r="N599" t="s">
        <v>17</v>
      </c>
      <c r="O599" s="35">
        <v>1.7464</v>
      </c>
      <c r="P599" t="s">
        <v>17</v>
      </c>
      <c r="Q599">
        <v>53.01</v>
      </c>
      <c r="R599">
        <f t="shared" si="51"/>
        <v>3.5622720000000005</v>
      </c>
    </row>
    <row r="600" spans="1:18">
      <c r="A600" t="s">
        <v>143</v>
      </c>
      <c r="B600" t="s">
        <v>168</v>
      </c>
      <c r="C600">
        <v>1982</v>
      </c>
      <c r="D600">
        <v>3</v>
      </c>
      <c r="E600">
        <v>9</v>
      </c>
      <c r="F600">
        <v>20.57</v>
      </c>
      <c r="J600">
        <v>2009</v>
      </c>
      <c r="K600">
        <v>3</v>
      </c>
      <c r="L600">
        <v>9</v>
      </c>
      <c r="M600" t="s">
        <v>17</v>
      </c>
      <c r="N600" t="s">
        <v>17</v>
      </c>
      <c r="O600" s="35">
        <v>1.7155</v>
      </c>
      <c r="P600" t="s">
        <v>17</v>
      </c>
      <c r="Q600">
        <v>52.62</v>
      </c>
      <c r="R600">
        <f t="shared" si="51"/>
        <v>3.5360640000000001</v>
      </c>
    </row>
    <row r="601" spans="1:18">
      <c r="A601" t="s">
        <v>143</v>
      </c>
      <c r="B601" t="s">
        <v>168</v>
      </c>
      <c r="C601">
        <v>1982</v>
      </c>
      <c r="D601">
        <v>3</v>
      </c>
      <c r="E601">
        <v>10</v>
      </c>
      <c r="F601">
        <v>34.119999999999997</v>
      </c>
      <c r="J601">
        <v>2009</v>
      </c>
      <c r="K601">
        <v>3</v>
      </c>
      <c r="L601">
        <v>10</v>
      </c>
      <c r="M601" t="s">
        <v>17</v>
      </c>
      <c r="N601" t="s">
        <v>17</v>
      </c>
      <c r="O601" s="35">
        <v>1.6594</v>
      </c>
      <c r="P601" t="s">
        <v>17</v>
      </c>
      <c r="Q601">
        <v>58.02</v>
      </c>
      <c r="R601">
        <f t="shared" si="51"/>
        <v>3.8989440000000011</v>
      </c>
    </row>
    <row r="602" spans="1:18">
      <c r="A602" t="s">
        <v>143</v>
      </c>
      <c r="B602" t="s">
        <v>168</v>
      </c>
      <c r="C602">
        <v>1982</v>
      </c>
      <c r="D602">
        <v>3</v>
      </c>
      <c r="E602">
        <v>11</v>
      </c>
      <c r="F602">
        <v>34.24</v>
      </c>
      <c r="J602">
        <v>2009</v>
      </c>
      <c r="K602">
        <v>3</v>
      </c>
      <c r="L602">
        <v>11</v>
      </c>
      <c r="M602" t="s">
        <v>17</v>
      </c>
      <c r="N602" t="s">
        <v>17</v>
      </c>
      <c r="O602" s="35">
        <v>1.6189</v>
      </c>
      <c r="P602" t="s">
        <v>17</v>
      </c>
      <c r="Q602">
        <v>64.2</v>
      </c>
      <c r="R602">
        <f t="shared" si="51"/>
        <v>4.3142400000000007</v>
      </c>
    </row>
    <row r="603" spans="1:18">
      <c r="A603" t="s">
        <v>143</v>
      </c>
      <c r="B603" t="s">
        <v>168</v>
      </c>
      <c r="C603">
        <v>1982</v>
      </c>
      <c r="D603">
        <v>3</v>
      </c>
      <c r="E603">
        <v>12</v>
      </c>
      <c r="F603">
        <v>21.66</v>
      </c>
      <c r="J603">
        <v>2009</v>
      </c>
      <c r="K603">
        <v>3</v>
      </c>
      <c r="L603">
        <v>12</v>
      </c>
      <c r="M603" t="s">
        <v>17</v>
      </c>
      <c r="N603" t="s">
        <v>17</v>
      </c>
      <c r="O603" s="35">
        <v>1.6649</v>
      </c>
      <c r="P603" t="s">
        <v>17</v>
      </c>
      <c r="Q603">
        <v>52.55</v>
      </c>
      <c r="R603">
        <f t="shared" si="51"/>
        <v>3.5313600000000003</v>
      </c>
    </row>
    <row r="604" spans="1:18">
      <c r="A604" t="s">
        <v>143</v>
      </c>
      <c r="B604" t="s">
        <v>168</v>
      </c>
      <c r="C604">
        <v>1982</v>
      </c>
      <c r="D604">
        <v>3</v>
      </c>
      <c r="E604">
        <v>13</v>
      </c>
      <c r="F604">
        <v>32.909999999999997</v>
      </c>
      <c r="J604">
        <v>2009</v>
      </c>
      <c r="K604">
        <v>3</v>
      </c>
      <c r="L604">
        <v>13</v>
      </c>
      <c r="M604" t="s">
        <v>17</v>
      </c>
      <c r="N604" t="s">
        <v>17</v>
      </c>
      <c r="O604" s="35">
        <v>1.7276</v>
      </c>
      <c r="P604" t="s">
        <v>17</v>
      </c>
      <c r="Q604">
        <v>72.900000000000006</v>
      </c>
      <c r="R604">
        <f t="shared" si="51"/>
        <v>4.8988800000000001</v>
      </c>
    </row>
    <row r="605" spans="1:18">
      <c r="A605" t="s">
        <v>143</v>
      </c>
      <c r="B605" t="s">
        <v>168</v>
      </c>
      <c r="C605">
        <v>1982</v>
      </c>
      <c r="D605">
        <v>3</v>
      </c>
      <c r="E605">
        <v>14</v>
      </c>
      <c r="F605">
        <v>32.67</v>
      </c>
      <c r="J605">
        <v>2009</v>
      </c>
      <c r="K605">
        <v>3</v>
      </c>
      <c r="L605">
        <v>14</v>
      </c>
      <c r="M605" t="s">
        <v>17</v>
      </c>
      <c r="N605" t="s">
        <v>17</v>
      </c>
      <c r="O605" s="35">
        <v>1.6997</v>
      </c>
      <c r="P605" t="s">
        <v>17</v>
      </c>
      <c r="Q605">
        <v>47.54</v>
      </c>
      <c r="R605">
        <f t="shared" si="51"/>
        <v>3.1946880000000006</v>
      </c>
    </row>
    <row r="606" spans="1:18">
      <c r="A606" t="s">
        <v>143</v>
      </c>
      <c r="B606" t="s">
        <v>168</v>
      </c>
      <c r="C606">
        <v>1982</v>
      </c>
      <c r="D606">
        <v>4</v>
      </c>
      <c r="E606">
        <v>1</v>
      </c>
      <c r="F606">
        <v>17.18</v>
      </c>
      <c r="J606">
        <v>2009</v>
      </c>
      <c r="K606">
        <v>4</v>
      </c>
      <c r="L606">
        <v>1</v>
      </c>
      <c r="M606">
        <v>0.33982666666666667</v>
      </c>
      <c r="N606">
        <v>102</v>
      </c>
      <c r="O606" s="35">
        <v>1.7522</v>
      </c>
      <c r="P606">
        <f t="shared" ref="P606:P612" si="53">M606/N606</f>
        <v>3.3316339869281044E-3</v>
      </c>
      <c r="Q606">
        <v>21.31</v>
      </c>
      <c r="R606">
        <f t="shared" si="51"/>
        <v>1.432032</v>
      </c>
    </row>
    <row r="607" spans="1:18">
      <c r="A607" t="s">
        <v>143</v>
      </c>
      <c r="B607" t="s">
        <v>168</v>
      </c>
      <c r="C607">
        <v>1982</v>
      </c>
      <c r="D607">
        <v>4</v>
      </c>
      <c r="E607">
        <v>2</v>
      </c>
      <c r="F607">
        <v>28.56</v>
      </c>
      <c r="J607">
        <v>2009</v>
      </c>
      <c r="K607">
        <v>4</v>
      </c>
      <c r="L607">
        <v>2</v>
      </c>
      <c r="M607">
        <v>0.31143666666666664</v>
      </c>
      <c r="N607">
        <v>102</v>
      </c>
      <c r="O607" s="35">
        <v>1.8116000000000001</v>
      </c>
      <c r="P607">
        <f t="shared" si="53"/>
        <v>3.0533006535947709E-3</v>
      </c>
      <c r="Q607">
        <v>22.07</v>
      </c>
      <c r="R607">
        <f t="shared" si="51"/>
        <v>1.4831040000000002</v>
      </c>
    </row>
    <row r="608" spans="1:18">
      <c r="A608" t="s">
        <v>143</v>
      </c>
      <c r="B608" t="s">
        <v>168</v>
      </c>
      <c r="C608">
        <v>1982</v>
      </c>
      <c r="D608">
        <v>4</v>
      </c>
      <c r="E608">
        <v>3</v>
      </c>
      <c r="F608">
        <v>36.9</v>
      </c>
      <c r="J608">
        <v>2009</v>
      </c>
      <c r="K608">
        <v>4</v>
      </c>
      <c r="L608">
        <v>3</v>
      </c>
      <c r="M608">
        <v>0.32490333333333332</v>
      </c>
      <c r="N608">
        <v>102</v>
      </c>
      <c r="O608" s="35">
        <v>1.7374000000000001</v>
      </c>
      <c r="P608">
        <f t="shared" si="53"/>
        <v>3.1853267973856207E-3</v>
      </c>
      <c r="Q608">
        <v>29.96</v>
      </c>
      <c r="R608">
        <f t="shared" si="51"/>
        <v>2.0133120000000004</v>
      </c>
    </row>
    <row r="609" spans="1:18">
      <c r="A609" t="s">
        <v>143</v>
      </c>
      <c r="B609" t="s">
        <v>168</v>
      </c>
      <c r="C609">
        <v>1982</v>
      </c>
      <c r="D609">
        <v>4</v>
      </c>
      <c r="E609">
        <v>4</v>
      </c>
      <c r="F609">
        <v>28.07</v>
      </c>
      <c r="J609">
        <v>2009</v>
      </c>
      <c r="K609">
        <v>4</v>
      </c>
      <c r="L609">
        <v>4</v>
      </c>
      <c r="M609">
        <v>0.48761333333333329</v>
      </c>
      <c r="N609">
        <v>102</v>
      </c>
      <c r="O609" s="35">
        <v>1.7524999999999999</v>
      </c>
      <c r="P609">
        <f t="shared" si="53"/>
        <v>4.7805228758169933E-3</v>
      </c>
      <c r="Q609">
        <v>42.21</v>
      </c>
      <c r="R609">
        <f t="shared" si="51"/>
        <v>2.8365120000000004</v>
      </c>
    </row>
    <row r="610" spans="1:18">
      <c r="A610" t="s">
        <v>143</v>
      </c>
      <c r="B610" t="s">
        <v>168</v>
      </c>
      <c r="C610">
        <v>1982</v>
      </c>
      <c r="D610">
        <v>4</v>
      </c>
      <c r="E610">
        <v>5</v>
      </c>
      <c r="F610">
        <v>34.479999999999997</v>
      </c>
      <c r="J610">
        <v>2009</v>
      </c>
      <c r="K610">
        <v>4</v>
      </c>
      <c r="L610">
        <v>5</v>
      </c>
      <c r="M610">
        <v>0.64891999999999994</v>
      </c>
      <c r="N610">
        <v>102</v>
      </c>
      <c r="O610" s="35">
        <v>1.5615000000000001</v>
      </c>
      <c r="P610">
        <f t="shared" si="53"/>
        <v>6.3619607843137249E-3</v>
      </c>
      <c r="Q610">
        <v>42.21</v>
      </c>
      <c r="R610">
        <f t="shared" si="51"/>
        <v>2.8365120000000004</v>
      </c>
    </row>
    <row r="611" spans="1:18">
      <c r="A611" t="s">
        <v>143</v>
      </c>
      <c r="B611" t="s">
        <v>168</v>
      </c>
      <c r="C611">
        <v>1982</v>
      </c>
      <c r="D611">
        <v>4</v>
      </c>
      <c r="E611">
        <v>6</v>
      </c>
      <c r="F611">
        <v>27.83</v>
      </c>
      <c r="J611">
        <v>2009</v>
      </c>
      <c r="K611">
        <v>4</v>
      </c>
      <c r="L611">
        <v>6</v>
      </c>
      <c r="M611">
        <v>0.72369666666666665</v>
      </c>
      <c r="N611">
        <v>102</v>
      </c>
      <c r="O611" s="35">
        <v>1.671</v>
      </c>
      <c r="P611">
        <f t="shared" si="53"/>
        <v>7.0950653594771236E-3</v>
      </c>
      <c r="Q611">
        <v>58.11</v>
      </c>
      <c r="R611">
        <f t="shared" si="51"/>
        <v>3.904992</v>
      </c>
    </row>
    <row r="612" spans="1:18">
      <c r="A612" t="s">
        <v>143</v>
      </c>
      <c r="B612" t="s">
        <v>168</v>
      </c>
      <c r="C612">
        <v>1982</v>
      </c>
      <c r="D612">
        <v>4</v>
      </c>
      <c r="E612">
        <v>7</v>
      </c>
      <c r="F612">
        <v>28.43</v>
      </c>
      <c r="J612">
        <v>2009</v>
      </c>
      <c r="K612">
        <v>4</v>
      </c>
      <c r="L612">
        <v>7</v>
      </c>
      <c r="M612">
        <v>0.69732666666666665</v>
      </c>
      <c r="N612">
        <v>102</v>
      </c>
      <c r="O612" s="35">
        <v>1.7232000000000001</v>
      </c>
      <c r="P612">
        <f t="shared" si="53"/>
        <v>6.8365359477124184E-3</v>
      </c>
      <c r="Q612">
        <v>71.63</v>
      </c>
      <c r="R612">
        <f t="shared" si="51"/>
        <v>4.813536</v>
      </c>
    </row>
    <row r="613" spans="1:18">
      <c r="A613" t="s">
        <v>143</v>
      </c>
      <c r="B613" t="s">
        <v>168</v>
      </c>
      <c r="C613">
        <v>1982</v>
      </c>
      <c r="D613">
        <v>4</v>
      </c>
      <c r="E613">
        <v>8</v>
      </c>
      <c r="F613">
        <v>18.149999999999999</v>
      </c>
      <c r="J613">
        <v>2009</v>
      </c>
      <c r="K613">
        <v>4</v>
      </c>
      <c r="L613">
        <v>8</v>
      </c>
      <c r="M613" t="s">
        <v>17</v>
      </c>
      <c r="N613" t="s">
        <v>17</v>
      </c>
      <c r="O613" s="35">
        <v>2.1446999999999998</v>
      </c>
      <c r="P613" t="s">
        <v>17</v>
      </c>
      <c r="Q613">
        <v>49.23</v>
      </c>
      <c r="R613">
        <f t="shared" si="51"/>
        <v>3.3082559999999996</v>
      </c>
    </row>
    <row r="614" spans="1:18">
      <c r="A614" t="s">
        <v>143</v>
      </c>
      <c r="B614" t="s">
        <v>168</v>
      </c>
      <c r="C614">
        <v>1982</v>
      </c>
      <c r="D614">
        <v>4</v>
      </c>
      <c r="E614">
        <v>9</v>
      </c>
      <c r="F614">
        <v>29.16</v>
      </c>
      <c r="J614">
        <v>2009</v>
      </c>
      <c r="K614">
        <v>4</v>
      </c>
      <c r="L614">
        <v>9</v>
      </c>
      <c r="M614" t="s">
        <v>17</v>
      </c>
      <c r="N614" t="s">
        <v>17</v>
      </c>
      <c r="O614" s="35">
        <v>1.7185999999999999</v>
      </c>
      <c r="P614" t="s">
        <v>17</v>
      </c>
      <c r="Q614">
        <v>45.79</v>
      </c>
      <c r="R614">
        <f t="shared" si="51"/>
        <v>3.0770880000000003</v>
      </c>
    </row>
    <row r="615" spans="1:18">
      <c r="A615" t="s">
        <v>143</v>
      </c>
      <c r="B615" t="s">
        <v>168</v>
      </c>
      <c r="C615">
        <v>1982</v>
      </c>
      <c r="D615">
        <v>4</v>
      </c>
      <c r="E615">
        <v>10</v>
      </c>
      <c r="F615">
        <v>33.880000000000003</v>
      </c>
      <c r="J615">
        <v>2009</v>
      </c>
      <c r="K615">
        <v>4</v>
      </c>
      <c r="L615">
        <v>10</v>
      </c>
      <c r="M615" t="s">
        <v>17</v>
      </c>
      <c r="N615" t="s">
        <v>17</v>
      </c>
      <c r="O615" s="35">
        <v>1.7003999999999999</v>
      </c>
      <c r="P615" t="s">
        <v>17</v>
      </c>
      <c r="Q615">
        <v>55.13</v>
      </c>
      <c r="R615">
        <f t="shared" si="51"/>
        <v>3.7047360000000005</v>
      </c>
    </row>
    <row r="616" spans="1:18">
      <c r="A616" t="s">
        <v>143</v>
      </c>
      <c r="B616" t="s">
        <v>168</v>
      </c>
      <c r="C616">
        <v>1982</v>
      </c>
      <c r="D616">
        <v>4</v>
      </c>
      <c r="E616">
        <v>11</v>
      </c>
      <c r="F616">
        <v>35.21</v>
      </c>
      <c r="J616">
        <v>2009</v>
      </c>
      <c r="K616">
        <v>4</v>
      </c>
      <c r="L616">
        <v>11</v>
      </c>
      <c r="M616" t="s">
        <v>17</v>
      </c>
      <c r="N616" t="s">
        <v>17</v>
      </c>
      <c r="O616" s="35">
        <v>1.7692000000000001</v>
      </c>
      <c r="P616" t="s">
        <v>17</v>
      </c>
      <c r="Q616">
        <v>45.37</v>
      </c>
      <c r="R616">
        <f t="shared" si="51"/>
        <v>3.048864</v>
      </c>
    </row>
    <row r="617" spans="1:18">
      <c r="A617" t="s">
        <v>143</v>
      </c>
      <c r="B617" t="s">
        <v>168</v>
      </c>
      <c r="C617">
        <v>1982</v>
      </c>
      <c r="D617">
        <v>4</v>
      </c>
      <c r="E617">
        <v>12</v>
      </c>
      <c r="F617">
        <v>30.85</v>
      </c>
      <c r="J617">
        <v>2009</v>
      </c>
      <c r="K617">
        <v>4</v>
      </c>
      <c r="L617">
        <v>12</v>
      </c>
      <c r="M617" t="s">
        <v>17</v>
      </c>
      <c r="N617" t="s">
        <v>17</v>
      </c>
      <c r="O617" s="35">
        <v>1.6707000000000001</v>
      </c>
      <c r="P617" t="s">
        <v>17</v>
      </c>
      <c r="Q617">
        <v>51.28</v>
      </c>
      <c r="R617">
        <f t="shared" si="51"/>
        <v>3.4460160000000006</v>
      </c>
    </row>
    <row r="618" spans="1:18">
      <c r="A618" t="s">
        <v>143</v>
      </c>
      <c r="B618" t="s">
        <v>168</v>
      </c>
      <c r="C618">
        <v>1982</v>
      </c>
      <c r="D618">
        <v>4</v>
      </c>
      <c r="E618">
        <v>13</v>
      </c>
      <c r="F618">
        <v>33.270000000000003</v>
      </c>
      <c r="J618">
        <v>2009</v>
      </c>
      <c r="K618">
        <v>4</v>
      </c>
      <c r="L618">
        <v>13</v>
      </c>
      <c r="M618" t="s">
        <v>17</v>
      </c>
      <c r="N618" t="s">
        <v>17</v>
      </c>
      <c r="O618" s="35">
        <v>1.8575999999999999</v>
      </c>
      <c r="P618" t="s">
        <v>17</v>
      </c>
      <c r="Q618">
        <v>69.599999999999994</v>
      </c>
      <c r="R618">
        <f t="shared" si="51"/>
        <v>4.6771200000000004</v>
      </c>
    </row>
    <row r="619" spans="1:18">
      <c r="A619" t="s">
        <v>143</v>
      </c>
      <c r="B619" t="s">
        <v>168</v>
      </c>
      <c r="C619">
        <v>1982</v>
      </c>
      <c r="D619">
        <v>4</v>
      </c>
      <c r="E619">
        <v>14</v>
      </c>
      <c r="F619">
        <v>25.65</v>
      </c>
      <c r="J619">
        <v>2009</v>
      </c>
      <c r="K619">
        <v>4</v>
      </c>
      <c r="L619">
        <v>14</v>
      </c>
      <c r="M619" t="s">
        <v>17</v>
      </c>
      <c r="N619" t="s">
        <v>17</v>
      </c>
      <c r="O619" s="35">
        <v>1.6899</v>
      </c>
      <c r="P619" t="s">
        <v>17</v>
      </c>
      <c r="Q619">
        <v>48.14</v>
      </c>
      <c r="R619">
        <f t="shared" si="51"/>
        <v>3.2350080000000001</v>
      </c>
    </row>
    <row r="620" spans="1:18">
      <c r="A620" t="s">
        <v>143</v>
      </c>
      <c r="B620" t="s">
        <v>168</v>
      </c>
      <c r="C620">
        <v>1983</v>
      </c>
      <c r="D620">
        <v>1</v>
      </c>
      <c r="E620">
        <v>1</v>
      </c>
      <c r="F620">
        <v>34</v>
      </c>
      <c r="J620">
        <v>2010</v>
      </c>
      <c r="K620">
        <v>1</v>
      </c>
      <c r="L620">
        <v>1</v>
      </c>
      <c r="M620">
        <v>0.31825500000000001</v>
      </c>
      <c r="N620">
        <v>88</v>
      </c>
      <c r="O620" s="35">
        <v>2.6562000000000001</v>
      </c>
      <c r="P620">
        <f t="shared" ref="P620:P626" si="54">M620/N620</f>
        <v>3.6165340909090908E-3</v>
      </c>
      <c r="Q620">
        <v>10.059728330976924</v>
      </c>
      <c r="R620">
        <f t="shared" si="51"/>
        <v>0.67601374384164936</v>
      </c>
    </row>
    <row r="621" spans="1:18">
      <c r="A621" t="s">
        <v>143</v>
      </c>
      <c r="B621" t="s">
        <v>168</v>
      </c>
      <c r="C621">
        <v>1983</v>
      </c>
      <c r="D621">
        <v>1</v>
      </c>
      <c r="E621">
        <v>2</v>
      </c>
      <c r="F621">
        <v>35.57</v>
      </c>
      <c r="J621">
        <v>2010</v>
      </c>
      <c r="K621">
        <v>1</v>
      </c>
      <c r="L621">
        <v>2</v>
      </c>
      <c r="M621">
        <v>0.27204499999999998</v>
      </c>
      <c r="N621">
        <v>88</v>
      </c>
      <c r="O621" s="35">
        <v>2.3935</v>
      </c>
      <c r="P621">
        <f t="shared" si="54"/>
        <v>3.0914204545454543E-3</v>
      </c>
      <c r="Q621">
        <v>12.39746844885577</v>
      </c>
      <c r="R621">
        <f t="shared" si="51"/>
        <v>0.83310987976310791</v>
      </c>
    </row>
    <row r="622" spans="1:18">
      <c r="A622" t="s">
        <v>143</v>
      </c>
      <c r="B622" t="s">
        <v>168</v>
      </c>
      <c r="C622">
        <v>1983</v>
      </c>
      <c r="D622">
        <v>1</v>
      </c>
      <c r="E622">
        <v>3</v>
      </c>
      <c r="F622">
        <v>45.86</v>
      </c>
      <c r="J622">
        <v>2010</v>
      </c>
      <c r="K622">
        <v>1</v>
      </c>
      <c r="L622">
        <v>3</v>
      </c>
      <c r="M622">
        <v>0.37862499999999999</v>
      </c>
      <c r="N622">
        <v>88</v>
      </c>
      <c r="O622" s="35">
        <v>2.4459</v>
      </c>
      <c r="P622">
        <f t="shared" si="54"/>
        <v>4.3025568181818182E-3</v>
      </c>
      <c r="Q622">
        <v>13.439480877899998</v>
      </c>
      <c r="R622">
        <f t="shared" si="51"/>
        <v>0.90313311499488003</v>
      </c>
    </row>
    <row r="623" spans="1:18">
      <c r="A623" t="s">
        <v>143</v>
      </c>
      <c r="B623" t="s">
        <v>168</v>
      </c>
      <c r="C623">
        <v>1983</v>
      </c>
      <c r="D623">
        <v>1</v>
      </c>
      <c r="E623">
        <v>4</v>
      </c>
      <c r="F623">
        <v>40.17</v>
      </c>
      <c r="J623">
        <v>2010</v>
      </c>
      <c r="K623">
        <v>1</v>
      </c>
      <c r="L623">
        <v>4</v>
      </c>
      <c r="M623">
        <v>0.41994999999999999</v>
      </c>
      <c r="N623">
        <v>88</v>
      </c>
      <c r="O623" s="35">
        <v>2.4256000000000002</v>
      </c>
      <c r="P623">
        <f t="shared" si="54"/>
        <v>4.7721590909090908E-3</v>
      </c>
      <c r="Q623">
        <v>14.362053336674997</v>
      </c>
      <c r="R623">
        <f t="shared" si="51"/>
        <v>0.96512998422455987</v>
      </c>
    </row>
    <row r="624" spans="1:18">
      <c r="A624" t="s">
        <v>143</v>
      </c>
      <c r="B624" t="s">
        <v>168</v>
      </c>
      <c r="C624">
        <v>1983</v>
      </c>
      <c r="D624">
        <v>1</v>
      </c>
      <c r="E624">
        <v>5</v>
      </c>
      <c r="F624">
        <v>49.73</v>
      </c>
      <c r="J624">
        <v>2010</v>
      </c>
      <c r="K624">
        <v>1</v>
      </c>
      <c r="L624">
        <v>5</v>
      </c>
      <c r="M624">
        <v>0.55407499999999998</v>
      </c>
      <c r="N624">
        <v>88</v>
      </c>
      <c r="O624" s="35">
        <v>2.5291999999999999</v>
      </c>
      <c r="P624">
        <f t="shared" si="54"/>
        <v>6.2963068181818181E-3</v>
      </c>
      <c r="Q624">
        <v>23.012226651721154</v>
      </c>
      <c r="R624">
        <f t="shared" si="51"/>
        <v>1.5464216309956615</v>
      </c>
    </row>
    <row r="625" spans="1:18">
      <c r="A625" t="s">
        <v>143</v>
      </c>
      <c r="B625" t="s">
        <v>168</v>
      </c>
      <c r="C625">
        <v>1983</v>
      </c>
      <c r="D625">
        <v>1</v>
      </c>
      <c r="E625">
        <v>6</v>
      </c>
      <c r="F625">
        <v>52.27</v>
      </c>
      <c r="J625">
        <v>2010</v>
      </c>
      <c r="K625">
        <v>1</v>
      </c>
      <c r="L625">
        <v>6</v>
      </c>
      <c r="M625">
        <v>0.62154500000000001</v>
      </c>
      <c r="N625">
        <v>88</v>
      </c>
      <c r="O625" s="35">
        <v>2.5183</v>
      </c>
      <c r="P625">
        <f t="shared" si="54"/>
        <v>7.0630113636363642E-3</v>
      </c>
      <c r="Q625">
        <v>25.359217426696148</v>
      </c>
      <c r="R625">
        <f t="shared" si="51"/>
        <v>1.7041394110739814</v>
      </c>
    </row>
    <row r="626" spans="1:18">
      <c r="A626" t="s">
        <v>143</v>
      </c>
      <c r="B626" t="s">
        <v>168</v>
      </c>
      <c r="C626">
        <v>1983</v>
      </c>
      <c r="D626">
        <v>1</v>
      </c>
      <c r="E626">
        <v>7</v>
      </c>
      <c r="F626">
        <v>36.659999999999997</v>
      </c>
      <c r="J626">
        <v>2010</v>
      </c>
      <c r="K626">
        <v>1</v>
      </c>
      <c r="L626">
        <v>7</v>
      </c>
      <c r="M626">
        <v>0.73262000000000005</v>
      </c>
      <c r="N626">
        <v>88</v>
      </c>
      <c r="O626" s="35">
        <v>2.5362</v>
      </c>
      <c r="P626">
        <f t="shared" si="54"/>
        <v>8.3252272727272741E-3</v>
      </c>
      <c r="Q626">
        <v>31.135488759692308</v>
      </c>
      <c r="R626">
        <f t="shared" si="51"/>
        <v>2.0923048446513235</v>
      </c>
    </row>
    <row r="627" spans="1:18">
      <c r="A627" t="s">
        <v>143</v>
      </c>
      <c r="B627" t="s">
        <v>168</v>
      </c>
      <c r="C627">
        <v>1983</v>
      </c>
      <c r="D627">
        <v>1</v>
      </c>
      <c r="E627">
        <v>8</v>
      </c>
      <c r="F627">
        <v>42.35</v>
      </c>
      <c r="J627">
        <v>2010</v>
      </c>
      <c r="K627">
        <v>1</v>
      </c>
      <c r="L627">
        <v>8</v>
      </c>
      <c r="M627" t="s">
        <v>17</v>
      </c>
      <c r="N627" t="s">
        <v>17</v>
      </c>
      <c r="O627" s="35">
        <v>2.5998999999999999</v>
      </c>
      <c r="P627" t="s">
        <v>17</v>
      </c>
      <c r="Q627">
        <v>17.660738746644235</v>
      </c>
      <c r="R627">
        <f t="shared" si="51"/>
        <v>1.1868016437744926</v>
      </c>
    </row>
    <row r="628" spans="1:18">
      <c r="A628" t="s">
        <v>143</v>
      </c>
      <c r="B628" t="s">
        <v>168</v>
      </c>
      <c r="C628">
        <v>1983</v>
      </c>
      <c r="D628">
        <v>1</v>
      </c>
      <c r="E628">
        <v>9</v>
      </c>
      <c r="F628">
        <v>37.630000000000003</v>
      </c>
      <c r="J628">
        <v>2010</v>
      </c>
      <c r="K628">
        <v>1</v>
      </c>
      <c r="L628">
        <v>9</v>
      </c>
      <c r="M628" t="s">
        <v>17</v>
      </c>
      <c r="N628" t="s">
        <v>17</v>
      </c>
      <c r="O628" s="35">
        <v>2.5158999999999998</v>
      </c>
      <c r="P628" t="s">
        <v>17</v>
      </c>
      <c r="Q628">
        <v>20.645168128199998</v>
      </c>
      <c r="R628">
        <f t="shared" si="51"/>
        <v>1.3873552982150399</v>
      </c>
    </row>
    <row r="629" spans="1:18">
      <c r="A629" t="s">
        <v>143</v>
      </c>
      <c r="B629" t="s">
        <v>168</v>
      </c>
      <c r="C629">
        <v>1983</v>
      </c>
      <c r="D629">
        <v>1</v>
      </c>
      <c r="E629">
        <v>10</v>
      </c>
      <c r="F629">
        <v>49</v>
      </c>
      <c r="J629">
        <v>2010</v>
      </c>
      <c r="K629">
        <v>1</v>
      </c>
      <c r="L629">
        <v>10</v>
      </c>
      <c r="M629" t="s">
        <v>17</v>
      </c>
      <c r="N629" t="s">
        <v>17</v>
      </c>
      <c r="O629" s="35">
        <v>2.4243000000000001</v>
      </c>
      <c r="P629" t="s">
        <v>17</v>
      </c>
      <c r="Q629">
        <v>21.079991595807694</v>
      </c>
      <c r="R629">
        <f t="shared" si="51"/>
        <v>1.4165754352382771</v>
      </c>
    </row>
    <row r="630" spans="1:18">
      <c r="A630" t="s">
        <v>143</v>
      </c>
      <c r="B630" t="s">
        <v>168</v>
      </c>
      <c r="C630">
        <v>1983</v>
      </c>
      <c r="D630">
        <v>1</v>
      </c>
      <c r="E630">
        <v>11</v>
      </c>
      <c r="F630">
        <v>41.87</v>
      </c>
      <c r="J630">
        <v>2010</v>
      </c>
      <c r="K630">
        <v>1</v>
      </c>
      <c r="L630">
        <v>11</v>
      </c>
      <c r="M630" t="s">
        <v>17</v>
      </c>
      <c r="N630" t="s">
        <v>17</v>
      </c>
      <c r="O630" s="35">
        <v>2.6730999999999998</v>
      </c>
      <c r="P630" t="s">
        <v>17</v>
      </c>
      <c r="Q630">
        <v>22.081464843836542</v>
      </c>
      <c r="R630">
        <f t="shared" si="51"/>
        <v>1.4838744375058157</v>
      </c>
    </row>
    <row r="631" spans="1:18">
      <c r="A631" t="s">
        <v>143</v>
      </c>
      <c r="B631" t="s">
        <v>168</v>
      </c>
      <c r="C631">
        <v>1983</v>
      </c>
      <c r="D631">
        <v>1</v>
      </c>
      <c r="E631">
        <v>12</v>
      </c>
      <c r="F631">
        <v>54.69</v>
      </c>
      <c r="J631">
        <v>2010</v>
      </c>
      <c r="K631">
        <v>1</v>
      </c>
      <c r="L631">
        <v>12</v>
      </c>
      <c r="M631" t="s">
        <v>17</v>
      </c>
      <c r="N631" t="s">
        <v>17</v>
      </c>
      <c r="O631" s="35">
        <v>2.42</v>
      </c>
      <c r="P631" t="s">
        <v>17</v>
      </c>
      <c r="Q631">
        <v>23.027642730484619</v>
      </c>
      <c r="R631">
        <f t="shared" si="51"/>
        <v>1.5474575914885667</v>
      </c>
    </row>
    <row r="632" spans="1:18">
      <c r="A632" t="s">
        <v>143</v>
      </c>
      <c r="B632" t="s">
        <v>168</v>
      </c>
      <c r="C632">
        <v>1983</v>
      </c>
      <c r="D632">
        <v>1</v>
      </c>
      <c r="E632">
        <v>13</v>
      </c>
      <c r="F632">
        <v>36.42</v>
      </c>
      <c r="J632">
        <v>2010</v>
      </c>
      <c r="K632">
        <v>1</v>
      </c>
      <c r="L632">
        <v>13</v>
      </c>
      <c r="M632" t="s">
        <v>17</v>
      </c>
      <c r="N632" t="s">
        <v>17</v>
      </c>
      <c r="O632" s="35">
        <v>2.8290999999999999</v>
      </c>
      <c r="P632" t="s">
        <v>17</v>
      </c>
      <c r="Q632">
        <v>27.388855733694228</v>
      </c>
      <c r="R632">
        <f t="shared" si="51"/>
        <v>1.8405311053042521</v>
      </c>
    </row>
    <row r="633" spans="1:18">
      <c r="A633" t="s">
        <v>143</v>
      </c>
      <c r="B633" t="s">
        <v>168</v>
      </c>
      <c r="C633">
        <v>1983</v>
      </c>
      <c r="D633">
        <v>1</v>
      </c>
      <c r="E633">
        <v>14</v>
      </c>
      <c r="F633">
        <v>48.52</v>
      </c>
      <c r="J633">
        <v>2010</v>
      </c>
      <c r="K633">
        <v>1</v>
      </c>
      <c r="L633">
        <v>14</v>
      </c>
      <c r="M633" t="s">
        <v>17</v>
      </c>
      <c r="N633" t="s">
        <v>17</v>
      </c>
      <c r="O633" s="35">
        <v>2.3738999999999999</v>
      </c>
      <c r="P633" t="s">
        <v>17</v>
      </c>
      <c r="Q633">
        <v>15.94240463931923</v>
      </c>
      <c r="R633">
        <f t="shared" si="51"/>
        <v>1.0713295917622525</v>
      </c>
    </row>
    <row r="634" spans="1:18">
      <c r="A634" t="s">
        <v>143</v>
      </c>
      <c r="B634" t="s">
        <v>168</v>
      </c>
      <c r="C634">
        <v>1983</v>
      </c>
      <c r="D634">
        <v>2</v>
      </c>
      <c r="E634">
        <v>1</v>
      </c>
      <c r="F634">
        <v>34.479999999999997</v>
      </c>
      <c r="J634">
        <v>2010</v>
      </c>
      <c r="K634">
        <v>2</v>
      </c>
      <c r="L634">
        <v>1</v>
      </c>
      <c r="M634">
        <v>0.30938500000000002</v>
      </c>
      <c r="N634">
        <v>88</v>
      </c>
      <c r="O634" s="35">
        <v>2.4994999999999998</v>
      </c>
      <c r="P634">
        <f t="shared" ref="P634:P640" si="55">M634/N634</f>
        <v>3.5157386363636367E-3</v>
      </c>
      <c r="Q634">
        <v>12.136767568199998</v>
      </c>
      <c r="R634">
        <f t="shared" si="51"/>
        <v>0.81559078058304002</v>
      </c>
    </row>
    <row r="635" spans="1:18">
      <c r="A635" t="s">
        <v>143</v>
      </c>
      <c r="B635" t="s">
        <v>168</v>
      </c>
      <c r="C635">
        <v>1983</v>
      </c>
      <c r="D635">
        <v>2</v>
      </c>
      <c r="E635">
        <v>2</v>
      </c>
      <c r="F635">
        <v>42.35</v>
      </c>
      <c r="J635">
        <v>2010</v>
      </c>
      <c r="K635">
        <v>2</v>
      </c>
      <c r="L635">
        <v>2</v>
      </c>
      <c r="M635">
        <v>0.33396500000000001</v>
      </c>
      <c r="N635">
        <v>88</v>
      </c>
      <c r="O635" s="35">
        <v>2.3832</v>
      </c>
      <c r="P635">
        <f t="shared" si="55"/>
        <v>3.7950568181818185E-3</v>
      </c>
      <c r="Q635">
        <v>9.5486076971999996</v>
      </c>
      <c r="R635">
        <f t="shared" si="51"/>
        <v>0.64166643725184003</v>
      </c>
    </row>
    <row r="636" spans="1:18">
      <c r="A636" t="s">
        <v>143</v>
      </c>
      <c r="B636" t="s">
        <v>168</v>
      </c>
      <c r="C636">
        <v>1983</v>
      </c>
      <c r="D636">
        <v>2</v>
      </c>
      <c r="E636">
        <v>3</v>
      </c>
      <c r="F636">
        <v>45.01</v>
      </c>
      <c r="J636">
        <v>2010</v>
      </c>
      <c r="K636">
        <v>2</v>
      </c>
      <c r="L636">
        <v>3</v>
      </c>
      <c r="M636">
        <v>0.323965</v>
      </c>
      <c r="N636">
        <v>88</v>
      </c>
      <c r="O636" s="35">
        <v>2.4691000000000001</v>
      </c>
      <c r="P636">
        <f t="shared" si="55"/>
        <v>3.6814204545454546E-3</v>
      </c>
      <c r="Q636">
        <v>15.005895656971154</v>
      </c>
      <c r="R636">
        <f t="shared" si="51"/>
        <v>1.0083961881484615</v>
      </c>
    </row>
    <row r="637" spans="1:18">
      <c r="A637" t="s">
        <v>143</v>
      </c>
      <c r="B637" t="s">
        <v>168</v>
      </c>
      <c r="C637">
        <v>1983</v>
      </c>
      <c r="D637">
        <v>2</v>
      </c>
      <c r="E637">
        <v>4</v>
      </c>
      <c r="F637">
        <v>52.15</v>
      </c>
      <c r="J637">
        <v>2010</v>
      </c>
      <c r="K637">
        <v>2</v>
      </c>
      <c r="L637">
        <v>4</v>
      </c>
      <c r="M637">
        <v>0.46675999999999995</v>
      </c>
      <c r="N637">
        <v>88</v>
      </c>
      <c r="O637" s="35">
        <v>2.6133000000000002</v>
      </c>
      <c r="P637">
        <f t="shared" si="55"/>
        <v>5.3040909090909085E-3</v>
      </c>
      <c r="Q637">
        <v>23.579714074188459</v>
      </c>
      <c r="R637">
        <f t="shared" si="51"/>
        <v>1.5845567857854645</v>
      </c>
    </row>
    <row r="638" spans="1:18">
      <c r="A638" t="s">
        <v>143</v>
      </c>
      <c r="B638" t="s">
        <v>168</v>
      </c>
      <c r="C638">
        <v>1983</v>
      </c>
      <c r="D638">
        <v>2</v>
      </c>
      <c r="E638">
        <v>5</v>
      </c>
      <c r="F638">
        <v>54.09</v>
      </c>
      <c r="J638">
        <v>2010</v>
      </c>
      <c r="K638">
        <v>2</v>
      </c>
      <c r="L638">
        <v>5</v>
      </c>
      <c r="M638">
        <v>0.57363500000000001</v>
      </c>
      <c r="N638">
        <v>88</v>
      </c>
      <c r="O638" s="35">
        <v>2.3788999999999998</v>
      </c>
      <c r="P638">
        <f t="shared" si="55"/>
        <v>6.5185795454545453E-3</v>
      </c>
      <c r="Q638">
        <v>20.57623447846154</v>
      </c>
      <c r="R638">
        <f t="shared" si="51"/>
        <v>1.3827229569526158</v>
      </c>
    </row>
    <row r="639" spans="1:18">
      <c r="A639" t="s">
        <v>143</v>
      </c>
      <c r="B639" t="s">
        <v>168</v>
      </c>
      <c r="C639">
        <v>1983</v>
      </c>
      <c r="D639">
        <v>2</v>
      </c>
      <c r="E639">
        <v>6</v>
      </c>
      <c r="F639">
        <v>45.13</v>
      </c>
      <c r="J639">
        <v>2010</v>
      </c>
      <c r="K639">
        <v>2</v>
      </c>
      <c r="L639">
        <v>6</v>
      </c>
      <c r="M639">
        <v>0.72598000000000007</v>
      </c>
      <c r="N639">
        <v>88</v>
      </c>
      <c r="O639" s="35">
        <v>2.4975999999999998</v>
      </c>
      <c r="P639">
        <f t="shared" si="55"/>
        <v>8.2497727272727289E-3</v>
      </c>
      <c r="Q639">
        <v>30.727904834423075</v>
      </c>
      <c r="R639">
        <f t="shared" si="51"/>
        <v>2.0649152048732309</v>
      </c>
    </row>
    <row r="640" spans="1:18">
      <c r="A640" t="s">
        <v>143</v>
      </c>
      <c r="B640" t="s">
        <v>168</v>
      </c>
      <c r="C640">
        <v>1983</v>
      </c>
      <c r="D640">
        <v>2</v>
      </c>
      <c r="E640">
        <v>7</v>
      </c>
      <c r="F640">
        <v>34.36</v>
      </c>
      <c r="J640">
        <v>2010</v>
      </c>
      <c r="K640">
        <v>2</v>
      </c>
      <c r="L640">
        <v>7</v>
      </c>
      <c r="M640">
        <v>0.75021000000000004</v>
      </c>
      <c r="N640">
        <v>88</v>
      </c>
      <c r="O640" s="35">
        <v>2.5152999999999999</v>
      </c>
      <c r="P640">
        <f t="shared" si="55"/>
        <v>8.5251136363636362E-3</v>
      </c>
      <c r="Q640">
        <v>29.949258584215382</v>
      </c>
      <c r="R640">
        <f t="shared" si="51"/>
        <v>2.0125901768592738</v>
      </c>
    </row>
    <row r="641" spans="1:18">
      <c r="A641" t="s">
        <v>143</v>
      </c>
      <c r="B641" t="s">
        <v>168</v>
      </c>
      <c r="C641">
        <v>1983</v>
      </c>
      <c r="D641">
        <v>2</v>
      </c>
      <c r="E641">
        <v>8</v>
      </c>
      <c r="F641">
        <v>44.89</v>
      </c>
      <c r="J641">
        <v>2010</v>
      </c>
      <c r="K641">
        <v>2</v>
      </c>
      <c r="L641">
        <v>8</v>
      </c>
      <c r="M641" t="s">
        <v>17</v>
      </c>
      <c r="N641" t="s">
        <v>17</v>
      </c>
      <c r="O641" s="35">
        <v>2.7562000000000002</v>
      </c>
      <c r="P641" t="s">
        <v>17</v>
      </c>
      <c r="Q641">
        <v>28.614300286084621</v>
      </c>
      <c r="R641">
        <f t="shared" si="51"/>
        <v>1.9228809792248867</v>
      </c>
    </row>
    <row r="642" spans="1:18">
      <c r="A642" t="s">
        <v>143</v>
      </c>
      <c r="B642" t="s">
        <v>168</v>
      </c>
      <c r="C642">
        <v>1983</v>
      </c>
      <c r="D642">
        <v>2</v>
      </c>
      <c r="E642">
        <v>9</v>
      </c>
      <c r="F642">
        <v>46.71</v>
      </c>
      <c r="J642">
        <v>2010</v>
      </c>
      <c r="K642">
        <v>2</v>
      </c>
      <c r="L642">
        <v>9</v>
      </c>
      <c r="M642" t="s">
        <v>17</v>
      </c>
      <c r="N642" t="s">
        <v>17</v>
      </c>
      <c r="O642" s="35">
        <v>2.6551</v>
      </c>
      <c r="P642" t="s">
        <v>17</v>
      </c>
      <c r="Q642">
        <v>26.851812516692306</v>
      </c>
      <c r="R642">
        <f t="shared" si="51"/>
        <v>1.8044418011217231</v>
      </c>
    </row>
    <row r="643" spans="1:18">
      <c r="A643" t="s">
        <v>143</v>
      </c>
      <c r="B643" t="s">
        <v>168</v>
      </c>
      <c r="C643">
        <v>1983</v>
      </c>
      <c r="D643">
        <v>2</v>
      </c>
      <c r="E643">
        <v>10</v>
      </c>
      <c r="F643">
        <v>52.76</v>
      </c>
      <c r="J643">
        <v>2010</v>
      </c>
      <c r="K643">
        <v>2</v>
      </c>
      <c r="L643">
        <v>10</v>
      </c>
      <c r="M643" t="s">
        <v>17</v>
      </c>
      <c r="N643" t="s">
        <v>17</v>
      </c>
      <c r="O643" s="35">
        <v>2.5070000000000001</v>
      </c>
      <c r="P643" t="s">
        <v>17</v>
      </c>
      <c r="Q643">
        <v>24.469872772569236</v>
      </c>
      <c r="R643">
        <f t="shared" si="51"/>
        <v>1.6443754503166526</v>
      </c>
    </row>
    <row r="644" spans="1:18">
      <c r="A644" t="s">
        <v>143</v>
      </c>
      <c r="B644" t="s">
        <v>168</v>
      </c>
      <c r="C644">
        <v>1983</v>
      </c>
      <c r="D644">
        <v>2</v>
      </c>
      <c r="E644">
        <v>11</v>
      </c>
      <c r="F644">
        <v>53.24</v>
      </c>
      <c r="J644">
        <v>2010</v>
      </c>
      <c r="K644">
        <v>2</v>
      </c>
      <c r="L644">
        <v>11</v>
      </c>
      <c r="M644" t="s">
        <v>17</v>
      </c>
      <c r="N644" t="s">
        <v>17</v>
      </c>
      <c r="O644" s="35">
        <v>2.5234000000000001</v>
      </c>
      <c r="P644" t="s">
        <v>17</v>
      </c>
      <c r="Q644">
        <v>22.811483484900002</v>
      </c>
      <c r="R644">
        <f t="shared" si="51"/>
        <v>1.5329316901852803</v>
      </c>
    </row>
    <row r="645" spans="1:18">
      <c r="A645" t="s">
        <v>143</v>
      </c>
      <c r="B645" t="s">
        <v>168</v>
      </c>
      <c r="C645">
        <v>1983</v>
      </c>
      <c r="D645">
        <v>2</v>
      </c>
      <c r="E645">
        <v>12</v>
      </c>
      <c r="F645">
        <v>47.19</v>
      </c>
      <c r="J645">
        <v>2010</v>
      </c>
      <c r="K645">
        <v>2</v>
      </c>
      <c r="L645">
        <v>12</v>
      </c>
      <c r="M645" t="s">
        <v>17</v>
      </c>
      <c r="N645" t="s">
        <v>17</v>
      </c>
      <c r="O645" s="35">
        <v>2.4258000000000002</v>
      </c>
      <c r="P645" t="s">
        <v>17</v>
      </c>
      <c r="Q645">
        <v>26.283733631100006</v>
      </c>
      <c r="R645">
        <f t="shared" ref="R645:R708" si="56">Q645*60*1.12/1000</f>
        <v>1.7662669000099207</v>
      </c>
    </row>
    <row r="646" spans="1:18">
      <c r="A646" t="s">
        <v>143</v>
      </c>
      <c r="B646" t="s">
        <v>168</v>
      </c>
      <c r="C646">
        <v>1983</v>
      </c>
      <c r="D646">
        <v>2</v>
      </c>
      <c r="E646">
        <v>13</v>
      </c>
      <c r="F646">
        <v>31.46</v>
      </c>
      <c r="J646">
        <v>2010</v>
      </c>
      <c r="K646">
        <v>2</v>
      </c>
      <c r="L646">
        <v>13</v>
      </c>
      <c r="M646" t="s">
        <v>17</v>
      </c>
      <c r="N646" t="s">
        <v>17</v>
      </c>
      <c r="O646" s="35">
        <v>2.4022999999999999</v>
      </c>
      <c r="P646" t="s">
        <v>17</v>
      </c>
      <c r="Q646">
        <v>31.290660947699998</v>
      </c>
      <c r="R646">
        <f t="shared" si="56"/>
        <v>2.1027324156854399</v>
      </c>
    </row>
    <row r="647" spans="1:18">
      <c r="A647" t="s">
        <v>143</v>
      </c>
      <c r="B647" t="s">
        <v>168</v>
      </c>
      <c r="C647">
        <v>1983</v>
      </c>
      <c r="D647">
        <v>2</v>
      </c>
      <c r="E647">
        <v>14</v>
      </c>
      <c r="F647">
        <v>43.56</v>
      </c>
      <c r="J647">
        <v>2010</v>
      </c>
      <c r="K647">
        <v>2</v>
      </c>
      <c r="L647">
        <v>14</v>
      </c>
      <c r="M647" t="s">
        <v>17</v>
      </c>
      <c r="N647" t="s">
        <v>17</v>
      </c>
      <c r="O647" s="35">
        <v>2.7111999999999998</v>
      </c>
      <c r="P647" t="s">
        <v>17</v>
      </c>
      <c r="Q647">
        <v>27.25172680344231</v>
      </c>
      <c r="R647">
        <f t="shared" si="56"/>
        <v>1.8313160411913234</v>
      </c>
    </row>
    <row r="648" spans="1:18">
      <c r="A648" t="s">
        <v>143</v>
      </c>
      <c r="B648" t="s">
        <v>168</v>
      </c>
      <c r="C648">
        <v>1983</v>
      </c>
      <c r="D648">
        <v>3</v>
      </c>
      <c r="E648">
        <v>1</v>
      </c>
      <c r="F648">
        <v>44.77</v>
      </c>
      <c r="J648">
        <v>2010</v>
      </c>
      <c r="K648">
        <v>3</v>
      </c>
      <c r="L648">
        <v>1</v>
      </c>
      <c r="M648">
        <v>0.36150500000000002</v>
      </c>
      <c r="N648">
        <v>88</v>
      </c>
      <c r="O648" s="35">
        <v>2.4739</v>
      </c>
      <c r="P648">
        <f t="shared" ref="P648:P654" si="57">M648/N648</f>
        <v>4.108011363636364E-3</v>
      </c>
      <c r="Q648">
        <v>18.513363901915383</v>
      </c>
      <c r="R648">
        <f t="shared" si="56"/>
        <v>1.2440980542087139</v>
      </c>
    </row>
    <row r="649" spans="1:18">
      <c r="A649" t="s">
        <v>143</v>
      </c>
      <c r="B649" t="s">
        <v>168</v>
      </c>
      <c r="C649">
        <v>1983</v>
      </c>
      <c r="D649">
        <v>3</v>
      </c>
      <c r="E649">
        <v>2</v>
      </c>
      <c r="F649">
        <v>37.270000000000003</v>
      </c>
      <c r="J649">
        <v>2010</v>
      </c>
      <c r="K649">
        <v>3</v>
      </c>
      <c r="L649">
        <v>2</v>
      </c>
      <c r="M649">
        <v>0.35816999999999999</v>
      </c>
      <c r="N649">
        <v>88</v>
      </c>
      <c r="O649" s="35">
        <v>2.3435000000000001</v>
      </c>
      <c r="P649">
        <f t="shared" si="57"/>
        <v>4.0701136363636365E-3</v>
      </c>
      <c r="Q649">
        <v>15.187565658946152</v>
      </c>
      <c r="R649">
        <f t="shared" si="56"/>
        <v>1.0206044122811815</v>
      </c>
    </row>
    <row r="650" spans="1:18">
      <c r="A650" t="s">
        <v>143</v>
      </c>
      <c r="B650" t="s">
        <v>168</v>
      </c>
      <c r="C650">
        <v>1983</v>
      </c>
      <c r="D650">
        <v>3</v>
      </c>
      <c r="E650">
        <v>3</v>
      </c>
      <c r="F650">
        <v>50.46</v>
      </c>
      <c r="J650">
        <v>2010</v>
      </c>
      <c r="K650">
        <v>3</v>
      </c>
      <c r="L650">
        <v>3</v>
      </c>
      <c r="M650">
        <v>0.420765</v>
      </c>
      <c r="N650">
        <v>88</v>
      </c>
      <c r="O650" s="35">
        <v>2.2968999999999999</v>
      </c>
      <c r="P650">
        <f t="shared" si="57"/>
        <v>4.7814204545454549E-3</v>
      </c>
      <c r="Q650">
        <v>14.669808089538463</v>
      </c>
      <c r="R650">
        <f t="shared" si="56"/>
        <v>0.98581110361698487</v>
      </c>
    </row>
    <row r="651" spans="1:18">
      <c r="A651" t="s">
        <v>143</v>
      </c>
      <c r="B651" t="s">
        <v>168</v>
      </c>
      <c r="C651">
        <v>1983</v>
      </c>
      <c r="D651">
        <v>3</v>
      </c>
      <c r="E651">
        <v>4</v>
      </c>
      <c r="F651">
        <v>60.14</v>
      </c>
      <c r="J651">
        <v>2010</v>
      </c>
      <c r="K651">
        <v>3</v>
      </c>
      <c r="L651">
        <v>4</v>
      </c>
      <c r="M651">
        <v>0.5968</v>
      </c>
      <c r="N651">
        <v>88</v>
      </c>
      <c r="O651" s="35">
        <v>2.3946000000000001</v>
      </c>
      <c r="P651">
        <f t="shared" si="57"/>
        <v>6.7818181818181814E-3</v>
      </c>
      <c r="Q651">
        <v>22.22335254073846</v>
      </c>
      <c r="R651">
        <f t="shared" si="56"/>
        <v>1.4934092907376246</v>
      </c>
    </row>
    <row r="652" spans="1:18">
      <c r="A652" t="s">
        <v>143</v>
      </c>
      <c r="B652" t="s">
        <v>168</v>
      </c>
      <c r="C652">
        <v>1983</v>
      </c>
      <c r="D652">
        <v>3</v>
      </c>
      <c r="E652">
        <v>5</v>
      </c>
      <c r="F652">
        <v>51.79</v>
      </c>
      <c r="J652">
        <v>2010</v>
      </c>
      <c r="K652">
        <v>3</v>
      </c>
      <c r="L652">
        <v>5</v>
      </c>
      <c r="M652">
        <v>0.61754500000000001</v>
      </c>
      <c r="N652">
        <v>88</v>
      </c>
      <c r="O652" s="35">
        <v>2.3235000000000001</v>
      </c>
      <c r="P652">
        <f t="shared" si="57"/>
        <v>7.0175568181818186E-3</v>
      </c>
      <c r="Q652">
        <v>25.805882843653841</v>
      </c>
      <c r="R652">
        <f t="shared" si="56"/>
        <v>1.7341553270935384</v>
      </c>
    </row>
    <row r="653" spans="1:18">
      <c r="A653" t="s">
        <v>143</v>
      </c>
      <c r="B653" t="s">
        <v>168</v>
      </c>
      <c r="C653">
        <v>1983</v>
      </c>
      <c r="D653">
        <v>3</v>
      </c>
      <c r="E653">
        <v>6</v>
      </c>
      <c r="F653">
        <v>45.37</v>
      </c>
      <c r="J653">
        <v>2010</v>
      </c>
      <c r="K653">
        <v>3</v>
      </c>
      <c r="L653">
        <v>6</v>
      </c>
      <c r="M653">
        <v>0.64997499999999997</v>
      </c>
      <c r="N653">
        <v>88</v>
      </c>
      <c r="O653" s="35">
        <v>2.4527000000000001</v>
      </c>
      <c r="P653">
        <f t="shared" si="57"/>
        <v>7.3860795454545455E-3</v>
      </c>
      <c r="Q653">
        <v>26.959147041496156</v>
      </c>
      <c r="R653">
        <f t="shared" si="56"/>
        <v>1.8116546811885417</v>
      </c>
    </row>
    <row r="654" spans="1:18">
      <c r="A654" t="s">
        <v>143</v>
      </c>
      <c r="B654" t="s">
        <v>168</v>
      </c>
      <c r="C654">
        <v>1983</v>
      </c>
      <c r="D654">
        <v>3</v>
      </c>
      <c r="E654">
        <v>7</v>
      </c>
      <c r="F654">
        <v>33.64</v>
      </c>
      <c r="J654">
        <v>2010</v>
      </c>
      <c r="K654">
        <v>3</v>
      </c>
      <c r="L654">
        <v>7</v>
      </c>
      <c r="M654">
        <v>0.73050499999999996</v>
      </c>
      <c r="N654">
        <v>88</v>
      </c>
      <c r="O654" s="35">
        <v>2.4815999999999998</v>
      </c>
      <c r="P654">
        <f t="shared" si="57"/>
        <v>8.3011931818181822E-3</v>
      </c>
      <c r="Q654">
        <v>33.414722677176918</v>
      </c>
      <c r="R654">
        <f t="shared" si="56"/>
        <v>2.245469363906289</v>
      </c>
    </row>
    <row r="655" spans="1:18">
      <c r="A655" t="s">
        <v>143</v>
      </c>
      <c r="B655" t="s">
        <v>168</v>
      </c>
      <c r="C655">
        <v>1983</v>
      </c>
      <c r="D655">
        <v>3</v>
      </c>
      <c r="E655">
        <v>8</v>
      </c>
      <c r="F655">
        <v>50.34</v>
      </c>
      <c r="J655">
        <v>2010</v>
      </c>
      <c r="K655">
        <v>3</v>
      </c>
      <c r="L655">
        <v>8</v>
      </c>
      <c r="M655" t="s">
        <v>17</v>
      </c>
      <c r="N655" t="s">
        <v>17</v>
      </c>
      <c r="O655" s="35">
        <v>2.4689999999999999</v>
      </c>
      <c r="P655" t="s">
        <v>17</v>
      </c>
      <c r="Q655">
        <v>28.351904571692309</v>
      </c>
      <c r="R655">
        <f t="shared" si="56"/>
        <v>1.9052479872177233</v>
      </c>
    </row>
    <row r="656" spans="1:18">
      <c r="A656" t="s">
        <v>143</v>
      </c>
      <c r="B656" t="s">
        <v>168</v>
      </c>
      <c r="C656">
        <v>1983</v>
      </c>
      <c r="D656">
        <v>3</v>
      </c>
      <c r="E656">
        <v>9</v>
      </c>
      <c r="F656">
        <v>50.7</v>
      </c>
      <c r="J656">
        <v>2010</v>
      </c>
      <c r="K656">
        <v>3</v>
      </c>
      <c r="L656">
        <v>9</v>
      </c>
      <c r="M656" t="s">
        <v>17</v>
      </c>
      <c r="N656" t="s">
        <v>17</v>
      </c>
      <c r="O656" s="35">
        <v>2.4590000000000001</v>
      </c>
      <c r="P656" t="s">
        <v>17</v>
      </c>
      <c r="Q656">
        <v>25.365834165565385</v>
      </c>
      <c r="R656">
        <f t="shared" si="56"/>
        <v>1.7045840559259942</v>
      </c>
    </row>
    <row r="657" spans="1:18">
      <c r="A657" t="s">
        <v>143</v>
      </c>
      <c r="B657" t="s">
        <v>168</v>
      </c>
      <c r="C657">
        <v>1983</v>
      </c>
      <c r="D657">
        <v>3</v>
      </c>
      <c r="E657">
        <v>10</v>
      </c>
      <c r="F657">
        <v>51.67</v>
      </c>
      <c r="J657">
        <v>2010</v>
      </c>
      <c r="K657">
        <v>3</v>
      </c>
      <c r="L657">
        <v>10</v>
      </c>
      <c r="M657" t="s">
        <v>17</v>
      </c>
      <c r="N657" t="s">
        <v>17</v>
      </c>
      <c r="O657" s="35">
        <v>2.3822999999999999</v>
      </c>
      <c r="P657" t="s">
        <v>17</v>
      </c>
      <c r="Q657">
        <v>24.20277996662308</v>
      </c>
      <c r="R657">
        <f t="shared" si="56"/>
        <v>1.626426813757071</v>
      </c>
    </row>
    <row r="658" spans="1:18">
      <c r="A658" t="s">
        <v>143</v>
      </c>
      <c r="B658" t="s">
        <v>168</v>
      </c>
      <c r="C658">
        <v>1983</v>
      </c>
      <c r="D658">
        <v>3</v>
      </c>
      <c r="E658">
        <v>11</v>
      </c>
      <c r="F658">
        <v>53.24</v>
      </c>
      <c r="J658">
        <v>2010</v>
      </c>
      <c r="K658">
        <v>3</v>
      </c>
      <c r="L658">
        <v>11</v>
      </c>
      <c r="M658" t="s">
        <v>17</v>
      </c>
      <c r="N658" t="s">
        <v>17</v>
      </c>
      <c r="O658" s="35">
        <v>2.3209</v>
      </c>
      <c r="P658" t="s">
        <v>17</v>
      </c>
      <c r="Q658">
        <v>24.609064312800001</v>
      </c>
      <c r="R658">
        <f t="shared" si="56"/>
        <v>1.6537291218201602</v>
      </c>
    </row>
    <row r="659" spans="1:18">
      <c r="A659" t="s">
        <v>143</v>
      </c>
      <c r="B659" t="s">
        <v>168</v>
      </c>
      <c r="C659">
        <v>1983</v>
      </c>
      <c r="D659">
        <v>3</v>
      </c>
      <c r="E659">
        <v>12</v>
      </c>
      <c r="F659">
        <v>49.37</v>
      </c>
      <c r="J659">
        <v>2010</v>
      </c>
      <c r="K659">
        <v>3</v>
      </c>
      <c r="L659">
        <v>12</v>
      </c>
      <c r="M659" t="s">
        <v>17</v>
      </c>
      <c r="N659" t="s">
        <v>17</v>
      </c>
      <c r="O659" s="35">
        <v>2.3292000000000002</v>
      </c>
      <c r="P659" t="s">
        <v>17</v>
      </c>
      <c r="Q659">
        <v>25.342283673553847</v>
      </c>
      <c r="R659">
        <f t="shared" si="56"/>
        <v>1.7030014628628189</v>
      </c>
    </row>
    <row r="660" spans="1:18">
      <c r="A660" t="s">
        <v>143</v>
      </c>
      <c r="B660" t="s">
        <v>168</v>
      </c>
      <c r="C660">
        <v>1983</v>
      </c>
      <c r="D660">
        <v>3</v>
      </c>
      <c r="E660">
        <v>13</v>
      </c>
      <c r="F660">
        <v>31.1</v>
      </c>
      <c r="J660">
        <v>2010</v>
      </c>
      <c r="K660">
        <v>3</v>
      </c>
      <c r="L660">
        <v>13</v>
      </c>
      <c r="M660" t="s">
        <v>17</v>
      </c>
      <c r="N660" t="s">
        <v>17</v>
      </c>
      <c r="O660" s="35">
        <v>2.5202</v>
      </c>
      <c r="P660" t="s">
        <v>17</v>
      </c>
      <c r="Q660">
        <v>31.834747559111534</v>
      </c>
      <c r="R660">
        <f t="shared" si="56"/>
        <v>2.1392950359722955</v>
      </c>
    </row>
    <row r="661" spans="1:18">
      <c r="A661" t="s">
        <v>143</v>
      </c>
      <c r="B661" t="s">
        <v>168</v>
      </c>
      <c r="C661">
        <v>1983</v>
      </c>
      <c r="D661">
        <v>3</v>
      </c>
      <c r="E661">
        <v>14</v>
      </c>
      <c r="F661">
        <v>52.03</v>
      </c>
      <c r="J661">
        <v>2010</v>
      </c>
      <c r="K661">
        <v>3</v>
      </c>
      <c r="L661">
        <v>14</v>
      </c>
      <c r="M661" t="s">
        <v>17</v>
      </c>
      <c r="N661" t="s">
        <v>17</v>
      </c>
      <c r="O661" s="35">
        <v>2.5303</v>
      </c>
      <c r="P661" t="s">
        <v>17</v>
      </c>
      <c r="Q661">
        <v>26.883445281888459</v>
      </c>
      <c r="R661">
        <f t="shared" si="56"/>
        <v>1.8065675229429048</v>
      </c>
    </row>
    <row r="662" spans="1:18">
      <c r="A662" t="s">
        <v>143</v>
      </c>
      <c r="B662" t="s">
        <v>168</v>
      </c>
      <c r="C662">
        <v>1983</v>
      </c>
      <c r="D662">
        <v>4</v>
      </c>
      <c r="E662">
        <v>1</v>
      </c>
      <c r="F662">
        <v>40.049999999999997</v>
      </c>
      <c r="J662">
        <v>2010</v>
      </c>
      <c r="K662">
        <v>4</v>
      </c>
      <c r="L662">
        <v>1</v>
      </c>
      <c r="M662">
        <v>0.40029000000000003</v>
      </c>
      <c r="N662">
        <v>88</v>
      </c>
      <c r="O662" s="35">
        <v>2.4521000000000002</v>
      </c>
      <c r="P662">
        <f t="shared" ref="P662:P668" si="58">M662/N662</f>
        <v>4.5487500000000007E-3</v>
      </c>
      <c r="Q662">
        <v>14.079101543099998</v>
      </c>
      <c r="R662">
        <f t="shared" si="56"/>
        <v>0.94611562369631996</v>
      </c>
    </row>
    <row r="663" spans="1:18">
      <c r="A663" t="s">
        <v>143</v>
      </c>
      <c r="B663" t="s">
        <v>168</v>
      </c>
      <c r="C663">
        <v>1983</v>
      </c>
      <c r="D663">
        <v>4</v>
      </c>
      <c r="E663">
        <v>2</v>
      </c>
      <c r="F663">
        <v>38.96</v>
      </c>
      <c r="J663">
        <v>2010</v>
      </c>
      <c r="K663">
        <v>4</v>
      </c>
      <c r="L663">
        <v>2</v>
      </c>
      <c r="M663">
        <v>0.379855</v>
      </c>
      <c r="N663">
        <v>88</v>
      </c>
      <c r="O663" s="35">
        <v>2.2239</v>
      </c>
      <c r="P663">
        <f t="shared" si="58"/>
        <v>4.3165340909090905E-3</v>
      </c>
      <c r="Q663">
        <v>14.948307801899999</v>
      </c>
      <c r="R663">
        <f t="shared" si="56"/>
        <v>1.0045262842876801</v>
      </c>
    </row>
    <row r="664" spans="1:18">
      <c r="A664" t="s">
        <v>143</v>
      </c>
      <c r="B664" t="s">
        <v>168</v>
      </c>
      <c r="C664">
        <v>1983</v>
      </c>
      <c r="D664">
        <v>4</v>
      </c>
      <c r="E664">
        <v>3</v>
      </c>
      <c r="F664">
        <v>51.06</v>
      </c>
      <c r="J664">
        <v>2010</v>
      </c>
      <c r="K664">
        <v>4</v>
      </c>
      <c r="L664">
        <v>3</v>
      </c>
      <c r="M664">
        <v>0.4088</v>
      </c>
      <c r="N664">
        <v>88</v>
      </c>
      <c r="O664" s="35">
        <v>2.3506999999999998</v>
      </c>
      <c r="P664">
        <f t="shared" si="58"/>
        <v>4.6454545454545455E-3</v>
      </c>
      <c r="Q664">
        <v>18.421171298030767</v>
      </c>
      <c r="R664">
        <f t="shared" si="56"/>
        <v>1.2379027112276679</v>
      </c>
    </row>
    <row r="665" spans="1:18">
      <c r="A665" t="s">
        <v>143</v>
      </c>
      <c r="B665" t="s">
        <v>168</v>
      </c>
      <c r="C665">
        <v>1983</v>
      </c>
      <c r="D665">
        <v>4</v>
      </c>
      <c r="E665">
        <v>4</v>
      </c>
      <c r="F665">
        <v>53.72</v>
      </c>
      <c r="J665">
        <v>2010</v>
      </c>
      <c r="K665">
        <v>4</v>
      </c>
      <c r="L665">
        <v>4</v>
      </c>
      <c r="M665">
        <v>0.60541</v>
      </c>
      <c r="N665">
        <v>88</v>
      </c>
      <c r="O665" s="35">
        <v>2.4018000000000002</v>
      </c>
      <c r="P665">
        <f t="shared" si="58"/>
        <v>6.8796590909090908E-3</v>
      </c>
      <c r="Q665">
        <v>22.396749652644235</v>
      </c>
      <c r="R665">
        <f t="shared" si="56"/>
        <v>1.5050615766576927</v>
      </c>
    </row>
    <row r="666" spans="1:18">
      <c r="A666" t="s">
        <v>143</v>
      </c>
      <c r="B666" t="s">
        <v>168</v>
      </c>
      <c r="C666">
        <v>1983</v>
      </c>
      <c r="D666">
        <v>4</v>
      </c>
      <c r="E666">
        <v>5</v>
      </c>
      <c r="F666">
        <v>48.64</v>
      </c>
      <c r="J666">
        <v>2010</v>
      </c>
      <c r="K666">
        <v>4</v>
      </c>
      <c r="L666">
        <v>5</v>
      </c>
      <c r="M666">
        <v>0.60311999999999999</v>
      </c>
      <c r="N666">
        <v>88</v>
      </c>
      <c r="O666" s="35">
        <v>1.9459</v>
      </c>
      <c r="P666">
        <f t="shared" si="58"/>
        <v>6.8536363636363638E-3</v>
      </c>
      <c r="Q666">
        <v>24.457684349492304</v>
      </c>
      <c r="R666">
        <f t="shared" si="56"/>
        <v>1.643556388285883</v>
      </c>
    </row>
    <row r="667" spans="1:18">
      <c r="A667" t="s">
        <v>143</v>
      </c>
      <c r="B667" t="s">
        <v>168</v>
      </c>
      <c r="C667">
        <v>1983</v>
      </c>
      <c r="D667">
        <v>4</v>
      </c>
      <c r="E667">
        <v>6</v>
      </c>
      <c r="F667">
        <v>47.67</v>
      </c>
      <c r="J667">
        <v>2010</v>
      </c>
      <c r="K667">
        <v>4</v>
      </c>
      <c r="L667">
        <v>6</v>
      </c>
      <c r="M667">
        <v>0.72387500000000005</v>
      </c>
      <c r="N667">
        <v>88</v>
      </c>
      <c r="O667" s="35">
        <v>2.1614</v>
      </c>
      <c r="P667">
        <f t="shared" si="58"/>
        <v>8.2258522727272736E-3</v>
      </c>
      <c r="Q667">
        <v>31.074835865953844</v>
      </c>
      <c r="R667">
        <f t="shared" si="56"/>
        <v>2.0882289701920986</v>
      </c>
    </row>
    <row r="668" spans="1:18">
      <c r="A668" t="s">
        <v>143</v>
      </c>
      <c r="B668" t="s">
        <v>168</v>
      </c>
      <c r="C668">
        <v>1983</v>
      </c>
      <c r="D668">
        <v>4</v>
      </c>
      <c r="E668">
        <v>7</v>
      </c>
      <c r="F668">
        <v>45.01</v>
      </c>
      <c r="J668">
        <v>2010</v>
      </c>
      <c r="K668">
        <v>4</v>
      </c>
      <c r="L668">
        <v>7</v>
      </c>
      <c r="M668">
        <v>0.75976500000000002</v>
      </c>
      <c r="N668">
        <v>88</v>
      </c>
      <c r="O668" s="35">
        <v>2.6646000000000001</v>
      </c>
      <c r="P668">
        <f t="shared" si="58"/>
        <v>8.6336931818181816E-3</v>
      </c>
      <c r="Q668">
        <v>30.808699503576921</v>
      </c>
      <c r="R668">
        <f t="shared" si="56"/>
        <v>2.0703446066403695</v>
      </c>
    </row>
    <row r="669" spans="1:18">
      <c r="A669" t="s">
        <v>143</v>
      </c>
      <c r="B669" t="s">
        <v>168</v>
      </c>
      <c r="C669">
        <v>1983</v>
      </c>
      <c r="D669">
        <v>4</v>
      </c>
      <c r="E669">
        <v>8</v>
      </c>
      <c r="F669">
        <v>39.93</v>
      </c>
      <c r="J669">
        <v>2010</v>
      </c>
      <c r="K669">
        <v>4</v>
      </c>
      <c r="L669">
        <v>8</v>
      </c>
      <c r="M669" t="s">
        <v>17</v>
      </c>
      <c r="N669" t="s">
        <v>17</v>
      </c>
      <c r="O669" s="35">
        <v>2.3860999999999999</v>
      </c>
      <c r="P669" t="s">
        <v>17</v>
      </c>
      <c r="Q669">
        <v>24.173378020021158</v>
      </c>
      <c r="R669">
        <f t="shared" si="56"/>
        <v>1.6244510029454218</v>
      </c>
    </row>
    <row r="670" spans="1:18">
      <c r="A670" t="s">
        <v>143</v>
      </c>
      <c r="B670" t="s">
        <v>168</v>
      </c>
      <c r="C670">
        <v>1983</v>
      </c>
      <c r="D670">
        <v>4</v>
      </c>
      <c r="E670">
        <v>9</v>
      </c>
      <c r="F670">
        <v>50.21</v>
      </c>
      <c r="J670">
        <v>2010</v>
      </c>
      <c r="K670">
        <v>4</v>
      </c>
      <c r="L670">
        <v>9</v>
      </c>
      <c r="M670" t="s">
        <v>17</v>
      </c>
      <c r="N670" t="s">
        <v>17</v>
      </c>
      <c r="O670" s="35">
        <v>2.4538000000000002</v>
      </c>
      <c r="P670" t="s">
        <v>17</v>
      </c>
      <c r="Q670">
        <v>23.883008879907695</v>
      </c>
      <c r="R670">
        <f t="shared" si="56"/>
        <v>1.6049381967297973</v>
      </c>
    </row>
    <row r="671" spans="1:18">
      <c r="A671" t="s">
        <v>143</v>
      </c>
      <c r="B671" t="s">
        <v>168</v>
      </c>
      <c r="C671">
        <v>1983</v>
      </c>
      <c r="D671">
        <v>4</v>
      </c>
      <c r="E671">
        <v>10</v>
      </c>
      <c r="F671">
        <v>49.49</v>
      </c>
      <c r="J671">
        <v>2010</v>
      </c>
      <c r="K671">
        <v>4</v>
      </c>
      <c r="L671">
        <v>10</v>
      </c>
      <c r="M671" t="s">
        <v>17</v>
      </c>
      <c r="N671" t="s">
        <v>17</v>
      </c>
      <c r="O671" s="35">
        <v>2.3382000000000001</v>
      </c>
      <c r="P671" t="s">
        <v>17</v>
      </c>
      <c r="Q671">
        <v>28.00988369875385</v>
      </c>
      <c r="R671">
        <f t="shared" si="56"/>
        <v>1.8822641845562589</v>
      </c>
    </row>
    <row r="672" spans="1:18">
      <c r="A672" t="s">
        <v>143</v>
      </c>
      <c r="B672" t="s">
        <v>168</v>
      </c>
      <c r="C672">
        <v>1983</v>
      </c>
      <c r="D672">
        <v>4</v>
      </c>
      <c r="E672">
        <v>11</v>
      </c>
      <c r="F672">
        <v>46.1</v>
      </c>
      <c r="J672">
        <v>2010</v>
      </c>
      <c r="K672">
        <v>4</v>
      </c>
      <c r="L672">
        <v>11</v>
      </c>
      <c r="M672" t="s">
        <v>17</v>
      </c>
      <c r="N672" t="s">
        <v>17</v>
      </c>
      <c r="O672" s="35">
        <v>2.4413999999999998</v>
      </c>
      <c r="P672" t="s">
        <v>17</v>
      </c>
      <c r="Q672">
        <v>22.919730179140387</v>
      </c>
      <c r="R672">
        <f t="shared" si="56"/>
        <v>1.540205868038234</v>
      </c>
    </row>
    <row r="673" spans="1:18">
      <c r="A673" t="s">
        <v>143</v>
      </c>
      <c r="B673" t="s">
        <v>168</v>
      </c>
      <c r="C673">
        <v>1983</v>
      </c>
      <c r="D673">
        <v>4</v>
      </c>
      <c r="E673">
        <v>12</v>
      </c>
      <c r="F673">
        <v>47.92</v>
      </c>
      <c r="J673">
        <v>2010</v>
      </c>
      <c r="K673">
        <v>4</v>
      </c>
      <c r="L673">
        <v>12</v>
      </c>
      <c r="M673" t="s">
        <v>17</v>
      </c>
      <c r="N673" t="s">
        <v>17</v>
      </c>
      <c r="O673" s="35">
        <v>2.4388000000000001</v>
      </c>
      <c r="P673" t="s">
        <v>17</v>
      </c>
      <c r="Q673">
        <v>24.617420180480774</v>
      </c>
      <c r="R673">
        <f t="shared" si="56"/>
        <v>1.6542906361283081</v>
      </c>
    </row>
    <row r="674" spans="1:18">
      <c r="A674" t="s">
        <v>143</v>
      </c>
      <c r="B674" t="s">
        <v>168</v>
      </c>
      <c r="C674">
        <v>1983</v>
      </c>
      <c r="D674">
        <v>4</v>
      </c>
      <c r="E674">
        <v>13</v>
      </c>
      <c r="F674">
        <v>33.880000000000003</v>
      </c>
      <c r="J674">
        <v>2010</v>
      </c>
      <c r="K674">
        <v>4</v>
      </c>
      <c r="L674">
        <v>13</v>
      </c>
      <c r="M674" t="s">
        <v>17</v>
      </c>
      <c r="N674" t="s">
        <v>17</v>
      </c>
      <c r="O674" s="35">
        <v>2.3904000000000001</v>
      </c>
      <c r="P674" t="s">
        <v>17</v>
      </c>
      <c r="Q674">
        <v>34.437120928269223</v>
      </c>
      <c r="R674">
        <f t="shared" si="56"/>
        <v>2.3141745263796918</v>
      </c>
    </row>
    <row r="675" spans="1:18">
      <c r="A675" t="s">
        <v>143</v>
      </c>
      <c r="B675" t="s">
        <v>168</v>
      </c>
      <c r="C675">
        <v>1983</v>
      </c>
      <c r="D675">
        <v>4</v>
      </c>
      <c r="E675">
        <v>14</v>
      </c>
      <c r="F675">
        <v>43.56</v>
      </c>
      <c r="J675">
        <v>2010</v>
      </c>
      <c r="K675">
        <v>4</v>
      </c>
      <c r="L675">
        <v>14</v>
      </c>
      <c r="M675" t="s">
        <v>17</v>
      </c>
      <c r="N675" t="s">
        <v>17</v>
      </c>
      <c r="O675" s="35">
        <v>2.2562000000000002</v>
      </c>
      <c r="P675" t="s">
        <v>17</v>
      </c>
      <c r="Q675">
        <v>22.610875435753844</v>
      </c>
      <c r="R675">
        <f t="shared" si="56"/>
        <v>1.5194508292826585</v>
      </c>
    </row>
    <row r="676" spans="1:18" ht="15">
      <c r="A676" t="s">
        <v>143</v>
      </c>
      <c r="B676" t="s">
        <v>168</v>
      </c>
      <c r="C676">
        <v>1984</v>
      </c>
      <c r="D676">
        <v>1</v>
      </c>
      <c r="E676">
        <v>1</v>
      </c>
      <c r="F676">
        <v>29.77</v>
      </c>
      <c r="J676" s="149">
        <v>2011</v>
      </c>
      <c r="K676" s="149">
        <v>1</v>
      </c>
      <c r="L676" s="149">
        <v>1</v>
      </c>
      <c r="M676">
        <v>0.45116500000000004</v>
      </c>
      <c r="N676">
        <v>89</v>
      </c>
      <c r="O676">
        <v>1.9456</v>
      </c>
      <c r="P676">
        <f t="shared" ref="P676:P708" si="59">M676/N676</f>
        <v>5.0692696629213484E-3</v>
      </c>
      <c r="Q676" s="150">
        <v>29.133418443715389</v>
      </c>
      <c r="R676">
        <f t="shared" si="56"/>
        <v>1.9577657194176743</v>
      </c>
    </row>
    <row r="677" spans="1:18" ht="15">
      <c r="A677" t="s">
        <v>143</v>
      </c>
      <c r="B677" t="s">
        <v>168</v>
      </c>
      <c r="C677">
        <v>1984</v>
      </c>
      <c r="D677">
        <v>1</v>
      </c>
      <c r="E677">
        <v>2</v>
      </c>
      <c r="F677">
        <v>31.1</v>
      </c>
      <c r="J677" s="149">
        <v>2011</v>
      </c>
      <c r="K677" s="149">
        <v>1</v>
      </c>
      <c r="L677" s="149">
        <v>2</v>
      </c>
      <c r="M677">
        <v>0.40397</v>
      </c>
      <c r="N677">
        <v>89</v>
      </c>
      <c r="O677">
        <v>1.8788</v>
      </c>
      <c r="P677">
        <f t="shared" si="59"/>
        <v>4.5389887640449435E-3</v>
      </c>
      <c r="Q677" s="150">
        <v>22.443896766288464</v>
      </c>
      <c r="R677">
        <f t="shared" si="56"/>
        <v>1.5082298626945851</v>
      </c>
    </row>
    <row r="678" spans="1:18" ht="15">
      <c r="A678" t="s">
        <v>143</v>
      </c>
      <c r="B678" t="s">
        <v>168</v>
      </c>
      <c r="C678">
        <v>1984</v>
      </c>
      <c r="D678">
        <v>1</v>
      </c>
      <c r="E678">
        <v>3</v>
      </c>
      <c r="F678">
        <v>45.13</v>
      </c>
      <c r="J678" s="149">
        <v>2011</v>
      </c>
      <c r="K678" s="149">
        <v>1</v>
      </c>
      <c r="L678" s="149">
        <v>3</v>
      </c>
      <c r="M678">
        <v>0.53211999999999993</v>
      </c>
      <c r="N678">
        <v>89</v>
      </c>
      <c r="O678">
        <v>1.8926000000000001</v>
      </c>
      <c r="P678">
        <f t="shared" si="59"/>
        <v>5.9788764044943809E-3</v>
      </c>
      <c r="Q678" s="150">
        <v>37.073692872276922</v>
      </c>
      <c r="R678">
        <f t="shared" si="56"/>
        <v>2.4913521610170091</v>
      </c>
    </row>
    <row r="679" spans="1:18" ht="15">
      <c r="A679" t="s">
        <v>143</v>
      </c>
      <c r="B679" t="s">
        <v>168</v>
      </c>
      <c r="C679">
        <v>1984</v>
      </c>
      <c r="D679">
        <v>1</v>
      </c>
      <c r="E679">
        <v>4</v>
      </c>
      <c r="F679">
        <v>36.54</v>
      </c>
      <c r="J679" s="149">
        <v>2011</v>
      </c>
      <c r="K679" s="149">
        <v>1</v>
      </c>
      <c r="L679" s="149">
        <v>4</v>
      </c>
      <c r="M679">
        <v>0.52699999999999991</v>
      </c>
      <c r="N679">
        <v>89</v>
      </c>
      <c r="O679">
        <v>1.9351</v>
      </c>
      <c r="P679">
        <f t="shared" si="59"/>
        <v>5.9213483146067407E-3</v>
      </c>
      <c r="Q679" s="150">
        <v>34.883346322211544</v>
      </c>
      <c r="R679">
        <f t="shared" si="56"/>
        <v>2.344160872852616</v>
      </c>
    </row>
    <row r="680" spans="1:18" ht="15">
      <c r="A680" t="s">
        <v>143</v>
      </c>
      <c r="B680" t="s">
        <v>168</v>
      </c>
      <c r="C680">
        <v>1984</v>
      </c>
      <c r="D680">
        <v>1</v>
      </c>
      <c r="E680">
        <v>5</v>
      </c>
      <c r="F680">
        <v>45.5</v>
      </c>
      <c r="J680" s="149">
        <v>2011</v>
      </c>
      <c r="K680" s="149">
        <v>1</v>
      </c>
      <c r="L680" s="149">
        <v>5</v>
      </c>
      <c r="M680">
        <v>0.63442500000000002</v>
      </c>
      <c r="N680">
        <v>89</v>
      </c>
      <c r="O680">
        <v>2.2403</v>
      </c>
      <c r="P680">
        <f t="shared" si="59"/>
        <v>7.1283707865168544E-3</v>
      </c>
      <c r="Q680" s="150">
        <v>38.145895198061538</v>
      </c>
      <c r="R680">
        <f t="shared" si="56"/>
        <v>2.5634041573097357</v>
      </c>
    </row>
    <row r="681" spans="1:18" ht="15">
      <c r="A681" t="s">
        <v>143</v>
      </c>
      <c r="B681" t="s">
        <v>168</v>
      </c>
      <c r="C681">
        <v>1984</v>
      </c>
      <c r="D681">
        <v>1</v>
      </c>
      <c r="E681">
        <v>6</v>
      </c>
      <c r="F681">
        <v>42.35</v>
      </c>
      <c r="J681" s="149">
        <v>2011</v>
      </c>
      <c r="K681" s="149">
        <v>1</v>
      </c>
      <c r="L681" s="149">
        <v>6</v>
      </c>
      <c r="M681">
        <v>0.67537999999999998</v>
      </c>
      <c r="N681">
        <v>89</v>
      </c>
      <c r="O681">
        <v>2.1966000000000001</v>
      </c>
      <c r="P681">
        <f t="shared" si="59"/>
        <v>7.5885393258426966E-3</v>
      </c>
      <c r="Q681" s="150">
        <v>35.149435484815385</v>
      </c>
      <c r="R681">
        <f t="shared" si="56"/>
        <v>2.3620420645795939</v>
      </c>
    </row>
    <row r="682" spans="1:18" ht="15">
      <c r="A682" t="s">
        <v>143</v>
      </c>
      <c r="B682" t="s">
        <v>168</v>
      </c>
      <c r="C682">
        <v>1984</v>
      </c>
      <c r="D682">
        <v>1</v>
      </c>
      <c r="E682">
        <v>7</v>
      </c>
      <c r="F682">
        <v>42.23</v>
      </c>
      <c r="J682" s="149">
        <v>2011</v>
      </c>
      <c r="K682" s="149">
        <v>1</v>
      </c>
      <c r="L682" s="149">
        <v>7</v>
      </c>
      <c r="M682">
        <v>0.74330000000000007</v>
      </c>
      <c r="N682">
        <v>89</v>
      </c>
      <c r="O682">
        <v>2.7993000000000001</v>
      </c>
      <c r="P682">
        <f t="shared" si="59"/>
        <v>8.3516853932584286E-3</v>
      </c>
      <c r="Q682" s="150">
        <v>34.831910527615385</v>
      </c>
      <c r="R682">
        <f t="shared" si="56"/>
        <v>2.3407043874557538</v>
      </c>
    </row>
    <row r="683" spans="1:18" ht="15">
      <c r="A683" t="s">
        <v>143</v>
      </c>
      <c r="B683" t="s">
        <v>168</v>
      </c>
      <c r="C683">
        <v>1984</v>
      </c>
      <c r="D683">
        <v>1</v>
      </c>
      <c r="E683">
        <v>8</v>
      </c>
      <c r="F683">
        <v>31.1</v>
      </c>
      <c r="J683">
        <v>2011</v>
      </c>
      <c r="K683">
        <v>1</v>
      </c>
      <c r="L683">
        <v>8</v>
      </c>
      <c r="M683">
        <v>0.65528999999999993</v>
      </c>
      <c r="N683">
        <v>89</v>
      </c>
      <c r="O683">
        <v>2.5251999999999999</v>
      </c>
      <c r="P683">
        <f t="shared" si="59"/>
        <v>7.3628089887640439E-3</v>
      </c>
      <c r="Q683" s="130">
        <v>48.576182132838461</v>
      </c>
      <c r="R683">
        <f t="shared" si="56"/>
        <v>3.2643194393267447</v>
      </c>
    </row>
    <row r="684" spans="1:18" ht="15">
      <c r="A684" t="s">
        <v>143</v>
      </c>
      <c r="B684" t="s">
        <v>168</v>
      </c>
      <c r="C684">
        <v>1984</v>
      </c>
      <c r="D684">
        <v>1</v>
      </c>
      <c r="E684">
        <v>9</v>
      </c>
      <c r="F684">
        <v>40.9</v>
      </c>
      <c r="J684">
        <v>2011</v>
      </c>
      <c r="K684">
        <v>1</v>
      </c>
      <c r="L684">
        <v>9</v>
      </c>
      <c r="M684">
        <v>0.57058999999999993</v>
      </c>
      <c r="N684">
        <v>89</v>
      </c>
      <c r="O684">
        <v>2.1585999999999999</v>
      </c>
      <c r="P684">
        <f t="shared" si="59"/>
        <v>6.4111235955056174E-3</v>
      </c>
      <c r="Q684" s="130">
        <v>35.772077768815386</v>
      </c>
      <c r="R684">
        <f t="shared" si="56"/>
        <v>2.4038836260643945</v>
      </c>
    </row>
    <row r="685" spans="1:18" ht="15">
      <c r="A685" t="s">
        <v>143</v>
      </c>
      <c r="B685" t="s">
        <v>168</v>
      </c>
      <c r="C685">
        <v>1984</v>
      </c>
      <c r="D685">
        <v>1</v>
      </c>
      <c r="E685">
        <v>10</v>
      </c>
      <c r="F685">
        <v>38.6</v>
      </c>
      <c r="J685">
        <v>2011</v>
      </c>
      <c r="K685">
        <v>1</v>
      </c>
      <c r="L685">
        <v>10</v>
      </c>
      <c r="M685">
        <v>0.62767499999999998</v>
      </c>
      <c r="N685">
        <v>89</v>
      </c>
      <c r="O685">
        <v>2.4264000000000001</v>
      </c>
      <c r="P685">
        <f t="shared" si="59"/>
        <v>7.0525280898876405E-3</v>
      </c>
      <c r="Q685" s="130">
        <v>37.863438156034618</v>
      </c>
      <c r="R685">
        <f t="shared" si="56"/>
        <v>2.5444230440855269</v>
      </c>
    </row>
    <row r="686" spans="1:18" ht="15">
      <c r="A686" t="s">
        <v>143</v>
      </c>
      <c r="B686" t="s">
        <v>168</v>
      </c>
      <c r="C686">
        <v>1984</v>
      </c>
      <c r="D686">
        <v>1</v>
      </c>
      <c r="E686">
        <v>11</v>
      </c>
      <c r="F686">
        <v>60.38</v>
      </c>
      <c r="J686">
        <v>2011</v>
      </c>
      <c r="K686">
        <v>1</v>
      </c>
      <c r="L686">
        <v>11</v>
      </c>
      <c r="M686">
        <v>0.69157000000000002</v>
      </c>
      <c r="N686">
        <v>89</v>
      </c>
      <c r="O686">
        <v>2.9479000000000002</v>
      </c>
      <c r="P686">
        <f t="shared" si="59"/>
        <v>7.7704494382022475E-3</v>
      </c>
      <c r="Q686" s="130">
        <v>47.256714118350004</v>
      </c>
      <c r="R686">
        <f t="shared" si="56"/>
        <v>3.1756511887531205</v>
      </c>
    </row>
    <row r="687" spans="1:18" ht="15">
      <c r="A687" t="s">
        <v>143</v>
      </c>
      <c r="B687" t="s">
        <v>168</v>
      </c>
      <c r="C687">
        <v>1984</v>
      </c>
      <c r="D687">
        <v>1</v>
      </c>
      <c r="E687">
        <v>12</v>
      </c>
      <c r="F687">
        <v>43.56</v>
      </c>
      <c r="J687">
        <v>2011</v>
      </c>
      <c r="K687">
        <v>1</v>
      </c>
      <c r="L687">
        <v>12</v>
      </c>
      <c r="M687">
        <v>0.75829499999999994</v>
      </c>
      <c r="N687">
        <v>89</v>
      </c>
      <c r="O687">
        <v>2.6665999999999999</v>
      </c>
      <c r="P687">
        <f t="shared" si="59"/>
        <v>8.5201685393258425E-3</v>
      </c>
      <c r="Q687" s="130">
        <v>48.480499912223074</v>
      </c>
      <c r="R687">
        <f t="shared" si="56"/>
        <v>3.2578895941013908</v>
      </c>
    </row>
    <row r="688" spans="1:18" ht="15">
      <c r="A688" t="s">
        <v>143</v>
      </c>
      <c r="B688" t="s">
        <v>168</v>
      </c>
      <c r="C688">
        <v>1984</v>
      </c>
      <c r="D688">
        <v>1</v>
      </c>
      <c r="E688">
        <v>13</v>
      </c>
      <c r="F688">
        <v>40.409999999999997</v>
      </c>
      <c r="J688">
        <v>2011</v>
      </c>
      <c r="K688">
        <v>1</v>
      </c>
      <c r="L688">
        <v>13</v>
      </c>
      <c r="M688">
        <v>0.76934499999999995</v>
      </c>
      <c r="N688">
        <v>89</v>
      </c>
      <c r="O688">
        <v>2.6558000000000002</v>
      </c>
      <c r="P688">
        <f t="shared" si="59"/>
        <v>8.6443258426966291E-3</v>
      </c>
      <c r="Q688" s="130">
        <v>47.885291896326933</v>
      </c>
      <c r="R688">
        <f t="shared" si="56"/>
        <v>3.21789161543317</v>
      </c>
    </row>
    <row r="689" spans="1:18" ht="15">
      <c r="A689" t="s">
        <v>143</v>
      </c>
      <c r="B689" t="s">
        <v>168</v>
      </c>
      <c r="C689">
        <v>1984</v>
      </c>
      <c r="D689">
        <v>1</v>
      </c>
      <c r="E689">
        <v>14</v>
      </c>
      <c r="F689">
        <v>37.99</v>
      </c>
      <c r="J689">
        <v>2011</v>
      </c>
      <c r="K689">
        <v>1</v>
      </c>
      <c r="L689">
        <v>14</v>
      </c>
      <c r="M689">
        <v>0.6307100000000001</v>
      </c>
      <c r="N689">
        <v>89</v>
      </c>
      <c r="O689">
        <v>2.3973</v>
      </c>
      <c r="P689">
        <f t="shared" si="59"/>
        <v>7.0866292134831475E-3</v>
      </c>
      <c r="Q689" s="130">
        <v>38.615266218946161</v>
      </c>
      <c r="R689">
        <f t="shared" si="56"/>
        <v>2.5949458899131819</v>
      </c>
    </row>
    <row r="690" spans="1:18" ht="15">
      <c r="A690" t="s">
        <v>143</v>
      </c>
      <c r="B690" t="s">
        <v>168</v>
      </c>
      <c r="C690">
        <v>1984</v>
      </c>
      <c r="D690">
        <v>2</v>
      </c>
      <c r="E690">
        <v>1</v>
      </c>
      <c r="F690">
        <v>28.56</v>
      </c>
      <c r="J690">
        <v>2011</v>
      </c>
      <c r="K690">
        <v>2</v>
      </c>
      <c r="L690">
        <v>1</v>
      </c>
      <c r="M690">
        <v>0.43005499999999997</v>
      </c>
      <c r="N690">
        <v>89</v>
      </c>
      <c r="O690">
        <v>1.7441</v>
      </c>
      <c r="P690">
        <f t="shared" si="59"/>
        <v>4.8320786516853932E-3</v>
      </c>
      <c r="Q690" s="130">
        <v>25.520706212607692</v>
      </c>
      <c r="R690">
        <f t="shared" si="56"/>
        <v>1.7149914574872371</v>
      </c>
    </row>
    <row r="691" spans="1:18" ht="15">
      <c r="A691" t="s">
        <v>143</v>
      </c>
      <c r="B691" t="s">
        <v>168</v>
      </c>
      <c r="C691">
        <v>1984</v>
      </c>
      <c r="D691">
        <v>2</v>
      </c>
      <c r="E691">
        <v>2</v>
      </c>
      <c r="F691">
        <v>36.9</v>
      </c>
      <c r="J691">
        <v>2011</v>
      </c>
      <c r="K691">
        <v>2</v>
      </c>
      <c r="L691">
        <v>2</v>
      </c>
      <c r="M691">
        <v>0.46886499999999998</v>
      </c>
      <c r="N691">
        <v>89</v>
      </c>
      <c r="O691">
        <v>1.6768000000000001</v>
      </c>
      <c r="P691">
        <f t="shared" si="59"/>
        <v>5.2681460674157297E-3</v>
      </c>
      <c r="Q691" s="130">
        <v>29.415428526634614</v>
      </c>
      <c r="R691">
        <f t="shared" si="56"/>
        <v>1.9767167969898463</v>
      </c>
    </row>
    <row r="692" spans="1:18" ht="15">
      <c r="A692" t="s">
        <v>143</v>
      </c>
      <c r="B692" t="s">
        <v>168</v>
      </c>
      <c r="C692">
        <v>1984</v>
      </c>
      <c r="D692">
        <v>2</v>
      </c>
      <c r="E692">
        <v>3</v>
      </c>
      <c r="F692">
        <v>40.659999999999997</v>
      </c>
      <c r="J692">
        <v>2011</v>
      </c>
      <c r="K692">
        <v>2</v>
      </c>
      <c r="L692">
        <v>3</v>
      </c>
      <c r="M692">
        <v>0.48482999999999998</v>
      </c>
      <c r="N692">
        <v>89</v>
      </c>
      <c r="O692">
        <v>1.83</v>
      </c>
      <c r="P692">
        <f t="shared" si="59"/>
        <v>5.44752808988764E-3</v>
      </c>
      <c r="Q692" s="130">
        <v>30.320720258019232</v>
      </c>
      <c r="R692">
        <f t="shared" si="56"/>
        <v>2.0375524013388926</v>
      </c>
    </row>
    <row r="693" spans="1:18" ht="15">
      <c r="A693" t="s">
        <v>143</v>
      </c>
      <c r="B693" t="s">
        <v>168</v>
      </c>
      <c r="C693">
        <v>1984</v>
      </c>
      <c r="D693">
        <v>2</v>
      </c>
      <c r="E693">
        <v>4</v>
      </c>
      <c r="F693">
        <v>42.71</v>
      </c>
      <c r="J693">
        <v>2011</v>
      </c>
      <c r="K693">
        <v>2</v>
      </c>
      <c r="L693">
        <v>4</v>
      </c>
      <c r="M693">
        <v>0.58316999999999997</v>
      </c>
      <c r="N693">
        <v>89</v>
      </c>
      <c r="O693">
        <v>2.1316999999999999</v>
      </c>
      <c r="P693">
        <f t="shared" si="59"/>
        <v>6.5524719101123594E-3</v>
      </c>
      <c r="Q693" s="130">
        <v>41.70863863066154</v>
      </c>
      <c r="R693">
        <f t="shared" si="56"/>
        <v>2.8028205159804558</v>
      </c>
    </row>
    <row r="694" spans="1:18" ht="15">
      <c r="A694" t="s">
        <v>143</v>
      </c>
      <c r="B694" t="s">
        <v>168</v>
      </c>
      <c r="C694">
        <v>1984</v>
      </c>
      <c r="D694">
        <v>2</v>
      </c>
      <c r="E694">
        <v>5</v>
      </c>
      <c r="F694">
        <v>47.79</v>
      </c>
      <c r="J694">
        <v>2011</v>
      </c>
      <c r="K694">
        <v>2</v>
      </c>
      <c r="L694">
        <v>5</v>
      </c>
      <c r="M694">
        <v>0.67061499999999996</v>
      </c>
      <c r="N694">
        <v>89</v>
      </c>
      <c r="O694">
        <v>2.3132999999999999</v>
      </c>
      <c r="P694">
        <f t="shared" si="59"/>
        <v>7.5349999999999992E-3</v>
      </c>
      <c r="Q694" s="130">
        <v>45.875317362853849</v>
      </c>
      <c r="R694">
        <f t="shared" si="56"/>
        <v>3.0828213267837792</v>
      </c>
    </row>
    <row r="695" spans="1:18" ht="15">
      <c r="A695" t="s">
        <v>143</v>
      </c>
      <c r="B695" t="s">
        <v>168</v>
      </c>
      <c r="C695">
        <v>1984</v>
      </c>
      <c r="D695">
        <v>2</v>
      </c>
      <c r="E695">
        <v>6</v>
      </c>
      <c r="F695">
        <v>39.93</v>
      </c>
      <c r="J695">
        <v>2011</v>
      </c>
      <c r="K695">
        <v>2</v>
      </c>
      <c r="L695">
        <v>6</v>
      </c>
      <c r="M695">
        <v>0.75195499999999993</v>
      </c>
      <c r="N695">
        <v>89</v>
      </c>
      <c r="O695">
        <v>2.4607999999999999</v>
      </c>
      <c r="P695">
        <f t="shared" si="59"/>
        <v>8.4489325842696614E-3</v>
      </c>
      <c r="Q695" s="130">
        <v>47.451995060123089</v>
      </c>
      <c r="R695">
        <f t="shared" si="56"/>
        <v>3.1887740680402721</v>
      </c>
    </row>
    <row r="696" spans="1:18" ht="15">
      <c r="A696" t="s">
        <v>143</v>
      </c>
      <c r="B696" t="s">
        <v>168</v>
      </c>
      <c r="C696">
        <v>1984</v>
      </c>
      <c r="D696">
        <v>2</v>
      </c>
      <c r="E696">
        <v>7</v>
      </c>
      <c r="F696">
        <v>42.95</v>
      </c>
      <c r="J696">
        <v>2011</v>
      </c>
      <c r="K696">
        <v>2</v>
      </c>
      <c r="L696">
        <v>7</v>
      </c>
      <c r="M696">
        <v>0.79620000000000002</v>
      </c>
      <c r="N696">
        <v>89</v>
      </c>
      <c r="O696">
        <v>2.9647000000000001</v>
      </c>
      <c r="P696">
        <f t="shared" si="59"/>
        <v>8.9460674157303376E-3</v>
      </c>
      <c r="Q696" s="130">
        <v>48.133414703423085</v>
      </c>
      <c r="R696">
        <f t="shared" si="56"/>
        <v>3.2345654680700315</v>
      </c>
    </row>
    <row r="697" spans="1:18" ht="15">
      <c r="A697" t="s">
        <v>143</v>
      </c>
      <c r="B697" t="s">
        <v>168</v>
      </c>
      <c r="C697">
        <v>1984</v>
      </c>
      <c r="D697">
        <v>2</v>
      </c>
      <c r="E697">
        <v>8</v>
      </c>
      <c r="F697">
        <v>39.93</v>
      </c>
      <c r="J697">
        <v>2011</v>
      </c>
      <c r="K697">
        <v>2</v>
      </c>
      <c r="L697">
        <v>8</v>
      </c>
      <c r="M697">
        <v>0.63958999999999999</v>
      </c>
      <c r="N697">
        <v>89</v>
      </c>
      <c r="O697">
        <v>2.1915</v>
      </c>
      <c r="P697">
        <f t="shared" si="59"/>
        <v>7.1864044943820227E-3</v>
      </c>
      <c r="Q697" s="130">
        <v>41.67890705423077</v>
      </c>
      <c r="R697">
        <f t="shared" si="56"/>
        <v>2.8008225540443084</v>
      </c>
    </row>
    <row r="698" spans="1:18" ht="15">
      <c r="A698" t="s">
        <v>143</v>
      </c>
      <c r="B698" t="s">
        <v>168</v>
      </c>
      <c r="C698">
        <v>1984</v>
      </c>
      <c r="D698">
        <v>2</v>
      </c>
      <c r="E698">
        <v>9</v>
      </c>
      <c r="F698">
        <v>34.479999999999997</v>
      </c>
      <c r="J698">
        <v>2011</v>
      </c>
      <c r="K698">
        <v>2</v>
      </c>
      <c r="L698">
        <v>9</v>
      </c>
      <c r="M698">
        <v>0.67273499999999997</v>
      </c>
      <c r="N698">
        <v>89</v>
      </c>
      <c r="O698">
        <v>2.4681000000000002</v>
      </c>
      <c r="P698">
        <f t="shared" si="59"/>
        <v>7.5588202247191009E-3</v>
      </c>
      <c r="Q698" s="130">
        <v>49.90335739404231</v>
      </c>
      <c r="R698">
        <f t="shared" si="56"/>
        <v>3.3535056168796431</v>
      </c>
    </row>
    <row r="699" spans="1:18" ht="15">
      <c r="A699" t="s">
        <v>143</v>
      </c>
      <c r="B699" t="s">
        <v>168</v>
      </c>
      <c r="C699">
        <v>1984</v>
      </c>
      <c r="D699">
        <v>2</v>
      </c>
      <c r="E699">
        <v>10</v>
      </c>
      <c r="F699">
        <v>49.61</v>
      </c>
      <c r="J699">
        <v>2011</v>
      </c>
      <c r="K699">
        <v>2</v>
      </c>
      <c r="L699">
        <v>10</v>
      </c>
      <c r="M699">
        <v>0.65098</v>
      </c>
      <c r="N699">
        <v>89</v>
      </c>
      <c r="O699">
        <v>2.2705000000000002</v>
      </c>
      <c r="P699">
        <f t="shared" si="59"/>
        <v>7.3143820224719101E-3</v>
      </c>
      <c r="Q699" s="130">
        <v>42.089939997473081</v>
      </c>
      <c r="R699">
        <f t="shared" si="56"/>
        <v>2.8284439678301916</v>
      </c>
    </row>
    <row r="700" spans="1:18" ht="15">
      <c r="A700" t="s">
        <v>143</v>
      </c>
      <c r="B700" t="s">
        <v>168</v>
      </c>
      <c r="C700">
        <v>1984</v>
      </c>
      <c r="D700">
        <v>2</v>
      </c>
      <c r="E700">
        <v>11</v>
      </c>
      <c r="F700">
        <v>46.34</v>
      </c>
      <c r="J700">
        <v>2011</v>
      </c>
      <c r="K700">
        <v>2</v>
      </c>
      <c r="L700">
        <v>11</v>
      </c>
      <c r="M700">
        <v>0.65544500000000006</v>
      </c>
      <c r="N700">
        <v>89</v>
      </c>
      <c r="O700">
        <v>2.2010999999999998</v>
      </c>
      <c r="P700">
        <f t="shared" si="59"/>
        <v>7.3645505617977534E-3</v>
      </c>
      <c r="Q700" s="130">
        <v>47.432162636100003</v>
      </c>
      <c r="R700">
        <f t="shared" si="56"/>
        <v>3.1874413291459205</v>
      </c>
    </row>
    <row r="701" spans="1:18" ht="15">
      <c r="A701" t="s">
        <v>143</v>
      </c>
      <c r="B701" t="s">
        <v>168</v>
      </c>
      <c r="C701">
        <v>1984</v>
      </c>
      <c r="D701">
        <v>2</v>
      </c>
      <c r="E701">
        <v>12</v>
      </c>
      <c r="F701">
        <v>43.08</v>
      </c>
      <c r="J701">
        <v>2011</v>
      </c>
      <c r="K701">
        <v>2</v>
      </c>
      <c r="L701">
        <v>12</v>
      </c>
      <c r="M701">
        <v>0.69680500000000001</v>
      </c>
      <c r="N701">
        <v>89</v>
      </c>
      <c r="O701">
        <v>2.4045000000000001</v>
      </c>
      <c r="P701">
        <f t="shared" si="59"/>
        <v>7.8292696629213478E-3</v>
      </c>
      <c r="Q701" s="130">
        <v>50.31384906240001</v>
      </c>
      <c r="R701">
        <f t="shared" si="56"/>
        <v>3.3810906569932815</v>
      </c>
    </row>
    <row r="702" spans="1:18" ht="15">
      <c r="A702" t="s">
        <v>143</v>
      </c>
      <c r="B702" t="s">
        <v>168</v>
      </c>
      <c r="C702">
        <v>1984</v>
      </c>
      <c r="D702">
        <v>2</v>
      </c>
      <c r="E702">
        <v>13</v>
      </c>
      <c r="F702">
        <v>41.62</v>
      </c>
      <c r="J702">
        <v>2011</v>
      </c>
      <c r="K702">
        <v>2</v>
      </c>
      <c r="L702">
        <v>13</v>
      </c>
      <c r="M702">
        <v>0.78247500000000003</v>
      </c>
      <c r="N702">
        <v>89</v>
      </c>
      <c r="O702">
        <v>3.0859000000000001</v>
      </c>
      <c r="P702">
        <f t="shared" si="59"/>
        <v>8.7918539325842707E-3</v>
      </c>
      <c r="Q702" s="130">
        <v>46.968523981373082</v>
      </c>
      <c r="R702">
        <f t="shared" si="56"/>
        <v>3.1562848115482711</v>
      </c>
    </row>
    <row r="703" spans="1:18" ht="15">
      <c r="A703" t="s">
        <v>143</v>
      </c>
      <c r="B703" t="s">
        <v>168</v>
      </c>
      <c r="C703">
        <v>1984</v>
      </c>
      <c r="D703">
        <v>2</v>
      </c>
      <c r="E703">
        <v>14</v>
      </c>
      <c r="F703">
        <v>38.72</v>
      </c>
      <c r="J703">
        <v>2011</v>
      </c>
      <c r="K703">
        <v>2</v>
      </c>
      <c r="L703">
        <v>14</v>
      </c>
      <c r="M703">
        <v>0.71300999999999992</v>
      </c>
      <c r="N703">
        <v>89</v>
      </c>
      <c r="O703">
        <v>2.7972999999999999</v>
      </c>
      <c r="P703">
        <f t="shared" si="59"/>
        <v>8.0113483146067414E-3</v>
      </c>
      <c r="Q703" s="130">
        <v>47.56961801713846</v>
      </c>
      <c r="R703">
        <f t="shared" si="56"/>
        <v>3.1966783307517046</v>
      </c>
    </row>
    <row r="704" spans="1:18" ht="15">
      <c r="A704" t="s">
        <v>143</v>
      </c>
      <c r="B704" t="s">
        <v>168</v>
      </c>
      <c r="C704">
        <v>1984</v>
      </c>
      <c r="D704">
        <v>3</v>
      </c>
      <c r="E704">
        <v>1</v>
      </c>
      <c r="F704">
        <v>37.51</v>
      </c>
      <c r="J704">
        <v>2011</v>
      </c>
      <c r="K704">
        <v>3</v>
      </c>
      <c r="L704">
        <v>1</v>
      </c>
      <c r="M704">
        <v>0.54400500000000007</v>
      </c>
      <c r="N704">
        <v>89</v>
      </c>
      <c r="O704">
        <v>1.8448</v>
      </c>
      <c r="P704">
        <f t="shared" si="59"/>
        <v>6.1124157303370794E-3</v>
      </c>
      <c r="Q704" s="130">
        <v>33.318065847634621</v>
      </c>
      <c r="R704">
        <f t="shared" si="56"/>
        <v>2.2389740249610468</v>
      </c>
    </row>
    <row r="705" spans="1:18" ht="15">
      <c r="A705" t="s">
        <v>143</v>
      </c>
      <c r="B705" t="s">
        <v>168</v>
      </c>
      <c r="C705">
        <v>1984</v>
      </c>
      <c r="D705">
        <v>3</v>
      </c>
      <c r="E705">
        <v>2</v>
      </c>
      <c r="F705">
        <v>30.37</v>
      </c>
      <c r="J705">
        <v>2011</v>
      </c>
      <c r="K705">
        <v>3</v>
      </c>
      <c r="L705">
        <v>2</v>
      </c>
      <c r="M705">
        <v>0.54200000000000004</v>
      </c>
      <c r="N705">
        <v>89</v>
      </c>
      <c r="O705">
        <v>1.92</v>
      </c>
      <c r="P705">
        <f t="shared" si="59"/>
        <v>6.0898876404494387E-3</v>
      </c>
      <c r="Q705" s="130">
        <v>29.49924012369231</v>
      </c>
      <c r="R705">
        <f t="shared" si="56"/>
        <v>1.9823489363121234</v>
      </c>
    </row>
    <row r="706" spans="1:18" ht="15">
      <c r="A706" t="s">
        <v>143</v>
      </c>
      <c r="B706" t="s">
        <v>168</v>
      </c>
      <c r="C706">
        <v>1984</v>
      </c>
      <c r="D706">
        <v>3</v>
      </c>
      <c r="E706">
        <v>3</v>
      </c>
      <c r="F706">
        <v>43.44</v>
      </c>
      <c r="J706">
        <v>2011</v>
      </c>
      <c r="K706">
        <v>3</v>
      </c>
      <c r="L706">
        <v>3</v>
      </c>
      <c r="M706">
        <v>0.52197499999999997</v>
      </c>
      <c r="N706">
        <v>89</v>
      </c>
      <c r="O706">
        <v>1.7563</v>
      </c>
      <c r="P706">
        <f t="shared" si="59"/>
        <v>5.8648876404494375E-3</v>
      </c>
      <c r="Q706" s="130">
        <v>24.71555484166154</v>
      </c>
      <c r="R706">
        <f t="shared" si="56"/>
        <v>1.6608852853596556</v>
      </c>
    </row>
    <row r="707" spans="1:18" ht="15">
      <c r="A707" t="s">
        <v>143</v>
      </c>
      <c r="B707" t="s">
        <v>168</v>
      </c>
      <c r="C707">
        <v>1984</v>
      </c>
      <c r="D707">
        <v>3</v>
      </c>
      <c r="E707">
        <v>4</v>
      </c>
      <c r="F707">
        <v>42.83</v>
      </c>
      <c r="J707">
        <v>2011</v>
      </c>
      <c r="K707">
        <v>3</v>
      </c>
      <c r="L707">
        <v>4</v>
      </c>
      <c r="M707">
        <v>0.65146999999999999</v>
      </c>
      <c r="N707">
        <v>89</v>
      </c>
      <c r="O707">
        <v>2.1688000000000001</v>
      </c>
      <c r="P707">
        <f t="shared" si="59"/>
        <v>7.319887640449438E-3</v>
      </c>
      <c r="Q707" s="130">
        <v>41.124254759584623</v>
      </c>
      <c r="R707">
        <f t="shared" si="56"/>
        <v>2.7635499198440869</v>
      </c>
    </row>
    <row r="708" spans="1:18" ht="15">
      <c r="A708" t="s">
        <v>143</v>
      </c>
      <c r="B708" t="s">
        <v>168</v>
      </c>
      <c r="C708">
        <v>1984</v>
      </c>
      <c r="D708">
        <v>3</v>
      </c>
      <c r="E708">
        <v>5</v>
      </c>
      <c r="F708">
        <v>37.630000000000003</v>
      </c>
      <c r="J708">
        <v>2011</v>
      </c>
      <c r="K708">
        <v>3</v>
      </c>
      <c r="L708">
        <v>5</v>
      </c>
      <c r="M708">
        <v>0.72394000000000003</v>
      </c>
      <c r="N708">
        <v>89</v>
      </c>
      <c r="O708">
        <v>2.6932</v>
      </c>
      <c r="P708">
        <f t="shared" si="59"/>
        <v>8.1341573033707863E-3</v>
      </c>
      <c r="Q708" s="130">
        <v>23.690206732499998</v>
      </c>
      <c r="R708">
        <f t="shared" si="56"/>
        <v>1.5919818924240001</v>
      </c>
    </row>
    <row r="709" spans="1:18" ht="15">
      <c r="A709" t="s">
        <v>143</v>
      </c>
      <c r="B709" t="s">
        <v>168</v>
      </c>
      <c r="C709">
        <v>1984</v>
      </c>
      <c r="D709">
        <v>3</v>
      </c>
      <c r="E709">
        <v>6</v>
      </c>
      <c r="F709">
        <v>46.34</v>
      </c>
      <c r="J709">
        <v>2011</v>
      </c>
      <c r="K709">
        <v>3</v>
      </c>
      <c r="L709">
        <v>6</v>
      </c>
      <c r="M709">
        <v>0.73735499999999998</v>
      </c>
      <c r="N709">
        <v>89</v>
      </c>
      <c r="O709">
        <v>2.8365</v>
      </c>
      <c r="P709">
        <f t="shared" ref="P709:P772" si="60">M709/N709</f>
        <v>8.2848876404494377E-3</v>
      </c>
      <c r="Q709" s="130">
        <v>50.758979722338459</v>
      </c>
      <c r="R709">
        <f t="shared" ref="R709:R772" si="61">Q709*60*1.12/1000</f>
        <v>3.4110034373411446</v>
      </c>
    </row>
    <row r="710" spans="1:18" ht="15">
      <c r="A710" t="s">
        <v>143</v>
      </c>
      <c r="B710" t="s">
        <v>168</v>
      </c>
      <c r="C710">
        <v>1984</v>
      </c>
      <c r="D710">
        <v>3</v>
      </c>
      <c r="E710">
        <v>7</v>
      </c>
      <c r="F710">
        <v>39.32</v>
      </c>
      <c r="J710">
        <v>2011</v>
      </c>
      <c r="K710">
        <v>3</v>
      </c>
      <c r="L710">
        <v>7</v>
      </c>
      <c r="M710">
        <v>0.81030000000000002</v>
      </c>
      <c r="N710">
        <v>89</v>
      </c>
      <c r="O710">
        <v>2.6516000000000002</v>
      </c>
      <c r="P710">
        <f t="shared" si="60"/>
        <v>9.1044943820224721E-3</v>
      </c>
      <c r="Q710" s="130">
        <v>54.568066167449999</v>
      </c>
      <c r="R710">
        <f t="shared" si="61"/>
        <v>3.6669740464526401</v>
      </c>
    </row>
    <row r="711" spans="1:18" ht="15">
      <c r="A711" t="s">
        <v>143</v>
      </c>
      <c r="B711" t="s">
        <v>168</v>
      </c>
      <c r="C711">
        <v>1984</v>
      </c>
      <c r="D711">
        <v>3</v>
      </c>
      <c r="E711">
        <v>8</v>
      </c>
      <c r="F711">
        <v>39.32</v>
      </c>
      <c r="J711">
        <v>2011</v>
      </c>
      <c r="K711">
        <v>3</v>
      </c>
      <c r="L711">
        <v>8</v>
      </c>
      <c r="M711">
        <v>0.71451500000000001</v>
      </c>
      <c r="N711">
        <v>89</v>
      </c>
      <c r="O711">
        <v>2.4243000000000001</v>
      </c>
      <c r="P711">
        <f t="shared" si="60"/>
        <v>8.0282584269662921E-3</v>
      </c>
      <c r="Q711" s="130">
        <v>45.63564511198846</v>
      </c>
      <c r="R711">
        <f t="shared" si="61"/>
        <v>3.0667153515256249</v>
      </c>
    </row>
    <row r="712" spans="1:18" ht="15">
      <c r="A712" t="s">
        <v>143</v>
      </c>
      <c r="B712" t="s">
        <v>168</v>
      </c>
      <c r="C712">
        <v>1984</v>
      </c>
      <c r="D712">
        <v>3</v>
      </c>
      <c r="E712">
        <v>9</v>
      </c>
      <c r="F712">
        <v>41.14</v>
      </c>
      <c r="J712">
        <v>2011</v>
      </c>
      <c r="K712">
        <v>3</v>
      </c>
      <c r="L712">
        <v>9</v>
      </c>
      <c r="M712">
        <v>0.69748500000000002</v>
      </c>
      <c r="N712">
        <v>89</v>
      </c>
      <c r="O712">
        <v>2.3778999999999999</v>
      </c>
      <c r="P712">
        <f t="shared" si="60"/>
        <v>7.8369101123595512E-3</v>
      </c>
      <c r="Q712" s="130">
        <v>24.641860515334614</v>
      </c>
      <c r="R712">
        <f t="shared" si="61"/>
        <v>1.6559330266304861</v>
      </c>
    </row>
    <row r="713" spans="1:18" ht="15">
      <c r="A713" t="s">
        <v>143</v>
      </c>
      <c r="B713" t="s">
        <v>168</v>
      </c>
      <c r="C713">
        <v>1984</v>
      </c>
      <c r="D713">
        <v>3</v>
      </c>
      <c r="E713">
        <v>10</v>
      </c>
      <c r="F713">
        <v>41.5</v>
      </c>
      <c r="J713">
        <v>2011</v>
      </c>
      <c r="K713">
        <v>3</v>
      </c>
      <c r="L713">
        <v>10</v>
      </c>
      <c r="M713">
        <v>0.68727499999999997</v>
      </c>
      <c r="N713">
        <v>89</v>
      </c>
      <c r="O713">
        <v>2.4276</v>
      </c>
      <c r="P713">
        <f t="shared" si="60"/>
        <v>7.7221910112359547E-3</v>
      </c>
      <c r="Q713" s="130">
        <v>48.055223121230775</v>
      </c>
      <c r="R713">
        <f t="shared" si="61"/>
        <v>3.2293109937467079</v>
      </c>
    </row>
    <row r="714" spans="1:18" ht="15">
      <c r="A714" t="s">
        <v>143</v>
      </c>
      <c r="B714" t="s">
        <v>168</v>
      </c>
      <c r="C714">
        <v>1984</v>
      </c>
      <c r="D714">
        <v>3</v>
      </c>
      <c r="E714">
        <v>11</v>
      </c>
      <c r="F714">
        <v>48.16</v>
      </c>
      <c r="J714">
        <v>2011</v>
      </c>
      <c r="K714">
        <v>3</v>
      </c>
      <c r="L714">
        <v>11</v>
      </c>
      <c r="M714">
        <v>0.74007000000000001</v>
      </c>
      <c r="N714">
        <v>89</v>
      </c>
      <c r="O714">
        <v>2.4215</v>
      </c>
      <c r="P714">
        <f t="shared" si="60"/>
        <v>8.3153932584269664E-3</v>
      </c>
      <c r="Q714" s="130">
        <v>53.340852628800008</v>
      </c>
      <c r="R714">
        <f t="shared" si="61"/>
        <v>3.5845052966553608</v>
      </c>
    </row>
    <row r="715" spans="1:18" ht="15">
      <c r="A715" t="s">
        <v>143</v>
      </c>
      <c r="B715" t="s">
        <v>168</v>
      </c>
      <c r="C715">
        <v>1984</v>
      </c>
      <c r="D715">
        <v>3</v>
      </c>
      <c r="E715">
        <v>12</v>
      </c>
      <c r="F715">
        <v>43.2</v>
      </c>
      <c r="J715">
        <v>2011</v>
      </c>
      <c r="K715">
        <v>3</v>
      </c>
      <c r="L715">
        <v>12</v>
      </c>
      <c r="M715">
        <v>0.68746499999999999</v>
      </c>
      <c r="N715">
        <v>89</v>
      </c>
      <c r="O715">
        <v>2.8483999999999998</v>
      </c>
      <c r="P715">
        <f t="shared" si="60"/>
        <v>7.7243258426966293E-3</v>
      </c>
      <c r="Q715" s="130">
        <v>21.18762404169231</v>
      </c>
      <c r="R715">
        <f t="shared" si="61"/>
        <v>1.4238083356017235</v>
      </c>
    </row>
    <row r="716" spans="1:18" ht="15">
      <c r="A716" t="s">
        <v>143</v>
      </c>
      <c r="B716" t="s">
        <v>168</v>
      </c>
      <c r="C716">
        <v>1984</v>
      </c>
      <c r="D716">
        <v>3</v>
      </c>
      <c r="E716">
        <v>13</v>
      </c>
      <c r="F716">
        <v>37.39</v>
      </c>
      <c r="J716">
        <v>2011</v>
      </c>
      <c r="K716">
        <v>3</v>
      </c>
      <c r="L716">
        <v>13</v>
      </c>
      <c r="M716">
        <v>0.80911</v>
      </c>
      <c r="N716">
        <v>89</v>
      </c>
      <c r="O716">
        <v>3.4241000000000001</v>
      </c>
      <c r="P716">
        <f t="shared" si="60"/>
        <v>9.0911235955056183E-3</v>
      </c>
      <c r="Q716" s="130">
        <v>17.128648397976928</v>
      </c>
      <c r="R716">
        <f t="shared" si="61"/>
        <v>1.1510451723440496</v>
      </c>
    </row>
    <row r="717" spans="1:18" ht="15">
      <c r="A717" t="s">
        <v>143</v>
      </c>
      <c r="B717" t="s">
        <v>168</v>
      </c>
      <c r="C717">
        <v>1984</v>
      </c>
      <c r="D717">
        <v>3</v>
      </c>
      <c r="E717">
        <v>14</v>
      </c>
      <c r="F717">
        <v>44.77</v>
      </c>
      <c r="J717">
        <v>2011</v>
      </c>
      <c r="K717">
        <v>3</v>
      </c>
      <c r="L717">
        <v>14</v>
      </c>
      <c r="M717">
        <v>0.73775999999999997</v>
      </c>
      <c r="N717">
        <v>89</v>
      </c>
      <c r="O717">
        <v>1.8807</v>
      </c>
      <c r="P717">
        <f t="shared" si="60"/>
        <v>8.2894382022471909E-3</v>
      </c>
      <c r="Q717" s="130">
        <v>46.131890726180778</v>
      </c>
      <c r="R717">
        <f t="shared" si="61"/>
        <v>3.1000630567993483</v>
      </c>
    </row>
    <row r="718" spans="1:18" ht="15">
      <c r="A718" t="s">
        <v>143</v>
      </c>
      <c r="B718" t="s">
        <v>168</v>
      </c>
      <c r="C718">
        <v>1984</v>
      </c>
      <c r="D718">
        <v>4</v>
      </c>
      <c r="E718">
        <v>1</v>
      </c>
      <c r="F718">
        <v>35.94</v>
      </c>
      <c r="J718">
        <v>2011</v>
      </c>
      <c r="K718">
        <v>4</v>
      </c>
      <c r="L718">
        <v>1</v>
      </c>
      <c r="M718">
        <v>0.53001999999999994</v>
      </c>
      <c r="N718">
        <v>89</v>
      </c>
      <c r="O718">
        <v>1.9349000000000001</v>
      </c>
      <c r="P718">
        <f t="shared" si="60"/>
        <v>5.9552808988764042E-3</v>
      </c>
      <c r="Q718" s="130">
        <v>29.119384672442305</v>
      </c>
      <c r="R718">
        <f t="shared" si="61"/>
        <v>1.9568226499881229</v>
      </c>
    </row>
    <row r="719" spans="1:18" ht="15">
      <c r="A719" t="s">
        <v>143</v>
      </c>
      <c r="B719" t="s">
        <v>168</v>
      </c>
      <c r="C719">
        <v>1984</v>
      </c>
      <c r="D719">
        <v>4</v>
      </c>
      <c r="E719">
        <v>2</v>
      </c>
      <c r="F719">
        <v>35.090000000000003</v>
      </c>
      <c r="J719">
        <v>2011</v>
      </c>
      <c r="K719">
        <v>4</v>
      </c>
      <c r="L719">
        <v>2</v>
      </c>
      <c r="M719">
        <v>0.56065999999999994</v>
      </c>
      <c r="N719">
        <v>89</v>
      </c>
      <c r="O719">
        <v>2.1478000000000002</v>
      </c>
      <c r="P719">
        <f t="shared" si="60"/>
        <v>6.2995505617977517E-3</v>
      </c>
      <c r="Q719" s="130">
        <v>28.703862150784623</v>
      </c>
      <c r="R719">
        <f t="shared" si="61"/>
        <v>1.9288995365327268</v>
      </c>
    </row>
    <row r="720" spans="1:18" ht="15">
      <c r="A720" t="s">
        <v>143</v>
      </c>
      <c r="B720" t="s">
        <v>168</v>
      </c>
      <c r="C720">
        <v>1984</v>
      </c>
      <c r="D720">
        <v>4</v>
      </c>
      <c r="E720">
        <v>3</v>
      </c>
      <c r="F720">
        <v>45.62</v>
      </c>
      <c r="J720">
        <v>2011</v>
      </c>
      <c r="K720">
        <v>4</v>
      </c>
      <c r="L720">
        <v>3</v>
      </c>
      <c r="M720">
        <v>0.57091500000000006</v>
      </c>
      <c r="N720">
        <v>89</v>
      </c>
      <c r="O720">
        <v>1.8010999999999999</v>
      </c>
      <c r="P720">
        <f t="shared" si="60"/>
        <v>6.4147752808988772E-3</v>
      </c>
      <c r="Q720" s="130">
        <v>29.062981630523076</v>
      </c>
      <c r="R720">
        <f t="shared" si="61"/>
        <v>1.9530323655711508</v>
      </c>
    </row>
    <row r="721" spans="1:18" ht="15">
      <c r="A721" t="s">
        <v>143</v>
      </c>
      <c r="B721" t="s">
        <v>168</v>
      </c>
      <c r="C721">
        <v>1984</v>
      </c>
      <c r="D721">
        <v>4</v>
      </c>
      <c r="E721">
        <v>4</v>
      </c>
      <c r="F721">
        <v>48.16</v>
      </c>
      <c r="J721">
        <v>2011</v>
      </c>
      <c r="K721">
        <v>4</v>
      </c>
      <c r="L721">
        <v>4</v>
      </c>
      <c r="M721">
        <v>0.66167500000000001</v>
      </c>
      <c r="N721">
        <v>89</v>
      </c>
      <c r="O721">
        <v>2.1518000000000002</v>
      </c>
      <c r="P721">
        <f t="shared" si="60"/>
        <v>7.4345505617977531E-3</v>
      </c>
      <c r="Q721" s="130">
        <v>27.453935443846156</v>
      </c>
      <c r="R721">
        <f t="shared" si="61"/>
        <v>1.8449044618264618</v>
      </c>
    </row>
    <row r="722" spans="1:18" ht="15">
      <c r="A722" t="s">
        <v>143</v>
      </c>
      <c r="B722" t="s">
        <v>168</v>
      </c>
      <c r="C722">
        <v>1984</v>
      </c>
      <c r="D722">
        <v>4</v>
      </c>
      <c r="E722">
        <v>5</v>
      </c>
      <c r="F722">
        <v>47.55</v>
      </c>
      <c r="J722">
        <v>2011</v>
      </c>
      <c r="K722">
        <v>4</v>
      </c>
      <c r="L722">
        <v>5</v>
      </c>
      <c r="M722">
        <v>0.69813499999999995</v>
      </c>
      <c r="N722">
        <v>89</v>
      </c>
      <c r="O722">
        <v>2.2393000000000001</v>
      </c>
      <c r="P722">
        <f t="shared" si="60"/>
        <v>7.8442134831460675E-3</v>
      </c>
      <c r="Q722" s="130">
        <v>33.331150865353841</v>
      </c>
      <c r="R722">
        <f t="shared" si="61"/>
        <v>2.2398533381517782</v>
      </c>
    </row>
    <row r="723" spans="1:18" ht="15">
      <c r="A723" t="s">
        <v>143</v>
      </c>
      <c r="B723" t="s">
        <v>168</v>
      </c>
      <c r="C723">
        <v>1984</v>
      </c>
      <c r="D723">
        <v>4</v>
      </c>
      <c r="E723">
        <v>6</v>
      </c>
      <c r="F723">
        <v>40.29</v>
      </c>
      <c r="J723">
        <v>2011</v>
      </c>
      <c r="K723">
        <v>4</v>
      </c>
      <c r="L723">
        <v>6</v>
      </c>
      <c r="M723">
        <v>0.77479500000000001</v>
      </c>
      <c r="N723">
        <v>89</v>
      </c>
      <c r="O723">
        <v>2.8012000000000001</v>
      </c>
      <c r="P723">
        <f t="shared" si="60"/>
        <v>8.7055617977528088E-3</v>
      </c>
      <c r="Q723" s="130">
        <v>28.414221101411545</v>
      </c>
      <c r="R723">
        <f t="shared" si="61"/>
        <v>1.9094356580148559</v>
      </c>
    </row>
    <row r="724" spans="1:18" ht="15">
      <c r="A724" t="s">
        <v>143</v>
      </c>
      <c r="B724" t="s">
        <v>168</v>
      </c>
      <c r="C724">
        <v>1984</v>
      </c>
      <c r="D724">
        <v>4</v>
      </c>
      <c r="E724">
        <v>7</v>
      </c>
      <c r="F724">
        <v>36.9</v>
      </c>
      <c r="J724">
        <v>2011</v>
      </c>
      <c r="K724">
        <v>4</v>
      </c>
      <c r="L724">
        <v>7</v>
      </c>
      <c r="M724">
        <v>0.81976000000000004</v>
      </c>
      <c r="N724">
        <v>89</v>
      </c>
      <c r="O724">
        <v>3.0190000000000001</v>
      </c>
      <c r="P724">
        <f t="shared" si="60"/>
        <v>9.2107865168539332E-3</v>
      </c>
      <c r="Q724" s="130">
        <v>41.240431801038469</v>
      </c>
      <c r="R724">
        <f t="shared" si="61"/>
        <v>2.7713570170297852</v>
      </c>
    </row>
    <row r="725" spans="1:18" ht="15">
      <c r="A725" t="s">
        <v>143</v>
      </c>
      <c r="B725" t="s">
        <v>168</v>
      </c>
      <c r="C725">
        <v>1984</v>
      </c>
      <c r="D725">
        <v>4</v>
      </c>
      <c r="E725">
        <v>8</v>
      </c>
      <c r="F725">
        <v>36.54</v>
      </c>
      <c r="J725">
        <v>2011</v>
      </c>
      <c r="K725">
        <v>4</v>
      </c>
      <c r="L725">
        <v>8</v>
      </c>
      <c r="M725">
        <v>0.71014999999999995</v>
      </c>
      <c r="N725">
        <v>89</v>
      </c>
      <c r="O725">
        <v>2.4653999999999998</v>
      </c>
      <c r="P725">
        <f t="shared" si="60"/>
        <v>7.9792134831460672E-3</v>
      </c>
      <c r="Q725" s="130">
        <v>44.576609445415393</v>
      </c>
      <c r="R725">
        <f t="shared" si="61"/>
        <v>2.9955481547319147</v>
      </c>
    </row>
    <row r="726" spans="1:18" ht="15">
      <c r="A726" t="s">
        <v>143</v>
      </c>
      <c r="B726" t="s">
        <v>168</v>
      </c>
      <c r="C726">
        <v>1984</v>
      </c>
      <c r="D726">
        <v>4</v>
      </c>
      <c r="E726">
        <v>9</v>
      </c>
      <c r="F726">
        <v>48.52</v>
      </c>
      <c r="J726">
        <v>2011</v>
      </c>
      <c r="K726">
        <v>4</v>
      </c>
      <c r="L726">
        <v>9</v>
      </c>
      <c r="M726">
        <v>0.76426499999999997</v>
      </c>
      <c r="N726">
        <v>89</v>
      </c>
      <c r="O726">
        <v>2.5505</v>
      </c>
      <c r="P726">
        <f t="shared" si="60"/>
        <v>8.5872471910112356E-3</v>
      </c>
      <c r="Q726" s="130">
        <v>48.666586623853846</v>
      </c>
      <c r="R726">
        <f t="shared" si="61"/>
        <v>3.2703946211229784</v>
      </c>
    </row>
    <row r="727" spans="1:18" ht="15">
      <c r="A727" t="s">
        <v>143</v>
      </c>
      <c r="B727" t="s">
        <v>168</v>
      </c>
      <c r="C727">
        <v>1984</v>
      </c>
      <c r="D727">
        <v>4</v>
      </c>
      <c r="E727">
        <v>10</v>
      </c>
      <c r="F727">
        <v>40.9</v>
      </c>
      <c r="J727">
        <v>2011</v>
      </c>
      <c r="K727">
        <v>4</v>
      </c>
      <c r="L727">
        <v>10</v>
      </c>
      <c r="M727">
        <v>0.75282000000000004</v>
      </c>
      <c r="N727">
        <v>89</v>
      </c>
      <c r="O727">
        <v>2.3874</v>
      </c>
      <c r="P727">
        <f t="shared" si="60"/>
        <v>8.4586516853932588E-3</v>
      </c>
      <c r="Q727" s="130">
        <v>31.519658493865389</v>
      </c>
      <c r="R727">
        <f t="shared" si="61"/>
        <v>2.1181210507877544</v>
      </c>
    </row>
    <row r="728" spans="1:18" ht="15">
      <c r="A728" t="s">
        <v>143</v>
      </c>
      <c r="B728" t="s">
        <v>168</v>
      </c>
      <c r="C728">
        <v>1984</v>
      </c>
      <c r="D728">
        <v>4</v>
      </c>
      <c r="E728">
        <v>11</v>
      </c>
      <c r="F728">
        <v>47.79</v>
      </c>
      <c r="J728">
        <v>2011</v>
      </c>
      <c r="K728">
        <v>4</v>
      </c>
      <c r="L728">
        <v>11</v>
      </c>
      <c r="M728">
        <v>0.70825000000000005</v>
      </c>
      <c r="N728">
        <v>89</v>
      </c>
      <c r="O728">
        <v>2.1882999999999999</v>
      </c>
      <c r="P728">
        <f t="shared" si="60"/>
        <v>7.9578651685393263E-3</v>
      </c>
      <c r="Q728" s="130">
        <v>46.236044583553848</v>
      </c>
      <c r="R728">
        <f t="shared" si="61"/>
        <v>3.1070621960148186</v>
      </c>
    </row>
    <row r="729" spans="1:18" ht="15">
      <c r="A729" t="s">
        <v>143</v>
      </c>
      <c r="B729" t="s">
        <v>168</v>
      </c>
      <c r="C729">
        <v>1984</v>
      </c>
      <c r="D729">
        <v>4</v>
      </c>
      <c r="E729">
        <v>12</v>
      </c>
      <c r="F729">
        <v>43.8</v>
      </c>
      <c r="J729">
        <v>2011</v>
      </c>
      <c r="K729">
        <v>4</v>
      </c>
      <c r="L729">
        <v>12</v>
      </c>
      <c r="M729">
        <v>0.74002999999999997</v>
      </c>
      <c r="N729">
        <v>89</v>
      </c>
      <c r="O729">
        <v>2.1444999999999999</v>
      </c>
      <c r="P729">
        <f t="shared" si="60"/>
        <v>8.314943820224718E-3</v>
      </c>
      <c r="Q729" s="130">
        <v>40.512284424276928</v>
      </c>
      <c r="R729">
        <f t="shared" si="61"/>
        <v>2.7224255133114097</v>
      </c>
    </row>
    <row r="730" spans="1:18" ht="15">
      <c r="A730" t="s">
        <v>143</v>
      </c>
      <c r="B730" t="s">
        <v>168</v>
      </c>
      <c r="C730">
        <v>1984</v>
      </c>
      <c r="D730">
        <v>4</v>
      </c>
      <c r="E730">
        <v>13</v>
      </c>
      <c r="F730">
        <v>33.270000000000003</v>
      </c>
      <c r="J730">
        <v>2011</v>
      </c>
      <c r="K730">
        <v>4</v>
      </c>
      <c r="L730">
        <v>13</v>
      </c>
      <c r="M730">
        <v>0.79464500000000005</v>
      </c>
      <c r="N730">
        <v>89</v>
      </c>
      <c r="O730">
        <v>2.7976000000000001</v>
      </c>
      <c r="P730">
        <f t="shared" si="60"/>
        <v>8.9285955056179773E-3</v>
      </c>
      <c r="Q730" s="130">
        <v>33.242085299838465</v>
      </c>
      <c r="R730">
        <f t="shared" si="61"/>
        <v>2.2338681321491451</v>
      </c>
    </row>
    <row r="731" spans="1:18" ht="15">
      <c r="A731" t="s">
        <v>143</v>
      </c>
      <c r="B731" t="s">
        <v>168</v>
      </c>
      <c r="C731">
        <v>1984</v>
      </c>
      <c r="D731">
        <v>4</v>
      </c>
      <c r="E731">
        <v>14</v>
      </c>
      <c r="F731">
        <v>46.46</v>
      </c>
      <c r="J731">
        <v>2011</v>
      </c>
      <c r="K731">
        <v>4</v>
      </c>
      <c r="L731">
        <v>14</v>
      </c>
      <c r="M731">
        <v>0.75744999999999996</v>
      </c>
      <c r="N731">
        <v>89</v>
      </c>
      <c r="O731">
        <v>2.3416000000000001</v>
      </c>
      <c r="P731">
        <f t="shared" si="60"/>
        <v>8.510674157303371E-3</v>
      </c>
      <c r="Q731" s="130">
        <v>46.058375402134622</v>
      </c>
      <c r="R731">
        <f t="shared" si="61"/>
        <v>3.095122827023447</v>
      </c>
    </row>
    <row r="732" spans="1:18" ht="15">
      <c r="A732" t="s">
        <v>143</v>
      </c>
      <c r="B732" t="s">
        <v>168</v>
      </c>
      <c r="C732">
        <v>1985</v>
      </c>
      <c r="D732">
        <v>1</v>
      </c>
      <c r="E732">
        <v>1</v>
      </c>
      <c r="F732">
        <v>20.57</v>
      </c>
      <c r="J732">
        <v>2012</v>
      </c>
      <c r="K732">
        <v>1</v>
      </c>
      <c r="L732">
        <v>1</v>
      </c>
      <c r="M732">
        <v>0.38144</v>
      </c>
      <c r="N732">
        <v>90</v>
      </c>
      <c r="O732">
        <v>2.0127999999999999</v>
      </c>
      <c r="P732">
        <f t="shared" si="60"/>
        <v>4.2382222222222222E-3</v>
      </c>
      <c r="Q732" s="139">
        <v>23.958224769599997</v>
      </c>
      <c r="R732">
        <f t="shared" si="61"/>
        <v>1.6099927045171201</v>
      </c>
    </row>
    <row r="733" spans="1:18" ht="15">
      <c r="A733" t="s">
        <v>143</v>
      </c>
      <c r="B733" t="s">
        <v>168</v>
      </c>
      <c r="C733">
        <v>1985</v>
      </c>
      <c r="D733">
        <v>1</v>
      </c>
      <c r="E733">
        <v>2</v>
      </c>
      <c r="F733">
        <v>19.84</v>
      </c>
      <c r="J733">
        <v>2012</v>
      </c>
      <c r="K733">
        <v>1</v>
      </c>
      <c r="L733">
        <v>2</v>
      </c>
      <c r="M733">
        <v>0.28190000000000004</v>
      </c>
      <c r="N733">
        <v>90</v>
      </c>
      <c r="O733">
        <v>1.9462999999999999</v>
      </c>
      <c r="P733">
        <f t="shared" si="60"/>
        <v>3.1322222222222229E-3</v>
      </c>
      <c r="Q733" s="139">
        <v>18.545333760778846</v>
      </c>
      <c r="R733">
        <f t="shared" si="61"/>
        <v>1.2462464287243387</v>
      </c>
    </row>
    <row r="734" spans="1:18" ht="15">
      <c r="A734" t="s">
        <v>143</v>
      </c>
      <c r="B734" t="s">
        <v>168</v>
      </c>
      <c r="C734">
        <v>1985</v>
      </c>
      <c r="D734">
        <v>1</v>
      </c>
      <c r="E734">
        <v>3</v>
      </c>
      <c r="F734">
        <v>28.56</v>
      </c>
      <c r="J734">
        <v>2012</v>
      </c>
      <c r="K734">
        <v>1</v>
      </c>
      <c r="L734">
        <v>3</v>
      </c>
      <c r="M734">
        <v>0.40717499999999995</v>
      </c>
      <c r="N734">
        <v>90</v>
      </c>
      <c r="O734">
        <v>1.8887</v>
      </c>
      <c r="P734">
        <f t="shared" si="60"/>
        <v>4.5241666666666659E-3</v>
      </c>
      <c r="Q734" s="139">
        <v>37.446629299199998</v>
      </c>
      <c r="R734">
        <f t="shared" si="61"/>
        <v>2.5164134889062399</v>
      </c>
    </row>
    <row r="735" spans="1:18" ht="15">
      <c r="A735" t="s">
        <v>143</v>
      </c>
      <c r="B735" t="s">
        <v>168</v>
      </c>
      <c r="C735">
        <v>1985</v>
      </c>
      <c r="D735">
        <v>1</v>
      </c>
      <c r="E735">
        <v>4</v>
      </c>
      <c r="F735">
        <v>32.549999999999997</v>
      </c>
      <c r="J735">
        <v>2012</v>
      </c>
      <c r="K735">
        <v>1</v>
      </c>
      <c r="L735">
        <v>4</v>
      </c>
      <c r="M735">
        <v>0.50058500000000006</v>
      </c>
      <c r="N735">
        <v>90</v>
      </c>
      <c r="O735">
        <v>1.72</v>
      </c>
      <c r="P735">
        <f t="shared" si="60"/>
        <v>5.5620555555555562E-3</v>
      </c>
      <c r="Q735" s="139">
        <v>43.08296167356923</v>
      </c>
      <c r="R735">
        <f t="shared" si="61"/>
        <v>2.8951750244638523</v>
      </c>
    </row>
    <row r="736" spans="1:18" ht="15">
      <c r="A736" t="s">
        <v>143</v>
      </c>
      <c r="B736" t="s">
        <v>168</v>
      </c>
      <c r="C736">
        <v>1985</v>
      </c>
      <c r="D736">
        <v>1</v>
      </c>
      <c r="E736">
        <v>5</v>
      </c>
      <c r="F736">
        <v>37.51</v>
      </c>
      <c r="J736">
        <v>2012</v>
      </c>
      <c r="K736">
        <v>1</v>
      </c>
      <c r="L736">
        <v>5</v>
      </c>
      <c r="M736">
        <v>0.54360999999999993</v>
      </c>
      <c r="N736">
        <v>90</v>
      </c>
      <c r="O736">
        <v>1.9118999999999999</v>
      </c>
      <c r="P736">
        <f t="shared" si="60"/>
        <v>6.0401111111111107E-3</v>
      </c>
      <c r="Q736" s="139">
        <v>54.32236234558269</v>
      </c>
      <c r="R736">
        <f t="shared" si="61"/>
        <v>3.6504627496231574</v>
      </c>
    </row>
    <row r="737" spans="1:18" ht="15">
      <c r="A737" t="s">
        <v>143</v>
      </c>
      <c r="B737" t="s">
        <v>168</v>
      </c>
      <c r="C737">
        <v>1985</v>
      </c>
      <c r="D737">
        <v>1</v>
      </c>
      <c r="E737">
        <v>6</v>
      </c>
      <c r="F737">
        <v>36.659999999999997</v>
      </c>
      <c r="J737">
        <v>2012</v>
      </c>
      <c r="K737">
        <v>1</v>
      </c>
      <c r="L737">
        <v>6</v>
      </c>
      <c r="M737">
        <v>0.51564500000000002</v>
      </c>
      <c r="N737">
        <v>90</v>
      </c>
      <c r="O737">
        <v>1.9045000000000001</v>
      </c>
      <c r="P737">
        <f t="shared" si="60"/>
        <v>5.7293888888888889E-3</v>
      </c>
      <c r="Q737" s="139">
        <v>57.853465614069229</v>
      </c>
      <c r="R737">
        <f t="shared" si="61"/>
        <v>3.8877528892654523</v>
      </c>
    </row>
    <row r="738" spans="1:18" ht="15">
      <c r="A738" t="s">
        <v>143</v>
      </c>
      <c r="B738" t="s">
        <v>168</v>
      </c>
      <c r="C738">
        <v>1985</v>
      </c>
      <c r="D738">
        <v>1</v>
      </c>
      <c r="E738">
        <v>7</v>
      </c>
      <c r="F738">
        <v>32.549999999999997</v>
      </c>
      <c r="J738">
        <v>2012</v>
      </c>
      <c r="K738">
        <v>1</v>
      </c>
      <c r="L738">
        <v>7</v>
      </c>
      <c r="M738">
        <v>0.597275</v>
      </c>
      <c r="N738">
        <v>90</v>
      </c>
      <c r="O738">
        <v>1.9870000000000001</v>
      </c>
      <c r="P738">
        <f t="shared" si="60"/>
        <v>6.6363888888888887E-3</v>
      </c>
      <c r="Q738" s="139">
        <v>63.222782377932681</v>
      </c>
      <c r="R738">
        <f t="shared" si="61"/>
        <v>4.248570975797076</v>
      </c>
    </row>
    <row r="739" spans="1:18" ht="15">
      <c r="A739" t="s">
        <v>143</v>
      </c>
      <c r="B739" t="s">
        <v>168</v>
      </c>
      <c r="C739">
        <v>1985</v>
      </c>
      <c r="D739">
        <v>1</v>
      </c>
      <c r="E739">
        <v>8</v>
      </c>
      <c r="F739">
        <v>29.4</v>
      </c>
      <c r="J739">
        <v>2012</v>
      </c>
      <c r="K739">
        <v>1</v>
      </c>
      <c r="L739">
        <v>8</v>
      </c>
      <c r="M739">
        <v>0.49373500000000003</v>
      </c>
      <c r="N739">
        <v>90</v>
      </c>
      <c r="O739">
        <v>2.0194000000000001</v>
      </c>
      <c r="P739">
        <f t="shared" si="60"/>
        <v>5.4859444444444452E-3</v>
      </c>
      <c r="Q739" s="139">
        <v>50.383580871651915</v>
      </c>
      <c r="R739">
        <f t="shared" si="61"/>
        <v>3.3857766345750089</v>
      </c>
    </row>
    <row r="740" spans="1:18" ht="15">
      <c r="A740" t="s">
        <v>143</v>
      </c>
      <c r="B740" t="s">
        <v>168</v>
      </c>
      <c r="C740">
        <v>1985</v>
      </c>
      <c r="D740">
        <v>1</v>
      </c>
      <c r="E740">
        <v>9</v>
      </c>
      <c r="F740">
        <v>35.450000000000003</v>
      </c>
      <c r="J740">
        <v>2012</v>
      </c>
      <c r="K740">
        <v>1</v>
      </c>
      <c r="L740">
        <v>9</v>
      </c>
      <c r="M740">
        <v>0.58462499999999995</v>
      </c>
      <c r="N740">
        <v>90</v>
      </c>
      <c r="O740">
        <v>1.8978999999999999</v>
      </c>
      <c r="P740">
        <f t="shared" si="60"/>
        <v>6.4958333333333326E-3</v>
      </c>
      <c r="Q740" s="139">
        <v>49.443157843200005</v>
      </c>
      <c r="R740">
        <f t="shared" si="61"/>
        <v>3.3225802070630408</v>
      </c>
    </row>
    <row r="741" spans="1:18" ht="15">
      <c r="A741" t="s">
        <v>143</v>
      </c>
      <c r="B741" t="s">
        <v>168</v>
      </c>
      <c r="C741">
        <v>1985</v>
      </c>
      <c r="D741">
        <v>1</v>
      </c>
      <c r="E741">
        <v>10</v>
      </c>
      <c r="F741">
        <v>36.54</v>
      </c>
      <c r="J741">
        <v>2012</v>
      </c>
      <c r="K741">
        <v>1</v>
      </c>
      <c r="L741">
        <v>10</v>
      </c>
      <c r="M741">
        <v>0.5728899999999999</v>
      </c>
      <c r="N741">
        <v>90</v>
      </c>
      <c r="O741">
        <v>1.8520000000000001</v>
      </c>
      <c r="P741">
        <f t="shared" si="60"/>
        <v>6.3654444444444435E-3</v>
      </c>
      <c r="Q741" s="139">
        <v>49.199390822492312</v>
      </c>
      <c r="R741">
        <f t="shared" si="61"/>
        <v>3.3061990632714839</v>
      </c>
    </row>
    <row r="742" spans="1:18" ht="15">
      <c r="A742" t="s">
        <v>143</v>
      </c>
      <c r="B742" t="s">
        <v>168</v>
      </c>
      <c r="C742">
        <v>1985</v>
      </c>
      <c r="D742">
        <v>1</v>
      </c>
      <c r="E742">
        <v>11</v>
      </c>
      <c r="F742">
        <v>35.94</v>
      </c>
      <c r="J742">
        <v>2012</v>
      </c>
      <c r="K742">
        <v>1</v>
      </c>
      <c r="L742">
        <v>11</v>
      </c>
      <c r="M742">
        <v>0.47093000000000002</v>
      </c>
      <c r="N742">
        <v>90</v>
      </c>
      <c r="O742">
        <v>1.9345000000000001</v>
      </c>
      <c r="P742">
        <f t="shared" si="60"/>
        <v>5.2325555555555554E-3</v>
      </c>
      <c r="Q742" s="139">
        <v>62.948093549867316</v>
      </c>
      <c r="R742">
        <f t="shared" si="61"/>
        <v>4.2301118865510841</v>
      </c>
    </row>
    <row r="743" spans="1:18" ht="15">
      <c r="A743" t="s">
        <v>143</v>
      </c>
      <c r="B743" t="s">
        <v>168</v>
      </c>
      <c r="C743">
        <v>1985</v>
      </c>
      <c r="D743">
        <v>1</v>
      </c>
      <c r="E743">
        <v>12</v>
      </c>
      <c r="F743">
        <v>37.630000000000003</v>
      </c>
      <c r="J743">
        <v>2012</v>
      </c>
      <c r="K743">
        <v>1</v>
      </c>
      <c r="L743">
        <v>12</v>
      </c>
      <c r="M743">
        <v>0.48921500000000001</v>
      </c>
      <c r="N743">
        <v>90</v>
      </c>
      <c r="O743">
        <v>2.0562999999999998</v>
      </c>
      <c r="P743">
        <f t="shared" si="60"/>
        <v>5.435722222222222E-3</v>
      </c>
      <c r="Q743" s="139">
        <v>62.229600947630765</v>
      </c>
      <c r="R743">
        <f t="shared" si="61"/>
        <v>4.1818291836807875</v>
      </c>
    </row>
    <row r="744" spans="1:18" ht="15">
      <c r="A744" t="s">
        <v>143</v>
      </c>
      <c r="B744" t="s">
        <v>168</v>
      </c>
      <c r="C744">
        <v>1985</v>
      </c>
      <c r="D744">
        <v>1</v>
      </c>
      <c r="E744">
        <v>13</v>
      </c>
      <c r="F744">
        <v>34.729999999999997</v>
      </c>
      <c r="J744">
        <v>2012</v>
      </c>
      <c r="K744">
        <v>1</v>
      </c>
      <c r="L744">
        <v>13</v>
      </c>
      <c r="M744">
        <v>0.74801499999999999</v>
      </c>
      <c r="N744">
        <v>90</v>
      </c>
      <c r="O744">
        <v>1.9452</v>
      </c>
      <c r="P744">
        <f t="shared" si="60"/>
        <v>8.3112777777777768E-3</v>
      </c>
      <c r="Q744" s="139">
        <v>61.335117252242298</v>
      </c>
      <c r="R744">
        <f t="shared" si="61"/>
        <v>4.1217198793506835</v>
      </c>
    </row>
    <row r="745" spans="1:18" ht="15">
      <c r="A745" t="s">
        <v>143</v>
      </c>
      <c r="B745" t="s">
        <v>168</v>
      </c>
      <c r="C745">
        <v>1985</v>
      </c>
      <c r="D745">
        <v>1</v>
      </c>
      <c r="E745">
        <v>14</v>
      </c>
      <c r="F745">
        <v>32.06</v>
      </c>
      <c r="J745">
        <v>2012</v>
      </c>
      <c r="K745">
        <v>1</v>
      </c>
      <c r="L745">
        <v>14</v>
      </c>
      <c r="M745">
        <v>0.54962500000000003</v>
      </c>
      <c r="N745">
        <v>90</v>
      </c>
      <c r="O745">
        <v>1.7052</v>
      </c>
      <c r="P745">
        <f t="shared" si="60"/>
        <v>6.1069444444444444E-3</v>
      </c>
      <c r="Q745" s="139">
        <v>52.850858775126923</v>
      </c>
      <c r="R745">
        <f t="shared" si="61"/>
        <v>3.5515777096885297</v>
      </c>
    </row>
    <row r="746" spans="1:18" ht="15">
      <c r="A746" t="s">
        <v>143</v>
      </c>
      <c r="B746" t="s">
        <v>168</v>
      </c>
      <c r="C746">
        <v>1985</v>
      </c>
      <c r="D746">
        <v>2</v>
      </c>
      <c r="E746">
        <v>1</v>
      </c>
      <c r="F746">
        <v>19.600000000000001</v>
      </c>
      <c r="J746">
        <v>2012</v>
      </c>
      <c r="K746">
        <v>2</v>
      </c>
      <c r="L746">
        <v>1</v>
      </c>
      <c r="M746">
        <v>0.39513500000000001</v>
      </c>
      <c r="N746">
        <v>90</v>
      </c>
      <c r="O746">
        <v>1.8323</v>
      </c>
      <c r="P746">
        <f t="shared" si="60"/>
        <v>4.390388888888889E-3</v>
      </c>
      <c r="Q746" s="139">
        <v>22.93991247373269</v>
      </c>
      <c r="R746">
        <f t="shared" si="61"/>
        <v>1.5415621182348369</v>
      </c>
    </row>
    <row r="747" spans="1:18" ht="15">
      <c r="A747" t="s">
        <v>143</v>
      </c>
      <c r="B747" t="s">
        <v>168</v>
      </c>
      <c r="C747">
        <v>1985</v>
      </c>
      <c r="D747">
        <v>2</v>
      </c>
      <c r="E747">
        <v>2</v>
      </c>
      <c r="F747">
        <v>20.81</v>
      </c>
      <c r="J747">
        <v>2012</v>
      </c>
      <c r="K747">
        <v>2</v>
      </c>
      <c r="L747">
        <v>2</v>
      </c>
      <c r="M747">
        <v>0.342775</v>
      </c>
      <c r="N747">
        <v>90</v>
      </c>
      <c r="O747">
        <v>1.8625</v>
      </c>
      <c r="P747">
        <f t="shared" si="60"/>
        <v>3.8086111111111111E-3</v>
      </c>
      <c r="Q747" s="139">
        <v>28.508737509830773</v>
      </c>
      <c r="R747">
        <f t="shared" si="61"/>
        <v>1.9157871606606283</v>
      </c>
    </row>
    <row r="748" spans="1:18" ht="15">
      <c r="A748" t="s">
        <v>143</v>
      </c>
      <c r="B748" t="s">
        <v>168</v>
      </c>
      <c r="C748">
        <v>1985</v>
      </c>
      <c r="D748">
        <v>2</v>
      </c>
      <c r="E748">
        <v>3</v>
      </c>
      <c r="F748">
        <v>28.19</v>
      </c>
      <c r="J748">
        <v>2012</v>
      </c>
      <c r="K748">
        <v>2</v>
      </c>
      <c r="L748">
        <v>3</v>
      </c>
      <c r="M748">
        <v>0.44292000000000004</v>
      </c>
      <c r="N748">
        <v>90</v>
      </c>
      <c r="O748">
        <v>1.8488</v>
      </c>
      <c r="P748">
        <f t="shared" si="60"/>
        <v>4.921333333333334E-3</v>
      </c>
      <c r="Q748" s="139">
        <v>31.357424802634611</v>
      </c>
      <c r="R748">
        <f t="shared" si="61"/>
        <v>2.1072189467370457</v>
      </c>
    </row>
    <row r="749" spans="1:18" ht="15">
      <c r="A749" t="s">
        <v>143</v>
      </c>
      <c r="B749" t="s">
        <v>168</v>
      </c>
      <c r="C749">
        <v>1985</v>
      </c>
      <c r="D749">
        <v>2</v>
      </c>
      <c r="E749">
        <v>4</v>
      </c>
      <c r="F749">
        <v>37.15</v>
      </c>
      <c r="J749">
        <v>2012</v>
      </c>
      <c r="K749">
        <v>2</v>
      </c>
      <c r="L749">
        <v>4</v>
      </c>
      <c r="M749">
        <v>0.49944499999999997</v>
      </c>
      <c r="N749">
        <v>90</v>
      </c>
      <c r="O749">
        <v>1.885</v>
      </c>
      <c r="P749">
        <f t="shared" si="60"/>
        <v>5.5493888888888884E-3</v>
      </c>
      <c r="Q749" s="139">
        <v>49.264877225976932</v>
      </c>
      <c r="R749">
        <f t="shared" si="61"/>
        <v>3.3105997495856498</v>
      </c>
    </row>
    <row r="750" spans="1:18" ht="15">
      <c r="A750" t="s">
        <v>143</v>
      </c>
      <c r="B750" t="s">
        <v>168</v>
      </c>
      <c r="C750">
        <v>1985</v>
      </c>
      <c r="D750">
        <v>2</v>
      </c>
      <c r="E750">
        <v>5</v>
      </c>
      <c r="F750">
        <v>33.76</v>
      </c>
      <c r="J750">
        <v>2012</v>
      </c>
      <c r="K750">
        <v>2</v>
      </c>
      <c r="L750">
        <v>5</v>
      </c>
      <c r="M750">
        <v>0.62990000000000002</v>
      </c>
      <c r="N750">
        <v>90</v>
      </c>
      <c r="O750">
        <v>1.8559000000000001</v>
      </c>
      <c r="P750">
        <f t="shared" si="60"/>
        <v>6.9988888888888887E-3</v>
      </c>
      <c r="Q750" s="139">
        <v>57.011243916634612</v>
      </c>
      <c r="R750">
        <f t="shared" si="61"/>
        <v>3.8311555911978461</v>
      </c>
    </row>
    <row r="751" spans="1:18" ht="15">
      <c r="A751" t="s">
        <v>143</v>
      </c>
      <c r="B751" t="s">
        <v>168</v>
      </c>
      <c r="C751">
        <v>1985</v>
      </c>
      <c r="D751">
        <v>2</v>
      </c>
      <c r="E751">
        <v>6</v>
      </c>
      <c r="F751">
        <v>30.85</v>
      </c>
      <c r="J751">
        <v>2012</v>
      </c>
      <c r="K751">
        <v>2</v>
      </c>
      <c r="L751">
        <v>6</v>
      </c>
      <c r="M751">
        <v>0.63580499999999995</v>
      </c>
      <c r="N751">
        <v>90</v>
      </c>
      <c r="O751">
        <v>2.1259000000000001</v>
      </c>
      <c r="P751">
        <f t="shared" si="60"/>
        <v>7.0644999999999996E-3</v>
      </c>
      <c r="Q751" s="139">
        <v>60.809099630399999</v>
      </c>
      <c r="R751">
        <f t="shared" si="61"/>
        <v>4.0863714951628802</v>
      </c>
    </row>
    <row r="752" spans="1:18" ht="15">
      <c r="A752" t="s">
        <v>143</v>
      </c>
      <c r="B752" t="s">
        <v>168</v>
      </c>
      <c r="C752">
        <v>1985</v>
      </c>
      <c r="D752">
        <v>2</v>
      </c>
      <c r="E752">
        <v>7</v>
      </c>
      <c r="F752">
        <v>28.68</v>
      </c>
      <c r="J752">
        <v>2012</v>
      </c>
      <c r="K752">
        <v>2</v>
      </c>
      <c r="L752">
        <v>7</v>
      </c>
      <c r="M752">
        <v>0.75087999999999999</v>
      </c>
      <c r="N752">
        <v>90</v>
      </c>
      <c r="O752">
        <v>2.2103000000000002</v>
      </c>
      <c r="P752">
        <f t="shared" si="60"/>
        <v>8.3431111111111102E-3</v>
      </c>
      <c r="Q752" s="139">
        <v>56.564174145599999</v>
      </c>
      <c r="R752">
        <f t="shared" si="61"/>
        <v>3.8011125025843202</v>
      </c>
    </row>
    <row r="753" spans="1:18" ht="15">
      <c r="A753" t="s">
        <v>143</v>
      </c>
      <c r="B753" t="s">
        <v>168</v>
      </c>
      <c r="C753">
        <v>1985</v>
      </c>
      <c r="D753">
        <v>2</v>
      </c>
      <c r="E753">
        <v>8</v>
      </c>
      <c r="F753">
        <v>30.73</v>
      </c>
      <c r="J753">
        <v>2012</v>
      </c>
      <c r="K753">
        <v>2</v>
      </c>
      <c r="L753">
        <v>8</v>
      </c>
      <c r="M753">
        <v>0.52961499999999995</v>
      </c>
      <c r="N753">
        <v>90</v>
      </c>
      <c r="O753">
        <v>1.8555999999999999</v>
      </c>
      <c r="P753">
        <f t="shared" si="60"/>
        <v>5.8846111111111104E-3</v>
      </c>
      <c r="Q753" s="139">
        <v>53.387223536751925</v>
      </c>
      <c r="R753">
        <f t="shared" si="61"/>
        <v>3.5876214216697297</v>
      </c>
    </row>
    <row r="754" spans="1:18" ht="15">
      <c r="A754" t="s">
        <v>143</v>
      </c>
      <c r="B754" t="s">
        <v>168</v>
      </c>
      <c r="C754">
        <v>1985</v>
      </c>
      <c r="D754">
        <v>2</v>
      </c>
      <c r="E754">
        <v>9</v>
      </c>
      <c r="F754">
        <v>31.94</v>
      </c>
      <c r="J754">
        <v>2012</v>
      </c>
      <c r="K754">
        <v>2</v>
      </c>
      <c r="L754">
        <v>9</v>
      </c>
      <c r="M754">
        <v>0.6415249999999999</v>
      </c>
      <c r="N754">
        <v>90</v>
      </c>
      <c r="O754">
        <v>1.8847</v>
      </c>
      <c r="P754">
        <f t="shared" si="60"/>
        <v>7.1280555555555541E-3</v>
      </c>
      <c r="Q754" s="139">
        <v>55.710594576069234</v>
      </c>
      <c r="R754">
        <f t="shared" si="61"/>
        <v>3.7437519555118528</v>
      </c>
    </row>
    <row r="755" spans="1:18" ht="15">
      <c r="A755" t="s">
        <v>143</v>
      </c>
      <c r="B755" t="s">
        <v>168</v>
      </c>
      <c r="C755">
        <v>1985</v>
      </c>
      <c r="D755">
        <v>2</v>
      </c>
      <c r="E755">
        <v>10</v>
      </c>
      <c r="F755">
        <v>36.54</v>
      </c>
      <c r="J755">
        <v>2012</v>
      </c>
      <c r="K755">
        <v>2</v>
      </c>
      <c r="L755">
        <v>10</v>
      </c>
      <c r="M755">
        <v>0.53936499999999998</v>
      </c>
      <c r="N755">
        <v>90</v>
      </c>
      <c r="O755">
        <v>1.8674999999999999</v>
      </c>
      <c r="P755">
        <f t="shared" si="60"/>
        <v>5.992944444444444E-3</v>
      </c>
      <c r="Q755" s="139">
        <v>57.794587329600013</v>
      </c>
      <c r="R755">
        <f t="shared" si="61"/>
        <v>3.883796268549121</v>
      </c>
    </row>
    <row r="756" spans="1:18" ht="15">
      <c r="A756" t="s">
        <v>143</v>
      </c>
      <c r="B756" t="s">
        <v>168</v>
      </c>
      <c r="C756">
        <v>1985</v>
      </c>
      <c r="D756">
        <v>2</v>
      </c>
      <c r="E756">
        <v>11</v>
      </c>
      <c r="F756">
        <v>38.72</v>
      </c>
      <c r="J756">
        <v>2012</v>
      </c>
      <c r="K756">
        <v>2</v>
      </c>
      <c r="L756">
        <v>11</v>
      </c>
      <c r="M756">
        <v>0.43972999999999995</v>
      </c>
      <c r="N756">
        <v>90</v>
      </c>
      <c r="O756">
        <v>1.9048</v>
      </c>
      <c r="P756">
        <f t="shared" si="60"/>
        <v>4.8858888888888884E-3</v>
      </c>
      <c r="Q756" s="139">
        <v>57.226048622134613</v>
      </c>
      <c r="R756">
        <f t="shared" si="61"/>
        <v>3.8455904674074461</v>
      </c>
    </row>
    <row r="757" spans="1:18" ht="15">
      <c r="A757" t="s">
        <v>143</v>
      </c>
      <c r="B757" t="s">
        <v>168</v>
      </c>
      <c r="C757">
        <v>1985</v>
      </c>
      <c r="D757">
        <v>2</v>
      </c>
      <c r="E757">
        <v>12</v>
      </c>
      <c r="F757">
        <v>33.4</v>
      </c>
      <c r="J757">
        <v>2012</v>
      </c>
      <c r="K757">
        <v>2</v>
      </c>
      <c r="L757">
        <v>12</v>
      </c>
      <c r="M757">
        <v>0.49573500000000004</v>
      </c>
      <c r="N757">
        <v>90</v>
      </c>
      <c r="O757">
        <v>2.0945</v>
      </c>
      <c r="P757">
        <f t="shared" si="60"/>
        <v>5.5081666666666673E-3</v>
      </c>
      <c r="Q757" s="139">
        <v>63.180165060311545</v>
      </c>
      <c r="R757">
        <f t="shared" si="61"/>
        <v>4.2457070920529363</v>
      </c>
    </row>
    <row r="758" spans="1:18" ht="15">
      <c r="A758" t="s">
        <v>143</v>
      </c>
      <c r="B758" t="s">
        <v>168</v>
      </c>
      <c r="C758">
        <v>1985</v>
      </c>
      <c r="D758">
        <v>2</v>
      </c>
      <c r="E758">
        <v>13</v>
      </c>
      <c r="F758">
        <v>25.41</v>
      </c>
      <c r="J758">
        <v>2012</v>
      </c>
      <c r="K758">
        <v>2</v>
      </c>
      <c r="L758">
        <v>13</v>
      </c>
      <c r="M758">
        <v>0.615595</v>
      </c>
      <c r="N758">
        <v>90</v>
      </c>
      <c r="O758">
        <v>2.1772</v>
      </c>
      <c r="P758">
        <f t="shared" si="60"/>
        <v>6.8399444444444445E-3</v>
      </c>
      <c r="Q758" s="139">
        <v>59.132661667199997</v>
      </c>
      <c r="R758">
        <f t="shared" si="61"/>
        <v>3.9737148640358404</v>
      </c>
    </row>
    <row r="759" spans="1:18" ht="15">
      <c r="A759" t="s">
        <v>143</v>
      </c>
      <c r="B759" t="s">
        <v>168</v>
      </c>
      <c r="C759">
        <v>1985</v>
      </c>
      <c r="D759">
        <v>2</v>
      </c>
      <c r="E759">
        <v>14</v>
      </c>
      <c r="F759">
        <v>37.75</v>
      </c>
      <c r="J759">
        <v>2012</v>
      </c>
      <c r="K759">
        <v>2</v>
      </c>
      <c r="L759">
        <v>14</v>
      </c>
      <c r="M759">
        <v>0.55642000000000003</v>
      </c>
      <c r="N759">
        <v>90</v>
      </c>
      <c r="O759">
        <v>2.0301999999999998</v>
      </c>
      <c r="P759">
        <f t="shared" si="60"/>
        <v>6.1824444444444444E-3</v>
      </c>
      <c r="Q759" s="139">
        <v>63.149062198326909</v>
      </c>
      <c r="R759">
        <f t="shared" si="61"/>
        <v>4.2436169797275687</v>
      </c>
    </row>
    <row r="760" spans="1:18" ht="15">
      <c r="A760" t="s">
        <v>143</v>
      </c>
      <c r="B760" t="s">
        <v>168</v>
      </c>
      <c r="C760">
        <v>1985</v>
      </c>
      <c r="D760">
        <v>3</v>
      </c>
      <c r="E760">
        <v>1</v>
      </c>
      <c r="F760">
        <v>26.5</v>
      </c>
      <c r="J760">
        <v>2012</v>
      </c>
      <c r="K760">
        <v>3</v>
      </c>
      <c r="L760">
        <v>1</v>
      </c>
      <c r="M760">
        <v>0.35352499999999998</v>
      </c>
      <c r="N760">
        <v>90</v>
      </c>
      <c r="O760">
        <v>1.8433999999999999</v>
      </c>
      <c r="P760">
        <f t="shared" si="60"/>
        <v>3.9280555555555553E-3</v>
      </c>
      <c r="Q760" s="139">
        <v>27.0188775648</v>
      </c>
      <c r="R760">
        <f t="shared" si="61"/>
        <v>1.8156685723545603</v>
      </c>
    </row>
    <row r="761" spans="1:18" ht="15">
      <c r="A761" t="s">
        <v>143</v>
      </c>
      <c r="B761" t="s">
        <v>168</v>
      </c>
      <c r="C761">
        <v>1985</v>
      </c>
      <c r="D761">
        <v>3</v>
      </c>
      <c r="E761">
        <v>2</v>
      </c>
      <c r="F761">
        <v>21.66</v>
      </c>
      <c r="J761">
        <v>2012</v>
      </c>
      <c r="K761">
        <v>3</v>
      </c>
      <c r="L761">
        <v>2</v>
      </c>
      <c r="M761">
        <v>0.44423000000000001</v>
      </c>
      <c r="N761">
        <v>90</v>
      </c>
      <c r="O761">
        <v>1.8937999999999999</v>
      </c>
      <c r="P761">
        <f t="shared" si="60"/>
        <v>4.935888888888889E-3</v>
      </c>
      <c r="Q761" s="139">
        <v>28.26653906796923</v>
      </c>
      <c r="R761">
        <f t="shared" si="61"/>
        <v>1.8995114253675325</v>
      </c>
    </row>
    <row r="762" spans="1:18" ht="15">
      <c r="A762" t="s">
        <v>143</v>
      </c>
      <c r="B762" t="s">
        <v>168</v>
      </c>
      <c r="C762">
        <v>1985</v>
      </c>
      <c r="D762">
        <v>3</v>
      </c>
      <c r="E762">
        <v>3</v>
      </c>
      <c r="F762">
        <v>31.82</v>
      </c>
      <c r="J762">
        <v>2012</v>
      </c>
      <c r="K762">
        <v>3</v>
      </c>
      <c r="L762">
        <v>3</v>
      </c>
      <c r="M762">
        <v>0.40586</v>
      </c>
      <c r="N762">
        <v>90</v>
      </c>
      <c r="O762">
        <v>1.8627</v>
      </c>
      <c r="P762">
        <f t="shared" si="60"/>
        <v>4.5095555555555557E-3</v>
      </c>
      <c r="Q762" s="139">
        <v>39.780837896884606</v>
      </c>
      <c r="R762">
        <f t="shared" si="61"/>
        <v>2.6732723066706456</v>
      </c>
    </row>
    <row r="763" spans="1:18" ht="15">
      <c r="A763" t="s">
        <v>143</v>
      </c>
      <c r="B763" t="s">
        <v>168</v>
      </c>
      <c r="C763">
        <v>1985</v>
      </c>
      <c r="D763">
        <v>3</v>
      </c>
      <c r="E763">
        <v>4</v>
      </c>
      <c r="F763">
        <v>33.64</v>
      </c>
      <c r="J763">
        <v>2012</v>
      </c>
      <c r="K763">
        <v>3</v>
      </c>
      <c r="L763">
        <v>4</v>
      </c>
      <c r="M763">
        <v>0.58247000000000004</v>
      </c>
      <c r="N763">
        <v>90</v>
      </c>
      <c r="O763">
        <v>1.7441</v>
      </c>
      <c r="P763">
        <f t="shared" si="60"/>
        <v>6.471888888888889E-3</v>
      </c>
      <c r="Q763" s="139">
        <v>47.445234858069227</v>
      </c>
      <c r="R763">
        <f t="shared" si="61"/>
        <v>3.1883197824622527</v>
      </c>
    </row>
    <row r="764" spans="1:18" ht="15">
      <c r="A764" t="s">
        <v>143</v>
      </c>
      <c r="B764" t="s">
        <v>168</v>
      </c>
      <c r="C764">
        <v>1985</v>
      </c>
      <c r="D764">
        <v>3</v>
      </c>
      <c r="E764">
        <v>5</v>
      </c>
      <c r="F764">
        <v>37.75</v>
      </c>
      <c r="J764">
        <v>2012</v>
      </c>
      <c r="K764">
        <v>3</v>
      </c>
      <c r="L764">
        <v>5</v>
      </c>
      <c r="M764">
        <v>0.62243000000000004</v>
      </c>
      <c r="N764">
        <v>90</v>
      </c>
      <c r="O764">
        <v>1.8937999999999999</v>
      </c>
      <c r="P764">
        <f t="shared" si="60"/>
        <v>6.915888888888889E-3</v>
      </c>
      <c r="Q764" s="139">
        <v>61.442649005417302</v>
      </c>
      <c r="R764">
        <f t="shared" si="61"/>
        <v>4.1289460131640432</v>
      </c>
    </row>
    <row r="765" spans="1:18" ht="15">
      <c r="A765" t="s">
        <v>143</v>
      </c>
      <c r="B765" t="s">
        <v>168</v>
      </c>
      <c r="C765">
        <v>1985</v>
      </c>
      <c r="D765">
        <v>3</v>
      </c>
      <c r="E765">
        <v>6</v>
      </c>
      <c r="F765">
        <v>35.82</v>
      </c>
      <c r="J765">
        <v>2012</v>
      </c>
      <c r="K765">
        <v>3</v>
      </c>
      <c r="L765">
        <v>6</v>
      </c>
      <c r="M765">
        <v>0.48975000000000002</v>
      </c>
      <c r="N765">
        <v>90</v>
      </c>
      <c r="O765">
        <v>1.8328</v>
      </c>
      <c r="P765">
        <f t="shared" si="60"/>
        <v>5.4416666666666667E-3</v>
      </c>
      <c r="Q765" s="139">
        <v>62.070273143999991</v>
      </c>
      <c r="R765">
        <f t="shared" si="61"/>
        <v>4.1711223552767995</v>
      </c>
    </row>
    <row r="766" spans="1:18" ht="15">
      <c r="A766" t="s">
        <v>143</v>
      </c>
      <c r="B766" t="s">
        <v>168</v>
      </c>
      <c r="C766">
        <v>1985</v>
      </c>
      <c r="D766">
        <v>3</v>
      </c>
      <c r="E766">
        <v>7</v>
      </c>
      <c r="F766">
        <v>31.46</v>
      </c>
      <c r="J766">
        <v>2012</v>
      </c>
      <c r="K766">
        <v>3</v>
      </c>
      <c r="L766">
        <v>7</v>
      </c>
      <c r="M766">
        <v>0.62204999999999999</v>
      </c>
      <c r="N766">
        <v>90</v>
      </c>
      <c r="O766">
        <v>2.0257999999999998</v>
      </c>
      <c r="P766">
        <f t="shared" si="60"/>
        <v>6.9116666666666667E-3</v>
      </c>
      <c r="Q766" s="139">
        <v>62.965743661869226</v>
      </c>
      <c r="R766">
        <f t="shared" si="61"/>
        <v>4.231297974077612</v>
      </c>
    </row>
    <row r="767" spans="1:18" ht="15">
      <c r="A767" t="s">
        <v>143</v>
      </c>
      <c r="B767" t="s">
        <v>168</v>
      </c>
      <c r="C767">
        <v>1985</v>
      </c>
      <c r="D767">
        <v>3</v>
      </c>
      <c r="E767">
        <v>8</v>
      </c>
      <c r="F767">
        <v>32.43</v>
      </c>
      <c r="J767">
        <v>2012</v>
      </c>
      <c r="K767">
        <v>3</v>
      </c>
      <c r="L767">
        <v>8</v>
      </c>
      <c r="M767">
        <v>0.59854499999999999</v>
      </c>
      <c r="N767">
        <v>90</v>
      </c>
      <c r="O767">
        <v>1.9137</v>
      </c>
      <c r="P767">
        <f t="shared" si="60"/>
        <v>6.6505000000000002E-3</v>
      </c>
      <c r="Q767" s="139">
        <v>59.450811643384611</v>
      </c>
      <c r="R767">
        <f t="shared" si="61"/>
        <v>3.9950945424354458</v>
      </c>
    </row>
    <row r="768" spans="1:18" ht="15">
      <c r="A768" t="s">
        <v>143</v>
      </c>
      <c r="B768" t="s">
        <v>168</v>
      </c>
      <c r="C768">
        <v>1985</v>
      </c>
      <c r="D768">
        <v>3</v>
      </c>
      <c r="E768">
        <v>9</v>
      </c>
      <c r="F768">
        <v>35.090000000000003</v>
      </c>
      <c r="J768">
        <v>2012</v>
      </c>
      <c r="K768">
        <v>3</v>
      </c>
      <c r="L768">
        <v>9</v>
      </c>
      <c r="M768">
        <v>0.56248500000000001</v>
      </c>
      <c r="N768">
        <v>90</v>
      </c>
      <c r="O768">
        <v>1.9666999999999999</v>
      </c>
      <c r="P768">
        <f t="shared" si="60"/>
        <v>6.2498333333333338E-3</v>
      </c>
      <c r="Q768" s="139">
        <v>60.855240124799991</v>
      </c>
      <c r="R768">
        <f t="shared" si="61"/>
        <v>4.0894721363865596</v>
      </c>
    </row>
    <row r="769" spans="1:18" ht="15">
      <c r="A769" t="s">
        <v>143</v>
      </c>
      <c r="B769" t="s">
        <v>168</v>
      </c>
      <c r="C769">
        <v>1985</v>
      </c>
      <c r="D769">
        <v>3</v>
      </c>
      <c r="E769">
        <v>10</v>
      </c>
      <c r="F769">
        <v>35.450000000000003</v>
      </c>
      <c r="J769">
        <v>2012</v>
      </c>
      <c r="K769">
        <v>3</v>
      </c>
      <c r="L769">
        <v>10</v>
      </c>
      <c r="M769">
        <v>0.63890500000000006</v>
      </c>
      <c r="N769">
        <v>90</v>
      </c>
      <c r="O769">
        <v>1.8381000000000001</v>
      </c>
      <c r="P769">
        <f t="shared" si="60"/>
        <v>7.098944444444445E-3</v>
      </c>
      <c r="Q769" s="139">
        <v>52.636312870476921</v>
      </c>
      <c r="R769">
        <f t="shared" si="61"/>
        <v>3.5371602248960494</v>
      </c>
    </row>
    <row r="770" spans="1:18" ht="15">
      <c r="A770" t="s">
        <v>143</v>
      </c>
      <c r="B770" t="s">
        <v>168</v>
      </c>
      <c r="C770">
        <v>1985</v>
      </c>
      <c r="D770">
        <v>3</v>
      </c>
      <c r="E770">
        <v>11</v>
      </c>
      <c r="F770">
        <v>31.82</v>
      </c>
      <c r="J770">
        <v>2012</v>
      </c>
      <c r="K770">
        <v>3</v>
      </c>
      <c r="L770">
        <v>11</v>
      </c>
      <c r="M770">
        <v>0.54388499999999995</v>
      </c>
      <c r="N770">
        <v>90</v>
      </c>
      <c r="O770">
        <v>1.8913</v>
      </c>
      <c r="P770">
        <f t="shared" si="60"/>
        <v>6.0431666666666663E-3</v>
      </c>
      <c r="Q770" s="139">
        <v>56.357933248142309</v>
      </c>
      <c r="R770">
        <f t="shared" si="61"/>
        <v>3.7872531142751638</v>
      </c>
    </row>
    <row r="771" spans="1:18" ht="15">
      <c r="A771" t="s">
        <v>143</v>
      </c>
      <c r="B771" t="s">
        <v>168</v>
      </c>
      <c r="C771">
        <v>1985</v>
      </c>
      <c r="D771">
        <v>3</v>
      </c>
      <c r="E771">
        <v>12</v>
      </c>
      <c r="F771">
        <v>36.54</v>
      </c>
      <c r="J771">
        <v>2012</v>
      </c>
      <c r="K771">
        <v>3</v>
      </c>
      <c r="L771">
        <v>12</v>
      </c>
      <c r="M771">
        <v>0.59776000000000007</v>
      </c>
      <c r="N771">
        <v>90</v>
      </c>
      <c r="O771">
        <v>1.9021999999999999</v>
      </c>
      <c r="P771">
        <f t="shared" si="60"/>
        <v>6.6417777777777786E-3</v>
      </c>
      <c r="Q771" s="139">
        <v>61.552829118634612</v>
      </c>
      <c r="R771">
        <f t="shared" si="61"/>
        <v>4.1363501167722463</v>
      </c>
    </row>
    <row r="772" spans="1:18" ht="15">
      <c r="A772" t="s">
        <v>143</v>
      </c>
      <c r="B772" t="s">
        <v>168</v>
      </c>
      <c r="C772">
        <v>1985</v>
      </c>
      <c r="D772">
        <v>3</v>
      </c>
      <c r="E772">
        <v>13</v>
      </c>
      <c r="F772">
        <v>27.83</v>
      </c>
      <c r="J772">
        <v>2012</v>
      </c>
      <c r="K772">
        <v>3</v>
      </c>
      <c r="L772">
        <v>13</v>
      </c>
      <c r="M772">
        <v>0.60538499999999995</v>
      </c>
      <c r="N772">
        <v>90</v>
      </c>
      <c r="O772">
        <v>1.9059999999999999</v>
      </c>
      <c r="P772">
        <f t="shared" si="60"/>
        <v>6.7264999999999998E-3</v>
      </c>
      <c r="Q772" s="139">
        <v>64.253231130634617</v>
      </c>
      <c r="R772">
        <f t="shared" si="61"/>
        <v>4.3178171319786474</v>
      </c>
    </row>
    <row r="773" spans="1:18" ht="15">
      <c r="A773" t="s">
        <v>143</v>
      </c>
      <c r="B773" t="s">
        <v>168</v>
      </c>
      <c r="C773">
        <v>1985</v>
      </c>
      <c r="D773">
        <v>3</v>
      </c>
      <c r="E773">
        <v>14</v>
      </c>
      <c r="F773">
        <v>37.15</v>
      </c>
      <c r="J773">
        <v>2012</v>
      </c>
      <c r="K773">
        <v>3</v>
      </c>
      <c r="L773">
        <v>14</v>
      </c>
      <c r="M773">
        <v>0.58721500000000004</v>
      </c>
      <c r="N773">
        <v>90</v>
      </c>
      <c r="O773">
        <v>1.8573999999999999</v>
      </c>
      <c r="P773">
        <f t="shared" ref="P773:P836" si="62">M773/N773</f>
        <v>6.5246111111111112E-3</v>
      </c>
      <c r="Q773" s="139">
        <v>53.682640903903845</v>
      </c>
      <c r="R773">
        <f t="shared" ref="R773:R836" si="63">Q773*60*1.12/1000</f>
        <v>3.6074734687423389</v>
      </c>
    </row>
    <row r="774" spans="1:18" ht="15">
      <c r="A774" t="s">
        <v>143</v>
      </c>
      <c r="B774" t="s">
        <v>168</v>
      </c>
      <c r="C774">
        <v>1985</v>
      </c>
      <c r="D774">
        <v>4</v>
      </c>
      <c r="E774">
        <v>1</v>
      </c>
      <c r="F774">
        <v>24.56</v>
      </c>
      <c r="J774">
        <v>2012</v>
      </c>
      <c r="K774">
        <v>4</v>
      </c>
      <c r="L774">
        <v>1</v>
      </c>
      <c r="M774">
        <v>0.34378999999999998</v>
      </c>
      <c r="N774">
        <v>90</v>
      </c>
      <c r="O774">
        <v>1.9419</v>
      </c>
      <c r="P774">
        <f t="shared" si="62"/>
        <v>3.8198888888888887E-3</v>
      </c>
      <c r="Q774" s="139">
        <v>29.338432928221152</v>
      </c>
      <c r="R774">
        <f t="shared" si="63"/>
        <v>1.9715426927764614</v>
      </c>
    </row>
    <row r="775" spans="1:18" ht="15">
      <c r="A775" t="s">
        <v>143</v>
      </c>
      <c r="B775" t="s">
        <v>168</v>
      </c>
      <c r="C775">
        <v>1985</v>
      </c>
      <c r="D775">
        <v>4</v>
      </c>
      <c r="E775">
        <v>2</v>
      </c>
      <c r="F775">
        <v>19.36</v>
      </c>
      <c r="J775">
        <v>2012</v>
      </c>
      <c r="K775">
        <v>4</v>
      </c>
      <c r="L775">
        <v>2</v>
      </c>
      <c r="M775">
        <v>0.41269500000000003</v>
      </c>
      <c r="N775">
        <v>90</v>
      </c>
      <c r="O775">
        <v>1.9488000000000001</v>
      </c>
      <c r="P775">
        <f t="shared" si="62"/>
        <v>4.5855000000000002E-3</v>
      </c>
      <c r="Q775" s="139">
        <v>32.971001342400001</v>
      </c>
      <c r="R775">
        <f t="shared" si="63"/>
        <v>2.2156512902092804</v>
      </c>
    </row>
    <row r="776" spans="1:18" ht="15">
      <c r="A776" t="s">
        <v>143</v>
      </c>
      <c r="B776" t="s">
        <v>168</v>
      </c>
      <c r="C776">
        <v>1985</v>
      </c>
      <c r="D776">
        <v>4</v>
      </c>
      <c r="E776">
        <v>3</v>
      </c>
      <c r="F776">
        <v>33.4</v>
      </c>
      <c r="J776">
        <v>2012</v>
      </c>
      <c r="K776">
        <v>4</v>
      </c>
      <c r="L776">
        <v>3</v>
      </c>
      <c r="M776">
        <v>0.51663000000000003</v>
      </c>
      <c r="N776">
        <v>90</v>
      </c>
      <c r="O776">
        <v>1.7946</v>
      </c>
      <c r="P776">
        <f t="shared" si="62"/>
        <v>5.7403333333333334E-3</v>
      </c>
      <c r="Q776" s="139">
        <v>32.032525305634614</v>
      </c>
      <c r="R776">
        <f t="shared" si="63"/>
        <v>2.152585700538646</v>
      </c>
    </row>
    <row r="777" spans="1:18" ht="15">
      <c r="A777" t="s">
        <v>143</v>
      </c>
      <c r="B777" t="s">
        <v>168</v>
      </c>
      <c r="C777">
        <v>1985</v>
      </c>
      <c r="D777">
        <v>4</v>
      </c>
      <c r="E777">
        <v>4</v>
      </c>
      <c r="F777">
        <v>33.880000000000003</v>
      </c>
      <c r="J777">
        <v>2012</v>
      </c>
      <c r="K777">
        <v>4</v>
      </c>
      <c r="L777">
        <v>4</v>
      </c>
      <c r="M777">
        <v>0.56834000000000007</v>
      </c>
      <c r="N777">
        <v>90</v>
      </c>
      <c r="O777">
        <v>1.8934</v>
      </c>
      <c r="P777">
        <f t="shared" si="62"/>
        <v>6.3148888888888898E-3</v>
      </c>
      <c r="Q777" s="139">
        <v>53.800990638576927</v>
      </c>
      <c r="R777">
        <f t="shared" si="63"/>
        <v>3.6154265709123701</v>
      </c>
    </row>
    <row r="778" spans="1:18" ht="15">
      <c r="A778" t="s">
        <v>143</v>
      </c>
      <c r="B778" t="s">
        <v>168</v>
      </c>
      <c r="C778">
        <v>1985</v>
      </c>
      <c r="D778">
        <v>4</v>
      </c>
      <c r="E778">
        <v>5</v>
      </c>
      <c r="F778">
        <v>29.64</v>
      </c>
      <c r="J778">
        <v>2012</v>
      </c>
      <c r="K778">
        <v>4</v>
      </c>
      <c r="L778">
        <v>5</v>
      </c>
      <c r="M778">
        <v>0.52758499999999997</v>
      </c>
      <c r="N778">
        <v>90</v>
      </c>
      <c r="O778">
        <v>1.5818000000000001</v>
      </c>
      <c r="P778">
        <f t="shared" si="62"/>
        <v>5.8620555555555552E-3</v>
      </c>
      <c r="Q778" s="139">
        <v>48.771391856105772</v>
      </c>
      <c r="R778">
        <f t="shared" si="63"/>
        <v>3.2774375327303082</v>
      </c>
    </row>
    <row r="779" spans="1:18" ht="15">
      <c r="A779" t="s">
        <v>143</v>
      </c>
      <c r="B779" t="s">
        <v>168</v>
      </c>
      <c r="C779">
        <v>1985</v>
      </c>
      <c r="D779">
        <v>4</v>
      </c>
      <c r="E779">
        <v>6</v>
      </c>
      <c r="F779">
        <v>30.25</v>
      </c>
      <c r="J779">
        <v>2012</v>
      </c>
      <c r="K779">
        <v>4</v>
      </c>
      <c r="L779">
        <v>6</v>
      </c>
      <c r="M779">
        <v>0.48390500000000003</v>
      </c>
      <c r="N779">
        <v>90</v>
      </c>
      <c r="O779">
        <v>1.8637999999999999</v>
      </c>
      <c r="P779">
        <f t="shared" si="62"/>
        <v>5.3767222222222228E-3</v>
      </c>
      <c r="Q779" s="139">
        <v>61.870467478430761</v>
      </c>
      <c r="R779">
        <f t="shared" si="63"/>
        <v>4.157695414550548</v>
      </c>
    </row>
    <row r="780" spans="1:18" ht="15">
      <c r="A780" t="s">
        <v>143</v>
      </c>
      <c r="B780" t="s">
        <v>168</v>
      </c>
      <c r="C780">
        <v>1985</v>
      </c>
      <c r="D780">
        <v>4</v>
      </c>
      <c r="E780">
        <v>7</v>
      </c>
      <c r="F780">
        <v>28.19</v>
      </c>
      <c r="J780">
        <v>2012</v>
      </c>
      <c r="K780">
        <v>4</v>
      </c>
      <c r="L780">
        <v>7</v>
      </c>
      <c r="M780">
        <v>0.59051999999999993</v>
      </c>
      <c r="N780">
        <v>90</v>
      </c>
      <c r="O780">
        <v>2.3121999999999998</v>
      </c>
      <c r="P780">
        <f t="shared" si="62"/>
        <v>6.5613333333333322E-3</v>
      </c>
      <c r="Q780" s="139">
        <v>62.151213655384609</v>
      </c>
      <c r="R780">
        <f t="shared" si="63"/>
        <v>4.176561557641846</v>
      </c>
    </row>
    <row r="781" spans="1:18" ht="15">
      <c r="A781" t="s">
        <v>143</v>
      </c>
      <c r="B781" t="s">
        <v>168</v>
      </c>
      <c r="C781">
        <v>1985</v>
      </c>
      <c r="D781">
        <v>4</v>
      </c>
      <c r="E781">
        <v>8</v>
      </c>
      <c r="F781">
        <v>30.13</v>
      </c>
      <c r="J781">
        <v>2012</v>
      </c>
      <c r="K781">
        <v>4</v>
      </c>
      <c r="L781">
        <v>8</v>
      </c>
      <c r="M781">
        <v>0.55928500000000003</v>
      </c>
      <c r="N781">
        <v>90</v>
      </c>
      <c r="O781">
        <v>1.8298000000000001</v>
      </c>
      <c r="P781">
        <f t="shared" si="62"/>
        <v>6.2142777777777778E-3</v>
      </c>
      <c r="Q781" s="139">
        <v>47.330632841503842</v>
      </c>
      <c r="R781">
        <f t="shared" si="63"/>
        <v>3.1806185269490586</v>
      </c>
    </row>
    <row r="782" spans="1:18" ht="15">
      <c r="A782" t="s">
        <v>143</v>
      </c>
      <c r="B782" t="s">
        <v>168</v>
      </c>
      <c r="C782">
        <v>1985</v>
      </c>
      <c r="D782">
        <v>4</v>
      </c>
      <c r="E782">
        <v>9</v>
      </c>
      <c r="F782">
        <v>37.630000000000003</v>
      </c>
      <c r="J782">
        <v>2012</v>
      </c>
      <c r="K782">
        <v>4</v>
      </c>
      <c r="L782">
        <v>9</v>
      </c>
      <c r="M782">
        <v>0.55227500000000007</v>
      </c>
      <c r="N782">
        <v>90</v>
      </c>
      <c r="O782">
        <v>1.7982</v>
      </c>
      <c r="P782">
        <f t="shared" si="62"/>
        <v>6.13638888888889E-3</v>
      </c>
      <c r="Q782" s="139">
        <v>53.827929306969239</v>
      </c>
      <c r="R782">
        <f t="shared" si="63"/>
        <v>3.6172368494283327</v>
      </c>
    </row>
    <row r="783" spans="1:18" ht="15">
      <c r="A783" t="s">
        <v>143</v>
      </c>
      <c r="B783" t="s">
        <v>168</v>
      </c>
      <c r="C783">
        <v>1985</v>
      </c>
      <c r="D783">
        <v>4</v>
      </c>
      <c r="E783">
        <v>10</v>
      </c>
      <c r="F783">
        <v>32.549999999999997</v>
      </c>
      <c r="J783">
        <v>2012</v>
      </c>
      <c r="K783">
        <v>4</v>
      </c>
      <c r="L783">
        <v>10</v>
      </c>
      <c r="M783">
        <v>0.44564000000000004</v>
      </c>
      <c r="N783">
        <v>90</v>
      </c>
      <c r="O783">
        <v>1.8937999999999999</v>
      </c>
      <c r="P783">
        <f t="shared" si="62"/>
        <v>4.9515555555555563E-3</v>
      </c>
      <c r="Q783" s="139">
        <v>60.886000454400005</v>
      </c>
      <c r="R783">
        <f t="shared" si="63"/>
        <v>4.0915392305356812</v>
      </c>
    </row>
    <row r="784" spans="1:18" ht="15">
      <c r="A784" t="s">
        <v>143</v>
      </c>
      <c r="B784" t="s">
        <v>168</v>
      </c>
      <c r="C784">
        <v>1985</v>
      </c>
      <c r="D784">
        <v>4</v>
      </c>
      <c r="E784">
        <v>11</v>
      </c>
      <c r="F784">
        <v>32.79</v>
      </c>
      <c r="J784">
        <v>2012</v>
      </c>
      <c r="K784">
        <v>4</v>
      </c>
      <c r="L784">
        <v>11</v>
      </c>
      <c r="M784">
        <v>0.48770500000000006</v>
      </c>
      <c r="N784">
        <v>90</v>
      </c>
      <c r="O784">
        <v>1.9945999999999999</v>
      </c>
      <c r="P784">
        <f t="shared" si="62"/>
        <v>5.418944444444445E-3</v>
      </c>
      <c r="Q784" s="139">
        <v>57.848161287738463</v>
      </c>
      <c r="R784">
        <f t="shared" si="63"/>
        <v>3.8873964385360251</v>
      </c>
    </row>
    <row r="785" spans="1:18" ht="15">
      <c r="A785" t="s">
        <v>143</v>
      </c>
      <c r="B785" t="s">
        <v>168</v>
      </c>
      <c r="C785">
        <v>1985</v>
      </c>
      <c r="D785">
        <v>4</v>
      </c>
      <c r="E785">
        <v>12</v>
      </c>
      <c r="F785">
        <v>35.21</v>
      </c>
      <c r="J785">
        <v>2012</v>
      </c>
      <c r="K785">
        <v>4</v>
      </c>
      <c r="L785">
        <v>12</v>
      </c>
      <c r="M785">
        <v>0.56169500000000006</v>
      </c>
      <c r="N785">
        <v>90</v>
      </c>
      <c r="O785">
        <v>1.887</v>
      </c>
      <c r="P785">
        <f t="shared" si="62"/>
        <v>6.2410555555555561E-3</v>
      </c>
      <c r="Q785" s="139">
        <v>58.453504082134607</v>
      </c>
      <c r="R785">
        <f t="shared" si="63"/>
        <v>3.9280754743194461</v>
      </c>
    </row>
    <row r="786" spans="1:18" ht="15">
      <c r="A786" t="s">
        <v>143</v>
      </c>
      <c r="B786" t="s">
        <v>168</v>
      </c>
      <c r="C786">
        <v>1985</v>
      </c>
      <c r="D786">
        <v>4</v>
      </c>
      <c r="E786">
        <v>13</v>
      </c>
      <c r="F786">
        <v>23.47</v>
      </c>
      <c r="J786">
        <v>2012</v>
      </c>
      <c r="K786">
        <v>4</v>
      </c>
      <c r="L786">
        <v>13</v>
      </c>
      <c r="M786">
        <v>0.61986999999999992</v>
      </c>
      <c r="N786">
        <v>90</v>
      </c>
      <c r="O786">
        <v>2.0606</v>
      </c>
      <c r="P786">
        <f t="shared" si="62"/>
        <v>6.8874444444444434E-3</v>
      </c>
      <c r="Q786" s="139">
        <v>60.843919224253838</v>
      </c>
      <c r="R786">
        <f t="shared" si="63"/>
        <v>4.0887113718698584</v>
      </c>
    </row>
    <row r="787" spans="1:18" ht="15">
      <c r="A787" t="s">
        <v>143</v>
      </c>
      <c r="B787" t="s">
        <v>168</v>
      </c>
      <c r="C787">
        <v>1985</v>
      </c>
      <c r="D787">
        <v>4</v>
      </c>
      <c r="E787">
        <v>14</v>
      </c>
      <c r="F787">
        <v>33.270000000000003</v>
      </c>
      <c r="J787">
        <v>2012</v>
      </c>
      <c r="K787">
        <v>4</v>
      </c>
      <c r="L787">
        <v>14</v>
      </c>
      <c r="M787">
        <v>0.558535</v>
      </c>
      <c r="N787">
        <v>90</v>
      </c>
      <c r="O787">
        <v>2.1655000000000002</v>
      </c>
      <c r="P787">
        <f t="shared" si="62"/>
        <v>6.2059444444444445E-3</v>
      </c>
      <c r="Q787" s="139">
        <v>60.462187970503834</v>
      </c>
      <c r="R787">
        <f t="shared" si="63"/>
        <v>4.0630590316178585</v>
      </c>
    </row>
    <row r="788" spans="1:18" ht="15">
      <c r="A788" t="s">
        <v>143</v>
      </c>
      <c r="B788" t="s">
        <v>168</v>
      </c>
      <c r="C788">
        <v>1986</v>
      </c>
      <c r="D788">
        <v>1</v>
      </c>
      <c r="E788">
        <v>1</v>
      </c>
      <c r="F788">
        <v>38.11</v>
      </c>
      <c r="J788">
        <v>2013</v>
      </c>
      <c r="K788">
        <v>1</v>
      </c>
      <c r="L788">
        <v>1</v>
      </c>
      <c r="M788">
        <v>0.33230999999999999</v>
      </c>
      <c r="N788">
        <v>89</v>
      </c>
      <c r="O788">
        <v>2.1734</v>
      </c>
      <c r="P788">
        <f t="shared" si="62"/>
        <v>3.7338202247191011E-3</v>
      </c>
      <c r="Q788" s="142">
        <v>24.277671761538464</v>
      </c>
      <c r="R788">
        <f t="shared" si="63"/>
        <v>1.631459542375385</v>
      </c>
    </row>
    <row r="789" spans="1:18" ht="15">
      <c r="A789" t="s">
        <v>143</v>
      </c>
      <c r="B789" t="s">
        <v>168</v>
      </c>
      <c r="C789">
        <v>1986</v>
      </c>
      <c r="D789">
        <v>1</v>
      </c>
      <c r="E789">
        <v>2</v>
      </c>
      <c r="F789">
        <v>38.6</v>
      </c>
      <c r="J789">
        <v>2013</v>
      </c>
      <c r="K789">
        <v>1</v>
      </c>
      <c r="L789">
        <v>2</v>
      </c>
      <c r="M789">
        <v>0.290265</v>
      </c>
      <c r="N789">
        <v>89</v>
      </c>
      <c r="O789">
        <v>2.1232000000000002</v>
      </c>
      <c r="P789">
        <f t="shared" si="62"/>
        <v>3.2614044943820226E-3</v>
      </c>
      <c r="Q789" s="142">
        <v>14.609397825</v>
      </c>
      <c r="R789">
        <f t="shared" si="63"/>
        <v>0.98175153384000013</v>
      </c>
    </row>
    <row r="790" spans="1:18" ht="15">
      <c r="A790" t="s">
        <v>143</v>
      </c>
      <c r="B790" t="s">
        <v>168</v>
      </c>
      <c r="C790">
        <v>1986</v>
      </c>
      <c r="D790">
        <v>1</v>
      </c>
      <c r="E790">
        <v>3</v>
      </c>
      <c r="F790">
        <v>44.41</v>
      </c>
      <c r="J790">
        <v>2013</v>
      </c>
      <c r="K790">
        <v>1</v>
      </c>
      <c r="L790">
        <v>3</v>
      </c>
      <c r="M790">
        <v>0.36256500000000003</v>
      </c>
      <c r="N790">
        <v>89</v>
      </c>
      <c r="O790">
        <v>1.9360999999999999</v>
      </c>
      <c r="P790">
        <f t="shared" si="62"/>
        <v>4.0737640449438209E-3</v>
      </c>
      <c r="Q790" s="142">
        <v>33.637168124999995</v>
      </c>
      <c r="R790">
        <f t="shared" si="63"/>
        <v>2.2604176979999999</v>
      </c>
    </row>
    <row r="791" spans="1:18" ht="15">
      <c r="A791" t="s">
        <v>143</v>
      </c>
      <c r="B791" t="s">
        <v>168</v>
      </c>
      <c r="C791">
        <v>1986</v>
      </c>
      <c r="D791">
        <v>1</v>
      </c>
      <c r="E791">
        <v>4</v>
      </c>
      <c r="F791">
        <v>39.81</v>
      </c>
      <c r="J791">
        <v>2013</v>
      </c>
      <c r="K791">
        <v>1</v>
      </c>
      <c r="L791">
        <v>4</v>
      </c>
      <c r="M791">
        <v>0.35922500000000002</v>
      </c>
      <c r="N791">
        <v>89</v>
      </c>
      <c r="O791">
        <v>1.9407000000000001</v>
      </c>
      <c r="P791">
        <f t="shared" si="62"/>
        <v>4.03623595505618E-3</v>
      </c>
      <c r="Q791" s="142">
        <v>32.556572273076924</v>
      </c>
      <c r="R791">
        <f t="shared" si="63"/>
        <v>2.1878016567507692</v>
      </c>
    </row>
    <row r="792" spans="1:18" ht="15">
      <c r="A792" t="s">
        <v>143</v>
      </c>
      <c r="B792" t="s">
        <v>168</v>
      </c>
      <c r="C792">
        <v>1986</v>
      </c>
      <c r="D792">
        <v>1</v>
      </c>
      <c r="E792">
        <v>5</v>
      </c>
      <c r="F792">
        <v>47.07</v>
      </c>
      <c r="J792">
        <v>2013</v>
      </c>
      <c r="K792">
        <v>1</v>
      </c>
      <c r="L792">
        <v>5</v>
      </c>
      <c r="M792">
        <v>0.35756500000000002</v>
      </c>
      <c r="N792">
        <v>89</v>
      </c>
      <c r="O792">
        <v>2.2761999999999998</v>
      </c>
      <c r="P792">
        <f t="shared" si="62"/>
        <v>4.0175842696629216E-3</v>
      </c>
      <c r="Q792" s="142">
        <v>45.186530400000002</v>
      </c>
      <c r="R792">
        <f t="shared" si="63"/>
        <v>3.0365348428800001</v>
      </c>
    </row>
    <row r="793" spans="1:18" ht="15">
      <c r="A793" t="s">
        <v>143</v>
      </c>
      <c r="B793" t="s">
        <v>168</v>
      </c>
      <c r="C793">
        <v>1986</v>
      </c>
      <c r="D793">
        <v>1</v>
      </c>
      <c r="E793">
        <v>6</v>
      </c>
      <c r="F793">
        <v>43.8</v>
      </c>
      <c r="J793">
        <v>2013</v>
      </c>
      <c r="K793">
        <v>1</v>
      </c>
      <c r="L793">
        <v>6</v>
      </c>
      <c r="M793">
        <v>0.39207000000000003</v>
      </c>
      <c r="N793">
        <v>89</v>
      </c>
      <c r="O793">
        <v>2.0855999999999999</v>
      </c>
      <c r="P793">
        <f t="shared" si="62"/>
        <v>4.4052808988764049E-3</v>
      </c>
      <c r="Q793" s="142">
        <v>39.754196307692311</v>
      </c>
      <c r="R793">
        <f t="shared" si="63"/>
        <v>2.6714819918769237</v>
      </c>
    </row>
    <row r="794" spans="1:18" ht="15">
      <c r="A794" t="s">
        <v>143</v>
      </c>
      <c r="B794" t="s">
        <v>168</v>
      </c>
      <c r="C794">
        <v>1986</v>
      </c>
      <c r="D794">
        <v>1</v>
      </c>
      <c r="E794">
        <v>7</v>
      </c>
      <c r="F794">
        <v>48.16</v>
      </c>
      <c r="J794">
        <v>2013</v>
      </c>
      <c r="K794">
        <v>1</v>
      </c>
      <c r="L794">
        <v>7</v>
      </c>
      <c r="M794">
        <v>0.33970999999999996</v>
      </c>
      <c r="N794">
        <v>89</v>
      </c>
      <c r="O794">
        <v>2.2599999999999998</v>
      </c>
      <c r="P794">
        <f t="shared" si="62"/>
        <v>3.8169662921348308E-3</v>
      </c>
      <c r="Q794" s="142">
        <v>40.245259915384615</v>
      </c>
      <c r="R794">
        <f t="shared" si="63"/>
        <v>2.7044814663138466</v>
      </c>
    </row>
    <row r="795" spans="1:18" ht="15">
      <c r="A795" t="s">
        <v>143</v>
      </c>
      <c r="B795" t="s">
        <v>168</v>
      </c>
      <c r="C795">
        <v>1986</v>
      </c>
      <c r="D795">
        <v>1</v>
      </c>
      <c r="E795">
        <v>8</v>
      </c>
      <c r="F795">
        <v>38.840000000000003</v>
      </c>
      <c r="J795">
        <v>2013</v>
      </c>
      <c r="K795">
        <v>1</v>
      </c>
      <c r="L795">
        <v>8</v>
      </c>
      <c r="M795">
        <v>0.212585</v>
      </c>
      <c r="N795">
        <v>89</v>
      </c>
      <c r="O795">
        <v>2.4941</v>
      </c>
      <c r="P795">
        <f t="shared" si="62"/>
        <v>2.3885955056179775E-3</v>
      </c>
      <c r="Q795" s="142">
        <v>29.245982953846156</v>
      </c>
      <c r="R795">
        <f t="shared" si="63"/>
        <v>1.9653300544984618</v>
      </c>
    </row>
    <row r="796" spans="1:18" ht="15">
      <c r="A796" t="s">
        <v>143</v>
      </c>
      <c r="B796" t="s">
        <v>168</v>
      </c>
      <c r="C796">
        <v>1986</v>
      </c>
      <c r="D796">
        <v>1</v>
      </c>
      <c r="E796">
        <v>9</v>
      </c>
      <c r="F796">
        <v>44.29</v>
      </c>
      <c r="J796">
        <v>2013</v>
      </c>
      <c r="K796">
        <v>1</v>
      </c>
      <c r="L796">
        <v>9</v>
      </c>
      <c r="M796">
        <v>0.35945000000000005</v>
      </c>
      <c r="N796">
        <v>89</v>
      </c>
      <c r="O796">
        <v>2.1373000000000002</v>
      </c>
      <c r="P796">
        <f t="shared" si="62"/>
        <v>4.0387640449438206E-3</v>
      </c>
      <c r="Q796" s="142">
        <v>42.266247057692311</v>
      </c>
      <c r="R796">
        <f t="shared" si="63"/>
        <v>2.8402918022769237</v>
      </c>
    </row>
    <row r="797" spans="1:18" ht="15">
      <c r="A797" t="s">
        <v>143</v>
      </c>
      <c r="B797" t="s">
        <v>168</v>
      </c>
      <c r="C797">
        <v>1986</v>
      </c>
      <c r="D797">
        <v>1</v>
      </c>
      <c r="E797">
        <v>10</v>
      </c>
      <c r="F797">
        <v>45.13</v>
      </c>
      <c r="J797">
        <v>2013</v>
      </c>
      <c r="K797">
        <v>1</v>
      </c>
      <c r="L797">
        <v>10</v>
      </c>
      <c r="M797">
        <v>0.40025500000000003</v>
      </c>
      <c r="N797">
        <v>89</v>
      </c>
      <c r="O797">
        <v>1.9395</v>
      </c>
      <c r="P797">
        <f t="shared" si="62"/>
        <v>4.4972471910112366E-3</v>
      </c>
      <c r="Q797" s="142">
        <v>37.75661847692308</v>
      </c>
      <c r="R797">
        <f t="shared" si="63"/>
        <v>2.5372447616492311</v>
      </c>
    </row>
    <row r="798" spans="1:18" ht="15">
      <c r="A798" t="s">
        <v>143</v>
      </c>
      <c r="B798" t="s">
        <v>168</v>
      </c>
      <c r="C798">
        <v>1986</v>
      </c>
      <c r="D798">
        <v>1</v>
      </c>
      <c r="E798">
        <v>11</v>
      </c>
      <c r="F798">
        <v>42.95</v>
      </c>
      <c r="J798">
        <v>2013</v>
      </c>
      <c r="K798">
        <v>1</v>
      </c>
      <c r="L798">
        <v>11</v>
      </c>
      <c r="M798">
        <v>0.37936499999999995</v>
      </c>
      <c r="N798">
        <v>89</v>
      </c>
      <c r="O798">
        <v>2.0015999999999998</v>
      </c>
      <c r="P798">
        <f t="shared" si="62"/>
        <v>4.2625280898876397E-3</v>
      </c>
      <c r="Q798" s="142">
        <v>47.663525821153847</v>
      </c>
      <c r="R798">
        <f t="shared" si="63"/>
        <v>3.2029889351815393</v>
      </c>
    </row>
    <row r="799" spans="1:18" ht="15">
      <c r="A799" t="s">
        <v>143</v>
      </c>
      <c r="B799" t="s">
        <v>168</v>
      </c>
      <c r="C799">
        <v>1986</v>
      </c>
      <c r="D799">
        <v>1</v>
      </c>
      <c r="E799">
        <v>12</v>
      </c>
      <c r="F799">
        <v>47.31</v>
      </c>
      <c r="J799">
        <v>2013</v>
      </c>
      <c r="K799">
        <v>1</v>
      </c>
      <c r="L799">
        <v>12</v>
      </c>
      <c r="M799">
        <v>0.36263999999999996</v>
      </c>
      <c r="N799">
        <v>89</v>
      </c>
      <c r="O799">
        <v>2.2481</v>
      </c>
      <c r="P799">
        <f t="shared" si="62"/>
        <v>4.0746067415730336E-3</v>
      </c>
      <c r="Q799" s="142">
        <v>49.068614353846151</v>
      </c>
      <c r="R799">
        <f t="shared" si="63"/>
        <v>3.2974108845784618</v>
      </c>
    </row>
    <row r="800" spans="1:18" ht="15">
      <c r="A800" t="s">
        <v>143</v>
      </c>
      <c r="B800" t="s">
        <v>168</v>
      </c>
      <c r="C800">
        <v>1986</v>
      </c>
      <c r="D800">
        <v>1</v>
      </c>
      <c r="E800">
        <v>13</v>
      </c>
      <c r="F800">
        <v>44.29</v>
      </c>
      <c r="J800">
        <v>2013</v>
      </c>
      <c r="K800">
        <v>1</v>
      </c>
      <c r="L800">
        <v>13</v>
      </c>
      <c r="M800">
        <v>0.43681999999999999</v>
      </c>
      <c r="N800">
        <v>89</v>
      </c>
      <c r="O800">
        <v>2.1217000000000001</v>
      </c>
      <c r="P800">
        <f t="shared" si="62"/>
        <v>4.908089887640449E-3</v>
      </c>
      <c r="Q800" s="142">
        <v>53.782606350000002</v>
      </c>
      <c r="R800">
        <f t="shared" si="63"/>
        <v>3.6141911467200001</v>
      </c>
    </row>
    <row r="801" spans="1:18" ht="15">
      <c r="A801" t="s">
        <v>143</v>
      </c>
      <c r="B801" t="s">
        <v>168</v>
      </c>
      <c r="C801">
        <v>1986</v>
      </c>
      <c r="D801">
        <v>1</v>
      </c>
      <c r="E801">
        <v>14</v>
      </c>
      <c r="F801">
        <v>43.56</v>
      </c>
      <c r="J801">
        <v>2013</v>
      </c>
      <c r="K801">
        <v>1</v>
      </c>
      <c r="L801">
        <v>14</v>
      </c>
      <c r="M801">
        <v>0.30847000000000002</v>
      </c>
      <c r="N801">
        <v>89</v>
      </c>
      <c r="O801">
        <v>2.0708000000000002</v>
      </c>
      <c r="P801">
        <f t="shared" si="62"/>
        <v>3.4659550561797754E-3</v>
      </c>
      <c r="Q801" s="142">
        <v>34.279525246153845</v>
      </c>
      <c r="R801">
        <f t="shared" si="63"/>
        <v>2.3035840965415386</v>
      </c>
    </row>
    <row r="802" spans="1:18" ht="15">
      <c r="A802" t="s">
        <v>143</v>
      </c>
      <c r="B802" t="s">
        <v>168</v>
      </c>
      <c r="C802">
        <v>1986</v>
      </c>
      <c r="D802">
        <v>2</v>
      </c>
      <c r="E802">
        <v>1</v>
      </c>
      <c r="F802">
        <v>38.6</v>
      </c>
      <c r="J802">
        <v>2013</v>
      </c>
      <c r="K802">
        <v>2</v>
      </c>
      <c r="L802">
        <v>1</v>
      </c>
      <c r="M802">
        <v>0.35148000000000001</v>
      </c>
      <c r="N802">
        <v>89</v>
      </c>
      <c r="O802">
        <v>2.0032999999999999</v>
      </c>
      <c r="P802">
        <f t="shared" si="62"/>
        <v>3.9492134831460675E-3</v>
      </c>
      <c r="Q802" s="142">
        <v>19.4715378</v>
      </c>
      <c r="R802">
        <f t="shared" si="63"/>
        <v>1.3084873401600001</v>
      </c>
    </row>
    <row r="803" spans="1:18" ht="15">
      <c r="A803" t="s">
        <v>143</v>
      </c>
      <c r="B803" t="s">
        <v>168</v>
      </c>
      <c r="C803">
        <v>1986</v>
      </c>
      <c r="D803">
        <v>2</v>
      </c>
      <c r="E803">
        <v>2</v>
      </c>
      <c r="F803">
        <v>41.5</v>
      </c>
      <c r="J803">
        <v>2013</v>
      </c>
      <c r="K803">
        <v>2</v>
      </c>
      <c r="L803">
        <v>2</v>
      </c>
      <c r="M803">
        <v>0.29415999999999998</v>
      </c>
      <c r="N803">
        <v>89</v>
      </c>
      <c r="O803">
        <v>2.028</v>
      </c>
      <c r="P803">
        <f t="shared" si="62"/>
        <v>3.3051685393258425E-3</v>
      </c>
      <c r="Q803" s="142">
        <v>25.954254276923077</v>
      </c>
      <c r="R803">
        <f t="shared" si="63"/>
        <v>1.7441258874092311</v>
      </c>
    </row>
    <row r="804" spans="1:18" ht="15">
      <c r="A804" t="s">
        <v>143</v>
      </c>
      <c r="B804" t="s">
        <v>168</v>
      </c>
      <c r="C804">
        <v>1986</v>
      </c>
      <c r="D804">
        <v>2</v>
      </c>
      <c r="E804">
        <v>3</v>
      </c>
      <c r="F804">
        <v>40.53</v>
      </c>
      <c r="J804">
        <v>2013</v>
      </c>
      <c r="K804">
        <v>2</v>
      </c>
      <c r="L804">
        <v>3</v>
      </c>
      <c r="M804">
        <v>0.39544499999999999</v>
      </c>
      <c r="N804">
        <v>89</v>
      </c>
      <c r="O804">
        <v>1.9935</v>
      </c>
      <c r="P804">
        <f t="shared" si="62"/>
        <v>4.443202247191011E-3</v>
      </c>
      <c r="Q804" s="142">
        <v>27.943781884615387</v>
      </c>
      <c r="R804">
        <f t="shared" si="63"/>
        <v>1.8778221426461543</v>
      </c>
    </row>
    <row r="805" spans="1:18" ht="15">
      <c r="A805" t="s">
        <v>143</v>
      </c>
      <c r="B805" t="s">
        <v>168</v>
      </c>
      <c r="C805">
        <v>1986</v>
      </c>
      <c r="D805">
        <v>2</v>
      </c>
      <c r="E805">
        <v>4</v>
      </c>
      <c r="F805">
        <v>44.29</v>
      </c>
      <c r="J805">
        <v>2013</v>
      </c>
      <c r="K805">
        <v>2</v>
      </c>
      <c r="L805">
        <v>4</v>
      </c>
      <c r="M805">
        <v>0.31605</v>
      </c>
      <c r="N805">
        <v>89</v>
      </c>
      <c r="O805">
        <v>2.0937999999999999</v>
      </c>
      <c r="P805">
        <f t="shared" si="62"/>
        <v>3.5511235955056181E-3</v>
      </c>
      <c r="Q805" s="142">
        <v>35.591950350000005</v>
      </c>
      <c r="R805">
        <f t="shared" si="63"/>
        <v>2.3917790635200005</v>
      </c>
    </row>
    <row r="806" spans="1:18" ht="15">
      <c r="A806" t="s">
        <v>143</v>
      </c>
      <c r="B806" t="s">
        <v>168</v>
      </c>
      <c r="C806">
        <v>1986</v>
      </c>
      <c r="D806">
        <v>2</v>
      </c>
      <c r="E806">
        <v>5</v>
      </c>
      <c r="F806">
        <v>42.83</v>
      </c>
      <c r="J806">
        <v>2013</v>
      </c>
      <c r="K806">
        <v>2</v>
      </c>
      <c r="L806">
        <v>5</v>
      </c>
      <c r="M806">
        <v>0.31900000000000001</v>
      </c>
      <c r="N806">
        <v>89</v>
      </c>
      <c r="O806">
        <v>2.1217999999999999</v>
      </c>
      <c r="P806">
        <f t="shared" si="62"/>
        <v>3.5842696629213482E-3</v>
      </c>
      <c r="Q806" s="142">
        <v>41.904049846153846</v>
      </c>
      <c r="R806">
        <f t="shared" si="63"/>
        <v>2.815952149661539</v>
      </c>
    </row>
    <row r="807" spans="1:18" ht="15">
      <c r="A807" t="s">
        <v>143</v>
      </c>
      <c r="B807" t="s">
        <v>168</v>
      </c>
      <c r="C807">
        <v>1986</v>
      </c>
      <c r="D807">
        <v>2</v>
      </c>
      <c r="E807">
        <v>6</v>
      </c>
      <c r="F807">
        <v>45.74</v>
      </c>
      <c r="J807">
        <v>2013</v>
      </c>
      <c r="K807">
        <v>2</v>
      </c>
      <c r="L807">
        <v>6</v>
      </c>
      <c r="M807">
        <v>0.28569500000000003</v>
      </c>
      <c r="N807">
        <v>89</v>
      </c>
      <c r="O807">
        <v>2.3868</v>
      </c>
      <c r="P807">
        <f t="shared" si="62"/>
        <v>3.2100561797752812E-3</v>
      </c>
      <c r="Q807" s="142">
        <v>37.910802028846156</v>
      </c>
      <c r="R807">
        <f t="shared" si="63"/>
        <v>2.5476058963384616</v>
      </c>
    </row>
    <row r="808" spans="1:18" ht="15">
      <c r="A808" t="s">
        <v>143</v>
      </c>
      <c r="B808" t="s">
        <v>168</v>
      </c>
      <c r="C808">
        <v>1986</v>
      </c>
      <c r="D808">
        <v>2</v>
      </c>
      <c r="E808">
        <v>7</v>
      </c>
      <c r="F808">
        <v>45.98</v>
      </c>
      <c r="J808">
        <v>2013</v>
      </c>
      <c r="K808">
        <v>2</v>
      </c>
      <c r="L808">
        <v>7</v>
      </c>
      <c r="M808">
        <v>0.34385500000000002</v>
      </c>
      <c r="N808">
        <v>89</v>
      </c>
      <c r="O808">
        <v>2.5085999999999999</v>
      </c>
      <c r="P808">
        <f t="shared" si="62"/>
        <v>3.863539325842697E-3</v>
      </c>
      <c r="Q808" s="142">
        <v>39.74833246153846</v>
      </c>
      <c r="R808">
        <f t="shared" si="63"/>
        <v>2.6710879414153852</v>
      </c>
    </row>
    <row r="809" spans="1:18" ht="15">
      <c r="A809" t="s">
        <v>143</v>
      </c>
      <c r="B809" t="s">
        <v>168</v>
      </c>
      <c r="C809">
        <v>1986</v>
      </c>
      <c r="D809">
        <v>2</v>
      </c>
      <c r="E809">
        <v>8</v>
      </c>
      <c r="F809">
        <v>41.62</v>
      </c>
      <c r="J809">
        <v>2013</v>
      </c>
      <c r="K809">
        <v>2</v>
      </c>
      <c r="L809">
        <v>8</v>
      </c>
      <c r="M809">
        <v>0.319795</v>
      </c>
      <c r="N809">
        <v>89</v>
      </c>
      <c r="O809">
        <v>2.0749</v>
      </c>
      <c r="P809">
        <f t="shared" si="62"/>
        <v>3.5932022471910114E-3</v>
      </c>
      <c r="Q809" s="142">
        <v>33.87629995961538</v>
      </c>
      <c r="R809">
        <f t="shared" si="63"/>
        <v>2.2764873572861539</v>
      </c>
    </row>
    <row r="810" spans="1:18" ht="15">
      <c r="A810" t="s">
        <v>143</v>
      </c>
      <c r="B810" t="s">
        <v>168</v>
      </c>
      <c r="C810">
        <v>1986</v>
      </c>
      <c r="D810">
        <v>2</v>
      </c>
      <c r="E810">
        <v>9</v>
      </c>
      <c r="F810">
        <v>45.37</v>
      </c>
      <c r="J810">
        <v>2013</v>
      </c>
      <c r="K810">
        <v>2</v>
      </c>
      <c r="L810">
        <v>9</v>
      </c>
      <c r="M810">
        <v>0.31706999999999996</v>
      </c>
      <c r="N810">
        <v>89</v>
      </c>
      <c r="O810">
        <v>2.2330999999999999</v>
      </c>
      <c r="P810">
        <f t="shared" si="62"/>
        <v>3.562584269662921E-3</v>
      </c>
      <c r="Q810" s="142">
        <v>39.884746465384623</v>
      </c>
      <c r="R810">
        <f t="shared" si="63"/>
        <v>2.6802549624738465</v>
      </c>
    </row>
    <row r="811" spans="1:18" ht="15">
      <c r="A811" t="s">
        <v>143</v>
      </c>
      <c r="B811" t="s">
        <v>168</v>
      </c>
      <c r="C811">
        <v>1986</v>
      </c>
      <c r="D811">
        <v>2</v>
      </c>
      <c r="E811">
        <v>10</v>
      </c>
      <c r="F811">
        <v>47.67</v>
      </c>
      <c r="J811">
        <v>2013</v>
      </c>
      <c r="K811">
        <v>2</v>
      </c>
      <c r="L811">
        <v>10</v>
      </c>
      <c r="M811">
        <v>0.27842</v>
      </c>
      <c r="N811">
        <v>89</v>
      </c>
      <c r="O811">
        <v>2.0594999999999999</v>
      </c>
      <c r="P811">
        <f t="shared" si="62"/>
        <v>3.1283146067415729E-3</v>
      </c>
      <c r="Q811" s="142">
        <v>46.375831488461543</v>
      </c>
      <c r="R811">
        <f t="shared" si="63"/>
        <v>3.1164558760246157</v>
      </c>
    </row>
    <row r="812" spans="1:18" ht="15">
      <c r="A812" t="s">
        <v>143</v>
      </c>
      <c r="B812" t="s">
        <v>168</v>
      </c>
      <c r="C812">
        <v>1986</v>
      </c>
      <c r="D812">
        <v>2</v>
      </c>
      <c r="E812">
        <v>11</v>
      </c>
      <c r="F812">
        <v>50.09</v>
      </c>
      <c r="J812">
        <v>2013</v>
      </c>
      <c r="K812">
        <v>2</v>
      </c>
      <c r="L812">
        <v>11</v>
      </c>
      <c r="M812">
        <v>0.375305</v>
      </c>
      <c r="N812">
        <v>89</v>
      </c>
      <c r="O812">
        <v>2.0878999999999999</v>
      </c>
      <c r="P812">
        <f t="shared" si="62"/>
        <v>4.2169101123595504E-3</v>
      </c>
      <c r="Q812" s="142">
        <v>37.848618034615384</v>
      </c>
      <c r="R812">
        <f t="shared" si="63"/>
        <v>2.5434271319261543</v>
      </c>
    </row>
    <row r="813" spans="1:18" ht="15">
      <c r="A813" t="s">
        <v>143</v>
      </c>
      <c r="B813" t="s">
        <v>168</v>
      </c>
      <c r="C813">
        <v>1986</v>
      </c>
      <c r="D813">
        <v>2</v>
      </c>
      <c r="E813">
        <v>12</v>
      </c>
      <c r="F813">
        <v>45.62</v>
      </c>
      <c r="J813">
        <v>2013</v>
      </c>
      <c r="K813">
        <v>2</v>
      </c>
      <c r="L813">
        <v>12</v>
      </c>
      <c r="M813">
        <v>0.34250999999999998</v>
      </c>
      <c r="N813">
        <v>89</v>
      </c>
      <c r="O813">
        <v>2.0663999999999998</v>
      </c>
      <c r="P813">
        <f t="shared" si="62"/>
        <v>3.8484269662921347E-3</v>
      </c>
      <c r="Q813" s="142">
        <v>36.818222988461535</v>
      </c>
      <c r="R813">
        <f t="shared" si="63"/>
        <v>2.4741845848246151</v>
      </c>
    </row>
    <row r="814" spans="1:18" ht="15">
      <c r="A814" t="s">
        <v>143</v>
      </c>
      <c r="B814" t="s">
        <v>168</v>
      </c>
      <c r="C814">
        <v>1986</v>
      </c>
      <c r="D814">
        <v>2</v>
      </c>
      <c r="E814">
        <v>13</v>
      </c>
      <c r="F814">
        <v>45.5</v>
      </c>
      <c r="J814">
        <v>2013</v>
      </c>
      <c r="K814">
        <v>2</v>
      </c>
      <c r="L814">
        <v>13</v>
      </c>
      <c r="M814">
        <v>0.22894000000000003</v>
      </c>
      <c r="N814">
        <v>89</v>
      </c>
      <c r="O814">
        <v>2.6253000000000002</v>
      </c>
      <c r="P814">
        <f t="shared" si="62"/>
        <v>2.5723595505617982E-3</v>
      </c>
      <c r="Q814" s="142">
        <v>45.847360730769239</v>
      </c>
      <c r="R814">
        <f t="shared" si="63"/>
        <v>3.0809426411076934</v>
      </c>
    </row>
    <row r="815" spans="1:18" ht="15">
      <c r="A815" t="s">
        <v>143</v>
      </c>
      <c r="B815" t="s">
        <v>168</v>
      </c>
      <c r="C815">
        <v>1986</v>
      </c>
      <c r="D815">
        <v>2</v>
      </c>
      <c r="E815">
        <v>14</v>
      </c>
      <c r="F815">
        <v>46.34</v>
      </c>
      <c r="J815">
        <v>2013</v>
      </c>
      <c r="K815">
        <v>2</v>
      </c>
      <c r="L815">
        <v>14</v>
      </c>
      <c r="M815">
        <v>0.36880499999999999</v>
      </c>
      <c r="N815">
        <v>89</v>
      </c>
      <c r="O815">
        <v>2.294</v>
      </c>
      <c r="P815">
        <f t="shared" si="62"/>
        <v>4.1438764044943819E-3</v>
      </c>
      <c r="Q815" s="142">
        <v>38.046686192307696</v>
      </c>
      <c r="R815">
        <f t="shared" si="63"/>
        <v>2.5567373121230776</v>
      </c>
    </row>
    <row r="816" spans="1:18" ht="15">
      <c r="A816" t="s">
        <v>143</v>
      </c>
      <c r="B816" t="s">
        <v>168</v>
      </c>
      <c r="C816">
        <v>1986</v>
      </c>
      <c r="D816">
        <v>3</v>
      </c>
      <c r="E816">
        <v>1</v>
      </c>
      <c r="F816">
        <v>36.299999999999997</v>
      </c>
      <c r="J816">
        <v>2013</v>
      </c>
      <c r="K816">
        <v>3</v>
      </c>
      <c r="L816">
        <v>1</v>
      </c>
      <c r="M816">
        <v>0.38376500000000002</v>
      </c>
      <c r="N816">
        <v>89</v>
      </c>
      <c r="O816">
        <v>2.0028000000000001</v>
      </c>
      <c r="P816">
        <f t="shared" si="62"/>
        <v>4.3119662921348315E-3</v>
      </c>
      <c r="Q816" s="142">
        <v>27.001886936538462</v>
      </c>
      <c r="R816">
        <f t="shared" si="63"/>
        <v>1.8145268021353846</v>
      </c>
    </row>
    <row r="817" spans="1:18" ht="15">
      <c r="A817" t="s">
        <v>143</v>
      </c>
      <c r="B817" t="s">
        <v>168</v>
      </c>
      <c r="C817">
        <v>1986</v>
      </c>
      <c r="D817">
        <v>3</v>
      </c>
      <c r="E817">
        <v>2</v>
      </c>
      <c r="F817">
        <v>38.96</v>
      </c>
      <c r="J817">
        <v>2013</v>
      </c>
      <c r="K817">
        <v>3</v>
      </c>
      <c r="L817">
        <v>2</v>
      </c>
      <c r="M817">
        <v>0.41469</v>
      </c>
      <c r="N817">
        <v>89</v>
      </c>
      <c r="O817">
        <v>2.0249999999999999</v>
      </c>
      <c r="P817">
        <f t="shared" si="62"/>
        <v>4.6594382022471913E-3</v>
      </c>
      <c r="Q817" s="142">
        <v>25.093010250000003</v>
      </c>
      <c r="R817">
        <f t="shared" si="63"/>
        <v>1.6862502888000004</v>
      </c>
    </row>
    <row r="818" spans="1:18" ht="15">
      <c r="A818" t="s">
        <v>143</v>
      </c>
      <c r="B818" t="s">
        <v>168</v>
      </c>
      <c r="C818">
        <v>1986</v>
      </c>
      <c r="D818">
        <v>3</v>
      </c>
      <c r="E818">
        <v>3</v>
      </c>
      <c r="F818">
        <v>44.41</v>
      </c>
      <c r="J818">
        <v>2013</v>
      </c>
      <c r="K818">
        <v>3</v>
      </c>
      <c r="L818">
        <v>3</v>
      </c>
      <c r="M818">
        <v>0.42118500000000003</v>
      </c>
      <c r="N818">
        <v>89</v>
      </c>
      <c r="O818">
        <v>1.9965999999999999</v>
      </c>
      <c r="P818">
        <f t="shared" si="62"/>
        <v>4.7324157303370792E-3</v>
      </c>
      <c r="Q818" s="142">
        <v>28.178293846153846</v>
      </c>
      <c r="R818">
        <f t="shared" si="63"/>
        <v>1.8935813464615385</v>
      </c>
    </row>
    <row r="819" spans="1:18" ht="15">
      <c r="A819" t="s">
        <v>143</v>
      </c>
      <c r="B819" t="s">
        <v>168</v>
      </c>
      <c r="C819">
        <v>1986</v>
      </c>
      <c r="D819">
        <v>3</v>
      </c>
      <c r="E819">
        <v>4</v>
      </c>
      <c r="F819">
        <v>46.1</v>
      </c>
      <c r="J819">
        <v>2013</v>
      </c>
      <c r="K819">
        <v>3</v>
      </c>
      <c r="L819">
        <v>4</v>
      </c>
      <c r="M819">
        <v>0.35722999999999999</v>
      </c>
      <c r="N819">
        <v>89</v>
      </c>
      <c r="O819">
        <v>2.0871</v>
      </c>
      <c r="P819">
        <f t="shared" si="62"/>
        <v>4.0138202247191014E-3</v>
      </c>
      <c r="Q819" s="142">
        <v>36.227511692307694</v>
      </c>
      <c r="R819">
        <f t="shared" si="63"/>
        <v>2.4344887857230773</v>
      </c>
    </row>
    <row r="820" spans="1:18" ht="15">
      <c r="A820" t="s">
        <v>143</v>
      </c>
      <c r="B820" t="s">
        <v>168</v>
      </c>
      <c r="C820">
        <v>1986</v>
      </c>
      <c r="D820">
        <v>3</v>
      </c>
      <c r="E820">
        <v>5</v>
      </c>
      <c r="F820">
        <v>42.11</v>
      </c>
      <c r="J820">
        <v>2013</v>
      </c>
      <c r="K820">
        <v>3</v>
      </c>
      <c r="L820">
        <v>5</v>
      </c>
      <c r="M820">
        <v>0.2092</v>
      </c>
      <c r="N820">
        <v>89</v>
      </c>
      <c r="O820">
        <v>2.3403999999999998</v>
      </c>
      <c r="P820">
        <f t="shared" si="62"/>
        <v>2.3505617977528088E-3</v>
      </c>
      <c r="Q820" s="142">
        <v>40.664122823076923</v>
      </c>
      <c r="R820">
        <f t="shared" si="63"/>
        <v>2.7326290537107694</v>
      </c>
    </row>
    <row r="821" spans="1:18" ht="15">
      <c r="A821" t="s">
        <v>143</v>
      </c>
      <c r="B821" t="s">
        <v>168</v>
      </c>
      <c r="C821">
        <v>1986</v>
      </c>
      <c r="D821">
        <v>3</v>
      </c>
      <c r="E821">
        <v>6</v>
      </c>
      <c r="F821">
        <v>46.95</v>
      </c>
      <c r="J821">
        <v>2013</v>
      </c>
      <c r="K821">
        <v>3</v>
      </c>
      <c r="L821">
        <v>6</v>
      </c>
      <c r="M821">
        <v>0.32799499999999998</v>
      </c>
      <c r="N821">
        <v>89</v>
      </c>
      <c r="O821">
        <v>2.2172999999999998</v>
      </c>
      <c r="P821">
        <f t="shared" si="62"/>
        <v>3.6853370786516853E-3</v>
      </c>
      <c r="Q821" s="142">
        <v>39.207313073076932</v>
      </c>
      <c r="R821">
        <f t="shared" si="63"/>
        <v>2.6347314385107703</v>
      </c>
    </row>
    <row r="822" spans="1:18" ht="15">
      <c r="A822" t="s">
        <v>143</v>
      </c>
      <c r="B822" t="s">
        <v>168</v>
      </c>
      <c r="C822">
        <v>1986</v>
      </c>
      <c r="D822">
        <v>3</v>
      </c>
      <c r="E822">
        <v>7</v>
      </c>
      <c r="F822">
        <v>45.37</v>
      </c>
      <c r="J822">
        <v>2013</v>
      </c>
      <c r="K822">
        <v>3</v>
      </c>
      <c r="L822">
        <v>7</v>
      </c>
      <c r="M822">
        <v>0.22011</v>
      </c>
      <c r="N822">
        <v>89</v>
      </c>
      <c r="O822">
        <v>2.3917000000000002</v>
      </c>
      <c r="P822">
        <f t="shared" si="62"/>
        <v>2.4731460674157304E-3</v>
      </c>
      <c r="Q822" s="142">
        <v>39.417980123076923</v>
      </c>
      <c r="R822">
        <f t="shared" si="63"/>
        <v>2.6488882642707696</v>
      </c>
    </row>
    <row r="823" spans="1:18" ht="15">
      <c r="A823" t="s">
        <v>143</v>
      </c>
      <c r="B823" t="s">
        <v>168</v>
      </c>
      <c r="C823">
        <v>1986</v>
      </c>
      <c r="D823">
        <v>3</v>
      </c>
      <c r="E823">
        <v>8</v>
      </c>
      <c r="F823">
        <v>44.41</v>
      </c>
      <c r="J823">
        <v>2013</v>
      </c>
      <c r="K823">
        <v>3</v>
      </c>
      <c r="L823">
        <v>8</v>
      </c>
      <c r="M823">
        <v>0.368145</v>
      </c>
      <c r="N823">
        <v>89</v>
      </c>
      <c r="O823">
        <v>2.3485999999999998</v>
      </c>
      <c r="P823">
        <f t="shared" si="62"/>
        <v>4.1364606741573036E-3</v>
      </c>
      <c r="Q823" s="142">
        <v>39.233972630769237</v>
      </c>
      <c r="R823">
        <f t="shared" si="63"/>
        <v>2.6365229607876932</v>
      </c>
    </row>
    <row r="824" spans="1:18" ht="15">
      <c r="A824" t="s">
        <v>143</v>
      </c>
      <c r="B824" t="s">
        <v>168</v>
      </c>
      <c r="C824">
        <v>1986</v>
      </c>
      <c r="D824">
        <v>3</v>
      </c>
      <c r="E824">
        <v>9</v>
      </c>
      <c r="F824">
        <v>40.9</v>
      </c>
      <c r="J824">
        <v>2013</v>
      </c>
      <c r="K824">
        <v>3</v>
      </c>
      <c r="L824">
        <v>9</v>
      </c>
      <c r="M824">
        <v>0.31170500000000001</v>
      </c>
      <c r="N824">
        <v>89</v>
      </c>
      <c r="O824">
        <v>2.2117</v>
      </c>
      <c r="P824">
        <f t="shared" si="62"/>
        <v>3.502303370786517E-3</v>
      </c>
      <c r="Q824" s="142">
        <v>37.647471357692311</v>
      </c>
      <c r="R824">
        <f t="shared" si="63"/>
        <v>2.5299100752369235</v>
      </c>
    </row>
    <row r="825" spans="1:18" ht="15">
      <c r="A825" t="s">
        <v>143</v>
      </c>
      <c r="B825" t="s">
        <v>168</v>
      </c>
      <c r="C825">
        <v>1986</v>
      </c>
      <c r="D825">
        <v>3</v>
      </c>
      <c r="E825">
        <v>10</v>
      </c>
      <c r="F825">
        <v>44.04</v>
      </c>
      <c r="J825">
        <v>2013</v>
      </c>
      <c r="K825">
        <v>3</v>
      </c>
      <c r="L825">
        <v>10</v>
      </c>
      <c r="M825">
        <v>0.31718000000000002</v>
      </c>
      <c r="N825">
        <v>89</v>
      </c>
      <c r="O825">
        <v>2.1076000000000001</v>
      </c>
      <c r="P825">
        <f t="shared" si="62"/>
        <v>3.5638202247191015E-3</v>
      </c>
      <c r="Q825" s="142">
        <v>29.961625586538464</v>
      </c>
      <c r="R825">
        <f t="shared" si="63"/>
        <v>2.013421239415385</v>
      </c>
    </row>
    <row r="826" spans="1:18" ht="15">
      <c r="A826" t="s">
        <v>143</v>
      </c>
      <c r="B826" t="s">
        <v>168</v>
      </c>
      <c r="C826">
        <v>1986</v>
      </c>
      <c r="D826">
        <v>3</v>
      </c>
      <c r="E826">
        <v>11</v>
      </c>
      <c r="F826">
        <v>46.95</v>
      </c>
      <c r="J826">
        <v>2013</v>
      </c>
      <c r="K826">
        <v>3</v>
      </c>
      <c r="L826">
        <v>11</v>
      </c>
      <c r="M826">
        <v>0.339675</v>
      </c>
      <c r="N826">
        <v>89</v>
      </c>
      <c r="O826">
        <v>2.2511999999999999</v>
      </c>
      <c r="P826">
        <f t="shared" si="62"/>
        <v>3.8165730337078652E-3</v>
      </c>
      <c r="Q826" s="142">
        <v>31.780571815384615</v>
      </c>
      <c r="R826">
        <f t="shared" si="63"/>
        <v>2.1356544259938466</v>
      </c>
    </row>
    <row r="827" spans="1:18" ht="15">
      <c r="A827" t="s">
        <v>143</v>
      </c>
      <c r="B827" t="s">
        <v>168</v>
      </c>
      <c r="C827">
        <v>1986</v>
      </c>
      <c r="D827">
        <v>3</v>
      </c>
      <c r="E827">
        <v>12</v>
      </c>
      <c r="F827">
        <v>41.5</v>
      </c>
      <c r="J827">
        <v>2013</v>
      </c>
      <c r="K827">
        <v>3</v>
      </c>
      <c r="L827">
        <v>12</v>
      </c>
      <c r="M827">
        <v>0.28323999999999999</v>
      </c>
      <c r="N827">
        <v>89</v>
      </c>
      <c r="O827">
        <v>2.1105</v>
      </c>
      <c r="P827">
        <f t="shared" si="62"/>
        <v>3.1824719101123593E-3</v>
      </c>
      <c r="Q827" s="142">
        <v>36.378916199999999</v>
      </c>
      <c r="R827">
        <f t="shared" si="63"/>
        <v>2.44466316864</v>
      </c>
    </row>
    <row r="828" spans="1:18" ht="15">
      <c r="A828" t="s">
        <v>143</v>
      </c>
      <c r="B828" t="s">
        <v>168</v>
      </c>
      <c r="C828">
        <v>1986</v>
      </c>
      <c r="D828">
        <v>3</v>
      </c>
      <c r="E828">
        <v>13</v>
      </c>
      <c r="F828">
        <v>41.87</v>
      </c>
      <c r="J828">
        <v>2013</v>
      </c>
      <c r="K828">
        <v>3</v>
      </c>
      <c r="L828">
        <v>13</v>
      </c>
      <c r="M828">
        <v>0.47282999999999997</v>
      </c>
      <c r="N828">
        <v>89</v>
      </c>
      <c r="O828">
        <v>2.3778999999999999</v>
      </c>
      <c r="P828">
        <f t="shared" si="62"/>
        <v>5.312696629213483E-3</v>
      </c>
      <c r="Q828" s="142">
        <v>34.93669486153847</v>
      </c>
      <c r="R828">
        <f t="shared" si="63"/>
        <v>2.3477458946953851</v>
      </c>
    </row>
    <row r="829" spans="1:18" ht="15">
      <c r="A829" t="s">
        <v>143</v>
      </c>
      <c r="B829" t="s">
        <v>168</v>
      </c>
      <c r="C829">
        <v>1986</v>
      </c>
      <c r="D829">
        <v>3</v>
      </c>
      <c r="E829">
        <v>14</v>
      </c>
      <c r="F829">
        <v>45.13</v>
      </c>
      <c r="J829">
        <v>2013</v>
      </c>
      <c r="K829">
        <v>3</v>
      </c>
      <c r="L829">
        <v>14</v>
      </c>
      <c r="M829">
        <v>0.40846499999999997</v>
      </c>
      <c r="N829">
        <v>89</v>
      </c>
      <c r="O829">
        <v>1.9803999999999999</v>
      </c>
      <c r="P829">
        <f t="shared" si="62"/>
        <v>4.5894943820224713E-3</v>
      </c>
      <c r="Q829" s="142">
        <v>42.510555830769228</v>
      </c>
      <c r="R829">
        <f t="shared" si="63"/>
        <v>2.8567093518276923</v>
      </c>
    </row>
    <row r="830" spans="1:18" ht="15">
      <c r="A830" t="s">
        <v>143</v>
      </c>
      <c r="B830" t="s">
        <v>168</v>
      </c>
      <c r="C830">
        <v>1986</v>
      </c>
      <c r="D830">
        <v>4</v>
      </c>
      <c r="E830">
        <v>1</v>
      </c>
      <c r="F830">
        <v>37.99</v>
      </c>
      <c r="J830">
        <v>2013</v>
      </c>
      <c r="K830">
        <v>4</v>
      </c>
      <c r="L830">
        <v>1</v>
      </c>
      <c r="M830">
        <v>0.37942500000000001</v>
      </c>
      <c r="N830">
        <v>89</v>
      </c>
      <c r="O830">
        <v>1.9617</v>
      </c>
      <c r="P830">
        <f t="shared" si="62"/>
        <v>4.2632022471910114E-3</v>
      </c>
      <c r="Q830" s="142">
        <v>25.813484273076924</v>
      </c>
      <c r="R830">
        <f t="shared" si="63"/>
        <v>1.7346661431507693</v>
      </c>
    </row>
    <row r="831" spans="1:18" ht="15">
      <c r="A831" t="s">
        <v>143</v>
      </c>
      <c r="B831" t="s">
        <v>168</v>
      </c>
      <c r="C831">
        <v>1986</v>
      </c>
      <c r="D831">
        <v>4</v>
      </c>
      <c r="E831">
        <v>2</v>
      </c>
      <c r="F831">
        <v>42.47</v>
      </c>
      <c r="J831">
        <v>2013</v>
      </c>
      <c r="K831">
        <v>4</v>
      </c>
      <c r="L831">
        <v>2</v>
      </c>
      <c r="M831">
        <v>0.316575</v>
      </c>
      <c r="N831">
        <v>89</v>
      </c>
      <c r="O831">
        <v>1.9685999999999999</v>
      </c>
      <c r="P831">
        <f t="shared" si="62"/>
        <v>3.5570224719101125E-3</v>
      </c>
      <c r="Q831" s="142">
        <v>26.384216607692309</v>
      </c>
      <c r="R831">
        <f t="shared" si="63"/>
        <v>1.7730193560369232</v>
      </c>
    </row>
    <row r="832" spans="1:18" ht="15">
      <c r="A832" t="s">
        <v>143</v>
      </c>
      <c r="B832" t="s">
        <v>168</v>
      </c>
      <c r="C832">
        <v>1986</v>
      </c>
      <c r="D832">
        <v>4</v>
      </c>
      <c r="E832">
        <v>3</v>
      </c>
      <c r="F832">
        <v>40.409999999999997</v>
      </c>
      <c r="J832">
        <v>2013</v>
      </c>
      <c r="K832">
        <v>4</v>
      </c>
      <c r="L832">
        <v>3</v>
      </c>
      <c r="M832">
        <v>0.39586500000000002</v>
      </c>
      <c r="N832">
        <v>89</v>
      </c>
      <c r="O832">
        <v>2.0163000000000002</v>
      </c>
      <c r="P832">
        <f t="shared" si="62"/>
        <v>4.4479213483146068E-3</v>
      </c>
      <c r="Q832" s="142">
        <v>22.456409313461538</v>
      </c>
      <c r="R832">
        <f t="shared" si="63"/>
        <v>1.5090707058646153</v>
      </c>
    </row>
    <row r="833" spans="1:18" ht="15">
      <c r="A833" t="s">
        <v>143</v>
      </c>
      <c r="B833" t="s">
        <v>168</v>
      </c>
      <c r="C833">
        <v>1986</v>
      </c>
      <c r="D833">
        <v>4</v>
      </c>
      <c r="E833">
        <v>4</v>
      </c>
      <c r="F833">
        <v>42.11</v>
      </c>
      <c r="J833">
        <v>2013</v>
      </c>
      <c r="K833">
        <v>4</v>
      </c>
      <c r="L833">
        <v>4</v>
      </c>
      <c r="M833">
        <v>0.33165</v>
      </c>
      <c r="N833">
        <v>89</v>
      </c>
      <c r="O833">
        <v>1.9961</v>
      </c>
      <c r="P833">
        <f t="shared" si="62"/>
        <v>3.7264044943820223E-3</v>
      </c>
      <c r="Q833" s="142">
        <v>37.747734749999999</v>
      </c>
      <c r="R833">
        <f t="shared" si="63"/>
        <v>2.5366477752000005</v>
      </c>
    </row>
    <row r="834" spans="1:18" ht="15">
      <c r="A834" t="s">
        <v>143</v>
      </c>
      <c r="B834" t="s">
        <v>168</v>
      </c>
      <c r="C834">
        <v>1986</v>
      </c>
      <c r="D834">
        <v>4</v>
      </c>
      <c r="E834">
        <v>5</v>
      </c>
      <c r="F834">
        <v>45.86</v>
      </c>
      <c r="J834">
        <v>2013</v>
      </c>
      <c r="K834">
        <v>4</v>
      </c>
      <c r="L834">
        <v>5</v>
      </c>
      <c r="M834">
        <v>0.31131999999999999</v>
      </c>
      <c r="N834">
        <v>89</v>
      </c>
      <c r="O834">
        <v>2.1269</v>
      </c>
      <c r="P834">
        <f t="shared" si="62"/>
        <v>3.4979775280898876E-3</v>
      </c>
      <c r="Q834" s="142">
        <v>32.472053307692306</v>
      </c>
      <c r="R834">
        <f t="shared" si="63"/>
        <v>2.1821219822769229</v>
      </c>
    </row>
    <row r="835" spans="1:18" ht="15">
      <c r="A835" t="s">
        <v>143</v>
      </c>
      <c r="B835" t="s">
        <v>168</v>
      </c>
      <c r="C835">
        <v>1986</v>
      </c>
      <c r="D835">
        <v>4</v>
      </c>
      <c r="E835">
        <v>6</v>
      </c>
      <c r="F835">
        <v>45.01</v>
      </c>
      <c r="J835">
        <v>2013</v>
      </c>
      <c r="K835">
        <v>4</v>
      </c>
      <c r="L835">
        <v>6</v>
      </c>
      <c r="M835">
        <v>0.30462</v>
      </c>
      <c r="N835">
        <v>89</v>
      </c>
      <c r="O835">
        <v>2.1631999999999998</v>
      </c>
      <c r="P835">
        <f t="shared" si="62"/>
        <v>3.4226966292134832E-3</v>
      </c>
      <c r="Q835" s="142">
        <v>35.52839882307692</v>
      </c>
      <c r="R835">
        <f t="shared" si="63"/>
        <v>2.387508400910769</v>
      </c>
    </row>
    <row r="836" spans="1:18" ht="15">
      <c r="A836" t="s">
        <v>143</v>
      </c>
      <c r="B836" t="s">
        <v>168</v>
      </c>
      <c r="C836">
        <v>1986</v>
      </c>
      <c r="D836">
        <v>4</v>
      </c>
      <c r="E836">
        <v>7</v>
      </c>
      <c r="F836">
        <v>44.53</v>
      </c>
      <c r="J836">
        <v>2013</v>
      </c>
      <c r="K836">
        <v>4</v>
      </c>
      <c r="L836">
        <v>7</v>
      </c>
      <c r="M836">
        <v>0.30599500000000002</v>
      </c>
      <c r="N836">
        <v>89</v>
      </c>
      <c r="O836">
        <v>2.3395000000000001</v>
      </c>
      <c r="P836">
        <f t="shared" si="62"/>
        <v>3.4381460674157305E-3</v>
      </c>
      <c r="Q836" s="142">
        <v>40.130068846153854</v>
      </c>
      <c r="R836">
        <f t="shared" si="63"/>
        <v>2.6967406264615392</v>
      </c>
    </row>
    <row r="837" spans="1:18" ht="15">
      <c r="A837" t="s">
        <v>143</v>
      </c>
      <c r="B837" t="s">
        <v>168</v>
      </c>
      <c r="C837">
        <v>1986</v>
      </c>
      <c r="D837">
        <v>4</v>
      </c>
      <c r="E837">
        <v>8</v>
      </c>
      <c r="F837">
        <v>38.6</v>
      </c>
      <c r="J837">
        <v>2013</v>
      </c>
      <c r="K837">
        <v>4</v>
      </c>
      <c r="L837">
        <v>8</v>
      </c>
      <c r="M837">
        <v>0.36191000000000001</v>
      </c>
      <c r="N837">
        <v>89</v>
      </c>
      <c r="O837">
        <v>2.0992000000000002</v>
      </c>
      <c r="P837">
        <f t="shared" ref="P837:P899" si="64">M837/N837</f>
        <v>4.0664044943820223E-3</v>
      </c>
      <c r="Q837" s="142">
        <v>37.449440896153845</v>
      </c>
      <c r="R837">
        <f t="shared" ref="R837:R899" si="65">Q837*60*1.12/1000</f>
        <v>2.5166024282215385</v>
      </c>
    </row>
    <row r="838" spans="1:18" ht="15">
      <c r="A838" t="s">
        <v>143</v>
      </c>
      <c r="B838" t="s">
        <v>168</v>
      </c>
      <c r="C838">
        <v>1986</v>
      </c>
      <c r="D838">
        <v>4</v>
      </c>
      <c r="E838">
        <v>9</v>
      </c>
      <c r="F838">
        <v>44.04</v>
      </c>
      <c r="J838">
        <v>2013</v>
      </c>
      <c r="K838">
        <v>4</v>
      </c>
      <c r="L838">
        <v>9</v>
      </c>
      <c r="M838">
        <v>0.31856499999999999</v>
      </c>
      <c r="N838">
        <v>89</v>
      </c>
      <c r="O838">
        <v>2.0836999999999999</v>
      </c>
      <c r="P838">
        <f t="shared" si="64"/>
        <v>3.5793820224719101E-3</v>
      </c>
      <c r="Q838" s="142">
        <v>36.402191480769233</v>
      </c>
      <c r="R838">
        <f t="shared" si="65"/>
        <v>2.4462272675076924</v>
      </c>
    </row>
    <row r="839" spans="1:18" ht="15">
      <c r="A839" t="s">
        <v>143</v>
      </c>
      <c r="B839" t="s">
        <v>168</v>
      </c>
      <c r="C839">
        <v>1986</v>
      </c>
      <c r="D839">
        <v>4</v>
      </c>
      <c r="E839">
        <v>10</v>
      </c>
      <c r="F839">
        <v>39.93</v>
      </c>
      <c r="J839">
        <v>2013</v>
      </c>
      <c r="K839">
        <v>4</v>
      </c>
      <c r="L839">
        <v>10</v>
      </c>
      <c r="M839">
        <v>0.40928500000000001</v>
      </c>
      <c r="N839">
        <v>89</v>
      </c>
      <c r="O839">
        <v>2.2791999999999999</v>
      </c>
      <c r="P839">
        <f t="shared" si="64"/>
        <v>4.5987078651685397E-3</v>
      </c>
      <c r="Q839" s="142">
        <v>37.565989026923077</v>
      </c>
      <c r="R839">
        <f t="shared" si="65"/>
        <v>2.5244344626092312</v>
      </c>
    </row>
    <row r="840" spans="1:18" ht="15">
      <c r="A840" t="s">
        <v>143</v>
      </c>
      <c r="B840" t="s">
        <v>168</v>
      </c>
      <c r="C840">
        <v>1986</v>
      </c>
      <c r="D840">
        <v>4</v>
      </c>
      <c r="E840">
        <v>11</v>
      </c>
      <c r="F840">
        <v>45.62</v>
      </c>
      <c r="J840">
        <v>2013</v>
      </c>
      <c r="K840">
        <v>4</v>
      </c>
      <c r="L840">
        <v>11</v>
      </c>
      <c r="M840">
        <v>0.42839499999999997</v>
      </c>
      <c r="N840">
        <v>89</v>
      </c>
      <c r="O840">
        <v>2.1389999999999998</v>
      </c>
      <c r="P840">
        <f t="shared" si="64"/>
        <v>4.8134269662921348E-3</v>
      </c>
      <c r="Q840" s="142">
        <v>45.327702496153847</v>
      </c>
      <c r="R840">
        <f t="shared" si="65"/>
        <v>3.046021607741539</v>
      </c>
    </row>
    <row r="841" spans="1:18" ht="15">
      <c r="A841" t="s">
        <v>143</v>
      </c>
      <c r="B841" t="s">
        <v>168</v>
      </c>
      <c r="C841">
        <v>1986</v>
      </c>
      <c r="D841">
        <v>4</v>
      </c>
      <c r="E841">
        <v>12</v>
      </c>
      <c r="F841">
        <v>38.840000000000003</v>
      </c>
      <c r="J841">
        <v>2013</v>
      </c>
      <c r="K841">
        <v>4</v>
      </c>
      <c r="L841">
        <v>12</v>
      </c>
      <c r="M841">
        <v>0.30656</v>
      </c>
      <c r="N841">
        <v>89</v>
      </c>
      <c r="O841">
        <v>1.9917</v>
      </c>
      <c r="P841">
        <f t="shared" si="64"/>
        <v>3.444494382022472E-3</v>
      </c>
      <c r="Q841" s="142">
        <v>44.894988346153845</v>
      </c>
      <c r="R841">
        <f t="shared" si="65"/>
        <v>3.0169432168615389</v>
      </c>
    </row>
    <row r="842" spans="1:18" ht="15">
      <c r="A842" t="s">
        <v>143</v>
      </c>
      <c r="B842" t="s">
        <v>168</v>
      </c>
      <c r="C842">
        <v>1986</v>
      </c>
      <c r="D842">
        <v>4</v>
      </c>
      <c r="E842">
        <v>13</v>
      </c>
      <c r="F842">
        <v>41.62</v>
      </c>
      <c r="J842">
        <v>2013</v>
      </c>
      <c r="K842">
        <v>4</v>
      </c>
      <c r="L842">
        <v>13</v>
      </c>
      <c r="M842">
        <v>0.29415999999999998</v>
      </c>
      <c r="N842">
        <v>89</v>
      </c>
      <c r="O842">
        <v>2.5024000000000002</v>
      </c>
      <c r="P842">
        <f t="shared" si="64"/>
        <v>3.3051685393258425E-3</v>
      </c>
      <c r="Q842" s="142">
        <v>40.360224807692305</v>
      </c>
      <c r="R842">
        <f t="shared" si="65"/>
        <v>2.7122071070769236</v>
      </c>
    </row>
    <row r="843" spans="1:18" ht="15">
      <c r="A843" t="s">
        <v>143</v>
      </c>
      <c r="B843" t="s">
        <v>168</v>
      </c>
      <c r="C843">
        <v>1986</v>
      </c>
      <c r="D843">
        <v>4</v>
      </c>
      <c r="E843">
        <v>14</v>
      </c>
      <c r="F843">
        <v>46.46</v>
      </c>
      <c r="J843">
        <v>2013</v>
      </c>
      <c r="K843">
        <v>4</v>
      </c>
      <c r="L843">
        <v>14</v>
      </c>
      <c r="M843">
        <v>0.46953</v>
      </c>
      <c r="N843">
        <v>89</v>
      </c>
      <c r="O843">
        <v>2.0840999999999998</v>
      </c>
      <c r="P843">
        <f t="shared" si="64"/>
        <v>5.2756179775280895E-3</v>
      </c>
      <c r="Q843" s="142">
        <v>40.040521632692311</v>
      </c>
      <c r="R843">
        <f t="shared" si="65"/>
        <v>2.690723053716924</v>
      </c>
    </row>
    <row r="844" spans="1:18" ht="15">
      <c r="A844" t="s">
        <v>143</v>
      </c>
      <c r="B844" t="s">
        <v>168</v>
      </c>
      <c r="C844">
        <v>1987</v>
      </c>
      <c r="D844">
        <v>1</v>
      </c>
      <c r="E844">
        <v>1</v>
      </c>
      <c r="F844">
        <v>31.46</v>
      </c>
      <c r="J844" s="231">
        <v>2014</v>
      </c>
      <c r="K844" s="231">
        <v>1</v>
      </c>
      <c r="L844" s="231">
        <v>1</v>
      </c>
      <c r="M844">
        <v>0.34931000000000001</v>
      </c>
      <c r="N844">
        <v>76</v>
      </c>
      <c r="O844" s="233">
        <v>1.8589</v>
      </c>
      <c r="P844">
        <f t="shared" si="64"/>
        <v>4.5961842105263157E-3</v>
      </c>
      <c r="Q844" s="232">
        <v>30.13545512</v>
      </c>
      <c r="R844">
        <f t="shared" si="65"/>
        <v>2.0251025840639998</v>
      </c>
    </row>
    <row r="845" spans="1:18" ht="15">
      <c r="A845" t="s">
        <v>143</v>
      </c>
      <c r="B845" t="s">
        <v>168</v>
      </c>
      <c r="C845">
        <v>1987</v>
      </c>
      <c r="D845">
        <v>1</v>
      </c>
      <c r="E845">
        <v>2</v>
      </c>
      <c r="F845">
        <v>28.68</v>
      </c>
      <c r="J845" s="231">
        <v>2014</v>
      </c>
      <c r="K845" s="231">
        <v>1</v>
      </c>
      <c r="L845" s="231">
        <v>2</v>
      </c>
      <c r="M845">
        <v>0.31590499999999999</v>
      </c>
      <c r="N845">
        <v>76</v>
      </c>
      <c r="O845" s="233">
        <v>1.8205</v>
      </c>
      <c r="P845">
        <f t="shared" si="64"/>
        <v>4.1566447368421048E-3</v>
      </c>
      <c r="Q845" s="232">
        <v>21.68158163</v>
      </c>
      <c r="R845">
        <f t="shared" si="65"/>
        <v>1.4570022855360003</v>
      </c>
    </row>
    <row r="846" spans="1:18" ht="15">
      <c r="A846" t="s">
        <v>143</v>
      </c>
      <c r="B846" t="s">
        <v>168</v>
      </c>
      <c r="C846">
        <v>1987</v>
      </c>
      <c r="D846">
        <v>1</v>
      </c>
      <c r="E846">
        <v>3</v>
      </c>
      <c r="F846">
        <v>33.03</v>
      </c>
      <c r="J846" s="231">
        <v>2014</v>
      </c>
      <c r="K846" s="231">
        <v>1</v>
      </c>
      <c r="L846" s="231">
        <v>3</v>
      </c>
      <c r="M846">
        <v>0.36593500000000001</v>
      </c>
      <c r="N846">
        <v>76</v>
      </c>
      <c r="O846" s="233">
        <v>1.8732</v>
      </c>
      <c r="P846">
        <f t="shared" si="64"/>
        <v>4.8149342105263159E-3</v>
      </c>
      <c r="Q846" s="232">
        <v>34.337514499999997</v>
      </c>
      <c r="R846">
        <f t="shared" si="65"/>
        <v>2.3074809743999998</v>
      </c>
    </row>
    <row r="847" spans="1:18" ht="15">
      <c r="A847" t="s">
        <v>143</v>
      </c>
      <c r="B847" t="s">
        <v>168</v>
      </c>
      <c r="C847">
        <v>1987</v>
      </c>
      <c r="D847">
        <v>1</v>
      </c>
      <c r="E847">
        <v>4</v>
      </c>
      <c r="F847">
        <v>35.94</v>
      </c>
      <c r="J847" s="231">
        <v>2014</v>
      </c>
      <c r="K847" s="231">
        <v>1</v>
      </c>
      <c r="L847" s="231">
        <v>4</v>
      </c>
      <c r="M847">
        <v>0.354995</v>
      </c>
      <c r="N847">
        <v>76</v>
      </c>
      <c r="O847" s="233">
        <v>2.0661</v>
      </c>
      <c r="P847">
        <f t="shared" si="64"/>
        <v>4.6709868421052634E-3</v>
      </c>
      <c r="Q847" s="232">
        <v>28.17988965</v>
      </c>
      <c r="R847">
        <f t="shared" si="65"/>
        <v>1.8936885844800002</v>
      </c>
    </row>
    <row r="848" spans="1:18" ht="15">
      <c r="A848" t="s">
        <v>143</v>
      </c>
      <c r="B848" t="s">
        <v>168</v>
      </c>
      <c r="C848">
        <v>1987</v>
      </c>
      <c r="D848">
        <v>1</v>
      </c>
      <c r="E848">
        <v>5</v>
      </c>
      <c r="F848">
        <v>43.92</v>
      </c>
      <c r="J848" s="231">
        <v>2014</v>
      </c>
      <c r="K848" s="231">
        <v>1</v>
      </c>
      <c r="L848" s="231">
        <v>5</v>
      </c>
      <c r="M848">
        <v>0.290045</v>
      </c>
      <c r="N848">
        <v>76</v>
      </c>
      <c r="O848" s="233">
        <v>2.6145999999999998</v>
      </c>
      <c r="P848">
        <f t="shared" si="64"/>
        <v>3.8163815789473685E-3</v>
      </c>
      <c r="Q848" s="232">
        <v>24.993936380000001</v>
      </c>
      <c r="R848">
        <f t="shared" si="65"/>
        <v>1.6795925247360004</v>
      </c>
    </row>
    <row r="849" spans="1:18" ht="15">
      <c r="A849" t="s">
        <v>143</v>
      </c>
      <c r="B849" t="s">
        <v>168</v>
      </c>
      <c r="C849">
        <v>1987</v>
      </c>
      <c r="D849">
        <v>1</v>
      </c>
      <c r="E849">
        <v>6</v>
      </c>
      <c r="F849">
        <v>42.95</v>
      </c>
      <c r="J849" s="231">
        <v>2014</v>
      </c>
      <c r="K849" s="231">
        <v>1</v>
      </c>
      <c r="L849" s="231">
        <v>6</v>
      </c>
      <c r="M849">
        <v>0.28036</v>
      </c>
      <c r="N849">
        <v>76</v>
      </c>
      <c r="O849" s="233">
        <v>2.7431999999999999</v>
      </c>
      <c r="P849">
        <f t="shared" si="64"/>
        <v>3.6889473684210525E-3</v>
      </c>
      <c r="Q849" s="232">
        <v>24.948221419999999</v>
      </c>
      <c r="R849">
        <f t="shared" si="65"/>
        <v>1.6765204794240003</v>
      </c>
    </row>
    <row r="850" spans="1:18" ht="15">
      <c r="A850" t="s">
        <v>143</v>
      </c>
      <c r="B850" t="s">
        <v>168</v>
      </c>
      <c r="C850">
        <v>1987</v>
      </c>
      <c r="D850">
        <v>1</v>
      </c>
      <c r="E850">
        <v>7</v>
      </c>
      <c r="F850">
        <v>41.5</v>
      </c>
      <c r="J850" s="231">
        <v>2014</v>
      </c>
      <c r="K850" s="231">
        <v>1</v>
      </c>
      <c r="L850" s="231">
        <v>7</v>
      </c>
      <c r="M850">
        <v>0.23136499999999999</v>
      </c>
      <c r="N850">
        <v>76</v>
      </c>
      <c r="O850" s="233">
        <v>2.9064999999999999</v>
      </c>
      <c r="P850">
        <f t="shared" si="64"/>
        <v>3.0442763157894734E-3</v>
      </c>
      <c r="Q850" s="232">
        <v>25.251993779999999</v>
      </c>
      <c r="R850">
        <f t="shared" si="65"/>
        <v>1.6969339820160001</v>
      </c>
    </row>
    <row r="851" spans="1:18" ht="15">
      <c r="A851" t="s">
        <v>143</v>
      </c>
      <c r="B851" t="s">
        <v>168</v>
      </c>
      <c r="C851">
        <v>1987</v>
      </c>
      <c r="D851">
        <v>1</v>
      </c>
      <c r="E851">
        <v>8</v>
      </c>
      <c r="F851">
        <v>37.15</v>
      </c>
      <c r="J851" s="231">
        <v>2014</v>
      </c>
      <c r="K851" s="231">
        <v>1</v>
      </c>
      <c r="L851" s="231">
        <v>8</v>
      </c>
      <c r="M851">
        <v>0.25758999999999999</v>
      </c>
      <c r="N851">
        <v>76</v>
      </c>
      <c r="O851" s="233">
        <v>2.7465000000000002</v>
      </c>
      <c r="P851">
        <f t="shared" si="64"/>
        <v>3.3893421052631576E-3</v>
      </c>
      <c r="Q851" s="232">
        <v>20.503955869999999</v>
      </c>
      <c r="R851">
        <f t="shared" si="65"/>
        <v>1.3778658344639998</v>
      </c>
    </row>
    <row r="852" spans="1:18" ht="15">
      <c r="A852" t="s">
        <v>143</v>
      </c>
      <c r="B852" t="s">
        <v>168</v>
      </c>
      <c r="C852">
        <v>1987</v>
      </c>
      <c r="D852">
        <v>1</v>
      </c>
      <c r="E852">
        <v>9</v>
      </c>
      <c r="F852">
        <v>43.92</v>
      </c>
      <c r="J852" s="231">
        <v>2014</v>
      </c>
      <c r="K852" s="231">
        <v>1</v>
      </c>
      <c r="L852" s="231">
        <v>9</v>
      </c>
      <c r="M852">
        <v>0.28875000000000001</v>
      </c>
      <c r="N852">
        <v>76</v>
      </c>
      <c r="O852" s="233">
        <v>2.4618000000000002</v>
      </c>
      <c r="P852">
        <f t="shared" si="64"/>
        <v>3.7993421052631578E-3</v>
      </c>
      <c r="Q852" s="232">
        <v>27.20184828</v>
      </c>
      <c r="R852">
        <f t="shared" si="65"/>
        <v>1.8279642044160003</v>
      </c>
    </row>
    <row r="853" spans="1:18" ht="15">
      <c r="A853" t="s">
        <v>143</v>
      </c>
      <c r="B853" t="s">
        <v>168</v>
      </c>
      <c r="C853">
        <v>1987</v>
      </c>
      <c r="D853">
        <v>1</v>
      </c>
      <c r="E853">
        <v>10</v>
      </c>
      <c r="F853">
        <v>30.98</v>
      </c>
      <c r="J853" s="231">
        <v>2014</v>
      </c>
      <c r="K853" s="231">
        <v>1</v>
      </c>
      <c r="L853" s="231">
        <v>10</v>
      </c>
      <c r="M853">
        <v>0.29244999999999999</v>
      </c>
      <c r="N853">
        <v>76</v>
      </c>
      <c r="O853" s="233">
        <v>2.4243999999999999</v>
      </c>
      <c r="P853">
        <f t="shared" si="64"/>
        <v>3.8480263157894736E-3</v>
      </c>
      <c r="Q853" s="232">
        <v>24.41035175</v>
      </c>
      <c r="R853">
        <f t="shared" si="65"/>
        <v>1.6403756376</v>
      </c>
    </row>
    <row r="854" spans="1:18" ht="15">
      <c r="A854" t="s">
        <v>143</v>
      </c>
      <c r="B854" t="s">
        <v>168</v>
      </c>
      <c r="C854">
        <v>1987</v>
      </c>
      <c r="D854">
        <v>1</v>
      </c>
      <c r="E854">
        <v>11</v>
      </c>
      <c r="F854">
        <v>34.85</v>
      </c>
      <c r="J854" s="231">
        <v>2014</v>
      </c>
      <c r="K854" s="231">
        <v>1</v>
      </c>
      <c r="L854" s="231">
        <v>11</v>
      </c>
      <c r="M854">
        <v>0.27397499999999997</v>
      </c>
      <c r="N854">
        <v>76</v>
      </c>
      <c r="O854" s="233">
        <v>2.7591999999999999</v>
      </c>
      <c r="P854">
        <f t="shared" si="64"/>
        <v>3.6049342105263153E-3</v>
      </c>
      <c r="Q854" s="232">
        <v>28.141238529999999</v>
      </c>
      <c r="R854">
        <f t="shared" si="65"/>
        <v>1.891091229216</v>
      </c>
    </row>
    <row r="855" spans="1:18" ht="15">
      <c r="A855" t="s">
        <v>143</v>
      </c>
      <c r="B855" t="s">
        <v>168</v>
      </c>
      <c r="C855">
        <v>1987</v>
      </c>
      <c r="D855">
        <v>1</v>
      </c>
      <c r="E855">
        <v>12</v>
      </c>
      <c r="F855">
        <v>44.04</v>
      </c>
      <c r="J855" s="231">
        <v>2014</v>
      </c>
      <c r="K855" s="231">
        <v>1</v>
      </c>
      <c r="L855" s="231">
        <v>12</v>
      </c>
      <c r="M855">
        <v>0.25768999999999997</v>
      </c>
      <c r="N855">
        <v>76</v>
      </c>
      <c r="O855" s="233">
        <v>2.9146000000000001</v>
      </c>
      <c r="P855">
        <f t="shared" si="64"/>
        <v>3.390657894736842E-3</v>
      </c>
      <c r="Q855" s="232">
        <v>25.601342880000001</v>
      </c>
      <c r="R855">
        <f t="shared" si="65"/>
        <v>1.7204102415360003</v>
      </c>
    </row>
    <row r="856" spans="1:18" ht="15">
      <c r="A856" t="s">
        <v>143</v>
      </c>
      <c r="B856" t="s">
        <v>168</v>
      </c>
      <c r="C856">
        <v>1987</v>
      </c>
      <c r="D856">
        <v>1</v>
      </c>
      <c r="E856">
        <v>13</v>
      </c>
      <c r="F856">
        <v>27.95</v>
      </c>
      <c r="J856" s="231">
        <v>2014</v>
      </c>
      <c r="K856" s="231">
        <v>1</v>
      </c>
      <c r="L856" s="231">
        <v>13</v>
      </c>
      <c r="M856">
        <v>0.24978499999999998</v>
      </c>
      <c r="N856">
        <v>76</v>
      </c>
      <c r="O856" s="233">
        <v>2.8866999999999998</v>
      </c>
      <c r="P856">
        <f t="shared" si="64"/>
        <v>3.2866447368421052E-3</v>
      </c>
      <c r="Q856" s="232">
        <v>28.185194339999999</v>
      </c>
      <c r="R856">
        <f t="shared" si="65"/>
        <v>1.8940450596480001</v>
      </c>
    </row>
    <row r="857" spans="1:18" ht="15">
      <c r="A857" t="s">
        <v>143</v>
      </c>
      <c r="B857" t="s">
        <v>168</v>
      </c>
      <c r="C857">
        <v>1987</v>
      </c>
      <c r="D857">
        <v>1</v>
      </c>
      <c r="E857">
        <v>14</v>
      </c>
      <c r="F857">
        <v>43.44</v>
      </c>
      <c r="J857" s="231">
        <v>2014</v>
      </c>
      <c r="K857" s="231">
        <v>1</v>
      </c>
      <c r="L857" s="231">
        <v>14</v>
      </c>
      <c r="M857">
        <v>0.28640500000000002</v>
      </c>
      <c r="N857">
        <v>76</v>
      </c>
      <c r="O857" s="233">
        <v>2.3515000000000001</v>
      </c>
      <c r="P857">
        <f t="shared" si="64"/>
        <v>3.7684868421052633E-3</v>
      </c>
      <c r="Q857" s="232">
        <v>26.683549200000002</v>
      </c>
      <c r="R857">
        <f t="shared" si="65"/>
        <v>1.7931345062400004</v>
      </c>
    </row>
    <row r="858" spans="1:18" ht="15">
      <c r="A858" t="s">
        <v>143</v>
      </c>
      <c r="B858" t="s">
        <v>168</v>
      </c>
      <c r="C858">
        <v>1987</v>
      </c>
      <c r="D858">
        <v>2</v>
      </c>
      <c r="E858">
        <v>1</v>
      </c>
      <c r="F858">
        <v>26.74</v>
      </c>
      <c r="J858" s="231">
        <v>2014</v>
      </c>
      <c r="K858" s="231">
        <v>2</v>
      </c>
      <c r="L858" s="231">
        <v>1</v>
      </c>
      <c r="M858">
        <v>0.34026000000000001</v>
      </c>
      <c r="N858">
        <v>76</v>
      </c>
      <c r="O858" s="233">
        <v>2.0198</v>
      </c>
      <c r="P858">
        <f t="shared" si="64"/>
        <v>4.4771052631578951E-3</v>
      </c>
      <c r="Q858" s="232">
        <v>29.780746879999999</v>
      </c>
      <c r="R858">
        <f t="shared" si="65"/>
        <v>2.0012661903360001</v>
      </c>
    </row>
    <row r="859" spans="1:18" ht="15">
      <c r="A859" t="s">
        <v>143</v>
      </c>
      <c r="B859" t="s">
        <v>168</v>
      </c>
      <c r="C859">
        <v>1987</v>
      </c>
      <c r="D859">
        <v>2</v>
      </c>
      <c r="E859">
        <v>2</v>
      </c>
      <c r="F859">
        <v>33.03</v>
      </c>
      <c r="J859" s="231">
        <v>2014</v>
      </c>
      <c r="K859" s="231">
        <v>2</v>
      </c>
      <c r="L859" s="231">
        <v>2</v>
      </c>
      <c r="M859">
        <v>0.36617</v>
      </c>
      <c r="N859">
        <v>76</v>
      </c>
      <c r="O859" s="233">
        <v>1.8684000000000001</v>
      </c>
      <c r="P859">
        <f t="shared" si="64"/>
        <v>4.818026315789474E-3</v>
      </c>
      <c r="Q859" s="232">
        <v>33.298319489999997</v>
      </c>
      <c r="R859">
        <f t="shared" si="65"/>
        <v>2.2376470697280002</v>
      </c>
    </row>
    <row r="860" spans="1:18" ht="15">
      <c r="A860" t="s">
        <v>143</v>
      </c>
      <c r="B860" t="s">
        <v>168</v>
      </c>
      <c r="C860">
        <v>1987</v>
      </c>
      <c r="D860">
        <v>2</v>
      </c>
      <c r="E860">
        <v>3</v>
      </c>
      <c r="F860">
        <v>32.67</v>
      </c>
      <c r="J860" s="231">
        <v>2014</v>
      </c>
      <c r="K860" s="231">
        <v>2</v>
      </c>
      <c r="L860" s="231">
        <v>3</v>
      </c>
      <c r="M860">
        <v>0.34373500000000001</v>
      </c>
      <c r="N860">
        <v>76</v>
      </c>
      <c r="O860" s="233">
        <v>1.9268000000000001</v>
      </c>
      <c r="P860">
        <f t="shared" si="64"/>
        <v>4.5228289473684211E-3</v>
      </c>
      <c r="Q860" s="232">
        <v>32.0129351</v>
      </c>
      <c r="R860">
        <f t="shared" si="65"/>
        <v>2.1512692387200003</v>
      </c>
    </row>
    <row r="861" spans="1:18" ht="15">
      <c r="A861" t="s">
        <v>143</v>
      </c>
      <c r="B861" t="s">
        <v>168</v>
      </c>
      <c r="C861">
        <v>1987</v>
      </c>
      <c r="D861">
        <v>2</v>
      </c>
      <c r="E861">
        <v>4</v>
      </c>
      <c r="F861">
        <v>41.02</v>
      </c>
      <c r="J861" s="231">
        <v>2014</v>
      </c>
      <c r="K861" s="231">
        <v>2</v>
      </c>
      <c r="L861" s="231">
        <v>4</v>
      </c>
      <c r="M861">
        <v>0.39406000000000002</v>
      </c>
      <c r="N861">
        <v>76</v>
      </c>
      <c r="O861" s="233">
        <v>2.0623</v>
      </c>
      <c r="P861">
        <f t="shared" si="64"/>
        <v>5.1850000000000004E-3</v>
      </c>
      <c r="Q861" s="232">
        <v>28.59327824</v>
      </c>
      <c r="R861">
        <f t="shared" si="65"/>
        <v>1.9214682977280002</v>
      </c>
    </row>
    <row r="862" spans="1:18" ht="15">
      <c r="A862" t="s">
        <v>143</v>
      </c>
      <c r="B862" t="s">
        <v>168</v>
      </c>
      <c r="C862">
        <v>1987</v>
      </c>
      <c r="D862">
        <v>2</v>
      </c>
      <c r="E862">
        <v>5</v>
      </c>
      <c r="F862">
        <v>42.47</v>
      </c>
      <c r="J862" s="231">
        <v>2014</v>
      </c>
      <c r="K862" s="231">
        <v>2</v>
      </c>
      <c r="L862" s="231">
        <v>5</v>
      </c>
      <c r="M862">
        <v>0.31713999999999998</v>
      </c>
      <c r="N862">
        <v>76</v>
      </c>
      <c r="O862" s="233">
        <v>2.5720000000000001</v>
      </c>
      <c r="P862">
        <f t="shared" si="64"/>
        <v>4.1728947368421046E-3</v>
      </c>
      <c r="Q862" s="232">
        <v>26.437789129999999</v>
      </c>
      <c r="R862">
        <f t="shared" si="65"/>
        <v>1.776619429536</v>
      </c>
    </row>
    <row r="863" spans="1:18" ht="15">
      <c r="A863" t="s">
        <v>143</v>
      </c>
      <c r="B863" t="s">
        <v>168</v>
      </c>
      <c r="C863">
        <v>1987</v>
      </c>
      <c r="D863">
        <v>2</v>
      </c>
      <c r="E863">
        <v>6</v>
      </c>
      <c r="F863">
        <v>44.04</v>
      </c>
      <c r="J863" s="231">
        <v>2014</v>
      </c>
      <c r="K863" s="231">
        <v>2</v>
      </c>
      <c r="L863" s="231">
        <v>6</v>
      </c>
      <c r="M863">
        <v>0.233795</v>
      </c>
      <c r="N863">
        <v>76</v>
      </c>
      <c r="O863" s="233">
        <v>2.5327000000000002</v>
      </c>
      <c r="P863">
        <f t="shared" si="64"/>
        <v>3.07625E-3</v>
      </c>
      <c r="Q863" s="232">
        <v>27.817767830000001</v>
      </c>
      <c r="R863">
        <f t="shared" si="65"/>
        <v>1.8693539981760006</v>
      </c>
    </row>
    <row r="864" spans="1:18" ht="15">
      <c r="A864" t="s">
        <v>143</v>
      </c>
      <c r="B864" t="s">
        <v>168</v>
      </c>
      <c r="C864">
        <v>1987</v>
      </c>
      <c r="D864">
        <v>2</v>
      </c>
      <c r="E864">
        <v>7</v>
      </c>
      <c r="F864">
        <v>41.38</v>
      </c>
      <c r="J864" s="231">
        <v>2014</v>
      </c>
      <c r="K864" s="231">
        <v>2</v>
      </c>
      <c r="L864" s="231">
        <v>7</v>
      </c>
      <c r="M864">
        <v>0.21992</v>
      </c>
      <c r="N864">
        <v>76</v>
      </c>
      <c r="O864" s="233">
        <v>2.7372999999999998</v>
      </c>
      <c r="P864">
        <f t="shared" si="64"/>
        <v>2.8936842105263157E-3</v>
      </c>
      <c r="Q864" s="232">
        <v>28.310892160000002</v>
      </c>
      <c r="R864">
        <f t="shared" si="65"/>
        <v>1.9024919531520004</v>
      </c>
    </row>
    <row r="865" spans="1:18" ht="15">
      <c r="A865" t="s">
        <v>143</v>
      </c>
      <c r="B865" t="s">
        <v>168</v>
      </c>
      <c r="C865">
        <v>1987</v>
      </c>
      <c r="D865">
        <v>2</v>
      </c>
      <c r="E865">
        <v>8</v>
      </c>
      <c r="F865">
        <v>40.049999999999997</v>
      </c>
      <c r="J865" s="231">
        <v>2014</v>
      </c>
      <c r="K865" s="231">
        <v>2</v>
      </c>
      <c r="L865" s="231">
        <v>8</v>
      </c>
      <c r="M865">
        <v>0.270455</v>
      </c>
      <c r="N865">
        <v>76</v>
      </c>
      <c r="O865" s="233">
        <v>2.4224000000000001</v>
      </c>
      <c r="P865">
        <f t="shared" si="64"/>
        <v>3.5586184210526315E-3</v>
      </c>
      <c r="Q865" s="232">
        <v>27.275854209999999</v>
      </c>
      <c r="R865">
        <f t="shared" si="65"/>
        <v>1.8329374029120002</v>
      </c>
    </row>
    <row r="866" spans="1:18" ht="15">
      <c r="A866" t="s">
        <v>143</v>
      </c>
      <c r="B866" t="s">
        <v>168</v>
      </c>
      <c r="C866">
        <v>1987</v>
      </c>
      <c r="D866">
        <v>2</v>
      </c>
      <c r="E866">
        <v>9</v>
      </c>
      <c r="F866">
        <v>43.2</v>
      </c>
      <c r="J866" s="231">
        <v>2014</v>
      </c>
      <c r="K866" s="231">
        <v>2</v>
      </c>
      <c r="L866" s="231">
        <v>9</v>
      </c>
      <c r="M866">
        <v>0.24879500000000002</v>
      </c>
      <c r="N866">
        <v>76</v>
      </c>
      <c r="O866" s="233">
        <v>2.6579999999999999</v>
      </c>
      <c r="P866">
        <f t="shared" si="64"/>
        <v>3.2736184210526318E-3</v>
      </c>
      <c r="Q866" s="232">
        <v>28.271501780000001</v>
      </c>
      <c r="R866">
        <f t="shared" si="65"/>
        <v>1.8998449196160001</v>
      </c>
    </row>
    <row r="867" spans="1:18" ht="15">
      <c r="A867" t="s">
        <v>143</v>
      </c>
      <c r="B867" t="s">
        <v>168</v>
      </c>
      <c r="C867">
        <v>1987</v>
      </c>
      <c r="D867">
        <v>2</v>
      </c>
      <c r="E867">
        <v>10</v>
      </c>
      <c r="F867">
        <v>45.62</v>
      </c>
      <c r="J867" s="231">
        <v>2014</v>
      </c>
      <c r="K867" s="231">
        <v>2</v>
      </c>
      <c r="L867" s="231">
        <v>10</v>
      </c>
      <c r="M867">
        <v>0.28009499999999998</v>
      </c>
      <c r="N867">
        <v>76</v>
      </c>
      <c r="O867" s="233">
        <v>2.6484999999999999</v>
      </c>
      <c r="P867">
        <f t="shared" si="64"/>
        <v>3.6854605263157893E-3</v>
      </c>
      <c r="Q867" s="232">
        <v>30.565298080000002</v>
      </c>
      <c r="R867">
        <f t="shared" si="65"/>
        <v>2.0539880309760004</v>
      </c>
    </row>
    <row r="868" spans="1:18" ht="15">
      <c r="A868" t="s">
        <v>143</v>
      </c>
      <c r="B868" t="s">
        <v>168</v>
      </c>
      <c r="C868">
        <v>1987</v>
      </c>
      <c r="D868">
        <v>2</v>
      </c>
      <c r="E868">
        <v>11</v>
      </c>
      <c r="F868">
        <v>34</v>
      </c>
      <c r="J868" s="231">
        <v>2014</v>
      </c>
      <c r="K868" s="231">
        <v>2</v>
      </c>
      <c r="L868" s="231">
        <v>11</v>
      </c>
      <c r="M868">
        <v>0.26529999999999998</v>
      </c>
      <c r="N868">
        <v>76</v>
      </c>
      <c r="O868" s="233">
        <v>2.3494000000000002</v>
      </c>
      <c r="P868">
        <f t="shared" si="64"/>
        <v>3.4907894736842101E-3</v>
      </c>
      <c r="Q868" s="232">
        <v>32.071573559999997</v>
      </c>
      <c r="R868">
        <f t="shared" si="65"/>
        <v>2.1552097432320001</v>
      </c>
    </row>
    <row r="869" spans="1:18" ht="15">
      <c r="A869" t="s">
        <v>143</v>
      </c>
      <c r="B869" t="s">
        <v>168</v>
      </c>
      <c r="C869">
        <v>1987</v>
      </c>
      <c r="D869">
        <v>2</v>
      </c>
      <c r="E869">
        <v>12</v>
      </c>
      <c r="F869">
        <v>44.89</v>
      </c>
      <c r="J869" s="231">
        <v>2014</v>
      </c>
      <c r="K869" s="231">
        <v>2</v>
      </c>
      <c r="L869" s="231">
        <v>12</v>
      </c>
      <c r="M869">
        <v>0.22103500000000001</v>
      </c>
      <c r="N869">
        <v>76</v>
      </c>
      <c r="O869" s="233">
        <v>2.6958000000000002</v>
      </c>
      <c r="P869">
        <f t="shared" si="64"/>
        <v>2.9083552631578948E-3</v>
      </c>
      <c r="Q869" s="232">
        <v>33.573000890000003</v>
      </c>
      <c r="R869">
        <f t="shared" si="65"/>
        <v>2.2561056598080005</v>
      </c>
    </row>
    <row r="870" spans="1:18" ht="15">
      <c r="A870" t="s">
        <v>143</v>
      </c>
      <c r="B870" t="s">
        <v>168</v>
      </c>
      <c r="C870">
        <v>1987</v>
      </c>
      <c r="D870">
        <v>2</v>
      </c>
      <c r="E870">
        <v>13</v>
      </c>
      <c r="F870">
        <v>30.25</v>
      </c>
      <c r="J870" s="231">
        <v>2014</v>
      </c>
      <c r="K870" s="231">
        <v>2</v>
      </c>
      <c r="L870" s="231">
        <v>13</v>
      </c>
      <c r="M870">
        <v>0.21629999999999999</v>
      </c>
      <c r="N870">
        <v>76</v>
      </c>
      <c r="O870" s="233">
        <v>2.8372999999999999</v>
      </c>
      <c r="P870">
        <f t="shared" si="64"/>
        <v>2.8460526315789471E-3</v>
      </c>
      <c r="Q870" s="232">
        <v>27.031796740000001</v>
      </c>
      <c r="R870">
        <f t="shared" si="65"/>
        <v>1.8165367409280002</v>
      </c>
    </row>
    <row r="871" spans="1:18" ht="15">
      <c r="A871" t="s">
        <v>143</v>
      </c>
      <c r="B871" t="s">
        <v>168</v>
      </c>
      <c r="C871">
        <v>1987</v>
      </c>
      <c r="D871">
        <v>2</v>
      </c>
      <c r="E871">
        <v>14</v>
      </c>
      <c r="F871">
        <v>44.89</v>
      </c>
      <c r="J871" s="231">
        <v>2014</v>
      </c>
      <c r="K871" s="231">
        <v>2</v>
      </c>
      <c r="L871" s="231">
        <v>14</v>
      </c>
      <c r="M871">
        <v>0.22678500000000001</v>
      </c>
      <c r="N871">
        <v>76</v>
      </c>
      <c r="O871" s="233">
        <v>2.8012999999999999</v>
      </c>
      <c r="P871">
        <f t="shared" si="64"/>
        <v>2.984013157894737E-3</v>
      </c>
      <c r="Q871" s="232">
        <v>30.261226239999999</v>
      </c>
      <c r="R871">
        <f t="shared" si="65"/>
        <v>2.0335544033280004</v>
      </c>
    </row>
    <row r="872" spans="1:18" ht="15">
      <c r="A872" t="s">
        <v>143</v>
      </c>
      <c r="B872" t="s">
        <v>168</v>
      </c>
      <c r="C872">
        <v>1987</v>
      </c>
      <c r="D872">
        <v>3</v>
      </c>
      <c r="E872">
        <v>1</v>
      </c>
      <c r="F872">
        <v>35.450000000000003</v>
      </c>
      <c r="J872" s="231">
        <v>2014</v>
      </c>
      <c r="K872" s="231">
        <v>3</v>
      </c>
      <c r="L872" s="231">
        <v>1</v>
      </c>
      <c r="M872">
        <v>0.34411999999999998</v>
      </c>
      <c r="N872">
        <v>76</v>
      </c>
      <c r="O872" s="233">
        <v>1.7817000000000001</v>
      </c>
      <c r="P872">
        <f t="shared" si="64"/>
        <v>4.5278947368421049E-3</v>
      </c>
      <c r="Q872" s="232">
        <v>28.894101920000001</v>
      </c>
      <c r="R872">
        <f t="shared" si="65"/>
        <v>1.9416836490239999</v>
      </c>
    </row>
    <row r="873" spans="1:18" ht="15">
      <c r="A873" t="s">
        <v>143</v>
      </c>
      <c r="B873" t="s">
        <v>168</v>
      </c>
      <c r="C873">
        <v>1987</v>
      </c>
      <c r="D873">
        <v>3</v>
      </c>
      <c r="E873">
        <v>2</v>
      </c>
      <c r="F873">
        <v>30.98</v>
      </c>
      <c r="J873" s="231">
        <v>2014</v>
      </c>
      <c r="K873" s="231">
        <v>3</v>
      </c>
      <c r="L873" s="231">
        <v>2</v>
      </c>
      <c r="M873">
        <v>0.339725</v>
      </c>
      <c r="N873">
        <v>76</v>
      </c>
      <c r="O873" s="233">
        <v>1.8387</v>
      </c>
      <c r="P873">
        <f t="shared" si="64"/>
        <v>4.470065789473684E-3</v>
      </c>
      <c r="Q873" s="232">
        <v>33.014103059999997</v>
      </c>
      <c r="R873">
        <f t="shared" si="65"/>
        <v>2.2185477256319999</v>
      </c>
    </row>
    <row r="874" spans="1:18" ht="15">
      <c r="A874" t="s">
        <v>143</v>
      </c>
      <c r="B874" t="s">
        <v>168</v>
      </c>
      <c r="C874">
        <v>1987</v>
      </c>
      <c r="D874">
        <v>3</v>
      </c>
      <c r="E874">
        <v>3</v>
      </c>
      <c r="F874">
        <v>42.47</v>
      </c>
      <c r="J874" s="231">
        <v>2014</v>
      </c>
      <c r="K874" s="231">
        <v>3</v>
      </c>
      <c r="L874" s="231">
        <v>3</v>
      </c>
      <c r="M874">
        <v>0.30420000000000003</v>
      </c>
      <c r="N874">
        <v>76</v>
      </c>
      <c r="O874" s="233">
        <v>2.0703</v>
      </c>
      <c r="P874">
        <f t="shared" si="64"/>
        <v>4.0026315789473688E-3</v>
      </c>
      <c r="Q874" s="232">
        <v>29.154266119999999</v>
      </c>
      <c r="R874">
        <f t="shared" si="65"/>
        <v>1.959166683264</v>
      </c>
    </row>
    <row r="875" spans="1:18" ht="15">
      <c r="A875" t="s">
        <v>143</v>
      </c>
      <c r="B875" t="s">
        <v>168</v>
      </c>
      <c r="C875">
        <v>1987</v>
      </c>
      <c r="D875">
        <v>3</v>
      </c>
      <c r="E875">
        <v>4</v>
      </c>
      <c r="F875">
        <v>46.83</v>
      </c>
      <c r="J875" s="231">
        <v>2014</v>
      </c>
      <c r="K875" s="231">
        <v>3</v>
      </c>
      <c r="L875" s="231">
        <v>4</v>
      </c>
      <c r="M875">
        <v>0.30840000000000001</v>
      </c>
      <c r="N875">
        <v>76</v>
      </c>
      <c r="O875" s="233">
        <v>2.5686</v>
      </c>
      <c r="P875">
        <f t="shared" si="64"/>
        <v>4.057894736842105E-3</v>
      </c>
      <c r="Q875" s="232">
        <v>28.678526000000002</v>
      </c>
      <c r="R875">
        <f t="shared" si="65"/>
        <v>1.9271969472000003</v>
      </c>
    </row>
    <row r="876" spans="1:18" ht="15">
      <c r="A876" t="s">
        <v>143</v>
      </c>
      <c r="B876" t="s">
        <v>168</v>
      </c>
      <c r="C876">
        <v>1987</v>
      </c>
      <c r="D876">
        <v>3</v>
      </c>
      <c r="E876">
        <v>5</v>
      </c>
      <c r="F876">
        <v>42.11</v>
      </c>
      <c r="J876" s="231">
        <v>2014</v>
      </c>
      <c r="K876" s="231">
        <v>3</v>
      </c>
      <c r="L876" s="231">
        <v>5</v>
      </c>
      <c r="M876">
        <v>0.278165</v>
      </c>
      <c r="N876">
        <v>76</v>
      </c>
      <c r="O876" s="233">
        <v>2.7454999999999998</v>
      </c>
      <c r="P876">
        <f t="shared" si="64"/>
        <v>3.660065789473684E-3</v>
      </c>
      <c r="Q876" s="232">
        <v>25.249819970000001</v>
      </c>
      <c r="R876">
        <f t="shared" si="65"/>
        <v>1.6967879019840004</v>
      </c>
    </row>
    <row r="877" spans="1:18" ht="15">
      <c r="A877" t="s">
        <v>143</v>
      </c>
      <c r="B877" t="s">
        <v>168</v>
      </c>
      <c r="C877">
        <v>1987</v>
      </c>
      <c r="D877">
        <v>3</v>
      </c>
      <c r="E877">
        <v>6</v>
      </c>
      <c r="F877">
        <v>44.04</v>
      </c>
      <c r="J877" s="231">
        <v>2014</v>
      </c>
      <c r="K877" s="231">
        <v>3</v>
      </c>
      <c r="L877" s="231">
        <v>6</v>
      </c>
      <c r="M877">
        <v>0.26363999999999999</v>
      </c>
      <c r="N877">
        <v>76</v>
      </c>
      <c r="O877" s="233">
        <v>2.7622</v>
      </c>
      <c r="P877">
        <f t="shared" si="64"/>
        <v>3.4689473684210523E-3</v>
      </c>
      <c r="Q877" s="232">
        <v>29.545876799999998</v>
      </c>
      <c r="R877">
        <f t="shared" si="65"/>
        <v>1.9854829209600002</v>
      </c>
    </row>
    <row r="878" spans="1:18" ht="15">
      <c r="A878" t="s">
        <v>143</v>
      </c>
      <c r="B878" t="s">
        <v>168</v>
      </c>
      <c r="C878">
        <v>1987</v>
      </c>
      <c r="D878">
        <v>3</v>
      </c>
      <c r="E878">
        <v>7</v>
      </c>
      <c r="F878">
        <v>43.56</v>
      </c>
      <c r="J878" s="231">
        <v>2014</v>
      </c>
      <c r="K878" s="231">
        <v>3</v>
      </c>
      <c r="L878" s="231">
        <v>7</v>
      </c>
      <c r="M878">
        <v>0.231625</v>
      </c>
      <c r="N878">
        <v>76</v>
      </c>
      <c r="O878" s="233">
        <v>2.6518000000000002</v>
      </c>
      <c r="P878">
        <f t="shared" si="64"/>
        <v>3.0476973684210526E-3</v>
      </c>
      <c r="Q878" s="232">
        <v>32.210823150000003</v>
      </c>
      <c r="R878">
        <f t="shared" si="65"/>
        <v>2.1645673156800003</v>
      </c>
    </row>
    <row r="879" spans="1:18" ht="15">
      <c r="A879" t="s">
        <v>143</v>
      </c>
      <c r="B879" t="s">
        <v>168</v>
      </c>
      <c r="C879">
        <v>1987</v>
      </c>
      <c r="D879">
        <v>3</v>
      </c>
      <c r="E879">
        <v>8</v>
      </c>
      <c r="F879">
        <v>43.8</v>
      </c>
      <c r="J879" s="231">
        <v>2014</v>
      </c>
      <c r="K879" s="231">
        <v>3</v>
      </c>
      <c r="L879" s="231">
        <v>8</v>
      </c>
      <c r="M879">
        <v>0.23985499999999998</v>
      </c>
      <c r="N879">
        <v>76</v>
      </c>
      <c r="O879" s="233">
        <v>2.4417</v>
      </c>
      <c r="P879">
        <f t="shared" si="64"/>
        <v>3.1559868421052631E-3</v>
      </c>
      <c r="Q879" s="232">
        <v>30.41174908</v>
      </c>
      <c r="R879">
        <f t="shared" si="65"/>
        <v>2.0436695381760002</v>
      </c>
    </row>
    <row r="880" spans="1:18" ht="15">
      <c r="A880" t="s">
        <v>143</v>
      </c>
      <c r="B880" t="s">
        <v>168</v>
      </c>
      <c r="C880">
        <v>1987</v>
      </c>
      <c r="D880">
        <v>3</v>
      </c>
      <c r="E880">
        <v>9</v>
      </c>
      <c r="F880">
        <v>30.01</v>
      </c>
      <c r="J880" s="231">
        <v>2014</v>
      </c>
      <c r="K880" s="231">
        <v>3</v>
      </c>
      <c r="L880" s="231">
        <v>9</v>
      </c>
      <c r="M880">
        <v>0.27484999999999998</v>
      </c>
      <c r="N880">
        <v>76</v>
      </c>
      <c r="O880" s="233">
        <v>2.4986999999999999</v>
      </c>
      <c r="P880">
        <f t="shared" si="64"/>
        <v>3.6164473684210524E-3</v>
      </c>
      <c r="Q880" s="232">
        <v>29.10433128</v>
      </c>
      <c r="R880">
        <f t="shared" si="65"/>
        <v>1.9558110620160003</v>
      </c>
    </row>
    <row r="881" spans="1:18" ht="15">
      <c r="A881" t="s">
        <v>143</v>
      </c>
      <c r="B881" t="s">
        <v>168</v>
      </c>
      <c r="C881">
        <v>1987</v>
      </c>
      <c r="D881">
        <v>3</v>
      </c>
      <c r="E881">
        <v>10</v>
      </c>
      <c r="F881">
        <v>43.8</v>
      </c>
      <c r="J881" s="231">
        <v>2014</v>
      </c>
      <c r="K881" s="231">
        <v>3</v>
      </c>
      <c r="L881" s="231">
        <v>10</v>
      </c>
      <c r="M881">
        <v>0.25592999999999999</v>
      </c>
      <c r="N881">
        <v>76</v>
      </c>
      <c r="O881" s="233">
        <v>2.6964999999999999</v>
      </c>
      <c r="P881">
        <f t="shared" si="64"/>
        <v>3.3674999999999998E-3</v>
      </c>
      <c r="Q881" s="232">
        <v>30.666265129999999</v>
      </c>
      <c r="R881">
        <f t="shared" si="65"/>
        <v>2.0607730167359999</v>
      </c>
    </row>
    <row r="882" spans="1:18" ht="15">
      <c r="A882" t="s">
        <v>143</v>
      </c>
      <c r="B882" t="s">
        <v>168</v>
      </c>
      <c r="C882">
        <v>1987</v>
      </c>
      <c r="D882">
        <v>3</v>
      </c>
      <c r="E882">
        <v>11</v>
      </c>
      <c r="F882">
        <v>35.57</v>
      </c>
      <c r="J882" s="231">
        <v>2014</v>
      </c>
      <c r="K882" s="231">
        <v>3</v>
      </c>
      <c r="L882" s="231">
        <v>11</v>
      </c>
      <c r="M882">
        <v>0.23147000000000001</v>
      </c>
      <c r="N882">
        <v>76</v>
      </c>
      <c r="O882" s="233">
        <v>2.5649999999999999</v>
      </c>
      <c r="P882">
        <f t="shared" si="64"/>
        <v>3.0456578947368421E-3</v>
      </c>
      <c r="Q882" s="232">
        <v>32.708073120000002</v>
      </c>
      <c r="R882">
        <f t="shared" si="65"/>
        <v>2.1979825136640003</v>
      </c>
    </row>
    <row r="883" spans="1:18" ht="15">
      <c r="A883" t="s">
        <v>143</v>
      </c>
      <c r="B883" t="s">
        <v>168</v>
      </c>
      <c r="C883">
        <v>1987</v>
      </c>
      <c r="D883">
        <v>3</v>
      </c>
      <c r="E883">
        <v>12</v>
      </c>
      <c r="F883">
        <v>43.44</v>
      </c>
      <c r="J883" s="231">
        <v>2014</v>
      </c>
      <c r="K883" s="231">
        <v>3</v>
      </c>
      <c r="L883" s="231">
        <v>12</v>
      </c>
      <c r="M883">
        <v>0.26161000000000001</v>
      </c>
      <c r="N883">
        <v>76</v>
      </c>
      <c r="O883" s="233">
        <v>3.0745</v>
      </c>
      <c r="P883">
        <f t="shared" si="64"/>
        <v>3.4422368421052631E-3</v>
      </c>
      <c r="Q883" s="232">
        <v>30.227498650000001</v>
      </c>
      <c r="R883">
        <f t="shared" si="65"/>
        <v>2.03128790928</v>
      </c>
    </row>
    <row r="884" spans="1:18" ht="15">
      <c r="A884" t="s">
        <v>143</v>
      </c>
      <c r="B884" t="s">
        <v>168</v>
      </c>
      <c r="C884">
        <v>1987</v>
      </c>
      <c r="D884">
        <v>3</v>
      </c>
      <c r="E884">
        <v>13</v>
      </c>
      <c r="F884">
        <v>39.200000000000003</v>
      </c>
      <c r="J884" s="231">
        <v>2014</v>
      </c>
      <c r="K884" s="231">
        <v>3</v>
      </c>
      <c r="L884" s="231">
        <v>13</v>
      </c>
      <c r="M884">
        <v>0.23952499999999999</v>
      </c>
      <c r="N884">
        <v>76</v>
      </c>
      <c r="O884" s="233">
        <v>3.0388999999999999</v>
      </c>
      <c r="P884">
        <f t="shared" si="64"/>
        <v>3.151644736842105E-3</v>
      </c>
      <c r="Q884" s="232">
        <v>25.30655896</v>
      </c>
      <c r="R884">
        <f t="shared" si="65"/>
        <v>1.7006007621120003</v>
      </c>
    </row>
    <row r="885" spans="1:18" ht="15">
      <c r="A885" t="s">
        <v>143</v>
      </c>
      <c r="B885" t="s">
        <v>168</v>
      </c>
      <c r="C885">
        <v>1987</v>
      </c>
      <c r="D885">
        <v>3</v>
      </c>
      <c r="E885">
        <v>14</v>
      </c>
      <c r="F885">
        <v>42.23</v>
      </c>
      <c r="J885" s="231">
        <v>2014</v>
      </c>
      <c r="K885" s="231">
        <v>3</v>
      </c>
      <c r="L885" s="231">
        <v>14</v>
      </c>
      <c r="M885">
        <v>0.313975</v>
      </c>
      <c r="N885">
        <v>76</v>
      </c>
      <c r="O885" s="233">
        <v>1.8320000000000001</v>
      </c>
      <c r="P885">
        <f t="shared" si="64"/>
        <v>4.1312500000000004E-3</v>
      </c>
      <c r="Q885" s="232">
        <v>32.617319629999997</v>
      </c>
      <c r="R885">
        <f t="shared" si="65"/>
        <v>2.1918838791359998</v>
      </c>
    </row>
    <row r="886" spans="1:18" ht="15">
      <c r="A886" t="s">
        <v>143</v>
      </c>
      <c r="B886" t="s">
        <v>168</v>
      </c>
      <c r="C886">
        <v>1987</v>
      </c>
      <c r="D886">
        <v>4</v>
      </c>
      <c r="E886">
        <v>1</v>
      </c>
      <c r="F886">
        <v>29.89</v>
      </c>
      <c r="J886" s="231">
        <v>2014</v>
      </c>
      <c r="K886" s="231">
        <v>4</v>
      </c>
      <c r="L886" s="231">
        <v>1</v>
      </c>
      <c r="M886">
        <v>0.34985500000000003</v>
      </c>
      <c r="N886">
        <v>76</v>
      </c>
      <c r="O886" s="233">
        <v>1.8320000000000001</v>
      </c>
      <c r="P886">
        <f t="shared" si="64"/>
        <v>4.6033552631578947E-3</v>
      </c>
      <c r="Q886" s="232">
        <v>33.790413460000003</v>
      </c>
      <c r="R886">
        <f t="shared" si="65"/>
        <v>2.2707157845120003</v>
      </c>
    </row>
    <row r="887" spans="1:18" ht="15">
      <c r="A887" t="s">
        <v>143</v>
      </c>
      <c r="B887" t="s">
        <v>168</v>
      </c>
      <c r="C887">
        <v>1987</v>
      </c>
      <c r="D887">
        <v>4</v>
      </c>
      <c r="E887">
        <v>2</v>
      </c>
      <c r="F887">
        <v>29.28</v>
      </c>
      <c r="J887" s="231">
        <v>2014</v>
      </c>
      <c r="K887" s="231">
        <v>4</v>
      </c>
      <c r="L887" s="231">
        <v>2</v>
      </c>
      <c r="M887">
        <v>0.32515499999999997</v>
      </c>
      <c r="N887">
        <v>76</v>
      </c>
      <c r="O887" s="233">
        <v>2.0556999999999999</v>
      </c>
      <c r="P887">
        <f t="shared" si="64"/>
        <v>4.2783552631578941E-3</v>
      </c>
      <c r="Q887" s="232">
        <v>31.1985055</v>
      </c>
      <c r="R887">
        <f t="shared" si="65"/>
        <v>2.0965395696</v>
      </c>
    </row>
    <row r="888" spans="1:18" ht="15">
      <c r="A888" t="s">
        <v>143</v>
      </c>
      <c r="B888" t="s">
        <v>168</v>
      </c>
      <c r="C888">
        <v>1987</v>
      </c>
      <c r="D888">
        <v>4</v>
      </c>
      <c r="E888">
        <v>3</v>
      </c>
      <c r="F888">
        <v>40.049999999999997</v>
      </c>
      <c r="J888" s="231">
        <v>2014</v>
      </c>
      <c r="K888" s="231">
        <v>4</v>
      </c>
      <c r="L888" s="231">
        <v>3</v>
      </c>
      <c r="M888">
        <v>0.332675</v>
      </c>
      <c r="N888">
        <v>76</v>
      </c>
      <c r="O888" s="233">
        <v>1.9237</v>
      </c>
      <c r="P888">
        <f t="shared" si="64"/>
        <v>4.3773026315789476E-3</v>
      </c>
      <c r="Q888" s="232">
        <v>29.793548909999998</v>
      </c>
      <c r="R888">
        <f t="shared" si="65"/>
        <v>2.0021264867520001</v>
      </c>
    </row>
    <row r="889" spans="1:18" ht="15">
      <c r="A889" t="s">
        <v>143</v>
      </c>
      <c r="B889" t="s">
        <v>168</v>
      </c>
      <c r="C889">
        <v>1987</v>
      </c>
      <c r="D889">
        <v>4</v>
      </c>
      <c r="E889">
        <v>4</v>
      </c>
      <c r="F889">
        <v>40.659999999999997</v>
      </c>
      <c r="J889" s="231">
        <v>2014</v>
      </c>
      <c r="K889" s="231">
        <v>4</v>
      </c>
      <c r="L889" s="231">
        <v>4</v>
      </c>
      <c r="M889">
        <v>0.29947500000000005</v>
      </c>
      <c r="N889">
        <v>76</v>
      </c>
      <c r="O889" s="233">
        <v>2.1878000000000002</v>
      </c>
      <c r="P889">
        <f t="shared" si="64"/>
        <v>3.9404605263157902E-3</v>
      </c>
      <c r="Q889" s="232">
        <v>25.933383169999999</v>
      </c>
      <c r="R889">
        <f t="shared" si="65"/>
        <v>1.7427233490240002</v>
      </c>
    </row>
    <row r="890" spans="1:18" ht="15">
      <c r="A890" t="s">
        <v>143</v>
      </c>
      <c r="B890" t="s">
        <v>168</v>
      </c>
      <c r="C890">
        <v>1987</v>
      </c>
      <c r="D890">
        <v>4</v>
      </c>
      <c r="E890">
        <v>5</v>
      </c>
      <c r="F890">
        <v>42.11</v>
      </c>
      <c r="J890" s="231">
        <v>2014</v>
      </c>
      <c r="K890" s="231">
        <v>4</v>
      </c>
      <c r="L890" s="231">
        <v>5</v>
      </c>
      <c r="M890">
        <v>0.31254499999999996</v>
      </c>
      <c r="N890">
        <v>76</v>
      </c>
      <c r="O890" s="233">
        <v>2.3658999999999999</v>
      </c>
      <c r="P890">
        <f t="shared" si="64"/>
        <v>4.112434210526315E-3</v>
      </c>
      <c r="Q890" s="232">
        <v>26.859852020000002</v>
      </c>
      <c r="R890">
        <f t="shared" si="65"/>
        <v>1.8049820557440002</v>
      </c>
    </row>
    <row r="891" spans="1:18" ht="15">
      <c r="A891" t="s">
        <v>143</v>
      </c>
      <c r="B891" t="s">
        <v>168</v>
      </c>
      <c r="C891">
        <v>1987</v>
      </c>
      <c r="D891">
        <v>4</v>
      </c>
      <c r="E891">
        <v>6</v>
      </c>
      <c r="F891">
        <v>40.9</v>
      </c>
      <c r="J891" s="231">
        <v>2014</v>
      </c>
      <c r="K891" s="231">
        <v>4</v>
      </c>
      <c r="L891" s="231">
        <v>6</v>
      </c>
      <c r="M891">
        <v>0.263345</v>
      </c>
      <c r="N891">
        <v>76</v>
      </c>
      <c r="O891" s="233">
        <v>2.7585999999999999</v>
      </c>
      <c r="P891">
        <f t="shared" si="64"/>
        <v>3.4650657894736842E-3</v>
      </c>
      <c r="Q891" s="232">
        <v>26.83322806</v>
      </c>
      <c r="R891">
        <f t="shared" si="65"/>
        <v>1.8031929256320003</v>
      </c>
    </row>
    <row r="892" spans="1:18" ht="15">
      <c r="A892" t="s">
        <v>143</v>
      </c>
      <c r="B892" t="s">
        <v>168</v>
      </c>
      <c r="C892">
        <v>1987</v>
      </c>
      <c r="D892">
        <v>4</v>
      </c>
      <c r="E892">
        <v>7</v>
      </c>
      <c r="F892">
        <v>39.57</v>
      </c>
      <c r="J892" s="231">
        <v>2014</v>
      </c>
      <c r="K892" s="231">
        <v>4</v>
      </c>
      <c r="L892" s="231">
        <v>7</v>
      </c>
      <c r="M892">
        <v>0.25904499999999997</v>
      </c>
      <c r="N892">
        <v>76</v>
      </c>
      <c r="O892" s="233">
        <v>2.8611</v>
      </c>
      <c r="P892">
        <f t="shared" si="64"/>
        <v>3.4084868421052628E-3</v>
      </c>
      <c r="Q892" s="232">
        <v>27.173821190000002</v>
      </c>
      <c r="R892">
        <f t="shared" si="65"/>
        <v>1.8260807839680004</v>
      </c>
    </row>
    <row r="893" spans="1:18" ht="15">
      <c r="A893" t="s">
        <v>143</v>
      </c>
      <c r="B893" t="s">
        <v>168</v>
      </c>
      <c r="C893">
        <v>1987</v>
      </c>
      <c r="D893">
        <v>4</v>
      </c>
      <c r="E893">
        <v>8</v>
      </c>
      <c r="F893">
        <v>27.95</v>
      </c>
      <c r="J893" s="231">
        <v>2014</v>
      </c>
      <c r="K893" s="231">
        <v>4</v>
      </c>
      <c r="L893" s="231">
        <v>8</v>
      </c>
      <c r="M893">
        <v>0.30047500000000005</v>
      </c>
      <c r="N893">
        <v>76</v>
      </c>
      <c r="O893" s="233">
        <v>2.4293</v>
      </c>
      <c r="P893">
        <f t="shared" si="64"/>
        <v>3.9536184210526319E-3</v>
      </c>
      <c r="Q893" s="232">
        <v>28.135466829999999</v>
      </c>
      <c r="R893">
        <f t="shared" si="65"/>
        <v>1.8907033709760002</v>
      </c>
    </row>
    <row r="894" spans="1:18" ht="15">
      <c r="A894" t="s">
        <v>143</v>
      </c>
      <c r="B894" t="s">
        <v>168</v>
      </c>
      <c r="C894">
        <v>1987</v>
      </c>
      <c r="D894">
        <v>4</v>
      </c>
      <c r="E894">
        <v>9</v>
      </c>
      <c r="F894">
        <v>41.14</v>
      </c>
      <c r="J894" s="231">
        <v>2014</v>
      </c>
      <c r="K894" s="231">
        <v>4</v>
      </c>
      <c r="L894" s="231">
        <v>9</v>
      </c>
      <c r="M894">
        <v>0.29066499999999995</v>
      </c>
      <c r="N894">
        <v>76</v>
      </c>
      <c r="O894" s="233">
        <v>2.3456000000000001</v>
      </c>
      <c r="P894">
        <f t="shared" si="64"/>
        <v>3.82453947368421E-3</v>
      </c>
      <c r="Q894" s="232">
        <v>31.316603369999999</v>
      </c>
      <c r="R894">
        <f t="shared" si="65"/>
        <v>2.1044757464640003</v>
      </c>
    </row>
    <row r="895" spans="1:18" ht="15">
      <c r="A895" t="s">
        <v>143</v>
      </c>
      <c r="B895" t="s">
        <v>168</v>
      </c>
      <c r="C895">
        <v>1987</v>
      </c>
      <c r="D895">
        <v>4</v>
      </c>
      <c r="E895">
        <v>10</v>
      </c>
      <c r="F895">
        <v>43.32</v>
      </c>
      <c r="J895" s="231">
        <v>2014</v>
      </c>
      <c r="K895" s="231">
        <v>4</v>
      </c>
      <c r="L895" s="231">
        <v>10</v>
      </c>
      <c r="M895">
        <v>0.27008500000000002</v>
      </c>
      <c r="N895">
        <v>76</v>
      </c>
      <c r="O895" s="233">
        <v>2.5745</v>
      </c>
      <c r="P895">
        <f t="shared" si="64"/>
        <v>3.5537500000000001E-3</v>
      </c>
      <c r="Q895" s="232">
        <v>28.873444429999999</v>
      </c>
      <c r="R895">
        <f t="shared" si="65"/>
        <v>1.9402954656960001</v>
      </c>
    </row>
    <row r="896" spans="1:18" ht="15">
      <c r="A896" t="s">
        <v>143</v>
      </c>
      <c r="B896" t="s">
        <v>168</v>
      </c>
      <c r="C896">
        <v>1987</v>
      </c>
      <c r="D896">
        <v>4</v>
      </c>
      <c r="E896">
        <v>11</v>
      </c>
      <c r="F896">
        <v>42.95</v>
      </c>
      <c r="J896" s="231">
        <v>2014</v>
      </c>
      <c r="K896" s="231">
        <v>4</v>
      </c>
      <c r="L896" s="231">
        <v>11</v>
      </c>
      <c r="M896">
        <v>0.31825000000000003</v>
      </c>
      <c r="N896">
        <v>76</v>
      </c>
      <c r="O896" s="129" t="s">
        <v>17</v>
      </c>
      <c r="P896">
        <f t="shared" si="64"/>
        <v>4.1875000000000002E-3</v>
      </c>
      <c r="Q896" s="232">
        <v>32.634012740000003</v>
      </c>
      <c r="R896">
        <f t="shared" si="65"/>
        <v>2.1930056561280002</v>
      </c>
    </row>
    <row r="897" spans="1:18" ht="15">
      <c r="A897" t="s">
        <v>143</v>
      </c>
      <c r="B897" t="s">
        <v>168</v>
      </c>
      <c r="C897">
        <v>1987</v>
      </c>
      <c r="D897">
        <v>4</v>
      </c>
      <c r="E897">
        <v>12</v>
      </c>
      <c r="F897">
        <v>41.26</v>
      </c>
      <c r="J897" s="231">
        <v>2014</v>
      </c>
      <c r="K897" s="231">
        <v>4</v>
      </c>
      <c r="L897" s="231">
        <v>12</v>
      </c>
      <c r="M897">
        <v>0.28276499999999999</v>
      </c>
      <c r="N897">
        <v>76</v>
      </c>
      <c r="O897" s="233">
        <v>2.6124999999999998</v>
      </c>
      <c r="P897">
        <f t="shared" si="64"/>
        <v>3.7205921052631576E-3</v>
      </c>
      <c r="Q897" s="232">
        <v>27.762850820000001</v>
      </c>
      <c r="R897">
        <f t="shared" si="65"/>
        <v>1.8656635751040003</v>
      </c>
    </row>
    <row r="898" spans="1:18" ht="15">
      <c r="A898" t="s">
        <v>143</v>
      </c>
      <c r="B898" t="s">
        <v>168</v>
      </c>
      <c r="C898">
        <v>1987</v>
      </c>
      <c r="D898">
        <v>4</v>
      </c>
      <c r="E898">
        <v>13</v>
      </c>
      <c r="F898">
        <v>27.47</v>
      </c>
      <c r="J898" s="231">
        <v>2014</v>
      </c>
      <c r="K898" s="231">
        <v>4</v>
      </c>
      <c r="L898" s="231">
        <v>13</v>
      </c>
      <c r="M898">
        <v>0.254915</v>
      </c>
      <c r="N898">
        <v>76</v>
      </c>
      <c r="O898" s="233">
        <v>2.9609999999999999</v>
      </c>
      <c r="P898">
        <f t="shared" si="64"/>
        <v>3.3541447368421054E-3</v>
      </c>
      <c r="Q898" s="232">
        <v>24.112654750000001</v>
      </c>
      <c r="R898">
        <f t="shared" si="65"/>
        <v>1.6203703992000003</v>
      </c>
    </row>
    <row r="899" spans="1:18" ht="15">
      <c r="A899" t="s">
        <v>143</v>
      </c>
      <c r="B899" t="s">
        <v>168</v>
      </c>
      <c r="C899">
        <v>1987</v>
      </c>
      <c r="D899">
        <v>4</v>
      </c>
      <c r="E899">
        <v>14</v>
      </c>
      <c r="F899">
        <v>44.04</v>
      </c>
      <c r="J899" s="231">
        <v>2014</v>
      </c>
      <c r="K899" s="231">
        <v>4</v>
      </c>
      <c r="L899" s="231">
        <v>14</v>
      </c>
      <c r="M899">
        <v>0.29600499999999996</v>
      </c>
      <c r="N899">
        <v>76</v>
      </c>
      <c r="O899" s="233">
        <v>2.3618000000000001</v>
      </c>
      <c r="P899">
        <f t="shared" si="64"/>
        <v>3.8948026315789469E-3</v>
      </c>
      <c r="Q899" s="232">
        <v>37.850808600000001</v>
      </c>
      <c r="R899">
        <f t="shared" si="65"/>
        <v>2.54357433792</v>
      </c>
    </row>
    <row r="900" spans="1:18">
      <c r="A900" t="s">
        <v>143</v>
      </c>
      <c r="B900" t="s">
        <v>168</v>
      </c>
      <c r="C900">
        <v>1988</v>
      </c>
      <c r="D900">
        <v>1</v>
      </c>
      <c r="E900">
        <v>1</v>
      </c>
      <c r="F900">
        <v>25.89</v>
      </c>
      <c r="J900" s="189">
        <v>2015</v>
      </c>
      <c r="K900" s="189">
        <v>1</v>
      </c>
      <c r="L900" s="189">
        <v>1</v>
      </c>
      <c r="M900">
        <v>0.36553999999999998</v>
      </c>
      <c r="N900">
        <v>101</v>
      </c>
      <c r="O900" s="233">
        <v>2.1013000000000002</v>
      </c>
      <c r="P900">
        <f>M900/N900</f>
        <v>3.619207920792079E-3</v>
      </c>
      <c r="Q900" s="190">
        <v>21.281781174022854</v>
      </c>
      <c r="R900">
        <f>Q900*60*1.12/1000</f>
        <v>1.430135694894336</v>
      </c>
    </row>
    <row r="901" spans="1:18">
      <c r="A901" t="s">
        <v>143</v>
      </c>
      <c r="B901" t="s">
        <v>168</v>
      </c>
      <c r="C901">
        <v>1988</v>
      </c>
      <c r="D901">
        <v>1</v>
      </c>
      <c r="E901">
        <v>2</v>
      </c>
      <c r="F901">
        <v>24.93</v>
      </c>
      <c r="J901" s="189">
        <v>2015</v>
      </c>
      <c r="K901" s="189">
        <v>1</v>
      </c>
      <c r="L901" s="189">
        <v>2</v>
      </c>
      <c r="M901">
        <v>0.32844499999999999</v>
      </c>
      <c r="N901">
        <v>101</v>
      </c>
      <c r="O901" s="233">
        <v>2.0870000000000002</v>
      </c>
      <c r="P901">
        <f t="shared" ref="P901:P955" si="66">M901/N901</f>
        <v>3.2519306930693069E-3</v>
      </c>
      <c r="Q901" s="190">
        <v>12.360905597445326</v>
      </c>
      <c r="R901">
        <f t="shared" ref="R901:R955" si="67">Q901*60*1.12/1000</f>
        <v>0.83065285614832585</v>
      </c>
    </row>
    <row r="902" spans="1:18">
      <c r="A902" t="s">
        <v>143</v>
      </c>
      <c r="B902" t="s">
        <v>168</v>
      </c>
      <c r="C902">
        <v>1988</v>
      </c>
      <c r="D902">
        <v>1</v>
      </c>
      <c r="E902">
        <v>3</v>
      </c>
      <c r="F902">
        <v>38.840000000000003</v>
      </c>
      <c r="J902" s="189">
        <v>2015</v>
      </c>
      <c r="K902" s="189">
        <v>1</v>
      </c>
      <c r="L902" s="189">
        <v>3</v>
      </c>
      <c r="M902">
        <v>0.31176000000000004</v>
      </c>
      <c r="N902">
        <v>101</v>
      </c>
      <c r="O902" s="233">
        <v>2.0314000000000001</v>
      </c>
      <c r="P902">
        <f t="shared" si="66"/>
        <v>3.0867326732673269E-3</v>
      </c>
      <c r="Q902" s="190">
        <v>40.422744124324844</v>
      </c>
      <c r="R902">
        <f t="shared" si="67"/>
        <v>2.7164084051546298</v>
      </c>
    </row>
    <row r="903" spans="1:18">
      <c r="A903" t="s">
        <v>143</v>
      </c>
      <c r="B903" t="s">
        <v>168</v>
      </c>
      <c r="C903">
        <v>1988</v>
      </c>
      <c r="D903">
        <v>1</v>
      </c>
      <c r="E903">
        <v>4</v>
      </c>
      <c r="F903">
        <v>36.9</v>
      </c>
      <c r="J903" s="189">
        <v>2015</v>
      </c>
      <c r="K903" s="189">
        <v>1</v>
      </c>
      <c r="L903" s="189">
        <v>4</v>
      </c>
      <c r="M903">
        <v>0.321575</v>
      </c>
      <c r="N903">
        <v>101</v>
      </c>
      <c r="O903" s="233">
        <v>2.0882000000000001</v>
      </c>
      <c r="P903">
        <f t="shared" si="66"/>
        <v>3.183910891089109E-3</v>
      </c>
      <c r="Q903" s="190">
        <v>26.827089094180394</v>
      </c>
      <c r="R903">
        <f t="shared" si="67"/>
        <v>1.8027803871289227</v>
      </c>
    </row>
    <row r="904" spans="1:18">
      <c r="A904" t="s">
        <v>143</v>
      </c>
      <c r="B904" t="s">
        <v>168</v>
      </c>
      <c r="C904">
        <v>1988</v>
      </c>
      <c r="D904">
        <v>1</v>
      </c>
      <c r="E904">
        <v>5</v>
      </c>
      <c r="F904">
        <v>57.11</v>
      </c>
      <c r="J904" s="189">
        <v>2015</v>
      </c>
      <c r="K904" s="189">
        <v>1</v>
      </c>
      <c r="L904" s="189">
        <v>5</v>
      </c>
      <c r="M904">
        <v>0.38253500000000001</v>
      </c>
      <c r="N904">
        <v>101</v>
      </c>
      <c r="O904" s="233">
        <v>2.1533000000000002</v>
      </c>
      <c r="P904">
        <f t="shared" si="66"/>
        <v>3.7874752475247526E-3</v>
      </c>
      <c r="Q904" s="190">
        <v>50.874663865069223</v>
      </c>
      <c r="R904">
        <f t="shared" si="67"/>
        <v>3.4187774117326519</v>
      </c>
    </row>
    <row r="905" spans="1:18">
      <c r="A905" t="s">
        <v>143</v>
      </c>
      <c r="B905" t="s">
        <v>168</v>
      </c>
      <c r="C905">
        <v>1988</v>
      </c>
      <c r="D905">
        <v>1</v>
      </c>
      <c r="E905">
        <v>6</v>
      </c>
      <c r="F905">
        <v>57.47</v>
      </c>
      <c r="J905" s="189">
        <v>2015</v>
      </c>
      <c r="K905" s="189">
        <v>1</v>
      </c>
      <c r="L905" s="189">
        <v>6</v>
      </c>
      <c r="M905">
        <v>0.47195500000000001</v>
      </c>
      <c r="N905">
        <v>101</v>
      </c>
      <c r="O905" s="233">
        <v>2.2052999999999998</v>
      </c>
      <c r="P905">
        <f t="shared" si="66"/>
        <v>4.6728217821782178E-3</v>
      </c>
      <c r="Q905" s="190">
        <v>50.007519237007784</v>
      </c>
      <c r="R905">
        <f t="shared" si="67"/>
        <v>3.3605052927269234</v>
      </c>
    </row>
    <row r="906" spans="1:18">
      <c r="A906" t="s">
        <v>143</v>
      </c>
      <c r="B906" t="s">
        <v>168</v>
      </c>
      <c r="C906">
        <v>1988</v>
      </c>
      <c r="D906">
        <v>1</v>
      </c>
      <c r="E906">
        <v>7</v>
      </c>
      <c r="F906">
        <v>69.209999999999994</v>
      </c>
      <c r="J906" s="189">
        <v>2015</v>
      </c>
      <c r="K906" s="189">
        <v>1</v>
      </c>
      <c r="L906" s="189">
        <v>7</v>
      </c>
      <c r="M906">
        <v>0.35561999999999999</v>
      </c>
      <c r="N906">
        <v>101</v>
      </c>
      <c r="O906" s="233">
        <v>2.3382999999999998</v>
      </c>
      <c r="P906">
        <f t="shared" si="66"/>
        <v>3.5209900990099009E-3</v>
      </c>
      <c r="Q906" s="190">
        <v>39.302161020283926</v>
      </c>
      <c r="R906">
        <f t="shared" si="67"/>
        <v>2.6411052205630798</v>
      </c>
    </row>
    <row r="907" spans="1:18">
      <c r="A907" t="s">
        <v>143</v>
      </c>
      <c r="B907" t="s">
        <v>168</v>
      </c>
      <c r="C907">
        <v>1988</v>
      </c>
      <c r="D907">
        <v>1</v>
      </c>
      <c r="E907">
        <v>8</v>
      </c>
      <c r="F907">
        <v>60.86</v>
      </c>
      <c r="J907" s="189">
        <v>2015</v>
      </c>
      <c r="K907" s="189">
        <v>1</v>
      </c>
      <c r="L907" s="189">
        <v>8</v>
      </c>
      <c r="M907">
        <v>0.34584500000000001</v>
      </c>
      <c r="N907">
        <v>101</v>
      </c>
      <c r="O907" s="233">
        <v>2.3283</v>
      </c>
      <c r="P907">
        <f t="shared" si="66"/>
        <v>3.4242079207920792E-3</v>
      </c>
      <c r="Q907" s="190">
        <v>36.332508560020486</v>
      </c>
      <c r="R907">
        <f t="shared" si="67"/>
        <v>2.4415445752333769</v>
      </c>
    </row>
    <row r="908" spans="1:18">
      <c r="A908" t="s">
        <v>143</v>
      </c>
      <c r="B908" t="s">
        <v>168</v>
      </c>
      <c r="C908">
        <v>1988</v>
      </c>
      <c r="D908">
        <v>1</v>
      </c>
      <c r="E908">
        <v>9</v>
      </c>
      <c r="F908">
        <v>62.68</v>
      </c>
      <c r="J908" s="189">
        <v>2015</v>
      </c>
      <c r="K908" s="189">
        <v>1</v>
      </c>
      <c r="L908" s="189">
        <v>9</v>
      </c>
      <c r="M908">
        <v>0.32486000000000004</v>
      </c>
      <c r="N908">
        <v>101</v>
      </c>
      <c r="O908" s="233">
        <v>2.1676000000000002</v>
      </c>
      <c r="P908">
        <f t="shared" si="66"/>
        <v>3.2164356435643569E-3</v>
      </c>
      <c r="Q908" s="190">
        <v>49.640762964970818</v>
      </c>
      <c r="R908">
        <f t="shared" si="67"/>
        <v>3.3358592712460395</v>
      </c>
    </row>
    <row r="909" spans="1:18">
      <c r="A909" t="s">
        <v>143</v>
      </c>
      <c r="B909" t="s">
        <v>168</v>
      </c>
      <c r="C909">
        <v>1988</v>
      </c>
      <c r="D909">
        <v>1</v>
      </c>
      <c r="E909">
        <v>10</v>
      </c>
      <c r="F909">
        <v>59.29</v>
      </c>
      <c r="J909" s="189">
        <v>2015</v>
      </c>
      <c r="K909" s="189">
        <v>1</v>
      </c>
      <c r="L909" s="189">
        <v>10</v>
      </c>
      <c r="M909">
        <v>0.32502999999999999</v>
      </c>
      <c r="N909">
        <v>101</v>
      </c>
      <c r="O909" s="233">
        <v>1.9601999999999999</v>
      </c>
      <c r="P909">
        <f t="shared" si="66"/>
        <v>3.218118811881188E-3</v>
      </c>
      <c r="Q909" s="190">
        <v>47.742871597356945</v>
      </c>
      <c r="R909">
        <f t="shared" si="67"/>
        <v>3.208320971342387</v>
      </c>
    </row>
    <row r="910" spans="1:18">
      <c r="A910" t="s">
        <v>143</v>
      </c>
      <c r="B910" t="s">
        <v>168</v>
      </c>
      <c r="C910">
        <v>1988</v>
      </c>
      <c r="D910">
        <v>1</v>
      </c>
      <c r="E910">
        <v>11</v>
      </c>
      <c r="F910">
        <v>65.22</v>
      </c>
      <c r="J910" s="189">
        <v>2015</v>
      </c>
      <c r="K910" s="189">
        <v>1</v>
      </c>
      <c r="L910" s="189">
        <v>11</v>
      </c>
      <c r="M910">
        <v>0.395175</v>
      </c>
      <c r="N910">
        <v>101</v>
      </c>
      <c r="O910" s="233">
        <v>2.093</v>
      </c>
      <c r="P910">
        <f t="shared" si="66"/>
        <v>3.9126237623762373E-3</v>
      </c>
      <c r="Q910" s="190">
        <v>43.069571311154036</v>
      </c>
      <c r="R910">
        <f t="shared" si="67"/>
        <v>2.8942751921095513</v>
      </c>
    </row>
    <row r="911" spans="1:18">
      <c r="A911" t="s">
        <v>143</v>
      </c>
      <c r="B911" t="s">
        <v>168</v>
      </c>
      <c r="C911">
        <v>1988</v>
      </c>
      <c r="D911">
        <v>1</v>
      </c>
      <c r="E911">
        <v>12</v>
      </c>
      <c r="F911">
        <v>65.94</v>
      </c>
      <c r="J911" s="189">
        <v>2015</v>
      </c>
      <c r="K911" s="189">
        <v>1</v>
      </c>
      <c r="L911" s="189">
        <v>12</v>
      </c>
      <c r="M911">
        <v>0.27386500000000003</v>
      </c>
      <c r="N911">
        <v>101</v>
      </c>
      <c r="O911" s="233">
        <v>2.153</v>
      </c>
      <c r="P911">
        <f t="shared" si="66"/>
        <v>2.7115346534653468E-3</v>
      </c>
      <c r="Q911" s="190">
        <v>43.062968656123083</v>
      </c>
      <c r="R911">
        <f t="shared" si="67"/>
        <v>2.8938314936914717</v>
      </c>
    </row>
    <row r="912" spans="1:18">
      <c r="A912" t="s">
        <v>143</v>
      </c>
      <c r="B912" t="s">
        <v>168</v>
      </c>
      <c r="C912">
        <v>1988</v>
      </c>
      <c r="D912">
        <v>1</v>
      </c>
      <c r="E912">
        <v>13</v>
      </c>
      <c r="F912">
        <v>71.39</v>
      </c>
      <c r="J912" s="189">
        <v>2015</v>
      </c>
      <c r="K912" s="189">
        <v>1</v>
      </c>
      <c r="L912" s="189">
        <v>13</v>
      </c>
      <c r="M912">
        <v>0.33898499999999998</v>
      </c>
      <c r="N912">
        <v>101</v>
      </c>
      <c r="O912" s="233">
        <v>2.2330000000000001</v>
      </c>
      <c r="P912">
        <f t="shared" si="66"/>
        <v>3.356287128712871E-3</v>
      </c>
      <c r="Q912" s="190">
        <v>34.369735692895745</v>
      </c>
      <c r="R912">
        <f t="shared" si="67"/>
        <v>2.309646238562594</v>
      </c>
    </row>
    <row r="913" spans="1:18">
      <c r="A913" t="s">
        <v>143</v>
      </c>
      <c r="B913" t="s">
        <v>168</v>
      </c>
      <c r="C913">
        <v>1988</v>
      </c>
      <c r="D913">
        <v>1</v>
      </c>
      <c r="E913">
        <v>14</v>
      </c>
      <c r="F913">
        <v>63.4</v>
      </c>
      <c r="J913" s="189">
        <v>2015</v>
      </c>
      <c r="K913" s="189">
        <v>1</v>
      </c>
      <c r="L913" s="189">
        <v>14</v>
      </c>
      <c r="M913">
        <v>0.34379000000000004</v>
      </c>
      <c r="N913">
        <v>101</v>
      </c>
      <c r="O913" s="233">
        <v>1.9278999999999999</v>
      </c>
      <c r="P913">
        <f t="shared" si="66"/>
        <v>3.4038613861386144E-3</v>
      </c>
      <c r="Q913" s="190">
        <v>47.731113399410873</v>
      </c>
      <c r="R913">
        <f t="shared" si="67"/>
        <v>3.2075308204404109</v>
      </c>
    </row>
    <row r="914" spans="1:18">
      <c r="A914" t="s">
        <v>143</v>
      </c>
      <c r="B914" t="s">
        <v>168</v>
      </c>
      <c r="C914">
        <v>1988</v>
      </c>
      <c r="D914">
        <v>2</v>
      </c>
      <c r="E914">
        <v>1</v>
      </c>
      <c r="F914">
        <v>24.08</v>
      </c>
      <c r="J914" s="189">
        <v>2015</v>
      </c>
      <c r="K914" s="189">
        <v>2</v>
      </c>
      <c r="L914" s="189">
        <v>1</v>
      </c>
      <c r="M914">
        <v>0.34787000000000001</v>
      </c>
      <c r="N914">
        <v>101</v>
      </c>
      <c r="O914" s="233">
        <v>1.9601</v>
      </c>
      <c r="P914">
        <f t="shared" si="66"/>
        <v>3.4442574257425745E-3</v>
      </c>
      <c r="Q914" s="190">
        <v>22.884333371916838</v>
      </c>
      <c r="R914">
        <f t="shared" si="67"/>
        <v>1.5378272025928115</v>
      </c>
    </row>
    <row r="915" spans="1:18">
      <c r="A915" t="s">
        <v>143</v>
      </c>
      <c r="B915" t="s">
        <v>168</v>
      </c>
      <c r="C915">
        <v>1988</v>
      </c>
      <c r="D915">
        <v>2</v>
      </c>
      <c r="E915">
        <v>2</v>
      </c>
      <c r="F915">
        <v>26.01</v>
      </c>
      <c r="J915" s="189">
        <v>2015</v>
      </c>
      <c r="K915" s="189">
        <v>2</v>
      </c>
      <c r="L915" s="189">
        <v>2</v>
      </c>
      <c r="M915">
        <v>0.57251000000000007</v>
      </c>
      <c r="N915">
        <v>101</v>
      </c>
      <c r="O915" s="233">
        <v>1.8244</v>
      </c>
      <c r="P915">
        <f t="shared" si="66"/>
        <v>5.6684158415841596E-3</v>
      </c>
      <c r="Q915" s="190">
        <v>24.693955315570332</v>
      </c>
      <c r="R915">
        <f t="shared" si="67"/>
        <v>1.6594337972063262</v>
      </c>
    </row>
    <row r="916" spans="1:18">
      <c r="A916" t="s">
        <v>143</v>
      </c>
      <c r="B916" t="s">
        <v>168</v>
      </c>
      <c r="C916">
        <v>1988</v>
      </c>
      <c r="D916">
        <v>2</v>
      </c>
      <c r="E916">
        <v>3</v>
      </c>
      <c r="F916">
        <v>33.76</v>
      </c>
      <c r="J916" s="189">
        <v>2015</v>
      </c>
      <c r="K916" s="189">
        <v>2</v>
      </c>
      <c r="L916" s="189">
        <v>3</v>
      </c>
      <c r="M916">
        <v>0.48158000000000001</v>
      </c>
      <c r="N916">
        <v>101</v>
      </c>
      <c r="O916" s="233">
        <v>1.9847999999999999</v>
      </c>
      <c r="P916">
        <f t="shared" si="66"/>
        <v>4.7681188118811882E-3</v>
      </c>
      <c r="Q916" s="190">
        <v>37.147570816513877</v>
      </c>
      <c r="R916">
        <f t="shared" si="67"/>
        <v>2.496316758869733</v>
      </c>
    </row>
    <row r="917" spans="1:18">
      <c r="A917" t="s">
        <v>143</v>
      </c>
      <c r="B917" t="s">
        <v>168</v>
      </c>
      <c r="C917">
        <v>1988</v>
      </c>
      <c r="D917">
        <v>2</v>
      </c>
      <c r="E917">
        <v>4</v>
      </c>
      <c r="F917">
        <v>44.29</v>
      </c>
      <c r="J917" s="189">
        <v>2015</v>
      </c>
      <c r="K917" s="189">
        <v>2</v>
      </c>
      <c r="L917" s="189">
        <v>4</v>
      </c>
      <c r="M917">
        <v>0.42269000000000001</v>
      </c>
      <c r="N917">
        <v>101</v>
      </c>
      <c r="O917" s="233">
        <v>1.8995</v>
      </c>
      <c r="P917">
        <f t="shared" si="66"/>
        <v>4.1850495049504952E-3</v>
      </c>
      <c r="Q917" s="190">
        <v>34.68025932636116</v>
      </c>
      <c r="R917">
        <f t="shared" si="67"/>
        <v>2.33051342673147</v>
      </c>
    </row>
    <row r="918" spans="1:18">
      <c r="A918" t="s">
        <v>143</v>
      </c>
      <c r="B918" t="s">
        <v>168</v>
      </c>
      <c r="C918">
        <v>1988</v>
      </c>
      <c r="D918">
        <v>2</v>
      </c>
      <c r="E918">
        <v>5</v>
      </c>
      <c r="F918">
        <v>47.43</v>
      </c>
      <c r="J918" s="189">
        <v>2015</v>
      </c>
      <c r="K918" s="189">
        <v>2</v>
      </c>
      <c r="L918" s="189">
        <v>5</v>
      </c>
      <c r="M918">
        <v>0.48486499999999999</v>
      </c>
      <c r="N918">
        <v>101</v>
      </c>
      <c r="O918" s="233">
        <v>2.0154999999999998</v>
      </c>
      <c r="P918">
        <f t="shared" si="66"/>
        <v>4.8006435643564351E-3</v>
      </c>
      <c r="Q918" s="190">
        <v>38.795769774372936</v>
      </c>
      <c r="R918">
        <f t="shared" si="67"/>
        <v>2.6070757288378612</v>
      </c>
    </row>
    <row r="919" spans="1:18">
      <c r="A919" t="s">
        <v>143</v>
      </c>
      <c r="B919" t="s">
        <v>168</v>
      </c>
      <c r="C919">
        <v>1988</v>
      </c>
      <c r="D919">
        <v>2</v>
      </c>
      <c r="E919">
        <v>6</v>
      </c>
      <c r="F919">
        <v>70.180000000000007</v>
      </c>
      <c r="J919" s="189">
        <v>2015</v>
      </c>
      <c r="K919" s="189">
        <v>2</v>
      </c>
      <c r="L919" s="189">
        <v>6</v>
      </c>
      <c r="M919">
        <v>0.430585</v>
      </c>
      <c r="N919">
        <v>101</v>
      </c>
      <c r="O919" s="233">
        <v>2.2906</v>
      </c>
      <c r="P919">
        <f t="shared" si="66"/>
        <v>4.2632178217821785E-3</v>
      </c>
      <c r="Q919" s="190">
        <v>37.219160565138729</v>
      </c>
      <c r="R919">
        <f t="shared" si="67"/>
        <v>2.5011275899773229</v>
      </c>
    </row>
    <row r="920" spans="1:18">
      <c r="A920" t="s">
        <v>143</v>
      </c>
      <c r="B920" t="s">
        <v>168</v>
      </c>
      <c r="C920">
        <v>1988</v>
      </c>
      <c r="D920">
        <v>2</v>
      </c>
      <c r="E920">
        <v>7</v>
      </c>
      <c r="F920">
        <v>60.98</v>
      </c>
      <c r="J920" s="189">
        <v>2015</v>
      </c>
      <c r="K920" s="189">
        <v>2</v>
      </c>
      <c r="L920" s="189">
        <v>7</v>
      </c>
      <c r="M920">
        <v>0.56930000000000003</v>
      </c>
      <c r="N920">
        <v>101</v>
      </c>
      <c r="O920" s="233">
        <v>2.2378999999999998</v>
      </c>
      <c r="P920">
        <f t="shared" si="66"/>
        <v>5.636633663366337E-3</v>
      </c>
      <c r="Q920" s="190">
        <v>33.505708786727652</v>
      </c>
      <c r="R920">
        <f t="shared" si="67"/>
        <v>2.2515836304680983</v>
      </c>
    </row>
    <row r="921" spans="1:18">
      <c r="A921" t="s">
        <v>143</v>
      </c>
      <c r="B921" t="s">
        <v>168</v>
      </c>
      <c r="C921">
        <v>1988</v>
      </c>
      <c r="D921">
        <v>2</v>
      </c>
      <c r="E921">
        <v>8</v>
      </c>
      <c r="F921">
        <v>62.92</v>
      </c>
      <c r="J921" s="189">
        <v>2015</v>
      </c>
      <c r="K921" s="189">
        <v>2</v>
      </c>
      <c r="L921" s="189">
        <v>8</v>
      </c>
      <c r="M921">
        <v>0.50586500000000001</v>
      </c>
      <c r="N921">
        <v>101</v>
      </c>
      <c r="O921" s="233">
        <v>2.2524000000000002</v>
      </c>
      <c r="P921">
        <f t="shared" si="66"/>
        <v>5.0085643564356432E-3</v>
      </c>
      <c r="Q921" s="190">
        <v>14.000240068965075</v>
      </c>
      <c r="R921">
        <f t="shared" si="67"/>
        <v>0.94081613263445318</v>
      </c>
    </row>
    <row r="922" spans="1:18">
      <c r="A922" t="s">
        <v>143</v>
      </c>
      <c r="B922" t="s">
        <v>168</v>
      </c>
      <c r="C922">
        <v>1988</v>
      </c>
      <c r="D922">
        <v>2</v>
      </c>
      <c r="E922">
        <v>9</v>
      </c>
      <c r="F922">
        <v>65.34</v>
      </c>
      <c r="J922" s="189">
        <v>2015</v>
      </c>
      <c r="K922" s="189">
        <v>2</v>
      </c>
      <c r="L922" s="189">
        <v>9</v>
      </c>
      <c r="M922">
        <v>0.50886999999999993</v>
      </c>
      <c r="N922">
        <v>101</v>
      </c>
      <c r="O922" s="233">
        <v>2.1339999999999999</v>
      </c>
      <c r="P922">
        <f t="shared" si="66"/>
        <v>5.0383168316831678E-3</v>
      </c>
      <c r="Q922" s="190">
        <v>42.940520847642588</v>
      </c>
      <c r="R922">
        <f t="shared" si="67"/>
        <v>2.8856030009615825</v>
      </c>
    </row>
    <row r="923" spans="1:18">
      <c r="A923" t="s">
        <v>143</v>
      </c>
      <c r="B923" t="s">
        <v>168</v>
      </c>
      <c r="C923">
        <v>1988</v>
      </c>
      <c r="D923">
        <v>2</v>
      </c>
      <c r="E923">
        <v>10</v>
      </c>
      <c r="F923">
        <v>56.75</v>
      </c>
      <c r="J923" s="189">
        <v>2015</v>
      </c>
      <c r="K923" s="189">
        <v>2</v>
      </c>
      <c r="L923" s="189">
        <v>10</v>
      </c>
      <c r="M923">
        <v>0.51407999999999998</v>
      </c>
      <c r="N923">
        <v>101</v>
      </c>
      <c r="O923" s="233">
        <v>2.1760999999999999</v>
      </c>
      <c r="P923">
        <f t="shared" si="66"/>
        <v>5.0899009900990094E-3</v>
      </c>
      <c r="Q923" s="190">
        <v>44.138950278816566</v>
      </c>
      <c r="R923">
        <f t="shared" si="67"/>
        <v>2.9661374587364735</v>
      </c>
    </row>
    <row r="924" spans="1:18">
      <c r="A924" t="s">
        <v>143</v>
      </c>
      <c r="B924" t="s">
        <v>168</v>
      </c>
      <c r="C924">
        <v>1988</v>
      </c>
      <c r="D924">
        <v>2</v>
      </c>
      <c r="E924">
        <v>11</v>
      </c>
      <c r="F924">
        <v>57.11</v>
      </c>
      <c r="J924" s="189">
        <v>2015</v>
      </c>
      <c r="K924" s="189">
        <v>2</v>
      </c>
      <c r="L924" s="189">
        <v>11</v>
      </c>
      <c r="M924">
        <v>0.431535</v>
      </c>
      <c r="N924">
        <v>101</v>
      </c>
      <c r="O924" s="233">
        <v>2.0903</v>
      </c>
      <c r="P924">
        <f t="shared" si="66"/>
        <v>4.2726237623762374E-3</v>
      </c>
      <c r="Q924" s="190">
        <v>46.242792249351623</v>
      </c>
      <c r="R924">
        <f t="shared" si="67"/>
        <v>3.1075156391564294</v>
      </c>
    </row>
    <row r="925" spans="1:18">
      <c r="A925" t="s">
        <v>143</v>
      </c>
      <c r="B925" t="s">
        <v>168</v>
      </c>
      <c r="C925">
        <v>1988</v>
      </c>
      <c r="D925">
        <v>2</v>
      </c>
      <c r="E925">
        <v>12</v>
      </c>
      <c r="F925">
        <v>70.66</v>
      </c>
      <c r="J925" s="189">
        <v>2015</v>
      </c>
      <c r="K925" s="189">
        <v>2</v>
      </c>
      <c r="L925" s="189">
        <v>12</v>
      </c>
      <c r="M925">
        <v>0.50336500000000006</v>
      </c>
      <c r="N925">
        <v>101</v>
      </c>
      <c r="O925" s="233">
        <v>2.1772999999999998</v>
      </c>
      <c r="P925">
        <f t="shared" si="66"/>
        <v>4.9838118811881193E-3</v>
      </c>
      <c r="Q925" s="190">
        <v>38.716808956831549</v>
      </c>
      <c r="R925">
        <f t="shared" si="67"/>
        <v>2.6017695618990806</v>
      </c>
    </row>
    <row r="926" spans="1:18">
      <c r="A926" t="s">
        <v>143</v>
      </c>
      <c r="B926" t="s">
        <v>168</v>
      </c>
      <c r="C926">
        <v>1988</v>
      </c>
      <c r="D926">
        <v>2</v>
      </c>
      <c r="E926">
        <v>13</v>
      </c>
      <c r="F926">
        <v>68.489999999999995</v>
      </c>
      <c r="J926" s="189">
        <v>2015</v>
      </c>
      <c r="K926" s="189">
        <v>2</v>
      </c>
      <c r="L926" s="189">
        <v>13</v>
      </c>
      <c r="M926">
        <v>0.47516000000000003</v>
      </c>
      <c r="N926">
        <v>101</v>
      </c>
      <c r="O926" s="233">
        <v>2.2911999999999999</v>
      </c>
      <c r="P926">
        <f t="shared" si="66"/>
        <v>4.7045544554455447E-3</v>
      </c>
      <c r="Q926" s="190">
        <v>32.77248794123053</v>
      </c>
      <c r="R926">
        <f t="shared" si="67"/>
        <v>2.2023111896506919</v>
      </c>
    </row>
    <row r="927" spans="1:18">
      <c r="A927" t="s">
        <v>143</v>
      </c>
      <c r="B927" t="s">
        <v>168</v>
      </c>
      <c r="C927">
        <v>1988</v>
      </c>
      <c r="D927">
        <v>2</v>
      </c>
      <c r="E927">
        <v>14</v>
      </c>
      <c r="F927">
        <v>69.819999999999993</v>
      </c>
      <c r="J927" s="189">
        <v>2015</v>
      </c>
      <c r="K927" s="189">
        <v>2</v>
      </c>
      <c r="L927" s="189">
        <v>14</v>
      </c>
      <c r="M927">
        <v>0.48257</v>
      </c>
      <c r="N927">
        <v>101</v>
      </c>
      <c r="O927" s="233">
        <v>2.1675</v>
      </c>
      <c r="P927">
        <f t="shared" si="66"/>
        <v>4.7779207920792075E-3</v>
      </c>
      <c r="Q927" s="190">
        <v>38.822730775675602</v>
      </c>
      <c r="R927">
        <f t="shared" si="67"/>
        <v>2.6088875081254006</v>
      </c>
    </row>
    <row r="928" spans="1:18">
      <c r="A928" t="s">
        <v>143</v>
      </c>
      <c r="B928" t="s">
        <v>168</v>
      </c>
      <c r="C928">
        <v>1988</v>
      </c>
      <c r="D928">
        <v>3</v>
      </c>
      <c r="E928">
        <v>1</v>
      </c>
      <c r="F928">
        <v>29.64</v>
      </c>
      <c r="J928" s="189">
        <v>2015</v>
      </c>
      <c r="K928" s="189">
        <v>3</v>
      </c>
      <c r="L928" s="189">
        <v>1</v>
      </c>
      <c r="M928">
        <v>0.51489499999999999</v>
      </c>
      <c r="N928">
        <v>101</v>
      </c>
      <c r="O928" s="233">
        <v>1.9814000000000001</v>
      </c>
      <c r="P928">
        <f t="shared" si="66"/>
        <v>5.0979702970297032E-3</v>
      </c>
      <c r="Q928" s="190">
        <v>14.619183710511489</v>
      </c>
      <c r="R928">
        <f t="shared" si="67"/>
        <v>0.98240914534637214</v>
      </c>
    </row>
    <row r="929" spans="1:18">
      <c r="A929" t="s">
        <v>143</v>
      </c>
      <c r="B929" t="s">
        <v>168</v>
      </c>
      <c r="C929">
        <v>1988</v>
      </c>
      <c r="D929">
        <v>3</v>
      </c>
      <c r="E929">
        <v>2</v>
      </c>
      <c r="F929">
        <v>27.1</v>
      </c>
      <c r="J929" s="189">
        <v>2015</v>
      </c>
      <c r="K929" s="189">
        <v>3</v>
      </c>
      <c r="L929" s="189">
        <v>2</v>
      </c>
      <c r="M929">
        <v>0.48562</v>
      </c>
      <c r="N929">
        <v>101</v>
      </c>
      <c r="O929" s="233">
        <v>1.9080999999999999</v>
      </c>
      <c r="P929">
        <f t="shared" si="66"/>
        <v>4.8081188118811883E-3</v>
      </c>
      <c r="Q929" s="190">
        <v>35.148294632424737</v>
      </c>
      <c r="R929">
        <f t="shared" si="67"/>
        <v>2.3619653992989424</v>
      </c>
    </row>
    <row r="930" spans="1:18">
      <c r="A930" t="s">
        <v>143</v>
      </c>
      <c r="B930" t="s">
        <v>168</v>
      </c>
      <c r="C930">
        <v>1988</v>
      </c>
      <c r="D930">
        <v>3</v>
      </c>
      <c r="E930">
        <v>3</v>
      </c>
      <c r="F930">
        <v>45.37</v>
      </c>
      <c r="J930" s="189">
        <v>2015</v>
      </c>
      <c r="K930" s="189">
        <v>3</v>
      </c>
      <c r="L930" s="189">
        <v>3</v>
      </c>
      <c r="M930">
        <v>0.47294000000000003</v>
      </c>
      <c r="N930">
        <v>101</v>
      </c>
      <c r="O930" s="233">
        <v>1.9875</v>
      </c>
      <c r="P930">
        <f t="shared" si="66"/>
        <v>4.6825742574257432E-3</v>
      </c>
      <c r="Q930" s="190">
        <v>37.239764390706078</v>
      </c>
      <c r="R930">
        <f t="shared" si="67"/>
        <v>2.5025121670554484</v>
      </c>
    </row>
    <row r="931" spans="1:18">
      <c r="A931" t="s">
        <v>143</v>
      </c>
      <c r="B931" t="s">
        <v>168</v>
      </c>
      <c r="C931">
        <v>1988</v>
      </c>
      <c r="D931">
        <v>3</v>
      </c>
      <c r="E931">
        <v>4</v>
      </c>
      <c r="F931">
        <v>65.7</v>
      </c>
      <c r="J931" s="189">
        <v>2015</v>
      </c>
      <c r="K931" s="189">
        <v>3</v>
      </c>
      <c r="L931" s="189">
        <v>4</v>
      </c>
      <c r="M931">
        <v>0.52957999999999994</v>
      </c>
      <c r="N931">
        <v>101</v>
      </c>
      <c r="O931" s="233">
        <v>2.1248</v>
      </c>
      <c r="P931">
        <f t="shared" si="66"/>
        <v>5.243366336633663E-3</v>
      </c>
      <c r="Q931" s="190">
        <v>29.930979782090429</v>
      </c>
      <c r="R931">
        <f t="shared" si="67"/>
        <v>2.0113618413564769</v>
      </c>
    </row>
    <row r="932" spans="1:18">
      <c r="A932" t="s">
        <v>143</v>
      </c>
      <c r="B932" t="s">
        <v>168</v>
      </c>
      <c r="C932">
        <v>1988</v>
      </c>
      <c r="D932">
        <v>3</v>
      </c>
      <c r="E932">
        <v>5</v>
      </c>
      <c r="F932">
        <v>61.23</v>
      </c>
      <c r="J932" s="189">
        <v>2015</v>
      </c>
      <c r="K932" s="189">
        <v>3</v>
      </c>
      <c r="L932" s="189">
        <v>5</v>
      </c>
      <c r="M932">
        <v>0.41382000000000002</v>
      </c>
      <c r="N932">
        <v>101</v>
      </c>
      <c r="O932" s="233">
        <v>2.3026</v>
      </c>
      <c r="P932">
        <f t="shared" si="66"/>
        <v>4.0972277227722771E-3</v>
      </c>
      <c r="Q932" s="190">
        <v>38.260388873225601</v>
      </c>
      <c r="R932">
        <f t="shared" si="67"/>
        <v>2.5710981322807607</v>
      </c>
    </row>
    <row r="933" spans="1:18">
      <c r="A933" t="s">
        <v>143</v>
      </c>
      <c r="B933" t="s">
        <v>168</v>
      </c>
      <c r="C933">
        <v>1988</v>
      </c>
      <c r="D933">
        <v>3</v>
      </c>
      <c r="E933">
        <v>6</v>
      </c>
      <c r="F933">
        <v>67.760000000000005</v>
      </c>
      <c r="J933" s="189">
        <v>2015</v>
      </c>
      <c r="K933" s="189">
        <v>3</v>
      </c>
      <c r="L933" s="189">
        <v>6</v>
      </c>
      <c r="M933">
        <v>0.31306999999999996</v>
      </c>
      <c r="N933">
        <v>101</v>
      </c>
      <c r="O933" s="233">
        <v>2.3347000000000002</v>
      </c>
      <c r="P933">
        <f t="shared" si="66"/>
        <v>3.0997029702970291E-3</v>
      </c>
      <c r="Q933" s="190">
        <v>38.666561524568905</v>
      </c>
      <c r="R933">
        <f t="shared" si="67"/>
        <v>2.5983929344510308</v>
      </c>
    </row>
    <row r="934" spans="1:18">
      <c r="A934" t="s">
        <v>143</v>
      </c>
      <c r="B934" t="s">
        <v>168</v>
      </c>
      <c r="C934">
        <v>1988</v>
      </c>
      <c r="D934">
        <v>3</v>
      </c>
      <c r="E934">
        <v>7</v>
      </c>
      <c r="F934">
        <v>60.38</v>
      </c>
      <c r="J934" s="189">
        <v>2015</v>
      </c>
      <c r="K934" s="189">
        <v>3</v>
      </c>
      <c r="L934" s="189">
        <v>7</v>
      </c>
      <c r="M934">
        <v>0.49685999999999997</v>
      </c>
      <c r="N934">
        <v>101</v>
      </c>
      <c r="O934" s="233">
        <v>2.3921000000000001</v>
      </c>
      <c r="P934">
        <f t="shared" si="66"/>
        <v>4.9194059405940592E-3</v>
      </c>
      <c r="Q934" s="190">
        <v>38.017880148690516</v>
      </c>
      <c r="R934">
        <f t="shared" si="67"/>
        <v>2.554801545992003</v>
      </c>
    </row>
    <row r="935" spans="1:18">
      <c r="A935" t="s">
        <v>143</v>
      </c>
      <c r="B935" t="s">
        <v>168</v>
      </c>
      <c r="C935">
        <v>1988</v>
      </c>
      <c r="D935">
        <v>3</v>
      </c>
      <c r="E935">
        <v>8</v>
      </c>
      <c r="F935">
        <v>66.430000000000007</v>
      </c>
      <c r="J935" s="189">
        <v>2015</v>
      </c>
      <c r="K935" s="189">
        <v>3</v>
      </c>
      <c r="L935" s="189">
        <v>8</v>
      </c>
      <c r="M935">
        <v>0.42585000000000001</v>
      </c>
      <c r="N935">
        <v>101</v>
      </c>
      <c r="O935" s="233">
        <v>2.403</v>
      </c>
      <c r="P935">
        <f t="shared" si="66"/>
        <v>4.2163366336633668E-3</v>
      </c>
      <c r="Q935" s="190">
        <v>30.476272548898876</v>
      </c>
      <c r="R935">
        <f t="shared" si="67"/>
        <v>2.0480055152860044</v>
      </c>
    </row>
    <row r="936" spans="1:18">
      <c r="A936" t="s">
        <v>143</v>
      </c>
      <c r="B936" t="s">
        <v>168</v>
      </c>
      <c r="C936">
        <v>1988</v>
      </c>
      <c r="D936">
        <v>3</v>
      </c>
      <c r="E936">
        <v>9</v>
      </c>
      <c r="F936">
        <v>50.34</v>
      </c>
      <c r="J936" s="189">
        <v>2015</v>
      </c>
      <c r="K936" s="189">
        <v>3</v>
      </c>
      <c r="L936" s="189">
        <v>9</v>
      </c>
      <c r="M936">
        <v>0.43845000000000001</v>
      </c>
      <c r="N936">
        <v>101</v>
      </c>
      <c r="O936" s="233">
        <v>2.2553000000000001</v>
      </c>
      <c r="P936">
        <f t="shared" si="66"/>
        <v>4.341089108910891E-3</v>
      </c>
      <c r="Q936" s="190">
        <v>59.246514365411777</v>
      </c>
      <c r="R936">
        <f t="shared" si="67"/>
        <v>3.9813657653556715</v>
      </c>
    </row>
    <row r="937" spans="1:18">
      <c r="A937" t="s">
        <v>143</v>
      </c>
      <c r="B937" t="s">
        <v>168</v>
      </c>
      <c r="C937">
        <v>1988</v>
      </c>
      <c r="D937">
        <v>3</v>
      </c>
      <c r="E937">
        <v>10</v>
      </c>
      <c r="F937">
        <v>65.58</v>
      </c>
      <c r="J937" s="189">
        <v>2015</v>
      </c>
      <c r="K937" s="189">
        <v>3</v>
      </c>
      <c r="L937" s="189">
        <v>10</v>
      </c>
      <c r="M937">
        <v>0.42830499999999999</v>
      </c>
      <c r="N937">
        <v>101</v>
      </c>
      <c r="O937" s="233">
        <v>2.2157</v>
      </c>
      <c r="P937">
        <f t="shared" si="66"/>
        <v>4.2406435643564354E-3</v>
      </c>
      <c r="Q937" s="190">
        <v>41.84519372913438</v>
      </c>
      <c r="R937">
        <f t="shared" si="67"/>
        <v>2.8119970185978302</v>
      </c>
    </row>
    <row r="938" spans="1:18">
      <c r="A938" t="s">
        <v>143</v>
      </c>
      <c r="B938" t="s">
        <v>168</v>
      </c>
      <c r="C938">
        <v>1988</v>
      </c>
      <c r="D938">
        <v>3</v>
      </c>
      <c r="E938">
        <v>11</v>
      </c>
      <c r="F938">
        <v>67.03</v>
      </c>
      <c r="J938" s="189">
        <v>2015</v>
      </c>
      <c r="K938" s="189">
        <v>3</v>
      </c>
      <c r="L938" s="189">
        <v>11</v>
      </c>
      <c r="M938">
        <v>0.44154499999999997</v>
      </c>
      <c r="N938">
        <v>101</v>
      </c>
      <c r="O938" s="233">
        <v>2.3268</v>
      </c>
      <c r="P938">
        <f t="shared" si="66"/>
        <v>4.3717326732673261E-3</v>
      </c>
      <c r="Q938" s="190">
        <v>41.946842762216889</v>
      </c>
      <c r="R938">
        <f t="shared" si="67"/>
        <v>2.8188278336209751</v>
      </c>
    </row>
    <row r="939" spans="1:18">
      <c r="A939" t="s">
        <v>143</v>
      </c>
      <c r="B939" t="s">
        <v>168</v>
      </c>
      <c r="C939">
        <v>1988</v>
      </c>
      <c r="D939">
        <v>3</v>
      </c>
      <c r="E939">
        <v>12</v>
      </c>
      <c r="F939">
        <v>56.26</v>
      </c>
      <c r="J939" s="189">
        <v>2015</v>
      </c>
      <c r="K939" s="189">
        <v>3</v>
      </c>
      <c r="L939" s="189">
        <v>12</v>
      </c>
      <c r="M939">
        <v>0.541045</v>
      </c>
      <c r="N939">
        <v>101</v>
      </c>
      <c r="O939" s="233">
        <v>2.1606999999999998</v>
      </c>
      <c r="P939">
        <f t="shared" si="66"/>
        <v>5.3568811881188122E-3</v>
      </c>
      <c r="Q939" s="190">
        <v>44.23168303021788</v>
      </c>
      <c r="R939">
        <f t="shared" si="67"/>
        <v>2.9723690996306416</v>
      </c>
    </row>
    <row r="940" spans="1:18">
      <c r="A940" t="s">
        <v>143</v>
      </c>
      <c r="B940" t="s">
        <v>168</v>
      </c>
      <c r="C940">
        <v>1988</v>
      </c>
      <c r="D940">
        <v>3</v>
      </c>
      <c r="E940">
        <v>13</v>
      </c>
      <c r="F940">
        <v>67.52</v>
      </c>
      <c r="J940" s="189">
        <v>2015</v>
      </c>
      <c r="K940" s="189">
        <v>3</v>
      </c>
      <c r="L940" s="189">
        <v>13</v>
      </c>
      <c r="M940">
        <v>0.43986500000000001</v>
      </c>
      <c r="N940">
        <v>101</v>
      </c>
      <c r="O940" s="233">
        <v>2.3711000000000002</v>
      </c>
      <c r="P940">
        <f t="shared" si="66"/>
        <v>4.35509900990099E-3</v>
      </c>
      <c r="Q940" s="190">
        <v>31.307453280999155</v>
      </c>
      <c r="R940">
        <f t="shared" si="67"/>
        <v>2.1038608604831435</v>
      </c>
    </row>
    <row r="941" spans="1:18">
      <c r="A941" t="s">
        <v>143</v>
      </c>
      <c r="B941" t="s">
        <v>168</v>
      </c>
      <c r="C941">
        <v>1988</v>
      </c>
      <c r="D941">
        <v>3</v>
      </c>
      <c r="E941">
        <v>14</v>
      </c>
      <c r="F941">
        <v>54.81</v>
      </c>
      <c r="J941" s="189">
        <v>2015</v>
      </c>
      <c r="K941" s="189">
        <v>3</v>
      </c>
      <c r="L941" s="189">
        <v>14</v>
      </c>
      <c r="M941">
        <v>0.48238999999999999</v>
      </c>
      <c r="N941">
        <v>101</v>
      </c>
      <c r="O941" s="233">
        <v>2.1116999999999999</v>
      </c>
      <c r="P941">
        <f t="shared" si="66"/>
        <v>4.7761386138613863E-3</v>
      </c>
      <c r="Q941" s="190">
        <v>29.375412641761248</v>
      </c>
      <c r="R941">
        <f t="shared" si="67"/>
        <v>1.974027729526356</v>
      </c>
    </row>
    <row r="942" spans="1:18">
      <c r="A942" t="s">
        <v>143</v>
      </c>
      <c r="B942" t="s">
        <v>168</v>
      </c>
      <c r="C942">
        <v>1988</v>
      </c>
      <c r="D942">
        <v>4</v>
      </c>
      <c r="E942">
        <v>1</v>
      </c>
      <c r="F942">
        <v>32.31</v>
      </c>
      <c r="J942" s="189">
        <v>2015</v>
      </c>
      <c r="K942" s="189">
        <v>4</v>
      </c>
      <c r="L942" s="189">
        <v>1</v>
      </c>
      <c r="M942">
        <v>0.41866000000000003</v>
      </c>
      <c r="N942">
        <v>101</v>
      </c>
      <c r="O942" s="233">
        <v>1.9313</v>
      </c>
      <c r="P942">
        <f t="shared" si="66"/>
        <v>4.1451485148514856E-3</v>
      </c>
      <c r="Q942" s="190">
        <v>26.789092984321805</v>
      </c>
      <c r="R942">
        <f t="shared" si="67"/>
        <v>1.8002270485464253</v>
      </c>
    </row>
    <row r="943" spans="1:18">
      <c r="A943" t="s">
        <v>143</v>
      </c>
      <c r="B943" t="s">
        <v>168</v>
      </c>
      <c r="C943">
        <v>1988</v>
      </c>
      <c r="D943">
        <v>4</v>
      </c>
      <c r="E943">
        <v>2</v>
      </c>
      <c r="F943">
        <v>30.25</v>
      </c>
      <c r="J943" s="189">
        <v>2015</v>
      </c>
      <c r="K943" s="189">
        <v>4</v>
      </c>
      <c r="L943" s="189">
        <v>2</v>
      </c>
      <c r="M943">
        <v>0.38112499999999999</v>
      </c>
      <c r="N943">
        <v>101</v>
      </c>
      <c r="O943" s="233">
        <v>1.9527000000000001</v>
      </c>
      <c r="P943">
        <f t="shared" si="66"/>
        <v>3.7735148514851484E-3</v>
      </c>
      <c r="Q943" s="190">
        <v>41.856019711088962</v>
      </c>
      <c r="R943">
        <f t="shared" si="67"/>
        <v>2.8127245245851786</v>
      </c>
    </row>
    <row r="944" spans="1:18">
      <c r="A944" t="s">
        <v>143</v>
      </c>
      <c r="B944" t="s">
        <v>168</v>
      </c>
      <c r="C944">
        <v>1988</v>
      </c>
      <c r="D944">
        <v>4</v>
      </c>
      <c r="E944">
        <v>3</v>
      </c>
      <c r="F944">
        <v>45.86</v>
      </c>
      <c r="J944" s="189">
        <v>2015</v>
      </c>
      <c r="K944" s="189">
        <v>4</v>
      </c>
      <c r="L944" s="189">
        <v>3</v>
      </c>
      <c r="M944">
        <v>0.38490999999999997</v>
      </c>
      <c r="N944">
        <v>101</v>
      </c>
      <c r="O944" s="233">
        <v>2.0552000000000001</v>
      </c>
      <c r="P944">
        <f t="shared" si="66"/>
        <v>3.8109900990099007E-3</v>
      </c>
      <c r="Q944" s="190">
        <v>21.903700162295273</v>
      </c>
      <c r="R944">
        <f t="shared" si="67"/>
        <v>1.4719286509062426</v>
      </c>
    </row>
    <row r="945" spans="1:18">
      <c r="A945" t="s">
        <v>143</v>
      </c>
      <c r="B945" t="s">
        <v>168</v>
      </c>
      <c r="C945">
        <v>1988</v>
      </c>
      <c r="D945">
        <v>4</v>
      </c>
      <c r="E945">
        <v>4</v>
      </c>
      <c r="F945">
        <v>45.01</v>
      </c>
      <c r="J945" s="189">
        <v>2015</v>
      </c>
      <c r="K945" s="189">
        <v>4</v>
      </c>
      <c r="L945" s="189">
        <v>4</v>
      </c>
      <c r="M945">
        <v>0.37452000000000002</v>
      </c>
      <c r="N945">
        <v>101</v>
      </c>
      <c r="O945" s="233">
        <v>1.9116</v>
      </c>
      <c r="P945">
        <f t="shared" si="66"/>
        <v>3.7081188118811884E-3</v>
      </c>
      <c r="Q945" s="190">
        <v>39.642862785050475</v>
      </c>
      <c r="R945">
        <f t="shared" si="67"/>
        <v>2.6640003791553921</v>
      </c>
    </row>
    <row r="946" spans="1:18">
      <c r="A946" t="s">
        <v>143</v>
      </c>
      <c r="B946" t="s">
        <v>168</v>
      </c>
      <c r="C946">
        <v>1988</v>
      </c>
      <c r="D946">
        <v>4</v>
      </c>
      <c r="E946">
        <v>5</v>
      </c>
      <c r="F946">
        <v>63.4</v>
      </c>
      <c r="J946" s="189">
        <v>2015</v>
      </c>
      <c r="K946" s="189">
        <v>4</v>
      </c>
      <c r="L946" s="189">
        <v>5</v>
      </c>
      <c r="M946">
        <v>0.27901500000000001</v>
      </c>
      <c r="N946">
        <v>101</v>
      </c>
      <c r="O946" s="233">
        <v>2.1084000000000001</v>
      </c>
      <c r="P946">
        <f t="shared" si="66"/>
        <v>2.7625247524752476E-3</v>
      </c>
      <c r="Q946" s="190">
        <v>28.600021893176095</v>
      </c>
      <c r="R946">
        <f t="shared" si="67"/>
        <v>1.9219214712214336</v>
      </c>
    </row>
    <row r="947" spans="1:18">
      <c r="A947" t="s">
        <v>143</v>
      </c>
      <c r="B947" t="s">
        <v>168</v>
      </c>
      <c r="C947">
        <v>1988</v>
      </c>
      <c r="D947">
        <v>4</v>
      </c>
      <c r="E947">
        <v>6</v>
      </c>
      <c r="F947">
        <v>64.86</v>
      </c>
      <c r="J947" s="189">
        <v>2015</v>
      </c>
      <c r="K947" s="189">
        <v>4</v>
      </c>
      <c r="L947" s="189">
        <v>6</v>
      </c>
      <c r="M947">
        <v>0.41004000000000002</v>
      </c>
      <c r="N947">
        <v>101</v>
      </c>
      <c r="O947" s="233">
        <v>2.1913</v>
      </c>
      <c r="P947">
        <f t="shared" si="66"/>
        <v>4.05980198019802E-3</v>
      </c>
      <c r="Q947" s="190">
        <v>47.062293497183994</v>
      </c>
      <c r="R947">
        <f t="shared" si="67"/>
        <v>3.1625861230107648</v>
      </c>
    </row>
    <row r="948" spans="1:18">
      <c r="A948" t="s">
        <v>143</v>
      </c>
      <c r="B948" t="s">
        <v>168</v>
      </c>
      <c r="C948">
        <v>1988</v>
      </c>
      <c r="D948">
        <v>4</v>
      </c>
      <c r="E948">
        <v>7</v>
      </c>
      <c r="F948">
        <v>62.07</v>
      </c>
      <c r="J948" s="189">
        <v>2015</v>
      </c>
      <c r="K948" s="189">
        <v>4</v>
      </c>
      <c r="L948" s="189">
        <v>7</v>
      </c>
      <c r="M948">
        <v>0.39947500000000002</v>
      </c>
      <c r="N948">
        <v>101</v>
      </c>
      <c r="O948" s="233">
        <v>2.2599999999999998</v>
      </c>
      <c r="P948">
        <f t="shared" si="66"/>
        <v>3.9551980198019804E-3</v>
      </c>
      <c r="Q948" s="190">
        <v>49.551264740154274</v>
      </c>
      <c r="R948">
        <f t="shared" si="67"/>
        <v>3.3298449905383678</v>
      </c>
    </row>
    <row r="949" spans="1:18">
      <c r="A949" t="s">
        <v>143</v>
      </c>
      <c r="B949" t="s">
        <v>168</v>
      </c>
      <c r="C949">
        <v>1988</v>
      </c>
      <c r="D949">
        <v>4</v>
      </c>
      <c r="E949">
        <v>8</v>
      </c>
      <c r="F949">
        <v>61.47</v>
      </c>
      <c r="J949" s="189">
        <v>2015</v>
      </c>
      <c r="K949" s="189">
        <v>4</v>
      </c>
      <c r="L949" s="189">
        <v>8</v>
      </c>
      <c r="M949">
        <v>0.53876499999999994</v>
      </c>
      <c r="N949">
        <v>101</v>
      </c>
      <c r="O949" s="233">
        <v>2.1880999999999999</v>
      </c>
      <c r="P949">
        <f t="shared" si="66"/>
        <v>5.3343069306930691E-3</v>
      </c>
      <c r="Q949" s="190">
        <v>40.665396764640505</v>
      </c>
      <c r="R949">
        <f t="shared" si="67"/>
        <v>2.7327146625838421</v>
      </c>
    </row>
    <row r="950" spans="1:18">
      <c r="A950" t="s">
        <v>143</v>
      </c>
      <c r="B950" t="s">
        <v>168</v>
      </c>
      <c r="C950">
        <v>1988</v>
      </c>
      <c r="D950">
        <v>4</v>
      </c>
      <c r="E950">
        <v>9</v>
      </c>
      <c r="F950">
        <v>63.28</v>
      </c>
      <c r="J950" s="189">
        <v>2015</v>
      </c>
      <c r="K950" s="189">
        <v>4</v>
      </c>
      <c r="L950" s="189">
        <v>9</v>
      </c>
      <c r="M950">
        <v>0.39631</v>
      </c>
      <c r="N950">
        <v>101</v>
      </c>
      <c r="O950" s="233">
        <v>2.0804999999999998</v>
      </c>
      <c r="P950">
        <f t="shared" si="66"/>
        <v>3.923861386138614E-3</v>
      </c>
      <c r="Q950" s="190">
        <v>44.770150903185325</v>
      </c>
      <c r="R950">
        <f t="shared" si="67"/>
        <v>3.0085541406940539</v>
      </c>
    </row>
    <row r="951" spans="1:18">
      <c r="A951" t="s">
        <v>143</v>
      </c>
      <c r="B951" t="s">
        <v>168</v>
      </c>
      <c r="C951">
        <v>1988</v>
      </c>
      <c r="D951">
        <v>4</v>
      </c>
      <c r="E951">
        <v>10</v>
      </c>
      <c r="F951">
        <v>55.78</v>
      </c>
      <c r="J951" s="189">
        <v>2015</v>
      </c>
      <c r="K951" s="189">
        <v>4</v>
      </c>
      <c r="L951" s="189">
        <v>10</v>
      </c>
      <c r="M951">
        <v>0.37811</v>
      </c>
      <c r="N951">
        <v>101</v>
      </c>
      <c r="O951" s="233">
        <v>2.1473</v>
      </c>
      <c r="P951">
        <f t="shared" si="66"/>
        <v>3.7436633663366337E-3</v>
      </c>
      <c r="Q951" s="190">
        <v>49.589681743002885</v>
      </c>
      <c r="R951">
        <f t="shared" si="67"/>
        <v>3.3324266131297939</v>
      </c>
    </row>
    <row r="952" spans="1:18">
      <c r="A952" t="s">
        <v>143</v>
      </c>
      <c r="B952" t="s">
        <v>168</v>
      </c>
      <c r="C952">
        <v>1988</v>
      </c>
      <c r="D952">
        <v>4</v>
      </c>
      <c r="E952">
        <v>11</v>
      </c>
      <c r="F952">
        <v>54.69</v>
      </c>
      <c r="J952" s="189">
        <v>2015</v>
      </c>
      <c r="K952" s="189">
        <v>4</v>
      </c>
      <c r="L952" s="189">
        <v>11</v>
      </c>
      <c r="M952">
        <v>0.44201999999999997</v>
      </c>
      <c r="N952">
        <v>101</v>
      </c>
      <c r="O952" s="233">
        <v>2.0093000000000001</v>
      </c>
      <c r="P952">
        <f t="shared" si="66"/>
        <v>4.376435643564356E-3</v>
      </c>
      <c r="Q952" s="190">
        <v>54.648148075156314</v>
      </c>
      <c r="R952">
        <f t="shared" si="67"/>
        <v>3.6723555506505043</v>
      </c>
    </row>
    <row r="953" spans="1:18">
      <c r="A953" t="s">
        <v>143</v>
      </c>
      <c r="B953" t="s">
        <v>168</v>
      </c>
      <c r="C953">
        <v>1988</v>
      </c>
      <c r="D953">
        <v>4</v>
      </c>
      <c r="E953">
        <v>12</v>
      </c>
      <c r="F953">
        <v>58.93</v>
      </c>
      <c r="J953" s="189">
        <v>2015</v>
      </c>
      <c r="K953" s="189">
        <v>4</v>
      </c>
      <c r="L953" s="189">
        <v>12</v>
      </c>
      <c r="M953">
        <v>0.382965</v>
      </c>
      <c r="N953">
        <v>101</v>
      </c>
      <c r="O953" s="233">
        <v>2.1526000000000001</v>
      </c>
      <c r="P953">
        <f t="shared" si="66"/>
        <v>3.7917326732673268E-3</v>
      </c>
      <c r="Q953" s="190">
        <v>51.950823623059868</v>
      </c>
      <c r="R953">
        <f t="shared" si="67"/>
        <v>3.4910953474696238</v>
      </c>
    </row>
    <row r="954" spans="1:18">
      <c r="A954" t="s">
        <v>143</v>
      </c>
      <c r="B954" t="s">
        <v>168</v>
      </c>
      <c r="C954">
        <v>1988</v>
      </c>
      <c r="D954">
        <v>4</v>
      </c>
      <c r="E954">
        <v>13</v>
      </c>
      <c r="F954">
        <v>64.61</v>
      </c>
      <c r="J954" s="189">
        <v>2015</v>
      </c>
      <c r="K954" s="189">
        <v>4</v>
      </c>
      <c r="L954" s="189">
        <v>13</v>
      </c>
      <c r="M954">
        <v>0.40978500000000001</v>
      </c>
      <c r="N954">
        <v>101</v>
      </c>
      <c r="O954" s="233">
        <v>2.2888000000000002</v>
      </c>
      <c r="P954">
        <f t="shared" si="66"/>
        <v>4.0572772277227727E-3</v>
      </c>
      <c r="Q954" s="190">
        <v>43.459638245034711</v>
      </c>
      <c r="R954">
        <f t="shared" si="67"/>
        <v>2.9204876900663326</v>
      </c>
    </row>
    <row r="955" spans="1:18">
      <c r="A955" t="s">
        <v>143</v>
      </c>
      <c r="B955" t="s">
        <v>168</v>
      </c>
      <c r="C955">
        <v>1988</v>
      </c>
      <c r="D955">
        <v>4</v>
      </c>
      <c r="E955">
        <v>14</v>
      </c>
      <c r="F955">
        <v>68</v>
      </c>
      <c r="J955" s="189">
        <v>2015</v>
      </c>
      <c r="K955" s="189">
        <v>4</v>
      </c>
      <c r="L955" s="189">
        <v>14</v>
      </c>
      <c r="M955">
        <v>0.44930000000000003</v>
      </c>
      <c r="N955">
        <v>101</v>
      </c>
      <c r="O955" s="233">
        <v>2.056</v>
      </c>
      <c r="P955">
        <f t="shared" si="66"/>
        <v>4.4485148514851486E-3</v>
      </c>
      <c r="Q955" s="190">
        <v>56.00161600861675</v>
      </c>
      <c r="R955">
        <f t="shared" si="67"/>
        <v>3.763308595779046</v>
      </c>
    </row>
    <row r="956" spans="1:18">
      <c r="A956" t="s">
        <v>143</v>
      </c>
      <c r="B956" t="s">
        <v>168</v>
      </c>
      <c r="C956">
        <v>1989</v>
      </c>
      <c r="D956">
        <v>1</v>
      </c>
      <c r="E956">
        <v>2</v>
      </c>
      <c r="F956">
        <v>20.329999999999998</v>
      </c>
      <c r="J956" s="189">
        <v>2015</v>
      </c>
      <c r="K956" s="189">
        <v>1</v>
      </c>
      <c r="L956" s="189">
        <v>1</v>
      </c>
      <c r="M956" s="425">
        <v>0.37962499999999999</v>
      </c>
      <c r="N956">
        <v>79</v>
      </c>
      <c r="O956" s="233">
        <v>2.1013000000000002</v>
      </c>
      <c r="P956">
        <f>M956/N956</f>
        <v>4.8053797468354427E-3</v>
      </c>
      <c r="Q956" s="190">
        <v>21.281781174022854</v>
      </c>
      <c r="R956">
        <f>Q956*60*1.12/1000</f>
        <v>1.430135694894336</v>
      </c>
    </row>
    <row r="957" spans="1:18">
      <c r="A957" t="s">
        <v>143</v>
      </c>
      <c r="B957" t="s">
        <v>168</v>
      </c>
      <c r="C957">
        <v>1989</v>
      </c>
      <c r="D957">
        <v>1</v>
      </c>
      <c r="E957">
        <v>3</v>
      </c>
      <c r="F957">
        <v>28.92</v>
      </c>
      <c r="J957" s="189">
        <v>2015</v>
      </c>
      <c r="K957" s="189">
        <v>1</v>
      </c>
      <c r="L957" s="189">
        <v>2</v>
      </c>
      <c r="M957" s="425">
        <v>0.25695000000000001</v>
      </c>
      <c r="N957">
        <v>79</v>
      </c>
      <c r="O957" s="233">
        <v>2.0870000000000002</v>
      </c>
      <c r="P957">
        <f t="shared" ref="P957:P1011" si="68">M957/N957</f>
        <v>3.2525316455696202E-3</v>
      </c>
      <c r="Q957" s="190">
        <v>12.360905597445326</v>
      </c>
      <c r="R957">
        <f t="shared" ref="R957:R1011" si="69">Q957*60*1.12/1000</f>
        <v>0.83065285614832585</v>
      </c>
    </row>
    <row r="958" spans="1:18">
      <c r="A958" t="s">
        <v>143</v>
      </c>
      <c r="B958" t="s">
        <v>168</v>
      </c>
      <c r="C958">
        <v>1989</v>
      </c>
      <c r="D958">
        <v>1</v>
      </c>
      <c r="E958">
        <v>4</v>
      </c>
      <c r="F958">
        <v>34.85</v>
      </c>
      <c r="J958" s="189">
        <v>2015</v>
      </c>
      <c r="K958" s="189">
        <v>1</v>
      </c>
      <c r="L958" s="189">
        <v>3</v>
      </c>
      <c r="M958" s="425">
        <v>0.49763999999999997</v>
      </c>
      <c r="N958">
        <v>79</v>
      </c>
      <c r="O958" s="233">
        <v>2.0314000000000001</v>
      </c>
      <c r="P958">
        <f t="shared" si="68"/>
        <v>6.2992405063291134E-3</v>
      </c>
      <c r="Q958" s="190">
        <v>40.422744124324844</v>
      </c>
      <c r="R958">
        <f t="shared" si="69"/>
        <v>2.7164084051546298</v>
      </c>
    </row>
    <row r="959" spans="1:18">
      <c r="A959" t="s">
        <v>143</v>
      </c>
      <c r="B959" t="s">
        <v>168</v>
      </c>
      <c r="C959">
        <v>1989</v>
      </c>
      <c r="D959">
        <v>1</v>
      </c>
      <c r="E959">
        <v>5</v>
      </c>
      <c r="F959">
        <v>39.32</v>
      </c>
      <c r="J959" s="189">
        <v>2015</v>
      </c>
      <c r="K959" s="189">
        <v>1</v>
      </c>
      <c r="L959" s="189">
        <v>4</v>
      </c>
      <c r="M959" s="425">
        <v>0.36141999999999996</v>
      </c>
      <c r="N959">
        <v>79</v>
      </c>
      <c r="O959" s="233">
        <v>2.0882000000000001</v>
      </c>
      <c r="P959">
        <f t="shared" si="68"/>
        <v>4.5749367088607591E-3</v>
      </c>
      <c r="Q959" s="190">
        <v>26.827089094180394</v>
      </c>
      <c r="R959">
        <f t="shared" si="69"/>
        <v>1.8027803871289227</v>
      </c>
    </row>
    <row r="960" spans="1:18">
      <c r="A960" t="s">
        <v>143</v>
      </c>
      <c r="B960" t="s">
        <v>168</v>
      </c>
      <c r="C960">
        <v>1989</v>
      </c>
      <c r="D960">
        <v>1</v>
      </c>
      <c r="E960">
        <v>6</v>
      </c>
      <c r="F960">
        <v>41.62</v>
      </c>
      <c r="J960" s="189">
        <v>2015</v>
      </c>
      <c r="K960" s="189">
        <v>1</v>
      </c>
      <c r="L960" s="189">
        <v>5</v>
      </c>
      <c r="M960" s="425">
        <v>0.51758499999999996</v>
      </c>
      <c r="N960">
        <v>79</v>
      </c>
      <c r="O960" s="233">
        <v>2.1533000000000002</v>
      </c>
      <c r="P960">
        <f t="shared" si="68"/>
        <v>6.551708860759493E-3</v>
      </c>
      <c r="Q960" s="190">
        <v>50.874663865069223</v>
      </c>
      <c r="R960">
        <f t="shared" si="69"/>
        <v>3.4187774117326519</v>
      </c>
    </row>
    <row r="961" spans="1:18">
      <c r="A961" t="s">
        <v>143</v>
      </c>
      <c r="B961" t="s">
        <v>168</v>
      </c>
      <c r="C961">
        <v>1989</v>
      </c>
      <c r="D961">
        <v>1</v>
      </c>
      <c r="E961">
        <v>7</v>
      </c>
      <c r="F961">
        <v>40.049999999999997</v>
      </c>
      <c r="J961" s="189">
        <v>2015</v>
      </c>
      <c r="K961" s="189">
        <v>1</v>
      </c>
      <c r="L961" s="189">
        <v>6</v>
      </c>
      <c r="M961" s="425">
        <v>0.52337</v>
      </c>
      <c r="N961">
        <v>79</v>
      </c>
      <c r="O961" s="233">
        <v>2.2052999999999998</v>
      </c>
      <c r="P961">
        <f t="shared" si="68"/>
        <v>6.6249367088607597E-3</v>
      </c>
      <c r="Q961" s="190">
        <v>50.007519237007784</v>
      </c>
      <c r="R961">
        <f t="shared" si="69"/>
        <v>3.3605052927269234</v>
      </c>
    </row>
    <row r="962" spans="1:18">
      <c r="A962" t="s">
        <v>143</v>
      </c>
      <c r="B962" t="s">
        <v>168</v>
      </c>
      <c r="C962">
        <v>1989</v>
      </c>
      <c r="D962">
        <v>1</v>
      </c>
      <c r="E962">
        <v>8</v>
      </c>
      <c r="F962">
        <v>44.89</v>
      </c>
      <c r="J962" s="189">
        <v>2015</v>
      </c>
      <c r="K962" s="189">
        <v>1</v>
      </c>
      <c r="L962" s="189">
        <v>7</v>
      </c>
      <c r="M962" s="425">
        <v>0.48109499999999999</v>
      </c>
      <c r="N962">
        <v>79</v>
      </c>
      <c r="O962" s="233">
        <v>2.3382999999999998</v>
      </c>
      <c r="P962">
        <f t="shared" si="68"/>
        <v>6.0898101265822787E-3</v>
      </c>
      <c r="Q962" s="190">
        <v>39.302161020283926</v>
      </c>
      <c r="R962">
        <f t="shared" si="69"/>
        <v>2.6411052205630798</v>
      </c>
    </row>
    <row r="963" spans="1:18">
      <c r="A963" t="s">
        <v>143</v>
      </c>
      <c r="B963" t="s">
        <v>168</v>
      </c>
      <c r="C963">
        <v>1989</v>
      </c>
      <c r="D963">
        <v>1</v>
      </c>
      <c r="E963">
        <v>9</v>
      </c>
      <c r="F963">
        <v>41.87</v>
      </c>
      <c r="J963" s="189">
        <v>2015</v>
      </c>
      <c r="K963" s="189">
        <v>1</v>
      </c>
      <c r="L963" s="189">
        <v>8</v>
      </c>
      <c r="M963" s="425">
        <v>0.36733000000000005</v>
      </c>
      <c r="N963">
        <v>79</v>
      </c>
      <c r="O963" s="233">
        <v>2.3283</v>
      </c>
      <c r="P963">
        <f t="shared" si="68"/>
        <v>4.6497468354430383E-3</v>
      </c>
      <c r="Q963" s="190">
        <v>36.332508560020486</v>
      </c>
      <c r="R963">
        <f t="shared" si="69"/>
        <v>2.4415445752333769</v>
      </c>
    </row>
    <row r="964" spans="1:18">
      <c r="A964" t="s">
        <v>143</v>
      </c>
      <c r="B964" t="s">
        <v>168</v>
      </c>
      <c r="C964">
        <v>1989</v>
      </c>
      <c r="D964">
        <v>1</v>
      </c>
      <c r="E964">
        <v>10</v>
      </c>
      <c r="F964">
        <v>37.630000000000003</v>
      </c>
      <c r="J964" s="189">
        <v>2015</v>
      </c>
      <c r="K964" s="189">
        <v>1</v>
      </c>
      <c r="L964" s="189">
        <v>9</v>
      </c>
      <c r="M964" s="425">
        <v>0.48707999999999996</v>
      </c>
      <c r="N964">
        <v>79</v>
      </c>
      <c r="O964" s="233">
        <v>2.1676000000000002</v>
      </c>
      <c r="P964">
        <f t="shared" si="68"/>
        <v>6.165569620253164E-3</v>
      </c>
      <c r="Q964" s="190">
        <v>49.640762964970818</v>
      </c>
      <c r="R964">
        <f t="shared" si="69"/>
        <v>3.3358592712460395</v>
      </c>
    </row>
    <row r="965" spans="1:18">
      <c r="A965" t="s">
        <v>143</v>
      </c>
      <c r="B965" t="s">
        <v>168</v>
      </c>
      <c r="C965">
        <v>1989</v>
      </c>
      <c r="D965">
        <v>1</v>
      </c>
      <c r="E965">
        <v>11</v>
      </c>
      <c r="F965">
        <v>39.450000000000003</v>
      </c>
      <c r="J965" s="189">
        <v>2015</v>
      </c>
      <c r="K965" s="189">
        <v>1</v>
      </c>
      <c r="L965" s="189">
        <v>10</v>
      </c>
      <c r="M965" s="425">
        <v>0.545435</v>
      </c>
      <c r="N965">
        <v>79</v>
      </c>
      <c r="O965" s="233">
        <v>1.9601999999999999</v>
      </c>
      <c r="P965">
        <f t="shared" si="68"/>
        <v>6.9042405063291139E-3</v>
      </c>
      <c r="Q965" s="190">
        <v>47.742871597356945</v>
      </c>
      <c r="R965">
        <f t="shared" si="69"/>
        <v>3.208320971342387</v>
      </c>
    </row>
    <row r="966" spans="1:18">
      <c r="A966" t="s">
        <v>143</v>
      </c>
      <c r="B966" t="s">
        <v>168</v>
      </c>
      <c r="C966">
        <v>1989</v>
      </c>
      <c r="D966">
        <v>1</v>
      </c>
      <c r="E966">
        <v>12</v>
      </c>
      <c r="F966">
        <v>37.51</v>
      </c>
      <c r="J966" s="189">
        <v>2015</v>
      </c>
      <c r="K966" s="189">
        <v>1</v>
      </c>
      <c r="L966" s="189">
        <v>11</v>
      </c>
      <c r="M966" s="425">
        <v>0.51354500000000003</v>
      </c>
      <c r="N966">
        <v>79</v>
      </c>
      <c r="O966" s="233">
        <v>2.093</v>
      </c>
      <c r="P966">
        <f t="shared" si="68"/>
        <v>6.5005696202531651E-3</v>
      </c>
      <c r="Q966" s="190">
        <v>43.069571311154036</v>
      </c>
      <c r="R966">
        <f t="shared" si="69"/>
        <v>2.8942751921095513</v>
      </c>
    </row>
    <row r="967" spans="1:18">
      <c r="A967" t="s">
        <v>143</v>
      </c>
      <c r="B967" t="s">
        <v>168</v>
      </c>
      <c r="C967">
        <v>1989</v>
      </c>
      <c r="D967">
        <v>1</v>
      </c>
      <c r="E967">
        <v>13</v>
      </c>
      <c r="F967">
        <v>36.06</v>
      </c>
      <c r="J967" s="189">
        <v>2015</v>
      </c>
      <c r="K967" s="189">
        <v>1</v>
      </c>
      <c r="L967" s="189">
        <v>12</v>
      </c>
      <c r="M967" s="425">
        <v>0.50290000000000001</v>
      </c>
      <c r="N967">
        <v>79</v>
      </c>
      <c r="O967" s="233">
        <v>2.153</v>
      </c>
      <c r="P967">
        <f t="shared" si="68"/>
        <v>6.3658227848101268E-3</v>
      </c>
      <c r="Q967" s="190">
        <v>43.062968656123083</v>
      </c>
      <c r="R967">
        <f t="shared" si="69"/>
        <v>2.8938314936914717</v>
      </c>
    </row>
    <row r="968" spans="1:18">
      <c r="A968" t="s">
        <v>143</v>
      </c>
      <c r="B968" t="s">
        <v>168</v>
      </c>
      <c r="C968">
        <v>1989</v>
      </c>
      <c r="D968">
        <v>1</v>
      </c>
      <c r="E968">
        <v>14</v>
      </c>
      <c r="F968">
        <v>42.83</v>
      </c>
      <c r="J968" s="189">
        <v>2015</v>
      </c>
      <c r="K968" s="189">
        <v>1</v>
      </c>
      <c r="L968" s="189">
        <v>13</v>
      </c>
      <c r="M968" s="425">
        <v>0.51747999999999994</v>
      </c>
      <c r="N968">
        <v>79</v>
      </c>
      <c r="O968" s="233">
        <v>2.2330000000000001</v>
      </c>
      <c r="P968">
        <f t="shared" si="68"/>
        <v>6.5503797468354419E-3</v>
      </c>
      <c r="Q968" s="190">
        <v>34.369735692895745</v>
      </c>
      <c r="R968">
        <f t="shared" si="69"/>
        <v>2.309646238562594</v>
      </c>
    </row>
    <row r="969" spans="1:18">
      <c r="A969" t="s">
        <v>143</v>
      </c>
      <c r="B969" t="s">
        <v>168</v>
      </c>
      <c r="C969">
        <v>1989</v>
      </c>
      <c r="D969">
        <v>2</v>
      </c>
      <c r="E969">
        <v>1</v>
      </c>
      <c r="F969">
        <v>15.37</v>
      </c>
      <c r="J969" s="189">
        <v>2015</v>
      </c>
      <c r="K969" s="189">
        <v>1</v>
      </c>
      <c r="L969" s="189">
        <v>14</v>
      </c>
      <c r="M969" s="425">
        <v>0.52527000000000001</v>
      </c>
      <c r="N969">
        <v>79</v>
      </c>
      <c r="O969" s="233">
        <v>1.9278999999999999</v>
      </c>
      <c r="P969">
        <f t="shared" si="68"/>
        <v>6.6489873417721517E-3</v>
      </c>
      <c r="Q969" s="190">
        <v>47.731113399410873</v>
      </c>
      <c r="R969">
        <f t="shared" si="69"/>
        <v>3.2075308204404109</v>
      </c>
    </row>
    <row r="970" spans="1:18">
      <c r="A970" t="s">
        <v>143</v>
      </c>
      <c r="B970" t="s">
        <v>168</v>
      </c>
      <c r="C970">
        <v>1989</v>
      </c>
      <c r="D970">
        <v>2</v>
      </c>
      <c r="E970">
        <v>2</v>
      </c>
      <c r="F970">
        <v>15.85</v>
      </c>
      <c r="J970" s="189">
        <v>2015</v>
      </c>
      <c r="K970" s="189">
        <v>2</v>
      </c>
      <c r="L970" s="189">
        <v>1</v>
      </c>
      <c r="M970" s="425">
        <v>0.389845</v>
      </c>
      <c r="N970">
        <v>79</v>
      </c>
      <c r="O970" s="233">
        <v>1.9601</v>
      </c>
      <c r="P970">
        <f t="shared" si="68"/>
        <v>4.9347468354430379E-3</v>
      </c>
      <c r="Q970" s="190">
        <v>22.884333371916838</v>
      </c>
      <c r="R970">
        <f t="shared" si="69"/>
        <v>1.5378272025928115</v>
      </c>
    </row>
    <row r="971" spans="1:18">
      <c r="A971" t="s">
        <v>143</v>
      </c>
      <c r="B971" t="s">
        <v>168</v>
      </c>
      <c r="C971">
        <v>1989</v>
      </c>
      <c r="D971">
        <v>2</v>
      </c>
      <c r="E971">
        <v>3</v>
      </c>
      <c r="F971">
        <v>30.98</v>
      </c>
      <c r="J971" s="189">
        <v>2015</v>
      </c>
      <c r="K971" s="189">
        <v>2</v>
      </c>
      <c r="L971" s="189">
        <v>2</v>
      </c>
      <c r="M971" s="425">
        <v>0.49879499999999999</v>
      </c>
      <c r="N971">
        <v>79</v>
      </c>
      <c r="O971" s="233">
        <v>1.8244</v>
      </c>
      <c r="P971">
        <f t="shared" si="68"/>
        <v>6.3138607594936703E-3</v>
      </c>
      <c r="Q971" s="190">
        <v>24.693955315570332</v>
      </c>
      <c r="R971">
        <f t="shared" si="69"/>
        <v>1.6594337972063262</v>
      </c>
    </row>
    <row r="972" spans="1:18">
      <c r="A972" t="s">
        <v>143</v>
      </c>
      <c r="B972" t="s">
        <v>168</v>
      </c>
      <c r="C972">
        <v>1989</v>
      </c>
      <c r="D972">
        <v>2</v>
      </c>
      <c r="E972">
        <v>4</v>
      </c>
      <c r="F972">
        <v>37.99</v>
      </c>
      <c r="J972" s="189">
        <v>2015</v>
      </c>
      <c r="K972" s="189">
        <v>2</v>
      </c>
      <c r="L972" s="189">
        <v>3</v>
      </c>
      <c r="M972" s="425">
        <v>0.47417500000000001</v>
      </c>
      <c r="N972">
        <v>79</v>
      </c>
      <c r="O972" s="233">
        <v>1.9847999999999999</v>
      </c>
      <c r="P972">
        <f t="shared" si="68"/>
        <v>6.0022151898734182E-3</v>
      </c>
      <c r="Q972" s="190">
        <v>37.147570816513877</v>
      </c>
      <c r="R972">
        <f t="shared" si="69"/>
        <v>2.496316758869733</v>
      </c>
    </row>
    <row r="973" spans="1:18">
      <c r="A973" t="s">
        <v>143</v>
      </c>
      <c r="B973" t="s">
        <v>168</v>
      </c>
      <c r="C973">
        <v>1989</v>
      </c>
      <c r="D973">
        <v>2</v>
      </c>
      <c r="E973">
        <v>5</v>
      </c>
      <c r="F973">
        <v>38.72</v>
      </c>
      <c r="J973" s="189">
        <v>2015</v>
      </c>
      <c r="K973" s="189">
        <v>2</v>
      </c>
      <c r="L973" s="189">
        <v>4</v>
      </c>
      <c r="M973" s="425">
        <v>0.49773000000000001</v>
      </c>
      <c r="N973">
        <v>79</v>
      </c>
      <c r="O973" s="233">
        <v>1.8995</v>
      </c>
      <c r="P973">
        <f t="shared" si="68"/>
        <v>6.3003797468354434E-3</v>
      </c>
      <c r="Q973" s="190">
        <v>34.68025932636116</v>
      </c>
      <c r="R973">
        <f t="shared" si="69"/>
        <v>2.33051342673147</v>
      </c>
    </row>
    <row r="974" spans="1:18">
      <c r="A974" t="s">
        <v>143</v>
      </c>
      <c r="B974" t="s">
        <v>168</v>
      </c>
      <c r="C974">
        <v>1989</v>
      </c>
      <c r="D974">
        <v>2</v>
      </c>
      <c r="E974">
        <v>6</v>
      </c>
      <c r="F974">
        <v>47.55</v>
      </c>
      <c r="J974" s="189">
        <v>2015</v>
      </c>
      <c r="K974" s="189">
        <v>2</v>
      </c>
      <c r="L974" s="189">
        <v>5</v>
      </c>
      <c r="M974" s="425">
        <v>0.57258000000000009</v>
      </c>
      <c r="N974">
        <v>79</v>
      </c>
      <c r="O974" s="233">
        <v>2.0154999999999998</v>
      </c>
      <c r="P974">
        <f t="shared" si="68"/>
        <v>7.2478481012658242E-3</v>
      </c>
      <c r="Q974" s="190">
        <v>38.795769774372936</v>
      </c>
      <c r="R974">
        <f t="shared" si="69"/>
        <v>2.6070757288378612</v>
      </c>
    </row>
    <row r="975" spans="1:18">
      <c r="A975" t="s">
        <v>143</v>
      </c>
      <c r="B975" t="s">
        <v>168</v>
      </c>
      <c r="C975">
        <v>1989</v>
      </c>
      <c r="D975">
        <v>2</v>
      </c>
      <c r="E975">
        <v>7</v>
      </c>
      <c r="F975">
        <v>45.62</v>
      </c>
      <c r="J975" s="189">
        <v>2015</v>
      </c>
      <c r="K975" s="189">
        <v>2</v>
      </c>
      <c r="L975" s="189">
        <v>6</v>
      </c>
      <c r="M975" s="425">
        <v>0.47360000000000002</v>
      </c>
      <c r="N975">
        <v>79</v>
      </c>
      <c r="O975" s="233">
        <v>2.2906</v>
      </c>
      <c r="P975">
        <f t="shared" si="68"/>
        <v>5.9949367088607593E-3</v>
      </c>
      <c r="Q975" s="190">
        <v>37.219160565138729</v>
      </c>
      <c r="R975">
        <f t="shared" si="69"/>
        <v>2.5011275899773229</v>
      </c>
    </row>
    <row r="976" spans="1:18">
      <c r="A976" t="s">
        <v>143</v>
      </c>
      <c r="B976" t="s">
        <v>168</v>
      </c>
      <c r="C976">
        <v>1989</v>
      </c>
      <c r="D976">
        <v>2</v>
      </c>
      <c r="E976">
        <v>8</v>
      </c>
      <c r="F976">
        <v>37.630000000000003</v>
      </c>
      <c r="J976" s="189">
        <v>2015</v>
      </c>
      <c r="K976" s="189">
        <v>2</v>
      </c>
      <c r="L976" s="189">
        <v>7</v>
      </c>
      <c r="M976" s="425">
        <v>0.45188499999999998</v>
      </c>
      <c r="N976">
        <v>79</v>
      </c>
      <c r="O976" s="233">
        <v>2.2378999999999998</v>
      </c>
      <c r="P976">
        <f t="shared" si="68"/>
        <v>5.7200632911392404E-3</v>
      </c>
      <c r="Q976" s="190">
        <v>33.505708786727652</v>
      </c>
      <c r="R976">
        <f t="shared" si="69"/>
        <v>2.2515836304680983</v>
      </c>
    </row>
    <row r="977" spans="1:18">
      <c r="A977" t="s">
        <v>143</v>
      </c>
      <c r="B977" t="s">
        <v>168</v>
      </c>
      <c r="C977">
        <v>1989</v>
      </c>
      <c r="D977">
        <v>2</v>
      </c>
      <c r="E977">
        <v>9</v>
      </c>
      <c r="F977">
        <v>44.41</v>
      </c>
      <c r="J977" s="189">
        <v>2015</v>
      </c>
      <c r="K977" s="189">
        <v>2</v>
      </c>
      <c r="L977" s="189">
        <v>8</v>
      </c>
      <c r="M977" s="425">
        <v>0.37551999999999996</v>
      </c>
      <c r="N977">
        <v>79</v>
      </c>
      <c r="O977" s="233">
        <v>2.2524000000000002</v>
      </c>
      <c r="P977">
        <f t="shared" si="68"/>
        <v>4.7534177215189872E-3</v>
      </c>
      <c r="Q977" s="190">
        <v>14.000240068965075</v>
      </c>
      <c r="R977">
        <f t="shared" si="69"/>
        <v>0.94081613263445318</v>
      </c>
    </row>
    <row r="978" spans="1:18">
      <c r="A978" t="s">
        <v>143</v>
      </c>
      <c r="B978" t="s">
        <v>168</v>
      </c>
      <c r="C978">
        <v>1989</v>
      </c>
      <c r="D978">
        <v>2</v>
      </c>
      <c r="E978">
        <v>10</v>
      </c>
      <c r="F978">
        <v>43.2</v>
      </c>
      <c r="J978" s="189">
        <v>2015</v>
      </c>
      <c r="K978" s="189">
        <v>2</v>
      </c>
      <c r="L978" s="189">
        <v>9</v>
      </c>
      <c r="M978" s="425">
        <v>0.48411499999999996</v>
      </c>
      <c r="N978">
        <v>79</v>
      </c>
      <c r="O978" s="233">
        <v>2.1339999999999999</v>
      </c>
      <c r="P978">
        <f t="shared" si="68"/>
        <v>6.1280379746835442E-3</v>
      </c>
      <c r="Q978" s="190">
        <v>42.940520847642588</v>
      </c>
      <c r="R978">
        <f t="shared" si="69"/>
        <v>2.8856030009615825</v>
      </c>
    </row>
    <row r="979" spans="1:18">
      <c r="A979" t="s">
        <v>143</v>
      </c>
      <c r="B979" t="s">
        <v>168</v>
      </c>
      <c r="C979">
        <v>1989</v>
      </c>
      <c r="D979">
        <v>2</v>
      </c>
      <c r="E979">
        <v>11</v>
      </c>
      <c r="F979">
        <v>32.19</v>
      </c>
      <c r="J979" s="189">
        <v>2015</v>
      </c>
      <c r="K979" s="189">
        <v>2</v>
      </c>
      <c r="L979" s="189">
        <v>10</v>
      </c>
      <c r="M979" s="425">
        <v>0.55710499999999996</v>
      </c>
      <c r="N979">
        <v>79</v>
      </c>
      <c r="O979" s="233">
        <v>2.1760999999999999</v>
      </c>
      <c r="P979">
        <f t="shared" si="68"/>
        <v>7.0519620253164548E-3</v>
      </c>
      <c r="Q979" s="190">
        <v>44.138950278816566</v>
      </c>
      <c r="R979">
        <f t="shared" si="69"/>
        <v>2.9661374587364735</v>
      </c>
    </row>
    <row r="980" spans="1:18">
      <c r="A980" t="s">
        <v>143</v>
      </c>
      <c r="B980" t="s">
        <v>168</v>
      </c>
      <c r="C980">
        <v>1989</v>
      </c>
      <c r="D980">
        <v>2</v>
      </c>
      <c r="E980">
        <v>12</v>
      </c>
      <c r="F980">
        <v>41.87</v>
      </c>
      <c r="J980" s="189">
        <v>2015</v>
      </c>
      <c r="K980" s="189">
        <v>2</v>
      </c>
      <c r="L980" s="189">
        <v>11</v>
      </c>
      <c r="M980" s="425">
        <v>0.52429499999999996</v>
      </c>
      <c r="N980">
        <v>79</v>
      </c>
      <c r="O980" s="233">
        <v>2.0903</v>
      </c>
      <c r="P980">
        <f t="shared" si="68"/>
        <v>6.6366455696202529E-3</v>
      </c>
      <c r="Q980" s="190">
        <v>46.242792249351623</v>
      </c>
      <c r="R980">
        <f t="shared" si="69"/>
        <v>3.1075156391564294</v>
      </c>
    </row>
    <row r="981" spans="1:18">
      <c r="A981" t="s">
        <v>143</v>
      </c>
      <c r="B981" t="s">
        <v>168</v>
      </c>
      <c r="C981">
        <v>1989</v>
      </c>
      <c r="D981">
        <v>2</v>
      </c>
      <c r="E981">
        <v>13</v>
      </c>
      <c r="F981">
        <v>42.35</v>
      </c>
      <c r="J981" s="189">
        <v>2015</v>
      </c>
      <c r="K981" s="189">
        <v>2</v>
      </c>
      <c r="L981" s="189">
        <v>12</v>
      </c>
      <c r="M981" s="425">
        <v>0.49897999999999998</v>
      </c>
      <c r="N981">
        <v>79</v>
      </c>
      <c r="O981" s="233">
        <v>2.1772999999999998</v>
      </c>
      <c r="P981">
        <f t="shared" si="68"/>
        <v>6.3162025316455695E-3</v>
      </c>
      <c r="Q981" s="190">
        <v>38.716808956831549</v>
      </c>
      <c r="R981">
        <f t="shared" si="69"/>
        <v>2.6017695618990806</v>
      </c>
    </row>
    <row r="982" spans="1:18">
      <c r="A982" t="s">
        <v>143</v>
      </c>
      <c r="B982" t="s">
        <v>168</v>
      </c>
      <c r="C982">
        <v>1989</v>
      </c>
      <c r="D982">
        <v>2</v>
      </c>
      <c r="E982">
        <v>14</v>
      </c>
      <c r="F982">
        <v>49</v>
      </c>
      <c r="J982" s="189">
        <v>2015</v>
      </c>
      <c r="K982" s="189">
        <v>2</v>
      </c>
      <c r="L982" s="189">
        <v>13</v>
      </c>
      <c r="M982" s="425">
        <v>0.47292500000000004</v>
      </c>
      <c r="N982">
        <v>79</v>
      </c>
      <c r="O982" s="233">
        <v>2.2911999999999999</v>
      </c>
      <c r="P982">
        <f t="shared" si="68"/>
        <v>5.986392405063292E-3</v>
      </c>
      <c r="Q982" s="190">
        <v>32.77248794123053</v>
      </c>
      <c r="R982">
        <f t="shared" si="69"/>
        <v>2.2023111896506919</v>
      </c>
    </row>
    <row r="983" spans="1:18">
      <c r="A983" t="s">
        <v>143</v>
      </c>
      <c r="B983" t="s">
        <v>168</v>
      </c>
      <c r="C983">
        <v>1989</v>
      </c>
      <c r="D983">
        <v>3</v>
      </c>
      <c r="E983">
        <v>1</v>
      </c>
      <c r="F983">
        <v>18.39</v>
      </c>
      <c r="J983" s="189">
        <v>2015</v>
      </c>
      <c r="K983" s="189">
        <v>2</v>
      </c>
      <c r="L983" s="189">
        <v>14</v>
      </c>
      <c r="M983" s="425">
        <v>0.48028999999999999</v>
      </c>
      <c r="N983">
        <v>79</v>
      </c>
      <c r="O983" s="233">
        <v>2.1675</v>
      </c>
      <c r="P983">
        <f t="shared" si="68"/>
        <v>6.079620253164557E-3</v>
      </c>
      <c r="Q983" s="190">
        <v>38.822730775675602</v>
      </c>
      <c r="R983">
        <f t="shared" si="69"/>
        <v>2.6088875081254006</v>
      </c>
    </row>
    <row r="984" spans="1:18">
      <c r="A984" t="s">
        <v>143</v>
      </c>
      <c r="B984" t="s">
        <v>168</v>
      </c>
      <c r="C984">
        <v>1989</v>
      </c>
      <c r="D984">
        <v>3</v>
      </c>
      <c r="E984">
        <v>2</v>
      </c>
      <c r="F984">
        <v>16.09</v>
      </c>
      <c r="J984" s="189">
        <v>2015</v>
      </c>
      <c r="K984" s="189">
        <v>3</v>
      </c>
      <c r="L984" s="189">
        <v>1</v>
      </c>
      <c r="M984" s="425">
        <v>0.38420500000000002</v>
      </c>
      <c r="N984">
        <v>79</v>
      </c>
      <c r="O984" s="233">
        <v>1.9814000000000001</v>
      </c>
      <c r="P984">
        <f t="shared" si="68"/>
        <v>4.8633544303797469E-3</v>
      </c>
      <c r="Q984" s="190">
        <v>14.619183710511489</v>
      </c>
      <c r="R984">
        <f t="shared" si="69"/>
        <v>0.98240914534637214</v>
      </c>
    </row>
    <row r="985" spans="1:18">
      <c r="A985" t="s">
        <v>143</v>
      </c>
      <c r="B985" t="s">
        <v>168</v>
      </c>
      <c r="C985">
        <v>1989</v>
      </c>
      <c r="D985">
        <v>3</v>
      </c>
      <c r="E985">
        <v>3</v>
      </c>
      <c r="F985">
        <v>37.75</v>
      </c>
      <c r="J985" s="189">
        <v>2015</v>
      </c>
      <c r="K985" s="189">
        <v>3</v>
      </c>
      <c r="L985" s="189">
        <v>2</v>
      </c>
      <c r="M985" s="425">
        <v>0.45339499999999999</v>
      </c>
      <c r="N985">
        <v>79</v>
      </c>
      <c r="O985" s="233">
        <v>1.9080999999999999</v>
      </c>
      <c r="P985">
        <f t="shared" si="68"/>
        <v>5.7391772151898736E-3</v>
      </c>
      <c r="Q985" s="190">
        <v>35.148294632424737</v>
      </c>
      <c r="R985">
        <f t="shared" si="69"/>
        <v>2.3619653992989424</v>
      </c>
    </row>
    <row r="986" spans="1:18">
      <c r="A986" t="s">
        <v>143</v>
      </c>
      <c r="B986" t="s">
        <v>168</v>
      </c>
      <c r="C986">
        <v>1989</v>
      </c>
      <c r="D986">
        <v>3</v>
      </c>
      <c r="E986">
        <v>4</v>
      </c>
      <c r="F986">
        <v>42.11</v>
      </c>
      <c r="J986" s="189">
        <v>2015</v>
      </c>
      <c r="K986" s="189">
        <v>3</v>
      </c>
      <c r="L986" s="189">
        <v>3</v>
      </c>
      <c r="M986" s="425">
        <v>0.49646000000000001</v>
      </c>
      <c r="N986">
        <v>79</v>
      </c>
      <c r="O986" s="233">
        <v>1.9875</v>
      </c>
      <c r="P986">
        <f t="shared" si="68"/>
        <v>6.284303797468355E-3</v>
      </c>
      <c r="Q986" s="190">
        <v>37.239764390706078</v>
      </c>
      <c r="R986">
        <f t="shared" si="69"/>
        <v>2.5025121670554484</v>
      </c>
    </row>
    <row r="987" spans="1:18">
      <c r="A987" t="s">
        <v>143</v>
      </c>
      <c r="B987" t="s">
        <v>168</v>
      </c>
      <c r="C987">
        <v>1989</v>
      </c>
      <c r="D987">
        <v>3</v>
      </c>
      <c r="E987">
        <v>5</v>
      </c>
      <c r="F987">
        <v>37.270000000000003</v>
      </c>
      <c r="J987" s="189">
        <v>2015</v>
      </c>
      <c r="K987" s="189">
        <v>3</v>
      </c>
      <c r="L987" s="189">
        <v>4</v>
      </c>
      <c r="M987" s="425">
        <v>0.44051000000000001</v>
      </c>
      <c r="N987">
        <v>79</v>
      </c>
      <c r="O987" s="233">
        <v>2.1248</v>
      </c>
      <c r="P987">
        <f t="shared" si="68"/>
        <v>5.5760759493670891E-3</v>
      </c>
      <c r="Q987" s="190">
        <v>29.930979782090429</v>
      </c>
      <c r="R987">
        <f t="shared" si="69"/>
        <v>2.0113618413564769</v>
      </c>
    </row>
    <row r="988" spans="1:18">
      <c r="A988" t="s">
        <v>143</v>
      </c>
      <c r="B988" t="s">
        <v>168</v>
      </c>
      <c r="C988">
        <v>1989</v>
      </c>
      <c r="D988">
        <v>3</v>
      </c>
      <c r="E988">
        <v>6</v>
      </c>
      <c r="F988">
        <v>43.8</v>
      </c>
      <c r="J988" s="189">
        <v>2015</v>
      </c>
      <c r="K988" s="189">
        <v>3</v>
      </c>
      <c r="L988" s="189">
        <v>5</v>
      </c>
      <c r="M988" s="425">
        <v>0.58977500000000005</v>
      </c>
      <c r="N988">
        <v>79</v>
      </c>
      <c r="O988" s="233">
        <v>2.3026</v>
      </c>
      <c r="P988">
        <f t="shared" si="68"/>
        <v>7.4655063291139247E-3</v>
      </c>
      <c r="Q988" s="190">
        <v>38.260388873225601</v>
      </c>
      <c r="R988">
        <f t="shared" si="69"/>
        <v>2.5710981322807607</v>
      </c>
    </row>
    <row r="989" spans="1:18">
      <c r="A989" t="s">
        <v>143</v>
      </c>
      <c r="B989" t="s">
        <v>168</v>
      </c>
      <c r="C989">
        <v>1989</v>
      </c>
      <c r="D989">
        <v>3</v>
      </c>
      <c r="E989">
        <v>7</v>
      </c>
      <c r="F989">
        <v>37.99</v>
      </c>
      <c r="J989" s="189">
        <v>2015</v>
      </c>
      <c r="K989" s="189">
        <v>3</v>
      </c>
      <c r="L989" s="189">
        <v>6</v>
      </c>
      <c r="M989" s="425">
        <v>0.502</v>
      </c>
      <c r="N989">
        <v>79</v>
      </c>
      <c r="O989" s="233">
        <v>2.3347000000000002</v>
      </c>
      <c r="P989">
        <f t="shared" si="68"/>
        <v>6.3544303797468359E-3</v>
      </c>
      <c r="Q989" s="190">
        <v>38.666561524568905</v>
      </c>
      <c r="R989">
        <f t="shared" si="69"/>
        <v>2.5983929344510308</v>
      </c>
    </row>
    <row r="990" spans="1:18">
      <c r="A990" t="s">
        <v>143</v>
      </c>
      <c r="B990" t="s">
        <v>168</v>
      </c>
      <c r="C990">
        <v>1989</v>
      </c>
      <c r="D990">
        <v>3</v>
      </c>
      <c r="E990">
        <v>8</v>
      </c>
      <c r="F990">
        <v>47.67</v>
      </c>
      <c r="J990" s="189">
        <v>2015</v>
      </c>
      <c r="K990" s="189">
        <v>3</v>
      </c>
      <c r="L990" s="189">
        <v>7</v>
      </c>
      <c r="M990" s="425">
        <v>0.464335</v>
      </c>
      <c r="N990">
        <v>79</v>
      </c>
      <c r="O990" s="233">
        <v>2.3921000000000001</v>
      </c>
      <c r="P990">
        <f t="shared" si="68"/>
        <v>5.8776582278481015E-3</v>
      </c>
      <c r="Q990" s="190">
        <v>38.017880148690516</v>
      </c>
      <c r="R990">
        <f t="shared" si="69"/>
        <v>2.554801545992003</v>
      </c>
    </row>
    <row r="991" spans="1:18">
      <c r="A991" t="s">
        <v>143</v>
      </c>
      <c r="B991" t="s">
        <v>168</v>
      </c>
      <c r="C991">
        <v>1989</v>
      </c>
      <c r="D991">
        <v>3</v>
      </c>
      <c r="E991">
        <v>9</v>
      </c>
      <c r="F991">
        <v>39.32</v>
      </c>
      <c r="J991" s="189">
        <v>2015</v>
      </c>
      <c r="K991" s="189">
        <v>3</v>
      </c>
      <c r="L991" s="189">
        <v>8</v>
      </c>
      <c r="M991" s="425">
        <v>0.35394500000000001</v>
      </c>
      <c r="N991">
        <v>79</v>
      </c>
      <c r="O991" s="233">
        <v>2.403</v>
      </c>
      <c r="P991">
        <f t="shared" si="68"/>
        <v>4.4803164556962028E-3</v>
      </c>
      <c r="Q991" s="190">
        <v>30.476272548898876</v>
      </c>
      <c r="R991">
        <f t="shared" si="69"/>
        <v>2.0480055152860044</v>
      </c>
    </row>
    <row r="992" spans="1:18">
      <c r="A992" t="s">
        <v>143</v>
      </c>
      <c r="B992" t="s">
        <v>168</v>
      </c>
      <c r="C992">
        <v>1989</v>
      </c>
      <c r="D992">
        <v>3</v>
      </c>
      <c r="E992">
        <v>10</v>
      </c>
      <c r="F992">
        <v>47.19</v>
      </c>
      <c r="J992" s="189">
        <v>2015</v>
      </c>
      <c r="K992" s="189">
        <v>3</v>
      </c>
      <c r="L992" s="189">
        <v>9</v>
      </c>
      <c r="M992" s="425">
        <v>0.51166500000000004</v>
      </c>
      <c r="N992">
        <v>79</v>
      </c>
      <c r="O992" s="233">
        <v>2.2553000000000001</v>
      </c>
      <c r="P992">
        <f t="shared" si="68"/>
        <v>6.4767721518987345E-3</v>
      </c>
      <c r="Q992" s="190">
        <v>59.246514365411777</v>
      </c>
      <c r="R992">
        <f t="shared" si="69"/>
        <v>3.9813657653556715</v>
      </c>
    </row>
    <row r="993" spans="1:18">
      <c r="A993" t="s">
        <v>143</v>
      </c>
      <c r="B993" t="s">
        <v>168</v>
      </c>
      <c r="C993">
        <v>1989</v>
      </c>
      <c r="D993">
        <v>3</v>
      </c>
      <c r="E993">
        <v>11</v>
      </c>
      <c r="F993">
        <v>40.409999999999997</v>
      </c>
      <c r="J993" s="189">
        <v>2015</v>
      </c>
      <c r="K993" s="189">
        <v>3</v>
      </c>
      <c r="L993" s="189">
        <v>10</v>
      </c>
      <c r="M993" s="425">
        <v>0.53441499999999997</v>
      </c>
      <c r="N993">
        <v>79</v>
      </c>
      <c r="O993" s="233">
        <v>2.2157</v>
      </c>
      <c r="P993">
        <f t="shared" si="68"/>
        <v>6.764746835443038E-3</v>
      </c>
      <c r="Q993" s="190">
        <v>41.84519372913438</v>
      </c>
      <c r="R993">
        <f t="shared" si="69"/>
        <v>2.8119970185978302</v>
      </c>
    </row>
    <row r="994" spans="1:18">
      <c r="A994" t="s">
        <v>143</v>
      </c>
      <c r="B994" t="s">
        <v>168</v>
      </c>
      <c r="C994">
        <v>1989</v>
      </c>
      <c r="D994">
        <v>3</v>
      </c>
      <c r="E994">
        <v>12</v>
      </c>
      <c r="F994">
        <v>38.96</v>
      </c>
      <c r="J994" s="189">
        <v>2015</v>
      </c>
      <c r="K994" s="189">
        <v>3</v>
      </c>
      <c r="L994" s="189">
        <v>11</v>
      </c>
      <c r="M994" s="425">
        <v>0.51495500000000005</v>
      </c>
      <c r="N994">
        <v>79</v>
      </c>
      <c r="O994" s="233">
        <v>2.3268</v>
      </c>
      <c r="P994">
        <f t="shared" si="68"/>
        <v>6.5184177215189881E-3</v>
      </c>
      <c r="Q994" s="190">
        <v>41.946842762216889</v>
      </c>
      <c r="R994">
        <f t="shared" si="69"/>
        <v>2.8188278336209751</v>
      </c>
    </row>
    <row r="995" spans="1:18">
      <c r="A995" t="s">
        <v>143</v>
      </c>
      <c r="B995" t="s">
        <v>168</v>
      </c>
      <c r="C995">
        <v>1989</v>
      </c>
      <c r="D995">
        <v>3</v>
      </c>
      <c r="E995">
        <v>13</v>
      </c>
      <c r="F995">
        <v>37.630000000000003</v>
      </c>
      <c r="J995" s="189">
        <v>2015</v>
      </c>
      <c r="K995" s="189">
        <v>3</v>
      </c>
      <c r="L995" s="189">
        <v>12</v>
      </c>
      <c r="M995" s="425">
        <v>0.52353500000000008</v>
      </c>
      <c r="N995">
        <v>79</v>
      </c>
      <c r="O995" s="233">
        <v>2.1606999999999998</v>
      </c>
      <c r="P995">
        <f t="shared" si="68"/>
        <v>6.6270253164556975E-3</v>
      </c>
      <c r="Q995" s="190">
        <v>44.23168303021788</v>
      </c>
      <c r="R995">
        <f t="shared" si="69"/>
        <v>2.9723690996306416</v>
      </c>
    </row>
    <row r="996" spans="1:18">
      <c r="A996" t="s">
        <v>143</v>
      </c>
      <c r="B996" t="s">
        <v>168</v>
      </c>
      <c r="C996">
        <v>1989</v>
      </c>
      <c r="D996">
        <v>3</v>
      </c>
      <c r="E996">
        <v>14</v>
      </c>
      <c r="F996">
        <v>43.2</v>
      </c>
      <c r="J996" s="189">
        <v>2015</v>
      </c>
      <c r="K996" s="189">
        <v>3</v>
      </c>
      <c r="L996" s="189">
        <v>13</v>
      </c>
      <c r="M996" s="425">
        <v>0.52296000000000009</v>
      </c>
      <c r="N996">
        <v>79</v>
      </c>
      <c r="O996" s="233">
        <v>2.3711000000000002</v>
      </c>
      <c r="P996">
        <f t="shared" si="68"/>
        <v>6.6197468354430395E-3</v>
      </c>
      <c r="Q996" s="190">
        <v>31.307453280999155</v>
      </c>
      <c r="R996">
        <f t="shared" si="69"/>
        <v>2.1038608604831435</v>
      </c>
    </row>
    <row r="997" spans="1:18">
      <c r="A997" t="s">
        <v>143</v>
      </c>
      <c r="B997" t="s">
        <v>168</v>
      </c>
      <c r="C997">
        <v>1989</v>
      </c>
      <c r="D997">
        <v>4</v>
      </c>
      <c r="E997">
        <v>1</v>
      </c>
      <c r="F997">
        <v>21.3</v>
      </c>
      <c r="J997" s="189">
        <v>2015</v>
      </c>
      <c r="K997" s="189">
        <v>3</v>
      </c>
      <c r="L997" s="189">
        <v>14</v>
      </c>
      <c r="M997" s="425">
        <v>0.53729499999999997</v>
      </c>
      <c r="N997">
        <v>79</v>
      </c>
      <c r="O997" s="233">
        <v>2.1116999999999999</v>
      </c>
      <c r="P997">
        <f t="shared" si="68"/>
        <v>6.8012025316455688E-3</v>
      </c>
      <c r="Q997" s="190">
        <v>29.375412641761248</v>
      </c>
      <c r="R997">
        <f t="shared" si="69"/>
        <v>1.974027729526356</v>
      </c>
    </row>
    <row r="998" spans="1:18">
      <c r="A998" t="s">
        <v>143</v>
      </c>
      <c r="B998" t="s">
        <v>168</v>
      </c>
      <c r="C998">
        <v>1989</v>
      </c>
      <c r="D998">
        <v>4</v>
      </c>
      <c r="E998">
        <v>2</v>
      </c>
      <c r="F998">
        <v>20.09</v>
      </c>
      <c r="J998" s="189">
        <v>2015</v>
      </c>
      <c r="K998" s="189">
        <v>4</v>
      </c>
      <c r="L998" s="189">
        <v>1</v>
      </c>
      <c r="M998" s="425">
        <v>0.42000999999999999</v>
      </c>
      <c r="N998">
        <v>79</v>
      </c>
      <c r="O998" s="233">
        <v>1.9313</v>
      </c>
      <c r="P998">
        <f t="shared" si="68"/>
        <v>5.3165822784810128E-3</v>
      </c>
      <c r="Q998" s="190">
        <v>26.789092984321805</v>
      </c>
      <c r="R998">
        <f t="shared" si="69"/>
        <v>1.8002270485464253</v>
      </c>
    </row>
    <row r="999" spans="1:18">
      <c r="A999" t="s">
        <v>143</v>
      </c>
      <c r="B999" t="s">
        <v>168</v>
      </c>
      <c r="C999">
        <v>1989</v>
      </c>
      <c r="D999">
        <v>4</v>
      </c>
      <c r="E999">
        <v>3</v>
      </c>
      <c r="F999">
        <v>41.26</v>
      </c>
      <c r="J999" s="189">
        <v>2015</v>
      </c>
      <c r="K999" s="189">
        <v>4</v>
      </c>
      <c r="L999" s="189">
        <v>2</v>
      </c>
      <c r="M999" s="425">
        <v>0.47284999999999999</v>
      </c>
      <c r="N999">
        <v>79</v>
      </c>
      <c r="O999" s="233">
        <v>1.9527000000000001</v>
      </c>
      <c r="P999">
        <f t="shared" si="68"/>
        <v>5.9854430379746833E-3</v>
      </c>
      <c r="Q999" s="190">
        <v>41.856019711088962</v>
      </c>
      <c r="R999">
        <f t="shared" si="69"/>
        <v>2.8127245245851786</v>
      </c>
    </row>
    <row r="1000" spans="1:18">
      <c r="A1000" t="s">
        <v>143</v>
      </c>
      <c r="B1000" t="s">
        <v>168</v>
      </c>
      <c r="C1000">
        <v>1989</v>
      </c>
      <c r="D1000">
        <v>4</v>
      </c>
      <c r="E1000">
        <v>4</v>
      </c>
      <c r="F1000">
        <v>35.090000000000003</v>
      </c>
      <c r="J1000" s="189">
        <v>2015</v>
      </c>
      <c r="K1000" s="189">
        <v>4</v>
      </c>
      <c r="L1000" s="189">
        <v>3</v>
      </c>
      <c r="M1000" s="425">
        <v>0.51080000000000003</v>
      </c>
      <c r="N1000">
        <v>79</v>
      </c>
      <c r="O1000" s="233">
        <v>2.0552000000000001</v>
      </c>
      <c r="P1000">
        <f t="shared" si="68"/>
        <v>6.465822784810127E-3</v>
      </c>
      <c r="Q1000" s="190">
        <v>21.903700162295273</v>
      </c>
      <c r="R1000">
        <f t="shared" si="69"/>
        <v>1.4719286509062426</v>
      </c>
    </row>
    <row r="1001" spans="1:18">
      <c r="A1001" t="s">
        <v>143</v>
      </c>
      <c r="B1001" t="s">
        <v>168</v>
      </c>
      <c r="C1001">
        <v>1989</v>
      </c>
      <c r="D1001">
        <v>4</v>
      </c>
      <c r="E1001">
        <v>5</v>
      </c>
      <c r="F1001">
        <v>42.83</v>
      </c>
      <c r="J1001" s="189">
        <v>2015</v>
      </c>
      <c r="K1001" s="189">
        <v>4</v>
      </c>
      <c r="L1001" s="189">
        <v>4</v>
      </c>
      <c r="M1001" s="425">
        <v>0.518625</v>
      </c>
      <c r="N1001">
        <v>79</v>
      </c>
      <c r="O1001" s="233">
        <v>1.9116</v>
      </c>
      <c r="P1001">
        <f t="shared" si="68"/>
        <v>6.5648734177215194E-3</v>
      </c>
      <c r="Q1001" s="190">
        <v>39.642862785050475</v>
      </c>
      <c r="R1001">
        <f t="shared" si="69"/>
        <v>2.6640003791553921</v>
      </c>
    </row>
    <row r="1002" spans="1:18">
      <c r="A1002" t="s">
        <v>143</v>
      </c>
      <c r="B1002" t="s">
        <v>168</v>
      </c>
      <c r="C1002">
        <v>1989</v>
      </c>
      <c r="D1002">
        <v>4</v>
      </c>
      <c r="E1002">
        <v>6</v>
      </c>
      <c r="F1002">
        <v>36.78</v>
      </c>
      <c r="J1002" s="189">
        <v>2015</v>
      </c>
      <c r="K1002" s="189">
        <v>4</v>
      </c>
      <c r="L1002" s="189">
        <v>5</v>
      </c>
      <c r="M1002" s="425">
        <v>0.57868999999999993</v>
      </c>
      <c r="N1002">
        <v>79</v>
      </c>
      <c r="O1002" s="233">
        <v>2.1084000000000001</v>
      </c>
      <c r="P1002">
        <f t="shared" si="68"/>
        <v>7.3251898734177203E-3</v>
      </c>
      <c r="Q1002" s="190">
        <v>28.600021893176095</v>
      </c>
      <c r="R1002">
        <f t="shared" si="69"/>
        <v>1.9219214712214336</v>
      </c>
    </row>
    <row r="1003" spans="1:18">
      <c r="A1003" t="s">
        <v>143</v>
      </c>
      <c r="B1003" t="s">
        <v>168</v>
      </c>
      <c r="C1003">
        <v>1989</v>
      </c>
      <c r="D1003">
        <v>4</v>
      </c>
      <c r="E1003">
        <v>7</v>
      </c>
      <c r="F1003">
        <v>37.630000000000003</v>
      </c>
      <c r="J1003" s="189">
        <v>2015</v>
      </c>
      <c r="K1003" s="189">
        <v>4</v>
      </c>
      <c r="L1003" s="189">
        <v>6</v>
      </c>
      <c r="M1003" s="425">
        <v>0.56318999999999997</v>
      </c>
      <c r="N1003">
        <v>79</v>
      </c>
      <c r="O1003" s="233">
        <v>2.1913</v>
      </c>
      <c r="P1003">
        <f t="shared" si="68"/>
        <v>7.1289873417721512E-3</v>
      </c>
      <c r="Q1003" s="190">
        <v>47.062293497183994</v>
      </c>
      <c r="R1003">
        <f t="shared" si="69"/>
        <v>3.1625861230107648</v>
      </c>
    </row>
    <row r="1004" spans="1:18">
      <c r="A1004" t="s">
        <v>143</v>
      </c>
      <c r="B1004" t="s">
        <v>168</v>
      </c>
      <c r="C1004">
        <v>1989</v>
      </c>
      <c r="D1004">
        <v>4</v>
      </c>
      <c r="E1004">
        <v>8</v>
      </c>
      <c r="F1004">
        <v>39.81</v>
      </c>
      <c r="J1004" s="189">
        <v>2015</v>
      </c>
      <c r="K1004" s="189">
        <v>4</v>
      </c>
      <c r="L1004" s="189">
        <v>7</v>
      </c>
      <c r="M1004" s="425">
        <v>0.54552500000000004</v>
      </c>
      <c r="N1004">
        <v>79</v>
      </c>
      <c r="O1004" s="233">
        <v>2.2599999999999998</v>
      </c>
      <c r="P1004">
        <f t="shared" si="68"/>
        <v>6.9053797468354439E-3</v>
      </c>
      <c r="Q1004" s="190">
        <v>49.551264740154274</v>
      </c>
      <c r="R1004">
        <f t="shared" si="69"/>
        <v>3.3298449905383678</v>
      </c>
    </row>
    <row r="1005" spans="1:18">
      <c r="A1005" t="s">
        <v>143</v>
      </c>
      <c r="B1005" t="s">
        <v>168</v>
      </c>
      <c r="C1005">
        <v>1989</v>
      </c>
      <c r="D1005">
        <v>4</v>
      </c>
      <c r="E1005">
        <v>9</v>
      </c>
      <c r="F1005">
        <v>39.32</v>
      </c>
      <c r="J1005" s="189">
        <v>2015</v>
      </c>
      <c r="K1005" s="189">
        <v>4</v>
      </c>
      <c r="L1005" s="189">
        <v>8</v>
      </c>
      <c r="M1005" s="425">
        <v>0.43269999999999997</v>
      </c>
      <c r="N1005">
        <v>79</v>
      </c>
      <c r="O1005" s="233">
        <v>2.1880999999999999</v>
      </c>
      <c r="P1005">
        <f t="shared" si="68"/>
        <v>5.477215189873417E-3</v>
      </c>
      <c r="Q1005" s="190">
        <v>40.665396764640505</v>
      </c>
      <c r="R1005">
        <f t="shared" si="69"/>
        <v>2.7327146625838421</v>
      </c>
    </row>
    <row r="1006" spans="1:18">
      <c r="A1006" t="s">
        <v>143</v>
      </c>
      <c r="B1006" t="s">
        <v>168</v>
      </c>
      <c r="C1006">
        <v>1989</v>
      </c>
      <c r="D1006">
        <v>4</v>
      </c>
      <c r="E1006">
        <v>10</v>
      </c>
      <c r="F1006">
        <v>34.85</v>
      </c>
      <c r="J1006" s="189">
        <v>2015</v>
      </c>
      <c r="K1006" s="189">
        <v>4</v>
      </c>
      <c r="L1006" s="189">
        <v>9</v>
      </c>
      <c r="M1006" s="425">
        <v>0.55522000000000005</v>
      </c>
      <c r="N1006">
        <v>79</v>
      </c>
      <c r="O1006" s="233">
        <v>2.0804999999999998</v>
      </c>
      <c r="P1006">
        <f t="shared" si="68"/>
        <v>7.0281012658227858E-3</v>
      </c>
      <c r="Q1006" s="190">
        <v>44.770150903185325</v>
      </c>
      <c r="R1006">
        <f t="shared" si="69"/>
        <v>3.0085541406940539</v>
      </c>
    </row>
    <row r="1007" spans="1:18">
      <c r="A1007" t="s">
        <v>143</v>
      </c>
      <c r="B1007" t="s">
        <v>168</v>
      </c>
      <c r="C1007">
        <v>1989</v>
      </c>
      <c r="D1007">
        <v>4</v>
      </c>
      <c r="E1007">
        <v>11</v>
      </c>
      <c r="F1007">
        <v>39.32</v>
      </c>
      <c r="J1007" s="189">
        <v>2015</v>
      </c>
      <c r="K1007" s="189">
        <v>4</v>
      </c>
      <c r="L1007" s="189">
        <v>10</v>
      </c>
      <c r="M1007" s="425">
        <v>0.56047999999999998</v>
      </c>
      <c r="N1007">
        <v>79</v>
      </c>
      <c r="O1007" s="233">
        <v>2.1473</v>
      </c>
      <c r="P1007">
        <f t="shared" si="68"/>
        <v>7.0946835443037974E-3</v>
      </c>
      <c r="Q1007" s="190">
        <v>49.589681743002885</v>
      </c>
      <c r="R1007">
        <f t="shared" si="69"/>
        <v>3.3324266131297939</v>
      </c>
    </row>
    <row r="1008" spans="1:18">
      <c r="A1008" t="s">
        <v>143</v>
      </c>
      <c r="B1008" t="s">
        <v>168</v>
      </c>
      <c r="C1008">
        <v>1989</v>
      </c>
      <c r="D1008">
        <v>4</v>
      </c>
      <c r="E1008">
        <v>12</v>
      </c>
      <c r="F1008">
        <v>36.42</v>
      </c>
      <c r="J1008" s="189">
        <v>2015</v>
      </c>
      <c r="K1008" s="189">
        <v>4</v>
      </c>
      <c r="L1008" s="189">
        <v>11</v>
      </c>
      <c r="M1008" s="425">
        <v>0.57047500000000007</v>
      </c>
      <c r="N1008">
        <v>79</v>
      </c>
      <c r="O1008" s="233">
        <v>2.0093000000000001</v>
      </c>
      <c r="P1008">
        <f t="shared" si="68"/>
        <v>7.2212025316455708E-3</v>
      </c>
      <c r="Q1008" s="190">
        <v>54.648148075156314</v>
      </c>
      <c r="R1008">
        <f t="shared" si="69"/>
        <v>3.6723555506505043</v>
      </c>
    </row>
    <row r="1009" spans="1:18">
      <c r="A1009" t="s">
        <v>143</v>
      </c>
      <c r="B1009" t="s">
        <v>168</v>
      </c>
      <c r="C1009">
        <v>1989</v>
      </c>
      <c r="D1009">
        <v>4</v>
      </c>
      <c r="E1009">
        <v>13</v>
      </c>
      <c r="F1009">
        <v>33.64</v>
      </c>
      <c r="J1009" s="189">
        <v>2015</v>
      </c>
      <c r="K1009" s="189">
        <v>4</v>
      </c>
      <c r="L1009" s="189">
        <v>12</v>
      </c>
      <c r="M1009" s="425">
        <v>0.55606</v>
      </c>
      <c r="N1009">
        <v>79</v>
      </c>
      <c r="O1009" s="233">
        <v>2.1526000000000001</v>
      </c>
      <c r="P1009">
        <f t="shared" si="68"/>
        <v>7.0387341772151901E-3</v>
      </c>
      <c r="Q1009" s="190">
        <v>51.950823623059868</v>
      </c>
      <c r="R1009">
        <f t="shared" si="69"/>
        <v>3.4910953474696238</v>
      </c>
    </row>
    <row r="1010" spans="1:18">
      <c r="A1010" t="s">
        <v>143</v>
      </c>
      <c r="B1010" t="s">
        <v>168</v>
      </c>
      <c r="C1010">
        <v>1989</v>
      </c>
      <c r="D1010">
        <v>4</v>
      </c>
      <c r="E1010">
        <v>14</v>
      </c>
      <c r="F1010">
        <v>48.4</v>
      </c>
      <c r="J1010" s="189">
        <v>2015</v>
      </c>
      <c r="K1010" s="189">
        <v>4</v>
      </c>
      <c r="L1010" s="189">
        <v>13</v>
      </c>
      <c r="M1010" s="425">
        <v>0.55190000000000006</v>
      </c>
      <c r="N1010">
        <v>79</v>
      </c>
      <c r="O1010" s="233">
        <v>2.2888000000000002</v>
      </c>
      <c r="P1010">
        <f t="shared" si="68"/>
        <v>6.9860759493670897E-3</v>
      </c>
      <c r="Q1010" s="190">
        <v>43.459638245034711</v>
      </c>
      <c r="R1010">
        <f t="shared" si="69"/>
        <v>2.9204876900663326</v>
      </c>
    </row>
    <row r="1011" spans="1:18">
      <c r="A1011" t="s">
        <v>143</v>
      </c>
      <c r="B1011" t="s">
        <v>168</v>
      </c>
      <c r="C1011">
        <v>1990</v>
      </c>
      <c r="D1011">
        <v>1</v>
      </c>
      <c r="E1011">
        <v>1</v>
      </c>
      <c r="F1011">
        <v>25.05</v>
      </c>
      <c r="J1011" s="189">
        <v>2015</v>
      </c>
      <c r="K1011" s="189">
        <v>4</v>
      </c>
      <c r="L1011" s="189">
        <v>14</v>
      </c>
      <c r="M1011" s="425">
        <v>0.53678499999999996</v>
      </c>
      <c r="N1011">
        <v>79</v>
      </c>
      <c r="O1011" s="233">
        <v>2.056</v>
      </c>
      <c r="P1011">
        <f t="shared" si="68"/>
        <v>6.7947468354430376E-3</v>
      </c>
      <c r="Q1011" s="190">
        <v>56.00161600861675</v>
      </c>
      <c r="R1011">
        <f t="shared" si="69"/>
        <v>3.763308595779046</v>
      </c>
    </row>
    <row r="1012" spans="1:18">
      <c r="A1012" t="s">
        <v>143</v>
      </c>
      <c r="B1012" t="s">
        <v>168</v>
      </c>
      <c r="C1012">
        <v>1990</v>
      </c>
      <c r="D1012">
        <v>1</v>
      </c>
      <c r="E1012">
        <v>2</v>
      </c>
      <c r="F1012">
        <v>23.11</v>
      </c>
      <c r="J1012" s="189">
        <v>2015</v>
      </c>
      <c r="K1012" s="189">
        <v>1</v>
      </c>
      <c r="L1012" s="189">
        <v>1</v>
      </c>
      <c r="M1012" s="425">
        <v>0.246395</v>
      </c>
      <c r="N1012">
        <v>84</v>
      </c>
      <c r="O1012" s="233">
        <v>2.1013000000000002</v>
      </c>
      <c r="P1012">
        <f>M1012/N1012</f>
        <v>2.9332738095238097E-3</v>
      </c>
      <c r="Q1012" s="190">
        <v>21.281781174022854</v>
      </c>
      <c r="R1012">
        <f>Q1012*60*1.12/1000</f>
        <v>1.430135694894336</v>
      </c>
    </row>
    <row r="1013" spans="1:18">
      <c r="A1013" t="s">
        <v>143</v>
      </c>
      <c r="B1013" t="s">
        <v>168</v>
      </c>
      <c r="C1013">
        <v>1990</v>
      </c>
      <c r="D1013">
        <v>1</v>
      </c>
      <c r="E1013">
        <v>3</v>
      </c>
      <c r="F1013">
        <v>36.299999999999997</v>
      </c>
      <c r="J1013" s="189">
        <v>2015</v>
      </c>
      <c r="K1013" s="189">
        <v>1</v>
      </c>
      <c r="L1013" s="189">
        <v>2</v>
      </c>
      <c r="M1013" s="425">
        <v>0.22881499999999999</v>
      </c>
      <c r="N1013">
        <v>84</v>
      </c>
      <c r="O1013" s="233">
        <v>2.0870000000000002</v>
      </c>
      <c r="P1013">
        <f t="shared" ref="P1013:P1076" si="70">M1013/N1013</f>
        <v>2.7239880952380953E-3</v>
      </c>
      <c r="Q1013" s="190">
        <v>12.360905597445326</v>
      </c>
      <c r="R1013">
        <f t="shared" ref="R1013:R1067" si="71">Q1013*60*1.12/1000</f>
        <v>0.83065285614832585</v>
      </c>
    </row>
    <row r="1014" spans="1:18">
      <c r="A1014" t="s">
        <v>143</v>
      </c>
      <c r="B1014" t="s">
        <v>168</v>
      </c>
      <c r="C1014">
        <v>1990</v>
      </c>
      <c r="D1014">
        <v>1</v>
      </c>
      <c r="E1014">
        <v>4</v>
      </c>
      <c r="F1014">
        <v>38.96</v>
      </c>
      <c r="J1014" s="189">
        <v>2015</v>
      </c>
      <c r="K1014" s="189">
        <v>1</v>
      </c>
      <c r="L1014" s="189">
        <v>3</v>
      </c>
      <c r="M1014" s="425">
        <v>0.229355</v>
      </c>
      <c r="N1014">
        <v>84</v>
      </c>
      <c r="O1014" s="233">
        <v>2.0314000000000001</v>
      </c>
      <c r="P1014">
        <f t="shared" si="70"/>
        <v>2.7304166666666666E-3</v>
      </c>
      <c r="Q1014" s="190">
        <v>40.422744124324844</v>
      </c>
      <c r="R1014">
        <f t="shared" si="71"/>
        <v>2.7164084051546298</v>
      </c>
    </row>
    <row r="1015" spans="1:18">
      <c r="A1015" t="s">
        <v>143</v>
      </c>
      <c r="B1015" t="s">
        <v>168</v>
      </c>
      <c r="C1015">
        <v>1990</v>
      </c>
      <c r="D1015">
        <v>1</v>
      </c>
      <c r="E1015">
        <v>5</v>
      </c>
      <c r="F1015">
        <v>45.13</v>
      </c>
      <c r="J1015" s="189">
        <v>2015</v>
      </c>
      <c r="K1015" s="189">
        <v>1</v>
      </c>
      <c r="L1015" s="189">
        <v>4</v>
      </c>
      <c r="M1015" s="425">
        <v>0.23681999999999997</v>
      </c>
      <c r="N1015">
        <v>84</v>
      </c>
      <c r="O1015" s="233">
        <v>2.0882000000000001</v>
      </c>
      <c r="P1015">
        <f t="shared" si="70"/>
        <v>2.8192857142857138E-3</v>
      </c>
      <c r="Q1015" s="190">
        <v>26.827089094180394</v>
      </c>
      <c r="R1015">
        <f t="shared" si="71"/>
        <v>1.8027803871289227</v>
      </c>
    </row>
    <row r="1016" spans="1:18">
      <c r="A1016" t="s">
        <v>143</v>
      </c>
      <c r="B1016" t="s">
        <v>168</v>
      </c>
      <c r="C1016">
        <v>1990</v>
      </c>
      <c r="D1016">
        <v>1</v>
      </c>
      <c r="E1016">
        <v>6</v>
      </c>
      <c r="F1016">
        <v>46.83</v>
      </c>
      <c r="J1016" s="189">
        <v>2015</v>
      </c>
      <c r="K1016" s="189">
        <v>1</v>
      </c>
      <c r="L1016" s="189">
        <v>5</v>
      </c>
      <c r="M1016" s="425">
        <v>0.25836999999999999</v>
      </c>
      <c r="N1016">
        <v>84</v>
      </c>
      <c r="O1016" s="233">
        <v>2.1533000000000002</v>
      </c>
      <c r="P1016">
        <f t="shared" si="70"/>
        <v>3.0758333333333332E-3</v>
      </c>
      <c r="Q1016" s="190">
        <v>50.874663865069223</v>
      </c>
      <c r="R1016">
        <f t="shared" si="71"/>
        <v>3.4187774117326519</v>
      </c>
    </row>
    <row r="1017" spans="1:18">
      <c r="A1017" t="s">
        <v>143</v>
      </c>
      <c r="B1017" t="s">
        <v>168</v>
      </c>
      <c r="C1017">
        <v>1990</v>
      </c>
      <c r="D1017">
        <v>1</v>
      </c>
      <c r="E1017">
        <v>7</v>
      </c>
      <c r="F1017">
        <v>38.96</v>
      </c>
      <c r="J1017" s="189">
        <v>2015</v>
      </c>
      <c r="K1017" s="189">
        <v>1</v>
      </c>
      <c r="L1017" s="189">
        <v>6</v>
      </c>
      <c r="M1017" s="425">
        <v>0.23228500000000002</v>
      </c>
      <c r="N1017">
        <v>84</v>
      </c>
      <c r="O1017" s="233">
        <v>2.2052999999999998</v>
      </c>
      <c r="P1017">
        <f t="shared" si="70"/>
        <v>2.7652976190476195E-3</v>
      </c>
      <c r="Q1017" s="190">
        <v>50.007519237007784</v>
      </c>
      <c r="R1017">
        <f t="shared" si="71"/>
        <v>3.3605052927269234</v>
      </c>
    </row>
    <row r="1018" spans="1:18">
      <c r="A1018" t="s">
        <v>143</v>
      </c>
      <c r="B1018" t="s">
        <v>168</v>
      </c>
      <c r="C1018">
        <v>1990</v>
      </c>
      <c r="D1018">
        <v>1</v>
      </c>
      <c r="E1018">
        <v>8</v>
      </c>
      <c r="F1018">
        <v>48.76</v>
      </c>
      <c r="J1018" s="189">
        <v>2015</v>
      </c>
      <c r="K1018" s="189">
        <v>1</v>
      </c>
      <c r="L1018" s="189">
        <v>7</v>
      </c>
      <c r="M1018" s="425">
        <v>0.25498999999999999</v>
      </c>
      <c r="N1018">
        <v>84</v>
      </c>
      <c r="O1018" s="233">
        <v>2.3382999999999998</v>
      </c>
      <c r="P1018">
        <f t="shared" si="70"/>
        <v>3.0355952380952378E-3</v>
      </c>
      <c r="Q1018" s="190">
        <v>39.302161020283926</v>
      </c>
      <c r="R1018">
        <f t="shared" si="71"/>
        <v>2.6411052205630798</v>
      </c>
    </row>
    <row r="1019" spans="1:18">
      <c r="A1019" t="s">
        <v>143</v>
      </c>
      <c r="B1019" t="s">
        <v>168</v>
      </c>
      <c r="C1019">
        <v>1990</v>
      </c>
      <c r="D1019">
        <v>1</v>
      </c>
      <c r="E1019">
        <v>9</v>
      </c>
      <c r="F1019">
        <v>52.51</v>
      </c>
      <c r="J1019" s="189">
        <v>2015</v>
      </c>
      <c r="K1019" s="189">
        <v>1</v>
      </c>
      <c r="L1019" s="189">
        <v>8</v>
      </c>
      <c r="M1019" s="425">
        <v>0.23053499999999999</v>
      </c>
      <c r="N1019">
        <v>84</v>
      </c>
      <c r="O1019" s="233">
        <v>2.3283</v>
      </c>
      <c r="P1019">
        <f t="shared" si="70"/>
        <v>2.7444642857142854E-3</v>
      </c>
      <c r="Q1019" s="190">
        <v>36.332508560020486</v>
      </c>
      <c r="R1019">
        <f t="shared" si="71"/>
        <v>2.4415445752333769</v>
      </c>
    </row>
    <row r="1020" spans="1:18">
      <c r="A1020" t="s">
        <v>143</v>
      </c>
      <c r="B1020" t="s">
        <v>168</v>
      </c>
      <c r="C1020">
        <v>1990</v>
      </c>
      <c r="D1020">
        <v>1</v>
      </c>
      <c r="E1020">
        <v>10</v>
      </c>
      <c r="F1020">
        <v>50.82</v>
      </c>
      <c r="J1020" s="189">
        <v>2015</v>
      </c>
      <c r="K1020" s="189">
        <v>1</v>
      </c>
      <c r="L1020" s="189">
        <v>9</v>
      </c>
      <c r="M1020" s="425">
        <v>0.24840000000000001</v>
      </c>
      <c r="N1020">
        <v>84</v>
      </c>
      <c r="O1020" s="233">
        <v>2.1676000000000002</v>
      </c>
      <c r="P1020">
        <f t="shared" si="70"/>
        <v>2.9571428571428574E-3</v>
      </c>
      <c r="Q1020" s="190">
        <v>49.640762964970818</v>
      </c>
      <c r="R1020">
        <f t="shared" si="71"/>
        <v>3.3358592712460395</v>
      </c>
    </row>
    <row r="1021" spans="1:18">
      <c r="A1021" t="s">
        <v>143</v>
      </c>
      <c r="B1021" t="s">
        <v>168</v>
      </c>
      <c r="C1021">
        <v>1990</v>
      </c>
      <c r="D1021">
        <v>1</v>
      </c>
      <c r="E1021">
        <v>11</v>
      </c>
      <c r="F1021">
        <v>45.01</v>
      </c>
      <c r="J1021" s="189">
        <v>2015</v>
      </c>
      <c r="K1021" s="189">
        <v>1</v>
      </c>
      <c r="L1021" s="189">
        <v>10</v>
      </c>
      <c r="M1021" s="425">
        <v>0.25824999999999998</v>
      </c>
      <c r="N1021">
        <v>84</v>
      </c>
      <c r="O1021" s="233">
        <v>1.9601999999999999</v>
      </c>
      <c r="P1021">
        <f t="shared" si="70"/>
        <v>3.0744047619047617E-3</v>
      </c>
      <c r="Q1021" s="190">
        <v>47.742871597356945</v>
      </c>
      <c r="R1021">
        <f t="shared" si="71"/>
        <v>3.208320971342387</v>
      </c>
    </row>
    <row r="1022" spans="1:18">
      <c r="A1022" t="s">
        <v>143</v>
      </c>
      <c r="B1022" t="s">
        <v>168</v>
      </c>
      <c r="C1022">
        <v>1990</v>
      </c>
      <c r="D1022">
        <v>1</v>
      </c>
      <c r="E1022">
        <v>12</v>
      </c>
      <c r="F1022">
        <v>51.18</v>
      </c>
      <c r="J1022" s="189">
        <v>2015</v>
      </c>
      <c r="K1022" s="189">
        <v>1</v>
      </c>
      <c r="L1022" s="189">
        <v>11</v>
      </c>
      <c r="M1022" s="425">
        <v>0.246035</v>
      </c>
      <c r="N1022">
        <v>84</v>
      </c>
      <c r="O1022" s="233">
        <v>2.093</v>
      </c>
      <c r="P1022">
        <f t="shared" si="70"/>
        <v>2.9289880952380952E-3</v>
      </c>
      <c r="Q1022" s="190">
        <v>43.069571311154036</v>
      </c>
      <c r="R1022">
        <f t="shared" si="71"/>
        <v>2.8942751921095513</v>
      </c>
    </row>
    <row r="1023" spans="1:18">
      <c r="A1023" t="s">
        <v>143</v>
      </c>
      <c r="B1023" t="s">
        <v>168</v>
      </c>
      <c r="C1023">
        <v>1990</v>
      </c>
      <c r="D1023">
        <v>1</v>
      </c>
      <c r="E1023">
        <v>13</v>
      </c>
      <c r="F1023">
        <v>28.19</v>
      </c>
      <c r="J1023" s="189">
        <v>2015</v>
      </c>
      <c r="K1023" s="189">
        <v>1</v>
      </c>
      <c r="L1023" s="189">
        <v>12</v>
      </c>
      <c r="M1023" s="425">
        <v>0.25069000000000002</v>
      </c>
      <c r="N1023">
        <v>84</v>
      </c>
      <c r="O1023" s="233">
        <v>2.153</v>
      </c>
      <c r="P1023">
        <f t="shared" si="70"/>
        <v>2.9844047619047623E-3</v>
      </c>
      <c r="Q1023" s="190">
        <v>43.062968656123083</v>
      </c>
      <c r="R1023">
        <f t="shared" si="71"/>
        <v>2.8938314936914717</v>
      </c>
    </row>
    <row r="1024" spans="1:18">
      <c r="A1024" t="s">
        <v>143</v>
      </c>
      <c r="B1024" t="s">
        <v>168</v>
      </c>
      <c r="C1024">
        <v>1990</v>
      </c>
      <c r="D1024">
        <v>1</v>
      </c>
      <c r="E1024">
        <v>14</v>
      </c>
      <c r="F1024">
        <v>52.27</v>
      </c>
      <c r="J1024" s="189">
        <v>2015</v>
      </c>
      <c r="K1024" s="189">
        <v>1</v>
      </c>
      <c r="L1024" s="189">
        <v>13</v>
      </c>
      <c r="M1024" s="425">
        <v>0.24467499999999998</v>
      </c>
      <c r="N1024">
        <v>84</v>
      </c>
      <c r="O1024" s="233">
        <v>2.2330000000000001</v>
      </c>
      <c r="P1024">
        <f t="shared" si="70"/>
        <v>2.9127976190476187E-3</v>
      </c>
      <c r="Q1024" s="190">
        <v>34.369735692895745</v>
      </c>
      <c r="R1024">
        <f t="shared" si="71"/>
        <v>2.309646238562594</v>
      </c>
    </row>
    <row r="1025" spans="1:18">
      <c r="A1025" t="s">
        <v>143</v>
      </c>
      <c r="B1025" t="s">
        <v>168</v>
      </c>
      <c r="C1025">
        <v>1990</v>
      </c>
      <c r="D1025">
        <v>2</v>
      </c>
      <c r="E1025">
        <v>1</v>
      </c>
      <c r="F1025">
        <v>22.75</v>
      </c>
      <c r="J1025" s="189">
        <v>2015</v>
      </c>
      <c r="K1025" s="189">
        <v>1</v>
      </c>
      <c r="L1025" s="189">
        <v>14</v>
      </c>
      <c r="M1025" s="425">
        <v>0.24041499999999999</v>
      </c>
      <c r="N1025">
        <v>84</v>
      </c>
      <c r="O1025" s="233">
        <v>1.9278999999999999</v>
      </c>
      <c r="P1025">
        <f t="shared" si="70"/>
        <v>2.8620833333333332E-3</v>
      </c>
      <c r="Q1025" s="190">
        <v>47.731113399410873</v>
      </c>
      <c r="R1025">
        <f t="shared" si="71"/>
        <v>3.2075308204404109</v>
      </c>
    </row>
    <row r="1026" spans="1:18">
      <c r="A1026" t="s">
        <v>143</v>
      </c>
      <c r="B1026" t="s">
        <v>168</v>
      </c>
      <c r="C1026">
        <v>1990</v>
      </c>
      <c r="D1026">
        <v>2</v>
      </c>
      <c r="E1026">
        <v>2</v>
      </c>
      <c r="F1026">
        <v>25.89</v>
      </c>
      <c r="J1026" s="189">
        <v>2015</v>
      </c>
      <c r="K1026" s="189">
        <v>2</v>
      </c>
      <c r="L1026" s="189">
        <v>1</v>
      </c>
      <c r="M1026" s="425">
        <v>0.31083499999999997</v>
      </c>
      <c r="N1026">
        <v>84</v>
      </c>
      <c r="O1026" s="233">
        <v>1.9601</v>
      </c>
      <c r="P1026">
        <f t="shared" si="70"/>
        <v>3.7004166666666665E-3</v>
      </c>
      <c r="Q1026" s="190">
        <v>22.884333371916838</v>
      </c>
      <c r="R1026">
        <f t="shared" si="71"/>
        <v>1.5378272025928115</v>
      </c>
    </row>
    <row r="1027" spans="1:18">
      <c r="A1027" t="s">
        <v>143</v>
      </c>
      <c r="B1027" t="s">
        <v>168</v>
      </c>
      <c r="C1027">
        <v>1990</v>
      </c>
      <c r="D1027">
        <v>2</v>
      </c>
      <c r="E1027">
        <v>3</v>
      </c>
      <c r="F1027">
        <v>35.450000000000003</v>
      </c>
      <c r="J1027" s="189">
        <v>2015</v>
      </c>
      <c r="K1027" s="189">
        <v>2</v>
      </c>
      <c r="L1027" s="189">
        <v>2</v>
      </c>
      <c r="M1027" s="425">
        <v>0.30420000000000003</v>
      </c>
      <c r="N1027">
        <v>84</v>
      </c>
      <c r="O1027" s="233">
        <v>1.8244</v>
      </c>
      <c r="P1027">
        <f t="shared" si="70"/>
        <v>3.6214285714285719E-3</v>
      </c>
      <c r="Q1027" s="190">
        <v>24.693955315570332</v>
      </c>
      <c r="R1027">
        <f t="shared" si="71"/>
        <v>1.6594337972063262</v>
      </c>
    </row>
    <row r="1028" spans="1:18">
      <c r="A1028" t="s">
        <v>143</v>
      </c>
      <c r="B1028" t="s">
        <v>168</v>
      </c>
      <c r="C1028">
        <v>1990</v>
      </c>
      <c r="D1028">
        <v>2</v>
      </c>
      <c r="E1028">
        <v>4</v>
      </c>
      <c r="F1028">
        <v>47.43</v>
      </c>
      <c r="J1028" s="189">
        <v>2015</v>
      </c>
      <c r="K1028" s="189">
        <v>2</v>
      </c>
      <c r="L1028" s="189">
        <v>3</v>
      </c>
      <c r="M1028" s="425">
        <v>0.27742500000000003</v>
      </c>
      <c r="N1028">
        <v>84</v>
      </c>
      <c r="O1028" s="233">
        <v>1.9847999999999999</v>
      </c>
      <c r="P1028">
        <f t="shared" si="70"/>
        <v>3.3026785714285719E-3</v>
      </c>
      <c r="Q1028" s="190">
        <v>37.147570816513877</v>
      </c>
      <c r="R1028">
        <f t="shared" si="71"/>
        <v>2.496316758869733</v>
      </c>
    </row>
    <row r="1029" spans="1:18">
      <c r="A1029" t="s">
        <v>143</v>
      </c>
      <c r="B1029" t="s">
        <v>168</v>
      </c>
      <c r="C1029">
        <v>1990</v>
      </c>
      <c r="D1029">
        <v>2</v>
      </c>
      <c r="E1029">
        <v>5</v>
      </c>
      <c r="F1029">
        <v>51.42</v>
      </c>
      <c r="J1029" s="189">
        <v>2015</v>
      </c>
      <c r="K1029" s="189">
        <v>2</v>
      </c>
      <c r="L1029" s="189">
        <v>4</v>
      </c>
      <c r="M1029" s="425">
        <v>0.26767000000000002</v>
      </c>
      <c r="N1029">
        <v>84</v>
      </c>
      <c r="O1029" s="233">
        <v>1.8995</v>
      </c>
      <c r="P1029">
        <f t="shared" si="70"/>
        <v>3.1865476190476192E-3</v>
      </c>
      <c r="Q1029" s="190">
        <v>34.68025932636116</v>
      </c>
      <c r="R1029">
        <f t="shared" si="71"/>
        <v>2.33051342673147</v>
      </c>
    </row>
    <row r="1030" spans="1:18">
      <c r="A1030" t="s">
        <v>143</v>
      </c>
      <c r="B1030" t="s">
        <v>168</v>
      </c>
      <c r="C1030">
        <v>1990</v>
      </c>
      <c r="D1030">
        <v>2</v>
      </c>
      <c r="E1030">
        <v>6</v>
      </c>
      <c r="F1030">
        <v>49.97</v>
      </c>
      <c r="J1030" s="189">
        <v>2015</v>
      </c>
      <c r="K1030" s="189">
        <v>2</v>
      </c>
      <c r="L1030" s="189">
        <v>5</v>
      </c>
      <c r="M1030" s="425">
        <v>0.28245500000000001</v>
      </c>
      <c r="N1030">
        <v>84</v>
      </c>
      <c r="O1030" s="233">
        <v>2.0154999999999998</v>
      </c>
      <c r="P1030">
        <f t="shared" si="70"/>
        <v>3.3625595238095237E-3</v>
      </c>
      <c r="Q1030" s="190">
        <v>38.795769774372936</v>
      </c>
      <c r="R1030">
        <f t="shared" si="71"/>
        <v>2.6070757288378612</v>
      </c>
    </row>
    <row r="1031" spans="1:18">
      <c r="A1031" t="s">
        <v>143</v>
      </c>
      <c r="B1031" t="s">
        <v>168</v>
      </c>
      <c r="C1031">
        <v>1990</v>
      </c>
      <c r="D1031">
        <v>2</v>
      </c>
      <c r="E1031">
        <v>7</v>
      </c>
      <c r="F1031">
        <v>43.32</v>
      </c>
      <c r="J1031" s="189">
        <v>2015</v>
      </c>
      <c r="K1031" s="189">
        <v>2</v>
      </c>
      <c r="L1031" s="189">
        <v>6</v>
      </c>
      <c r="M1031" s="425">
        <v>0.32576499999999997</v>
      </c>
      <c r="N1031">
        <v>84</v>
      </c>
      <c r="O1031" s="233">
        <v>2.2906</v>
      </c>
      <c r="P1031">
        <f t="shared" si="70"/>
        <v>3.8781547619047615E-3</v>
      </c>
      <c r="Q1031" s="190">
        <v>37.219160565138729</v>
      </c>
      <c r="R1031">
        <f t="shared" si="71"/>
        <v>2.5011275899773229</v>
      </c>
    </row>
    <row r="1032" spans="1:18">
      <c r="A1032" t="s">
        <v>143</v>
      </c>
      <c r="B1032" t="s">
        <v>168</v>
      </c>
      <c r="C1032">
        <v>1990</v>
      </c>
      <c r="D1032">
        <v>2</v>
      </c>
      <c r="E1032">
        <v>8</v>
      </c>
      <c r="F1032">
        <v>48.28</v>
      </c>
      <c r="J1032" s="189">
        <v>2015</v>
      </c>
      <c r="K1032" s="189">
        <v>2</v>
      </c>
      <c r="L1032" s="189">
        <v>7</v>
      </c>
      <c r="M1032" s="425">
        <v>0.27266999999999997</v>
      </c>
      <c r="N1032">
        <v>84</v>
      </c>
      <c r="O1032" s="233">
        <v>2.2378999999999998</v>
      </c>
      <c r="P1032">
        <f t="shared" si="70"/>
        <v>3.246071428571428E-3</v>
      </c>
      <c r="Q1032" s="190">
        <v>33.505708786727652</v>
      </c>
      <c r="R1032">
        <f t="shared" si="71"/>
        <v>2.2515836304680983</v>
      </c>
    </row>
    <row r="1033" spans="1:18">
      <c r="A1033" t="s">
        <v>143</v>
      </c>
      <c r="B1033" t="s">
        <v>168</v>
      </c>
      <c r="C1033">
        <v>1990</v>
      </c>
      <c r="D1033">
        <v>2</v>
      </c>
      <c r="E1033">
        <v>9</v>
      </c>
      <c r="F1033">
        <v>49.73</v>
      </c>
      <c r="J1033" s="189">
        <v>2015</v>
      </c>
      <c r="K1033" s="189">
        <v>2</v>
      </c>
      <c r="L1033" s="189">
        <v>8</v>
      </c>
      <c r="M1033" s="425">
        <v>0.30803000000000003</v>
      </c>
      <c r="N1033">
        <v>84</v>
      </c>
      <c r="O1033" s="233">
        <v>2.2524000000000002</v>
      </c>
      <c r="P1033">
        <f t="shared" si="70"/>
        <v>3.6670238095238097E-3</v>
      </c>
      <c r="Q1033" s="190">
        <v>14.000240068965075</v>
      </c>
      <c r="R1033">
        <f t="shared" si="71"/>
        <v>0.94081613263445318</v>
      </c>
    </row>
    <row r="1034" spans="1:18">
      <c r="A1034" t="s">
        <v>143</v>
      </c>
      <c r="B1034" t="s">
        <v>168</v>
      </c>
      <c r="C1034">
        <v>1990</v>
      </c>
      <c r="D1034">
        <v>2</v>
      </c>
      <c r="E1034">
        <v>10</v>
      </c>
      <c r="F1034">
        <v>54.33</v>
      </c>
      <c r="J1034" s="189">
        <v>2015</v>
      </c>
      <c r="K1034" s="189">
        <v>2</v>
      </c>
      <c r="L1034" s="189">
        <v>9</v>
      </c>
      <c r="M1034" s="425">
        <v>0.296315</v>
      </c>
      <c r="N1034">
        <v>84</v>
      </c>
      <c r="O1034" s="233">
        <v>2.1339999999999999</v>
      </c>
      <c r="P1034">
        <f t="shared" si="70"/>
        <v>3.527559523809524E-3</v>
      </c>
      <c r="Q1034" s="190">
        <v>42.940520847642588</v>
      </c>
      <c r="R1034">
        <f t="shared" si="71"/>
        <v>2.8856030009615825</v>
      </c>
    </row>
    <row r="1035" spans="1:18">
      <c r="A1035" t="s">
        <v>143</v>
      </c>
      <c r="B1035" t="s">
        <v>168</v>
      </c>
      <c r="C1035">
        <v>1990</v>
      </c>
      <c r="D1035">
        <v>2</v>
      </c>
      <c r="E1035">
        <v>11</v>
      </c>
      <c r="F1035">
        <v>45.5</v>
      </c>
      <c r="J1035" s="189">
        <v>2015</v>
      </c>
      <c r="K1035" s="189">
        <v>2</v>
      </c>
      <c r="L1035" s="189">
        <v>10</v>
      </c>
      <c r="M1035" s="425">
        <v>0.30821500000000002</v>
      </c>
      <c r="N1035">
        <v>84</v>
      </c>
      <c r="O1035" s="233">
        <v>2.1760999999999999</v>
      </c>
      <c r="P1035">
        <f t="shared" si="70"/>
        <v>3.6692261904761906E-3</v>
      </c>
      <c r="Q1035" s="190">
        <v>44.138950278816566</v>
      </c>
      <c r="R1035">
        <f t="shared" si="71"/>
        <v>2.9661374587364735</v>
      </c>
    </row>
    <row r="1036" spans="1:18">
      <c r="A1036" t="s">
        <v>143</v>
      </c>
      <c r="B1036" t="s">
        <v>168</v>
      </c>
      <c r="C1036">
        <v>1990</v>
      </c>
      <c r="D1036">
        <v>2</v>
      </c>
      <c r="E1036">
        <v>12</v>
      </c>
      <c r="F1036">
        <v>44.89</v>
      </c>
      <c r="J1036" s="189">
        <v>2015</v>
      </c>
      <c r="K1036" s="189">
        <v>2</v>
      </c>
      <c r="L1036" s="189">
        <v>11</v>
      </c>
      <c r="M1036" s="425">
        <v>0.30578</v>
      </c>
      <c r="N1036">
        <v>84</v>
      </c>
      <c r="O1036" s="233">
        <v>2.0903</v>
      </c>
      <c r="P1036">
        <f t="shared" si="70"/>
        <v>3.6402380952380953E-3</v>
      </c>
      <c r="Q1036" s="190">
        <v>46.242792249351623</v>
      </c>
      <c r="R1036">
        <f t="shared" si="71"/>
        <v>3.1075156391564294</v>
      </c>
    </row>
    <row r="1037" spans="1:18">
      <c r="A1037" t="s">
        <v>143</v>
      </c>
      <c r="B1037" t="s">
        <v>168</v>
      </c>
      <c r="C1037">
        <v>1990</v>
      </c>
      <c r="D1037">
        <v>2</v>
      </c>
      <c r="E1037">
        <v>13</v>
      </c>
      <c r="F1037">
        <v>34.97</v>
      </c>
      <c r="J1037" s="189">
        <v>2015</v>
      </c>
      <c r="K1037" s="189">
        <v>2</v>
      </c>
      <c r="L1037" s="189">
        <v>12</v>
      </c>
      <c r="M1037" s="425">
        <v>0.29364000000000001</v>
      </c>
      <c r="N1037">
        <v>84</v>
      </c>
      <c r="O1037" s="233">
        <v>2.1772999999999998</v>
      </c>
      <c r="P1037">
        <f t="shared" si="70"/>
        <v>3.495714285714286E-3</v>
      </c>
      <c r="Q1037" s="190">
        <v>38.716808956831549</v>
      </c>
      <c r="R1037">
        <f t="shared" si="71"/>
        <v>2.6017695618990806</v>
      </c>
    </row>
    <row r="1038" spans="1:18">
      <c r="A1038" t="s">
        <v>143</v>
      </c>
      <c r="B1038" t="s">
        <v>168</v>
      </c>
      <c r="C1038">
        <v>1990</v>
      </c>
      <c r="D1038">
        <v>2</v>
      </c>
      <c r="E1038">
        <v>14</v>
      </c>
      <c r="F1038">
        <v>51.18</v>
      </c>
      <c r="J1038" s="189">
        <v>2015</v>
      </c>
      <c r="K1038" s="189">
        <v>2</v>
      </c>
      <c r="L1038" s="189">
        <v>13</v>
      </c>
      <c r="M1038" s="425">
        <v>0.28104499999999999</v>
      </c>
      <c r="N1038">
        <v>84</v>
      </c>
      <c r="O1038" s="233">
        <v>2.2911999999999999</v>
      </c>
      <c r="P1038">
        <f t="shared" si="70"/>
        <v>3.3457738095238093E-3</v>
      </c>
      <c r="Q1038" s="190">
        <v>32.77248794123053</v>
      </c>
      <c r="R1038">
        <f t="shared" si="71"/>
        <v>2.2023111896506919</v>
      </c>
    </row>
    <row r="1039" spans="1:18">
      <c r="A1039" t="s">
        <v>143</v>
      </c>
      <c r="B1039" t="s">
        <v>168</v>
      </c>
      <c r="C1039">
        <v>1990</v>
      </c>
      <c r="D1039">
        <v>3</v>
      </c>
      <c r="E1039">
        <v>1</v>
      </c>
      <c r="F1039">
        <v>31.1</v>
      </c>
      <c r="J1039" s="189">
        <v>2015</v>
      </c>
      <c r="K1039" s="189">
        <v>2</v>
      </c>
      <c r="L1039" s="189">
        <v>14</v>
      </c>
      <c r="M1039" s="425">
        <v>0.29037999999999997</v>
      </c>
      <c r="N1039">
        <v>84</v>
      </c>
      <c r="O1039" s="233">
        <v>2.1675</v>
      </c>
      <c r="P1039">
        <f t="shared" si="70"/>
        <v>3.4569047619047617E-3</v>
      </c>
      <c r="Q1039" s="190">
        <v>38.822730775675602</v>
      </c>
      <c r="R1039">
        <f t="shared" si="71"/>
        <v>2.6088875081254006</v>
      </c>
    </row>
    <row r="1040" spans="1:18">
      <c r="A1040" t="s">
        <v>143</v>
      </c>
      <c r="B1040" t="s">
        <v>168</v>
      </c>
      <c r="C1040">
        <v>1990</v>
      </c>
      <c r="D1040">
        <v>3</v>
      </c>
      <c r="E1040">
        <v>2</v>
      </c>
      <c r="F1040">
        <v>26.38</v>
      </c>
      <c r="J1040" s="189">
        <v>2015</v>
      </c>
      <c r="K1040" s="189">
        <v>3</v>
      </c>
      <c r="L1040" s="189">
        <v>1</v>
      </c>
      <c r="M1040" s="425">
        <v>0.35537000000000002</v>
      </c>
      <c r="N1040">
        <v>84</v>
      </c>
      <c r="O1040" s="233">
        <v>1.9814000000000001</v>
      </c>
      <c r="P1040">
        <f t="shared" si="70"/>
        <v>4.2305952380952382E-3</v>
      </c>
      <c r="Q1040" s="190">
        <v>14.619183710511489</v>
      </c>
      <c r="R1040">
        <f t="shared" si="71"/>
        <v>0.98240914534637214</v>
      </c>
    </row>
    <row r="1041" spans="1:18">
      <c r="A1041" t="s">
        <v>143</v>
      </c>
      <c r="B1041" t="s">
        <v>168</v>
      </c>
      <c r="C1041">
        <v>1990</v>
      </c>
      <c r="D1041">
        <v>3</v>
      </c>
      <c r="E1041">
        <v>3</v>
      </c>
      <c r="F1041">
        <v>47.79</v>
      </c>
      <c r="J1041" s="189">
        <v>2015</v>
      </c>
      <c r="K1041" s="189">
        <v>3</v>
      </c>
      <c r="L1041" s="189">
        <v>2</v>
      </c>
      <c r="M1041" s="425">
        <v>0.33781</v>
      </c>
      <c r="N1041">
        <v>84</v>
      </c>
      <c r="O1041" s="233">
        <v>1.9080999999999999</v>
      </c>
      <c r="P1041">
        <f t="shared" si="70"/>
        <v>4.021547619047619E-3</v>
      </c>
      <c r="Q1041" s="190">
        <v>35.148294632424737</v>
      </c>
      <c r="R1041">
        <f t="shared" si="71"/>
        <v>2.3619653992989424</v>
      </c>
    </row>
    <row r="1042" spans="1:18">
      <c r="A1042" t="s">
        <v>143</v>
      </c>
      <c r="B1042" t="s">
        <v>168</v>
      </c>
      <c r="C1042">
        <v>1990</v>
      </c>
      <c r="D1042">
        <v>3</v>
      </c>
      <c r="E1042">
        <v>4</v>
      </c>
      <c r="F1042">
        <v>53.97</v>
      </c>
      <c r="J1042" s="189">
        <v>2015</v>
      </c>
      <c r="K1042" s="189">
        <v>3</v>
      </c>
      <c r="L1042" s="189">
        <v>3</v>
      </c>
      <c r="M1042" s="425">
        <v>0.31255500000000003</v>
      </c>
      <c r="N1042">
        <v>84</v>
      </c>
      <c r="O1042" s="233">
        <v>1.9875</v>
      </c>
      <c r="P1042">
        <f t="shared" si="70"/>
        <v>3.7208928571428575E-3</v>
      </c>
      <c r="Q1042" s="190">
        <v>37.239764390706078</v>
      </c>
      <c r="R1042">
        <f t="shared" si="71"/>
        <v>2.5025121670554484</v>
      </c>
    </row>
    <row r="1043" spans="1:18">
      <c r="A1043" t="s">
        <v>143</v>
      </c>
      <c r="B1043" t="s">
        <v>168</v>
      </c>
      <c r="C1043">
        <v>1990</v>
      </c>
      <c r="D1043">
        <v>3</v>
      </c>
      <c r="E1043">
        <v>5</v>
      </c>
      <c r="F1043">
        <v>52.88</v>
      </c>
      <c r="J1043" s="189">
        <v>2015</v>
      </c>
      <c r="K1043" s="189">
        <v>3</v>
      </c>
      <c r="L1043" s="189">
        <v>4</v>
      </c>
      <c r="M1043" s="425">
        <v>0.30485000000000001</v>
      </c>
      <c r="N1043">
        <v>84</v>
      </c>
      <c r="O1043" s="233">
        <v>2.1248</v>
      </c>
      <c r="P1043">
        <f t="shared" si="70"/>
        <v>3.6291666666666668E-3</v>
      </c>
      <c r="Q1043" s="190">
        <v>29.930979782090429</v>
      </c>
      <c r="R1043">
        <f t="shared" si="71"/>
        <v>2.0113618413564769</v>
      </c>
    </row>
    <row r="1044" spans="1:18">
      <c r="A1044" t="s">
        <v>143</v>
      </c>
      <c r="B1044" t="s">
        <v>168</v>
      </c>
      <c r="C1044">
        <v>1990</v>
      </c>
      <c r="D1044">
        <v>3</v>
      </c>
      <c r="E1044">
        <v>6</v>
      </c>
      <c r="F1044">
        <v>49.13</v>
      </c>
      <c r="J1044" s="189">
        <v>2015</v>
      </c>
      <c r="K1044" s="189">
        <v>3</v>
      </c>
      <c r="L1044" s="189">
        <v>5</v>
      </c>
      <c r="M1044" s="425">
        <v>0.30567</v>
      </c>
      <c r="N1044">
        <v>84</v>
      </c>
      <c r="O1044" s="233">
        <v>2.3026</v>
      </c>
      <c r="P1044">
        <f t="shared" si="70"/>
        <v>3.6389285714285716E-3</v>
      </c>
      <c r="Q1044" s="190">
        <v>38.260388873225601</v>
      </c>
      <c r="R1044">
        <f t="shared" si="71"/>
        <v>2.5710981322807607</v>
      </c>
    </row>
    <row r="1045" spans="1:18">
      <c r="A1045" t="s">
        <v>143</v>
      </c>
      <c r="B1045" t="s">
        <v>168</v>
      </c>
      <c r="C1045">
        <v>1990</v>
      </c>
      <c r="D1045">
        <v>3</v>
      </c>
      <c r="E1045">
        <v>7</v>
      </c>
      <c r="F1045">
        <v>47.19</v>
      </c>
      <c r="J1045" s="189">
        <v>2015</v>
      </c>
      <c r="K1045" s="189">
        <v>3</v>
      </c>
      <c r="L1045" s="189">
        <v>6</v>
      </c>
      <c r="M1045" s="425">
        <v>0.30748500000000001</v>
      </c>
      <c r="N1045">
        <v>84</v>
      </c>
      <c r="O1045" s="233">
        <v>2.3347000000000002</v>
      </c>
      <c r="P1045">
        <f t="shared" si="70"/>
        <v>3.6605357142857143E-3</v>
      </c>
      <c r="Q1045" s="190">
        <v>38.666561524568905</v>
      </c>
      <c r="R1045">
        <f t="shared" si="71"/>
        <v>2.5983929344510308</v>
      </c>
    </row>
    <row r="1046" spans="1:18">
      <c r="A1046" t="s">
        <v>143</v>
      </c>
      <c r="B1046" t="s">
        <v>168</v>
      </c>
      <c r="C1046">
        <v>1990</v>
      </c>
      <c r="D1046">
        <v>3</v>
      </c>
      <c r="E1046">
        <v>8</v>
      </c>
      <c r="F1046">
        <v>55.9</v>
      </c>
      <c r="J1046" s="189">
        <v>2015</v>
      </c>
      <c r="K1046" s="189">
        <v>3</v>
      </c>
      <c r="L1046" s="189">
        <v>7</v>
      </c>
      <c r="M1046" s="425">
        <v>0.36482000000000003</v>
      </c>
      <c r="N1046">
        <v>84</v>
      </c>
      <c r="O1046" s="233">
        <v>2.3921000000000001</v>
      </c>
      <c r="P1046">
        <f t="shared" si="70"/>
        <v>4.3430952380952388E-3</v>
      </c>
      <c r="Q1046" s="190">
        <v>38.017880148690516</v>
      </c>
      <c r="R1046">
        <f t="shared" si="71"/>
        <v>2.554801545992003</v>
      </c>
    </row>
    <row r="1047" spans="1:18">
      <c r="A1047" t="s">
        <v>143</v>
      </c>
      <c r="B1047" t="s">
        <v>168</v>
      </c>
      <c r="C1047">
        <v>1990</v>
      </c>
      <c r="D1047">
        <v>3</v>
      </c>
      <c r="E1047">
        <v>9</v>
      </c>
      <c r="F1047">
        <v>55.66</v>
      </c>
      <c r="J1047" s="189">
        <v>2015</v>
      </c>
      <c r="K1047" s="189">
        <v>3</v>
      </c>
      <c r="L1047" s="189">
        <v>8</v>
      </c>
      <c r="M1047" s="425">
        <v>0.29592499999999999</v>
      </c>
      <c r="N1047">
        <v>84</v>
      </c>
      <c r="O1047" s="233">
        <v>2.403</v>
      </c>
      <c r="P1047">
        <f t="shared" si="70"/>
        <v>3.5229166666666664E-3</v>
      </c>
      <c r="Q1047" s="190">
        <v>30.476272548898876</v>
      </c>
      <c r="R1047">
        <f t="shared" si="71"/>
        <v>2.0480055152860044</v>
      </c>
    </row>
    <row r="1048" spans="1:18">
      <c r="A1048" t="s">
        <v>143</v>
      </c>
      <c r="B1048" t="s">
        <v>168</v>
      </c>
      <c r="C1048">
        <v>1990</v>
      </c>
      <c r="D1048">
        <v>3</v>
      </c>
      <c r="E1048">
        <v>10</v>
      </c>
      <c r="F1048">
        <v>54.45</v>
      </c>
      <c r="J1048" s="189">
        <v>2015</v>
      </c>
      <c r="K1048" s="189">
        <v>3</v>
      </c>
      <c r="L1048" s="189">
        <v>9</v>
      </c>
      <c r="M1048" s="425">
        <v>0.33346500000000001</v>
      </c>
      <c r="N1048">
        <v>84</v>
      </c>
      <c r="O1048" s="233">
        <v>2.2553000000000001</v>
      </c>
      <c r="P1048">
        <f t="shared" si="70"/>
        <v>3.9698214285714285E-3</v>
      </c>
      <c r="Q1048" s="190">
        <v>59.246514365411777</v>
      </c>
      <c r="R1048">
        <f t="shared" si="71"/>
        <v>3.9813657653556715</v>
      </c>
    </row>
    <row r="1049" spans="1:18">
      <c r="A1049" t="s">
        <v>143</v>
      </c>
      <c r="B1049" t="s">
        <v>168</v>
      </c>
      <c r="C1049">
        <v>1990</v>
      </c>
      <c r="D1049">
        <v>3</v>
      </c>
      <c r="E1049">
        <v>11</v>
      </c>
      <c r="F1049">
        <v>54.33</v>
      </c>
      <c r="J1049" s="189">
        <v>2015</v>
      </c>
      <c r="K1049" s="189">
        <v>3</v>
      </c>
      <c r="L1049" s="189">
        <v>10</v>
      </c>
      <c r="M1049" s="425">
        <v>0.30706</v>
      </c>
      <c r="N1049">
        <v>84</v>
      </c>
      <c r="O1049" s="233">
        <v>2.2157</v>
      </c>
      <c r="P1049">
        <f t="shared" si="70"/>
        <v>3.6554761904761903E-3</v>
      </c>
      <c r="Q1049" s="190">
        <v>41.84519372913438</v>
      </c>
      <c r="R1049">
        <f t="shared" si="71"/>
        <v>2.8119970185978302</v>
      </c>
    </row>
    <row r="1050" spans="1:18">
      <c r="A1050" t="s">
        <v>143</v>
      </c>
      <c r="B1050" t="s">
        <v>168</v>
      </c>
      <c r="C1050">
        <v>1990</v>
      </c>
      <c r="D1050">
        <v>3</v>
      </c>
      <c r="E1050">
        <v>12</v>
      </c>
      <c r="F1050">
        <v>57.84</v>
      </c>
      <c r="J1050" s="189">
        <v>2015</v>
      </c>
      <c r="K1050" s="189">
        <v>3</v>
      </c>
      <c r="L1050" s="189">
        <v>11</v>
      </c>
      <c r="M1050" s="425">
        <v>0.333345</v>
      </c>
      <c r="N1050">
        <v>84</v>
      </c>
      <c r="O1050" s="233">
        <v>2.3268</v>
      </c>
      <c r="P1050">
        <f t="shared" si="70"/>
        <v>3.968392857142857E-3</v>
      </c>
      <c r="Q1050" s="190">
        <v>41.946842762216889</v>
      </c>
      <c r="R1050">
        <f t="shared" si="71"/>
        <v>2.8188278336209751</v>
      </c>
    </row>
    <row r="1051" spans="1:18">
      <c r="A1051" t="s">
        <v>143</v>
      </c>
      <c r="B1051" t="s">
        <v>168</v>
      </c>
      <c r="C1051">
        <v>1990</v>
      </c>
      <c r="D1051">
        <v>3</v>
      </c>
      <c r="E1051">
        <v>13</v>
      </c>
      <c r="F1051">
        <v>35.94</v>
      </c>
      <c r="J1051" s="189">
        <v>2015</v>
      </c>
      <c r="K1051" s="189">
        <v>3</v>
      </c>
      <c r="L1051" s="189">
        <v>12</v>
      </c>
      <c r="M1051" s="425">
        <v>0.326185</v>
      </c>
      <c r="N1051">
        <v>84</v>
      </c>
      <c r="O1051" s="233">
        <v>2.1606999999999998</v>
      </c>
      <c r="P1051">
        <f t="shared" si="70"/>
        <v>3.8831547619047621E-3</v>
      </c>
      <c r="Q1051" s="190">
        <v>44.23168303021788</v>
      </c>
      <c r="R1051">
        <f t="shared" si="71"/>
        <v>2.9723690996306416</v>
      </c>
    </row>
    <row r="1052" spans="1:18">
      <c r="A1052" t="s">
        <v>143</v>
      </c>
      <c r="B1052" t="s">
        <v>168</v>
      </c>
      <c r="C1052">
        <v>1990</v>
      </c>
      <c r="D1052">
        <v>3</v>
      </c>
      <c r="E1052">
        <v>14</v>
      </c>
      <c r="F1052">
        <v>56.02</v>
      </c>
      <c r="J1052" s="189">
        <v>2015</v>
      </c>
      <c r="K1052" s="189">
        <v>3</v>
      </c>
      <c r="L1052" s="189">
        <v>13</v>
      </c>
      <c r="M1052" s="425">
        <v>0.34306000000000003</v>
      </c>
      <c r="N1052">
        <v>84</v>
      </c>
      <c r="O1052" s="233">
        <v>2.3711000000000002</v>
      </c>
      <c r="P1052">
        <f t="shared" si="70"/>
        <v>4.0840476190476191E-3</v>
      </c>
      <c r="Q1052" s="190">
        <v>31.307453280999155</v>
      </c>
      <c r="R1052">
        <f t="shared" si="71"/>
        <v>2.1038608604831435</v>
      </c>
    </row>
    <row r="1053" spans="1:18">
      <c r="A1053" t="s">
        <v>143</v>
      </c>
      <c r="B1053" t="s">
        <v>168</v>
      </c>
      <c r="C1053">
        <v>1990</v>
      </c>
      <c r="D1053">
        <v>4</v>
      </c>
      <c r="E1053">
        <v>1</v>
      </c>
      <c r="F1053">
        <v>30.61</v>
      </c>
      <c r="J1053" s="189">
        <v>2015</v>
      </c>
      <c r="K1053" s="189">
        <v>3</v>
      </c>
      <c r="L1053" s="189">
        <v>14</v>
      </c>
      <c r="M1053" s="425">
        <v>0.33635499999999996</v>
      </c>
      <c r="N1053">
        <v>84</v>
      </c>
      <c r="O1053" s="233">
        <v>2.1116999999999999</v>
      </c>
      <c r="P1053">
        <f t="shared" si="70"/>
        <v>4.00422619047619E-3</v>
      </c>
      <c r="Q1053" s="190">
        <v>29.375412641761248</v>
      </c>
      <c r="R1053">
        <f t="shared" si="71"/>
        <v>1.974027729526356</v>
      </c>
    </row>
    <row r="1054" spans="1:18">
      <c r="A1054" t="s">
        <v>143</v>
      </c>
      <c r="B1054" t="s">
        <v>168</v>
      </c>
      <c r="C1054">
        <v>1990</v>
      </c>
      <c r="D1054">
        <v>4</v>
      </c>
      <c r="E1054">
        <v>2</v>
      </c>
      <c r="F1054">
        <v>30.37</v>
      </c>
      <c r="J1054" s="189">
        <v>2015</v>
      </c>
      <c r="K1054" s="189">
        <v>4</v>
      </c>
      <c r="L1054" s="189">
        <v>1</v>
      </c>
      <c r="M1054" s="425">
        <v>0.36953000000000003</v>
      </c>
      <c r="N1054">
        <v>84</v>
      </c>
      <c r="O1054" s="233">
        <v>1.9313</v>
      </c>
      <c r="P1054">
        <f t="shared" si="70"/>
        <v>4.3991666666666667E-3</v>
      </c>
      <c r="Q1054" s="190">
        <v>26.789092984321805</v>
      </c>
      <c r="R1054">
        <f t="shared" si="71"/>
        <v>1.8002270485464253</v>
      </c>
    </row>
    <row r="1055" spans="1:18">
      <c r="A1055" t="s">
        <v>143</v>
      </c>
      <c r="B1055" t="s">
        <v>168</v>
      </c>
      <c r="C1055">
        <v>1990</v>
      </c>
      <c r="D1055">
        <v>4</v>
      </c>
      <c r="E1055">
        <v>3</v>
      </c>
      <c r="F1055">
        <v>47.79</v>
      </c>
      <c r="J1055" s="189">
        <v>2015</v>
      </c>
      <c r="K1055" s="189">
        <v>4</v>
      </c>
      <c r="L1055" s="189">
        <v>2</v>
      </c>
      <c r="M1055" s="425">
        <v>0.28944999999999999</v>
      </c>
      <c r="N1055">
        <v>84</v>
      </c>
      <c r="O1055" s="233">
        <v>1.9527000000000001</v>
      </c>
      <c r="P1055">
        <f t="shared" si="70"/>
        <v>3.4458333333333333E-3</v>
      </c>
      <c r="Q1055" s="190">
        <v>41.856019711088962</v>
      </c>
      <c r="R1055">
        <f t="shared" si="71"/>
        <v>2.8127245245851786</v>
      </c>
    </row>
    <row r="1056" spans="1:18">
      <c r="A1056" t="s">
        <v>143</v>
      </c>
      <c r="B1056" t="s">
        <v>168</v>
      </c>
      <c r="C1056">
        <v>1990</v>
      </c>
      <c r="D1056">
        <v>4</v>
      </c>
      <c r="E1056">
        <v>4</v>
      </c>
      <c r="F1056">
        <v>53.48</v>
      </c>
      <c r="J1056" s="189">
        <v>2015</v>
      </c>
      <c r="K1056" s="189">
        <v>4</v>
      </c>
      <c r="L1056" s="189">
        <v>3</v>
      </c>
      <c r="M1056" s="425">
        <v>0.32633499999999999</v>
      </c>
      <c r="N1056">
        <v>84</v>
      </c>
      <c r="O1056" s="233">
        <v>2.0552000000000001</v>
      </c>
      <c r="P1056">
        <f t="shared" si="70"/>
        <v>3.8849404761904759E-3</v>
      </c>
      <c r="Q1056" s="190">
        <v>21.903700162295273</v>
      </c>
      <c r="R1056">
        <f t="shared" si="71"/>
        <v>1.4719286509062426</v>
      </c>
    </row>
    <row r="1057" spans="1:18">
      <c r="A1057" t="s">
        <v>143</v>
      </c>
      <c r="B1057" t="s">
        <v>168</v>
      </c>
      <c r="C1057">
        <v>1990</v>
      </c>
      <c r="D1057">
        <v>4</v>
      </c>
      <c r="E1057">
        <v>5</v>
      </c>
      <c r="F1057">
        <v>47.67</v>
      </c>
      <c r="J1057" s="189">
        <v>2015</v>
      </c>
      <c r="K1057" s="189">
        <v>4</v>
      </c>
      <c r="L1057" s="189">
        <v>4</v>
      </c>
      <c r="M1057" s="425">
        <v>0.29366500000000001</v>
      </c>
      <c r="N1057">
        <v>84</v>
      </c>
      <c r="O1057" s="233">
        <v>1.9116</v>
      </c>
      <c r="P1057">
        <f t="shared" si="70"/>
        <v>3.496011904761905E-3</v>
      </c>
      <c r="Q1057" s="190">
        <v>39.642862785050475</v>
      </c>
      <c r="R1057">
        <f t="shared" si="71"/>
        <v>2.6640003791553921</v>
      </c>
    </row>
    <row r="1058" spans="1:18">
      <c r="A1058" t="s">
        <v>143</v>
      </c>
      <c r="B1058" t="s">
        <v>168</v>
      </c>
      <c r="C1058">
        <v>1990</v>
      </c>
      <c r="D1058">
        <v>4</v>
      </c>
      <c r="E1058">
        <v>6</v>
      </c>
      <c r="F1058">
        <v>47.19</v>
      </c>
      <c r="J1058" s="189">
        <v>2015</v>
      </c>
      <c r="K1058" s="189">
        <v>4</v>
      </c>
      <c r="L1058" s="189">
        <v>5</v>
      </c>
      <c r="M1058" s="425">
        <v>0.31118000000000001</v>
      </c>
      <c r="N1058">
        <v>84</v>
      </c>
      <c r="O1058" s="233">
        <v>2.1084000000000001</v>
      </c>
      <c r="P1058">
        <f t="shared" si="70"/>
        <v>3.7045238095238095E-3</v>
      </c>
      <c r="Q1058" s="190">
        <v>28.600021893176095</v>
      </c>
      <c r="R1058">
        <f t="shared" si="71"/>
        <v>1.9219214712214336</v>
      </c>
    </row>
    <row r="1059" spans="1:18">
      <c r="A1059" t="s">
        <v>143</v>
      </c>
      <c r="B1059" t="s">
        <v>168</v>
      </c>
      <c r="C1059">
        <v>1990</v>
      </c>
      <c r="D1059">
        <v>4</v>
      </c>
      <c r="E1059">
        <v>7</v>
      </c>
      <c r="F1059">
        <v>45.98</v>
      </c>
      <c r="J1059" s="189">
        <v>2015</v>
      </c>
      <c r="K1059" s="189">
        <v>4</v>
      </c>
      <c r="L1059" s="189">
        <v>6</v>
      </c>
      <c r="M1059" s="425">
        <v>0.32025999999999999</v>
      </c>
      <c r="N1059">
        <v>84</v>
      </c>
      <c r="O1059" s="233">
        <v>2.1913</v>
      </c>
      <c r="P1059">
        <f t="shared" si="70"/>
        <v>3.8126190476190473E-3</v>
      </c>
      <c r="Q1059" s="190">
        <v>47.062293497183994</v>
      </c>
      <c r="R1059">
        <f t="shared" si="71"/>
        <v>3.1625861230107648</v>
      </c>
    </row>
    <row r="1060" spans="1:18">
      <c r="A1060" t="s">
        <v>143</v>
      </c>
      <c r="B1060" t="s">
        <v>168</v>
      </c>
      <c r="C1060">
        <v>1990</v>
      </c>
      <c r="D1060">
        <v>4</v>
      </c>
      <c r="E1060">
        <v>8</v>
      </c>
      <c r="F1060">
        <v>50.7</v>
      </c>
      <c r="J1060" s="189">
        <v>2015</v>
      </c>
      <c r="K1060" s="189">
        <v>4</v>
      </c>
      <c r="L1060" s="189">
        <v>7</v>
      </c>
      <c r="M1060" s="425">
        <v>0.31035000000000001</v>
      </c>
      <c r="N1060">
        <v>84</v>
      </c>
      <c r="O1060" s="233">
        <v>2.2599999999999998</v>
      </c>
      <c r="P1060">
        <f t="shared" si="70"/>
        <v>3.6946428571428573E-3</v>
      </c>
      <c r="Q1060" s="190">
        <v>49.551264740154274</v>
      </c>
      <c r="R1060">
        <f t="shared" si="71"/>
        <v>3.3298449905383678</v>
      </c>
    </row>
    <row r="1061" spans="1:18">
      <c r="A1061" t="s">
        <v>143</v>
      </c>
      <c r="B1061" t="s">
        <v>168</v>
      </c>
      <c r="C1061">
        <v>1990</v>
      </c>
      <c r="D1061">
        <v>4</v>
      </c>
      <c r="E1061">
        <v>9</v>
      </c>
      <c r="F1061">
        <v>45.5</v>
      </c>
      <c r="J1061" s="189">
        <v>2015</v>
      </c>
      <c r="K1061" s="189">
        <v>4</v>
      </c>
      <c r="L1061" s="189">
        <v>8</v>
      </c>
      <c r="M1061" s="425">
        <v>0.32279999999999998</v>
      </c>
      <c r="N1061">
        <v>84</v>
      </c>
      <c r="O1061" s="233">
        <v>2.1880999999999999</v>
      </c>
      <c r="P1061">
        <f t="shared" si="70"/>
        <v>3.8428571428571427E-3</v>
      </c>
      <c r="Q1061" s="190">
        <v>40.665396764640505</v>
      </c>
      <c r="R1061">
        <f t="shared" si="71"/>
        <v>2.7327146625838421</v>
      </c>
    </row>
    <row r="1062" spans="1:18">
      <c r="A1062" t="s">
        <v>143</v>
      </c>
      <c r="B1062" t="s">
        <v>168</v>
      </c>
      <c r="C1062">
        <v>1990</v>
      </c>
      <c r="D1062">
        <v>4</v>
      </c>
      <c r="E1062">
        <v>10</v>
      </c>
      <c r="F1062">
        <v>55.9</v>
      </c>
      <c r="J1062" s="189">
        <v>2015</v>
      </c>
      <c r="K1062" s="189">
        <v>4</v>
      </c>
      <c r="L1062" s="189">
        <v>9</v>
      </c>
      <c r="M1062" s="425">
        <v>0.30312499999999998</v>
      </c>
      <c r="N1062">
        <v>84</v>
      </c>
      <c r="O1062" s="233">
        <v>2.0804999999999998</v>
      </c>
      <c r="P1062">
        <f t="shared" si="70"/>
        <v>3.6086309523809521E-3</v>
      </c>
      <c r="Q1062" s="190">
        <v>44.770150903185325</v>
      </c>
      <c r="R1062">
        <f t="shared" si="71"/>
        <v>3.0085541406940539</v>
      </c>
    </row>
    <row r="1063" spans="1:18">
      <c r="A1063" t="s">
        <v>143</v>
      </c>
      <c r="B1063" t="s">
        <v>168</v>
      </c>
      <c r="C1063">
        <v>1990</v>
      </c>
      <c r="D1063">
        <v>4</v>
      </c>
      <c r="E1063">
        <v>11</v>
      </c>
      <c r="F1063">
        <v>49.85</v>
      </c>
      <c r="J1063" s="189">
        <v>2015</v>
      </c>
      <c r="K1063" s="189">
        <v>4</v>
      </c>
      <c r="L1063" s="189">
        <v>10</v>
      </c>
      <c r="M1063" s="425">
        <v>0.29446</v>
      </c>
      <c r="N1063">
        <v>84</v>
      </c>
      <c r="O1063" s="233">
        <v>2.1473</v>
      </c>
      <c r="P1063">
        <f t="shared" si="70"/>
        <v>3.5054761904761904E-3</v>
      </c>
      <c r="Q1063" s="190">
        <v>49.589681743002885</v>
      </c>
      <c r="R1063">
        <f t="shared" si="71"/>
        <v>3.3324266131297939</v>
      </c>
    </row>
    <row r="1064" spans="1:18">
      <c r="A1064" t="s">
        <v>143</v>
      </c>
      <c r="B1064" t="s">
        <v>168</v>
      </c>
      <c r="C1064">
        <v>1990</v>
      </c>
      <c r="D1064">
        <v>4</v>
      </c>
      <c r="E1064">
        <v>12</v>
      </c>
      <c r="F1064">
        <v>54.81</v>
      </c>
      <c r="J1064" s="189">
        <v>2015</v>
      </c>
      <c r="K1064" s="189">
        <v>4</v>
      </c>
      <c r="L1064" s="189">
        <v>11</v>
      </c>
      <c r="M1064" s="425">
        <v>0.29319000000000001</v>
      </c>
      <c r="N1064">
        <v>84</v>
      </c>
      <c r="O1064" s="233">
        <v>2.0093000000000001</v>
      </c>
      <c r="P1064">
        <f t="shared" si="70"/>
        <v>3.4903571428571431E-3</v>
      </c>
      <c r="Q1064" s="190">
        <v>54.648148075156314</v>
      </c>
      <c r="R1064">
        <f t="shared" si="71"/>
        <v>3.6723555506505043</v>
      </c>
    </row>
    <row r="1065" spans="1:18">
      <c r="A1065" t="s">
        <v>143</v>
      </c>
      <c r="B1065" t="s">
        <v>168</v>
      </c>
      <c r="C1065">
        <v>1990</v>
      </c>
      <c r="D1065">
        <v>4</v>
      </c>
      <c r="E1065">
        <v>13</v>
      </c>
      <c r="F1065">
        <v>34.85</v>
      </c>
      <c r="J1065" s="189">
        <v>2015</v>
      </c>
      <c r="K1065" s="189">
        <v>4</v>
      </c>
      <c r="L1065" s="189">
        <v>12</v>
      </c>
      <c r="M1065" s="425">
        <v>0.30523</v>
      </c>
      <c r="N1065">
        <v>84</v>
      </c>
      <c r="O1065" s="233">
        <v>2.1526000000000001</v>
      </c>
      <c r="P1065">
        <f t="shared" si="70"/>
        <v>3.6336904761904761E-3</v>
      </c>
      <c r="Q1065" s="190">
        <v>51.950823623059868</v>
      </c>
      <c r="R1065">
        <f t="shared" si="71"/>
        <v>3.4910953474696238</v>
      </c>
    </row>
    <row r="1066" spans="1:18">
      <c r="A1066" t="s">
        <v>143</v>
      </c>
      <c r="B1066" t="s">
        <v>168</v>
      </c>
      <c r="C1066">
        <v>1990</v>
      </c>
      <c r="D1066">
        <v>4</v>
      </c>
      <c r="E1066">
        <v>14</v>
      </c>
      <c r="F1066">
        <v>53.84</v>
      </c>
      <c r="J1066" s="189">
        <v>2015</v>
      </c>
      <c r="K1066" s="189">
        <v>4</v>
      </c>
      <c r="L1066" s="189">
        <v>13</v>
      </c>
      <c r="M1066" s="425">
        <v>0.31635999999999997</v>
      </c>
      <c r="N1066">
        <v>84</v>
      </c>
      <c r="O1066" s="233">
        <v>2.2888000000000002</v>
      </c>
      <c r="P1066">
        <f t="shared" si="70"/>
        <v>3.7661904761904759E-3</v>
      </c>
      <c r="Q1066" s="190">
        <v>43.459638245034711</v>
      </c>
      <c r="R1066">
        <f t="shared" si="71"/>
        <v>2.9204876900663326</v>
      </c>
    </row>
    <row r="1067" spans="1:18">
      <c r="A1067" t="s">
        <v>143</v>
      </c>
      <c r="B1067" t="s">
        <v>168</v>
      </c>
      <c r="C1067">
        <v>1991</v>
      </c>
      <c r="D1067">
        <v>1</v>
      </c>
      <c r="E1067">
        <v>1</v>
      </c>
      <c r="F1067">
        <v>17.670000000000002</v>
      </c>
      <c r="J1067" s="189">
        <v>2015</v>
      </c>
      <c r="K1067" s="189">
        <v>4</v>
      </c>
      <c r="L1067" s="189">
        <v>14</v>
      </c>
      <c r="M1067" s="425">
        <v>0.29534000000000005</v>
      </c>
      <c r="N1067">
        <v>84</v>
      </c>
      <c r="O1067" s="233">
        <v>2.056</v>
      </c>
      <c r="P1067">
        <f t="shared" si="70"/>
        <v>3.5159523809523813E-3</v>
      </c>
      <c r="Q1067" s="190">
        <v>56.00161600861675</v>
      </c>
      <c r="R1067">
        <f t="shared" si="71"/>
        <v>3.763308595779046</v>
      </c>
    </row>
    <row r="1068" spans="1:18">
      <c r="A1068" t="s">
        <v>143</v>
      </c>
      <c r="B1068" t="s">
        <v>168</v>
      </c>
      <c r="C1068">
        <v>1991</v>
      </c>
      <c r="D1068">
        <v>1</v>
      </c>
      <c r="E1068">
        <v>2</v>
      </c>
      <c r="F1068">
        <v>18.149999999999999</v>
      </c>
      <c r="J1068" s="363">
        <v>2016</v>
      </c>
      <c r="K1068" s="331">
        <v>1</v>
      </c>
      <c r="L1068" s="331">
        <v>1</v>
      </c>
      <c r="M1068">
        <v>0.33657500000000001</v>
      </c>
      <c r="N1068" s="331">
        <v>80</v>
      </c>
      <c r="O1068" s="233">
        <v>2.0691999999999999</v>
      </c>
      <c r="P1068">
        <f t="shared" si="70"/>
        <v>4.2071875E-3</v>
      </c>
      <c r="Q1068">
        <v>31.487657142857138</v>
      </c>
      <c r="R1068">
        <f>Q1068*60*1.12/1000</f>
        <v>2.1159705599999996</v>
      </c>
    </row>
    <row r="1069" spans="1:18">
      <c r="A1069" t="s">
        <v>143</v>
      </c>
      <c r="B1069" t="s">
        <v>168</v>
      </c>
      <c r="C1069">
        <v>1991</v>
      </c>
      <c r="D1069">
        <v>1</v>
      </c>
      <c r="E1069">
        <v>3</v>
      </c>
      <c r="F1069">
        <v>22.51</v>
      </c>
      <c r="J1069" s="363">
        <v>2016</v>
      </c>
      <c r="K1069" s="331">
        <v>1</v>
      </c>
      <c r="L1069" s="331">
        <v>2</v>
      </c>
      <c r="M1069">
        <v>0.22189999999999999</v>
      </c>
      <c r="N1069" s="331">
        <v>80</v>
      </c>
      <c r="O1069" s="233">
        <v>2.0209000000000001</v>
      </c>
      <c r="P1069">
        <f t="shared" si="70"/>
        <v>2.7737499999999997E-3</v>
      </c>
      <c r="Q1069">
        <v>11.346342857142858</v>
      </c>
      <c r="R1069">
        <f t="shared" ref="R1069:R1123" si="72">Q1069*60*1.12/1000</f>
        <v>0.76247423999999997</v>
      </c>
    </row>
    <row r="1070" spans="1:18">
      <c r="A1070" t="s">
        <v>143</v>
      </c>
      <c r="B1070" t="s">
        <v>168</v>
      </c>
      <c r="C1070">
        <v>1991</v>
      </c>
      <c r="D1070">
        <v>1</v>
      </c>
      <c r="E1070">
        <v>4</v>
      </c>
      <c r="F1070">
        <v>21.42</v>
      </c>
      <c r="J1070" s="363">
        <v>2016</v>
      </c>
      <c r="K1070" s="331">
        <v>1</v>
      </c>
      <c r="L1070" s="331">
        <v>3</v>
      </c>
      <c r="M1070">
        <v>0.39427000000000001</v>
      </c>
      <c r="N1070" s="331">
        <v>80</v>
      </c>
      <c r="O1070" s="233">
        <v>1.9725999999999999</v>
      </c>
      <c r="P1070">
        <f t="shared" si="70"/>
        <v>4.9283750000000005E-3</v>
      </c>
      <c r="Q1070">
        <v>48.289371428571428</v>
      </c>
      <c r="R1070">
        <f t="shared" si="72"/>
        <v>3.24504576</v>
      </c>
    </row>
    <row r="1071" spans="1:18">
      <c r="A1071" t="s">
        <v>143</v>
      </c>
      <c r="B1071" t="s">
        <v>168</v>
      </c>
      <c r="C1071">
        <v>1991</v>
      </c>
      <c r="D1071">
        <v>1</v>
      </c>
      <c r="E1071">
        <v>5</v>
      </c>
      <c r="F1071">
        <v>24.2</v>
      </c>
      <c r="J1071" s="363">
        <v>2016</v>
      </c>
      <c r="K1071" s="331">
        <v>1</v>
      </c>
      <c r="L1071" s="331">
        <v>4</v>
      </c>
      <c r="M1071">
        <v>0.38005500000000003</v>
      </c>
      <c r="N1071" s="331">
        <v>80</v>
      </c>
      <c r="O1071" s="233">
        <v>1.9242999999999999</v>
      </c>
      <c r="P1071">
        <f t="shared" si="70"/>
        <v>4.7506875000000006E-3</v>
      </c>
      <c r="Q1071">
        <v>41.900571428571425</v>
      </c>
      <c r="R1071">
        <f t="shared" si="72"/>
        <v>2.8157184000000002</v>
      </c>
    </row>
    <row r="1072" spans="1:18">
      <c r="A1072" t="s">
        <v>143</v>
      </c>
      <c r="B1072" t="s">
        <v>168</v>
      </c>
      <c r="C1072">
        <v>1991</v>
      </c>
      <c r="D1072">
        <v>1</v>
      </c>
      <c r="E1072">
        <v>6</v>
      </c>
      <c r="F1072">
        <v>21.78</v>
      </c>
      <c r="J1072" s="363">
        <v>2016</v>
      </c>
      <c r="K1072" s="331">
        <v>1</v>
      </c>
      <c r="L1072" s="331">
        <v>5</v>
      </c>
      <c r="M1072">
        <v>0.403335</v>
      </c>
      <c r="N1072" s="331">
        <v>80</v>
      </c>
      <c r="O1072" s="233">
        <v>1.8759999999999999</v>
      </c>
      <c r="P1072">
        <f t="shared" si="70"/>
        <v>5.0416875000000002E-3</v>
      </c>
      <c r="Q1072">
        <v>68.84554285714286</v>
      </c>
      <c r="R1072">
        <f t="shared" si="72"/>
        <v>4.6264204800000011</v>
      </c>
    </row>
    <row r="1073" spans="1:18">
      <c r="A1073" t="s">
        <v>143</v>
      </c>
      <c r="B1073" t="s">
        <v>168</v>
      </c>
      <c r="C1073">
        <v>1991</v>
      </c>
      <c r="D1073">
        <v>1</v>
      </c>
      <c r="E1073">
        <v>7</v>
      </c>
      <c r="F1073">
        <v>23.59</v>
      </c>
      <c r="J1073" s="363">
        <v>2016</v>
      </c>
      <c r="K1073" s="331">
        <v>1</v>
      </c>
      <c r="L1073" s="331">
        <v>6</v>
      </c>
      <c r="M1073">
        <v>0.38500500000000004</v>
      </c>
      <c r="N1073" s="331">
        <v>80</v>
      </c>
      <c r="O1073" s="233">
        <v>1.8277000000000001</v>
      </c>
      <c r="P1073">
        <f t="shared" si="70"/>
        <v>4.8125625000000009E-3</v>
      </c>
      <c r="Q1073">
        <v>68.22325714285715</v>
      </c>
      <c r="R1073">
        <f t="shared" si="72"/>
        <v>4.5846028800000012</v>
      </c>
    </row>
    <row r="1074" spans="1:18">
      <c r="A1074" t="s">
        <v>143</v>
      </c>
      <c r="B1074" t="s">
        <v>168</v>
      </c>
      <c r="C1074">
        <v>1991</v>
      </c>
      <c r="D1074">
        <v>1</v>
      </c>
      <c r="E1074">
        <v>8</v>
      </c>
      <c r="F1074">
        <v>27.59</v>
      </c>
      <c r="J1074" s="363">
        <v>2016</v>
      </c>
      <c r="K1074" s="331">
        <v>1</v>
      </c>
      <c r="L1074" s="331">
        <v>7</v>
      </c>
      <c r="M1074">
        <v>0.40368000000000004</v>
      </c>
      <c r="N1074" s="331">
        <v>80</v>
      </c>
      <c r="O1074" s="233">
        <v>1.7794000000000001</v>
      </c>
      <c r="P1074">
        <f t="shared" si="70"/>
        <v>5.0460000000000001E-3</v>
      </c>
      <c r="Q1074">
        <v>78.11760000000001</v>
      </c>
      <c r="R1074">
        <f t="shared" si="72"/>
        <v>5.2495027200000015</v>
      </c>
    </row>
    <row r="1075" spans="1:18">
      <c r="A1075" t="s">
        <v>143</v>
      </c>
      <c r="B1075" t="s">
        <v>168</v>
      </c>
      <c r="C1075">
        <v>1991</v>
      </c>
      <c r="D1075">
        <v>1</v>
      </c>
      <c r="E1075">
        <v>9</v>
      </c>
      <c r="F1075">
        <v>23.11</v>
      </c>
      <c r="J1075" s="363">
        <v>2016</v>
      </c>
      <c r="K1075" s="331">
        <v>1</v>
      </c>
      <c r="L1075" s="331">
        <v>8</v>
      </c>
      <c r="M1075">
        <v>0.31042499999999995</v>
      </c>
      <c r="N1075" s="331">
        <v>80</v>
      </c>
      <c r="O1075" s="233">
        <v>1.7311000000000001</v>
      </c>
      <c r="P1075">
        <f t="shared" si="70"/>
        <v>3.8803124999999992E-3</v>
      </c>
      <c r="Q1075">
        <v>38.892857142857146</v>
      </c>
      <c r="R1075">
        <f t="shared" si="72"/>
        <v>2.6136000000000008</v>
      </c>
    </row>
    <row r="1076" spans="1:18">
      <c r="A1076" t="s">
        <v>143</v>
      </c>
      <c r="B1076" t="s">
        <v>168</v>
      </c>
      <c r="C1076">
        <v>1991</v>
      </c>
      <c r="D1076">
        <v>1</v>
      </c>
      <c r="E1076">
        <v>10</v>
      </c>
      <c r="F1076">
        <v>22.51</v>
      </c>
      <c r="J1076" s="363">
        <v>2016</v>
      </c>
      <c r="K1076" s="331">
        <v>1</v>
      </c>
      <c r="L1076" s="331">
        <v>9</v>
      </c>
      <c r="M1076">
        <v>0.353655</v>
      </c>
      <c r="N1076" s="331">
        <v>80</v>
      </c>
      <c r="O1076" s="233">
        <v>1.6828000000000001</v>
      </c>
      <c r="P1076">
        <f t="shared" si="70"/>
        <v>4.4206875000000001E-3</v>
      </c>
      <c r="Q1076">
        <v>64.053942857142857</v>
      </c>
      <c r="R1076">
        <f t="shared" si="72"/>
        <v>4.3044249600000004</v>
      </c>
    </row>
    <row r="1077" spans="1:18">
      <c r="A1077" t="s">
        <v>143</v>
      </c>
      <c r="B1077" t="s">
        <v>168</v>
      </c>
      <c r="C1077">
        <v>1991</v>
      </c>
      <c r="D1077">
        <v>1</v>
      </c>
      <c r="E1077">
        <v>11</v>
      </c>
      <c r="F1077">
        <v>27.59</v>
      </c>
      <c r="J1077" s="363">
        <v>2016</v>
      </c>
      <c r="K1077" s="331">
        <v>1</v>
      </c>
      <c r="L1077" s="331">
        <v>10</v>
      </c>
      <c r="M1077">
        <v>0.39419999999999999</v>
      </c>
      <c r="N1077" s="331">
        <v>80</v>
      </c>
      <c r="O1077" s="233">
        <v>1.6345000000000001</v>
      </c>
      <c r="P1077">
        <f t="shared" ref="P1077:P1123" si="73">M1077/N1077</f>
        <v>4.9274999999999996E-3</v>
      </c>
      <c r="Q1077">
        <v>62.601942857142866</v>
      </c>
      <c r="R1077">
        <f t="shared" si="72"/>
        <v>4.2068505600000003</v>
      </c>
    </row>
    <row r="1078" spans="1:18">
      <c r="A1078" t="s">
        <v>143</v>
      </c>
      <c r="B1078" t="s">
        <v>168</v>
      </c>
      <c r="C1078">
        <v>1991</v>
      </c>
      <c r="D1078">
        <v>1</v>
      </c>
      <c r="E1078">
        <v>12</v>
      </c>
      <c r="F1078">
        <v>23.59</v>
      </c>
      <c r="J1078" s="363">
        <v>2016</v>
      </c>
      <c r="K1078" s="331">
        <v>1</v>
      </c>
      <c r="L1078" s="331">
        <v>11</v>
      </c>
      <c r="M1078">
        <v>0.40385000000000004</v>
      </c>
      <c r="N1078" s="331">
        <v>80</v>
      </c>
      <c r="O1078" s="233">
        <v>1.5862000000000001</v>
      </c>
      <c r="P1078">
        <f t="shared" si="73"/>
        <v>5.0481250000000005E-3</v>
      </c>
      <c r="Q1078">
        <v>77.557542857142863</v>
      </c>
      <c r="R1078">
        <f t="shared" si="72"/>
        <v>5.2118668800000014</v>
      </c>
    </row>
    <row r="1079" spans="1:18">
      <c r="A1079" t="s">
        <v>143</v>
      </c>
      <c r="B1079" t="s">
        <v>168</v>
      </c>
      <c r="C1079">
        <v>1991</v>
      </c>
      <c r="D1079">
        <v>1</v>
      </c>
      <c r="E1079">
        <v>13</v>
      </c>
      <c r="F1079">
        <v>22.38</v>
      </c>
      <c r="J1079" s="363">
        <v>2016</v>
      </c>
      <c r="K1079" s="331">
        <v>1</v>
      </c>
      <c r="L1079" s="331">
        <v>12</v>
      </c>
      <c r="M1079">
        <v>0.40003</v>
      </c>
      <c r="N1079" s="331">
        <v>80</v>
      </c>
      <c r="O1079" s="233">
        <v>1.5379</v>
      </c>
      <c r="P1079">
        <f t="shared" si="73"/>
        <v>5.0003749999999996E-3</v>
      </c>
      <c r="Q1079">
        <v>77.121942857142841</v>
      </c>
      <c r="R1079">
        <f t="shared" si="72"/>
        <v>5.1825945599999992</v>
      </c>
    </row>
    <row r="1080" spans="1:18">
      <c r="A1080" t="s">
        <v>143</v>
      </c>
      <c r="B1080" t="s">
        <v>168</v>
      </c>
      <c r="C1080">
        <v>1991</v>
      </c>
      <c r="D1080">
        <v>1</v>
      </c>
      <c r="E1080">
        <v>14</v>
      </c>
      <c r="F1080">
        <v>23.72</v>
      </c>
      <c r="J1080" s="363">
        <v>2016</v>
      </c>
      <c r="K1080" s="331">
        <v>1</v>
      </c>
      <c r="L1080" s="331">
        <v>13</v>
      </c>
      <c r="M1080">
        <v>0.43710499999999997</v>
      </c>
      <c r="N1080" s="331">
        <v>80</v>
      </c>
      <c r="O1080" s="233">
        <v>1.4896</v>
      </c>
      <c r="P1080">
        <f t="shared" si="73"/>
        <v>5.4638124999999999E-3</v>
      </c>
      <c r="Q1080">
        <v>79.133999999999986</v>
      </c>
      <c r="R1080">
        <f t="shared" si="72"/>
        <v>5.3178048000000002</v>
      </c>
    </row>
    <row r="1081" spans="1:18">
      <c r="A1081" t="s">
        <v>143</v>
      </c>
      <c r="B1081" t="s">
        <v>168</v>
      </c>
      <c r="C1081">
        <v>1991</v>
      </c>
      <c r="D1081">
        <v>2</v>
      </c>
      <c r="E1081">
        <v>1</v>
      </c>
      <c r="F1081">
        <v>18.75</v>
      </c>
      <c r="J1081" s="363">
        <v>2016</v>
      </c>
      <c r="K1081" s="331">
        <v>1</v>
      </c>
      <c r="L1081" s="331">
        <v>14</v>
      </c>
      <c r="M1081">
        <v>0.38829999999999998</v>
      </c>
      <c r="N1081" s="331">
        <v>80</v>
      </c>
      <c r="O1081" s="233">
        <v>1.4413</v>
      </c>
      <c r="P1081">
        <f t="shared" si="73"/>
        <v>4.8537499999999996E-3</v>
      </c>
      <c r="Q1081">
        <v>63.307200000000009</v>
      </c>
      <c r="R1081">
        <f t="shared" si="72"/>
        <v>4.2542438400000009</v>
      </c>
    </row>
    <row r="1082" spans="1:18">
      <c r="A1082" t="s">
        <v>143</v>
      </c>
      <c r="B1082" t="s">
        <v>168</v>
      </c>
      <c r="C1082">
        <v>1991</v>
      </c>
      <c r="D1082">
        <v>2</v>
      </c>
      <c r="E1082">
        <v>2</v>
      </c>
      <c r="F1082">
        <v>22.99</v>
      </c>
      <c r="J1082" s="363">
        <v>2016</v>
      </c>
      <c r="K1082" s="331">
        <v>2</v>
      </c>
      <c r="L1082" s="331">
        <v>1</v>
      </c>
      <c r="M1082">
        <v>0.30500500000000003</v>
      </c>
      <c r="N1082" s="331">
        <v>80</v>
      </c>
      <c r="O1082" s="233">
        <v>1.393</v>
      </c>
      <c r="P1082">
        <f t="shared" si="73"/>
        <v>3.8125625000000004E-3</v>
      </c>
      <c r="Q1082">
        <v>23.356457142857145</v>
      </c>
      <c r="R1082">
        <f t="shared" si="72"/>
        <v>1.5695539200000004</v>
      </c>
    </row>
    <row r="1083" spans="1:18">
      <c r="A1083" t="s">
        <v>143</v>
      </c>
      <c r="B1083" t="s">
        <v>168</v>
      </c>
      <c r="C1083">
        <v>1991</v>
      </c>
      <c r="D1083">
        <v>2</v>
      </c>
      <c r="E1083">
        <v>3</v>
      </c>
      <c r="F1083">
        <v>22.02</v>
      </c>
      <c r="J1083" s="363">
        <v>2016</v>
      </c>
      <c r="K1083" s="331">
        <v>2</v>
      </c>
      <c r="L1083" s="331">
        <v>2</v>
      </c>
      <c r="M1083">
        <v>0.37102500000000005</v>
      </c>
      <c r="N1083" s="331">
        <v>80</v>
      </c>
      <c r="O1083" s="233">
        <v>1.3447</v>
      </c>
      <c r="P1083">
        <f t="shared" si="73"/>
        <v>4.6378125000000004E-3</v>
      </c>
      <c r="Q1083">
        <v>22.983085714285718</v>
      </c>
      <c r="R1083">
        <f t="shared" si="72"/>
        <v>1.5444633600000004</v>
      </c>
    </row>
    <row r="1084" spans="1:18">
      <c r="A1084" t="s">
        <v>143</v>
      </c>
      <c r="B1084" t="s">
        <v>168</v>
      </c>
      <c r="C1084">
        <v>1991</v>
      </c>
      <c r="D1084">
        <v>2</v>
      </c>
      <c r="E1084">
        <v>4</v>
      </c>
      <c r="F1084">
        <v>27.1</v>
      </c>
      <c r="J1084" s="363">
        <v>2016</v>
      </c>
      <c r="K1084" s="331">
        <v>2</v>
      </c>
      <c r="L1084" s="331">
        <v>3</v>
      </c>
      <c r="M1084">
        <v>0.36913000000000001</v>
      </c>
      <c r="N1084" s="331">
        <v>80</v>
      </c>
      <c r="O1084" s="233">
        <v>1.2964</v>
      </c>
      <c r="P1084">
        <f t="shared" si="73"/>
        <v>4.6141250000000002E-3</v>
      </c>
      <c r="Q1084">
        <v>40.344857142857144</v>
      </c>
      <c r="R1084">
        <f t="shared" si="72"/>
        <v>2.7111744000000004</v>
      </c>
    </row>
    <row r="1085" spans="1:18">
      <c r="A1085" t="s">
        <v>143</v>
      </c>
      <c r="B1085" t="s">
        <v>168</v>
      </c>
      <c r="C1085">
        <v>1991</v>
      </c>
      <c r="D1085">
        <v>2</v>
      </c>
      <c r="E1085">
        <v>5</v>
      </c>
      <c r="F1085">
        <v>31.7</v>
      </c>
      <c r="J1085" s="363">
        <v>2016</v>
      </c>
      <c r="K1085" s="331">
        <v>2</v>
      </c>
      <c r="L1085" s="331">
        <v>4</v>
      </c>
      <c r="M1085">
        <v>0.44817000000000001</v>
      </c>
      <c r="N1085" s="331">
        <v>80</v>
      </c>
      <c r="O1085" s="233">
        <v>1.2481</v>
      </c>
      <c r="P1085">
        <f t="shared" si="73"/>
        <v>5.6021250000000003E-3</v>
      </c>
      <c r="Q1085">
        <v>35.739942857142857</v>
      </c>
      <c r="R1085">
        <f t="shared" si="72"/>
        <v>2.4017241600000001</v>
      </c>
    </row>
    <row r="1086" spans="1:18">
      <c r="A1086" t="s">
        <v>143</v>
      </c>
      <c r="B1086" t="s">
        <v>168</v>
      </c>
      <c r="C1086">
        <v>1991</v>
      </c>
      <c r="D1086">
        <v>2</v>
      </c>
      <c r="E1086">
        <v>6</v>
      </c>
      <c r="F1086">
        <v>31.22</v>
      </c>
      <c r="J1086" s="363">
        <v>2016</v>
      </c>
      <c r="K1086" s="331">
        <v>2</v>
      </c>
      <c r="L1086" s="331">
        <v>5</v>
      </c>
      <c r="M1086">
        <v>0.39046000000000003</v>
      </c>
      <c r="N1086" s="331">
        <v>80</v>
      </c>
      <c r="O1086" s="233">
        <v>1.1998</v>
      </c>
      <c r="P1086">
        <f t="shared" si="73"/>
        <v>4.8807500000000005E-3</v>
      </c>
      <c r="Q1086">
        <v>47.625600000000013</v>
      </c>
      <c r="R1086">
        <f t="shared" si="72"/>
        <v>3.2004403200000016</v>
      </c>
    </row>
    <row r="1087" spans="1:18">
      <c r="A1087" t="s">
        <v>143</v>
      </c>
      <c r="B1087" t="s">
        <v>168</v>
      </c>
      <c r="C1087">
        <v>1991</v>
      </c>
      <c r="D1087">
        <v>2</v>
      </c>
      <c r="E1087">
        <v>7</v>
      </c>
      <c r="F1087">
        <v>33.03</v>
      </c>
      <c r="J1087" s="363">
        <v>2016</v>
      </c>
      <c r="K1087" s="331">
        <v>2</v>
      </c>
      <c r="L1087" s="331">
        <v>6</v>
      </c>
      <c r="M1087">
        <v>0.40304499999999999</v>
      </c>
      <c r="N1087" s="331">
        <v>80</v>
      </c>
      <c r="O1087" s="233">
        <v>1.1515</v>
      </c>
      <c r="P1087">
        <f t="shared" si="73"/>
        <v>5.0380625E-3</v>
      </c>
      <c r="Q1087">
        <v>81.146057142857131</v>
      </c>
      <c r="R1087">
        <f t="shared" si="72"/>
        <v>5.4530150399999995</v>
      </c>
    </row>
    <row r="1088" spans="1:18">
      <c r="A1088" t="s">
        <v>143</v>
      </c>
      <c r="B1088" t="s">
        <v>168</v>
      </c>
      <c r="C1088">
        <v>1991</v>
      </c>
      <c r="D1088">
        <v>2</v>
      </c>
      <c r="E1088">
        <v>8</v>
      </c>
      <c r="F1088">
        <v>25.05</v>
      </c>
      <c r="J1088" s="363">
        <v>2016</v>
      </c>
      <c r="K1088" s="331">
        <v>2</v>
      </c>
      <c r="L1088" s="331">
        <v>7</v>
      </c>
      <c r="M1088">
        <v>0.39885500000000002</v>
      </c>
      <c r="N1088" s="331">
        <v>80</v>
      </c>
      <c r="O1088" s="233">
        <v>1.1032</v>
      </c>
      <c r="P1088">
        <f t="shared" si="73"/>
        <v>4.9856875000000005E-3</v>
      </c>
      <c r="Q1088">
        <v>80.586000000000013</v>
      </c>
      <c r="R1088">
        <f t="shared" si="72"/>
        <v>5.4153792000000012</v>
      </c>
    </row>
    <row r="1089" spans="1:18">
      <c r="A1089" t="s">
        <v>143</v>
      </c>
      <c r="B1089" t="s">
        <v>168</v>
      </c>
      <c r="C1089">
        <v>1991</v>
      </c>
      <c r="D1089">
        <v>2</v>
      </c>
      <c r="E1089">
        <v>9</v>
      </c>
      <c r="F1089">
        <v>30.49</v>
      </c>
      <c r="J1089" s="363">
        <v>2016</v>
      </c>
      <c r="K1089" s="331">
        <v>2</v>
      </c>
      <c r="L1089" s="331">
        <v>8</v>
      </c>
      <c r="M1089">
        <v>0.33063500000000001</v>
      </c>
      <c r="N1089" s="331">
        <v>80</v>
      </c>
      <c r="O1089" s="233">
        <v>1.0548999999999999</v>
      </c>
      <c r="P1089">
        <f t="shared" si="73"/>
        <v>4.1329375000000003E-3</v>
      </c>
      <c r="Q1089">
        <v>48.828685714285712</v>
      </c>
      <c r="R1089">
        <f t="shared" si="72"/>
        <v>3.2812876799999997</v>
      </c>
    </row>
    <row r="1090" spans="1:18">
      <c r="A1090" t="s">
        <v>143</v>
      </c>
      <c r="B1090" t="s">
        <v>168</v>
      </c>
      <c r="C1090">
        <v>1991</v>
      </c>
      <c r="D1090">
        <v>2</v>
      </c>
      <c r="E1090">
        <v>10</v>
      </c>
      <c r="F1090">
        <v>31.82</v>
      </c>
      <c r="J1090" s="363">
        <v>2016</v>
      </c>
      <c r="K1090" s="331">
        <v>2</v>
      </c>
      <c r="L1090" s="331">
        <v>9</v>
      </c>
      <c r="M1090">
        <v>0.38308500000000001</v>
      </c>
      <c r="N1090" s="331">
        <v>80</v>
      </c>
      <c r="O1090" s="233">
        <v>1.0065999999999999</v>
      </c>
      <c r="P1090">
        <f t="shared" si="73"/>
        <v>4.7885625000000003E-3</v>
      </c>
      <c r="Q1090">
        <v>76.914514285714276</v>
      </c>
      <c r="R1090">
        <f t="shared" si="72"/>
        <v>5.1686553600000007</v>
      </c>
    </row>
    <row r="1091" spans="1:18">
      <c r="A1091" t="s">
        <v>143</v>
      </c>
      <c r="B1091" t="s">
        <v>168</v>
      </c>
      <c r="C1091">
        <v>1991</v>
      </c>
      <c r="D1091">
        <v>2</v>
      </c>
      <c r="E1091">
        <v>11</v>
      </c>
      <c r="F1091">
        <v>28.19</v>
      </c>
      <c r="J1091" s="363">
        <v>2016</v>
      </c>
      <c r="K1091" s="331">
        <v>2</v>
      </c>
      <c r="L1091" s="331">
        <v>10</v>
      </c>
      <c r="M1091">
        <v>0.39724500000000001</v>
      </c>
      <c r="N1091" s="331">
        <v>80</v>
      </c>
      <c r="O1091" s="233">
        <v>0.95830000000000004</v>
      </c>
      <c r="P1091">
        <f t="shared" si="73"/>
        <v>4.9655625000000004E-3</v>
      </c>
      <c r="Q1091">
        <v>76.458171428571418</v>
      </c>
      <c r="R1091">
        <f t="shared" si="72"/>
        <v>5.1379891200000003</v>
      </c>
    </row>
    <row r="1092" spans="1:18">
      <c r="A1092" t="s">
        <v>143</v>
      </c>
      <c r="B1092" t="s">
        <v>168</v>
      </c>
      <c r="C1092">
        <v>1991</v>
      </c>
      <c r="D1092">
        <v>2</v>
      </c>
      <c r="E1092">
        <v>12</v>
      </c>
      <c r="F1092">
        <v>31.1</v>
      </c>
      <c r="J1092" s="363">
        <v>2016</v>
      </c>
      <c r="K1092" s="331">
        <v>2</v>
      </c>
      <c r="L1092" s="331">
        <v>11</v>
      </c>
      <c r="M1092">
        <v>0.42166500000000001</v>
      </c>
      <c r="N1092" s="331">
        <v>80</v>
      </c>
      <c r="O1092" s="233">
        <v>0.91</v>
      </c>
      <c r="P1092">
        <f t="shared" si="73"/>
        <v>5.2708125000000003E-3</v>
      </c>
      <c r="Q1092">
        <v>72.994114285714289</v>
      </c>
      <c r="R1092">
        <f t="shared" si="72"/>
        <v>4.905204480000001</v>
      </c>
    </row>
    <row r="1093" spans="1:18">
      <c r="A1093" t="s">
        <v>143</v>
      </c>
      <c r="B1093" t="s">
        <v>168</v>
      </c>
      <c r="C1093">
        <v>1991</v>
      </c>
      <c r="D1093">
        <v>2</v>
      </c>
      <c r="E1093">
        <v>13</v>
      </c>
      <c r="F1093">
        <v>30.25</v>
      </c>
      <c r="J1093" s="363">
        <v>2016</v>
      </c>
      <c r="K1093" s="331">
        <v>2</v>
      </c>
      <c r="L1093" s="331">
        <v>12</v>
      </c>
      <c r="M1093">
        <v>0.39430500000000002</v>
      </c>
      <c r="N1093" s="331">
        <v>80</v>
      </c>
      <c r="O1093" s="233">
        <v>0.86170000000000002</v>
      </c>
      <c r="P1093">
        <f t="shared" si="73"/>
        <v>4.9288125E-3</v>
      </c>
      <c r="Q1093">
        <v>77.308628571428585</v>
      </c>
      <c r="R1093">
        <f t="shared" si="72"/>
        <v>5.1951398400000013</v>
      </c>
    </row>
    <row r="1094" spans="1:18">
      <c r="A1094" t="s">
        <v>143</v>
      </c>
      <c r="B1094" t="s">
        <v>168</v>
      </c>
      <c r="C1094">
        <v>1991</v>
      </c>
      <c r="D1094">
        <v>2</v>
      </c>
      <c r="E1094">
        <v>14</v>
      </c>
      <c r="F1094">
        <v>31.58</v>
      </c>
      <c r="J1094" s="363">
        <v>2016</v>
      </c>
      <c r="K1094" s="331">
        <v>2</v>
      </c>
      <c r="L1094" s="331">
        <v>13</v>
      </c>
      <c r="M1094">
        <v>0.47075499999999998</v>
      </c>
      <c r="N1094" s="331">
        <v>80</v>
      </c>
      <c r="O1094" s="233">
        <v>0.81340000000000001</v>
      </c>
      <c r="P1094">
        <f t="shared" si="73"/>
        <v>5.8844374999999999E-3</v>
      </c>
      <c r="Q1094">
        <v>82.743257142857146</v>
      </c>
      <c r="R1094">
        <f t="shared" si="72"/>
        <v>5.5603468800000009</v>
      </c>
    </row>
    <row r="1095" spans="1:18">
      <c r="A1095" t="s">
        <v>143</v>
      </c>
      <c r="B1095" t="s">
        <v>168</v>
      </c>
      <c r="C1095">
        <v>1991</v>
      </c>
      <c r="D1095">
        <v>3</v>
      </c>
      <c r="E1095">
        <v>1</v>
      </c>
      <c r="F1095">
        <v>28.8</v>
      </c>
      <c r="J1095" s="363">
        <v>2016</v>
      </c>
      <c r="K1095" s="331">
        <v>2</v>
      </c>
      <c r="L1095" s="331">
        <v>14</v>
      </c>
      <c r="M1095">
        <v>0.37462000000000001</v>
      </c>
      <c r="N1095" s="331">
        <v>80</v>
      </c>
      <c r="O1095" s="233">
        <v>0.7651</v>
      </c>
      <c r="P1095">
        <f t="shared" si="73"/>
        <v>4.6827500000000003E-3</v>
      </c>
      <c r="Q1095">
        <v>81.851314285714281</v>
      </c>
      <c r="R1095">
        <f t="shared" si="72"/>
        <v>5.5004083199999991</v>
      </c>
    </row>
    <row r="1096" spans="1:18">
      <c r="A1096" t="s">
        <v>143</v>
      </c>
      <c r="B1096" t="s">
        <v>168</v>
      </c>
      <c r="C1096">
        <v>1991</v>
      </c>
      <c r="D1096">
        <v>3</v>
      </c>
      <c r="E1096">
        <v>2</v>
      </c>
      <c r="F1096">
        <v>24.8</v>
      </c>
      <c r="J1096" s="363">
        <v>2016</v>
      </c>
      <c r="K1096" s="331">
        <v>3</v>
      </c>
      <c r="L1096" s="331">
        <v>1</v>
      </c>
      <c r="M1096">
        <v>0.363205</v>
      </c>
      <c r="N1096" s="331">
        <v>80</v>
      </c>
      <c r="O1096" s="233">
        <v>0.71679999999999999</v>
      </c>
      <c r="P1096">
        <f t="shared" si="73"/>
        <v>4.5400624999999998E-3</v>
      </c>
      <c r="Q1096">
        <v>33.416742857142857</v>
      </c>
      <c r="R1096">
        <f t="shared" si="72"/>
        <v>2.24560512</v>
      </c>
    </row>
    <row r="1097" spans="1:18">
      <c r="A1097" t="s">
        <v>143</v>
      </c>
      <c r="B1097" t="s">
        <v>168</v>
      </c>
      <c r="C1097">
        <v>1991</v>
      </c>
      <c r="D1097">
        <v>3</v>
      </c>
      <c r="E1097">
        <v>3</v>
      </c>
      <c r="F1097">
        <v>31.1</v>
      </c>
      <c r="J1097" s="363">
        <v>2016</v>
      </c>
      <c r="K1097" s="331">
        <v>3</v>
      </c>
      <c r="L1097" s="331">
        <v>2</v>
      </c>
      <c r="M1097">
        <v>0.39748499999999998</v>
      </c>
      <c r="N1097" s="331">
        <v>80</v>
      </c>
      <c r="O1097" s="233">
        <v>0.66849999999999998</v>
      </c>
      <c r="P1097">
        <f t="shared" si="73"/>
        <v>4.9685624999999999E-3</v>
      </c>
      <c r="Q1097">
        <v>39.992228571428576</v>
      </c>
      <c r="R1097">
        <f t="shared" si="72"/>
        <v>2.6874777600000006</v>
      </c>
    </row>
    <row r="1098" spans="1:18">
      <c r="A1098" t="s">
        <v>143</v>
      </c>
      <c r="B1098" t="s">
        <v>168</v>
      </c>
      <c r="C1098">
        <v>1991</v>
      </c>
      <c r="D1098">
        <v>3</v>
      </c>
      <c r="E1098">
        <v>4</v>
      </c>
      <c r="F1098">
        <v>31.58</v>
      </c>
      <c r="J1098" s="363">
        <v>2016</v>
      </c>
      <c r="K1098" s="331">
        <v>3</v>
      </c>
      <c r="L1098" s="331">
        <v>3</v>
      </c>
      <c r="M1098">
        <v>0.40986999999999996</v>
      </c>
      <c r="N1098" s="331">
        <v>80</v>
      </c>
      <c r="O1098" s="233">
        <v>0.62019999999999997</v>
      </c>
      <c r="P1098">
        <f t="shared" si="73"/>
        <v>5.1233749999999995E-3</v>
      </c>
      <c r="Q1098">
        <v>57.436971428571432</v>
      </c>
      <c r="R1098">
        <f t="shared" si="72"/>
        <v>3.8597644800000008</v>
      </c>
    </row>
    <row r="1099" spans="1:18">
      <c r="A1099" t="s">
        <v>143</v>
      </c>
      <c r="B1099" t="s">
        <v>168</v>
      </c>
      <c r="C1099">
        <v>1991</v>
      </c>
      <c r="D1099">
        <v>3</v>
      </c>
      <c r="E1099">
        <v>5</v>
      </c>
      <c r="F1099">
        <v>30.01</v>
      </c>
      <c r="J1099" s="363">
        <v>2016</v>
      </c>
      <c r="K1099" s="331">
        <v>3</v>
      </c>
      <c r="L1099" s="331">
        <v>4</v>
      </c>
      <c r="M1099">
        <v>0.38331000000000004</v>
      </c>
      <c r="N1099" s="331">
        <v>80</v>
      </c>
      <c r="O1099" s="233">
        <v>0.57189999999999996</v>
      </c>
      <c r="P1099">
        <f t="shared" si="73"/>
        <v>4.7913750000000005E-3</v>
      </c>
      <c r="Q1099">
        <v>64.80068571428572</v>
      </c>
      <c r="R1099">
        <f t="shared" si="72"/>
        <v>4.3546060800000008</v>
      </c>
    </row>
    <row r="1100" spans="1:18">
      <c r="A1100" t="s">
        <v>143</v>
      </c>
      <c r="B1100" t="s">
        <v>168</v>
      </c>
      <c r="C1100">
        <v>1991</v>
      </c>
      <c r="D1100">
        <v>3</v>
      </c>
      <c r="E1100">
        <v>6</v>
      </c>
      <c r="F1100">
        <v>32.67</v>
      </c>
      <c r="J1100" s="363">
        <v>2016</v>
      </c>
      <c r="K1100" s="331">
        <v>3</v>
      </c>
      <c r="L1100" s="331">
        <v>5</v>
      </c>
      <c r="M1100">
        <v>0.39981</v>
      </c>
      <c r="N1100" s="331">
        <v>80</v>
      </c>
      <c r="O1100" s="233">
        <v>0.52359999999999995</v>
      </c>
      <c r="P1100">
        <f t="shared" si="73"/>
        <v>4.9976250000000003E-3</v>
      </c>
      <c r="Q1100">
        <v>70.712400000000017</v>
      </c>
      <c r="R1100">
        <f t="shared" si="72"/>
        <v>4.7518732800000008</v>
      </c>
    </row>
    <row r="1101" spans="1:18">
      <c r="A1101" t="s">
        <v>143</v>
      </c>
      <c r="B1101" t="s">
        <v>168</v>
      </c>
      <c r="C1101">
        <v>1991</v>
      </c>
      <c r="D1101">
        <v>3</v>
      </c>
      <c r="E1101">
        <v>7</v>
      </c>
      <c r="F1101">
        <v>29.52</v>
      </c>
      <c r="J1101" s="363">
        <v>2016</v>
      </c>
      <c r="K1101" s="331">
        <v>3</v>
      </c>
      <c r="L1101" s="331">
        <v>6</v>
      </c>
      <c r="M1101">
        <v>0.42585499999999998</v>
      </c>
      <c r="N1101" s="331">
        <v>80</v>
      </c>
      <c r="O1101" s="233">
        <v>0.4753</v>
      </c>
      <c r="P1101">
        <f t="shared" si="73"/>
        <v>5.3231874999999998E-3</v>
      </c>
      <c r="Q1101">
        <v>74.072742857142856</v>
      </c>
      <c r="R1101">
        <f t="shared" si="72"/>
        <v>4.9776883200000004</v>
      </c>
    </row>
    <row r="1102" spans="1:18">
      <c r="A1102" t="s">
        <v>143</v>
      </c>
      <c r="B1102" t="s">
        <v>168</v>
      </c>
      <c r="C1102">
        <v>1991</v>
      </c>
      <c r="D1102">
        <v>3</v>
      </c>
      <c r="E1102">
        <v>8</v>
      </c>
      <c r="F1102">
        <v>32.67</v>
      </c>
      <c r="J1102" s="363">
        <v>2016</v>
      </c>
      <c r="K1102" s="331">
        <v>3</v>
      </c>
      <c r="L1102" s="331">
        <v>7</v>
      </c>
      <c r="M1102">
        <v>0.41538999999999998</v>
      </c>
      <c r="N1102" s="331">
        <v>80</v>
      </c>
      <c r="O1102" s="233">
        <v>0.42699999999999999</v>
      </c>
      <c r="P1102">
        <f t="shared" si="73"/>
        <v>5.1923749999999999E-3</v>
      </c>
      <c r="Q1102">
        <v>79.175485714285728</v>
      </c>
      <c r="R1102">
        <f t="shared" si="72"/>
        <v>5.3205926400000019</v>
      </c>
    </row>
    <row r="1103" spans="1:18">
      <c r="A1103" t="s">
        <v>143</v>
      </c>
      <c r="B1103" t="s">
        <v>168</v>
      </c>
      <c r="C1103">
        <v>1991</v>
      </c>
      <c r="D1103">
        <v>3</v>
      </c>
      <c r="E1103">
        <v>9</v>
      </c>
      <c r="F1103">
        <v>28.92</v>
      </c>
      <c r="J1103" s="363">
        <v>2016</v>
      </c>
      <c r="K1103" s="331">
        <v>3</v>
      </c>
      <c r="L1103" s="331">
        <v>8</v>
      </c>
      <c r="M1103">
        <v>0.34193000000000001</v>
      </c>
      <c r="N1103" s="331">
        <v>80</v>
      </c>
      <c r="O1103" s="233">
        <v>0.37869999999999998</v>
      </c>
      <c r="P1103">
        <f t="shared" si="73"/>
        <v>4.2741250000000001E-3</v>
      </c>
      <c r="Q1103">
        <v>65.941542857142849</v>
      </c>
      <c r="R1103">
        <f t="shared" si="72"/>
        <v>4.43127168</v>
      </c>
    </row>
    <row r="1104" spans="1:18">
      <c r="A1104" t="s">
        <v>143</v>
      </c>
      <c r="B1104" t="s">
        <v>168</v>
      </c>
      <c r="C1104">
        <v>1991</v>
      </c>
      <c r="D1104">
        <v>3</v>
      </c>
      <c r="E1104">
        <v>10</v>
      </c>
      <c r="F1104">
        <v>33.270000000000003</v>
      </c>
      <c r="J1104" s="363">
        <v>2016</v>
      </c>
      <c r="K1104" s="331">
        <v>3</v>
      </c>
      <c r="L1104" s="331">
        <v>9</v>
      </c>
      <c r="M1104">
        <v>0.38634999999999997</v>
      </c>
      <c r="N1104" s="331">
        <v>80</v>
      </c>
      <c r="O1104" s="233">
        <v>0.33040000000000003</v>
      </c>
      <c r="P1104">
        <f t="shared" si="73"/>
        <v>4.8293749999999995E-3</v>
      </c>
      <c r="Q1104">
        <v>73.201542857142854</v>
      </c>
      <c r="R1104">
        <f t="shared" si="72"/>
        <v>4.9191436800000004</v>
      </c>
    </row>
    <row r="1105" spans="1:18">
      <c r="A1105" t="s">
        <v>143</v>
      </c>
      <c r="B1105" t="s">
        <v>168</v>
      </c>
      <c r="C1105">
        <v>1991</v>
      </c>
      <c r="D1105">
        <v>3</v>
      </c>
      <c r="E1105">
        <v>11</v>
      </c>
      <c r="F1105">
        <v>32.31</v>
      </c>
      <c r="J1105" s="363">
        <v>2016</v>
      </c>
      <c r="K1105" s="331">
        <v>3</v>
      </c>
      <c r="L1105" s="331">
        <v>10</v>
      </c>
      <c r="M1105">
        <v>0.39737999999999996</v>
      </c>
      <c r="N1105" s="331">
        <v>80</v>
      </c>
      <c r="O1105" s="233">
        <v>0.28210000000000002</v>
      </c>
      <c r="P1105">
        <f t="shared" si="73"/>
        <v>4.9672499999999994E-3</v>
      </c>
      <c r="Q1105">
        <v>71.313942857142862</v>
      </c>
      <c r="R1105">
        <f t="shared" si="72"/>
        <v>4.7922969600000007</v>
      </c>
    </row>
    <row r="1106" spans="1:18">
      <c r="A1106" t="s">
        <v>143</v>
      </c>
      <c r="B1106" t="s">
        <v>168</v>
      </c>
      <c r="C1106">
        <v>1991</v>
      </c>
      <c r="D1106">
        <v>3</v>
      </c>
      <c r="E1106">
        <v>12</v>
      </c>
      <c r="F1106">
        <v>30.61</v>
      </c>
      <c r="J1106" s="363">
        <v>2016</v>
      </c>
      <c r="K1106" s="331">
        <v>3</v>
      </c>
      <c r="L1106" s="331">
        <v>11</v>
      </c>
      <c r="M1106">
        <v>0.41936499999999999</v>
      </c>
      <c r="N1106" s="331">
        <v>80</v>
      </c>
      <c r="O1106" s="233">
        <v>0.23380000000000001</v>
      </c>
      <c r="P1106">
        <f t="shared" si="73"/>
        <v>5.2420625000000002E-3</v>
      </c>
      <c r="Q1106">
        <v>78.573942857142853</v>
      </c>
      <c r="R1106">
        <f t="shared" si="72"/>
        <v>5.280168960000001</v>
      </c>
    </row>
    <row r="1107" spans="1:18">
      <c r="A1107" t="s">
        <v>143</v>
      </c>
      <c r="B1107" t="s">
        <v>168</v>
      </c>
      <c r="C1107">
        <v>1991</v>
      </c>
      <c r="D1107">
        <v>3</v>
      </c>
      <c r="E1107">
        <v>13</v>
      </c>
      <c r="F1107">
        <v>26.26</v>
      </c>
      <c r="J1107" s="363">
        <v>2016</v>
      </c>
      <c r="K1107" s="331">
        <v>3</v>
      </c>
      <c r="L1107" s="331">
        <v>12</v>
      </c>
      <c r="M1107">
        <v>0.425205</v>
      </c>
      <c r="N1107" s="331">
        <v>80</v>
      </c>
      <c r="O1107" s="233">
        <v>0.1855</v>
      </c>
      <c r="P1107">
        <f t="shared" si="73"/>
        <v>5.3150625000000003E-3</v>
      </c>
      <c r="Q1107">
        <v>73.491942857142845</v>
      </c>
      <c r="R1107">
        <f t="shared" si="72"/>
        <v>4.9386585599999986</v>
      </c>
    </row>
    <row r="1108" spans="1:18">
      <c r="A1108" t="s">
        <v>143</v>
      </c>
      <c r="B1108" t="s">
        <v>168</v>
      </c>
      <c r="C1108">
        <v>1991</v>
      </c>
      <c r="D1108">
        <v>3</v>
      </c>
      <c r="E1108">
        <v>14</v>
      </c>
      <c r="F1108">
        <v>33.4</v>
      </c>
      <c r="J1108" s="363">
        <v>2016</v>
      </c>
      <c r="K1108" s="331">
        <v>3</v>
      </c>
      <c r="L1108" s="331">
        <v>13</v>
      </c>
      <c r="M1108">
        <v>0.44449499999999997</v>
      </c>
      <c r="N1108" s="331">
        <v>80</v>
      </c>
      <c r="O1108" s="233">
        <v>0.13719999999999999</v>
      </c>
      <c r="P1108">
        <f t="shared" si="73"/>
        <v>5.5561874999999995E-3</v>
      </c>
      <c r="Q1108">
        <v>78.262799999999999</v>
      </c>
      <c r="R1108">
        <f t="shared" si="72"/>
        <v>5.2592601600000011</v>
      </c>
    </row>
    <row r="1109" spans="1:18">
      <c r="A1109" t="s">
        <v>143</v>
      </c>
      <c r="B1109" t="s">
        <v>168</v>
      </c>
      <c r="C1109">
        <v>1991</v>
      </c>
      <c r="D1109">
        <v>4</v>
      </c>
      <c r="E1109">
        <v>1</v>
      </c>
      <c r="F1109">
        <v>28.43</v>
      </c>
      <c r="J1109" s="363">
        <v>2016</v>
      </c>
      <c r="K1109" s="331">
        <v>3</v>
      </c>
      <c r="L1109" s="331">
        <v>14</v>
      </c>
      <c r="M1109">
        <v>0.41910000000000003</v>
      </c>
      <c r="N1109" s="331">
        <v>80</v>
      </c>
      <c r="O1109" s="233">
        <v>8.8900000000000201E-2</v>
      </c>
      <c r="P1109">
        <f t="shared" si="73"/>
        <v>5.2387500000000004E-3</v>
      </c>
      <c r="Q1109">
        <v>71.998457142857134</v>
      </c>
      <c r="R1109">
        <f t="shared" si="72"/>
        <v>4.8382963199999995</v>
      </c>
    </row>
    <row r="1110" spans="1:18">
      <c r="A1110" t="s">
        <v>143</v>
      </c>
      <c r="B1110" t="s">
        <v>168</v>
      </c>
      <c r="C1110">
        <v>1991</v>
      </c>
      <c r="D1110">
        <v>4</v>
      </c>
      <c r="E1110">
        <v>2</v>
      </c>
      <c r="F1110">
        <v>24.68</v>
      </c>
      <c r="J1110" s="363">
        <v>2016</v>
      </c>
      <c r="K1110" s="331">
        <v>4</v>
      </c>
      <c r="L1110" s="331">
        <v>1</v>
      </c>
      <c r="M1110">
        <v>0.37060499999999996</v>
      </c>
      <c r="N1110" s="331">
        <v>80</v>
      </c>
      <c r="O1110" s="233">
        <v>4.0599999999999997E-2</v>
      </c>
      <c r="P1110">
        <f t="shared" si="73"/>
        <v>4.6325624999999995E-3</v>
      </c>
      <c r="Q1110">
        <v>33.043371428571426</v>
      </c>
      <c r="R1110">
        <f t="shared" si="72"/>
        <v>2.2205145600000002</v>
      </c>
    </row>
    <row r="1111" spans="1:18">
      <c r="A1111" t="s">
        <v>143</v>
      </c>
      <c r="B1111" t="s">
        <v>168</v>
      </c>
      <c r="C1111">
        <v>1991</v>
      </c>
      <c r="D1111">
        <v>4</v>
      </c>
      <c r="E1111">
        <v>3</v>
      </c>
      <c r="F1111">
        <v>33.15</v>
      </c>
      <c r="J1111" s="363">
        <v>2016</v>
      </c>
      <c r="K1111" s="331">
        <v>4</v>
      </c>
      <c r="L1111" s="331">
        <v>2</v>
      </c>
      <c r="M1111">
        <v>0.39093500000000003</v>
      </c>
      <c r="N1111" s="331">
        <v>80</v>
      </c>
      <c r="O1111" s="233">
        <v>-7.6999999999998198E-3</v>
      </c>
      <c r="P1111">
        <f t="shared" si="73"/>
        <v>4.8866875000000004E-3</v>
      </c>
      <c r="Q1111">
        <v>39.618857142857152</v>
      </c>
      <c r="R1111">
        <f t="shared" si="72"/>
        <v>2.6623872000000008</v>
      </c>
    </row>
    <row r="1112" spans="1:18">
      <c r="A1112" t="s">
        <v>143</v>
      </c>
      <c r="B1112" t="s">
        <v>168</v>
      </c>
      <c r="C1112">
        <v>1991</v>
      </c>
      <c r="D1112">
        <v>4</v>
      </c>
      <c r="E1112">
        <v>4</v>
      </c>
      <c r="F1112">
        <v>32.43</v>
      </c>
      <c r="J1112" s="363">
        <v>2016</v>
      </c>
      <c r="K1112" s="331">
        <v>4</v>
      </c>
      <c r="L1112" s="331">
        <v>3</v>
      </c>
      <c r="M1112">
        <v>0.35348000000000002</v>
      </c>
      <c r="N1112" s="331">
        <v>80</v>
      </c>
      <c r="O1112" s="233">
        <v>-5.5999999999999599E-2</v>
      </c>
      <c r="P1112">
        <f t="shared" si="73"/>
        <v>4.4185000000000006E-3</v>
      </c>
      <c r="Q1112">
        <v>41.921314285714296</v>
      </c>
      <c r="R1112">
        <f t="shared" si="72"/>
        <v>2.817112320000001</v>
      </c>
    </row>
    <row r="1113" spans="1:18">
      <c r="A1113" t="s">
        <v>143</v>
      </c>
      <c r="B1113" t="s">
        <v>168</v>
      </c>
      <c r="C1113">
        <v>1991</v>
      </c>
      <c r="D1113">
        <v>4</v>
      </c>
      <c r="E1113">
        <v>5</v>
      </c>
      <c r="F1113">
        <v>30.01</v>
      </c>
      <c r="J1113" s="363">
        <v>2016</v>
      </c>
      <c r="K1113" s="331">
        <v>4</v>
      </c>
      <c r="L1113" s="331">
        <v>4</v>
      </c>
      <c r="M1113">
        <v>0.44420500000000002</v>
      </c>
      <c r="N1113" s="331">
        <v>80</v>
      </c>
      <c r="O1113" s="233">
        <v>-0.1043</v>
      </c>
      <c r="P1113">
        <f t="shared" si="73"/>
        <v>5.5525625000000002E-3</v>
      </c>
      <c r="Q1113">
        <v>52.168285714285716</v>
      </c>
      <c r="R1113">
        <f t="shared" si="72"/>
        <v>3.5057088000000003</v>
      </c>
    </row>
    <row r="1114" spans="1:18">
      <c r="A1114" t="s">
        <v>143</v>
      </c>
      <c r="B1114" t="s">
        <v>168</v>
      </c>
      <c r="C1114">
        <v>1991</v>
      </c>
      <c r="D1114">
        <v>4</v>
      </c>
      <c r="E1114">
        <v>6</v>
      </c>
      <c r="F1114">
        <v>25.65</v>
      </c>
      <c r="J1114" s="363">
        <v>2016</v>
      </c>
      <c r="K1114" s="331">
        <v>4</v>
      </c>
      <c r="L1114" s="331">
        <v>5</v>
      </c>
      <c r="M1114">
        <v>0.42915999999999999</v>
      </c>
      <c r="N1114" s="331">
        <v>80</v>
      </c>
      <c r="O1114" s="233">
        <v>-0.15260000000000001</v>
      </c>
      <c r="P1114">
        <f t="shared" si="73"/>
        <v>5.3644999999999995E-3</v>
      </c>
      <c r="Q1114">
        <v>72.724457142857148</v>
      </c>
      <c r="R1114">
        <f t="shared" si="72"/>
        <v>4.8870835200000009</v>
      </c>
    </row>
    <row r="1115" spans="1:18">
      <c r="A1115" t="s">
        <v>143</v>
      </c>
      <c r="B1115" t="s">
        <v>168</v>
      </c>
      <c r="C1115">
        <v>1991</v>
      </c>
      <c r="D1115">
        <v>4</v>
      </c>
      <c r="E1115">
        <v>7</v>
      </c>
      <c r="F1115">
        <v>31.82</v>
      </c>
      <c r="J1115" s="363">
        <v>2016</v>
      </c>
      <c r="K1115" s="331">
        <v>4</v>
      </c>
      <c r="L1115" s="331">
        <v>6</v>
      </c>
      <c r="M1115">
        <v>0.43619999999999998</v>
      </c>
      <c r="N1115" s="331">
        <v>80</v>
      </c>
      <c r="O1115" s="233">
        <v>-0.2009</v>
      </c>
      <c r="P1115">
        <f t="shared" si="73"/>
        <v>5.4524999999999999E-3</v>
      </c>
      <c r="Q1115">
        <v>77.495314285714272</v>
      </c>
      <c r="R1115">
        <f t="shared" si="72"/>
        <v>5.2076851199999989</v>
      </c>
    </row>
    <row r="1116" spans="1:18">
      <c r="A1116" t="s">
        <v>143</v>
      </c>
      <c r="B1116" t="s">
        <v>168</v>
      </c>
      <c r="C1116">
        <v>1991</v>
      </c>
      <c r="D1116">
        <v>4</v>
      </c>
      <c r="E1116">
        <v>8</v>
      </c>
      <c r="F1116">
        <v>33.76</v>
      </c>
      <c r="J1116" s="363">
        <v>2016</v>
      </c>
      <c r="K1116" s="331">
        <v>4</v>
      </c>
      <c r="L1116" s="331">
        <v>7</v>
      </c>
      <c r="M1116">
        <v>0.45228999999999997</v>
      </c>
      <c r="N1116" s="331">
        <v>80</v>
      </c>
      <c r="O1116" s="233">
        <v>-0.2492</v>
      </c>
      <c r="P1116">
        <f t="shared" si="73"/>
        <v>5.6536249999999998E-3</v>
      </c>
      <c r="Q1116">
        <v>77.41234285714286</v>
      </c>
      <c r="R1116">
        <f t="shared" si="72"/>
        <v>5.2021094400000001</v>
      </c>
    </row>
    <row r="1117" spans="1:18">
      <c r="A1117" t="s">
        <v>143</v>
      </c>
      <c r="B1117" t="s">
        <v>168</v>
      </c>
      <c r="C1117">
        <v>1991</v>
      </c>
      <c r="D1117">
        <v>4</v>
      </c>
      <c r="E1117">
        <v>9</v>
      </c>
      <c r="F1117">
        <v>33.880000000000003</v>
      </c>
      <c r="J1117" s="363">
        <v>2016</v>
      </c>
      <c r="K1117" s="331">
        <v>4</v>
      </c>
      <c r="L1117" s="331">
        <v>8</v>
      </c>
      <c r="M1117">
        <v>0.365035</v>
      </c>
      <c r="N1117" s="331">
        <v>80</v>
      </c>
      <c r="O1117" s="233">
        <v>-0.29749999999999999</v>
      </c>
      <c r="P1117">
        <f t="shared" si="73"/>
        <v>4.5629375000000002E-3</v>
      </c>
      <c r="Q1117">
        <v>60.652114285714291</v>
      </c>
      <c r="R1117">
        <f t="shared" si="72"/>
        <v>4.07582208</v>
      </c>
    </row>
    <row r="1118" spans="1:18">
      <c r="A1118" t="s">
        <v>143</v>
      </c>
      <c r="B1118" t="s">
        <v>168</v>
      </c>
      <c r="C1118">
        <v>1991</v>
      </c>
      <c r="D1118">
        <v>4</v>
      </c>
      <c r="E1118">
        <v>10</v>
      </c>
      <c r="F1118">
        <v>29.52</v>
      </c>
      <c r="J1118" s="363">
        <v>2016</v>
      </c>
      <c r="K1118" s="331">
        <v>4</v>
      </c>
      <c r="L1118" s="331">
        <v>9</v>
      </c>
      <c r="M1118">
        <v>0.388625</v>
      </c>
      <c r="N1118" s="331">
        <v>80</v>
      </c>
      <c r="O1118" s="233">
        <v>-0.3458</v>
      </c>
      <c r="P1118">
        <f t="shared" si="73"/>
        <v>4.8578125000000002E-3</v>
      </c>
      <c r="Q1118">
        <v>69.052971428571439</v>
      </c>
      <c r="R1118">
        <f t="shared" si="72"/>
        <v>4.6403596800000013</v>
      </c>
    </row>
    <row r="1119" spans="1:18">
      <c r="A1119" t="s">
        <v>143</v>
      </c>
      <c r="B1119" t="s">
        <v>168</v>
      </c>
      <c r="C1119">
        <v>1991</v>
      </c>
      <c r="D1119">
        <v>4</v>
      </c>
      <c r="E1119">
        <v>11</v>
      </c>
      <c r="F1119">
        <v>33.270000000000003</v>
      </c>
      <c r="J1119" s="363">
        <v>2016</v>
      </c>
      <c r="K1119" s="331">
        <v>4</v>
      </c>
      <c r="L1119" s="331">
        <v>10</v>
      </c>
      <c r="M1119">
        <v>0.42199500000000001</v>
      </c>
      <c r="N1119" s="331">
        <v>80</v>
      </c>
      <c r="O1119" s="233">
        <v>-0.39410000000000001</v>
      </c>
      <c r="P1119">
        <f t="shared" si="73"/>
        <v>5.2749375000000001E-3</v>
      </c>
      <c r="Q1119">
        <v>76.064057142857152</v>
      </c>
      <c r="R1119">
        <f t="shared" si="72"/>
        <v>5.1115046400000006</v>
      </c>
    </row>
    <row r="1120" spans="1:18">
      <c r="A1120" t="s">
        <v>143</v>
      </c>
      <c r="B1120" t="s">
        <v>168</v>
      </c>
      <c r="C1120">
        <v>1991</v>
      </c>
      <c r="D1120">
        <v>4</v>
      </c>
      <c r="E1120">
        <v>12</v>
      </c>
      <c r="F1120">
        <v>33.76</v>
      </c>
      <c r="J1120" s="363">
        <v>2016</v>
      </c>
      <c r="K1120" s="331">
        <v>4</v>
      </c>
      <c r="L1120" s="331">
        <v>11</v>
      </c>
      <c r="M1120">
        <v>0.40785000000000005</v>
      </c>
      <c r="N1120" s="331">
        <v>80</v>
      </c>
      <c r="O1120" s="233">
        <v>-0.44240000000000002</v>
      </c>
      <c r="P1120">
        <f t="shared" si="73"/>
        <v>5.0981250000000002E-3</v>
      </c>
      <c r="Q1120">
        <v>62.062628571428583</v>
      </c>
      <c r="R1120">
        <f t="shared" si="72"/>
        <v>4.1706086400000011</v>
      </c>
    </row>
    <row r="1121" spans="1:18">
      <c r="A1121" t="s">
        <v>143</v>
      </c>
      <c r="B1121" t="s">
        <v>168</v>
      </c>
      <c r="C1121">
        <v>1991</v>
      </c>
      <c r="D1121">
        <v>4</v>
      </c>
      <c r="E1121">
        <v>13</v>
      </c>
      <c r="F1121">
        <v>26.86</v>
      </c>
      <c r="J1121" s="363">
        <v>2016</v>
      </c>
      <c r="K1121" s="331">
        <v>4</v>
      </c>
      <c r="L1121" s="331">
        <v>12</v>
      </c>
      <c r="M1121">
        <v>0.39653499999999997</v>
      </c>
      <c r="N1121" s="331">
        <v>80</v>
      </c>
      <c r="O1121" s="233">
        <v>-0.49070000000000003</v>
      </c>
      <c r="P1121">
        <f t="shared" si="73"/>
        <v>4.9566874999999993E-3</v>
      </c>
      <c r="Q1121">
        <v>79.092514285714302</v>
      </c>
      <c r="R1121">
        <f t="shared" si="72"/>
        <v>5.3150169600000021</v>
      </c>
    </row>
    <row r="1122" spans="1:18">
      <c r="A1122" t="s">
        <v>143</v>
      </c>
      <c r="B1122" t="s">
        <v>168</v>
      </c>
      <c r="C1122">
        <v>1991</v>
      </c>
      <c r="D1122">
        <v>4</v>
      </c>
      <c r="E1122">
        <v>14</v>
      </c>
      <c r="F1122">
        <v>36.18</v>
      </c>
      <c r="J1122" s="363">
        <v>2016</v>
      </c>
      <c r="K1122" s="331">
        <v>4</v>
      </c>
      <c r="L1122" s="331">
        <v>13</v>
      </c>
      <c r="M1122">
        <v>0.48122333333333334</v>
      </c>
      <c r="N1122" s="331">
        <v>80</v>
      </c>
      <c r="O1122" s="233">
        <v>-0.53900000000000003</v>
      </c>
      <c r="P1122">
        <f t="shared" si="73"/>
        <v>6.0152916666666671E-3</v>
      </c>
      <c r="Q1122">
        <v>79.030285714285725</v>
      </c>
      <c r="R1122">
        <f t="shared" si="72"/>
        <v>5.3108352000000005</v>
      </c>
    </row>
    <row r="1123" spans="1:18">
      <c r="A1123" t="s">
        <v>143</v>
      </c>
      <c r="B1123" t="s">
        <v>168</v>
      </c>
      <c r="C1123">
        <v>1992</v>
      </c>
      <c r="D1123">
        <v>1</v>
      </c>
      <c r="E1123">
        <v>1</v>
      </c>
      <c r="F1123">
        <v>17.169899999999998</v>
      </c>
      <c r="J1123" s="363">
        <v>2016</v>
      </c>
      <c r="K1123" s="331">
        <v>4</v>
      </c>
      <c r="L1123" s="331">
        <v>14</v>
      </c>
      <c r="M1123">
        <v>0.41147</v>
      </c>
      <c r="N1123" s="331">
        <v>80</v>
      </c>
      <c r="O1123" s="233">
        <v>-0.58730000000000004</v>
      </c>
      <c r="P1123">
        <f t="shared" si="73"/>
        <v>5.1433750000000004E-3</v>
      </c>
      <c r="Q1123">
        <v>73.595657142857149</v>
      </c>
      <c r="R1123">
        <f t="shared" si="72"/>
        <v>4.9456281600000009</v>
      </c>
    </row>
    <row r="1124" spans="1:18">
      <c r="A1124" t="s">
        <v>143</v>
      </c>
      <c r="B1124" t="s">
        <v>168</v>
      </c>
      <c r="C1124">
        <v>1992</v>
      </c>
      <c r="D1124">
        <v>1</v>
      </c>
      <c r="E1124">
        <v>2</v>
      </c>
      <c r="F1124">
        <v>22.8811</v>
      </c>
    </row>
    <row r="1125" spans="1:18">
      <c r="A1125" t="s">
        <v>143</v>
      </c>
      <c r="B1125" t="s">
        <v>168</v>
      </c>
      <c r="C1125">
        <v>1992</v>
      </c>
      <c r="D1125">
        <v>1</v>
      </c>
      <c r="E1125">
        <v>3</v>
      </c>
      <c r="F1125">
        <v>23.207799999999999</v>
      </c>
      <c r="K1125" s="364" t="s">
        <v>70</v>
      </c>
      <c r="L1125" s="364" t="e">
        <f>AVERAGE(#REF!)</f>
        <v>#REF!</v>
      </c>
    </row>
    <row r="1126" spans="1:18">
      <c r="A1126" t="s">
        <v>143</v>
      </c>
      <c r="B1126" t="s">
        <v>168</v>
      </c>
      <c r="C1126">
        <v>1992</v>
      </c>
      <c r="D1126">
        <v>1</v>
      </c>
      <c r="E1126">
        <v>4</v>
      </c>
      <c r="F1126">
        <v>28.580200000000001</v>
      </c>
    </row>
    <row r="1127" spans="1:18">
      <c r="A1127" t="s">
        <v>143</v>
      </c>
      <c r="B1127" t="s">
        <v>168</v>
      </c>
      <c r="C1127">
        <v>1992</v>
      </c>
      <c r="D1127">
        <v>1</v>
      </c>
      <c r="E1127">
        <v>5</v>
      </c>
      <c r="F1127">
        <v>38.332799999999999</v>
      </c>
    </row>
    <row r="1128" spans="1:18">
      <c r="A1128" t="s">
        <v>143</v>
      </c>
      <c r="B1128" t="s">
        <v>168</v>
      </c>
      <c r="C1128">
        <v>1992</v>
      </c>
      <c r="D1128">
        <v>1</v>
      </c>
      <c r="E1128">
        <v>6</v>
      </c>
      <c r="F1128">
        <v>38.235999999999997</v>
      </c>
    </row>
    <row r="1129" spans="1:18">
      <c r="A1129" t="s">
        <v>143</v>
      </c>
      <c r="B1129" t="s">
        <v>168</v>
      </c>
      <c r="C1129">
        <v>1992</v>
      </c>
      <c r="D1129">
        <v>1</v>
      </c>
      <c r="E1129">
        <v>7</v>
      </c>
      <c r="F1129">
        <v>41.406199999999998</v>
      </c>
    </row>
    <row r="1130" spans="1:18">
      <c r="A1130" t="s">
        <v>143</v>
      </c>
      <c r="B1130" t="s">
        <v>168</v>
      </c>
      <c r="C1130">
        <v>1992</v>
      </c>
      <c r="D1130">
        <v>1</v>
      </c>
      <c r="E1130">
        <v>8</v>
      </c>
      <c r="F1130">
        <v>45.677500000000002</v>
      </c>
    </row>
    <row r="1131" spans="1:18">
      <c r="A1131" t="s">
        <v>143</v>
      </c>
      <c r="B1131" t="s">
        <v>168</v>
      </c>
      <c r="C1131">
        <v>1992</v>
      </c>
      <c r="D1131">
        <v>1</v>
      </c>
      <c r="E1131">
        <v>9</v>
      </c>
      <c r="F1131">
        <v>37.122799999999998</v>
      </c>
    </row>
    <row r="1132" spans="1:18">
      <c r="A1132" t="s">
        <v>143</v>
      </c>
      <c r="B1132" t="s">
        <v>168</v>
      </c>
      <c r="C1132">
        <v>1992</v>
      </c>
      <c r="D1132">
        <v>1</v>
      </c>
      <c r="E1132">
        <v>10</v>
      </c>
      <c r="F1132">
        <v>36.191099999999999</v>
      </c>
    </row>
    <row r="1133" spans="1:18">
      <c r="A1133" t="s">
        <v>143</v>
      </c>
      <c r="B1133" t="s">
        <v>168</v>
      </c>
      <c r="C1133">
        <v>1992</v>
      </c>
      <c r="D1133">
        <v>1</v>
      </c>
      <c r="E1133">
        <v>11</v>
      </c>
      <c r="F1133">
        <v>41.8902</v>
      </c>
    </row>
    <row r="1134" spans="1:18">
      <c r="A1134" t="s">
        <v>143</v>
      </c>
      <c r="B1134" t="s">
        <v>168</v>
      </c>
      <c r="C1134">
        <v>1992</v>
      </c>
      <c r="D1134">
        <v>1</v>
      </c>
      <c r="E1134">
        <v>12</v>
      </c>
      <c r="F1134">
        <v>42.059600000000003</v>
      </c>
    </row>
    <row r="1135" spans="1:18">
      <c r="A1135" t="s">
        <v>143</v>
      </c>
      <c r="B1135" t="s">
        <v>168</v>
      </c>
      <c r="C1135">
        <v>1992</v>
      </c>
      <c r="D1135">
        <v>1</v>
      </c>
      <c r="E1135">
        <v>13</v>
      </c>
      <c r="F1135">
        <v>40.825400000000002</v>
      </c>
    </row>
    <row r="1136" spans="1:18">
      <c r="A1136" t="s">
        <v>143</v>
      </c>
      <c r="B1136" t="s">
        <v>168</v>
      </c>
      <c r="C1136">
        <v>1992</v>
      </c>
      <c r="D1136">
        <v>1</v>
      </c>
      <c r="E1136">
        <v>14</v>
      </c>
      <c r="F1136">
        <v>36.045900000000003</v>
      </c>
    </row>
    <row r="1137" spans="1:6">
      <c r="A1137" t="s">
        <v>143</v>
      </c>
      <c r="B1137" t="s">
        <v>168</v>
      </c>
      <c r="C1137">
        <v>1992</v>
      </c>
      <c r="D1137">
        <v>2</v>
      </c>
      <c r="E1137">
        <v>1</v>
      </c>
      <c r="F1137">
        <v>16.8795</v>
      </c>
    </row>
    <row r="1138" spans="1:6">
      <c r="A1138" t="s">
        <v>143</v>
      </c>
      <c r="B1138" t="s">
        <v>168</v>
      </c>
      <c r="C1138">
        <v>1992</v>
      </c>
      <c r="D1138">
        <v>2</v>
      </c>
      <c r="E1138">
        <v>2</v>
      </c>
      <c r="F1138">
        <v>14.895099999999999</v>
      </c>
    </row>
    <row r="1139" spans="1:6">
      <c r="A1139" t="s">
        <v>143</v>
      </c>
      <c r="B1139" t="s">
        <v>168</v>
      </c>
      <c r="C1139">
        <v>1992</v>
      </c>
      <c r="D1139">
        <v>2</v>
      </c>
      <c r="E1139">
        <v>3</v>
      </c>
      <c r="F1139">
        <v>24.272600000000001</v>
      </c>
    </row>
    <row r="1140" spans="1:6">
      <c r="A1140" t="s">
        <v>143</v>
      </c>
      <c r="B1140" t="s">
        <v>168</v>
      </c>
      <c r="C1140">
        <v>1992</v>
      </c>
      <c r="D1140">
        <v>2</v>
      </c>
      <c r="E1140">
        <v>4</v>
      </c>
      <c r="F1140">
        <v>35.392499999999998</v>
      </c>
    </row>
    <row r="1141" spans="1:6">
      <c r="A1141" t="s">
        <v>143</v>
      </c>
      <c r="B1141" t="s">
        <v>168</v>
      </c>
      <c r="C1141">
        <v>1992</v>
      </c>
      <c r="D1141">
        <v>2</v>
      </c>
      <c r="E1141">
        <v>5</v>
      </c>
      <c r="F1141">
        <v>33.7348</v>
      </c>
    </row>
    <row r="1142" spans="1:6">
      <c r="A1142" t="s">
        <v>143</v>
      </c>
      <c r="B1142" t="s">
        <v>168</v>
      </c>
      <c r="C1142">
        <v>1992</v>
      </c>
      <c r="D1142">
        <v>2</v>
      </c>
      <c r="E1142">
        <v>6</v>
      </c>
      <c r="F1142">
        <v>43.100200000000001</v>
      </c>
    </row>
    <row r="1143" spans="1:6">
      <c r="A1143" t="s">
        <v>143</v>
      </c>
      <c r="B1143" t="s">
        <v>168</v>
      </c>
      <c r="C1143">
        <v>1992</v>
      </c>
      <c r="D1143">
        <v>2</v>
      </c>
      <c r="E1143">
        <v>7</v>
      </c>
      <c r="F1143">
        <v>34.545499999999997</v>
      </c>
    </row>
    <row r="1144" spans="1:6">
      <c r="A1144" t="s">
        <v>143</v>
      </c>
      <c r="B1144" t="s">
        <v>168</v>
      </c>
      <c r="C1144">
        <v>1992</v>
      </c>
      <c r="D1144">
        <v>2</v>
      </c>
      <c r="E1144">
        <v>8</v>
      </c>
      <c r="F1144">
        <v>41.018999999999998</v>
      </c>
    </row>
    <row r="1145" spans="1:6">
      <c r="A1145" t="s">
        <v>143</v>
      </c>
      <c r="B1145" t="s">
        <v>168</v>
      </c>
      <c r="C1145">
        <v>1992</v>
      </c>
      <c r="D1145">
        <v>2</v>
      </c>
      <c r="E1145">
        <v>9</v>
      </c>
      <c r="F1145">
        <v>41.575600000000001</v>
      </c>
    </row>
    <row r="1146" spans="1:6">
      <c r="A1146" t="s">
        <v>143</v>
      </c>
      <c r="B1146" t="s">
        <v>168</v>
      </c>
      <c r="C1146">
        <v>1992</v>
      </c>
      <c r="D1146">
        <v>2</v>
      </c>
      <c r="E1146">
        <v>10</v>
      </c>
      <c r="F1146">
        <v>38.744199999999999</v>
      </c>
    </row>
    <row r="1147" spans="1:6">
      <c r="A1147" t="s">
        <v>143</v>
      </c>
      <c r="B1147" t="s">
        <v>168</v>
      </c>
      <c r="C1147">
        <v>1992</v>
      </c>
      <c r="D1147">
        <v>2</v>
      </c>
      <c r="E1147">
        <v>11</v>
      </c>
      <c r="F1147">
        <v>37.6068</v>
      </c>
    </row>
    <row r="1148" spans="1:6">
      <c r="A1148" t="s">
        <v>143</v>
      </c>
      <c r="B1148" t="s">
        <v>168</v>
      </c>
      <c r="C1148">
        <v>1992</v>
      </c>
      <c r="D1148">
        <v>2</v>
      </c>
      <c r="E1148">
        <v>12</v>
      </c>
      <c r="F1148">
        <v>45.157200000000003</v>
      </c>
    </row>
    <row r="1149" spans="1:6">
      <c r="A1149" t="s">
        <v>143</v>
      </c>
      <c r="B1149" t="s">
        <v>168</v>
      </c>
      <c r="C1149">
        <v>1992</v>
      </c>
      <c r="D1149">
        <v>2</v>
      </c>
      <c r="E1149">
        <v>13</v>
      </c>
      <c r="F1149">
        <v>38.913600000000002</v>
      </c>
    </row>
    <row r="1150" spans="1:6">
      <c r="A1150" t="s">
        <v>143</v>
      </c>
      <c r="B1150" t="s">
        <v>168</v>
      </c>
      <c r="C1150">
        <v>1992</v>
      </c>
      <c r="D1150">
        <v>2</v>
      </c>
      <c r="E1150">
        <v>14</v>
      </c>
      <c r="F1150">
        <v>43.463200000000001</v>
      </c>
    </row>
    <row r="1151" spans="1:6">
      <c r="A1151" t="s">
        <v>143</v>
      </c>
      <c r="B1151" t="s">
        <v>168</v>
      </c>
      <c r="C1151">
        <v>1992</v>
      </c>
      <c r="D1151">
        <v>3</v>
      </c>
      <c r="E1151">
        <v>1</v>
      </c>
      <c r="F1151">
        <v>24.393599999999999</v>
      </c>
    </row>
    <row r="1152" spans="1:6">
      <c r="A1152" t="s">
        <v>143</v>
      </c>
      <c r="B1152" t="s">
        <v>168</v>
      </c>
      <c r="C1152">
        <v>1992</v>
      </c>
      <c r="D1152">
        <v>3</v>
      </c>
      <c r="E1152">
        <v>2</v>
      </c>
      <c r="F1152">
        <v>14.6652</v>
      </c>
    </row>
    <row r="1153" spans="1:6">
      <c r="A1153" t="s">
        <v>143</v>
      </c>
      <c r="B1153" t="s">
        <v>168</v>
      </c>
      <c r="C1153">
        <v>1992</v>
      </c>
      <c r="D1153">
        <v>3</v>
      </c>
      <c r="E1153">
        <v>3</v>
      </c>
      <c r="F1153">
        <v>30.165299999999998</v>
      </c>
    </row>
    <row r="1154" spans="1:6">
      <c r="A1154" t="s">
        <v>143</v>
      </c>
      <c r="B1154" t="s">
        <v>168</v>
      </c>
      <c r="C1154">
        <v>1992</v>
      </c>
      <c r="D1154">
        <v>3</v>
      </c>
      <c r="E1154">
        <v>4</v>
      </c>
      <c r="F1154">
        <v>37.703600000000002</v>
      </c>
    </row>
    <row r="1155" spans="1:6">
      <c r="A1155" t="s">
        <v>143</v>
      </c>
      <c r="B1155" t="s">
        <v>168</v>
      </c>
      <c r="C1155">
        <v>1992</v>
      </c>
      <c r="D1155">
        <v>3</v>
      </c>
      <c r="E1155">
        <v>5</v>
      </c>
      <c r="F1155">
        <v>38.453800000000001</v>
      </c>
    </row>
    <row r="1156" spans="1:6">
      <c r="A1156" t="s">
        <v>143</v>
      </c>
      <c r="B1156" t="s">
        <v>168</v>
      </c>
      <c r="C1156">
        <v>1992</v>
      </c>
      <c r="D1156">
        <v>3</v>
      </c>
      <c r="E1156">
        <v>6</v>
      </c>
      <c r="F1156">
        <v>43.995600000000003</v>
      </c>
    </row>
    <row r="1157" spans="1:6">
      <c r="A1157" t="s">
        <v>143</v>
      </c>
      <c r="B1157" t="s">
        <v>168</v>
      </c>
      <c r="C1157">
        <v>1992</v>
      </c>
      <c r="D1157">
        <v>3</v>
      </c>
      <c r="E1157">
        <v>7</v>
      </c>
      <c r="F1157">
        <v>41.14</v>
      </c>
    </row>
    <row r="1158" spans="1:6">
      <c r="A1158" t="s">
        <v>143</v>
      </c>
      <c r="B1158" t="s">
        <v>168</v>
      </c>
      <c r="C1158">
        <v>1992</v>
      </c>
      <c r="D1158">
        <v>3</v>
      </c>
      <c r="E1158">
        <v>8</v>
      </c>
      <c r="F1158">
        <v>40.365600000000001</v>
      </c>
    </row>
    <row r="1159" spans="1:6">
      <c r="A1159" t="s">
        <v>143</v>
      </c>
      <c r="B1159" t="s">
        <v>168</v>
      </c>
      <c r="C1159">
        <v>1992</v>
      </c>
      <c r="D1159">
        <v>3</v>
      </c>
      <c r="E1159">
        <v>9</v>
      </c>
      <c r="F1159">
        <v>35.997500000000002</v>
      </c>
    </row>
    <row r="1160" spans="1:6">
      <c r="A1160" t="s">
        <v>143</v>
      </c>
      <c r="B1160" t="s">
        <v>168</v>
      </c>
      <c r="C1160">
        <v>1992</v>
      </c>
      <c r="D1160">
        <v>3</v>
      </c>
      <c r="E1160">
        <v>10</v>
      </c>
      <c r="F1160">
        <v>40.171999999999997</v>
      </c>
    </row>
    <row r="1161" spans="1:6">
      <c r="A1161" t="s">
        <v>143</v>
      </c>
      <c r="B1161" t="s">
        <v>168</v>
      </c>
      <c r="C1161">
        <v>1992</v>
      </c>
      <c r="D1161">
        <v>3</v>
      </c>
      <c r="E1161">
        <v>11</v>
      </c>
      <c r="F1161">
        <v>43.124400000000001</v>
      </c>
    </row>
    <row r="1162" spans="1:6">
      <c r="A1162" t="s">
        <v>143</v>
      </c>
      <c r="B1162" t="s">
        <v>168</v>
      </c>
      <c r="C1162">
        <v>1992</v>
      </c>
      <c r="D1162">
        <v>3</v>
      </c>
      <c r="E1162">
        <v>12</v>
      </c>
      <c r="F1162">
        <v>36.905000000000001</v>
      </c>
    </row>
    <row r="1163" spans="1:6">
      <c r="A1163" t="s">
        <v>143</v>
      </c>
      <c r="B1163" t="s">
        <v>168</v>
      </c>
      <c r="C1163">
        <v>1992</v>
      </c>
      <c r="D1163">
        <v>3</v>
      </c>
      <c r="E1163">
        <v>13</v>
      </c>
      <c r="F1163">
        <v>34.9206</v>
      </c>
    </row>
    <row r="1164" spans="1:6">
      <c r="A1164" t="s">
        <v>143</v>
      </c>
      <c r="B1164" t="s">
        <v>168</v>
      </c>
      <c r="C1164">
        <v>1992</v>
      </c>
      <c r="D1164">
        <v>3</v>
      </c>
      <c r="E1164">
        <v>14</v>
      </c>
      <c r="F1164">
        <v>39.325000000000003</v>
      </c>
    </row>
    <row r="1165" spans="1:6">
      <c r="A1165" t="s">
        <v>143</v>
      </c>
      <c r="B1165" t="s">
        <v>168</v>
      </c>
      <c r="C1165">
        <v>1992</v>
      </c>
      <c r="D1165">
        <v>4</v>
      </c>
      <c r="E1165">
        <v>1</v>
      </c>
      <c r="F1165">
        <v>22.203499999999998</v>
      </c>
    </row>
    <row r="1166" spans="1:6">
      <c r="A1166" t="s">
        <v>143</v>
      </c>
      <c r="B1166" t="s">
        <v>168</v>
      </c>
      <c r="C1166">
        <v>1992</v>
      </c>
      <c r="D1166">
        <v>4</v>
      </c>
      <c r="E1166">
        <v>2</v>
      </c>
      <c r="F1166">
        <v>19.117999999999999</v>
      </c>
    </row>
    <row r="1167" spans="1:6">
      <c r="A1167" t="s">
        <v>143</v>
      </c>
      <c r="B1167" t="s">
        <v>168</v>
      </c>
      <c r="C1167">
        <v>1992</v>
      </c>
      <c r="D1167">
        <v>4</v>
      </c>
      <c r="E1167">
        <v>3</v>
      </c>
      <c r="F1167">
        <v>33.274999999999999</v>
      </c>
    </row>
    <row r="1168" spans="1:6">
      <c r="A1168" t="s">
        <v>143</v>
      </c>
      <c r="B1168" t="s">
        <v>168</v>
      </c>
      <c r="C1168">
        <v>1992</v>
      </c>
      <c r="D1168">
        <v>4</v>
      </c>
      <c r="E1168">
        <v>4</v>
      </c>
      <c r="F1168">
        <v>36.4452</v>
      </c>
    </row>
    <row r="1169" spans="1:6">
      <c r="A1169" t="s">
        <v>143</v>
      </c>
      <c r="B1169" t="s">
        <v>168</v>
      </c>
      <c r="C1169">
        <v>1992</v>
      </c>
      <c r="D1169">
        <v>4</v>
      </c>
      <c r="E1169">
        <v>5</v>
      </c>
      <c r="F1169">
        <v>42.446800000000003</v>
      </c>
    </row>
    <row r="1170" spans="1:6">
      <c r="A1170" t="s">
        <v>143</v>
      </c>
      <c r="B1170" t="s">
        <v>168</v>
      </c>
      <c r="C1170">
        <v>1992</v>
      </c>
      <c r="D1170">
        <v>4</v>
      </c>
      <c r="E1170">
        <v>6</v>
      </c>
      <c r="F1170">
        <v>41.381999999999998</v>
      </c>
    </row>
    <row r="1171" spans="1:6">
      <c r="A1171" t="s">
        <v>143</v>
      </c>
      <c r="B1171" t="s">
        <v>168</v>
      </c>
      <c r="C1171">
        <v>1992</v>
      </c>
      <c r="D1171">
        <v>4</v>
      </c>
      <c r="E1171">
        <v>7</v>
      </c>
      <c r="F1171">
        <v>37.897199999999998</v>
      </c>
    </row>
    <row r="1172" spans="1:6">
      <c r="A1172" t="s">
        <v>143</v>
      </c>
      <c r="B1172" t="s">
        <v>168</v>
      </c>
      <c r="C1172">
        <v>1992</v>
      </c>
      <c r="D1172">
        <v>4</v>
      </c>
      <c r="E1172">
        <v>8</v>
      </c>
      <c r="F1172">
        <v>43.269599999999997</v>
      </c>
    </row>
    <row r="1173" spans="1:6">
      <c r="A1173" t="s">
        <v>143</v>
      </c>
      <c r="B1173" t="s">
        <v>168</v>
      </c>
      <c r="C1173">
        <v>1992</v>
      </c>
      <c r="D1173">
        <v>4</v>
      </c>
      <c r="E1173">
        <v>9</v>
      </c>
      <c r="F1173">
        <v>41.793399999999998</v>
      </c>
    </row>
    <row r="1174" spans="1:6">
      <c r="A1174" t="s">
        <v>143</v>
      </c>
      <c r="B1174" t="s">
        <v>168</v>
      </c>
      <c r="C1174">
        <v>1992</v>
      </c>
      <c r="D1174">
        <v>4</v>
      </c>
      <c r="E1174">
        <v>10</v>
      </c>
      <c r="F1174">
        <v>34.787500000000001</v>
      </c>
    </row>
    <row r="1175" spans="1:6">
      <c r="A1175" t="s">
        <v>143</v>
      </c>
      <c r="B1175" t="s">
        <v>168</v>
      </c>
      <c r="C1175">
        <v>1992</v>
      </c>
      <c r="D1175">
        <v>4</v>
      </c>
      <c r="E1175">
        <v>11</v>
      </c>
      <c r="F1175">
        <v>39.204000000000001</v>
      </c>
    </row>
    <row r="1176" spans="1:6">
      <c r="A1176" t="s">
        <v>143</v>
      </c>
      <c r="B1176" t="s">
        <v>168</v>
      </c>
      <c r="C1176">
        <v>1992</v>
      </c>
      <c r="D1176">
        <v>4</v>
      </c>
      <c r="E1176">
        <v>12</v>
      </c>
      <c r="F1176">
        <v>40.171999999999997</v>
      </c>
    </row>
    <row r="1177" spans="1:6">
      <c r="A1177" t="s">
        <v>143</v>
      </c>
      <c r="B1177" t="s">
        <v>168</v>
      </c>
      <c r="C1177">
        <v>1992</v>
      </c>
      <c r="D1177">
        <v>4</v>
      </c>
      <c r="E1177">
        <v>13</v>
      </c>
      <c r="F1177">
        <v>35.646599999999999</v>
      </c>
    </row>
    <row r="1178" spans="1:6">
      <c r="A1178" t="s">
        <v>143</v>
      </c>
      <c r="B1178" t="s">
        <v>168</v>
      </c>
      <c r="C1178">
        <v>1992</v>
      </c>
      <c r="D1178">
        <v>4</v>
      </c>
      <c r="E1178">
        <v>14</v>
      </c>
      <c r="F1178">
        <v>46.1736</v>
      </c>
    </row>
    <row r="1179" spans="1:6">
      <c r="A1179" t="s">
        <v>143</v>
      </c>
      <c r="B1179" t="s">
        <v>126</v>
      </c>
      <c r="C1179">
        <v>1993</v>
      </c>
      <c r="D1179">
        <v>1</v>
      </c>
      <c r="E1179">
        <v>1</v>
      </c>
      <c r="F1179">
        <v>18.004799999999999</v>
      </c>
    </row>
    <row r="1180" spans="1:6">
      <c r="A1180" t="s">
        <v>143</v>
      </c>
      <c r="B1180" t="s">
        <v>126</v>
      </c>
      <c r="C1180">
        <v>1993</v>
      </c>
      <c r="D1180" s="34">
        <v>1</v>
      </c>
      <c r="E1180" s="34">
        <v>2</v>
      </c>
      <c r="F1180">
        <v>14.4474</v>
      </c>
    </row>
    <row r="1181" spans="1:6">
      <c r="A1181" t="s">
        <v>143</v>
      </c>
      <c r="B1181" t="s">
        <v>126</v>
      </c>
      <c r="C1181">
        <v>1993</v>
      </c>
      <c r="D1181" s="34">
        <v>1</v>
      </c>
      <c r="E1181" s="34">
        <v>3</v>
      </c>
      <c r="F1181">
        <v>18.960699999999999</v>
      </c>
    </row>
    <row r="1182" spans="1:6">
      <c r="A1182" t="s">
        <v>143</v>
      </c>
      <c r="B1182" t="s">
        <v>126</v>
      </c>
      <c r="C1182">
        <v>1993</v>
      </c>
      <c r="D1182" s="34">
        <v>1</v>
      </c>
      <c r="E1182" s="34">
        <v>4</v>
      </c>
      <c r="F1182">
        <v>23.8612</v>
      </c>
    </row>
    <row r="1183" spans="1:6">
      <c r="A1183" t="s">
        <v>143</v>
      </c>
      <c r="B1183" t="s">
        <v>126</v>
      </c>
      <c r="C1183">
        <v>1993</v>
      </c>
      <c r="D1183" s="34">
        <v>1</v>
      </c>
      <c r="E1183" s="34">
        <v>5</v>
      </c>
      <c r="F1183">
        <v>35.380400000000002</v>
      </c>
    </row>
    <row r="1184" spans="1:6">
      <c r="A1184" t="s">
        <v>143</v>
      </c>
      <c r="B1184" t="s">
        <v>126</v>
      </c>
      <c r="C1184">
        <v>1993</v>
      </c>
      <c r="D1184" s="34">
        <v>1</v>
      </c>
      <c r="E1184" s="34">
        <v>6</v>
      </c>
      <c r="F1184">
        <v>35.223100000000002</v>
      </c>
    </row>
    <row r="1185" spans="1:6">
      <c r="A1185" t="s">
        <v>143</v>
      </c>
      <c r="B1185" t="s">
        <v>126</v>
      </c>
      <c r="C1185">
        <v>1993</v>
      </c>
      <c r="D1185" s="34">
        <v>1</v>
      </c>
      <c r="E1185" s="34">
        <v>7</v>
      </c>
      <c r="F1185">
        <v>36.8566</v>
      </c>
    </row>
    <row r="1186" spans="1:6">
      <c r="A1186" t="s">
        <v>143</v>
      </c>
      <c r="B1186" t="s">
        <v>126</v>
      </c>
      <c r="C1186">
        <v>1993</v>
      </c>
      <c r="D1186">
        <v>1</v>
      </c>
      <c r="E1186">
        <v>8</v>
      </c>
      <c r="F1186">
        <v>34.8964</v>
      </c>
    </row>
    <row r="1187" spans="1:6">
      <c r="A1187" t="s">
        <v>143</v>
      </c>
      <c r="B1187" t="s">
        <v>126</v>
      </c>
      <c r="C1187">
        <v>1993</v>
      </c>
      <c r="D1187">
        <v>1</v>
      </c>
      <c r="E1187">
        <v>9</v>
      </c>
      <c r="F1187">
        <v>33.045099999999998</v>
      </c>
    </row>
    <row r="1188" spans="1:6">
      <c r="A1188" t="s">
        <v>143</v>
      </c>
      <c r="B1188" t="s">
        <v>126</v>
      </c>
      <c r="C1188">
        <v>1993</v>
      </c>
      <c r="D1188">
        <v>1</v>
      </c>
      <c r="E1188">
        <v>10</v>
      </c>
      <c r="F1188">
        <v>32.113399999999999</v>
      </c>
    </row>
    <row r="1189" spans="1:6">
      <c r="A1189" t="s">
        <v>143</v>
      </c>
      <c r="B1189" t="s">
        <v>126</v>
      </c>
      <c r="C1189">
        <v>1993</v>
      </c>
      <c r="D1189">
        <v>1</v>
      </c>
      <c r="E1189">
        <v>11</v>
      </c>
      <c r="F1189">
        <v>35.041600000000003</v>
      </c>
    </row>
    <row r="1190" spans="1:6">
      <c r="A1190" t="s">
        <v>143</v>
      </c>
      <c r="B1190" t="s">
        <v>126</v>
      </c>
      <c r="C1190">
        <v>1993</v>
      </c>
      <c r="D1190">
        <v>1</v>
      </c>
      <c r="E1190">
        <v>12</v>
      </c>
      <c r="F1190">
        <v>38.574800000000003</v>
      </c>
    </row>
    <row r="1191" spans="1:6">
      <c r="A1191" t="s">
        <v>143</v>
      </c>
      <c r="B1191" t="s">
        <v>126</v>
      </c>
      <c r="C1191">
        <v>1993</v>
      </c>
      <c r="D1191">
        <v>1</v>
      </c>
      <c r="E1191">
        <v>13</v>
      </c>
      <c r="F1191">
        <v>36.4452</v>
      </c>
    </row>
    <row r="1192" spans="1:6">
      <c r="A1192" t="s">
        <v>143</v>
      </c>
      <c r="B1192" t="s">
        <v>126</v>
      </c>
      <c r="C1192">
        <v>1993</v>
      </c>
      <c r="D1192">
        <v>1</v>
      </c>
      <c r="E1192">
        <v>14</v>
      </c>
      <c r="F1192">
        <v>29.753900000000002</v>
      </c>
    </row>
    <row r="1193" spans="1:6">
      <c r="A1193" t="s">
        <v>143</v>
      </c>
      <c r="B1193" t="s">
        <v>126</v>
      </c>
      <c r="C1193">
        <v>1993</v>
      </c>
      <c r="D1193">
        <v>2</v>
      </c>
      <c r="E1193">
        <v>1</v>
      </c>
      <c r="F1193">
        <v>14.036</v>
      </c>
    </row>
    <row r="1194" spans="1:6">
      <c r="A1194" t="s">
        <v>143</v>
      </c>
      <c r="B1194" t="s">
        <v>126</v>
      </c>
      <c r="C1194">
        <v>1993</v>
      </c>
      <c r="D1194" s="34">
        <v>2</v>
      </c>
      <c r="E1194" s="34">
        <v>2</v>
      </c>
      <c r="F1194">
        <v>15.282299999999999</v>
      </c>
    </row>
    <row r="1195" spans="1:6">
      <c r="A1195" t="s">
        <v>143</v>
      </c>
      <c r="B1195" t="s">
        <v>126</v>
      </c>
      <c r="C1195">
        <v>1993</v>
      </c>
      <c r="D1195" s="34">
        <v>2</v>
      </c>
      <c r="E1195" s="34">
        <v>3</v>
      </c>
      <c r="F1195">
        <v>17.799099999999999</v>
      </c>
    </row>
    <row r="1196" spans="1:6">
      <c r="A1196" t="s">
        <v>143</v>
      </c>
      <c r="B1196" t="s">
        <v>126</v>
      </c>
      <c r="C1196">
        <v>1993</v>
      </c>
      <c r="D1196" s="34">
        <v>2</v>
      </c>
      <c r="E1196" s="34">
        <v>4</v>
      </c>
      <c r="F1196">
        <v>30.867100000000001</v>
      </c>
    </row>
    <row r="1197" spans="1:6">
      <c r="A1197" t="s">
        <v>143</v>
      </c>
      <c r="B1197" t="s">
        <v>126</v>
      </c>
      <c r="C1197">
        <v>1993</v>
      </c>
      <c r="D1197" s="34">
        <v>2</v>
      </c>
      <c r="E1197" s="34">
        <v>5</v>
      </c>
      <c r="F1197">
        <v>29.4877</v>
      </c>
    </row>
    <row r="1198" spans="1:6">
      <c r="A1198" t="s">
        <v>143</v>
      </c>
      <c r="B1198" t="s">
        <v>126</v>
      </c>
      <c r="C1198">
        <v>1993</v>
      </c>
      <c r="D1198" s="34">
        <v>2</v>
      </c>
      <c r="E1198" s="34">
        <v>6</v>
      </c>
      <c r="F1198">
        <v>49.029200000000003</v>
      </c>
    </row>
    <row r="1199" spans="1:6">
      <c r="A1199" t="s">
        <v>143</v>
      </c>
      <c r="B1199" t="s">
        <v>126</v>
      </c>
      <c r="C1199">
        <v>1993</v>
      </c>
      <c r="D1199" s="34">
        <v>2</v>
      </c>
      <c r="E1199" s="34">
        <v>7</v>
      </c>
      <c r="F1199">
        <v>33.904200000000003</v>
      </c>
    </row>
    <row r="1200" spans="1:6">
      <c r="A1200" t="s">
        <v>143</v>
      </c>
      <c r="B1200" t="s">
        <v>126</v>
      </c>
      <c r="C1200">
        <v>1993</v>
      </c>
      <c r="D1200">
        <v>2</v>
      </c>
      <c r="E1200">
        <v>8</v>
      </c>
      <c r="F1200">
        <v>38.163400000000003</v>
      </c>
    </row>
    <row r="1201" spans="1:6">
      <c r="A1201" t="s">
        <v>143</v>
      </c>
      <c r="B1201" t="s">
        <v>126</v>
      </c>
      <c r="C1201">
        <v>1993</v>
      </c>
      <c r="D1201">
        <v>2</v>
      </c>
      <c r="E1201">
        <v>9</v>
      </c>
      <c r="F1201">
        <v>40.898000000000003</v>
      </c>
    </row>
    <row r="1202" spans="1:6">
      <c r="A1202" t="s">
        <v>143</v>
      </c>
      <c r="B1202" t="s">
        <v>126</v>
      </c>
      <c r="C1202">
        <v>1993</v>
      </c>
      <c r="D1202">
        <v>2</v>
      </c>
      <c r="E1202">
        <v>10</v>
      </c>
      <c r="F1202">
        <v>34.097799999999999</v>
      </c>
    </row>
    <row r="1203" spans="1:6">
      <c r="A1203" t="s">
        <v>143</v>
      </c>
      <c r="B1203" t="s">
        <v>126</v>
      </c>
      <c r="C1203">
        <v>1993</v>
      </c>
      <c r="D1203">
        <v>2</v>
      </c>
      <c r="E1203">
        <v>11</v>
      </c>
      <c r="F1203">
        <v>32.609499999999997</v>
      </c>
    </row>
    <row r="1204" spans="1:6">
      <c r="A1204" t="s">
        <v>143</v>
      </c>
      <c r="B1204" t="s">
        <v>126</v>
      </c>
      <c r="C1204">
        <v>1993</v>
      </c>
      <c r="D1204">
        <v>2</v>
      </c>
      <c r="E1204">
        <v>12</v>
      </c>
      <c r="F1204">
        <v>38.889400000000002</v>
      </c>
    </row>
    <row r="1205" spans="1:6">
      <c r="A1205" t="s">
        <v>143</v>
      </c>
      <c r="B1205" t="s">
        <v>126</v>
      </c>
      <c r="C1205">
        <v>1993</v>
      </c>
      <c r="D1205">
        <v>2</v>
      </c>
      <c r="E1205">
        <v>13</v>
      </c>
      <c r="F1205">
        <v>33.396000000000001</v>
      </c>
    </row>
    <row r="1206" spans="1:6">
      <c r="A1206" t="s">
        <v>143</v>
      </c>
      <c r="B1206" t="s">
        <v>126</v>
      </c>
      <c r="C1206">
        <v>1993</v>
      </c>
      <c r="D1206">
        <v>2</v>
      </c>
      <c r="E1206">
        <v>14</v>
      </c>
      <c r="F1206">
        <v>43.076000000000001</v>
      </c>
    </row>
    <row r="1207" spans="1:6">
      <c r="A1207" t="s">
        <v>143</v>
      </c>
      <c r="B1207" t="s">
        <v>126</v>
      </c>
      <c r="C1207">
        <v>1993</v>
      </c>
      <c r="D1207">
        <v>3</v>
      </c>
      <c r="E1207">
        <v>1</v>
      </c>
      <c r="F1207">
        <v>24.562999999999999</v>
      </c>
    </row>
    <row r="1208" spans="1:6">
      <c r="A1208" t="s">
        <v>143</v>
      </c>
      <c r="B1208" t="s">
        <v>126</v>
      </c>
      <c r="C1208">
        <v>1993</v>
      </c>
      <c r="D1208" s="34">
        <v>3</v>
      </c>
      <c r="E1208" s="34">
        <v>2</v>
      </c>
      <c r="F1208">
        <v>17.327200000000001</v>
      </c>
    </row>
    <row r="1209" spans="1:6">
      <c r="A1209" t="s">
        <v>143</v>
      </c>
      <c r="B1209" t="s">
        <v>126</v>
      </c>
      <c r="C1209">
        <v>1993</v>
      </c>
      <c r="D1209" s="34">
        <v>3</v>
      </c>
      <c r="E1209" s="34">
        <v>3</v>
      </c>
      <c r="F1209">
        <v>28.616499999999998</v>
      </c>
    </row>
    <row r="1210" spans="1:6">
      <c r="A1210" t="s">
        <v>143</v>
      </c>
      <c r="B1210" t="s">
        <v>126</v>
      </c>
      <c r="C1210">
        <v>1993</v>
      </c>
      <c r="D1210" s="34">
        <v>3</v>
      </c>
      <c r="E1210" s="34">
        <v>4</v>
      </c>
      <c r="F1210">
        <v>34.7149</v>
      </c>
    </row>
    <row r="1211" spans="1:6">
      <c r="A1211" t="s">
        <v>143</v>
      </c>
      <c r="B1211" t="s">
        <v>126</v>
      </c>
      <c r="C1211">
        <v>1993</v>
      </c>
      <c r="D1211" s="34">
        <v>3</v>
      </c>
      <c r="E1211" s="34">
        <v>5</v>
      </c>
      <c r="F1211">
        <v>37.461599999999997</v>
      </c>
    </row>
    <row r="1212" spans="1:6">
      <c r="A1212" t="s">
        <v>143</v>
      </c>
      <c r="B1212" t="s">
        <v>126</v>
      </c>
      <c r="C1212">
        <v>1993</v>
      </c>
      <c r="D1212" s="34">
        <v>3</v>
      </c>
      <c r="E1212" s="34">
        <v>6</v>
      </c>
      <c r="F1212">
        <v>43.511600000000001</v>
      </c>
    </row>
    <row r="1213" spans="1:6">
      <c r="A1213" t="s">
        <v>143</v>
      </c>
      <c r="B1213" t="s">
        <v>126</v>
      </c>
      <c r="C1213">
        <v>1993</v>
      </c>
      <c r="D1213" s="34">
        <v>3</v>
      </c>
      <c r="E1213" s="34">
        <v>7</v>
      </c>
      <c r="F1213">
        <v>35.816000000000003</v>
      </c>
    </row>
    <row r="1214" spans="1:6">
      <c r="A1214" t="s">
        <v>143</v>
      </c>
      <c r="B1214" t="s">
        <v>126</v>
      </c>
      <c r="C1214">
        <v>1993</v>
      </c>
      <c r="D1214">
        <v>3</v>
      </c>
      <c r="E1214">
        <v>8</v>
      </c>
      <c r="F1214">
        <v>44.068199999999997</v>
      </c>
    </row>
    <row r="1215" spans="1:6">
      <c r="A1215" t="s">
        <v>143</v>
      </c>
      <c r="B1215" t="s">
        <v>126</v>
      </c>
      <c r="C1215">
        <v>1993</v>
      </c>
      <c r="D1215">
        <v>3</v>
      </c>
      <c r="E1215">
        <v>9</v>
      </c>
      <c r="F1215">
        <v>33.843699999999998</v>
      </c>
    </row>
    <row r="1216" spans="1:6">
      <c r="A1216" t="s">
        <v>143</v>
      </c>
      <c r="B1216" t="s">
        <v>126</v>
      </c>
      <c r="C1216">
        <v>1993</v>
      </c>
      <c r="D1216">
        <v>3</v>
      </c>
      <c r="E1216">
        <v>10</v>
      </c>
      <c r="F1216">
        <v>37.461599999999997</v>
      </c>
    </row>
    <row r="1217" spans="1:6">
      <c r="A1217" t="s">
        <v>143</v>
      </c>
      <c r="B1217" t="s">
        <v>126</v>
      </c>
      <c r="C1217">
        <v>1993</v>
      </c>
      <c r="D1217">
        <v>3</v>
      </c>
      <c r="E1217">
        <v>11</v>
      </c>
      <c r="F1217">
        <v>36.045900000000003</v>
      </c>
    </row>
    <row r="1218" spans="1:6">
      <c r="A1218" t="s">
        <v>143</v>
      </c>
      <c r="B1218" t="s">
        <v>126</v>
      </c>
      <c r="C1218">
        <v>1993</v>
      </c>
      <c r="D1218">
        <v>3</v>
      </c>
      <c r="E1218">
        <v>12</v>
      </c>
      <c r="F1218">
        <v>32.948300000000003</v>
      </c>
    </row>
    <row r="1219" spans="1:6">
      <c r="A1219" t="s">
        <v>143</v>
      </c>
      <c r="B1219" t="s">
        <v>126</v>
      </c>
      <c r="C1219">
        <v>1993</v>
      </c>
      <c r="D1219">
        <v>3</v>
      </c>
      <c r="E1219">
        <v>13</v>
      </c>
      <c r="F1219">
        <v>38.308599999999998</v>
      </c>
    </row>
    <row r="1220" spans="1:6">
      <c r="A1220" t="s">
        <v>143</v>
      </c>
      <c r="B1220" t="s">
        <v>126</v>
      </c>
      <c r="C1220">
        <v>1993</v>
      </c>
      <c r="D1220">
        <v>3</v>
      </c>
      <c r="E1220">
        <v>14</v>
      </c>
      <c r="F1220">
        <v>35.501399999999997</v>
      </c>
    </row>
    <row r="1221" spans="1:6">
      <c r="A1221" t="s">
        <v>143</v>
      </c>
      <c r="B1221" t="s">
        <v>126</v>
      </c>
      <c r="C1221">
        <v>1993</v>
      </c>
      <c r="D1221">
        <v>4</v>
      </c>
      <c r="E1221">
        <v>1</v>
      </c>
      <c r="F1221">
        <v>20.884599999999999</v>
      </c>
    </row>
    <row r="1222" spans="1:6">
      <c r="A1222" t="s">
        <v>143</v>
      </c>
      <c r="B1222" t="s">
        <v>126</v>
      </c>
      <c r="C1222">
        <v>1993</v>
      </c>
      <c r="D1222" s="34">
        <v>4</v>
      </c>
      <c r="E1222" s="34">
        <v>2</v>
      </c>
      <c r="F1222">
        <v>21.5501</v>
      </c>
    </row>
    <row r="1223" spans="1:6">
      <c r="A1223" t="s">
        <v>143</v>
      </c>
      <c r="B1223" t="s">
        <v>126</v>
      </c>
      <c r="C1223">
        <v>1993</v>
      </c>
      <c r="D1223" s="34">
        <v>4</v>
      </c>
      <c r="E1223" s="34">
        <v>3</v>
      </c>
      <c r="F1223">
        <v>32.379600000000003</v>
      </c>
    </row>
    <row r="1224" spans="1:6">
      <c r="A1224" t="s">
        <v>143</v>
      </c>
      <c r="B1224" t="s">
        <v>126</v>
      </c>
      <c r="C1224">
        <v>1993</v>
      </c>
      <c r="D1224" s="34">
        <v>4</v>
      </c>
      <c r="E1224" s="34">
        <v>4</v>
      </c>
      <c r="F1224">
        <v>37.001800000000003</v>
      </c>
    </row>
    <row r="1225" spans="1:6">
      <c r="A1225" t="s">
        <v>143</v>
      </c>
      <c r="B1225" t="s">
        <v>126</v>
      </c>
      <c r="C1225">
        <v>1993</v>
      </c>
      <c r="D1225" s="34">
        <v>4</v>
      </c>
      <c r="E1225" s="34">
        <v>5</v>
      </c>
      <c r="F1225">
        <v>45.859000000000002</v>
      </c>
    </row>
    <row r="1226" spans="1:6">
      <c r="A1226" t="s">
        <v>143</v>
      </c>
      <c r="B1226" t="s">
        <v>126</v>
      </c>
      <c r="C1226">
        <v>1993</v>
      </c>
      <c r="D1226" s="34">
        <v>4</v>
      </c>
      <c r="E1226" s="34">
        <v>6</v>
      </c>
      <c r="F1226">
        <v>46.343000000000004</v>
      </c>
    </row>
    <row r="1227" spans="1:6">
      <c r="A1227" t="s">
        <v>143</v>
      </c>
      <c r="B1227" t="s">
        <v>126</v>
      </c>
      <c r="C1227">
        <v>1993</v>
      </c>
      <c r="D1227" s="34">
        <v>4</v>
      </c>
      <c r="E1227" s="34">
        <v>7</v>
      </c>
      <c r="F1227">
        <v>38.695799999999998</v>
      </c>
    </row>
    <row r="1228" spans="1:6">
      <c r="A1228" t="s">
        <v>143</v>
      </c>
      <c r="B1228" t="s">
        <v>126</v>
      </c>
      <c r="C1228">
        <v>1993</v>
      </c>
      <c r="D1228">
        <v>4</v>
      </c>
      <c r="E1228">
        <v>8</v>
      </c>
      <c r="F1228">
        <v>38.235999999999997</v>
      </c>
    </row>
    <row r="1229" spans="1:6">
      <c r="A1229" t="s">
        <v>143</v>
      </c>
      <c r="B1229" t="s">
        <v>126</v>
      </c>
      <c r="C1229">
        <v>1993</v>
      </c>
      <c r="D1229">
        <v>4</v>
      </c>
      <c r="E1229">
        <v>9</v>
      </c>
      <c r="F1229">
        <v>36.8324</v>
      </c>
    </row>
    <row r="1230" spans="1:6">
      <c r="A1230" t="s">
        <v>143</v>
      </c>
      <c r="B1230" t="s">
        <v>126</v>
      </c>
      <c r="C1230">
        <v>1993</v>
      </c>
      <c r="D1230">
        <v>4</v>
      </c>
      <c r="E1230">
        <v>10</v>
      </c>
      <c r="F1230">
        <v>38.332799999999999</v>
      </c>
    </row>
    <row r="1231" spans="1:6">
      <c r="A1231" t="s">
        <v>143</v>
      </c>
      <c r="B1231" t="s">
        <v>126</v>
      </c>
      <c r="C1231">
        <v>1993</v>
      </c>
      <c r="D1231">
        <v>4</v>
      </c>
      <c r="E1231">
        <v>11</v>
      </c>
      <c r="F1231">
        <v>32.161799999999999</v>
      </c>
    </row>
    <row r="1232" spans="1:6">
      <c r="A1232" t="s">
        <v>143</v>
      </c>
      <c r="B1232" t="s">
        <v>126</v>
      </c>
      <c r="C1232">
        <v>1993</v>
      </c>
      <c r="D1232">
        <v>4</v>
      </c>
      <c r="E1232">
        <v>12</v>
      </c>
      <c r="F1232">
        <v>35.8765</v>
      </c>
    </row>
    <row r="1233" spans="1:6">
      <c r="A1233" t="s">
        <v>143</v>
      </c>
      <c r="B1233" t="s">
        <v>126</v>
      </c>
      <c r="C1233">
        <v>1993</v>
      </c>
      <c r="D1233">
        <v>4</v>
      </c>
      <c r="E1233">
        <v>13</v>
      </c>
      <c r="F1233">
        <v>36.154800000000002</v>
      </c>
    </row>
    <row r="1234" spans="1:6">
      <c r="A1234" t="s">
        <v>143</v>
      </c>
      <c r="B1234" t="s">
        <v>126</v>
      </c>
      <c r="C1234">
        <v>1993</v>
      </c>
      <c r="D1234">
        <v>4</v>
      </c>
      <c r="E1234">
        <v>14</v>
      </c>
      <c r="F1234">
        <v>40.002600000000001</v>
      </c>
    </row>
    <row r="1235" spans="1:6">
      <c r="A1235" t="s">
        <v>143</v>
      </c>
      <c r="B1235" t="s">
        <v>126</v>
      </c>
      <c r="C1235">
        <v>1994</v>
      </c>
      <c r="D1235">
        <v>1</v>
      </c>
      <c r="E1235">
        <v>1</v>
      </c>
      <c r="F1235">
        <v>9.5469000000000008</v>
      </c>
    </row>
    <row r="1236" spans="1:6">
      <c r="A1236" t="s">
        <v>143</v>
      </c>
      <c r="B1236" t="s">
        <v>126</v>
      </c>
      <c r="C1236">
        <v>1994</v>
      </c>
      <c r="D1236">
        <v>1</v>
      </c>
      <c r="E1236">
        <v>2</v>
      </c>
      <c r="F1236">
        <v>11.507099999999999</v>
      </c>
    </row>
    <row r="1237" spans="1:6">
      <c r="A1237" t="s">
        <v>143</v>
      </c>
      <c r="B1237" t="s">
        <v>126</v>
      </c>
      <c r="C1237">
        <v>1994</v>
      </c>
      <c r="D1237">
        <v>1</v>
      </c>
      <c r="E1237">
        <v>3</v>
      </c>
      <c r="F1237">
        <v>13.515700000000001</v>
      </c>
    </row>
    <row r="1238" spans="1:6">
      <c r="A1238" t="s">
        <v>143</v>
      </c>
      <c r="B1238" t="s">
        <v>126</v>
      </c>
      <c r="C1238">
        <v>1994</v>
      </c>
      <c r="D1238">
        <v>1</v>
      </c>
      <c r="E1238">
        <v>4</v>
      </c>
      <c r="F1238">
        <v>15.2944</v>
      </c>
    </row>
    <row r="1239" spans="1:6">
      <c r="A1239" t="s">
        <v>143</v>
      </c>
      <c r="B1239" t="s">
        <v>126</v>
      </c>
      <c r="C1239">
        <v>1994</v>
      </c>
      <c r="D1239">
        <v>1</v>
      </c>
      <c r="E1239">
        <v>5</v>
      </c>
      <c r="F1239">
        <v>33.045099999999998</v>
      </c>
    </row>
    <row r="1240" spans="1:6">
      <c r="A1240" t="s">
        <v>143</v>
      </c>
      <c r="B1240" t="s">
        <v>126</v>
      </c>
      <c r="C1240">
        <v>1994</v>
      </c>
      <c r="D1240">
        <v>1</v>
      </c>
      <c r="E1240">
        <v>6</v>
      </c>
      <c r="F1240">
        <v>26.051300000000001</v>
      </c>
    </row>
    <row r="1241" spans="1:6">
      <c r="A1241" t="s">
        <v>143</v>
      </c>
      <c r="B1241" t="s">
        <v>126</v>
      </c>
      <c r="C1241">
        <v>1994</v>
      </c>
      <c r="D1241">
        <v>1</v>
      </c>
      <c r="E1241">
        <v>7</v>
      </c>
      <c r="F1241">
        <v>41.744999999999997</v>
      </c>
    </row>
    <row r="1242" spans="1:6">
      <c r="A1242" t="s">
        <v>143</v>
      </c>
      <c r="B1242" t="s">
        <v>126</v>
      </c>
      <c r="C1242">
        <v>1994</v>
      </c>
      <c r="D1242">
        <v>1</v>
      </c>
      <c r="E1242">
        <v>8</v>
      </c>
      <c r="F1242">
        <v>34.3035</v>
      </c>
    </row>
    <row r="1243" spans="1:6">
      <c r="A1243" t="s">
        <v>143</v>
      </c>
      <c r="B1243" t="s">
        <v>126</v>
      </c>
      <c r="C1243">
        <v>1994</v>
      </c>
      <c r="D1243">
        <v>1</v>
      </c>
      <c r="E1243">
        <v>9</v>
      </c>
      <c r="F1243">
        <v>29.0642</v>
      </c>
    </row>
    <row r="1244" spans="1:6">
      <c r="A1244" t="s">
        <v>143</v>
      </c>
      <c r="B1244" t="s">
        <v>126</v>
      </c>
      <c r="C1244">
        <v>1994</v>
      </c>
      <c r="D1244">
        <v>1</v>
      </c>
      <c r="E1244">
        <v>10</v>
      </c>
      <c r="F1244">
        <v>29.427199999999999</v>
      </c>
    </row>
    <row r="1245" spans="1:6">
      <c r="A1245" t="s">
        <v>143</v>
      </c>
      <c r="B1245" t="s">
        <v>126</v>
      </c>
      <c r="C1245">
        <v>1994</v>
      </c>
      <c r="D1245">
        <v>1</v>
      </c>
      <c r="E1245">
        <v>11</v>
      </c>
      <c r="F1245">
        <v>30.2742</v>
      </c>
    </row>
    <row r="1246" spans="1:6">
      <c r="A1246" t="s">
        <v>143</v>
      </c>
      <c r="B1246" t="s">
        <v>126</v>
      </c>
      <c r="C1246">
        <v>1994</v>
      </c>
      <c r="D1246">
        <v>1</v>
      </c>
      <c r="E1246">
        <v>12</v>
      </c>
      <c r="F1246">
        <v>33.383899999999997</v>
      </c>
    </row>
    <row r="1247" spans="1:6">
      <c r="A1247" t="s">
        <v>143</v>
      </c>
      <c r="B1247" t="s">
        <v>126</v>
      </c>
      <c r="C1247">
        <v>1994</v>
      </c>
      <c r="D1247">
        <v>1</v>
      </c>
      <c r="E1247">
        <v>13</v>
      </c>
      <c r="F1247">
        <v>32.258600000000001</v>
      </c>
    </row>
    <row r="1248" spans="1:6">
      <c r="A1248" t="s">
        <v>143</v>
      </c>
      <c r="B1248" t="s">
        <v>126</v>
      </c>
      <c r="C1248">
        <v>1994</v>
      </c>
      <c r="D1248">
        <v>1</v>
      </c>
      <c r="E1248">
        <v>14</v>
      </c>
      <c r="F1248">
        <v>25.833500000000001</v>
      </c>
    </row>
    <row r="1249" spans="1:6">
      <c r="A1249" t="s">
        <v>143</v>
      </c>
      <c r="B1249" t="s">
        <v>126</v>
      </c>
      <c r="C1249">
        <v>1994</v>
      </c>
      <c r="D1249">
        <v>2</v>
      </c>
      <c r="E1249">
        <v>1</v>
      </c>
      <c r="F1249">
        <v>8.7966999999999995</v>
      </c>
    </row>
    <row r="1250" spans="1:6">
      <c r="A1250" t="s">
        <v>143</v>
      </c>
      <c r="B1250" t="s">
        <v>126</v>
      </c>
      <c r="C1250">
        <v>1994</v>
      </c>
      <c r="D1250">
        <v>2</v>
      </c>
      <c r="E1250">
        <v>2</v>
      </c>
      <c r="F1250">
        <v>10.1882</v>
      </c>
    </row>
    <row r="1251" spans="1:6">
      <c r="A1251" t="s">
        <v>143</v>
      </c>
      <c r="B1251" t="s">
        <v>126</v>
      </c>
      <c r="C1251">
        <v>1994</v>
      </c>
      <c r="D1251">
        <v>2</v>
      </c>
      <c r="E1251">
        <v>3</v>
      </c>
      <c r="F1251">
        <v>13.7577</v>
      </c>
    </row>
    <row r="1252" spans="1:6">
      <c r="A1252" t="s">
        <v>143</v>
      </c>
      <c r="B1252" t="s">
        <v>126</v>
      </c>
      <c r="C1252">
        <v>1994</v>
      </c>
      <c r="D1252">
        <v>2</v>
      </c>
      <c r="E1252">
        <v>4</v>
      </c>
      <c r="F1252">
        <v>20.630500000000001</v>
      </c>
    </row>
    <row r="1253" spans="1:6">
      <c r="A1253" t="s">
        <v>143</v>
      </c>
      <c r="B1253" t="s">
        <v>126</v>
      </c>
      <c r="C1253">
        <v>1994</v>
      </c>
      <c r="D1253">
        <v>2</v>
      </c>
      <c r="E1253">
        <v>5</v>
      </c>
      <c r="F1253">
        <v>27.854199999999999</v>
      </c>
    </row>
    <row r="1254" spans="1:6">
      <c r="A1254" t="s">
        <v>143</v>
      </c>
      <c r="B1254" t="s">
        <v>126</v>
      </c>
      <c r="C1254">
        <v>1994</v>
      </c>
      <c r="D1254">
        <v>2</v>
      </c>
      <c r="E1254">
        <v>6</v>
      </c>
      <c r="F1254">
        <v>38.9983</v>
      </c>
    </row>
    <row r="1255" spans="1:6">
      <c r="A1255" t="s">
        <v>143</v>
      </c>
      <c r="B1255" t="s">
        <v>126</v>
      </c>
      <c r="C1255">
        <v>1994</v>
      </c>
      <c r="D1255">
        <v>2</v>
      </c>
      <c r="E1255">
        <v>7</v>
      </c>
      <c r="F1255">
        <v>51.255600000000001</v>
      </c>
    </row>
    <row r="1256" spans="1:6">
      <c r="A1256" t="s">
        <v>143</v>
      </c>
      <c r="B1256" t="s">
        <v>126</v>
      </c>
      <c r="C1256">
        <v>1994</v>
      </c>
      <c r="D1256">
        <v>2</v>
      </c>
      <c r="E1256">
        <v>8</v>
      </c>
      <c r="F1256">
        <v>28.580200000000001</v>
      </c>
    </row>
    <row r="1257" spans="1:6">
      <c r="A1257" t="s">
        <v>143</v>
      </c>
      <c r="B1257" t="s">
        <v>126</v>
      </c>
      <c r="C1257">
        <v>1994</v>
      </c>
      <c r="D1257">
        <v>2</v>
      </c>
      <c r="E1257">
        <v>9</v>
      </c>
      <c r="F1257">
        <v>33.722700000000003</v>
      </c>
    </row>
    <row r="1258" spans="1:6">
      <c r="A1258" t="s">
        <v>143</v>
      </c>
      <c r="B1258" t="s">
        <v>126</v>
      </c>
      <c r="C1258">
        <v>1994</v>
      </c>
      <c r="D1258">
        <v>2</v>
      </c>
      <c r="E1258">
        <v>10</v>
      </c>
      <c r="F1258">
        <v>27.793700000000001</v>
      </c>
    </row>
    <row r="1259" spans="1:6">
      <c r="A1259" t="s">
        <v>143</v>
      </c>
      <c r="B1259" t="s">
        <v>126</v>
      </c>
      <c r="C1259">
        <v>1994</v>
      </c>
      <c r="D1259">
        <v>2</v>
      </c>
      <c r="E1259">
        <v>11</v>
      </c>
      <c r="F1259">
        <v>30.746099999999998</v>
      </c>
    </row>
    <row r="1260" spans="1:6">
      <c r="A1260" t="s">
        <v>143</v>
      </c>
      <c r="B1260" t="s">
        <v>126</v>
      </c>
      <c r="C1260">
        <v>1994</v>
      </c>
      <c r="D1260">
        <v>2</v>
      </c>
      <c r="E1260">
        <v>12</v>
      </c>
      <c r="F1260">
        <v>39.458100000000002</v>
      </c>
    </row>
    <row r="1261" spans="1:6">
      <c r="A1261" t="s">
        <v>143</v>
      </c>
      <c r="B1261" t="s">
        <v>126</v>
      </c>
      <c r="C1261">
        <v>1994</v>
      </c>
      <c r="D1261">
        <v>2</v>
      </c>
      <c r="E1261">
        <v>13</v>
      </c>
      <c r="F1261">
        <v>42.495199999999997</v>
      </c>
    </row>
    <row r="1262" spans="1:6">
      <c r="A1262" t="s">
        <v>143</v>
      </c>
      <c r="B1262" t="s">
        <v>126</v>
      </c>
      <c r="C1262">
        <v>1994</v>
      </c>
      <c r="D1262">
        <v>2</v>
      </c>
      <c r="E1262">
        <v>14</v>
      </c>
      <c r="F1262">
        <v>42.083799999999997</v>
      </c>
    </row>
    <row r="1263" spans="1:6">
      <c r="A1263" t="s">
        <v>143</v>
      </c>
      <c r="B1263" t="s">
        <v>126</v>
      </c>
      <c r="C1263">
        <v>1994</v>
      </c>
      <c r="D1263">
        <v>3</v>
      </c>
      <c r="E1263">
        <v>1</v>
      </c>
      <c r="F1263">
        <v>12.2331</v>
      </c>
    </row>
    <row r="1264" spans="1:6">
      <c r="A1264" t="s">
        <v>143</v>
      </c>
      <c r="B1264" t="s">
        <v>126</v>
      </c>
      <c r="C1264">
        <v>1994</v>
      </c>
      <c r="D1264">
        <v>3</v>
      </c>
      <c r="E1264">
        <v>2</v>
      </c>
      <c r="F1264">
        <v>10.418100000000001</v>
      </c>
    </row>
    <row r="1265" spans="1:6">
      <c r="A1265" t="s">
        <v>143</v>
      </c>
      <c r="B1265" t="s">
        <v>126</v>
      </c>
      <c r="C1265">
        <v>1994</v>
      </c>
      <c r="D1265">
        <v>3</v>
      </c>
      <c r="E1265">
        <v>3</v>
      </c>
      <c r="F1265">
        <v>18.924399999999999</v>
      </c>
    </row>
    <row r="1266" spans="1:6">
      <c r="A1266" t="s">
        <v>143</v>
      </c>
      <c r="B1266" t="s">
        <v>126</v>
      </c>
      <c r="C1266">
        <v>1994</v>
      </c>
      <c r="D1266">
        <v>3</v>
      </c>
      <c r="E1266">
        <v>4</v>
      </c>
      <c r="F1266">
        <v>31.0365</v>
      </c>
    </row>
    <row r="1267" spans="1:6">
      <c r="A1267" t="s">
        <v>143</v>
      </c>
      <c r="B1267" t="s">
        <v>126</v>
      </c>
      <c r="C1267">
        <v>1994</v>
      </c>
      <c r="D1267">
        <v>3</v>
      </c>
      <c r="E1267">
        <v>5</v>
      </c>
      <c r="F1267">
        <v>32.125500000000002</v>
      </c>
    </row>
    <row r="1268" spans="1:6">
      <c r="A1268" t="s">
        <v>143</v>
      </c>
      <c r="B1268" t="s">
        <v>126</v>
      </c>
      <c r="C1268">
        <v>1994</v>
      </c>
      <c r="D1268">
        <v>3</v>
      </c>
      <c r="E1268">
        <v>6</v>
      </c>
      <c r="F1268">
        <v>39.591200000000001</v>
      </c>
    </row>
    <row r="1269" spans="1:6">
      <c r="A1269" t="s">
        <v>143</v>
      </c>
      <c r="B1269" t="s">
        <v>126</v>
      </c>
      <c r="C1269">
        <v>1994</v>
      </c>
      <c r="D1269">
        <v>3</v>
      </c>
      <c r="E1269">
        <v>7</v>
      </c>
      <c r="F1269">
        <v>40.752800000000001</v>
      </c>
    </row>
    <row r="1270" spans="1:6">
      <c r="A1270" t="s">
        <v>143</v>
      </c>
      <c r="B1270" t="s">
        <v>126</v>
      </c>
      <c r="C1270">
        <v>1994</v>
      </c>
      <c r="D1270">
        <v>3</v>
      </c>
      <c r="E1270">
        <v>8</v>
      </c>
      <c r="F1270">
        <v>37.6068</v>
      </c>
    </row>
    <row r="1271" spans="1:6">
      <c r="A1271" t="s">
        <v>143</v>
      </c>
      <c r="B1271" t="s">
        <v>126</v>
      </c>
      <c r="C1271">
        <v>1994</v>
      </c>
      <c r="D1271">
        <v>3</v>
      </c>
      <c r="E1271">
        <v>9</v>
      </c>
      <c r="F1271">
        <v>26.535299999999999</v>
      </c>
    </row>
    <row r="1272" spans="1:6">
      <c r="A1272" t="s">
        <v>143</v>
      </c>
      <c r="B1272" t="s">
        <v>126</v>
      </c>
      <c r="C1272">
        <v>1994</v>
      </c>
      <c r="D1272">
        <v>3</v>
      </c>
      <c r="E1272">
        <v>10</v>
      </c>
      <c r="F1272">
        <v>33.759</v>
      </c>
    </row>
    <row r="1273" spans="1:6">
      <c r="A1273" t="s">
        <v>143</v>
      </c>
      <c r="B1273" t="s">
        <v>126</v>
      </c>
      <c r="C1273">
        <v>1994</v>
      </c>
      <c r="D1273">
        <v>3</v>
      </c>
      <c r="E1273">
        <v>11</v>
      </c>
      <c r="F1273">
        <v>36.977600000000002</v>
      </c>
    </row>
    <row r="1274" spans="1:6">
      <c r="A1274" t="s">
        <v>143</v>
      </c>
      <c r="B1274" t="s">
        <v>126</v>
      </c>
      <c r="C1274">
        <v>1994</v>
      </c>
      <c r="D1274">
        <v>3</v>
      </c>
      <c r="E1274">
        <v>12</v>
      </c>
      <c r="F1274">
        <v>28.434999999999999</v>
      </c>
    </row>
    <row r="1275" spans="1:6">
      <c r="A1275" t="s">
        <v>143</v>
      </c>
      <c r="B1275" t="s">
        <v>126</v>
      </c>
      <c r="C1275">
        <v>1994</v>
      </c>
      <c r="D1275">
        <v>3</v>
      </c>
      <c r="E1275">
        <v>13</v>
      </c>
      <c r="F1275">
        <v>41.624000000000002</v>
      </c>
    </row>
    <row r="1276" spans="1:6">
      <c r="A1276" t="s">
        <v>143</v>
      </c>
      <c r="B1276" t="s">
        <v>126</v>
      </c>
      <c r="C1276">
        <v>1994</v>
      </c>
      <c r="D1276">
        <v>3</v>
      </c>
      <c r="E1276">
        <v>14</v>
      </c>
      <c r="F1276">
        <v>29.2699</v>
      </c>
    </row>
    <row r="1277" spans="1:6">
      <c r="A1277" t="s">
        <v>143</v>
      </c>
      <c r="B1277" t="s">
        <v>126</v>
      </c>
      <c r="C1277">
        <v>1994</v>
      </c>
      <c r="D1277">
        <v>4</v>
      </c>
      <c r="E1277">
        <v>1</v>
      </c>
      <c r="F1277">
        <v>12.8744</v>
      </c>
    </row>
    <row r="1278" spans="1:6">
      <c r="A1278" t="s">
        <v>143</v>
      </c>
      <c r="B1278" t="s">
        <v>126</v>
      </c>
      <c r="C1278">
        <v>1994</v>
      </c>
      <c r="D1278">
        <v>4</v>
      </c>
      <c r="E1278">
        <v>2</v>
      </c>
      <c r="F1278">
        <v>12.257300000000001</v>
      </c>
    </row>
    <row r="1279" spans="1:6">
      <c r="A1279" t="s">
        <v>143</v>
      </c>
      <c r="B1279" t="s">
        <v>126</v>
      </c>
      <c r="C1279">
        <v>1994</v>
      </c>
      <c r="D1279">
        <v>4</v>
      </c>
      <c r="E1279">
        <v>3</v>
      </c>
      <c r="F1279">
        <v>21.610600000000002</v>
      </c>
    </row>
    <row r="1280" spans="1:6">
      <c r="A1280" t="s">
        <v>143</v>
      </c>
      <c r="B1280" t="s">
        <v>126</v>
      </c>
      <c r="C1280">
        <v>1994</v>
      </c>
      <c r="D1280">
        <v>4</v>
      </c>
      <c r="E1280">
        <v>4</v>
      </c>
      <c r="F1280">
        <v>23.316700000000001</v>
      </c>
    </row>
    <row r="1281" spans="1:6">
      <c r="A1281" t="s">
        <v>143</v>
      </c>
      <c r="B1281" t="s">
        <v>126</v>
      </c>
      <c r="C1281">
        <v>1994</v>
      </c>
      <c r="D1281">
        <v>4</v>
      </c>
      <c r="E1281">
        <v>5</v>
      </c>
      <c r="F1281">
        <v>38.986199999999997</v>
      </c>
    </row>
    <row r="1282" spans="1:6">
      <c r="A1282" t="s">
        <v>143</v>
      </c>
      <c r="B1282" t="s">
        <v>126</v>
      </c>
      <c r="C1282">
        <v>1994</v>
      </c>
      <c r="D1282">
        <v>4</v>
      </c>
      <c r="E1282">
        <v>6</v>
      </c>
      <c r="F1282">
        <v>40.994799999999998</v>
      </c>
    </row>
    <row r="1283" spans="1:6">
      <c r="A1283" t="s">
        <v>143</v>
      </c>
      <c r="B1283" t="s">
        <v>126</v>
      </c>
      <c r="C1283">
        <v>1994</v>
      </c>
      <c r="D1283">
        <v>4</v>
      </c>
      <c r="E1283">
        <v>7</v>
      </c>
      <c r="F1283">
        <v>47.504600000000003</v>
      </c>
    </row>
    <row r="1284" spans="1:6">
      <c r="A1284" t="s">
        <v>143</v>
      </c>
      <c r="B1284" t="s">
        <v>126</v>
      </c>
      <c r="C1284">
        <v>1994</v>
      </c>
      <c r="D1284">
        <v>4</v>
      </c>
      <c r="E1284">
        <v>8</v>
      </c>
      <c r="F1284">
        <v>35.973300000000002</v>
      </c>
    </row>
    <row r="1285" spans="1:6">
      <c r="A1285" t="s">
        <v>143</v>
      </c>
      <c r="B1285" t="s">
        <v>126</v>
      </c>
      <c r="C1285">
        <v>1994</v>
      </c>
      <c r="D1285">
        <v>4</v>
      </c>
      <c r="E1285">
        <v>9</v>
      </c>
      <c r="F1285">
        <v>34.521299999999997</v>
      </c>
    </row>
    <row r="1286" spans="1:6">
      <c r="A1286" t="s">
        <v>143</v>
      </c>
      <c r="B1286" t="s">
        <v>126</v>
      </c>
      <c r="C1286">
        <v>1994</v>
      </c>
      <c r="D1286">
        <v>4</v>
      </c>
      <c r="E1286">
        <v>10</v>
      </c>
      <c r="F1286">
        <v>31.3995</v>
      </c>
    </row>
    <row r="1287" spans="1:6">
      <c r="A1287" t="s">
        <v>143</v>
      </c>
      <c r="B1287" t="s">
        <v>126</v>
      </c>
      <c r="C1287">
        <v>1994</v>
      </c>
      <c r="D1287">
        <v>4</v>
      </c>
      <c r="E1287">
        <v>11</v>
      </c>
      <c r="F1287">
        <v>33.154000000000003</v>
      </c>
    </row>
    <row r="1288" spans="1:6">
      <c r="A1288" t="s">
        <v>143</v>
      </c>
      <c r="B1288" t="s">
        <v>126</v>
      </c>
      <c r="C1288">
        <v>1994</v>
      </c>
      <c r="D1288">
        <v>4</v>
      </c>
      <c r="E1288">
        <v>12</v>
      </c>
      <c r="F1288">
        <v>32.137599999999999</v>
      </c>
    </row>
    <row r="1289" spans="1:6">
      <c r="A1289" t="s">
        <v>143</v>
      </c>
      <c r="B1289" t="s">
        <v>126</v>
      </c>
      <c r="C1289">
        <v>1994</v>
      </c>
      <c r="D1289">
        <v>4</v>
      </c>
      <c r="E1289">
        <v>13</v>
      </c>
      <c r="F1289">
        <v>39.567</v>
      </c>
    </row>
    <row r="1290" spans="1:6">
      <c r="A1290" t="s">
        <v>143</v>
      </c>
      <c r="B1290" t="s">
        <v>126</v>
      </c>
      <c r="C1290">
        <v>1994</v>
      </c>
      <c r="D1290">
        <v>4</v>
      </c>
      <c r="E1290">
        <v>14</v>
      </c>
      <c r="F1290">
        <v>35.017400000000002</v>
      </c>
    </row>
    <row r="1291" spans="1:6">
      <c r="A1291" t="s">
        <v>143</v>
      </c>
      <c r="B1291" t="s">
        <v>127</v>
      </c>
      <c r="C1291">
        <v>1995</v>
      </c>
      <c r="D1291">
        <v>1</v>
      </c>
      <c r="E1291">
        <v>1</v>
      </c>
      <c r="F1291">
        <v>26.595013500000004</v>
      </c>
    </row>
    <row r="1292" spans="1:6">
      <c r="A1292" t="s">
        <v>143</v>
      </c>
      <c r="B1292" t="s">
        <v>127</v>
      </c>
      <c r="C1292">
        <v>1995</v>
      </c>
      <c r="D1292">
        <v>1</v>
      </c>
      <c r="E1292">
        <v>2</v>
      </c>
      <c r="F1292">
        <v>29.36143375</v>
      </c>
    </row>
    <row r="1293" spans="1:6">
      <c r="A1293" t="s">
        <v>143</v>
      </c>
      <c r="B1293" t="s">
        <v>127</v>
      </c>
      <c r="C1293">
        <v>1995</v>
      </c>
      <c r="D1293">
        <v>1</v>
      </c>
      <c r="E1293">
        <v>3</v>
      </c>
      <c r="F1293">
        <v>28.747487999999997</v>
      </c>
    </row>
    <row r="1294" spans="1:6">
      <c r="A1294" t="s">
        <v>143</v>
      </c>
      <c r="B1294" t="s">
        <v>127</v>
      </c>
      <c r="C1294">
        <v>1995</v>
      </c>
      <c r="D1294">
        <v>1</v>
      </c>
      <c r="E1294">
        <v>4</v>
      </c>
      <c r="F1294">
        <v>27.9186765</v>
      </c>
    </row>
    <row r="1295" spans="1:6">
      <c r="A1295" t="s">
        <v>143</v>
      </c>
      <c r="B1295" t="s">
        <v>127</v>
      </c>
      <c r="C1295">
        <v>1995</v>
      </c>
      <c r="D1295">
        <v>1</v>
      </c>
      <c r="E1295">
        <v>5</v>
      </c>
      <c r="F1295">
        <v>40.168128000000003</v>
      </c>
    </row>
    <row r="1296" spans="1:6">
      <c r="A1296" t="s">
        <v>143</v>
      </c>
      <c r="B1296" t="s">
        <v>127</v>
      </c>
      <c r="C1296">
        <v>1995</v>
      </c>
      <c r="D1296">
        <v>1</v>
      </c>
      <c r="E1296">
        <v>6</v>
      </c>
      <c r="F1296">
        <v>36.663610500000004</v>
      </c>
    </row>
    <row r="1297" spans="1:6">
      <c r="A1297" t="s">
        <v>143</v>
      </c>
      <c r="B1297" t="s">
        <v>127</v>
      </c>
      <c r="C1297">
        <v>1995</v>
      </c>
      <c r="D1297">
        <v>1</v>
      </c>
      <c r="E1297">
        <v>7</v>
      </c>
      <c r="F1297">
        <v>46.533623125000005</v>
      </c>
    </row>
    <row r="1298" spans="1:6">
      <c r="A1298" t="s">
        <v>143</v>
      </c>
      <c r="B1298" t="s">
        <v>127</v>
      </c>
      <c r="C1298">
        <v>1995</v>
      </c>
      <c r="D1298">
        <v>1</v>
      </c>
      <c r="E1298">
        <v>8</v>
      </c>
      <c r="F1298">
        <v>30.667007249999997</v>
      </c>
    </row>
    <row r="1299" spans="1:6">
      <c r="A1299" t="s">
        <v>143</v>
      </c>
      <c r="B1299" t="s">
        <v>127</v>
      </c>
      <c r="C1299">
        <v>1995</v>
      </c>
      <c r="D1299">
        <v>1</v>
      </c>
      <c r="E1299">
        <v>9</v>
      </c>
      <c r="F1299">
        <v>38.602860999999997</v>
      </c>
    </row>
    <row r="1300" spans="1:6">
      <c r="A1300" t="s">
        <v>143</v>
      </c>
      <c r="B1300" t="s">
        <v>127</v>
      </c>
      <c r="C1300">
        <v>1995</v>
      </c>
      <c r="D1300">
        <v>1</v>
      </c>
      <c r="E1300">
        <v>10</v>
      </c>
      <c r="F1300">
        <v>38.024360000000001</v>
      </c>
    </row>
    <row r="1301" spans="1:6">
      <c r="A1301" t="s">
        <v>143</v>
      </c>
      <c r="B1301" t="s">
        <v>127</v>
      </c>
      <c r="C1301">
        <v>1995</v>
      </c>
      <c r="D1301">
        <v>1</v>
      </c>
      <c r="E1301">
        <v>11</v>
      </c>
      <c r="F1301">
        <v>38.524694999999987</v>
      </c>
    </row>
    <row r="1302" spans="1:6">
      <c r="A1302" t="s">
        <v>143</v>
      </c>
      <c r="B1302" t="s">
        <v>127</v>
      </c>
      <c r="C1302">
        <v>1995</v>
      </c>
      <c r="D1302">
        <v>1</v>
      </c>
      <c r="E1302">
        <v>12</v>
      </c>
      <c r="F1302">
        <v>39.771125625000003</v>
      </c>
    </row>
    <row r="1303" spans="1:6">
      <c r="A1303" t="s">
        <v>143</v>
      </c>
      <c r="B1303" t="s">
        <v>127</v>
      </c>
      <c r="C1303">
        <v>1995</v>
      </c>
      <c r="D1303">
        <v>1</v>
      </c>
      <c r="E1303">
        <v>13</v>
      </c>
      <c r="F1303">
        <v>40.272127500000003</v>
      </c>
    </row>
    <row r="1304" spans="1:6">
      <c r="A1304" t="s">
        <v>143</v>
      </c>
      <c r="B1304" t="s">
        <v>127</v>
      </c>
      <c r="C1304">
        <v>1995</v>
      </c>
      <c r="D1304">
        <v>1</v>
      </c>
      <c r="E1304">
        <v>14</v>
      </c>
      <c r="F1304">
        <v>38.813568750000002</v>
      </c>
    </row>
    <row r="1305" spans="1:6">
      <c r="A1305" t="s">
        <v>143</v>
      </c>
      <c r="B1305" t="s">
        <v>127</v>
      </c>
      <c r="C1305">
        <v>1995</v>
      </c>
      <c r="D1305">
        <v>2</v>
      </c>
      <c r="E1305">
        <v>1</v>
      </c>
      <c r="F1305">
        <v>23.365174249999995</v>
      </c>
    </row>
    <row r="1306" spans="1:6">
      <c r="A1306" t="s">
        <v>143</v>
      </c>
      <c r="B1306" t="s">
        <v>127</v>
      </c>
      <c r="C1306">
        <v>1995</v>
      </c>
      <c r="D1306">
        <v>2</v>
      </c>
      <c r="E1306">
        <v>2</v>
      </c>
      <c r="F1306">
        <v>28.280125499999997</v>
      </c>
    </row>
    <row r="1307" spans="1:6">
      <c r="A1307" t="s">
        <v>143</v>
      </c>
      <c r="B1307" t="s">
        <v>127</v>
      </c>
      <c r="C1307">
        <v>1995</v>
      </c>
      <c r="D1307">
        <v>2</v>
      </c>
      <c r="E1307">
        <v>3</v>
      </c>
      <c r="F1307">
        <v>27.667067999999997</v>
      </c>
    </row>
    <row r="1308" spans="1:6">
      <c r="A1308" t="s">
        <v>143</v>
      </c>
      <c r="B1308" t="s">
        <v>127</v>
      </c>
      <c r="C1308">
        <v>1995</v>
      </c>
      <c r="D1308">
        <v>2</v>
      </c>
      <c r="E1308">
        <v>4</v>
      </c>
      <c r="F1308">
        <v>34.687354625000005</v>
      </c>
    </row>
    <row r="1309" spans="1:6">
      <c r="A1309" t="s">
        <v>143</v>
      </c>
      <c r="B1309" t="s">
        <v>127</v>
      </c>
      <c r="C1309">
        <v>1995</v>
      </c>
      <c r="D1309">
        <v>2</v>
      </c>
      <c r="E1309">
        <v>5</v>
      </c>
      <c r="F1309">
        <v>35.703415</v>
      </c>
    </row>
    <row r="1310" spans="1:6">
      <c r="A1310" t="s">
        <v>143</v>
      </c>
      <c r="B1310" t="s">
        <v>127</v>
      </c>
      <c r="C1310">
        <v>1995</v>
      </c>
      <c r="D1310">
        <v>2</v>
      </c>
      <c r="E1310">
        <v>6</v>
      </c>
      <c r="F1310">
        <v>46.478245000000001</v>
      </c>
    </row>
    <row r="1311" spans="1:6">
      <c r="A1311" t="s">
        <v>143</v>
      </c>
      <c r="B1311" t="s">
        <v>127</v>
      </c>
      <c r="C1311">
        <v>1995</v>
      </c>
      <c r="D1311">
        <v>2</v>
      </c>
      <c r="E1311">
        <v>7</v>
      </c>
      <c r="F1311">
        <v>45.198862500000004</v>
      </c>
    </row>
    <row r="1312" spans="1:6">
      <c r="A1312" t="s">
        <v>143</v>
      </c>
      <c r="B1312" t="s">
        <v>127</v>
      </c>
      <c r="C1312">
        <v>1995</v>
      </c>
      <c r="D1312">
        <v>2</v>
      </c>
      <c r="E1312">
        <v>8</v>
      </c>
      <c r="F1312">
        <v>34.256945249999994</v>
      </c>
    </row>
    <row r="1313" spans="1:6">
      <c r="A1313" t="s">
        <v>143</v>
      </c>
      <c r="B1313" t="s">
        <v>127</v>
      </c>
      <c r="C1313">
        <v>1995</v>
      </c>
      <c r="D1313">
        <v>2</v>
      </c>
      <c r="E1313">
        <v>9</v>
      </c>
      <c r="F1313">
        <v>42.399336374999997</v>
      </c>
    </row>
    <row r="1314" spans="1:6">
      <c r="A1314" t="s">
        <v>143</v>
      </c>
      <c r="B1314" t="s">
        <v>127</v>
      </c>
      <c r="C1314">
        <v>1995</v>
      </c>
      <c r="D1314">
        <v>2</v>
      </c>
      <c r="E1314">
        <v>10</v>
      </c>
      <c r="F1314">
        <v>44.597189999999998</v>
      </c>
    </row>
    <row r="1315" spans="1:6">
      <c r="A1315" t="s">
        <v>143</v>
      </c>
      <c r="B1315" t="s">
        <v>127</v>
      </c>
      <c r="C1315">
        <v>1995</v>
      </c>
      <c r="D1315">
        <v>2</v>
      </c>
      <c r="E1315">
        <v>11</v>
      </c>
      <c r="F1315">
        <v>40.732427999999999</v>
      </c>
    </row>
    <row r="1316" spans="1:6">
      <c r="A1316" t="s">
        <v>143</v>
      </c>
      <c r="B1316" t="s">
        <v>127</v>
      </c>
      <c r="C1316">
        <v>1995</v>
      </c>
      <c r="D1316">
        <v>2</v>
      </c>
      <c r="E1316">
        <v>12</v>
      </c>
      <c r="F1316">
        <v>44.263642499999989</v>
      </c>
    </row>
    <row r="1317" spans="1:6">
      <c r="A1317" t="s">
        <v>143</v>
      </c>
      <c r="B1317" t="s">
        <v>127</v>
      </c>
      <c r="C1317">
        <v>1995</v>
      </c>
      <c r="D1317">
        <v>2</v>
      </c>
      <c r="E1317">
        <v>13</v>
      </c>
      <c r="F1317">
        <v>44.605576125000006</v>
      </c>
    </row>
    <row r="1318" spans="1:6">
      <c r="A1318" t="s">
        <v>143</v>
      </c>
      <c r="B1318" t="s">
        <v>127</v>
      </c>
      <c r="C1318">
        <v>1995</v>
      </c>
      <c r="D1318">
        <v>2</v>
      </c>
      <c r="E1318">
        <v>14</v>
      </c>
      <c r="F1318">
        <v>45.097387500000004</v>
      </c>
    </row>
    <row r="1319" spans="1:6">
      <c r="A1319" t="s">
        <v>143</v>
      </c>
      <c r="B1319" t="s">
        <v>127</v>
      </c>
      <c r="C1319">
        <v>1995</v>
      </c>
      <c r="D1319">
        <v>3</v>
      </c>
      <c r="E1319">
        <v>1</v>
      </c>
      <c r="F1319">
        <v>29.749362499999993</v>
      </c>
    </row>
    <row r="1320" spans="1:6">
      <c r="A1320" t="s">
        <v>143</v>
      </c>
      <c r="B1320" t="s">
        <v>127</v>
      </c>
      <c r="C1320">
        <v>1995</v>
      </c>
      <c r="D1320">
        <v>3</v>
      </c>
      <c r="E1320">
        <v>2</v>
      </c>
      <c r="F1320">
        <v>28.9864575</v>
      </c>
    </row>
    <row r="1321" spans="1:6">
      <c r="A1321" t="s">
        <v>143</v>
      </c>
      <c r="B1321" t="s">
        <v>127</v>
      </c>
      <c r="C1321">
        <v>1995</v>
      </c>
      <c r="D1321">
        <v>3</v>
      </c>
      <c r="E1321">
        <v>3</v>
      </c>
      <c r="F1321">
        <v>41.584471499999999</v>
      </c>
    </row>
    <row r="1322" spans="1:6">
      <c r="A1322" t="s">
        <v>143</v>
      </c>
      <c r="B1322" t="s">
        <v>127</v>
      </c>
      <c r="C1322">
        <v>1995</v>
      </c>
      <c r="D1322">
        <v>3</v>
      </c>
      <c r="E1322">
        <v>4</v>
      </c>
      <c r="F1322">
        <v>47.438655000000004</v>
      </c>
    </row>
    <row r="1323" spans="1:6">
      <c r="A1323" t="s">
        <v>143</v>
      </c>
      <c r="B1323" t="s">
        <v>127</v>
      </c>
      <c r="C1323">
        <v>1995</v>
      </c>
      <c r="D1323">
        <v>3</v>
      </c>
      <c r="E1323">
        <v>5</v>
      </c>
      <c r="F1323">
        <v>47.363064375000008</v>
      </c>
    </row>
    <row r="1324" spans="1:6">
      <c r="A1324" t="s">
        <v>143</v>
      </c>
      <c r="B1324" t="s">
        <v>127</v>
      </c>
      <c r="C1324">
        <v>1995</v>
      </c>
      <c r="D1324">
        <v>3</v>
      </c>
      <c r="E1324">
        <v>6</v>
      </c>
      <c r="F1324">
        <v>42.552254250000004</v>
      </c>
    </row>
    <row r="1325" spans="1:6">
      <c r="A1325" t="s">
        <v>143</v>
      </c>
      <c r="B1325" t="s">
        <v>127</v>
      </c>
      <c r="C1325">
        <v>1995</v>
      </c>
      <c r="D1325">
        <v>3</v>
      </c>
      <c r="E1325">
        <v>7</v>
      </c>
      <c r="F1325">
        <v>43.4700475</v>
      </c>
    </row>
    <row r="1326" spans="1:6">
      <c r="A1326" t="s">
        <v>143</v>
      </c>
      <c r="B1326" t="s">
        <v>127</v>
      </c>
      <c r="C1326">
        <v>1995</v>
      </c>
      <c r="D1326">
        <v>3</v>
      </c>
      <c r="E1326">
        <v>8</v>
      </c>
      <c r="F1326">
        <v>42.88509775</v>
      </c>
    </row>
    <row r="1327" spans="1:6">
      <c r="A1327" t="s">
        <v>143</v>
      </c>
      <c r="B1327" t="s">
        <v>127</v>
      </c>
      <c r="C1327">
        <v>1995</v>
      </c>
      <c r="D1327">
        <v>3</v>
      </c>
      <c r="E1327">
        <v>9</v>
      </c>
      <c r="F1327">
        <v>44.2687685</v>
      </c>
    </row>
    <row r="1328" spans="1:6">
      <c r="A1328" t="s">
        <v>143</v>
      </c>
      <c r="B1328" t="s">
        <v>127</v>
      </c>
      <c r="C1328">
        <v>1995</v>
      </c>
      <c r="D1328">
        <v>3</v>
      </c>
      <c r="E1328">
        <v>10</v>
      </c>
      <c r="F1328">
        <v>44.147379374999993</v>
      </c>
    </row>
    <row r="1329" spans="1:6">
      <c r="A1329" t="s">
        <v>143</v>
      </c>
      <c r="B1329" t="s">
        <v>127</v>
      </c>
      <c r="C1329">
        <v>1995</v>
      </c>
      <c r="D1329">
        <v>3</v>
      </c>
      <c r="E1329">
        <v>11</v>
      </c>
      <c r="F1329">
        <v>46.41508575000001</v>
      </c>
    </row>
    <row r="1330" spans="1:6">
      <c r="A1330" t="s">
        <v>143</v>
      </c>
      <c r="B1330" t="s">
        <v>127</v>
      </c>
      <c r="C1330">
        <v>1995</v>
      </c>
      <c r="D1330">
        <v>3</v>
      </c>
      <c r="E1330">
        <v>12</v>
      </c>
      <c r="F1330">
        <v>43.307151250000011</v>
      </c>
    </row>
    <row r="1331" spans="1:6">
      <c r="A1331" t="s">
        <v>143</v>
      </c>
      <c r="B1331" t="s">
        <v>127</v>
      </c>
      <c r="C1331">
        <v>1995</v>
      </c>
      <c r="D1331">
        <v>3</v>
      </c>
      <c r="E1331">
        <v>13</v>
      </c>
      <c r="F1331">
        <v>49.293034999999996</v>
      </c>
    </row>
    <row r="1332" spans="1:6">
      <c r="A1332" t="s">
        <v>143</v>
      </c>
      <c r="B1332" t="s">
        <v>127</v>
      </c>
      <c r="C1332">
        <v>1995</v>
      </c>
      <c r="D1332">
        <v>3</v>
      </c>
      <c r="E1332">
        <v>14</v>
      </c>
      <c r="F1332">
        <v>42.736166000000004</v>
      </c>
    </row>
    <row r="1333" spans="1:6">
      <c r="A1333" t="s">
        <v>143</v>
      </c>
      <c r="B1333" t="s">
        <v>127</v>
      </c>
      <c r="C1333">
        <v>1995</v>
      </c>
      <c r="D1333">
        <v>4</v>
      </c>
      <c r="E1333">
        <v>1</v>
      </c>
      <c r="F1333">
        <v>32.561625250000006</v>
      </c>
    </row>
    <row r="1334" spans="1:6">
      <c r="A1334" t="s">
        <v>143</v>
      </c>
      <c r="B1334" t="s">
        <v>127</v>
      </c>
      <c r="C1334">
        <v>1995</v>
      </c>
      <c r="D1334">
        <v>4</v>
      </c>
      <c r="E1334">
        <v>2</v>
      </c>
      <c r="F1334">
        <v>30.917254499999999</v>
      </c>
    </row>
    <row r="1335" spans="1:6">
      <c r="A1335" t="s">
        <v>143</v>
      </c>
      <c r="B1335" t="s">
        <v>127</v>
      </c>
      <c r="C1335">
        <v>1995</v>
      </c>
      <c r="D1335">
        <v>4</v>
      </c>
      <c r="E1335">
        <v>3</v>
      </c>
      <c r="F1335">
        <v>38.608589250000001</v>
      </c>
    </row>
    <row r="1336" spans="1:6">
      <c r="A1336" t="s">
        <v>143</v>
      </c>
      <c r="B1336" t="s">
        <v>127</v>
      </c>
      <c r="C1336">
        <v>1995</v>
      </c>
      <c r="D1336">
        <v>4</v>
      </c>
      <c r="E1336">
        <v>4</v>
      </c>
      <c r="F1336">
        <v>41.398681499999995</v>
      </c>
    </row>
    <row r="1337" spans="1:6">
      <c r="A1337" t="s">
        <v>143</v>
      </c>
      <c r="B1337" t="s">
        <v>127</v>
      </c>
      <c r="C1337">
        <v>1995</v>
      </c>
      <c r="D1337">
        <v>4</v>
      </c>
      <c r="E1337">
        <v>5</v>
      </c>
      <c r="F1337">
        <v>42.189050750000007</v>
      </c>
    </row>
    <row r="1338" spans="1:6">
      <c r="A1338" t="s">
        <v>143</v>
      </c>
      <c r="B1338" t="s">
        <v>127</v>
      </c>
      <c r="C1338">
        <v>1995</v>
      </c>
      <c r="D1338">
        <v>4</v>
      </c>
      <c r="E1338">
        <v>6</v>
      </c>
      <c r="F1338">
        <v>48.197023874999992</v>
      </c>
    </row>
    <row r="1339" spans="1:6">
      <c r="A1339" t="s">
        <v>143</v>
      </c>
      <c r="B1339" t="s">
        <v>127</v>
      </c>
      <c r="C1339">
        <v>1995</v>
      </c>
      <c r="D1339">
        <v>4</v>
      </c>
      <c r="E1339">
        <v>7</v>
      </c>
      <c r="F1339">
        <v>48.622793999999992</v>
      </c>
    </row>
    <row r="1340" spans="1:6">
      <c r="A1340" t="s">
        <v>143</v>
      </c>
      <c r="B1340" t="s">
        <v>127</v>
      </c>
      <c r="C1340">
        <v>1995</v>
      </c>
      <c r="D1340">
        <v>4</v>
      </c>
      <c r="E1340">
        <v>8</v>
      </c>
      <c r="F1340">
        <v>36.241719250000003</v>
      </c>
    </row>
    <row r="1341" spans="1:6">
      <c r="A1341" t="s">
        <v>143</v>
      </c>
      <c r="B1341" t="s">
        <v>127</v>
      </c>
      <c r="C1341">
        <v>1995</v>
      </c>
      <c r="D1341">
        <v>4</v>
      </c>
      <c r="E1341">
        <v>9</v>
      </c>
      <c r="F1341">
        <v>42.594584999999995</v>
      </c>
    </row>
    <row r="1342" spans="1:6">
      <c r="A1342" t="s">
        <v>143</v>
      </c>
      <c r="B1342" t="s">
        <v>127</v>
      </c>
      <c r="C1342">
        <v>1995</v>
      </c>
      <c r="D1342">
        <v>4</v>
      </c>
      <c r="E1342">
        <v>10</v>
      </c>
      <c r="F1342">
        <v>44.19420499999999</v>
      </c>
    </row>
    <row r="1343" spans="1:6">
      <c r="A1343" t="s">
        <v>143</v>
      </c>
      <c r="B1343" t="s">
        <v>127</v>
      </c>
      <c r="C1343">
        <v>1995</v>
      </c>
      <c r="D1343">
        <v>4</v>
      </c>
      <c r="E1343">
        <v>11</v>
      </c>
      <c r="F1343">
        <v>38.970537375000013</v>
      </c>
    </row>
    <row r="1344" spans="1:6">
      <c r="A1344" t="s">
        <v>143</v>
      </c>
      <c r="B1344" t="s">
        <v>127</v>
      </c>
      <c r="C1344">
        <v>1995</v>
      </c>
      <c r="D1344">
        <v>4</v>
      </c>
      <c r="E1344">
        <v>12</v>
      </c>
      <c r="F1344">
        <v>45.26943575</v>
      </c>
    </row>
    <row r="1345" spans="1:6">
      <c r="A1345" t="s">
        <v>143</v>
      </c>
      <c r="B1345" t="s">
        <v>127</v>
      </c>
      <c r="C1345">
        <v>1995</v>
      </c>
      <c r="D1345">
        <v>4</v>
      </c>
      <c r="E1345">
        <v>13</v>
      </c>
      <c r="F1345">
        <v>43.919933749999998</v>
      </c>
    </row>
    <row r="1346" spans="1:6">
      <c r="A1346" t="s">
        <v>143</v>
      </c>
      <c r="B1346" t="s">
        <v>127</v>
      </c>
      <c r="C1346">
        <v>1995</v>
      </c>
      <c r="D1346">
        <v>4</v>
      </c>
      <c r="E1346">
        <v>14</v>
      </c>
      <c r="F1346">
        <v>42.971370749999998</v>
      </c>
    </row>
    <row r="1347" spans="1:6">
      <c r="A1347" t="s">
        <v>143</v>
      </c>
      <c r="B1347" t="s">
        <v>127</v>
      </c>
      <c r="C1347">
        <v>1996</v>
      </c>
      <c r="D1347">
        <v>1</v>
      </c>
      <c r="E1347">
        <v>1</v>
      </c>
      <c r="F1347">
        <v>17.987756707317072</v>
      </c>
    </row>
    <row r="1348" spans="1:6">
      <c r="A1348" t="s">
        <v>143</v>
      </c>
      <c r="B1348" t="s">
        <v>127</v>
      </c>
      <c r="C1348">
        <v>1996</v>
      </c>
      <c r="D1348">
        <v>1</v>
      </c>
      <c r="E1348">
        <v>2</v>
      </c>
      <c r="F1348">
        <v>8.2659416158536576</v>
      </c>
    </row>
    <row r="1349" spans="1:6">
      <c r="A1349" t="s">
        <v>143</v>
      </c>
      <c r="B1349" t="s">
        <v>127</v>
      </c>
      <c r="C1349">
        <v>1996</v>
      </c>
      <c r="D1349">
        <v>1</v>
      </c>
      <c r="E1349">
        <v>3</v>
      </c>
      <c r="F1349">
        <v>22.365005487804876</v>
      </c>
    </row>
    <row r="1350" spans="1:6">
      <c r="A1350" t="s">
        <v>143</v>
      </c>
      <c r="B1350" t="s">
        <v>127</v>
      </c>
      <c r="C1350">
        <v>1996</v>
      </c>
      <c r="D1350">
        <v>1</v>
      </c>
      <c r="E1350">
        <v>4</v>
      </c>
      <c r="F1350">
        <v>21.946006097560979</v>
      </c>
    </row>
    <row r="1351" spans="1:6">
      <c r="A1351" t="s">
        <v>143</v>
      </c>
      <c r="B1351" t="s">
        <v>127</v>
      </c>
      <c r="C1351">
        <v>1996</v>
      </c>
      <c r="D1351">
        <v>1</v>
      </c>
      <c r="E1351">
        <v>5</v>
      </c>
      <c r="F1351">
        <v>30.936084756097557</v>
      </c>
    </row>
    <row r="1352" spans="1:6">
      <c r="A1352" t="s">
        <v>143</v>
      </c>
      <c r="B1352" t="s">
        <v>127</v>
      </c>
      <c r="C1352">
        <v>1996</v>
      </c>
      <c r="D1352">
        <v>1</v>
      </c>
      <c r="E1352">
        <v>6</v>
      </c>
      <c r="F1352">
        <v>27.092195121951224</v>
      </c>
    </row>
    <row r="1353" spans="1:6">
      <c r="A1353" t="s">
        <v>143</v>
      </c>
      <c r="B1353" t="s">
        <v>127</v>
      </c>
      <c r="C1353">
        <v>1996</v>
      </c>
      <c r="D1353">
        <v>1</v>
      </c>
      <c r="E1353">
        <v>7</v>
      </c>
      <c r="F1353">
        <v>34.802403658536583</v>
      </c>
    </row>
    <row r="1354" spans="1:6">
      <c r="A1354" t="s">
        <v>143</v>
      </c>
      <c r="B1354" t="s">
        <v>127</v>
      </c>
      <c r="C1354">
        <v>1996</v>
      </c>
      <c r="D1354">
        <v>1</v>
      </c>
      <c r="E1354">
        <v>8</v>
      </c>
      <c r="F1354">
        <v>17.24659481707317</v>
      </c>
    </row>
    <row r="1355" spans="1:6">
      <c r="A1355" t="s">
        <v>143</v>
      </c>
      <c r="B1355" t="s">
        <v>127</v>
      </c>
      <c r="C1355">
        <v>1996</v>
      </c>
      <c r="D1355">
        <v>1</v>
      </c>
      <c r="E1355">
        <v>9</v>
      </c>
      <c r="F1355">
        <v>29.770279268292686</v>
      </c>
    </row>
    <row r="1356" spans="1:6">
      <c r="A1356" t="s">
        <v>143</v>
      </c>
      <c r="B1356" t="s">
        <v>127</v>
      </c>
      <c r="C1356">
        <v>1996</v>
      </c>
      <c r="D1356">
        <v>1</v>
      </c>
      <c r="E1356">
        <v>10</v>
      </c>
      <c r="F1356">
        <v>31.746176067073169</v>
      </c>
    </row>
    <row r="1357" spans="1:6">
      <c r="A1357" t="s">
        <v>143</v>
      </c>
      <c r="B1357" t="s">
        <v>127</v>
      </c>
      <c r="C1357">
        <v>1996</v>
      </c>
      <c r="D1357">
        <v>1</v>
      </c>
      <c r="E1357">
        <v>11</v>
      </c>
      <c r="F1357">
        <v>38.671231097560977</v>
      </c>
    </row>
    <row r="1358" spans="1:6">
      <c r="A1358" t="s">
        <v>143</v>
      </c>
      <c r="B1358" t="s">
        <v>127</v>
      </c>
      <c r="C1358">
        <v>1996</v>
      </c>
      <c r="D1358">
        <v>1</v>
      </c>
      <c r="E1358">
        <v>12</v>
      </c>
      <c r="F1358">
        <v>36.433173780487799</v>
      </c>
    </row>
    <row r="1359" spans="1:6">
      <c r="A1359" t="s">
        <v>143</v>
      </c>
      <c r="B1359" t="s">
        <v>127</v>
      </c>
      <c r="C1359">
        <v>1996</v>
      </c>
      <c r="D1359">
        <v>1</v>
      </c>
      <c r="E1359">
        <v>13</v>
      </c>
      <c r="F1359">
        <v>38.445573475609756</v>
      </c>
    </row>
    <row r="1360" spans="1:6">
      <c r="A1360" t="s">
        <v>143</v>
      </c>
      <c r="B1360" t="s">
        <v>127</v>
      </c>
      <c r="C1360">
        <v>1996</v>
      </c>
      <c r="D1360">
        <v>1</v>
      </c>
      <c r="E1360">
        <v>14</v>
      </c>
      <c r="F1360">
        <v>28.737186432926823</v>
      </c>
    </row>
    <row r="1361" spans="1:6">
      <c r="A1361" t="s">
        <v>143</v>
      </c>
      <c r="B1361" t="s">
        <v>127</v>
      </c>
      <c r="C1361">
        <v>1996</v>
      </c>
      <c r="D1361">
        <v>2</v>
      </c>
      <c r="E1361">
        <v>1</v>
      </c>
      <c r="F1361">
        <v>15.847772103658537</v>
      </c>
    </row>
    <row r="1362" spans="1:6">
      <c r="A1362" t="s">
        <v>143</v>
      </c>
      <c r="B1362" t="s">
        <v>127</v>
      </c>
      <c r="C1362">
        <v>1996</v>
      </c>
      <c r="D1362">
        <v>2</v>
      </c>
      <c r="E1362">
        <v>2</v>
      </c>
      <c r="F1362">
        <v>20.576455792682925</v>
      </c>
    </row>
    <row r="1363" spans="1:6">
      <c r="A1363" t="s">
        <v>143</v>
      </c>
      <c r="B1363" t="s">
        <v>127</v>
      </c>
      <c r="C1363">
        <v>1996</v>
      </c>
      <c r="D1363">
        <v>2</v>
      </c>
      <c r="E1363">
        <v>3</v>
      </c>
      <c r="F1363">
        <v>21.972124390243899</v>
      </c>
    </row>
    <row r="1364" spans="1:6">
      <c r="A1364" t="s">
        <v>143</v>
      </c>
      <c r="B1364" t="s">
        <v>127</v>
      </c>
      <c r="C1364">
        <v>1996</v>
      </c>
      <c r="D1364">
        <v>2</v>
      </c>
      <c r="E1364">
        <v>4</v>
      </c>
      <c r="F1364">
        <v>20.051765853658537</v>
      </c>
    </row>
    <row r="1365" spans="1:6">
      <c r="A1365" t="s">
        <v>143</v>
      </c>
      <c r="B1365" t="s">
        <v>127</v>
      </c>
      <c r="C1365">
        <v>1996</v>
      </c>
      <c r="D1365">
        <v>2</v>
      </c>
      <c r="E1365">
        <v>5</v>
      </c>
      <c r="F1365">
        <v>32.661275457317068</v>
      </c>
    </row>
    <row r="1366" spans="1:6">
      <c r="A1366" t="s">
        <v>143</v>
      </c>
      <c r="B1366" t="s">
        <v>127</v>
      </c>
      <c r="C1366">
        <v>1996</v>
      </c>
      <c r="D1366">
        <v>2</v>
      </c>
      <c r="E1366">
        <v>6</v>
      </c>
      <c r="F1366">
        <v>39.522731707317071</v>
      </c>
    </row>
    <row r="1367" spans="1:6">
      <c r="A1367" t="s">
        <v>143</v>
      </c>
      <c r="B1367" t="s">
        <v>127</v>
      </c>
      <c r="C1367">
        <v>1996</v>
      </c>
      <c r="D1367">
        <v>2</v>
      </c>
      <c r="E1367">
        <v>7</v>
      </c>
      <c r="F1367">
        <v>39.412522103658532</v>
      </c>
    </row>
    <row r="1368" spans="1:6">
      <c r="A1368" t="s">
        <v>143</v>
      </c>
      <c r="B1368" t="s">
        <v>127</v>
      </c>
      <c r="C1368">
        <v>1996</v>
      </c>
      <c r="D1368">
        <v>2</v>
      </c>
      <c r="E1368">
        <v>8</v>
      </c>
      <c r="F1368">
        <v>13.463758536585367</v>
      </c>
    </row>
    <row r="1369" spans="1:6">
      <c r="A1369" t="s">
        <v>143</v>
      </c>
      <c r="B1369" t="s">
        <v>127</v>
      </c>
      <c r="C1369">
        <v>1996</v>
      </c>
      <c r="D1369">
        <v>2</v>
      </c>
      <c r="E1369">
        <v>9</v>
      </c>
      <c r="F1369">
        <v>38.816652439024388</v>
      </c>
    </row>
    <row r="1370" spans="1:6">
      <c r="A1370" t="s">
        <v>143</v>
      </c>
      <c r="B1370" t="s">
        <v>127</v>
      </c>
      <c r="C1370">
        <v>1996</v>
      </c>
      <c r="D1370">
        <v>2</v>
      </c>
      <c r="E1370">
        <v>10</v>
      </c>
      <c r="F1370">
        <v>35.808917073170733</v>
      </c>
    </row>
    <row r="1371" spans="1:6">
      <c r="A1371" t="s">
        <v>143</v>
      </c>
      <c r="B1371" t="s">
        <v>127</v>
      </c>
      <c r="C1371">
        <v>1996</v>
      </c>
      <c r="D1371">
        <v>2</v>
      </c>
      <c r="E1371">
        <v>11</v>
      </c>
      <c r="F1371">
        <v>35.049531402439023</v>
      </c>
    </row>
    <row r="1372" spans="1:6">
      <c r="A1372" t="s">
        <v>143</v>
      </c>
      <c r="B1372" t="s">
        <v>127</v>
      </c>
      <c r="C1372">
        <v>1996</v>
      </c>
      <c r="D1372">
        <v>2</v>
      </c>
      <c r="E1372">
        <v>12</v>
      </c>
      <c r="F1372">
        <v>39.614643750000006</v>
      </c>
    </row>
    <row r="1373" spans="1:6">
      <c r="A1373" t="s">
        <v>143</v>
      </c>
      <c r="B1373" t="s">
        <v>127</v>
      </c>
      <c r="C1373">
        <v>1996</v>
      </c>
      <c r="D1373">
        <v>2</v>
      </c>
      <c r="E1373">
        <v>13</v>
      </c>
      <c r="F1373">
        <v>40.665609908536581</v>
      </c>
    </row>
    <row r="1374" spans="1:6">
      <c r="A1374" t="s">
        <v>143</v>
      </c>
      <c r="B1374" t="s">
        <v>127</v>
      </c>
      <c r="C1374">
        <v>1996</v>
      </c>
      <c r="D1374">
        <v>2</v>
      </c>
      <c r="E1374">
        <v>14</v>
      </c>
      <c r="F1374">
        <v>37.580515701219511</v>
      </c>
    </row>
    <row r="1375" spans="1:6">
      <c r="A1375" t="s">
        <v>143</v>
      </c>
      <c r="B1375" t="s">
        <v>127</v>
      </c>
      <c r="C1375">
        <v>1996</v>
      </c>
      <c r="D1375">
        <v>3</v>
      </c>
      <c r="E1375">
        <v>1</v>
      </c>
      <c r="F1375">
        <v>15.762610975609755</v>
      </c>
    </row>
    <row r="1376" spans="1:6">
      <c r="A1376" t="s">
        <v>143</v>
      </c>
      <c r="B1376" t="s">
        <v>127</v>
      </c>
      <c r="C1376">
        <v>1996</v>
      </c>
      <c r="D1376">
        <v>3</v>
      </c>
      <c r="E1376">
        <v>2</v>
      </c>
      <c r="F1376">
        <v>20.203772103658533</v>
      </c>
    </row>
    <row r="1377" spans="1:6">
      <c r="A1377" t="s">
        <v>143</v>
      </c>
      <c r="B1377" t="s">
        <v>127</v>
      </c>
      <c r="C1377">
        <v>1996</v>
      </c>
      <c r="D1377">
        <v>3</v>
      </c>
      <c r="E1377">
        <v>3</v>
      </c>
      <c r="F1377">
        <v>26.678360365853656</v>
      </c>
    </row>
    <row r="1378" spans="1:6">
      <c r="A1378" t="s">
        <v>143</v>
      </c>
      <c r="B1378" t="s">
        <v>127</v>
      </c>
      <c r="C1378">
        <v>1996</v>
      </c>
      <c r="D1378">
        <v>3</v>
      </c>
      <c r="E1378">
        <v>4</v>
      </c>
      <c r="F1378">
        <v>34.953063414634144</v>
      </c>
    </row>
    <row r="1379" spans="1:6">
      <c r="A1379" t="s">
        <v>143</v>
      </c>
      <c r="B1379" t="s">
        <v>127</v>
      </c>
      <c r="C1379">
        <v>1996</v>
      </c>
      <c r="D1379">
        <v>3</v>
      </c>
      <c r="E1379">
        <v>5</v>
      </c>
      <c r="F1379">
        <v>26.662165548780482</v>
      </c>
    </row>
    <row r="1380" spans="1:6">
      <c r="A1380" t="s">
        <v>143</v>
      </c>
      <c r="B1380" t="s">
        <v>127</v>
      </c>
      <c r="C1380">
        <v>1996</v>
      </c>
      <c r="D1380">
        <v>3</v>
      </c>
      <c r="E1380">
        <v>6</v>
      </c>
      <c r="F1380">
        <v>36.942628048780485</v>
      </c>
    </row>
    <row r="1381" spans="1:6">
      <c r="A1381" t="s">
        <v>143</v>
      </c>
      <c r="B1381" t="s">
        <v>127</v>
      </c>
      <c r="C1381">
        <v>1996</v>
      </c>
      <c r="D1381">
        <v>3</v>
      </c>
      <c r="E1381">
        <v>7</v>
      </c>
      <c r="F1381">
        <v>40.004592073170734</v>
      </c>
    </row>
    <row r="1382" spans="1:6">
      <c r="A1382" t="s">
        <v>143</v>
      </c>
      <c r="B1382" t="s">
        <v>127</v>
      </c>
      <c r="C1382">
        <v>1996</v>
      </c>
      <c r="D1382">
        <v>3</v>
      </c>
      <c r="E1382">
        <v>8</v>
      </c>
      <c r="F1382">
        <v>39.847218292682925</v>
      </c>
    </row>
    <row r="1383" spans="1:6">
      <c r="A1383" t="s">
        <v>143</v>
      </c>
      <c r="B1383" t="s">
        <v>127</v>
      </c>
      <c r="C1383">
        <v>1996</v>
      </c>
      <c r="D1383">
        <v>3</v>
      </c>
      <c r="E1383">
        <v>9</v>
      </c>
      <c r="F1383">
        <v>27.353082926829266</v>
      </c>
    </row>
    <row r="1384" spans="1:6">
      <c r="A1384" t="s">
        <v>143</v>
      </c>
      <c r="B1384" t="s">
        <v>127</v>
      </c>
      <c r="C1384">
        <v>1996</v>
      </c>
      <c r="D1384">
        <v>3</v>
      </c>
      <c r="E1384">
        <v>10</v>
      </c>
      <c r="F1384">
        <v>40.815365853658541</v>
      </c>
    </row>
    <row r="1385" spans="1:6">
      <c r="A1385" t="s">
        <v>143</v>
      </c>
      <c r="B1385" t="s">
        <v>127</v>
      </c>
      <c r="C1385">
        <v>1996</v>
      </c>
      <c r="D1385">
        <v>3</v>
      </c>
      <c r="E1385">
        <v>11</v>
      </c>
      <c r="F1385">
        <v>42.058198170731721</v>
      </c>
    </row>
    <row r="1386" spans="1:6">
      <c r="A1386" t="s">
        <v>143</v>
      </c>
      <c r="B1386" t="s">
        <v>127</v>
      </c>
      <c r="C1386">
        <v>1996</v>
      </c>
      <c r="D1386">
        <v>3</v>
      </c>
      <c r="E1386">
        <v>12</v>
      </c>
      <c r="F1386">
        <v>25.88265625</v>
      </c>
    </row>
    <row r="1387" spans="1:6">
      <c r="A1387" t="s">
        <v>143</v>
      </c>
      <c r="B1387" t="s">
        <v>127</v>
      </c>
      <c r="C1387">
        <v>1996</v>
      </c>
      <c r="D1387">
        <v>3</v>
      </c>
      <c r="E1387">
        <v>13</v>
      </c>
      <c r="F1387">
        <v>24.298164939024389</v>
      </c>
    </row>
    <row r="1388" spans="1:6">
      <c r="A1388" t="s">
        <v>143</v>
      </c>
      <c r="B1388" t="s">
        <v>127</v>
      </c>
      <c r="C1388">
        <v>1996</v>
      </c>
      <c r="D1388">
        <v>3</v>
      </c>
      <c r="E1388">
        <v>14</v>
      </c>
      <c r="F1388">
        <v>17.39389756097561</v>
      </c>
    </row>
    <row r="1389" spans="1:6">
      <c r="A1389" t="s">
        <v>143</v>
      </c>
      <c r="B1389" t="s">
        <v>127</v>
      </c>
      <c r="C1389">
        <v>1996</v>
      </c>
      <c r="D1389">
        <v>4</v>
      </c>
      <c r="E1389">
        <v>1</v>
      </c>
      <c r="F1389">
        <v>21.261120274390244</v>
      </c>
    </row>
    <row r="1390" spans="1:6">
      <c r="A1390" t="s">
        <v>143</v>
      </c>
      <c r="B1390" t="s">
        <v>127</v>
      </c>
      <c r="C1390">
        <v>1996</v>
      </c>
      <c r="D1390">
        <v>4</v>
      </c>
      <c r="E1390">
        <v>2</v>
      </c>
      <c r="F1390">
        <v>23.008445121951219</v>
      </c>
    </row>
    <row r="1391" spans="1:6">
      <c r="A1391" t="s">
        <v>143</v>
      </c>
      <c r="B1391" t="s">
        <v>127</v>
      </c>
      <c r="C1391">
        <v>1996</v>
      </c>
      <c r="D1391">
        <v>4</v>
      </c>
      <c r="E1391">
        <v>3</v>
      </c>
      <c r="F1391">
        <v>24.300267682926826</v>
      </c>
    </row>
    <row r="1392" spans="1:6">
      <c r="A1392" t="s">
        <v>143</v>
      </c>
      <c r="B1392" t="s">
        <v>127</v>
      </c>
      <c r="C1392">
        <v>1996</v>
      </c>
      <c r="D1392">
        <v>4</v>
      </c>
      <c r="E1392">
        <v>4</v>
      </c>
      <c r="F1392">
        <v>32.205846951219513</v>
      </c>
    </row>
    <row r="1393" spans="1:6">
      <c r="A1393" t="s">
        <v>143</v>
      </c>
      <c r="B1393" t="s">
        <v>127</v>
      </c>
      <c r="C1393">
        <v>1996</v>
      </c>
      <c r="D1393">
        <v>4</v>
      </c>
      <c r="E1393">
        <v>5</v>
      </c>
      <c r="F1393">
        <v>15.957649695121951</v>
      </c>
    </row>
    <row r="1394" spans="1:6">
      <c r="A1394" t="s">
        <v>143</v>
      </c>
      <c r="B1394" t="s">
        <v>127</v>
      </c>
      <c r="C1394">
        <v>1996</v>
      </c>
      <c r="D1394">
        <v>4</v>
      </c>
      <c r="E1394">
        <v>6</v>
      </c>
      <c r="F1394">
        <v>35.986137804878048</v>
      </c>
    </row>
    <row r="1395" spans="1:6">
      <c r="A1395" t="s">
        <v>143</v>
      </c>
      <c r="B1395" t="s">
        <v>127</v>
      </c>
      <c r="C1395">
        <v>1996</v>
      </c>
      <c r="D1395">
        <v>4</v>
      </c>
      <c r="E1395">
        <v>7</v>
      </c>
      <c r="F1395">
        <v>40.832114024390236</v>
      </c>
    </row>
    <row r="1396" spans="1:6">
      <c r="A1396" t="s">
        <v>143</v>
      </c>
      <c r="B1396" t="s">
        <v>127</v>
      </c>
      <c r="C1396">
        <v>1996</v>
      </c>
      <c r="D1396">
        <v>4</v>
      </c>
      <c r="E1396">
        <v>8</v>
      </c>
      <c r="F1396">
        <v>35.330524390243909</v>
      </c>
    </row>
    <row r="1397" spans="1:6">
      <c r="A1397" t="s">
        <v>143</v>
      </c>
      <c r="B1397" t="s">
        <v>127</v>
      </c>
      <c r="C1397">
        <v>1996</v>
      </c>
      <c r="D1397">
        <v>4</v>
      </c>
      <c r="E1397">
        <v>9</v>
      </c>
      <c r="F1397">
        <v>36.946981097560979</v>
      </c>
    </row>
    <row r="1398" spans="1:6">
      <c r="A1398" t="s">
        <v>143</v>
      </c>
      <c r="B1398" t="s">
        <v>127</v>
      </c>
      <c r="C1398">
        <v>1996</v>
      </c>
      <c r="D1398">
        <v>4</v>
      </c>
      <c r="E1398">
        <v>10</v>
      </c>
      <c r="F1398">
        <v>32.88115975609756</v>
      </c>
    </row>
    <row r="1399" spans="1:6">
      <c r="A1399" t="s">
        <v>143</v>
      </c>
      <c r="B1399" t="s">
        <v>127</v>
      </c>
      <c r="C1399">
        <v>1996</v>
      </c>
      <c r="D1399">
        <v>4</v>
      </c>
      <c r="E1399">
        <v>11</v>
      </c>
      <c r="F1399">
        <v>33.57281493902439</v>
      </c>
    </row>
    <row r="1400" spans="1:6">
      <c r="A1400" t="s">
        <v>143</v>
      </c>
      <c r="B1400" t="s">
        <v>127</v>
      </c>
      <c r="C1400">
        <v>1996</v>
      </c>
      <c r="D1400">
        <v>4</v>
      </c>
      <c r="E1400">
        <v>12</v>
      </c>
      <c r="F1400">
        <v>37.842012195121946</v>
      </c>
    </row>
    <row r="1401" spans="1:6">
      <c r="A1401" t="s">
        <v>143</v>
      </c>
      <c r="B1401" t="s">
        <v>127</v>
      </c>
      <c r="C1401">
        <v>1996</v>
      </c>
      <c r="D1401">
        <v>4</v>
      </c>
      <c r="E1401">
        <v>13</v>
      </c>
      <c r="F1401">
        <v>34.742825914634146</v>
      </c>
    </row>
    <row r="1402" spans="1:6">
      <c r="A1402" t="s">
        <v>143</v>
      </c>
      <c r="B1402" t="s">
        <v>127</v>
      </c>
      <c r="C1402">
        <v>1996</v>
      </c>
      <c r="D1402">
        <v>4</v>
      </c>
      <c r="E1402">
        <v>14</v>
      </c>
      <c r="F1402">
        <v>37.129292682926824</v>
      </c>
    </row>
    <row r="1403" spans="1:6">
      <c r="A1403" t="s">
        <v>143</v>
      </c>
      <c r="B1403" t="s">
        <v>127</v>
      </c>
      <c r="C1403">
        <v>1997</v>
      </c>
      <c r="D1403">
        <v>1</v>
      </c>
      <c r="E1403">
        <v>1</v>
      </c>
      <c r="F1403">
        <v>20.725307926829263</v>
      </c>
    </row>
    <row r="1404" spans="1:6">
      <c r="A1404" t="s">
        <v>143</v>
      </c>
      <c r="B1404" t="s">
        <v>127</v>
      </c>
      <c r="C1404">
        <v>1997</v>
      </c>
      <c r="D1404">
        <v>1</v>
      </c>
      <c r="E1404">
        <v>2</v>
      </c>
      <c r="F1404">
        <v>17.468858536585362</v>
      </c>
    </row>
    <row r="1405" spans="1:6">
      <c r="A1405" t="s">
        <v>143</v>
      </c>
      <c r="B1405" t="s">
        <v>127</v>
      </c>
      <c r="C1405">
        <v>1997</v>
      </c>
      <c r="D1405">
        <v>1</v>
      </c>
      <c r="E1405">
        <v>3</v>
      </c>
      <c r="F1405">
        <v>20.895187500000002</v>
      </c>
    </row>
    <row r="1406" spans="1:6">
      <c r="A1406" t="s">
        <v>143</v>
      </c>
      <c r="B1406" t="s">
        <v>127</v>
      </c>
      <c r="C1406">
        <v>1997</v>
      </c>
      <c r="D1406">
        <v>1</v>
      </c>
      <c r="E1406">
        <v>4</v>
      </c>
      <c r="F1406">
        <v>19.078564329268293</v>
      </c>
    </row>
    <row r="1407" spans="1:6">
      <c r="A1407" t="s">
        <v>143</v>
      </c>
      <c r="B1407" t="s">
        <v>127</v>
      </c>
      <c r="C1407">
        <v>1997</v>
      </c>
      <c r="D1407">
        <v>1</v>
      </c>
      <c r="E1407">
        <v>5</v>
      </c>
      <c r="F1407">
        <v>36.481905792682923</v>
      </c>
    </row>
    <row r="1408" spans="1:6">
      <c r="A1408" t="s">
        <v>143</v>
      </c>
      <c r="B1408" t="s">
        <v>127</v>
      </c>
      <c r="C1408">
        <v>1997</v>
      </c>
      <c r="D1408">
        <v>1</v>
      </c>
      <c r="E1408">
        <v>6</v>
      </c>
      <c r="F1408">
        <v>28.794753658536589</v>
      </c>
    </row>
    <row r="1409" spans="1:6">
      <c r="A1409" t="s">
        <v>143</v>
      </c>
      <c r="B1409" t="s">
        <v>127</v>
      </c>
      <c r="C1409">
        <v>1997</v>
      </c>
      <c r="D1409">
        <v>1</v>
      </c>
      <c r="E1409">
        <v>7</v>
      </c>
      <c r="F1409">
        <v>55.996512804878058</v>
      </c>
    </row>
    <row r="1410" spans="1:6">
      <c r="A1410" t="s">
        <v>143</v>
      </c>
      <c r="B1410" t="s">
        <v>127</v>
      </c>
      <c r="C1410">
        <v>1997</v>
      </c>
      <c r="D1410">
        <v>1</v>
      </c>
      <c r="E1410">
        <v>8</v>
      </c>
      <c r="F1410">
        <v>44.605008384146338</v>
      </c>
    </row>
    <row r="1411" spans="1:6">
      <c r="A1411" t="s">
        <v>143</v>
      </c>
      <c r="B1411" t="s">
        <v>127</v>
      </c>
      <c r="C1411">
        <v>1997</v>
      </c>
      <c r="D1411">
        <v>1</v>
      </c>
      <c r="E1411">
        <v>9</v>
      </c>
      <c r="F1411">
        <v>46.761925609756091</v>
      </c>
    </row>
    <row r="1412" spans="1:6">
      <c r="A1412" t="s">
        <v>143</v>
      </c>
      <c r="B1412" t="s">
        <v>127</v>
      </c>
      <c r="C1412">
        <v>1997</v>
      </c>
      <c r="D1412">
        <v>1</v>
      </c>
      <c r="E1412">
        <v>10</v>
      </c>
      <c r="F1412">
        <v>36.804105182926833</v>
      </c>
    </row>
    <row r="1413" spans="1:6">
      <c r="A1413" t="s">
        <v>143</v>
      </c>
      <c r="B1413" t="s">
        <v>127</v>
      </c>
      <c r="C1413">
        <v>1997</v>
      </c>
      <c r="D1413">
        <v>1</v>
      </c>
      <c r="E1413">
        <v>11</v>
      </c>
      <c r="F1413">
        <v>42.98783231707317</v>
      </c>
    </row>
    <row r="1414" spans="1:6">
      <c r="A1414" t="s">
        <v>143</v>
      </c>
      <c r="B1414" t="s">
        <v>127</v>
      </c>
      <c r="C1414">
        <v>1997</v>
      </c>
      <c r="D1414">
        <v>1</v>
      </c>
      <c r="E1414">
        <v>12</v>
      </c>
      <c r="F1414">
        <v>38.807798780487801</v>
      </c>
    </row>
    <row r="1415" spans="1:6">
      <c r="A1415" t="s">
        <v>143</v>
      </c>
      <c r="B1415" t="s">
        <v>127</v>
      </c>
      <c r="C1415">
        <v>1997</v>
      </c>
      <c r="D1415">
        <v>1</v>
      </c>
      <c r="E1415">
        <v>13</v>
      </c>
      <c r="F1415">
        <v>39.500154878048775</v>
      </c>
    </row>
    <row r="1416" spans="1:6">
      <c r="A1416" t="s">
        <v>143</v>
      </c>
      <c r="B1416" t="s">
        <v>127</v>
      </c>
      <c r="C1416">
        <v>1997</v>
      </c>
      <c r="D1416">
        <v>1</v>
      </c>
      <c r="E1416">
        <v>14</v>
      </c>
      <c r="F1416">
        <v>35.191964634146338</v>
      </c>
    </row>
    <row r="1417" spans="1:6">
      <c r="A1417" t="s">
        <v>143</v>
      </c>
      <c r="B1417" t="s">
        <v>127</v>
      </c>
      <c r="C1417">
        <v>1997</v>
      </c>
      <c r="D1417">
        <v>2</v>
      </c>
      <c r="E1417">
        <v>1</v>
      </c>
      <c r="F1417">
        <v>16.707739024390243</v>
      </c>
    </row>
    <row r="1418" spans="1:6">
      <c r="A1418" t="s">
        <v>143</v>
      </c>
      <c r="B1418" t="s">
        <v>127</v>
      </c>
      <c r="C1418">
        <v>1997</v>
      </c>
      <c r="D1418">
        <v>2</v>
      </c>
      <c r="E1418">
        <v>2</v>
      </c>
      <c r="F1418">
        <v>18.852205792682927</v>
      </c>
    </row>
    <row r="1419" spans="1:6">
      <c r="A1419" t="s">
        <v>143</v>
      </c>
      <c r="B1419" t="s">
        <v>127</v>
      </c>
      <c r="C1419">
        <v>1997</v>
      </c>
      <c r="D1419">
        <v>2</v>
      </c>
      <c r="E1419">
        <v>3</v>
      </c>
      <c r="F1419">
        <v>22.226335060975607</v>
      </c>
    </row>
    <row r="1420" spans="1:6">
      <c r="A1420" t="s">
        <v>143</v>
      </c>
      <c r="B1420" t="s">
        <v>127</v>
      </c>
      <c r="C1420">
        <v>1997</v>
      </c>
      <c r="D1420">
        <v>2</v>
      </c>
      <c r="E1420">
        <v>4</v>
      </c>
      <c r="F1420">
        <v>38.308858231707312</v>
      </c>
    </row>
    <row r="1421" spans="1:6">
      <c r="A1421" t="s">
        <v>143</v>
      </c>
      <c r="B1421" t="s">
        <v>127</v>
      </c>
      <c r="C1421">
        <v>1997</v>
      </c>
      <c r="D1421">
        <v>2</v>
      </c>
      <c r="E1421">
        <v>5</v>
      </c>
      <c r="F1421">
        <v>29.298969512195121</v>
      </c>
    </row>
    <row r="1422" spans="1:6">
      <c r="A1422" t="s">
        <v>143</v>
      </c>
      <c r="B1422" t="s">
        <v>127</v>
      </c>
      <c r="C1422">
        <v>1997</v>
      </c>
      <c r="D1422">
        <v>2</v>
      </c>
      <c r="E1422">
        <v>6</v>
      </c>
      <c r="F1422">
        <v>46.426187499999997</v>
      </c>
    </row>
    <row r="1423" spans="1:6">
      <c r="A1423" t="s">
        <v>143</v>
      </c>
      <c r="B1423" t="s">
        <v>127</v>
      </c>
      <c r="C1423">
        <v>1997</v>
      </c>
      <c r="D1423">
        <v>2</v>
      </c>
      <c r="E1423">
        <v>7</v>
      </c>
      <c r="F1423">
        <v>63.750159603658538</v>
      </c>
    </row>
    <row r="1424" spans="1:6">
      <c r="A1424" t="s">
        <v>143</v>
      </c>
      <c r="B1424" t="s">
        <v>127</v>
      </c>
      <c r="C1424">
        <v>1997</v>
      </c>
      <c r="D1424">
        <v>2</v>
      </c>
      <c r="E1424">
        <v>8</v>
      </c>
      <c r="F1424">
        <v>40.294660060975609</v>
      </c>
    </row>
    <row r="1425" spans="1:6">
      <c r="A1425" t="s">
        <v>143</v>
      </c>
      <c r="B1425" t="s">
        <v>127</v>
      </c>
      <c r="C1425">
        <v>1997</v>
      </c>
      <c r="D1425">
        <v>2</v>
      </c>
      <c r="E1425">
        <v>9</v>
      </c>
      <c r="F1425">
        <v>48.674703201219501</v>
      </c>
    </row>
    <row r="1426" spans="1:6">
      <c r="A1426" t="s">
        <v>143</v>
      </c>
      <c r="B1426" t="s">
        <v>127</v>
      </c>
      <c r="C1426">
        <v>1997</v>
      </c>
      <c r="D1426">
        <v>2</v>
      </c>
      <c r="E1426">
        <v>10</v>
      </c>
      <c r="F1426">
        <v>28.691571646341462</v>
      </c>
    </row>
    <row r="1427" spans="1:6">
      <c r="A1427" t="s">
        <v>143</v>
      </c>
      <c r="B1427" t="s">
        <v>127</v>
      </c>
      <c r="C1427">
        <v>1997</v>
      </c>
      <c r="D1427">
        <v>2</v>
      </c>
      <c r="E1427">
        <v>11</v>
      </c>
      <c r="F1427">
        <v>28.404971341463416</v>
      </c>
    </row>
    <row r="1428" spans="1:6">
      <c r="A1428" t="s">
        <v>143</v>
      </c>
      <c r="B1428" t="s">
        <v>127</v>
      </c>
      <c r="C1428">
        <v>1997</v>
      </c>
      <c r="D1428">
        <v>2</v>
      </c>
      <c r="E1428">
        <v>12</v>
      </c>
      <c r="F1428">
        <v>50.974717682926823</v>
      </c>
    </row>
    <row r="1429" spans="1:6">
      <c r="A1429" t="s">
        <v>143</v>
      </c>
      <c r="B1429" t="s">
        <v>127</v>
      </c>
      <c r="C1429">
        <v>1997</v>
      </c>
      <c r="D1429">
        <v>2</v>
      </c>
      <c r="E1429">
        <v>13</v>
      </c>
      <c r="F1429">
        <v>64.092740853658526</v>
      </c>
    </row>
    <row r="1430" spans="1:6">
      <c r="A1430" t="s">
        <v>143</v>
      </c>
      <c r="B1430" t="s">
        <v>127</v>
      </c>
      <c r="C1430">
        <v>1997</v>
      </c>
      <c r="D1430">
        <v>2</v>
      </c>
      <c r="E1430">
        <v>14</v>
      </c>
      <c r="F1430">
        <v>51.531907926829263</v>
      </c>
    </row>
    <row r="1431" spans="1:6">
      <c r="A1431" t="s">
        <v>143</v>
      </c>
      <c r="B1431" t="s">
        <v>127</v>
      </c>
      <c r="C1431">
        <v>1997</v>
      </c>
      <c r="D1431">
        <v>3</v>
      </c>
      <c r="E1431">
        <v>1</v>
      </c>
      <c r="F1431">
        <v>27.020996951219512</v>
      </c>
    </row>
    <row r="1432" spans="1:6">
      <c r="A1432" t="s">
        <v>143</v>
      </c>
      <c r="B1432" t="s">
        <v>127</v>
      </c>
      <c r="C1432">
        <v>1997</v>
      </c>
      <c r="D1432">
        <v>3</v>
      </c>
      <c r="E1432">
        <v>2</v>
      </c>
      <c r="F1432">
        <v>18.467034756097561</v>
      </c>
    </row>
    <row r="1433" spans="1:6">
      <c r="A1433" t="s">
        <v>143</v>
      </c>
      <c r="B1433" t="s">
        <v>127</v>
      </c>
      <c r="C1433">
        <v>1997</v>
      </c>
      <c r="D1433">
        <v>3</v>
      </c>
      <c r="E1433">
        <v>3</v>
      </c>
      <c r="F1433">
        <v>35.172707926829268</v>
      </c>
    </row>
    <row r="1434" spans="1:6">
      <c r="A1434" t="s">
        <v>143</v>
      </c>
      <c r="B1434" t="s">
        <v>127</v>
      </c>
      <c r="C1434">
        <v>1997</v>
      </c>
      <c r="D1434">
        <v>3</v>
      </c>
      <c r="E1434">
        <v>4</v>
      </c>
      <c r="F1434">
        <v>33.529229115853653</v>
      </c>
    </row>
    <row r="1435" spans="1:6">
      <c r="A1435" t="s">
        <v>143</v>
      </c>
      <c r="B1435" t="s">
        <v>127</v>
      </c>
      <c r="C1435">
        <v>1997</v>
      </c>
      <c r="D1435">
        <v>3</v>
      </c>
      <c r="E1435">
        <v>5</v>
      </c>
      <c r="F1435">
        <v>36.920346341463407</v>
      </c>
    </row>
    <row r="1436" spans="1:6">
      <c r="A1436" t="s">
        <v>143</v>
      </c>
      <c r="B1436" t="s">
        <v>127</v>
      </c>
      <c r="C1436">
        <v>1997</v>
      </c>
      <c r="D1436">
        <v>3</v>
      </c>
      <c r="E1436">
        <v>6</v>
      </c>
      <c r="F1436">
        <v>49.140460975609741</v>
      </c>
    </row>
    <row r="1437" spans="1:6">
      <c r="A1437" t="s">
        <v>143</v>
      </c>
      <c r="B1437" t="s">
        <v>127</v>
      </c>
      <c r="C1437">
        <v>1997</v>
      </c>
      <c r="D1437">
        <v>3</v>
      </c>
      <c r="E1437">
        <v>7</v>
      </c>
      <c r="F1437">
        <v>36.999309908536581</v>
      </c>
    </row>
    <row r="1438" spans="1:6">
      <c r="A1438" t="s">
        <v>143</v>
      </c>
      <c r="B1438" t="s">
        <v>127</v>
      </c>
      <c r="C1438">
        <v>1997</v>
      </c>
      <c r="D1438">
        <v>3</v>
      </c>
      <c r="E1438">
        <v>8</v>
      </c>
      <c r="F1438">
        <v>46.847732317073159</v>
      </c>
    </row>
    <row r="1439" spans="1:6">
      <c r="A1439" t="s">
        <v>143</v>
      </c>
      <c r="B1439" t="s">
        <v>127</v>
      </c>
      <c r="C1439">
        <v>1997</v>
      </c>
      <c r="D1439">
        <v>3</v>
      </c>
      <c r="E1439">
        <v>9</v>
      </c>
      <c r="F1439">
        <v>36.373559146341464</v>
      </c>
    </row>
    <row r="1440" spans="1:6">
      <c r="A1440" t="s">
        <v>143</v>
      </c>
      <c r="B1440" t="s">
        <v>127</v>
      </c>
      <c r="C1440">
        <v>1997</v>
      </c>
      <c r="D1440">
        <v>3</v>
      </c>
      <c r="E1440">
        <v>10</v>
      </c>
      <c r="F1440">
        <v>37.992856402439017</v>
      </c>
    </row>
    <row r="1441" spans="1:6">
      <c r="A1441" t="s">
        <v>143</v>
      </c>
      <c r="B1441" t="s">
        <v>127</v>
      </c>
      <c r="C1441">
        <v>1997</v>
      </c>
      <c r="D1441">
        <v>3</v>
      </c>
      <c r="E1441">
        <v>11</v>
      </c>
      <c r="F1441">
        <v>45.478200457317065</v>
      </c>
    </row>
    <row r="1442" spans="1:6">
      <c r="A1442" t="s">
        <v>143</v>
      </c>
      <c r="B1442" t="s">
        <v>127</v>
      </c>
      <c r="C1442">
        <v>1997</v>
      </c>
      <c r="D1442">
        <v>3</v>
      </c>
      <c r="E1442">
        <v>12</v>
      </c>
      <c r="F1442">
        <v>36.848779268292681</v>
      </c>
    </row>
    <row r="1443" spans="1:6">
      <c r="A1443" t="s">
        <v>143</v>
      </c>
      <c r="B1443" t="s">
        <v>127</v>
      </c>
      <c r="C1443">
        <v>1997</v>
      </c>
      <c r="D1443">
        <v>3</v>
      </c>
      <c r="E1443">
        <v>13</v>
      </c>
      <c r="F1443">
        <v>57.133765243902431</v>
      </c>
    </row>
    <row r="1444" spans="1:6">
      <c r="A1444" t="s">
        <v>143</v>
      </c>
      <c r="B1444" t="s">
        <v>127</v>
      </c>
      <c r="C1444">
        <v>1997</v>
      </c>
      <c r="D1444">
        <v>3</v>
      </c>
      <c r="E1444">
        <v>14</v>
      </c>
      <c r="F1444">
        <v>42.458549542682924</v>
      </c>
    </row>
    <row r="1445" spans="1:6">
      <c r="A1445" t="s">
        <v>143</v>
      </c>
      <c r="B1445" t="s">
        <v>127</v>
      </c>
      <c r="C1445">
        <v>1997</v>
      </c>
      <c r="D1445">
        <v>4</v>
      </c>
      <c r="E1445">
        <v>1</v>
      </c>
      <c r="F1445">
        <v>20.479692682926828</v>
      </c>
    </row>
    <row r="1446" spans="1:6">
      <c r="A1446" t="s">
        <v>143</v>
      </c>
      <c r="B1446" t="s">
        <v>127</v>
      </c>
      <c r="C1446">
        <v>1997</v>
      </c>
      <c r="D1446">
        <v>4</v>
      </c>
      <c r="E1446">
        <v>2</v>
      </c>
      <c r="F1446">
        <v>20.442802439024391</v>
      </c>
    </row>
    <row r="1447" spans="1:6">
      <c r="A1447" t="s">
        <v>143</v>
      </c>
      <c r="B1447" t="s">
        <v>127</v>
      </c>
      <c r="C1447">
        <v>1997</v>
      </c>
      <c r="D1447">
        <v>4</v>
      </c>
      <c r="E1447">
        <v>3</v>
      </c>
      <c r="F1447">
        <v>34.099275609756099</v>
      </c>
    </row>
    <row r="1448" spans="1:6">
      <c r="A1448" t="s">
        <v>143</v>
      </c>
      <c r="B1448" t="s">
        <v>127</v>
      </c>
      <c r="C1448">
        <v>1997</v>
      </c>
      <c r="D1448">
        <v>4</v>
      </c>
      <c r="E1448">
        <v>4</v>
      </c>
      <c r="F1448">
        <v>25.742749999999997</v>
      </c>
    </row>
    <row r="1449" spans="1:6">
      <c r="A1449" t="s">
        <v>143</v>
      </c>
      <c r="B1449" t="s">
        <v>127</v>
      </c>
      <c r="C1449">
        <v>1997</v>
      </c>
      <c r="D1449">
        <v>4</v>
      </c>
      <c r="E1449">
        <v>5</v>
      </c>
      <c r="F1449">
        <v>48.462713414634138</v>
      </c>
    </row>
    <row r="1450" spans="1:6">
      <c r="A1450" t="s">
        <v>143</v>
      </c>
      <c r="B1450" t="s">
        <v>127</v>
      </c>
      <c r="C1450">
        <v>1997</v>
      </c>
      <c r="D1450">
        <v>4</v>
      </c>
      <c r="E1450">
        <v>6</v>
      </c>
      <c r="F1450">
        <v>52.146665396341469</v>
      </c>
    </row>
    <row r="1451" spans="1:6">
      <c r="A1451" t="s">
        <v>143</v>
      </c>
      <c r="B1451" t="s">
        <v>127</v>
      </c>
      <c r="C1451">
        <v>1997</v>
      </c>
      <c r="D1451">
        <v>4</v>
      </c>
      <c r="E1451">
        <v>7</v>
      </c>
      <c r="F1451">
        <v>55.924576829268297</v>
      </c>
    </row>
    <row r="1452" spans="1:6">
      <c r="A1452" t="s">
        <v>143</v>
      </c>
      <c r="B1452" t="s">
        <v>127</v>
      </c>
      <c r="C1452">
        <v>1997</v>
      </c>
      <c r="D1452">
        <v>4</v>
      </c>
      <c r="E1452">
        <v>8</v>
      </c>
      <c r="F1452">
        <v>41.174326371951217</v>
      </c>
    </row>
    <row r="1453" spans="1:6">
      <c r="A1453" t="s">
        <v>143</v>
      </c>
      <c r="B1453" t="s">
        <v>127</v>
      </c>
      <c r="C1453">
        <v>1997</v>
      </c>
      <c r="D1453">
        <v>4</v>
      </c>
      <c r="E1453">
        <v>9</v>
      </c>
      <c r="F1453">
        <v>37.505351829268292</v>
      </c>
    </row>
    <row r="1454" spans="1:6">
      <c r="A1454" t="s">
        <v>143</v>
      </c>
      <c r="B1454" t="s">
        <v>127</v>
      </c>
      <c r="C1454">
        <v>1997</v>
      </c>
      <c r="D1454">
        <v>4</v>
      </c>
      <c r="E1454">
        <v>10</v>
      </c>
      <c r="F1454">
        <v>41.929156097560977</v>
      </c>
    </row>
    <row r="1455" spans="1:6">
      <c r="A1455" t="s">
        <v>143</v>
      </c>
      <c r="B1455" t="s">
        <v>127</v>
      </c>
      <c r="C1455">
        <v>1997</v>
      </c>
      <c r="D1455">
        <v>4</v>
      </c>
      <c r="E1455">
        <v>11</v>
      </c>
      <c r="F1455">
        <v>33.717682926829269</v>
      </c>
    </row>
    <row r="1456" spans="1:6">
      <c r="A1456" t="s">
        <v>143</v>
      </c>
      <c r="B1456" t="s">
        <v>127</v>
      </c>
      <c r="C1456">
        <v>1997</v>
      </c>
      <c r="D1456">
        <v>4</v>
      </c>
      <c r="E1456">
        <v>12</v>
      </c>
      <c r="F1456">
        <v>39.125977134146339</v>
      </c>
    </row>
    <row r="1457" spans="1:6">
      <c r="A1457" t="s">
        <v>143</v>
      </c>
      <c r="B1457" t="s">
        <v>127</v>
      </c>
      <c r="C1457">
        <v>1997</v>
      </c>
      <c r="D1457">
        <v>4</v>
      </c>
      <c r="E1457">
        <v>13</v>
      </c>
      <c r="F1457">
        <v>48.273189786585363</v>
      </c>
    </row>
    <row r="1458" spans="1:6">
      <c r="A1458" t="s">
        <v>143</v>
      </c>
      <c r="B1458" t="s">
        <v>127</v>
      </c>
      <c r="C1458">
        <v>1997</v>
      </c>
      <c r="D1458">
        <v>4</v>
      </c>
      <c r="E1458">
        <v>14</v>
      </c>
      <c r="F1458">
        <v>33.101560518292686</v>
      </c>
    </row>
    <row r="1459" spans="1:6">
      <c r="A1459" t="s">
        <v>143</v>
      </c>
      <c r="B1459" t="s">
        <v>127</v>
      </c>
      <c r="C1459">
        <v>1998</v>
      </c>
      <c r="D1459">
        <v>1</v>
      </c>
      <c r="E1459">
        <v>1</v>
      </c>
      <c r="F1459">
        <v>24.901836890243899</v>
      </c>
    </row>
    <row r="1460" spans="1:6">
      <c r="A1460" t="s">
        <v>143</v>
      </c>
      <c r="B1460" t="s">
        <v>127</v>
      </c>
      <c r="C1460">
        <v>1998</v>
      </c>
      <c r="D1460">
        <v>1</v>
      </c>
      <c r="E1460">
        <v>2</v>
      </c>
      <c r="F1460">
        <v>25.658004962779156</v>
      </c>
    </row>
    <row r="1461" spans="1:6">
      <c r="A1461" t="s">
        <v>143</v>
      </c>
      <c r="B1461" t="s">
        <v>127</v>
      </c>
      <c r="C1461">
        <v>1998</v>
      </c>
      <c r="D1461">
        <v>1</v>
      </c>
      <c r="E1461">
        <v>3</v>
      </c>
      <c r="F1461">
        <v>31.212995864350709</v>
      </c>
    </row>
    <row r="1462" spans="1:6">
      <c r="A1462" t="s">
        <v>143</v>
      </c>
      <c r="B1462" t="s">
        <v>127</v>
      </c>
      <c r="C1462">
        <v>1998</v>
      </c>
      <c r="D1462">
        <v>1</v>
      </c>
      <c r="E1462">
        <v>4</v>
      </c>
      <c r="F1462">
        <v>34.228287841191069</v>
      </c>
    </row>
    <row r="1463" spans="1:6">
      <c r="A1463" t="s">
        <v>143</v>
      </c>
      <c r="B1463" t="s">
        <v>127</v>
      </c>
      <c r="C1463">
        <v>1998</v>
      </c>
      <c r="D1463">
        <v>1</v>
      </c>
      <c r="E1463">
        <v>5</v>
      </c>
      <c r="F1463">
        <v>49.514921422663356</v>
      </c>
    </row>
    <row r="1464" spans="1:6">
      <c r="A1464" t="s">
        <v>143</v>
      </c>
      <c r="B1464" t="s">
        <v>127</v>
      </c>
      <c r="C1464">
        <v>1998</v>
      </c>
      <c r="D1464">
        <v>1</v>
      </c>
      <c r="E1464">
        <v>6</v>
      </c>
      <c r="F1464">
        <v>48.543118279569889</v>
      </c>
    </row>
    <row r="1465" spans="1:6">
      <c r="A1465" t="s">
        <v>143</v>
      </c>
      <c r="B1465" t="s">
        <v>127</v>
      </c>
      <c r="C1465">
        <v>1998</v>
      </c>
      <c r="D1465">
        <v>1</v>
      </c>
      <c r="E1465">
        <v>7</v>
      </c>
      <c r="F1465">
        <v>55.213631100082708</v>
      </c>
    </row>
    <row r="1466" spans="1:6">
      <c r="A1466" t="s">
        <v>143</v>
      </c>
      <c r="B1466" t="s">
        <v>127</v>
      </c>
      <c r="C1466">
        <v>1998</v>
      </c>
      <c r="D1466">
        <v>1</v>
      </c>
      <c r="E1466">
        <v>8</v>
      </c>
      <c r="F1466">
        <v>38.380609756097556</v>
      </c>
    </row>
    <row r="1467" spans="1:6">
      <c r="A1467" t="s">
        <v>143</v>
      </c>
      <c r="B1467" t="s">
        <v>127</v>
      </c>
      <c r="C1467">
        <v>1998</v>
      </c>
      <c r="D1467">
        <v>1</v>
      </c>
      <c r="E1467">
        <v>9</v>
      </c>
      <c r="F1467">
        <v>45.155687499999999</v>
      </c>
    </row>
    <row r="1468" spans="1:6">
      <c r="A1468" t="s">
        <v>143</v>
      </c>
      <c r="B1468" t="s">
        <v>127</v>
      </c>
      <c r="C1468">
        <v>1998</v>
      </c>
      <c r="D1468">
        <v>1</v>
      </c>
      <c r="E1468">
        <v>10</v>
      </c>
      <c r="F1468">
        <v>48.989137195121948</v>
      </c>
    </row>
    <row r="1469" spans="1:6">
      <c r="A1469" t="s">
        <v>143</v>
      </c>
      <c r="B1469" t="s">
        <v>127</v>
      </c>
      <c r="C1469">
        <v>1998</v>
      </c>
      <c r="D1469">
        <v>1</v>
      </c>
      <c r="E1469">
        <v>11</v>
      </c>
      <c r="F1469">
        <v>55.994963414634142</v>
      </c>
    </row>
    <row r="1470" spans="1:6">
      <c r="A1470" t="s">
        <v>143</v>
      </c>
      <c r="B1470" t="s">
        <v>127</v>
      </c>
      <c r="C1470">
        <v>1998</v>
      </c>
      <c r="D1470">
        <v>1</v>
      </c>
      <c r="E1470">
        <v>12</v>
      </c>
      <c r="F1470">
        <v>49.664597560975601</v>
      </c>
    </row>
    <row r="1471" spans="1:6">
      <c r="A1471" t="s">
        <v>143</v>
      </c>
      <c r="B1471" t="s">
        <v>127</v>
      </c>
      <c r="C1471">
        <v>1998</v>
      </c>
      <c r="D1471">
        <v>1</v>
      </c>
      <c r="E1471">
        <v>13</v>
      </c>
      <c r="F1471">
        <v>61.951446646341459</v>
      </c>
    </row>
    <row r="1472" spans="1:6">
      <c r="A1472" t="s">
        <v>143</v>
      </c>
      <c r="B1472" t="s">
        <v>127</v>
      </c>
      <c r="C1472">
        <v>1998</v>
      </c>
      <c r="D1472">
        <v>1</v>
      </c>
      <c r="E1472">
        <v>14</v>
      </c>
      <c r="F1472">
        <v>46.305556402439024</v>
      </c>
    </row>
    <row r="1473" spans="1:6">
      <c r="A1473" t="s">
        <v>143</v>
      </c>
      <c r="B1473" t="s">
        <v>127</v>
      </c>
      <c r="C1473">
        <v>1998</v>
      </c>
      <c r="D1473">
        <v>2</v>
      </c>
      <c r="E1473">
        <v>1</v>
      </c>
      <c r="F1473">
        <v>22.326713414634145</v>
      </c>
    </row>
    <row r="1474" spans="1:6">
      <c r="A1474" t="s">
        <v>143</v>
      </c>
      <c r="B1474" t="s">
        <v>127</v>
      </c>
      <c r="C1474">
        <v>1998</v>
      </c>
      <c r="D1474">
        <v>2</v>
      </c>
      <c r="E1474">
        <v>2</v>
      </c>
      <c r="F1474">
        <v>29.17371050454922</v>
      </c>
    </row>
    <row r="1475" spans="1:6">
      <c r="A1475" t="s">
        <v>143</v>
      </c>
      <c r="B1475" t="s">
        <v>127</v>
      </c>
      <c r="C1475">
        <v>1998</v>
      </c>
      <c r="D1475">
        <v>2</v>
      </c>
      <c r="E1475">
        <v>3</v>
      </c>
      <c r="F1475">
        <v>28.415483870967741</v>
      </c>
    </row>
    <row r="1476" spans="1:6">
      <c r="A1476" t="s">
        <v>143</v>
      </c>
      <c r="B1476" t="s">
        <v>127</v>
      </c>
      <c r="C1476">
        <v>1998</v>
      </c>
      <c r="D1476">
        <v>2</v>
      </c>
      <c r="E1476">
        <v>4</v>
      </c>
      <c r="F1476">
        <v>37.702358974358972</v>
      </c>
    </row>
    <row r="1477" spans="1:6">
      <c r="A1477" t="s">
        <v>143</v>
      </c>
      <c r="B1477" t="s">
        <v>127</v>
      </c>
      <c r="C1477">
        <v>1998</v>
      </c>
      <c r="D1477">
        <v>2</v>
      </c>
      <c r="E1477">
        <v>5</v>
      </c>
      <c r="F1477">
        <v>50.539368072787425</v>
      </c>
    </row>
    <row r="1478" spans="1:6">
      <c r="A1478" t="s">
        <v>143</v>
      </c>
      <c r="B1478" t="s">
        <v>127</v>
      </c>
      <c r="C1478">
        <v>1998</v>
      </c>
      <c r="D1478">
        <v>2</v>
      </c>
      <c r="E1478">
        <v>6</v>
      </c>
      <c r="F1478">
        <v>56.250287841191067</v>
      </c>
    </row>
    <row r="1479" spans="1:6">
      <c r="A1479" t="s">
        <v>143</v>
      </c>
      <c r="B1479" t="s">
        <v>127</v>
      </c>
      <c r="C1479">
        <v>1998</v>
      </c>
      <c r="D1479">
        <v>2</v>
      </c>
      <c r="E1479">
        <v>7</v>
      </c>
      <c r="F1479">
        <v>55.365356492969411</v>
      </c>
    </row>
    <row r="1480" spans="1:6">
      <c r="A1480" t="s">
        <v>143</v>
      </c>
      <c r="B1480" t="s">
        <v>127</v>
      </c>
      <c r="C1480">
        <v>1998</v>
      </c>
      <c r="D1480">
        <v>2</v>
      </c>
      <c r="E1480">
        <v>8</v>
      </c>
      <c r="F1480">
        <v>38.562109756097563</v>
      </c>
    </row>
    <row r="1481" spans="1:6">
      <c r="A1481" t="s">
        <v>143</v>
      </c>
      <c r="B1481" t="s">
        <v>127</v>
      </c>
      <c r="C1481">
        <v>1998</v>
      </c>
      <c r="D1481">
        <v>2</v>
      </c>
      <c r="E1481">
        <v>9</v>
      </c>
      <c r="F1481">
        <v>50.406829268292675</v>
      </c>
    </row>
    <row r="1482" spans="1:6">
      <c r="A1482" t="s">
        <v>143</v>
      </c>
      <c r="B1482" t="s">
        <v>127</v>
      </c>
      <c r="C1482">
        <v>1998</v>
      </c>
      <c r="D1482">
        <v>2</v>
      </c>
      <c r="E1482">
        <v>10</v>
      </c>
      <c r="F1482">
        <v>53.87229878048781</v>
      </c>
    </row>
    <row r="1483" spans="1:6">
      <c r="A1483" t="s">
        <v>143</v>
      </c>
      <c r="B1483" t="s">
        <v>127</v>
      </c>
      <c r="C1483">
        <v>1998</v>
      </c>
      <c r="D1483">
        <v>2</v>
      </c>
      <c r="E1483">
        <v>11</v>
      </c>
      <c r="F1483">
        <v>51.543786585365851</v>
      </c>
    </row>
    <row r="1484" spans="1:6">
      <c r="A1484" t="s">
        <v>143</v>
      </c>
      <c r="B1484" t="s">
        <v>127</v>
      </c>
      <c r="C1484">
        <v>1998</v>
      </c>
      <c r="D1484">
        <v>2</v>
      </c>
      <c r="E1484">
        <v>12</v>
      </c>
      <c r="F1484">
        <v>56.371981707317076</v>
      </c>
    </row>
    <row r="1485" spans="1:6">
      <c r="A1485" t="s">
        <v>143</v>
      </c>
      <c r="B1485" t="s">
        <v>127</v>
      </c>
      <c r="C1485">
        <v>1998</v>
      </c>
      <c r="D1485">
        <v>2</v>
      </c>
      <c r="E1485">
        <v>13</v>
      </c>
      <c r="F1485">
        <v>57.78616920731708</v>
      </c>
    </row>
    <row r="1486" spans="1:6">
      <c r="A1486" t="s">
        <v>143</v>
      </c>
      <c r="B1486" t="s">
        <v>127</v>
      </c>
      <c r="C1486">
        <v>1998</v>
      </c>
      <c r="D1486">
        <v>2</v>
      </c>
      <c r="E1486">
        <v>14</v>
      </c>
      <c r="F1486">
        <v>54.433030487804871</v>
      </c>
    </row>
    <row r="1487" spans="1:6">
      <c r="A1487" t="s">
        <v>143</v>
      </c>
      <c r="B1487" t="s">
        <v>127</v>
      </c>
      <c r="C1487">
        <v>1998</v>
      </c>
      <c r="D1487">
        <v>3</v>
      </c>
      <c r="E1487">
        <v>1</v>
      </c>
      <c r="F1487">
        <v>19.535228658536585</v>
      </c>
    </row>
    <row r="1488" spans="1:6">
      <c r="A1488" t="s">
        <v>143</v>
      </c>
      <c r="B1488" t="s">
        <v>127</v>
      </c>
      <c r="C1488">
        <v>1998</v>
      </c>
      <c r="D1488">
        <v>3</v>
      </c>
      <c r="E1488">
        <v>2</v>
      </c>
      <c r="F1488">
        <v>30.331467328370554</v>
      </c>
    </row>
    <row r="1489" spans="1:6">
      <c r="A1489" t="s">
        <v>143</v>
      </c>
      <c r="B1489" t="s">
        <v>127</v>
      </c>
      <c r="C1489">
        <v>1998</v>
      </c>
      <c r="D1489">
        <v>3</v>
      </c>
      <c r="E1489">
        <v>3</v>
      </c>
      <c r="F1489">
        <v>34.053743589743597</v>
      </c>
    </row>
    <row r="1490" spans="1:6">
      <c r="A1490" t="s">
        <v>143</v>
      </c>
      <c r="B1490" t="s">
        <v>127</v>
      </c>
      <c r="C1490">
        <v>1998</v>
      </c>
      <c r="D1490">
        <v>3</v>
      </c>
      <c r="E1490">
        <v>4</v>
      </c>
      <c r="F1490">
        <v>45.405525227460707</v>
      </c>
    </row>
    <row r="1491" spans="1:6">
      <c r="A1491" t="s">
        <v>143</v>
      </c>
      <c r="B1491" t="s">
        <v>127</v>
      </c>
      <c r="C1491">
        <v>1998</v>
      </c>
      <c r="D1491">
        <v>3</v>
      </c>
      <c r="E1491">
        <v>5</v>
      </c>
      <c r="F1491">
        <v>56.15961290322582</v>
      </c>
    </row>
    <row r="1492" spans="1:6">
      <c r="A1492" t="s">
        <v>143</v>
      </c>
      <c r="B1492" t="s">
        <v>127</v>
      </c>
      <c r="C1492">
        <v>1998</v>
      </c>
      <c r="D1492">
        <v>3</v>
      </c>
      <c r="E1492">
        <v>6</v>
      </c>
      <c r="F1492">
        <v>53.130109181141435</v>
      </c>
    </row>
    <row r="1493" spans="1:6">
      <c r="A1493" t="s">
        <v>143</v>
      </c>
      <c r="B1493" t="s">
        <v>127</v>
      </c>
      <c r="C1493">
        <v>1998</v>
      </c>
      <c r="D1493">
        <v>3</v>
      </c>
      <c r="E1493">
        <v>7</v>
      </c>
      <c r="F1493">
        <v>55.32011910669975</v>
      </c>
    </row>
    <row r="1494" spans="1:6">
      <c r="A1494" t="s">
        <v>143</v>
      </c>
      <c r="B1494" t="s">
        <v>127</v>
      </c>
      <c r="C1494">
        <v>1998</v>
      </c>
      <c r="D1494">
        <v>3</v>
      </c>
      <c r="E1494">
        <v>8</v>
      </c>
      <c r="F1494">
        <v>44.159835365853652</v>
      </c>
    </row>
    <row r="1495" spans="1:6">
      <c r="A1495" t="s">
        <v>143</v>
      </c>
      <c r="B1495" t="s">
        <v>127</v>
      </c>
      <c r="C1495">
        <v>1998</v>
      </c>
      <c r="D1495">
        <v>3</v>
      </c>
      <c r="E1495">
        <v>9</v>
      </c>
      <c r="F1495">
        <v>49.794635670731701</v>
      </c>
    </row>
    <row r="1496" spans="1:6">
      <c r="A1496" t="s">
        <v>143</v>
      </c>
      <c r="B1496" t="s">
        <v>127</v>
      </c>
      <c r="C1496">
        <v>1998</v>
      </c>
      <c r="D1496">
        <v>3</v>
      </c>
      <c r="E1496">
        <v>10</v>
      </c>
      <c r="F1496">
        <v>54.408498475609754</v>
      </c>
    </row>
    <row r="1497" spans="1:6">
      <c r="A1497" t="s">
        <v>143</v>
      </c>
      <c r="B1497" t="s">
        <v>127</v>
      </c>
      <c r="C1497">
        <v>1998</v>
      </c>
      <c r="D1497">
        <v>3</v>
      </c>
      <c r="E1497">
        <v>11</v>
      </c>
      <c r="F1497">
        <v>56.38876676829269</v>
      </c>
    </row>
    <row r="1498" spans="1:6">
      <c r="A1498" t="s">
        <v>143</v>
      </c>
      <c r="B1498" t="s">
        <v>127</v>
      </c>
      <c r="C1498">
        <v>1998</v>
      </c>
      <c r="D1498">
        <v>3</v>
      </c>
      <c r="E1498">
        <v>12</v>
      </c>
      <c r="F1498">
        <v>57.337768292682917</v>
      </c>
    </row>
    <row r="1499" spans="1:6">
      <c r="A1499" t="s">
        <v>143</v>
      </c>
      <c r="B1499" t="s">
        <v>127</v>
      </c>
      <c r="C1499">
        <v>1998</v>
      </c>
      <c r="D1499">
        <v>3</v>
      </c>
      <c r="E1499">
        <v>13</v>
      </c>
      <c r="F1499">
        <v>59.89167987804877</v>
      </c>
    </row>
    <row r="1500" spans="1:6">
      <c r="A1500" t="s">
        <v>143</v>
      </c>
      <c r="B1500" t="s">
        <v>127</v>
      </c>
      <c r="C1500">
        <v>1998</v>
      </c>
      <c r="D1500">
        <v>3</v>
      </c>
      <c r="E1500">
        <v>14</v>
      </c>
      <c r="F1500">
        <v>42.649179878048777</v>
      </c>
    </row>
    <row r="1501" spans="1:6">
      <c r="A1501" t="s">
        <v>143</v>
      </c>
      <c r="B1501" t="s">
        <v>127</v>
      </c>
      <c r="C1501">
        <v>1998</v>
      </c>
      <c r="D1501">
        <v>4</v>
      </c>
      <c r="E1501">
        <v>1</v>
      </c>
      <c r="F1501">
        <v>26.112390243902439</v>
      </c>
    </row>
    <row r="1502" spans="1:6">
      <c r="A1502" t="s">
        <v>143</v>
      </c>
      <c r="B1502" t="s">
        <v>127</v>
      </c>
      <c r="C1502">
        <v>1998</v>
      </c>
      <c r="D1502">
        <v>4</v>
      </c>
      <c r="E1502">
        <v>2</v>
      </c>
      <c r="F1502">
        <v>28.691912324234906</v>
      </c>
    </row>
    <row r="1503" spans="1:6">
      <c r="A1503" t="s">
        <v>143</v>
      </c>
      <c r="B1503" t="s">
        <v>127</v>
      </c>
      <c r="C1503">
        <v>1998</v>
      </c>
      <c r="D1503">
        <v>4</v>
      </c>
      <c r="E1503">
        <v>3</v>
      </c>
      <c r="F1503">
        <v>37.223963606286183</v>
      </c>
    </row>
    <row r="1504" spans="1:6">
      <c r="A1504" t="s">
        <v>143</v>
      </c>
      <c r="B1504" t="s">
        <v>127</v>
      </c>
      <c r="C1504">
        <v>1998</v>
      </c>
      <c r="D1504">
        <v>4</v>
      </c>
      <c r="E1504">
        <v>4</v>
      </c>
      <c r="F1504">
        <v>47.406178660049626</v>
      </c>
    </row>
    <row r="1505" spans="1:6">
      <c r="A1505" t="s">
        <v>143</v>
      </c>
      <c r="B1505" t="s">
        <v>127</v>
      </c>
      <c r="C1505">
        <v>1998</v>
      </c>
      <c r="D1505">
        <v>4</v>
      </c>
      <c r="E1505">
        <v>5</v>
      </c>
      <c r="F1505">
        <v>52.747593052109181</v>
      </c>
    </row>
    <row r="1506" spans="1:6">
      <c r="A1506" t="s">
        <v>143</v>
      </c>
      <c r="B1506" t="s">
        <v>127</v>
      </c>
      <c r="C1506">
        <v>1998</v>
      </c>
      <c r="D1506">
        <v>4</v>
      </c>
      <c r="E1506">
        <v>6</v>
      </c>
      <c r="F1506">
        <v>55.897796526054599</v>
      </c>
    </row>
    <row r="1507" spans="1:6">
      <c r="A1507" t="s">
        <v>143</v>
      </c>
      <c r="B1507" t="s">
        <v>127</v>
      </c>
      <c r="C1507">
        <v>1998</v>
      </c>
      <c r="D1507">
        <v>4</v>
      </c>
      <c r="E1507">
        <v>7</v>
      </c>
      <c r="F1507">
        <v>59.108249793217546</v>
      </c>
    </row>
    <row r="1508" spans="1:6">
      <c r="A1508" t="s">
        <v>143</v>
      </c>
      <c r="B1508" t="s">
        <v>127</v>
      </c>
      <c r="C1508">
        <v>1998</v>
      </c>
      <c r="D1508">
        <v>4</v>
      </c>
      <c r="E1508">
        <v>8</v>
      </c>
      <c r="F1508">
        <v>42.352213414634136</v>
      </c>
    </row>
    <row r="1509" spans="1:6">
      <c r="A1509" t="s">
        <v>143</v>
      </c>
      <c r="B1509" t="s">
        <v>127</v>
      </c>
      <c r="C1509">
        <v>1998</v>
      </c>
      <c r="D1509">
        <v>4</v>
      </c>
      <c r="E1509">
        <v>9</v>
      </c>
      <c r="F1509">
        <v>47.018460365853656</v>
      </c>
    </row>
    <row r="1510" spans="1:6">
      <c r="A1510" t="s">
        <v>143</v>
      </c>
      <c r="B1510" t="s">
        <v>127</v>
      </c>
      <c r="C1510">
        <v>1998</v>
      </c>
      <c r="D1510">
        <v>4</v>
      </c>
      <c r="E1510">
        <v>10</v>
      </c>
      <c r="F1510">
        <v>53.954195121951223</v>
      </c>
    </row>
    <row r="1511" spans="1:6">
      <c r="A1511" t="s">
        <v>143</v>
      </c>
      <c r="B1511" t="s">
        <v>127</v>
      </c>
      <c r="C1511">
        <v>1998</v>
      </c>
      <c r="D1511">
        <v>4</v>
      </c>
      <c r="E1511">
        <v>11</v>
      </c>
      <c r="F1511">
        <v>54.692368902439036</v>
      </c>
    </row>
    <row r="1512" spans="1:6">
      <c r="A1512" t="s">
        <v>143</v>
      </c>
      <c r="B1512" t="s">
        <v>127</v>
      </c>
      <c r="C1512">
        <v>1998</v>
      </c>
      <c r="D1512">
        <v>4</v>
      </c>
      <c r="E1512">
        <v>12</v>
      </c>
      <c r="F1512">
        <v>50.714862804878045</v>
      </c>
    </row>
    <row r="1513" spans="1:6">
      <c r="A1513" t="s">
        <v>143</v>
      </c>
      <c r="B1513" t="s">
        <v>127</v>
      </c>
      <c r="C1513">
        <v>1998</v>
      </c>
      <c r="D1513">
        <v>4</v>
      </c>
      <c r="E1513">
        <v>13</v>
      </c>
      <c r="F1513">
        <v>56.087926829268298</v>
      </c>
    </row>
    <row r="1514" spans="1:6">
      <c r="A1514" t="s">
        <v>143</v>
      </c>
      <c r="B1514" t="s">
        <v>127</v>
      </c>
      <c r="C1514">
        <v>1998</v>
      </c>
      <c r="D1514">
        <v>4</v>
      </c>
      <c r="E1514">
        <v>14</v>
      </c>
      <c r="F1514">
        <v>49.664597560975601</v>
      </c>
    </row>
    <row r="1515" spans="1:6">
      <c r="A1515" t="s">
        <v>143</v>
      </c>
      <c r="B1515" t="s">
        <v>127</v>
      </c>
      <c r="C1515">
        <v>1999</v>
      </c>
      <c r="D1515">
        <v>1</v>
      </c>
      <c r="E1515">
        <v>1</v>
      </c>
      <c r="F1515">
        <v>17.656851219512195</v>
      </c>
    </row>
    <row r="1516" spans="1:6">
      <c r="A1516" t="s">
        <v>143</v>
      </c>
      <c r="B1516" t="s">
        <v>127</v>
      </c>
      <c r="C1516">
        <v>1999</v>
      </c>
      <c r="D1516">
        <v>1</v>
      </c>
      <c r="E1516">
        <v>2</v>
      </c>
      <c r="F1516">
        <v>17.927602966343411</v>
      </c>
    </row>
    <row r="1517" spans="1:6">
      <c r="A1517" t="s">
        <v>143</v>
      </c>
      <c r="B1517" t="s">
        <v>127</v>
      </c>
      <c r="C1517">
        <v>1999</v>
      </c>
      <c r="D1517">
        <v>1</v>
      </c>
      <c r="E1517">
        <v>3</v>
      </c>
      <c r="F1517">
        <v>23.276197786651451</v>
      </c>
    </row>
    <row r="1518" spans="1:6">
      <c r="A1518" t="s">
        <v>143</v>
      </c>
      <c r="B1518" t="s">
        <v>127</v>
      </c>
      <c r="C1518">
        <v>1999</v>
      </c>
      <c r="D1518">
        <v>1</v>
      </c>
      <c r="E1518">
        <v>4</v>
      </c>
      <c r="F1518">
        <v>23.275733941814032</v>
      </c>
    </row>
    <row r="1519" spans="1:6">
      <c r="A1519" t="s">
        <v>143</v>
      </c>
      <c r="B1519" t="s">
        <v>127</v>
      </c>
      <c r="C1519">
        <v>1999</v>
      </c>
      <c r="D1519">
        <v>1</v>
      </c>
      <c r="E1519">
        <v>5</v>
      </c>
      <c r="F1519">
        <v>31.593399566457503</v>
      </c>
    </row>
    <row r="1520" spans="1:6">
      <c r="A1520" t="s">
        <v>143</v>
      </c>
      <c r="B1520" t="s">
        <v>127</v>
      </c>
      <c r="C1520">
        <v>1999</v>
      </c>
      <c r="D1520">
        <v>1</v>
      </c>
      <c r="E1520">
        <v>6</v>
      </c>
      <c r="F1520">
        <v>37.074190165430686</v>
      </c>
    </row>
    <row r="1521" spans="1:6">
      <c r="A1521" t="s">
        <v>143</v>
      </c>
      <c r="B1521" t="s">
        <v>127</v>
      </c>
      <c r="C1521">
        <v>1999</v>
      </c>
      <c r="D1521">
        <v>1</v>
      </c>
      <c r="E1521">
        <v>7</v>
      </c>
      <c r="F1521">
        <v>53.091680091272096</v>
      </c>
    </row>
    <row r="1522" spans="1:6">
      <c r="A1522" t="s">
        <v>143</v>
      </c>
      <c r="B1522" t="s">
        <v>127</v>
      </c>
      <c r="C1522">
        <v>1999</v>
      </c>
      <c r="D1522">
        <v>1</v>
      </c>
      <c r="E1522">
        <v>8</v>
      </c>
      <c r="F1522">
        <v>49.18136487804879</v>
      </c>
    </row>
    <row r="1523" spans="1:6">
      <c r="A1523" t="s">
        <v>143</v>
      </c>
      <c r="B1523" t="s">
        <v>127</v>
      </c>
      <c r="C1523">
        <v>1999</v>
      </c>
      <c r="D1523">
        <v>1</v>
      </c>
      <c r="E1523">
        <v>9</v>
      </c>
      <c r="F1523">
        <v>34.832151951219508</v>
      </c>
    </row>
    <row r="1524" spans="1:6">
      <c r="A1524" t="s">
        <v>143</v>
      </c>
      <c r="B1524" t="s">
        <v>127</v>
      </c>
      <c r="C1524">
        <v>1999</v>
      </c>
      <c r="D1524">
        <v>1</v>
      </c>
      <c r="E1524">
        <v>10</v>
      </c>
      <c r="F1524">
        <v>39.174782926829273</v>
      </c>
    </row>
    <row r="1525" spans="1:6">
      <c r="A1525" t="s">
        <v>143</v>
      </c>
      <c r="B1525" t="s">
        <v>127</v>
      </c>
      <c r="C1525">
        <v>1999</v>
      </c>
      <c r="D1525">
        <v>1</v>
      </c>
      <c r="E1525">
        <v>11</v>
      </c>
      <c r="F1525">
        <v>46.407336585365854</v>
      </c>
    </row>
    <row r="1526" spans="1:6">
      <c r="A1526" t="s">
        <v>143</v>
      </c>
      <c r="B1526" t="s">
        <v>127</v>
      </c>
      <c r="C1526">
        <v>1999</v>
      </c>
      <c r="D1526">
        <v>1</v>
      </c>
      <c r="E1526">
        <v>12</v>
      </c>
      <c r="F1526">
        <v>42.752428292682929</v>
      </c>
    </row>
    <row r="1527" spans="1:6">
      <c r="A1527" t="s">
        <v>143</v>
      </c>
      <c r="B1527" t="s">
        <v>127</v>
      </c>
      <c r="C1527">
        <v>1999</v>
      </c>
      <c r="D1527">
        <v>1</v>
      </c>
      <c r="E1527">
        <v>13</v>
      </c>
      <c r="F1527">
        <v>57.304508048780477</v>
      </c>
    </row>
    <row r="1528" spans="1:6">
      <c r="A1528" t="s">
        <v>143</v>
      </c>
      <c r="B1528" t="s">
        <v>127</v>
      </c>
      <c r="C1528">
        <v>1999</v>
      </c>
      <c r="D1528">
        <v>1</v>
      </c>
      <c r="E1528">
        <v>14</v>
      </c>
      <c r="F1528">
        <v>41.198079999999997</v>
      </c>
    </row>
    <row r="1529" spans="1:6">
      <c r="A1529" t="s">
        <v>143</v>
      </c>
      <c r="B1529" t="s">
        <v>127</v>
      </c>
      <c r="C1529">
        <v>1999</v>
      </c>
      <c r="D1529">
        <v>2</v>
      </c>
      <c r="E1529">
        <v>1</v>
      </c>
      <c r="F1529">
        <v>16.372716585365854</v>
      </c>
    </row>
    <row r="1530" spans="1:6">
      <c r="A1530" t="s">
        <v>143</v>
      </c>
      <c r="B1530" t="s">
        <v>127</v>
      </c>
      <c r="C1530">
        <v>1999</v>
      </c>
      <c r="D1530">
        <v>2</v>
      </c>
      <c r="E1530">
        <v>2</v>
      </c>
      <c r="F1530">
        <v>19.487049309754703</v>
      </c>
    </row>
    <row r="1531" spans="1:6">
      <c r="A1531" t="s">
        <v>143</v>
      </c>
      <c r="B1531" t="s">
        <v>127</v>
      </c>
      <c r="C1531">
        <v>1999</v>
      </c>
      <c r="D1531">
        <v>2</v>
      </c>
      <c r="E1531">
        <v>3</v>
      </c>
      <c r="F1531">
        <v>21.993898733599544</v>
      </c>
    </row>
    <row r="1532" spans="1:6">
      <c r="A1532" t="s">
        <v>143</v>
      </c>
      <c r="B1532" t="s">
        <v>127</v>
      </c>
      <c r="C1532">
        <v>1999</v>
      </c>
      <c r="D1532">
        <v>2</v>
      </c>
      <c r="E1532">
        <v>4</v>
      </c>
      <c r="F1532">
        <v>30.437498231602959</v>
      </c>
    </row>
    <row r="1533" spans="1:6">
      <c r="A1533" t="s">
        <v>143</v>
      </c>
      <c r="B1533" t="s">
        <v>127</v>
      </c>
      <c r="C1533">
        <v>1999</v>
      </c>
      <c r="D1533">
        <v>2</v>
      </c>
      <c r="E1533">
        <v>5</v>
      </c>
      <c r="F1533">
        <v>36.808870918425555</v>
      </c>
    </row>
    <row r="1534" spans="1:6">
      <c r="A1534" t="s">
        <v>143</v>
      </c>
      <c r="B1534" t="s">
        <v>127</v>
      </c>
      <c r="C1534">
        <v>1999</v>
      </c>
      <c r="D1534">
        <v>2</v>
      </c>
      <c r="E1534">
        <v>6</v>
      </c>
      <c r="F1534">
        <v>49.980672766685679</v>
      </c>
    </row>
    <row r="1535" spans="1:6">
      <c r="A1535" t="s">
        <v>143</v>
      </c>
      <c r="B1535" t="s">
        <v>127</v>
      </c>
      <c r="C1535">
        <v>1999</v>
      </c>
      <c r="D1535">
        <v>2</v>
      </c>
      <c r="E1535">
        <v>7</v>
      </c>
      <c r="F1535">
        <v>51.765083856246434</v>
      </c>
    </row>
    <row r="1536" spans="1:6">
      <c r="A1536" t="s">
        <v>143</v>
      </c>
      <c r="B1536" t="s">
        <v>127</v>
      </c>
      <c r="C1536">
        <v>1999</v>
      </c>
      <c r="D1536">
        <v>2</v>
      </c>
      <c r="E1536">
        <v>8</v>
      </c>
      <c r="F1536">
        <v>47.587765365853663</v>
      </c>
    </row>
    <row r="1537" spans="1:6">
      <c r="A1537" t="s">
        <v>143</v>
      </c>
      <c r="B1537" t="s">
        <v>127</v>
      </c>
      <c r="C1537">
        <v>1999</v>
      </c>
      <c r="D1537">
        <v>2</v>
      </c>
      <c r="E1537">
        <v>9</v>
      </c>
      <c r="F1537">
        <v>45.324002926829266</v>
      </c>
    </row>
    <row r="1538" spans="1:6">
      <c r="A1538" t="s">
        <v>143</v>
      </c>
      <c r="B1538" t="s">
        <v>127</v>
      </c>
      <c r="C1538">
        <v>1999</v>
      </c>
      <c r="D1538">
        <v>2</v>
      </c>
      <c r="E1538">
        <v>10</v>
      </c>
      <c r="F1538">
        <v>46.246199999999995</v>
      </c>
    </row>
    <row r="1539" spans="1:6">
      <c r="A1539" t="s">
        <v>143</v>
      </c>
      <c r="B1539" t="s">
        <v>127</v>
      </c>
      <c r="C1539">
        <v>1999</v>
      </c>
      <c r="D1539">
        <v>2</v>
      </c>
      <c r="E1539">
        <v>11</v>
      </c>
      <c r="F1539">
        <v>45.762790243902437</v>
      </c>
    </row>
    <row r="1540" spans="1:6">
      <c r="A1540" t="s">
        <v>143</v>
      </c>
      <c r="B1540" t="s">
        <v>127</v>
      </c>
      <c r="C1540">
        <v>1999</v>
      </c>
      <c r="D1540">
        <v>2</v>
      </c>
      <c r="E1540">
        <v>12</v>
      </c>
      <c r="F1540">
        <v>45.911738292682919</v>
      </c>
    </row>
    <row r="1541" spans="1:6">
      <c r="A1541" t="s">
        <v>143</v>
      </c>
      <c r="B1541" t="s">
        <v>127</v>
      </c>
      <c r="C1541">
        <v>1999</v>
      </c>
      <c r="D1541">
        <v>2</v>
      </c>
      <c r="E1541">
        <v>13</v>
      </c>
      <c r="F1541">
        <v>59.47510048780488</v>
      </c>
    </row>
    <row r="1542" spans="1:6">
      <c r="A1542" t="s">
        <v>143</v>
      </c>
      <c r="B1542" t="s">
        <v>127</v>
      </c>
      <c r="C1542">
        <v>1999</v>
      </c>
      <c r="D1542">
        <v>2</v>
      </c>
      <c r="E1542">
        <v>14</v>
      </c>
      <c r="F1542">
        <v>44.085317073170728</v>
      </c>
    </row>
    <row r="1543" spans="1:6">
      <c r="A1543" t="s">
        <v>143</v>
      </c>
      <c r="B1543" t="s">
        <v>127</v>
      </c>
      <c r="C1543">
        <v>1999</v>
      </c>
      <c r="D1543">
        <v>3</v>
      </c>
      <c r="E1543">
        <v>1</v>
      </c>
      <c r="F1543">
        <v>1.9162858536585365</v>
      </c>
    </row>
    <row r="1544" spans="1:6">
      <c r="A1544" t="s">
        <v>143</v>
      </c>
      <c r="B1544" t="s">
        <v>127</v>
      </c>
      <c r="C1544">
        <v>1999</v>
      </c>
      <c r="D1544">
        <v>3</v>
      </c>
      <c r="E1544">
        <v>2</v>
      </c>
      <c r="F1544">
        <v>17.546322509982886</v>
      </c>
    </row>
    <row r="1545" spans="1:6">
      <c r="A1545" t="s">
        <v>143</v>
      </c>
      <c r="B1545" t="s">
        <v>127</v>
      </c>
      <c r="C1545">
        <v>1999</v>
      </c>
      <c r="D1545">
        <v>3</v>
      </c>
      <c r="E1545">
        <v>3</v>
      </c>
      <c r="F1545">
        <v>20.002612846548775</v>
      </c>
    </row>
    <row r="1546" spans="1:6">
      <c r="A1546" t="s">
        <v>143</v>
      </c>
      <c r="B1546" t="s">
        <v>127</v>
      </c>
      <c r="C1546">
        <v>1999</v>
      </c>
      <c r="D1546">
        <v>3</v>
      </c>
      <c r="E1546">
        <v>4</v>
      </c>
      <c r="F1546">
        <v>32.117544232743874</v>
      </c>
    </row>
    <row r="1547" spans="1:6">
      <c r="A1547" t="s">
        <v>143</v>
      </c>
      <c r="B1547" t="s">
        <v>127</v>
      </c>
      <c r="C1547">
        <v>1999</v>
      </c>
      <c r="D1547">
        <v>3</v>
      </c>
      <c r="E1547">
        <v>5</v>
      </c>
      <c r="F1547">
        <v>36.354302977752425</v>
      </c>
    </row>
    <row r="1548" spans="1:6">
      <c r="A1548" t="s">
        <v>143</v>
      </c>
      <c r="B1548" t="s">
        <v>127</v>
      </c>
      <c r="C1548">
        <v>1999</v>
      </c>
      <c r="D1548">
        <v>3</v>
      </c>
      <c r="E1548">
        <v>6</v>
      </c>
      <c r="F1548">
        <v>56.910282715345119</v>
      </c>
    </row>
    <row r="1549" spans="1:6">
      <c r="A1549" t="s">
        <v>143</v>
      </c>
      <c r="B1549" t="s">
        <v>127</v>
      </c>
      <c r="C1549">
        <v>1999</v>
      </c>
      <c r="D1549">
        <v>3</v>
      </c>
      <c r="E1549">
        <v>7</v>
      </c>
      <c r="F1549">
        <v>54.241319520821449</v>
      </c>
    </row>
    <row r="1550" spans="1:6">
      <c r="A1550" t="s">
        <v>143</v>
      </c>
      <c r="B1550" t="s">
        <v>127</v>
      </c>
      <c r="C1550">
        <v>1999</v>
      </c>
      <c r="D1550">
        <v>3</v>
      </c>
      <c r="E1550">
        <v>8</v>
      </c>
      <c r="F1550">
        <v>51.175740000000005</v>
      </c>
    </row>
    <row r="1551" spans="1:6">
      <c r="A1551" t="s">
        <v>143</v>
      </c>
      <c r="B1551" t="s">
        <v>127</v>
      </c>
      <c r="C1551">
        <v>1999</v>
      </c>
      <c r="D1551">
        <v>3</v>
      </c>
      <c r="E1551">
        <v>9</v>
      </c>
      <c r="F1551">
        <v>39.981705365853649</v>
      </c>
    </row>
    <row r="1552" spans="1:6">
      <c r="A1552" t="s">
        <v>143</v>
      </c>
      <c r="B1552" t="s">
        <v>127</v>
      </c>
      <c r="C1552">
        <v>1999</v>
      </c>
      <c r="D1552">
        <v>3</v>
      </c>
      <c r="E1552">
        <v>10</v>
      </c>
      <c r="F1552">
        <v>45.265745853658537</v>
      </c>
    </row>
    <row r="1553" spans="1:6">
      <c r="A1553" t="s">
        <v>143</v>
      </c>
      <c r="B1553" t="s">
        <v>127</v>
      </c>
      <c r="C1553">
        <v>1999</v>
      </c>
      <c r="D1553">
        <v>3</v>
      </c>
      <c r="E1553">
        <v>11</v>
      </c>
      <c r="F1553">
        <v>57.203487804878051</v>
      </c>
    </row>
    <row r="1554" spans="1:6">
      <c r="A1554" t="s">
        <v>143</v>
      </c>
      <c r="B1554" t="s">
        <v>127</v>
      </c>
      <c r="C1554">
        <v>1999</v>
      </c>
      <c r="D1554">
        <v>3</v>
      </c>
      <c r="E1554">
        <v>12</v>
      </c>
      <c r="F1554">
        <v>45.629542682926818</v>
      </c>
    </row>
    <row r="1555" spans="1:6">
      <c r="A1555" t="s">
        <v>143</v>
      </c>
      <c r="B1555" t="s">
        <v>127</v>
      </c>
      <c r="C1555">
        <v>1999</v>
      </c>
      <c r="D1555">
        <v>3</v>
      </c>
      <c r="E1555">
        <v>13</v>
      </c>
      <c r="F1555">
        <v>60.436961951219509</v>
      </c>
    </row>
    <row r="1556" spans="1:6">
      <c r="A1556" t="s">
        <v>143</v>
      </c>
      <c r="B1556" t="s">
        <v>127</v>
      </c>
      <c r="C1556">
        <v>1999</v>
      </c>
      <c r="D1556">
        <v>3</v>
      </c>
      <c r="E1556">
        <v>14</v>
      </c>
      <c r="F1556">
        <v>44.017557073170728</v>
      </c>
    </row>
    <row r="1557" spans="1:6">
      <c r="A1557" t="s">
        <v>143</v>
      </c>
      <c r="B1557" t="s">
        <v>127</v>
      </c>
      <c r="C1557">
        <v>1999</v>
      </c>
      <c r="D1557">
        <v>4</v>
      </c>
      <c r="E1557">
        <v>1</v>
      </c>
      <c r="F1557">
        <v>22.225693170731706</v>
      </c>
    </row>
    <row r="1558" spans="1:6">
      <c r="A1558" t="s">
        <v>143</v>
      </c>
      <c r="B1558" t="s">
        <v>127</v>
      </c>
      <c r="C1558">
        <v>1999</v>
      </c>
      <c r="D1558">
        <v>4</v>
      </c>
      <c r="E1558">
        <v>2</v>
      </c>
      <c r="F1558">
        <v>21.776587427267536</v>
      </c>
    </row>
    <row r="1559" spans="1:6">
      <c r="A1559" t="s">
        <v>143</v>
      </c>
      <c r="B1559" t="s">
        <v>127</v>
      </c>
      <c r="C1559">
        <v>1999</v>
      </c>
      <c r="D1559">
        <v>4</v>
      </c>
      <c r="E1559">
        <v>3</v>
      </c>
      <c r="F1559">
        <v>28.967573941814031</v>
      </c>
    </row>
    <row r="1560" spans="1:6">
      <c r="A1560" t="s">
        <v>143</v>
      </c>
      <c r="B1560" t="s">
        <v>127</v>
      </c>
      <c r="C1560">
        <v>1999</v>
      </c>
      <c r="D1560">
        <v>4</v>
      </c>
      <c r="E1560">
        <v>4</v>
      </c>
      <c r="F1560">
        <v>38.216176155162572</v>
      </c>
    </row>
    <row r="1561" spans="1:6">
      <c r="A1561" t="s">
        <v>143</v>
      </c>
      <c r="B1561" t="s">
        <v>127</v>
      </c>
      <c r="C1561">
        <v>1999</v>
      </c>
      <c r="D1561">
        <v>4</v>
      </c>
      <c r="E1561">
        <v>5</v>
      </c>
      <c r="F1561">
        <v>43.573584027381621</v>
      </c>
    </row>
    <row r="1562" spans="1:6">
      <c r="A1562" t="s">
        <v>143</v>
      </c>
      <c r="B1562" t="s">
        <v>127</v>
      </c>
      <c r="C1562">
        <v>1999</v>
      </c>
      <c r="D1562">
        <v>4</v>
      </c>
      <c r="E1562">
        <v>6</v>
      </c>
      <c r="F1562">
        <v>45.954035733029087</v>
      </c>
    </row>
    <row r="1563" spans="1:6">
      <c r="A1563" t="s">
        <v>143</v>
      </c>
      <c r="B1563" t="s">
        <v>127</v>
      </c>
      <c r="C1563">
        <v>1999</v>
      </c>
      <c r="D1563">
        <v>4</v>
      </c>
      <c r="E1563">
        <v>7</v>
      </c>
      <c r="F1563">
        <v>57.009777432972051</v>
      </c>
    </row>
    <row r="1564" spans="1:6">
      <c r="A1564" t="s">
        <v>143</v>
      </c>
      <c r="B1564" t="s">
        <v>127</v>
      </c>
      <c r="C1564">
        <v>1999</v>
      </c>
      <c r="D1564">
        <v>4</v>
      </c>
      <c r="E1564">
        <v>8</v>
      </c>
      <c r="F1564">
        <v>43.073875121951218</v>
      </c>
    </row>
    <row r="1565" spans="1:6">
      <c r="A1565" t="s">
        <v>143</v>
      </c>
      <c r="B1565" t="s">
        <v>127</v>
      </c>
      <c r="C1565">
        <v>1999</v>
      </c>
      <c r="D1565">
        <v>4</v>
      </c>
      <c r="E1565">
        <v>9</v>
      </c>
      <c r="F1565">
        <v>42.055409268292678</v>
      </c>
    </row>
    <row r="1566" spans="1:6">
      <c r="A1566" t="s">
        <v>143</v>
      </c>
      <c r="B1566" t="s">
        <v>127</v>
      </c>
      <c r="C1566">
        <v>1999</v>
      </c>
      <c r="D1566">
        <v>4</v>
      </c>
      <c r="E1566">
        <v>10</v>
      </c>
      <c r="F1566">
        <v>52.556556585365861</v>
      </c>
    </row>
    <row r="1567" spans="1:6">
      <c r="A1567" t="s">
        <v>143</v>
      </c>
      <c r="B1567" t="s">
        <v>127</v>
      </c>
      <c r="C1567">
        <v>1999</v>
      </c>
      <c r="D1567">
        <v>4</v>
      </c>
      <c r="E1567">
        <v>11</v>
      </c>
      <c r="F1567">
        <v>45.543189999999996</v>
      </c>
    </row>
    <row r="1568" spans="1:6">
      <c r="A1568" t="s">
        <v>143</v>
      </c>
      <c r="B1568" t="s">
        <v>127</v>
      </c>
      <c r="C1568">
        <v>1999</v>
      </c>
      <c r="D1568">
        <v>4</v>
      </c>
      <c r="E1568">
        <v>12</v>
      </c>
      <c r="F1568">
        <v>45.047178536585371</v>
      </c>
    </row>
    <row r="1569" spans="1:6">
      <c r="A1569" t="s">
        <v>143</v>
      </c>
      <c r="B1569" t="s">
        <v>127</v>
      </c>
      <c r="C1569">
        <v>1999</v>
      </c>
      <c r="D1569">
        <v>4</v>
      </c>
      <c r="E1569">
        <v>13</v>
      </c>
      <c r="F1569">
        <v>57.33983414634146</v>
      </c>
    </row>
    <row r="1570" spans="1:6">
      <c r="A1570" t="s">
        <v>143</v>
      </c>
      <c r="B1570" t="s">
        <v>127</v>
      </c>
      <c r="C1570">
        <v>1999</v>
      </c>
      <c r="D1570">
        <v>4</v>
      </c>
      <c r="E1570">
        <v>14</v>
      </c>
      <c r="F1570">
        <v>44.738539999999986</v>
      </c>
    </row>
    <row r="1571" spans="1:6">
      <c r="A1571" t="s">
        <v>143</v>
      </c>
      <c r="B1571" t="s">
        <v>128</v>
      </c>
      <c r="C1571">
        <v>2000</v>
      </c>
      <c r="D1571">
        <v>1</v>
      </c>
      <c r="E1571">
        <v>1</v>
      </c>
      <c r="F1571">
        <v>19.898302439024388</v>
      </c>
    </row>
    <row r="1572" spans="1:6">
      <c r="A1572" t="s">
        <v>143</v>
      </c>
      <c r="B1572" t="s">
        <v>128</v>
      </c>
      <c r="C1572">
        <v>2000</v>
      </c>
      <c r="D1572">
        <v>1</v>
      </c>
      <c r="E1572">
        <v>2</v>
      </c>
      <c r="F1572">
        <v>19.009985365853659</v>
      </c>
    </row>
    <row r="1573" spans="1:6">
      <c r="A1573" t="s">
        <v>143</v>
      </c>
      <c r="B1573" t="s">
        <v>128</v>
      </c>
      <c r="C1573">
        <v>2000</v>
      </c>
      <c r="D1573">
        <v>1</v>
      </c>
      <c r="E1573">
        <v>3</v>
      </c>
      <c r="F1573">
        <v>41.928565853658533</v>
      </c>
    </row>
    <row r="1574" spans="1:6">
      <c r="A1574" t="s">
        <v>143</v>
      </c>
      <c r="B1574" t="s">
        <v>128</v>
      </c>
      <c r="C1574">
        <v>2000</v>
      </c>
      <c r="D1574">
        <v>1</v>
      </c>
      <c r="E1574">
        <v>4</v>
      </c>
      <c r="F1574">
        <v>30.558107317073169</v>
      </c>
    </row>
    <row r="1575" spans="1:6">
      <c r="A1575" t="s">
        <v>143</v>
      </c>
      <c r="B1575" t="s">
        <v>128</v>
      </c>
      <c r="C1575">
        <v>2000</v>
      </c>
      <c r="D1575">
        <v>1</v>
      </c>
      <c r="E1575">
        <v>5</v>
      </c>
      <c r="F1575">
        <v>39.441278048780489</v>
      </c>
    </row>
    <row r="1576" spans="1:6">
      <c r="A1576" t="s">
        <v>143</v>
      </c>
      <c r="B1576" t="s">
        <v>128</v>
      </c>
      <c r="C1576">
        <v>2000</v>
      </c>
      <c r="D1576">
        <v>1</v>
      </c>
      <c r="E1576">
        <v>6</v>
      </c>
      <c r="F1576">
        <v>45.304170731707316</v>
      </c>
    </row>
    <row r="1577" spans="1:6">
      <c r="A1577" t="s">
        <v>143</v>
      </c>
      <c r="B1577" t="s">
        <v>128</v>
      </c>
      <c r="C1577">
        <v>2000</v>
      </c>
      <c r="D1577">
        <v>1</v>
      </c>
      <c r="E1577">
        <v>7</v>
      </c>
      <c r="F1577">
        <v>42.994546341463405</v>
      </c>
    </row>
    <row r="1578" spans="1:6">
      <c r="A1578" t="s">
        <v>143</v>
      </c>
      <c r="B1578" t="s">
        <v>128</v>
      </c>
      <c r="C1578">
        <v>2000</v>
      </c>
      <c r="D1578">
        <v>1</v>
      </c>
      <c r="E1578">
        <v>8</v>
      </c>
      <c r="F1578">
        <v>25.405868292682921</v>
      </c>
    </row>
    <row r="1579" spans="1:6">
      <c r="A1579" t="s">
        <v>143</v>
      </c>
      <c r="B1579" t="s">
        <v>128</v>
      </c>
      <c r="C1579">
        <v>2000</v>
      </c>
      <c r="D1579">
        <v>1</v>
      </c>
      <c r="E1579">
        <v>9</v>
      </c>
      <c r="F1579">
        <v>39.796604878048775</v>
      </c>
    </row>
    <row r="1580" spans="1:6">
      <c r="A1580" t="s">
        <v>143</v>
      </c>
      <c r="B1580" t="s">
        <v>128</v>
      </c>
      <c r="C1580">
        <v>2000</v>
      </c>
      <c r="D1580">
        <v>1</v>
      </c>
      <c r="E1580">
        <v>10</v>
      </c>
      <c r="F1580">
        <v>41.21791219512194</v>
      </c>
    </row>
    <row r="1581" spans="1:6">
      <c r="A1581" t="s">
        <v>143</v>
      </c>
      <c r="B1581" t="s">
        <v>128</v>
      </c>
      <c r="C1581">
        <v>2000</v>
      </c>
      <c r="D1581">
        <v>1</v>
      </c>
      <c r="E1581">
        <v>11</v>
      </c>
      <c r="F1581">
        <v>44.948843902439016</v>
      </c>
    </row>
    <row r="1582" spans="1:6">
      <c r="A1582" t="s">
        <v>143</v>
      </c>
      <c r="B1582" t="s">
        <v>128</v>
      </c>
      <c r="C1582">
        <v>2000</v>
      </c>
      <c r="D1582">
        <v>1</v>
      </c>
      <c r="E1582">
        <v>12</v>
      </c>
      <c r="F1582">
        <v>43.172209756097566</v>
      </c>
    </row>
    <row r="1583" spans="1:6">
      <c r="A1583" t="s">
        <v>143</v>
      </c>
      <c r="B1583" t="s">
        <v>128</v>
      </c>
      <c r="C1583">
        <v>2000</v>
      </c>
      <c r="D1583">
        <v>1</v>
      </c>
      <c r="E1583">
        <v>13</v>
      </c>
      <c r="F1583">
        <v>44.59351707317073</v>
      </c>
    </row>
    <row r="1584" spans="1:6">
      <c r="A1584" t="s">
        <v>143</v>
      </c>
      <c r="B1584" t="s">
        <v>128</v>
      </c>
      <c r="C1584">
        <v>2000</v>
      </c>
      <c r="D1584">
        <v>1</v>
      </c>
      <c r="E1584">
        <v>14</v>
      </c>
      <c r="F1584">
        <v>35.177356097560974</v>
      </c>
    </row>
    <row r="1585" spans="1:6">
      <c r="A1585" t="s">
        <v>143</v>
      </c>
      <c r="B1585" t="s">
        <v>128</v>
      </c>
      <c r="C1585">
        <v>2000</v>
      </c>
      <c r="D1585">
        <v>2</v>
      </c>
      <c r="E1585">
        <v>1</v>
      </c>
      <c r="F1585">
        <v>15.456717073170731</v>
      </c>
    </row>
    <row r="1586" spans="1:6">
      <c r="A1586" t="s">
        <v>143</v>
      </c>
      <c r="B1586" t="s">
        <v>128</v>
      </c>
      <c r="C1586">
        <v>2000</v>
      </c>
      <c r="D1586">
        <v>2</v>
      </c>
      <c r="E1586">
        <v>2</v>
      </c>
      <c r="F1586">
        <v>23.096243902439024</v>
      </c>
    </row>
    <row r="1587" spans="1:6">
      <c r="A1587" t="s">
        <v>143</v>
      </c>
      <c r="B1587" t="s">
        <v>128</v>
      </c>
      <c r="C1587">
        <v>2000</v>
      </c>
      <c r="D1587">
        <v>2</v>
      </c>
      <c r="E1587">
        <v>3</v>
      </c>
      <c r="F1587">
        <v>25.938858536585364</v>
      </c>
    </row>
    <row r="1588" spans="1:6">
      <c r="A1588" t="s">
        <v>143</v>
      </c>
      <c r="B1588" t="s">
        <v>128</v>
      </c>
      <c r="C1588">
        <v>2000</v>
      </c>
      <c r="D1588">
        <v>2</v>
      </c>
      <c r="E1588">
        <v>4</v>
      </c>
      <c r="F1588">
        <v>36.243336585365846</v>
      </c>
    </row>
    <row r="1589" spans="1:6">
      <c r="A1589" t="s">
        <v>143</v>
      </c>
      <c r="B1589" t="s">
        <v>128</v>
      </c>
      <c r="C1589">
        <v>2000</v>
      </c>
      <c r="D1589">
        <v>2</v>
      </c>
      <c r="E1589">
        <v>5</v>
      </c>
      <c r="F1589">
        <v>42.106229268292672</v>
      </c>
    </row>
    <row r="1590" spans="1:6">
      <c r="A1590" t="s">
        <v>143</v>
      </c>
      <c r="B1590" t="s">
        <v>128</v>
      </c>
      <c r="C1590">
        <v>2000</v>
      </c>
      <c r="D1590">
        <v>2</v>
      </c>
      <c r="E1590">
        <v>6</v>
      </c>
      <c r="F1590">
        <v>49.035102439024392</v>
      </c>
    </row>
    <row r="1591" spans="1:6">
      <c r="A1591" t="s">
        <v>143</v>
      </c>
      <c r="B1591" t="s">
        <v>128</v>
      </c>
      <c r="C1591">
        <v>2000</v>
      </c>
      <c r="D1591">
        <v>2</v>
      </c>
      <c r="E1591">
        <v>7</v>
      </c>
      <c r="F1591">
        <v>39.441278048780489</v>
      </c>
    </row>
    <row r="1592" spans="1:6">
      <c r="A1592" t="s">
        <v>143</v>
      </c>
      <c r="B1592" t="s">
        <v>128</v>
      </c>
      <c r="C1592">
        <v>2000</v>
      </c>
      <c r="D1592">
        <v>2</v>
      </c>
      <c r="E1592">
        <v>8</v>
      </c>
      <c r="F1592">
        <v>30.025117073170726</v>
      </c>
    </row>
    <row r="1593" spans="1:6">
      <c r="A1593" t="s">
        <v>143</v>
      </c>
      <c r="B1593" t="s">
        <v>128</v>
      </c>
      <c r="C1593">
        <v>2000</v>
      </c>
      <c r="D1593">
        <v>2</v>
      </c>
      <c r="E1593">
        <v>9</v>
      </c>
      <c r="F1593">
        <v>45.837160975609748</v>
      </c>
    </row>
    <row r="1594" spans="1:6">
      <c r="A1594" t="s">
        <v>143</v>
      </c>
      <c r="B1594" t="s">
        <v>128</v>
      </c>
      <c r="C1594">
        <v>2000</v>
      </c>
      <c r="D1594">
        <v>2</v>
      </c>
      <c r="E1594">
        <v>10</v>
      </c>
      <c r="F1594">
        <v>42.816882926829265</v>
      </c>
    </row>
    <row r="1595" spans="1:6">
      <c r="A1595" t="s">
        <v>143</v>
      </c>
      <c r="B1595" t="s">
        <v>128</v>
      </c>
      <c r="C1595">
        <v>2000</v>
      </c>
      <c r="D1595">
        <v>2</v>
      </c>
      <c r="E1595">
        <v>11</v>
      </c>
      <c r="F1595">
        <v>38.908287804878043</v>
      </c>
    </row>
    <row r="1596" spans="1:6">
      <c r="A1596" t="s">
        <v>143</v>
      </c>
      <c r="B1596" t="s">
        <v>128</v>
      </c>
      <c r="C1596">
        <v>2000</v>
      </c>
      <c r="D1596">
        <v>2</v>
      </c>
      <c r="E1596">
        <v>12</v>
      </c>
      <c r="F1596">
        <v>46.370151219512195</v>
      </c>
    </row>
    <row r="1597" spans="1:6">
      <c r="A1597" t="s">
        <v>143</v>
      </c>
      <c r="B1597" t="s">
        <v>128</v>
      </c>
      <c r="C1597">
        <v>2000</v>
      </c>
      <c r="D1597">
        <v>2</v>
      </c>
      <c r="E1597">
        <v>13</v>
      </c>
      <c r="F1597">
        <v>33.045395121951216</v>
      </c>
    </row>
    <row r="1598" spans="1:6">
      <c r="A1598" t="s">
        <v>143</v>
      </c>
      <c r="B1598" t="s">
        <v>128</v>
      </c>
      <c r="C1598">
        <v>2000</v>
      </c>
      <c r="D1598">
        <v>2</v>
      </c>
      <c r="E1598">
        <v>14</v>
      </c>
      <c r="F1598">
        <v>45.304170731707316</v>
      </c>
    </row>
    <row r="1599" spans="1:6">
      <c r="A1599" t="s">
        <v>143</v>
      </c>
      <c r="B1599" t="s">
        <v>128</v>
      </c>
      <c r="C1599">
        <v>2000</v>
      </c>
      <c r="D1599">
        <v>3</v>
      </c>
      <c r="E1599">
        <v>1</v>
      </c>
      <c r="F1599">
        <v>22.207926829268292</v>
      </c>
    </row>
    <row r="1600" spans="1:6">
      <c r="A1600" t="s">
        <v>143</v>
      </c>
      <c r="B1600" t="s">
        <v>128</v>
      </c>
      <c r="C1600">
        <v>2000</v>
      </c>
      <c r="D1600">
        <v>3</v>
      </c>
      <c r="E1600">
        <v>2</v>
      </c>
      <c r="F1600">
        <v>21.497273170731702</v>
      </c>
    </row>
    <row r="1601" spans="1:6">
      <c r="A1601" t="s">
        <v>143</v>
      </c>
      <c r="B1601" t="s">
        <v>128</v>
      </c>
      <c r="C1601">
        <v>2000</v>
      </c>
      <c r="D1601">
        <v>3</v>
      </c>
      <c r="E1601">
        <v>3</v>
      </c>
      <c r="F1601">
        <v>30.202780487804876</v>
      </c>
    </row>
    <row r="1602" spans="1:6">
      <c r="A1602" t="s">
        <v>143</v>
      </c>
      <c r="B1602" t="s">
        <v>128</v>
      </c>
      <c r="C1602">
        <v>2000</v>
      </c>
      <c r="D1602">
        <v>3</v>
      </c>
      <c r="E1602">
        <v>4</v>
      </c>
      <c r="F1602">
        <v>37.309317073170732</v>
      </c>
    </row>
    <row r="1603" spans="1:6">
      <c r="A1603" t="s">
        <v>143</v>
      </c>
      <c r="B1603" t="s">
        <v>128</v>
      </c>
      <c r="C1603">
        <v>2000</v>
      </c>
      <c r="D1603">
        <v>3</v>
      </c>
      <c r="E1603">
        <v>5</v>
      </c>
      <c r="F1603">
        <v>37.486980487804878</v>
      </c>
    </row>
    <row r="1604" spans="1:6">
      <c r="A1604" t="s">
        <v>143</v>
      </c>
      <c r="B1604" t="s">
        <v>128</v>
      </c>
      <c r="C1604">
        <v>2000</v>
      </c>
      <c r="D1604">
        <v>3</v>
      </c>
      <c r="E1604">
        <v>6</v>
      </c>
      <c r="F1604">
        <v>54.542668292682926</v>
      </c>
    </row>
    <row r="1605" spans="1:6">
      <c r="A1605" t="s">
        <v>143</v>
      </c>
      <c r="B1605" t="s">
        <v>128</v>
      </c>
      <c r="C1605">
        <v>2000</v>
      </c>
      <c r="D1605">
        <v>3</v>
      </c>
      <c r="E1605">
        <v>7</v>
      </c>
      <c r="F1605">
        <v>45.659497560975616</v>
      </c>
    </row>
    <row r="1606" spans="1:6">
      <c r="A1606" t="s">
        <v>143</v>
      </c>
      <c r="B1606" t="s">
        <v>128</v>
      </c>
      <c r="C1606">
        <v>2000</v>
      </c>
      <c r="D1606">
        <v>3</v>
      </c>
      <c r="E1606">
        <v>8</v>
      </c>
      <c r="F1606">
        <v>44.948843902439016</v>
      </c>
    </row>
    <row r="1607" spans="1:6">
      <c r="A1607" t="s">
        <v>143</v>
      </c>
      <c r="B1607" t="s">
        <v>128</v>
      </c>
      <c r="C1607">
        <v>2000</v>
      </c>
      <c r="D1607">
        <v>3</v>
      </c>
      <c r="E1607">
        <v>9</v>
      </c>
      <c r="F1607">
        <v>38.197634146341457</v>
      </c>
    </row>
    <row r="1608" spans="1:6">
      <c r="A1608" t="s">
        <v>143</v>
      </c>
      <c r="B1608" t="s">
        <v>128</v>
      </c>
      <c r="C1608">
        <v>2000</v>
      </c>
      <c r="D1608">
        <v>3</v>
      </c>
      <c r="E1608">
        <v>10</v>
      </c>
      <c r="F1608">
        <v>48.857439024390239</v>
      </c>
    </row>
    <row r="1609" spans="1:6">
      <c r="A1609" t="s">
        <v>143</v>
      </c>
      <c r="B1609" t="s">
        <v>128</v>
      </c>
      <c r="C1609">
        <v>2000</v>
      </c>
      <c r="D1609">
        <v>3</v>
      </c>
      <c r="E1609">
        <v>11</v>
      </c>
      <c r="F1609">
        <v>48.502112195121953</v>
      </c>
    </row>
    <row r="1610" spans="1:6">
      <c r="A1610" t="s">
        <v>143</v>
      </c>
      <c r="B1610" t="s">
        <v>128</v>
      </c>
      <c r="C1610">
        <v>2000</v>
      </c>
      <c r="D1610">
        <v>3</v>
      </c>
      <c r="E1610">
        <v>12</v>
      </c>
      <c r="F1610">
        <v>35.710346341463413</v>
      </c>
    </row>
    <row r="1611" spans="1:6">
      <c r="A1611" t="s">
        <v>143</v>
      </c>
      <c r="B1611" t="s">
        <v>128</v>
      </c>
      <c r="C1611">
        <v>2000</v>
      </c>
      <c r="D1611">
        <v>3</v>
      </c>
      <c r="E1611">
        <v>13</v>
      </c>
      <c r="F1611">
        <v>33.223058536585363</v>
      </c>
    </row>
    <row r="1612" spans="1:6">
      <c r="A1612" t="s">
        <v>143</v>
      </c>
      <c r="B1612" t="s">
        <v>128</v>
      </c>
      <c r="C1612">
        <v>2000</v>
      </c>
      <c r="D1612">
        <v>3</v>
      </c>
      <c r="E1612">
        <v>14</v>
      </c>
      <c r="F1612">
        <v>34.289039024390242</v>
      </c>
    </row>
    <row r="1613" spans="1:6">
      <c r="A1613" t="s">
        <v>143</v>
      </c>
      <c r="B1613" t="s">
        <v>128</v>
      </c>
      <c r="C1613">
        <v>2000</v>
      </c>
      <c r="D1613">
        <v>4</v>
      </c>
      <c r="E1613">
        <v>1</v>
      </c>
      <c r="F1613">
        <v>24.33988780487805</v>
      </c>
    </row>
    <row r="1614" spans="1:6">
      <c r="A1614" t="s">
        <v>143</v>
      </c>
      <c r="B1614" t="s">
        <v>128</v>
      </c>
      <c r="C1614">
        <v>2000</v>
      </c>
      <c r="D1614">
        <v>4</v>
      </c>
      <c r="E1614">
        <v>2</v>
      </c>
      <c r="F1614">
        <v>33.223058536585363</v>
      </c>
    </row>
    <row r="1615" spans="1:6">
      <c r="A1615" t="s">
        <v>143</v>
      </c>
      <c r="B1615" t="s">
        <v>128</v>
      </c>
      <c r="C1615">
        <v>2000</v>
      </c>
      <c r="D1615">
        <v>4</v>
      </c>
      <c r="E1615">
        <v>3</v>
      </c>
      <c r="F1615">
        <v>33.756048780487802</v>
      </c>
    </row>
    <row r="1616" spans="1:6">
      <c r="A1616" t="s">
        <v>143</v>
      </c>
      <c r="B1616" t="s">
        <v>128</v>
      </c>
      <c r="C1616">
        <v>2000</v>
      </c>
      <c r="D1616">
        <v>4</v>
      </c>
      <c r="E1616">
        <v>4</v>
      </c>
      <c r="F1616">
        <v>40.507258536585368</v>
      </c>
    </row>
    <row r="1617" spans="1:6">
      <c r="A1617" t="s">
        <v>143</v>
      </c>
      <c r="B1617" t="s">
        <v>128</v>
      </c>
      <c r="C1617">
        <v>2000</v>
      </c>
      <c r="D1617">
        <v>4</v>
      </c>
      <c r="E1617">
        <v>5</v>
      </c>
      <c r="F1617">
        <v>47.258468292682927</v>
      </c>
    </row>
    <row r="1618" spans="1:6">
      <c r="A1618" t="s">
        <v>143</v>
      </c>
      <c r="B1618" t="s">
        <v>128</v>
      </c>
      <c r="C1618">
        <v>2000</v>
      </c>
      <c r="D1618">
        <v>4</v>
      </c>
      <c r="E1618">
        <v>6</v>
      </c>
      <c r="F1618">
        <v>42.639219512195119</v>
      </c>
    </row>
    <row r="1619" spans="1:6">
      <c r="A1619" t="s">
        <v>143</v>
      </c>
      <c r="B1619" t="s">
        <v>128</v>
      </c>
      <c r="C1619">
        <v>2000</v>
      </c>
      <c r="D1619">
        <v>4</v>
      </c>
      <c r="E1619">
        <v>7</v>
      </c>
      <c r="F1619">
        <v>29.492126829268294</v>
      </c>
    </row>
    <row r="1620" spans="1:6">
      <c r="A1620" t="s">
        <v>143</v>
      </c>
      <c r="B1620" t="s">
        <v>128</v>
      </c>
      <c r="C1620">
        <v>2000</v>
      </c>
      <c r="D1620">
        <v>4</v>
      </c>
      <c r="E1620">
        <v>8</v>
      </c>
      <c r="F1620">
        <v>45.481834146341463</v>
      </c>
    </row>
    <row r="1621" spans="1:6">
      <c r="A1621" t="s">
        <v>143</v>
      </c>
      <c r="B1621" t="s">
        <v>128</v>
      </c>
      <c r="C1621">
        <v>2000</v>
      </c>
      <c r="D1621">
        <v>4</v>
      </c>
      <c r="E1621">
        <v>9</v>
      </c>
      <c r="F1621">
        <v>46.90314146341462</v>
      </c>
    </row>
    <row r="1622" spans="1:6">
      <c r="A1622" t="s">
        <v>143</v>
      </c>
      <c r="B1622" t="s">
        <v>128</v>
      </c>
      <c r="C1622">
        <v>2000</v>
      </c>
      <c r="D1622">
        <v>4</v>
      </c>
      <c r="E1622">
        <v>10</v>
      </c>
      <c r="F1622">
        <v>44.948843902439016</v>
      </c>
    </row>
    <row r="1623" spans="1:6">
      <c r="A1623" t="s">
        <v>143</v>
      </c>
      <c r="B1623" t="s">
        <v>128</v>
      </c>
      <c r="C1623">
        <v>2000</v>
      </c>
      <c r="D1623">
        <v>4</v>
      </c>
      <c r="E1623">
        <v>11</v>
      </c>
      <c r="F1623">
        <v>43.172209756097566</v>
      </c>
    </row>
    <row r="1624" spans="1:6">
      <c r="A1624" t="s">
        <v>143</v>
      </c>
      <c r="B1624" t="s">
        <v>128</v>
      </c>
      <c r="C1624">
        <v>2000</v>
      </c>
      <c r="D1624">
        <v>4</v>
      </c>
      <c r="E1624">
        <v>12</v>
      </c>
      <c r="F1624">
        <v>39.263614634146343</v>
      </c>
    </row>
    <row r="1625" spans="1:6">
      <c r="A1625" t="s">
        <v>143</v>
      </c>
      <c r="B1625" t="s">
        <v>128</v>
      </c>
      <c r="C1625">
        <v>2000</v>
      </c>
      <c r="D1625">
        <v>4</v>
      </c>
      <c r="E1625">
        <v>13</v>
      </c>
      <c r="F1625">
        <v>38.55296097560975</v>
      </c>
    </row>
    <row r="1626" spans="1:6">
      <c r="A1626" t="s">
        <v>143</v>
      </c>
      <c r="B1626" t="s">
        <v>128</v>
      </c>
      <c r="C1626">
        <v>2000</v>
      </c>
      <c r="D1626">
        <v>4</v>
      </c>
      <c r="E1626">
        <v>14</v>
      </c>
      <c r="F1626">
        <v>45.481834146341463</v>
      </c>
    </row>
    <row r="1627" spans="1:6">
      <c r="A1627" t="s">
        <v>143</v>
      </c>
      <c r="B1627" t="s">
        <v>128</v>
      </c>
      <c r="C1627">
        <v>2001</v>
      </c>
      <c r="D1627">
        <v>1</v>
      </c>
      <c r="E1627">
        <v>1</v>
      </c>
      <c r="F1627">
        <v>19.883221707317073</v>
      </c>
    </row>
    <row r="1628" spans="1:6">
      <c r="A1628" t="s">
        <v>143</v>
      </c>
      <c r="B1628" t="s">
        <v>128</v>
      </c>
      <c r="C1628">
        <v>2001</v>
      </c>
      <c r="D1628">
        <v>1</v>
      </c>
      <c r="E1628">
        <v>2</v>
      </c>
      <c r="F1628">
        <v>21.87656390243902</v>
      </c>
    </row>
    <row r="1629" spans="1:6">
      <c r="A1629" t="s">
        <v>143</v>
      </c>
      <c r="B1629" t="s">
        <v>128</v>
      </c>
      <c r="C1629">
        <v>2001</v>
      </c>
      <c r="D1629">
        <v>1</v>
      </c>
      <c r="E1629">
        <v>3</v>
      </c>
      <c r="F1629">
        <v>28.553402926829278</v>
      </c>
    </row>
    <row r="1630" spans="1:6">
      <c r="A1630" t="s">
        <v>143</v>
      </c>
      <c r="B1630" t="s">
        <v>128</v>
      </c>
      <c r="C1630">
        <v>2001</v>
      </c>
      <c r="D1630">
        <v>1</v>
      </c>
      <c r="E1630">
        <v>4</v>
      </c>
      <c r="F1630">
        <v>35.570901219512194</v>
      </c>
    </row>
    <row r="1631" spans="1:6">
      <c r="A1631" t="s">
        <v>143</v>
      </c>
      <c r="B1631" t="s">
        <v>128</v>
      </c>
      <c r="C1631">
        <v>2001</v>
      </c>
      <c r="D1631">
        <v>1</v>
      </c>
      <c r="E1631">
        <v>5</v>
      </c>
      <c r="F1631">
        <v>25.629393658536582</v>
      </c>
    </row>
    <row r="1632" spans="1:6">
      <c r="A1632" t="s">
        <v>143</v>
      </c>
      <c r="B1632" t="s">
        <v>128</v>
      </c>
      <c r="C1632">
        <v>2001</v>
      </c>
      <c r="D1632">
        <v>1</v>
      </c>
      <c r="E1632">
        <v>6</v>
      </c>
      <c r="F1632">
        <v>31.201000975609755</v>
      </c>
    </row>
    <row r="1633" spans="1:6">
      <c r="A1633" t="s">
        <v>143</v>
      </c>
      <c r="B1633" t="s">
        <v>128</v>
      </c>
      <c r="C1633">
        <v>2001</v>
      </c>
      <c r="D1633">
        <v>1</v>
      </c>
      <c r="E1633">
        <v>7</v>
      </c>
      <c r="F1633">
        <v>27.909476341463414</v>
      </c>
    </row>
    <row r="1634" spans="1:6">
      <c r="A1634" t="s">
        <v>143</v>
      </c>
      <c r="B1634" t="s">
        <v>128</v>
      </c>
      <c r="C1634">
        <v>2001</v>
      </c>
      <c r="D1634">
        <v>1</v>
      </c>
      <c r="E1634">
        <v>8</v>
      </c>
      <c r="F1634">
        <v>19.838392682926827</v>
      </c>
    </row>
    <row r="1635" spans="1:6">
      <c r="A1635" t="s">
        <v>143</v>
      </c>
      <c r="B1635" t="s">
        <v>128</v>
      </c>
      <c r="C1635">
        <v>2001</v>
      </c>
      <c r="D1635">
        <v>1</v>
      </c>
      <c r="E1635">
        <v>9</v>
      </c>
      <c r="F1635">
        <v>28.347230731707313</v>
      </c>
    </row>
    <row r="1636" spans="1:6">
      <c r="A1636" t="s">
        <v>143</v>
      </c>
      <c r="B1636" t="s">
        <v>128</v>
      </c>
      <c r="C1636">
        <v>2001</v>
      </c>
      <c r="D1636">
        <v>1</v>
      </c>
      <c r="E1636">
        <v>10</v>
      </c>
      <c r="F1636">
        <v>32.425639024390243</v>
      </c>
    </row>
    <row r="1637" spans="1:6">
      <c r="A1637" t="s">
        <v>143</v>
      </c>
      <c r="B1637" t="s">
        <v>128</v>
      </c>
      <c r="C1637">
        <v>2001</v>
      </c>
      <c r="D1637">
        <v>1</v>
      </c>
      <c r="E1637">
        <v>11</v>
      </c>
      <c r="F1637">
        <v>37.237012195121949</v>
      </c>
    </row>
    <row r="1638" spans="1:6">
      <c r="A1638" t="s">
        <v>143</v>
      </c>
      <c r="B1638" t="s">
        <v>128</v>
      </c>
      <c r="C1638">
        <v>2001</v>
      </c>
      <c r="D1638">
        <v>1</v>
      </c>
      <c r="E1638">
        <v>12</v>
      </c>
      <c r="F1638">
        <v>29.996195121951214</v>
      </c>
    </row>
    <row r="1639" spans="1:6">
      <c r="A1639" t="s">
        <v>143</v>
      </c>
      <c r="B1639" t="s">
        <v>128</v>
      </c>
      <c r="C1639">
        <v>2001</v>
      </c>
      <c r="D1639">
        <v>1</v>
      </c>
      <c r="E1639">
        <v>13</v>
      </c>
      <c r="F1639">
        <v>36.221851707317079</v>
      </c>
    </row>
    <row r="1640" spans="1:6">
      <c r="A1640" t="s">
        <v>143</v>
      </c>
      <c r="B1640" t="s">
        <v>128</v>
      </c>
      <c r="C1640">
        <v>2001</v>
      </c>
      <c r="D1640">
        <v>1</v>
      </c>
      <c r="E1640">
        <v>14</v>
      </c>
      <c r="F1640">
        <v>30.624214634146334</v>
      </c>
    </row>
    <row r="1641" spans="1:6">
      <c r="A1641" t="s">
        <v>143</v>
      </c>
      <c r="B1641" t="s">
        <v>128</v>
      </c>
      <c r="C1641">
        <v>2001</v>
      </c>
      <c r="D1641">
        <v>2</v>
      </c>
      <c r="E1641">
        <v>1</v>
      </c>
      <c r="F1641">
        <v>18.893264634146341</v>
      </c>
    </row>
    <row r="1642" spans="1:6">
      <c r="A1642" t="s">
        <v>143</v>
      </c>
      <c r="B1642" t="s">
        <v>128</v>
      </c>
      <c r="C1642">
        <v>2001</v>
      </c>
      <c r="D1642">
        <v>2</v>
      </c>
      <c r="E1642">
        <v>2</v>
      </c>
      <c r="F1642">
        <v>29.814399999999996</v>
      </c>
    </row>
    <row r="1643" spans="1:6">
      <c r="A1643" t="s">
        <v>143</v>
      </c>
      <c r="B1643" t="s">
        <v>128</v>
      </c>
      <c r="C1643">
        <v>2001</v>
      </c>
      <c r="D1643">
        <v>2</v>
      </c>
      <c r="E1643">
        <v>3</v>
      </c>
      <c r="F1643">
        <v>24.106033170731713</v>
      </c>
    </row>
    <row r="1644" spans="1:6">
      <c r="A1644" t="s">
        <v>143</v>
      </c>
      <c r="B1644" t="s">
        <v>128</v>
      </c>
      <c r="C1644">
        <v>2001</v>
      </c>
      <c r="D1644">
        <v>2</v>
      </c>
      <c r="E1644">
        <v>4</v>
      </c>
      <c r="F1644">
        <v>23.036334146341463</v>
      </c>
    </row>
    <row r="1645" spans="1:6">
      <c r="A1645" t="s">
        <v>143</v>
      </c>
      <c r="B1645" t="s">
        <v>128</v>
      </c>
      <c r="C1645">
        <v>2001</v>
      </c>
      <c r="D1645">
        <v>2</v>
      </c>
      <c r="E1645">
        <v>5</v>
      </c>
      <c r="F1645">
        <v>28.604842682926833</v>
      </c>
    </row>
    <row r="1646" spans="1:6">
      <c r="A1646" t="s">
        <v>143</v>
      </c>
      <c r="B1646" t="s">
        <v>128</v>
      </c>
      <c r="C1646">
        <v>2001</v>
      </c>
      <c r="D1646">
        <v>2</v>
      </c>
      <c r="E1646">
        <v>6</v>
      </c>
      <c r="F1646">
        <v>20.63787804878049</v>
      </c>
    </row>
    <row r="1647" spans="1:6">
      <c r="A1647" t="s">
        <v>143</v>
      </c>
      <c r="B1647" t="s">
        <v>128</v>
      </c>
      <c r="C1647">
        <v>2001</v>
      </c>
      <c r="D1647">
        <v>2</v>
      </c>
      <c r="E1647">
        <v>7</v>
      </c>
      <c r="F1647">
        <v>8.4038926829268288</v>
      </c>
    </row>
    <row r="1648" spans="1:6">
      <c r="A1648" t="s">
        <v>143</v>
      </c>
      <c r="B1648" t="s">
        <v>128</v>
      </c>
      <c r="C1648">
        <v>2001</v>
      </c>
      <c r="D1648">
        <v>2</v>
      </c>
      <c r="E1648">
        <v>8</v>
      </c>
      <c r="F1648">
        <v>22.72397707317073</v>
      </c>
    </row>
    <row r="1649" spans="1:6">
      <c r="A1649" t="s">
        <v>143</v>
      </c>
      <c r="B1649" t="s">
        <v>128</v>
      </c>
      <c r="C1649">
        <v>2001</v>
      </c>
      <c r="D1649">
        <v>2</v>
      </c>
      <c r="E1649">
        <v>9</v>
      </c>
      <c r="F1649">
        <v>18.427208048780486</v>
      </c>
    </row>
    <row r="1650" spans="1:6">
      <c r="A1650" t="s">
        <v>143</v>
      </c>
      <c r="B1650" t="s">
        <v>128</v>
      </c>
      <c r="C1650">
        <v>2001</v>
      </c>
      <c r="D1650">
        <v>2</v>
      </c>
      <c r="E1650">
        <v>10</v>
      </c>
      <c r="F1650">
        <v>29.120273170731707</v>
      </c>
    </row>
    <row r="1651" spans="1:6">
      <c r="A1651" t="s">
        <v>143</v>
      </c>
      <c r="B1651" t="s">
        <v>128</v>
      </c>
      <c r="C1651">
        <v>2001</v>
      </c>
      <c r="D1651">
        <v>2</v>
      </c>
      <c r="E1651">
        <v>11</v>
      </c>
      <c r="F1651">
        <v>32.68056536585366</v>
      </c>
    </row>
    <row r="1652" spans="1:6">
      <c r="A1652" t="s">
        <v>143</v>
      </c>
      <c r="B1652" t="s">
        <v>128</v>
      </c>
      <c r="C1652">
        <v>2001</v>
      </c>
      <c r="D1652">
        <v>2</v>
      </c>
      <c r="E1652">
        <v>12</v>
      </c>
      <c r="F1652">
        <v>15.798202682926826</v>
      </c>
    </row>
    <row r="1653" spans="1:6">
      <c r="A1653" t="s">
        <v>143</v>
      </c>
      <c r="B1653" t="s">
        <v>128</v>
      </c>
      <c r="C1653">
        <v>2001</v>
      </c>
      <c r="D1653">
        <v>2</v>
      </c>
      <c r="E1653">
        <v>13</v>
      </c>
      <c r="F1653">
        <v>26.150608536585363</v>
      </c>
    </row>
    <row r="1654" spans="1:6">
      <c r="A1654" t="s">
        <v>143</v>
      </c>
      <c r="B1654" t="s">
        <v>128</v>
      </c>
      <c r="C1654">
        <v>2001</v>
      </c>
      <c r="D1654">
        <v>2</v>
      </c>
      <c r="E1654">
        <v>14</v>
      </c>
      <c r="F1654">
        <v>26.02975609756097</v>
      </c>
    </row>
    <row r="1655" spans="1:6">
      <c r="A1655" t="s">
        <v>143</v>
      </c>
      <c r="B1655" t="s">
        <v>128</v>
      </c>
      <c r="C1655">
        <v>2001</v>
      </c>
      <c r="D1655">
        <v>3</v>
      </c>
      <c r="E1655">
        <v>1</v>
      </c>
      <c r="F1655">
        <v>16.250004878048777</v>
      </c>
    </row>
    <row r="1656" spans="1:6">
      <c r="A1656" t="s">
        <v>143</v>
      </c>
      <c r="B1656" t="s">
        <v>128</v>
      </c>
      <c r="C1656">
        <v>2001</v>
      </c>
      <c r="D1656">
        <v>3</v>
      </c>
      <c r="E1656">
        <v>2</v>
      </c>
      <c r="F1656">
        <v>28.708341951219509</v>
      </c>
    </row>
    <row r="1657" spans="1:6">
      <c r="A1657" t="s">
        <v>143</v>
      </c>
      <c r="B1657" t="s">
        <v>128</v>
      </c>
      <c r="C1657">
        <v>2001</v>
      </c>
      <c r="D1657">
        <v>3</v>
      </c>
      <c r="E1657">
        <v>3</v>
      </c>
      <c r="F1657">
        <v>15.166671219512192</v>
      </c>
    </row>
    <row r="1658" spans="1:6">
      <c r="A1658" t="s">
        <v>143</v>
      </c>
      <c r="B1658" t="s">
        <v>128</v>
      </c>
      <c r="C1658">
        <v>2001</v>
      </c>
      <c r="D1658">
        <v>3</v>
      </c>
      <c r="E1658">
        <v>4</v>
      </c>
      <c r="F1658">
        <v>21.548919512195127</v>
      </c>
    </row>
    <row r="1659" spans="1:6">
      <c r="A1659" t="s">
        <v>143</v>
      </c>
      <c r="B1659" t="s">
        <v>128</v>
      </c>
      <c r="C1659">
        <v>2001</v>
      </c>
      <c r="D1659">
        <v>3</v>
      </c>
      <c r="E1659">
        <v>5</v>
      </c>
      <c r="F1659">
        <v>31.616857317073176</v>
      </c>
    </row>
    <row r="1660" spans="1:6">
      <c r="A1660" t="s">
        <v>143</v>
      </c>
      <c r="B1660" t="s">
        <v>128</v>
      </c>
      <c r="C1660">
        <v>2001</v>
      </c>
      <c r="D1660">
        <v>3</v>
      </c>
      <c r="E1660">
        <v>6</v>
      </c>
      <c r="F1660">
        <v>26.41958268292683</v>
      </c>
    </row>
    <row r="1661" spans="1:6">
      <c r="A1661" t="s">
        <v>143</v>
      </c>
      <c r="B1661" t="s">
        <v>128</v>
      </c>
      <c r="C1661">
        <v>2001</v>
      </c>
      <c r="D1661">
        <v>3</v>
      </c>
      <c r="E1661">
        <v>7</v>
      </c>
      <c r="F1661">
        <v>20.339775365853662</v>
      </c>
    </row>
    <row r="1662" spans="1:6">
      <c r="A1662" t="s">
        <v>143</v>
      </c>
      <c r="B1662" t="s">
        <v>128</v>
      </c>
      <c r="C1662">
        <v>2001</v>
      </c>
      <c r="D1662">
        <v>3</v>
      </c>
      <c r="E1662">
        <v>8</v>
      </c>
      <c r="F1662">
        <v>23.426780487804873</v>
      </c>
    </row>
    <row r="1663" spans="1:6">
      <c r="A1663" t="s">
        <v>143</v>
      </c>
      <c r="B1663" t="s">
        <v>128</v>
      </c>
      <c r="C1663">
        <v>2001</v>
      </c>
      <c r="D1663">
        <v>3</v>
      </c>
      <c r="E1663">
        <v>9</v>
      </c>
      <c r="F1663">
        <v>28.938271463414633</v>
      </c>
    </row>
    <row r="1664" spans="1:6">
      <c r="A1664" t="s">
        <v>143</v>
      </c>
      <c r="B1664" t="s">
        <v>128</v>
      </c>
      <c r="C1664">
        <v>2001</v>
      </c>
      <c r="D1664">
        <v>3</v>
      </c>
      <c r="E1664">
        <v>10</v>
      </c>
      <c r="F1664">
        <v>30.098454878048777</v>
      </c>
    </row>
    <row r="1665" spans="1:6">
      <c r="A1665" t="s">
        <v>143</v>
      </c>
      <c r="B1665" t="s">
        <v>128</v>
      </c>
      <c r="C1665">
        <v>2001</v>
      </c>
      <c r="D1665">
        <v>3</v>
      </c>
      <c r="E1665">
        <v>11</v>
      </c>
      <c r="F1665">
        <v>27.263897073170725</v>
      </c>
    </row>
    <row r="1666" spans="1:6">
      <c r="A1666" t="s">
        <v>143</v>
      </c>
      <c r="B1666" t="s">
        <v>128</v>
      </c>
      <c r="C1666">
        <v>2001</v>
      </c>
      <c r="D1666">
        <v>3</v>
      </c>
      <c r="E1666">
        <v>12</v>
      </c>
      <c r="F1666">
        <v>34.807361707317071</v>
      </c>
    </row>
    <row r="1667" spans="1:6">
      <c r="A1667" t="s">
        <v>143</v>
      </c>
      <c r="B1667" t="s">
        <v>128</v>
      </c>
      <c r="C1667">
        <v>2001</v>
      </c>
      <c r="D1667">
        <v>3</v>
      </c>
      <c r="E1667">
        <v>13</v>
      </c>
      <c r="F1667">
        <v>29.746639999999996</v>
      </c>
    </row>
    <row r="1668" spans="1:6">
      <c r="A1668" t="s">
        <v>143</v>
      </c>
      <c r="B1668" t="s">
        <v>128</v>
      </c>
      <c r="C1668">
        <v>2001</v>
      </c>
      <c r="D1668">
        <v>3</v>
      </c>
      <c r="E1668">
        <v>14</v>
      </c>
      <c r="F1668">
        <v>28.185061219512193</v>
      </c>
    </row>
    <row r="1669" spans="1:6">
      <c r="A1669" t="s">
        <v>143</v>
      </c>
      <c r="B1669" t="s">
        <v>128</v>
      </c>
      <c r="C1669">
        <v>2001</v>
      </c>
      <c r="D1669">
        <v>4</v>
      </c>
      <c r="E1669">
        <v>1</v>
      </c>
      <c r="F1669">
        <v>19.632427073170735</v>
      </c>
    </row>
    <row r="1670" spans="1:6">
      <c r="A1670" t="s">
        <v>143</v>
      </c>
      <c r="B1670" t="s">
        <v>128</v>
      </c>
      <c r="C1670">
        <v>2001</v>
      </c>
      <c r="D1670">
        <v>4</v>
      </c>
      <c r="E1670">
        <v>2</v>
      </c>
      <c r="F1670">
        <v>29.689415853658538</v>
      </c>
    </row>
    <row r="1671" spans="1:6">
      <c r="A1671" t="s">
        <v>143</v>
      </c>
      <c r="B1671" t="s">
        <v>128</v>
      </c>
      <c r="C1671">
        <v>2001</v>
      </c>
      <c r="D1671">
        <v>4</v>
      </c>
      <c r="E1671">
        <v>3</v>
      </c>
      <c r="F1671" t="s">
        <v>17</v>
      </c>
    </row>
    <row r="1672" spans="1:6">
      <c r="A1672" t="s">
        <v>143</v>
      </c>
      <c r="B1672" t="s">
        <v>128</v>
      </c>
      <c r="C1672">
        <v>2001</v>
      </c>
      <c r="D1672">
        <v>4</v>
      </c>
      <c r="E1672">
        <v>4</v>
      </c>
      <c r="F1672">
        <v>29.718544390243906</v>
      </c>
    </row>
    <row r="1673" spans="1:6">
      <c r="A1673" t="s">
        <v>143</v>
      </c>
      <c r="B1673" t="s">
        <v>128</v>
      </c>
      <c r="C1673">
        <v>2001</v>
      </c>
      <c r="D1673">
        <v>4</v>
      </c>
      <c r="E1673">
        <v>5</v>
      </c>
      <c r="F1673">
        <v>25.895269024390245</v>
      </c>
    </row>
    <row r="1674" spans="1:6">
      <c r="A1674" t="s">
        <v>143</v>
      </c>
      <c r="B1674" t="s">
        <v>128</v>
      </c>
      <c r="C1674">
        <v>2001</v>
      </c>
      <c r="D1674">
        <v>4</v>
      </c>
      <c r="E1674">
        <v>6</v>
      </c>
      <c r="F1674">
        <v>24.542341463414637</v>
      </c>
    </row>
    <row r="1675" spans="1:6">
      <c r="A1675" t="s">
        <v>143</v>
      </c>
      <c r="B1675" t="s">
        <v>128</v>
      </c>
      <c r="C1675">
        <v>2001</v>
      </c>
      <c r="D1675">
        <v>4</v>
      </c>
      <c r="E1675">
        <v>7</v>
      </c>
      <c r="F1675">
        <v>28.004299024390242</v>
      </c>
    </row>
    <row r="1676" spans="1:6">
      <c r="A1676" t="s">
        <v>143</v>
      </c>
      <c r="B1676" t="s">
        <v>128</v>
      </c>
      <c r="C1676">
        <v>2001</v>
      </c>
      <c r="D1676">
        <v>4</v>
      </c>
      <c r="E1676">
        <v>8</v>
      </c>
      <c r="F1676">
        <v>23.21916219512195</v>
      </c>
    </row>
    <row r="1677" spans="1:6">
      <c r="A1677" t="s">
        <v>143</v>
      </c>
      <c r="B1677" t="s">
        <v>128</v>
      </c>
      <c r="C1677">
        <v>2001</v>
      </c>
      <c r="D1677">
        <v>4</v>
      </c>
      <c r="E1677">
        <v>9</v>
      </c>
      <c r="F1677">
        <v>24.570230487804874</v>
      </c>
    </row>
    <row r="1678" spans="1:6">
      <c r="A1678" t="s">
        <v>143</v>
      </c>
      <c r="B1678" t="s">
        <v>128</v>
      </c>
      <c r="C1678">
        <v>2001</v>
      </c>
      <c r="D1678">
        <v>4</v>
      </c>
      <c r="E1678">
        <v>10</v>
      </c>
      <c r="F1678">
        <v>33.918424878048775</v>
      </c>
    </row>
    <row r="1679" spans="1:6">
      <c r="A1679" t="s">
        <v>143</v>
      </c>
      <c r="B1679" t="s">
        <v>128</v>
      </c>
      <c r="C1679">
        <v>2001</v>
      </c>
      <c r="D1679">
        <v>4</v>
      </c>
      <c r="E1679">
        <v>11</v>
      </c>
      <c r="F1679">
        <v>29.326858536585359</v>
      </c>
    </row>
    <row r="1680" spans="1:6">
      <c r="A1680" t="s">
        <v>143</v>
      </c>
      <c r="B1680" t="s">
        <v>128</v>
      </c>
      <c r="C1680">
        <v>2001</v>
      </c>
      <c r="D1680">
        <v>4</v>
      </c>
      <c r="E1680">
        <v>12</v>
      </c>
      <c r="F1680">
        <v>27.877868780487802</v>
      </c>
    </row>
    <row r="1681" spans="1:6">
      <c r="A1681" t="s">
        <v>143</v>
      </c>
      <c r="B1681" t="s">
        <v>128</v>
      </c>
      <c r="C1681">
        <v>2001</v>
      </c>
      <c r="D1681">
        <v>4</v>
      </c>
      <c r="E1681">
        <v>13</v>
      </c>
      <c r="F1681">
        <v>27.858036585365848</v>
      </c>
    </row>
    <row r="1682" spans="1:6">
      <c r="A1682" t="s">
        <v>143</v>
      </c>
      <c r="B1682" t="s">
        <v>128</v>
      </c>
      <c r="C1682">
        <v>2001</v>
      </c>
      <c r="D1682">
        <v>4</v>
      </c>
      <c r="E1682">
        <v>14</v>
      </c>
      <c r="F1682">
        <v>29.40783999999999</v>
      </c>
    </row>
    <row r="1683" spans="1:6">
      <c r="A1683" t="s">
        <v>143</v>
      </c>
      <c r="B1683" t="s">
        <v>128</v>
      </c>
      <c r="C1683">
        <v>2002</v>
      </c>
      <c r="D1683">
        <v>1</v>
      </c>
      <c r="E1683">
        <v>1</v>
      </c>
      <c r="F1683">
        <v>31.45055609756098</v>
      </c>
    </row>
    <row r="1684" spans="1:6">
      <c r="A1684" t="s">
        <v>143</v>
      </c>
      <c r="B1684" t="s">
        <v>128</v>
      </c>
      <c r="C1684">
        <v>2002</v>
      </c>
      <c r="D1684">
        <v>1</v>
      </c>
      <c r="E1684">
        <v>2</v>
      </c>
      <c r="F1684">
        <v>32.356432926829264</v>
      </c>
    </row>
    <row r="1685" spans="1:6">
      <c r="A1685" t="s">
        <v>143</v>
      </c>
      <c r="B1685" t="s">
        <v>128</v>
      </c>
      <c r="C1685">
        <v>2002</v>
      </c>
      <c r="D1685">
        <v>1</v>
      </c>
      <c r="E1685">
        <v>3</v>
      </c>
      <c r="F1685">
        <v>52.871392682926803</v>
      </c>
    </row>
    <row r="1686" spans="1:6">
      <c r="A1686" t="s">
        <v>143</v>
      </c>
      <c r="B1686" t="s">
        <v>128</v>
      </c>
      <c r="C1686">
        <v>2002</v>
      </c>
      <c r="D1686">
        <v>1</v>
      </c>
      <c r="E1686">
        <v>4</v>
      </c>
      <c r="F1686">
        <v>43.183365365853668</v>
      </c>
    </row>
    <row r="1687" spans="1:6">
      <c r="A1687" t="s">
        <v>143</v>
      </c>
      <c r="B1687" t="s">
        <v>128</v>
      </c>
      <c r="C1687">
        <v>2002</v>
      </c>
      <c r="D1687">
        <v>1</v>
      </c>
      <c r="E1687">
        <v>5</v>
      </c>
      <c r="F1687">
        <v>41.637693658536591</v>
      </c>
    </row>
    <row r="1688" spans="1:6">
      <c r="A1688" t="s">
        <v>143</v>
      </c>
      <c r="B1688" t="s">
        <v>128</v>
      </c>
      <c r="C1688">
        <v>2002</v>
      </c>
      <c r="D1688">
        <v>1</v>
      </c>
      <c r="E1688">
        <v>6</v>
      </c>
      <c r="F1688">
        <v>45.524184146341469</v>
      </c>
    </row>
    <row r="1689" spans="1:6">
      <c r="A1689" t="s">
        <v>143</v>
      </c>
      <c r="B1689" t="s">
        <v>128</v>
      </c>
      <c r="C1689">
        <v>2002</v>
      </c>
      <c r="D1689">
        <v>1</v>
      </c>
      <c r="E1689">
        <v>7</v>
      </c>
      <c r="F1689">
        <v>45.760311219512204</v>
      </c>
    </row>
    <row r="1690" spans="1:6">
      <c r="A1690" t="s">
        <v>143</v>
      </c>
      <c r="B1690" t="s">
        <v>128</v>
      </c>
      <c r="C1690">
        <v>2002</v>
      </c>
      <c r="D1690">
        <v>1</v>
      </c>
      <c r="E1690">
        <v>8</v>
      </c>
      <c r="F1690">
        <v>26.663146829268289</v>
      </c>
    </row>
    <row r="1691" spans="1:6">
      <c r="A1691" t="s">
        <v>143</v>
      </c>
      <c r="B1691" t="s">
        <v>128</v>
      </c>
      <c r="C1691">
        <v>2002</v>
      </c>
      <c r="D1691">
        <v>1</v>
      </c>
      <c r="E1691">
        <v>9</v>
      </c>
      <c r="F1691">
        <v>40.70475414634145</v>
      </c>
    </row>
    <row r="1692" spans="1:6">
      <c r="A1692" t="s">
        <v>143</v>
      </c>
      <c r="B1692" t="s">
        <v>128</v>
      </c>
      <c r="C1692">
        <v>2002</v>
      </c>
      <c r="D1692">
        <v>1</v>
      </c>
      <c r="E1692">
        <v>10</v>
      </c>
      <c r="F1692">
        <v>48.08274390243902</v>
      </c>
    </row>
    <row r="1693" spans="1:6">
      <c r="A1693" t="s">
        <v>143</v>
      </c>
      <c r="B1693" t="s">
        <v>128</v>
      </c>
      <c r="C1693">
        <v>2002</v>
      </c>
      <c r="D1693">
        <v>1</v>
      </c>
      <c r="E1693">
        <v>11</v>
      </c>
      <c r="F1693">
        <v>49.755259024390242</v>
      </c>
    </row>
    <row r="1694" spans="1:6">
      <c r="A1694" t="s">
        <v>143</v>
      </c>
      <c r="B1694" t="s">
        <v>128</v>
      </c>
      <c r="C1694">
        <v>2002</v>
      </c>
      <c r="D1694">
        <v>1</v>
      </c>
      <c r="E1694">
        <v>12</v>
      </c>
      <c r="F1694">
        <v>44.948843902439016</v>
      </c>
    </row>
    <row r="1695" spans="1:6">
      <c r="A1695" t="s">
        <v>143</v>
      </c>
      <c r="B1695" t="s">
        <v>128</v>
      </c>
      <c r="C1695">
        <v>2002</v>
      </c>
      <c r="D1695">
        <v>1</v>
      </c>
      <c r="E1695">
        <v>13</v>
      </c>
      <c r="F1695">
        <v>54.720331707317072</v>
      </c>
    </row>
    <row r="1696" spans="1:6">
      <c r="A1696" t="s">
        <v>143</v>
      </c>
      <c r="B1696" t="s">
        <v>128</v>
      </c>
      <c r="C1696">
        <v>2002</v>
      </c>
      <c r="D1696">
        <v>1</v>
      </c>
      <c r="E1696">
        <v>14</v>
      </c>
      <c r="F1696">
        <v>43.925213414634143</v>
      </c>
    </row>
    <row r="1697" spans="1:6">
      <c r="A1697" t="s">
        <v>143</v>
      </c>
      <c r="B1697" t="s">
        <v>128</v>
      </c>
      <c r="C1697">
        <v>2002</v>
      </c>
      <c r="D1697">
        <v>2</v>
      </c>
      <c r="E1697">
        <v>1</v>
      </c>
      <c r="F1697">
        <v>25.183375853658536</v>
      </c>
    </row>
    <row r="1698" spans="1:6">
      <c r="A1698" t="s">
        <v>143</v>
      </c>
      <c r="B1698" t="s">
        <v>128</v>
      </c>
      <c r="C1698">
        <v>2002</v>
      </c>
      <c r="D1698">
        <v>2</v>
      </c>
      <c r="E1698">
        <v>2</v>
      </c>
      <c r="F1698">
        <v>38.124709512195111</v>
      </c>
    </row>
    <row r="1699" spans="1:6">
      <c r="A1699" t="s">
        <v>143</v>
      </c>
      <c r="B1699" t="s">
        <v>128</v>
      </c>
      <c r="C1699">
        <v>2002</v>
      </c>
      <c r="D1699">
        <v>2</v>
      </c>
      <c r="E1699">
        <v>3</v>
      </c>
      <c r="F1699">
        <v>47.116337560975609</v>
      </c>
    </row>
    <row r="1700" spans="1:6">
      <c r="A1700" t="s">
        <v>143</v>
      </c>
      <c r="B1700" t="s">
        <v>128</v>
      </c>
      <c r="C1700">
        <v>2002</v>
      </c>
      <c r="D1700">
        <v>2</v>
      </c>
      <c r="E1700">
        <v>4</v>
      </c>
      <c r="F1700">
        <v>37.212635121951216</v>
      </c>
    </row>
    <row r="1701" spans="1:6">
      <c r="A1701" t="s">
        <v>143</v>
      </c>
      <c r="B1701" t="s">
        <v>128</v>
      </c>
      <c r="C1701">
        <v>2002</v>
      </c>
      <c r="D1701">
        <v>2</v>
      </c>
      <c r="E1701">
        <v>5</v>
      </c>
      <c r="F1701">
        <v>53.249443902439019</v>
      </c>
    </row>
    <row r="1702" spans="1:6">
      <c r="A1702" t="s">
        <v>143</v>
      </c>
      <c r="B1702" t="s">
        <v>128</v>
      </c>
      <c r="C1702">
        <v>2002</v>
      </c>
      <c r="D1702">
        <v>2</v>
      </c>
      <c r="E1702">
        <v>6</v>
      </c>
      <c r="F1702">
        <v>47.063038536585374</v>
      </c>
    </row>
    <row r="1703" spans="1:6">
      <c r="A1703" t="s">
        <v>143</v>
      </c>
      <c r="B1703" t="s">
        <v>128</v>
      </c>
      <c r="C1703">
        <v>2002</v>
      </c>
      <c r="D1703">
        <v>2</v>
      </c>
      <c r="E1703">
        <v>7</v>
      </c>
      <c r="F1703">
        <v>39.446236097560977</v>
      </c>
    </row>
    <row r="1704" spans="1:6">
      <c r="A1704" t="s">
        <v>143</v>
      </c>
      <c r="B1704" t="s">
        <v>128</v>
      </c>
      <c r="C1704">
        <v>2002</v>
      </c>
      <c r="D1704">
        <v>2</v>
      </c>
      <c r="E1704">
        <v>8</v>
      </c>
      <c r="F1704">
        <v>35.186445853658547</v>
      </c>
    </row>
    <row r="1705" spans="1:6">
      <c r="A1705" t="s">
        <v>143</v>
      </c>
      <c r="B1705" t="s">
        <v>128</v>
      </c>
      <c r="C1705">
        <v>2002</v>
      </c>
      <c r="D1705">
        <v>2</v>
      </c>
      <c r="E1705">
        <v>9</v>
      </c>
      <c r="F1705">
        <v>39.586920731707309</v>
      </c>
    </row>
    <row r="1706" spans="1:6">
      <c r="A1706" t="s">
        <v>143</v>
      </c>
      <c r="B1706" t="s">
        <v>128</v>
      </c>
      <c r="C1706">
        <v>2002</v>
      </c>
      <c r="D1706">
        <v>2</v>
      </c>
      <c r="E1706">
        <v>10</v>
      </c>
      <c r="F1706">
        <v>45.778284146341456</v>
      </c>
    </row>
    <row r="1707" spans="1:6">
      <c r="A1707" t="s">
        <v>143</v>
      </c>
      <c r="B1707" t="s">
        <v>128</v>
      </c>
      <c r="C1707">
        <v>2002</v>
      </c>
      <c r="D1707">
        <v>2</v>
      </c>
      <c r="E1707">
        <v>11</v>
      </c>
      <c r="F1707">
        <v>48.359568292682916</v>
      </c>
    </row>
    <row r="1708" spans="1:6">
      <c r="A1708" t="s">
        <v>143</v>
      </c>
      <c r="B1708" t="s">
        <v>128</v>
      </c>
      <c r="C1708">
        <v>2002</v>
      </c>
      <c r="D1708">
        <v>2</v>
      </c>
      <c r="E1708">
        <v>12</v>
      </c>
      <c r="F1708">
        <v>42.448954390243898</v>
      </c>
    </row>
    <row r="1709" spans="1:6">
      <c r="A1709" t="s">
        <v>143</v>
      </c>
      <c r="B1709" t="s">
        <v>128</v>
      </c>
      <c r="C1709">
        <v>2002</v>
      </c>
      <c r="D1709">
        <v>2</v>
      </c>
      <c r="E1709">
        <v>13</v>
      </c>
      <c r="F1709">
        <v>36.6751</v>
      </c>
    </row>
    <row r="1710" spans="1:6">
      <c r="A1710" t="s">
        <v>143</v>
      </c>
      <c r="B1710" t="s">
        <v>128</v>
      </c>
      <c r="C1710">
        <v>2002</v>
      </c>
      <c r="D1710">
        <v>2</v>
      </c>
      <c r="E1710">
        <v>14</v>
      </c>
      <c r="F1710">
        <v>46.980817560975602</v>
      </c>
    </row>
    <row r="1711" spans="1:6">
      <c r="A1711" t="s">
        <v>143</v>
      </c>
      <c r="B1711" t="s">
        <v>128</v>
      </c>
      <c r="C1711">
        <v>2002</v>
      </c>
      <c r="D1711">
        <v>3</v>
      </c>
      <c r="E1711">
        <v>1</v>
      </c>
      <c r="F1711">
        <v>37.469627317073169</v>
      </c>
    </row>
    <row r="1712" spans="1:6">
      <c r="A1712" t="s">
        <v>143</v>
      </c>
      <c r="B1712" t="s">
        <v>128</v>
      </c>
      <c r="C1712">
        <v>2002</v>
      </c>
      <c r="D1712">
        <v>3</v>
      </c>
      <c r="E1712">
        <v>2</v>
      </c>
      <c r="F1712">
        <v>38.683109756097551</v>
      </c>
    </row>
    <row r="1713" spans="1:6">
      <c r="A1713" t="s">
        <v>143</v>
      </c>
      <c r="B1713" t="s">
        <v>128</v>
      </c>
      <c r="C1713">
        <v>2002</v>
      </c>
      <c r="D1713">
        <v>3</v>
      </c>
      <c r="E1713">
        <v>3</v>
      </c>
      <c r="F1713">
        <v>42.185558048780493</v>
      </c>
    </row>
    <row r="1714" spans="1:6">
      <c r="A1714" t="s">
        <v>143</v>
      </c>
      <c r="B1714" t="s">
        <v>128</v>
      </c>
      <c r="C1714">
        <v>2002</v>
      </c>
      <c r="D1714">
        <v>3</v>
      </c>
      <c r="E1714">
        <v>4</v>
      </c>
      <c r="F1714">
        <v>51.64303609756098</v>
      </c>
    </row>
    <row r="1715" spans="1:6">
      <c r="A1715" t="s">
        <v>143</v>
      </c>
      <c r="B1715" t="s">
        <v>128</v>
      </c>
      <c r="C1715">
        <v>2002</v>
      </c>
      <c r="D1715">
        <v>3</v>
      </c>
      <c r="E1715">
        <v>5</v>
      </c>
      <c r="F1715">
        <v>49.140460975609763</v>
      </c>
    </row>
    <row r="1716" spans="1:6">
      <c r="A1716" t="s">
        <v>143</v>
      </c>
      <c r="B1716" t="s">
        <v>128</v>
      </c>
      <c r="C1716">
        <v>2002</v>
      </c>
      <c r="D1716">
        <v>3</v>
      </c>
      <c r="E1716">
        <v>6</v>
      </c>
      <c r="F1716">
        <v>35.218260000000001</v>
      </c>
    </row>
    <row r="1717" spans="1:6">
      <c r="A1717" t="s">
        <v>143</v>
      </c>
      <c r="B1717" t="s">
        <v>128</v>
      </c>
      <c r="C1717">
        <v>2002</v>
      </c>
      <c r="D1717">
        <v>3</v>
      </c>
      <c r="E1717">
        <v>7</v>
      </c>
      <c r="F1717">
        <v>38.898371707317075</v>
      </c>
    </row>
    <row r="1718" spans="1:6">
      <c r="A1718" t="s">
        <v>143</v>
      </c>
      <c r="B1718" t="s">
        <v>128</v>
      </c>
      <c r="C1718">
        <v>2002</v>
      </c>
      <c r="D1718">
        <v>3</v>
      </c>
      <c r="E1718">
        <v>8</v>
      </c>
      <c r="F1718">
        <v>38.228002195121945</v>
      </c>
    </row>
    <row r="1719" spans="1:6">
      <c r="A1719" t="s">
        <v>143</v>
      </c>
      <c r="B1719" t="s">
        <v>128</v>
      </c>
      <c r="C1719">
        <v>2002</v>
      </c>
      <c r="D1719">
        <v>3</v>
      </c>
      <c r="E1719">
        <v>9</v>
      </c>
      <c r="F1719">
        <v>49.776330731707311</v>
      </c>
    </row>
    <row r="1720" spans="1:6">
      <c r="A1720" t="s">
        <v>143</v>
      </c>
      <c r="B1720" t="s">
        <v>128</v>
      </c>
      <c r="C1720">
        <v>2002</v>
      </c>
      <c r="D1720">
        <v>3</v>
      </c>
      <c r="E1720">
        <v>10</v>
      </c>
      <c r="F1720">
        <v>45.215752195121951</v>
      </c>
    </row>
    <row r="1721" spans="1:6">
      <c r="A1721" t="s">
        <v>143</v>
      </c>
      <c r="B1721" t="s">
        <v>128</v>
      </c>
      <c r="C1721">
        <v>2002</v>
      </c>
      <c r="D1721">
        <v>3</v>
      </c>
      <c r="E1721">
        <v>11</v>
      </c>
      <c r="F1721">
        <v>45.830963414634134</v>
      </c>
    </row>
    <row r="1722" spans="1:6">
      <c r="A1722" t="s">
        <v>143</v>
      </c>
      <c r="B1722" t="s">
        <v>128</v>
      </c>
      <c r="C1722">
        <v>2002</v>
      </c>
      <c r="D1722">
        <v>3</v>
      </c>
      <c r="E1722">
        <v>12</v>
      </c>
      <c r="F1722">
        <v>44.701148048780489</v>
      </c>
    </row>
    <row r="1723" spans="1:6">
      <c r="A1723" t="s">
        <v>143</v>
      </c>
      <c r="B1723" t="s">
        <v>128</v>
      </c>
      <c r="C1723">
        <v>2002</v>
      </c>
      <c r="D1723">
        <v>3</v>
      </c>
      <c r="E1723">
        <v>13</v>
      </c>
      <c r="F1723">
        <v>40.93117170731707</v>
      </c>
    </row>
    <row r="1724" spans="1:6">
      <c r="A1724" t="s">
        <v>143</v>
      </c>
      <c r="B1724" t="s">
        <v>128</v>
      </c>
      <c r="C1724">
        <v>2002</v>
      </c>
      <c r="D1724">
        <v>3</v>
      </c>
      <c r="E1724">
        <v>14</v>
      </c>
      <c r="F1724">
        <v>48.471124390243901</v>
      </c>
    </row>
    <row r="1725" spans="1:6">
      <c r="A1725" t="s">
        <v>143</v>
      </c>
      <c r="B1725" t="s">
        <v>128</v>
      </c>
      <c r="C1725">
        <v>2002</v>
      </c>
      <c r="D1725">
        <v>4</v>
      </c>
      <c r="E1725">
        <v>1</v>
      </c>
      <c r="F1725">
        <v>34.767490731707312</v>
      </c>
    </row>
    <row r="1726" spans="1:6">
      <c r="A1726" t="s">
        <v>143</v>
      </c>
      <c r="B1726" t="s">
        <v>128</v>
      </c>
      <c r="C1726">
        <v>2002</v>
      </c>
      <c r="D1726">
        <v>4</v>
      </c>
      <c r="E1726">
        <v>2</v>
      </c>
      <c r="F1726">
        <v>36.430502926829263</v>
      </c>
    </row>
    <row r="1727" spans="1:6">
      <c r="A1727" t="s">
        <v>143</v>
      </c>
      <c r="B1727" t="s">
        <v>128</v>
      </c>
      <c r="C1727">
        <v>2002</v>
      </c>
      <c r="D1727">
        <v>4</v>
      </c>
      <c r="E1727">
        <v>3</v>
      </c>
      <c r="F1727">
        <v>45.026519999999998</v>
      </c>
    </row>
    <row r="1728" spans="1:6">
      <c r="A1728" t="s">
        <v>143</v>
      </c>
      <c r="B1728" t="s">
        <v>128</v>
      </c>
      <c r="C1728">
        <v>2002</v>
      </c>
      <c r="D1728">
        <v>4</v>
      </c>
      <c r="E1728">
        <v>4</v>
      </c>
      <c r="F1728">
        <v>60.333256097560977</v>
      </c>
    </row>
    <row r="1729" spans="1:6">
      <c r="A1729" t="s">
        <v>143</v>
      </c>
      <c r="B1729" t="s">
        <v>128</v>
      </c>
      <c r="C1729">
        <v>2002</v>
      </c>
      <c r="D1729">
        <v>4</v>
      </c>
      <c r="E1729">
        <v>5</v>
      </c>
      <c r="F1729">
        <v>34.398322682926832</v>
      </c>
    </row>
    <row r="1730" spans="1:6">
      <c r="A1730" t="s">
        <v>143</v>
      </c>
      <c r="B1730" t="s">
        <v>128</v>
      </c>
      <c r="C1730">
        <v>2002</v>
      </c>
      <c r="D1730">
        <v>4</v>
      </c>
      <c r="E1730">
        <v>6</v>
      </c>
      <c r="F1730">
        <v>42.391317073170732</v>
      </c>
    </row>
    <row r="1731" spans="1:6">
      <c r="A1731" t="s">
        <v>143</v>
      </c>
      <c r="B1731" t="s">
        <v>128</v>
      </c>
      <c r="C1731">
        <v>2002</v>
      </c>
      <c r="D1731">
        <v>4</v>
      </c>
      <c r="E1731">
        <v>7</v>
      </c>
      <c r="F1731">
        <v>51.557509756097566</v>
      </c>
    </row>
    <row r="1732" spans="1:6">
      <c r="A1732" t="s">
        <v>143</v>
      </c>
      <c r="B1732" t="s">
        <v>128</v>
      </c>
      <c r="C1732">
        <v>2002</v>
      </c>
      <c r="D1732">
        <v>4</v>
      </c>
      <c r="E1732">
        <v>8</v>
      </c>
      <c r="F1732">
        <v>43.30091243902438</v>
      </c>
    </row>
    <row r="1733" spans="1:6">
      <c r="A1733" t="s">
        <v>143</v>
      </c>
      <c r="B1733" t="s">
        <v>128</v>
      </c>
      <c r="C1733">
        <v>2002</v>
      </c>
      <c r="D1733">
        <v>4</v>
      </c>
      <c r="E1733">
        <v>9</v>
      </c>
      <c r="F1733">
        <v>45.883642682926833</v>
      </c>
    </row>
    <row r="1734" spans="1:6">
      <c r="A1734" t="s">
        <v>143</v>
      </c>
      <c r="B1734" t="s">
        <v>128</v>
      </c>
      <c r="C1734">
        <v>2002</v>
      </c>
      <c r="D1734">
        <v>4</v>
      </c>
      <c r="E1734">
        <v>10</v>
      </c>
      <c r="F1734">
        <v>44.134897560975602</v>
      </c>
    </row>
    <row r="1735" spans="1:6">
      <c r="A1735" t="s">
        <v>143</v>
      </c>
      <c r="B1735" t="s">
        <v>128</v>
      </c>
      <c r="C1735">
        <v>2002</v>
      </c>
      <c r="D1735">
        <v>4</v>
      </c>
      <c r="E1735">
        <v>11</v>
      </c>
      <c r="F1735">
        <v>51.340595121951225</v>
      </c>
    </row>
    <row r="1736" spans="1:6">
      <c r="A1736" t="s">
        <v>143</v>
      </c>
      <c r="B1736" t="s">
        <v>128</v>
      </c>
      <c r="C1736">
        <v>2002</v>
      </c>
      <c r="D1736">
        <v>4</v>
      </c>
      <c r="E1736">
        <v>12</v>
      </c>
      <c r="F1736">
        <v>50.317377804878042</v>
      </c>
    </row>
    <row r="1737" spans="1:6">
      <c r="A1737" t="s">
        <v>143</v>
      </c>
      <c r="B1737" t="s">
        <v>128</v>
      </c>
      <c r="C1737">
        <v>2002</v>
      </c>
      <c r="D1737">
        <v>4</v>
      </c>
      <c r="E1737">
        <v>13</v>
      </c>
      <c r="F1737">
        <v>33.944454634146346</v>
      </c>
    </row>
    <row r="1738" spans="1:6">
      <c r="A1738" t="s">
        <v>143</v>
      </c>
      <c r="B1738" t="s">
        <v>128</v>
      </c>
      <c r="C1738">
        <v>2002</v>
      </c>
      <c r="D1738">
        <v>4</v>
      </c>
      <c r="E1738">
        <v>14</v>
      </c>
      <c r="F1738">
        <v>51.579820975609756</v>
      </c>
    </row>
    <row r="1739" spans="1:6">
      <c r="A1739" t="s">
        <v>143</v>
      </c>
      <c r="B1739" t="s">
        <v>128</v>
      </c>
      <c r="C1739">
        <v>2003</v>
      </c>
      <c r="D1739">
        <v>1</v>
      </c>
      <c r="E1739">
        <v>1</v>
      </c>
      <c r="F1739">
        <v>29.881097560975618</v>
      </c>
    </row>
    <row r="1740" spans="1:6">
      <c r="A1740" t="s">
        <v>143</v>
      </c>
      <c r="B1740" t="s">
        <v>128</v>
      </c>
      <c r="C1740">
        <v>2003</v>
      </c>
      <c r="D1740">
        <v>1</v>
      </c>
      <c r="E1740">
        <v>2</v>
      </c>
      <c r="F1740">
        <v>32.094512195121958</v>
      </c>
    </row>
    <row r="1741" spans="1:6">
      <c r="A1741" t="s">
        <v>143</v>
      </c>
      <c r="B1741" t="s">
        <v>128</v>
      </c>
      <c r="C1741">
        <v>2003</v>
      </c>
      <c r="D1741">
        <v>1</v>
      </c>
      <c r="E1741">
        <v>3</v>
      </c>
      <c r="F1741">
        <v>53.951981707317081</v>
      </c>
    </row>
    <row r="1742" spans="1:6">
      <c r="A1742" t="s">
        <v>143</v>
      </c>
      <c r="B1742" t="s">
        <v>128</v>
      </c>
      <c r="C1742">
        <v>2003</v>
      </c>
      <c r="D1742">
        <v>1</v>
      </c>
      <c r="E1742">
        <v>4</v>
      </c>
      <c r="F1742">
        <v>50.355182926829272</v>
      </c>
    </row>
    <row r="1743" spans="1:6">
      <c r="A1743" t="s">
        <v>143</v>
      </c>
      <c r="B1743" t="s">
        <v>128</v>
      </c>
      <c r="C1743">
        <v>2003</v>
      </c>
      <c r="D1743">
        <v>1</v>
      </c>
      <c r="E1743">
        <v>5</v>
      </c>
      <c r="F1743">
        <v>71.935975609756099</v>
      </c>
    </row>
    <row r="1744" spans="1:6">
      <c r="A1744" t="s">
        <v>143</v>
      </c>
      <c r="B1744" t="s">
        <v>128</v>
      </c>
      <c r="C1744">
        <v>2003</v>
      </c>
      <c r="D1744">
        <v>1</v>
      </c>
      <c r="E1744">
        <v>6</v>
      </c>
      <c r="F1744">
        <v>80.78963414634147</v>
      </c>
    </row>
    <row r="1745" spans="1:6">
      <c r="A1745" t="s">
        <v>143</v>
      </c>
      <c r="B1745" t="s">
        <v>128</v>
      </c>
      <c r="C1745">
        <v>2003</v>
      </c>
      <c r="D1745">
        <v>1</v>
      </c>
      <c r="E1745">
        <v>7</v>
      </c>
      <c r="F1745">
        <v>88.813262195121965</v>
      </c>
    </row>
    <row r="1746" spans="1:6">
      <c r="A1746" t="s">
        <v>143</v>
      </c>
      <c r="B1746" t="s">
        <v>128</v>
      </c>
      <c r="C1746">
        <v>2003</v>
      </c>
      <c r="D1746">
        <v>1</v>
      </c>
      <c r="E1746">
        <v>8</v>
      </c>
      <c r="F1746">
        <v>70.275914634146346</v>
      </c>
    </row>
    <row r="1747" spans="1:6">
      <c r="A1747" t="s">
        <v>143</v>
      </c>
      <c r="B1747" t="s">
        <v>128</v>
      </c>
      <c r="C1747">
        <v>2003</v>
      </c>
      <c r="D1747">
        <v>1</v>
      </c>
      <c r="E1747">
        <v>9</v>
      </c>
      <c r="F1747">
        <v>73.319359756097569</v>
      </c>
    </row>
    <row r="1748" spans="1:6">
      <c r="A1748" t="s">
        <v>143</v>
      </c>
      <c r="B1748" t="s">
        <v>128</v>
      </c>
      <c r="C1748">
        <v>2003</v>
      </c>
      <c r="D1748">
        <v>1</v>
      </c>
      <c r="E1748">
        <v>10</v>
      </c>
      <c r="F1748">
        <v>83.279725609756113</v>
      </c>
    </row>
    <row r="1749" spans="1:6">
      <c r="A1749" t="s">
        <v>143</v>
      </c>
      <c r="B1749" t="s">
        <v>128</v>
      </c>
      <c r="C1749">
        <v>2003</v>
      </c>
      <c r="D1749">
        <v>1</v>
      </c>
      <c r="E1749">
        <v>11</v>
      </c>
      <c r="F1749">
        <v>73.042682926829272</v>
      </c>
    </row>
    <row r="1750" spans="1:6">
      <c r="A1750" t="s">
        <v>143</v>
      </c>
      <c r="B1750" t="s">
        <v>128</v>
      </c>
      <c r="C1750">
        <v>2003</v>
      </c>
      <c r="D1750">
        <v>1</v>
      </c>
      <c r="E1750">
        <v>12</v>
      </c>
      <c r="F1750">
        <v>97.943597560975618</v>
      </c>
    </row>
    <row r="1751" spans="1:6">
      <c r="A1751" t="s">
        <v>143</v>
      </c>
      <c r="B1751" t="s">
        <v>128</v>
      </c>
      <c r="C1751">
        <v>2003</v>
      </c>
      <c r="D1751">
        <v>1</v>
      </c>
      <c r="E1751">
        <v>13</v>
      </c>
      <c r="F1751">
        <v>71.382621951219519</v>
      </c>
    </row>
    <row r="1752" spans="1:6">
      <c r="A1752" t="s">
        <v>143</v>
      </c>
      <c r="B1752" t="s">
        <v>128</v>
      </c>
      <c r="C1752">
        <v>2003</v>
      </c>
      <c r="D1752">
        <v>1</v>
      </c>
      <c r="E1752">
        <v>14</v>
      </c>
      <c r="F1752">
        <v>76.639481707317088</v>
      </c>
    </row>
    <row r="1753" spans="1:6">
      <c r="A1753" t="s">
        <v>143</v>
      </c>
      <c r="B1753" t="s">
        <v>128</v>
      </c>
      <c r="C1753">
        <v>2003</v>
      </c>
      <c r="D1753">
        <v>2</v>
      </c>
      <c r="E1753">
        <v>1</v>
      </c>
      <c r="F1753">
        <v>22.6875</v>
      </c>
    </row>
    <row r="1754" spans="1:6">
      <c r="A1754" t="s">
        <v>143</v>
      </c>
      <c r="B1754" t="s">
        <v>128</v>
      </c>
      <c r="C1754">
        <v>2003</v>
      </c>
      <c r="D1754">
        <v>2</v>
      </c>
      <c r="E1754">
        <v>2</v>
      </c>
      <c r="F1754">
        <v>39.564786585365859</v>
      </c>
    </row>
    <row r="1755" spans="1:6">
      <c r="A1755" t="s">
        <v>143</v>
      </c>
      <c r="B1755" t="s">
        <v>128</v>
      </c>
      <c r="C1755">
        <v>2003</v>
      </c>
      <c r="D1755">
        <v>2</v>
      </c>
      <c r="E1755">
        <v>3</v>
      </c>
      <c r="F1755">
        <v>44.268292682926834</v>
      </c>
    </row>
    <row r="1756" spans="1:6">
      <c r="A1756" t="s">
        <v>143</v>
      </c>
      <c r="B1756" t="s">
        <v>128</v>
      </c>
      <c r="C1756">
        <v>2003</v>
      </c>
      <c r="D1756">
        <v>2</v>
      </c>
      <c r="E1756">
        <v>4</v>
      </c>
      <c r="F1756">
        <v>73.596036585365866</v>
      </c>
    </row>
    <row r="1757" spans="1:6">
      <c r="A1757" t="s">
        <v>143</v>
      </c>
      <c r="B1757" t="s">
        <v>128</v>
      </c>
      <c r="C1757">
        <v>2003</v>
      </c>
      <c r="D1757">
        <v>2</v>
      </c>
      <c r="E1757">
        <v>5</v>
      </c>
      <c r="F1757">
        <v>69.999237804878064</v>
      </c>
    </row>
    <row r="1758" spans="1:6">
      <c r="A1758" t="s">
        <v>143</v>
      </c>
      <c r="B1758" t="s">
        <v>128</v>
      </c>
      <c r="C1758">
        <v>2003</v>
      </c>
      <c r="D1758">
        <v>2</v>
      </c>
      <c r="E1758">
        <v>6</v>
      </c>
      <c r="F1758">
        <v>98.773628048780509</v>
      </c>
    </row>
    <row r="1759" spans="1:6">
      <c r="A1759" t="s">
        <v>143</v>
      </c>
      <c r="B1759" t="s">
        <v>128</v>
      </c>
      <c r="C1759">
        <v>2003</v>
      </c>
      <c r="D1759">
        <v>2</v>
      </c>
      <c r="E1759">
        <v>7</v>
      </c>
      <c r="F1759">
        <v>84.939786585365866</v>
      </c>
    </row>
    <row r="1760" spans="1:6">
      <c r="A1760" t="s">
        <v>143</v>
      </c>
      <c r="B1760" t="s">
        <v>128</v>
      </c>
      <c r="C1760">
        <v>2003</v>
      </c>
      <c r="D1760">
        <v>2</v>
      </c>
      <c r="E1760">
        <v>8</v>
      </c>
      <c r="F1760">
        <v>74.149390243902445</v>
      </c>
    </row>
    <row r="1761" spans="1:6">
      <c r="A1761" t="s">
        <v>143</v>
      </c>
      <c r="B1761" t="s">
        <v>128</v>
      </c>
      <c r="C1761">
        <v>2003</v>
      </c>
      <c r="D1761">
        <v>2</v>
      </c>
      <c r="E1761">
        <v>9</v>
      </c>
      <c r="F1761">
        <v>90.473323170731732</v>
      </c>
    </row>
    <row r="1762" spans="1:6">
      <c r="A1762" t="s">
        <v>143</v>
      </c>
      <c r="B1762" t="s">
        <v>128</v>
      </c>
      <c r="C1762">
        <v>2003</v>
      </c>
      <c r="D1762">
        <v>2</v>
      </c>
      <c r="E1762">
        <v>10</v>
      </c>
      <c r="F1762">
        <v>97.113567073170742</v>
      </c>
    </row>
    <row r="1763" spans="1:6">
      <c r="A1763" t="s">
        <v>143</v>
      </c>
      <c r="B1763" t="s">
        <v>128</v>
      </c>
      <c r="C1763">
        <v>2003</v>
      </c>
      <c r="D1763">
        <v>2</v>
      </c>
      <c r="E1763">
        <v>11</v>
      </c>
      <c r="F1763">
        <v>87.153201219512212</v>
      </c>
    </row>
    <row r="1764" spans="1:6">
      <c r="A1764" t="s">
        <v>143</v>
      </c>
      <c r="B1764" t="s">
        <v>128</v>
      </c>
      <c r="C1764">
        <v>2003</v>
      </c>
      <c r="D1764">
        <v>2</v>
      </c>
      <c r="E1764">
        <v>12</v>
      </c>
      <c r="F1764">
        <v>97.666920731707307</v>
      </c>
    </row>
    <row r="1765" spans="1:6">
      <c r="A1765" t="s">
        <v>143</v>
      </c>
      <c r="B1765" t="s">
        <v>128</v>
      </c>
      <c r="C1765">
        <v>2003</v>
      </c>
      <c r="D1765">
        <v>2</v>
      </c>
      <c r="E1765">
        <v>13</v>
      </c>
      <c r="F1765">
        <v>77.746189024390247</v>
      </c>
    </row>
    <row r="1766" spans="1:6">
      <c r="A1766" t="s">
        <v>143</v>
      </c>
      <c r="B1766" t="s">
        <v>128</v>
      </c>
      <c r="C1766">
        <v>2003</v>
      </c>
      <c r="D1766">
        <v>2</v>
      </c>
      <c r="E1766">
        <v>14</v>
      </c>
      <c r="F1766">
        <v>95.730182926829286</v>
      </c>
    </row>
    <row r="1767" spans="1:6">
      <c r="A1767" t="s">
        <v>143</v>
      </c>
      <c r="B1767" t="s">
        <v>128</v>
      </c>
      <c r="C1767">
        <v>2003</v>
      </c>
      <c r="D1767">
        <v>3</v>
      </c>
      <c r="E1767">
        <v>1</v>
      </c>
      <c r="F1767">
        <v>32.094512195121958</v>
      </c>
    </row>
    <row r="1768" spans="1:6">
      <c r="A1768" t="s">
        <v>143</v>
      </c>
      <c r="B1768" t="s">
        <v>128</v>
      </c>
      <c r="C1768">
        <v>2003</v>
      </c>
      <c r="D1768">
        <v>3</v>
      </c>
      <c r="E1768">
        <v>2</v>
      </c>
      <c r="F1768">
        <v>38.734756097560982</v>
      </c>
    </row>
    <row r="1769" spans="1:6">
      <c r="A1769" t="s">
        <v>143</v>
      </c>
      <c r="B1769" t="s">
        <v>128</v>
      </c>
      <c r="C1769">
        <v>2003</v>
      </c>
      <c r="D1769">
        <v>3</v>
      </c>
      <c r="E1769">
        <v>3</v>
      </c>
      <c r="F1769">
        <v>63.082317073170742</v>
      </c>
    </row>
    <row r="1770" spans="1:6">
      <c r="A1770" t="s">
        <v>143</v>
      </c>
      <c r="B1770" t="s">
        <v>128</v>
      </c>
      <c r="C1770">
        <v>2003</v>
      </c>
      <c r="D1770">
        <v>3</v>
      </c>
      <c r="E1770">
        <v>4</v>
      </c>
      <c r="F1770">
        <v>74.426067073170742</v>
      </c>
    </row>
    <row r="1771" spans="1:6">
      <c r="A1771" t="s">
        <v>143</v>
      </c>
      <c r="B1771" t="s">
        <v>128</v>
      </c>
      <c r="C1771">
        <v>2003</v>
      </c>
      <c r="D1771">
        <v>3</v>
      </c>
      <c r="E1771">
        <v>5</v>
      </c>
      <c r="F1771">
        <v>73.319359756097569</v>
      </c>
    </row>
    <row r="1772" spans="1:6">
      <c r="A1772" t="s">
        <v>143</v>
      </c>
      <c r="B1772" t="s">
        <v>128</v>
      </c>
      <c r="C1772">
        <v>2003</v>
      </c>
      <c r="D1772">
        <v>3</v>
      </c>
      <c r="E1772">
        <v>6</v>
      </c>
      <c r="F1772">
        <v>91.856707317073202</v>
      </c>
    </row>
    <row r="1773" spans="1:6">
      <c r="A1773" t="s">
        <v>143</v>
      </c>
      <c r="B1773" t="s">
        <v>128</v>
      </c>
      <c r="C1773">
        <v>2003</v>
      </c>
      <c r="D1773">
        <v>3</v>
      </c>
      <c r="E1773">
        <v>7</v>
      </c>
      <c r="F1773">
        <v>85.769817073170742</v>
      </c>
    </row>
    <row r="1774" spans="1:6">
      <c r="A1774" t="s">
        <v>143</v>
      </c>
      <c r="B1774" t="s">
        <v>128</v>
      </c>
      <c r="C1774">
        <v>2003</v>
      </c>
      <c r="D1774">
        <v>3</v>
      </c>
      <c r="E1774">
        <v>8</v>
      </c>
      <c r="F1774">
        <v>91.580030487804891</v>
      </c>
    </row>
    <row r="1775" spans="1:6">
      <c r="A1775" t="s">
        <v>143</v>
      </c>
      <c r="B1775" t="s">
        <v>128</v>
      </c>
      <c r="C1775">
        <v>2003</v>
      </c>
      <c r="D1775">
        <v>3</v>
      </c>
      <c r="E1775">
        <v>9</v>
      </c>
      <c r="F1775">
        <v>72.489329268292693</v>
      </c>
    </row>
    <row r="1776" spans="1:6">
      <c r="A1776" t="s">
        <v>143</v>
      </c>
      <c r="B1776" t="s">
        <v>128</v>
      </c>
      <c r="C1776">
        <v>2003</v>
      </c>
      <c r="D1776">
        <v>3</v>
      </c>
      <c r="E1776">
        <v>10</v>
      </c>
      <c r="F1776">
        <v>96.006859756097583</v>
      </c>
    </row>
    <row r="1777" spans="1:6">
      <c r="A1777" t="s">
        <v>143</v>
      </c>
      <c r="B1777" t="s">
        <v>128</v>
      </c>
      <c r="C1777">
        <v>2003</v>
      </c>
      <c r="D1777">
        <v>3</v>
      </c>
      <c r="E1777">
        <v>11</v>
      </c>
      <c r="F1777">
        <v>86.876524390243915</v>
      </c>
    </row>
    <row r="1778" spans="1:6">
      <c r="A1778" t="s">
        <v>143</v>
      </c>
      <c r="B1778" t="s">
        <v>128</v>
      </c>
      <c r="C1778">
        <v>2003</v>
      </c>
      <c r="D1778">
        <v>3</v>
      </c>
      <c r="E1778">
        <v>12</v>
      </c>
      <c r="F1778">
        <v>78.576219512195138</v>
      </c>
    </row>
    <row r="1779" spans="1:6">
      <c r="A1779" t="s">
        <v>143</v>
      </c>
      <c r="B1779" t="s">
        <v>128</v>
      </c>
      <c r="C1779">
        <v>2003</v>
      </c>
      <c r="D1779">
        <v>3</v>
      </c>
      <c r="E1779">
        <v>13</v>
      </c>
      <c r="F1779">
        <v>71.935975609756099</v>
      </c>
    </row>
    <row r="1780" spans="1:6">
      <c r="A1780" t="s">
        <v>143</v>
      </c>
      <c r="B1780" t="s">
        <v>128</v>
      </c>
      <c r="C1780">
        <v>2003</v>
      </c>
      <c r="D1780">
        <v>3</v>
      </c>
      <c r="E1780">
        <v>14</v>
      </c>
      <c r="F1780">
        <v>88.259908536585371</v>
      </c>
    </row>
    <row r="1781" spans="1:6">
      <c r="A1781" t="s">
        <v>143</v>
      </c>
      <c r="B1781" t="s">
        <v>128</v>
      </c>
      <c r="C1781">
        <v>2003</v>
      </c>
      <c r="D1781">
        <v>4</v>
      </c>
      <c r="E1781">
        <v>1</v>
      </c>
      <c r="F1781">
        <v>36.798018292682933</v>
      </c>
    </row>
    <row r="1782" spans="1:6">
      <c r="A1782" t="s">
        <v>143</v>
      </c>
      <c r="B1782" t="s">
        <v>128</v>
      </c>
      <c r="C1782">
        <v>2003</v>
      </c>
      <c r="D1782">
        <v>4</v>
      </c>
      <c r="E1782">
        <v>2</v>
      </c>
      <c r="F1782">
        <v>48.141768292682926</v>
      </c>
    </row>
    <row r="1783" spans="1:6">
      <c r="A1783" t="s">
        <v>143</v>
      </c>
      <c r="B1783" t="s">
        <v>128</v>
      </c>
      <c r="C1783">
        <v>2003</v>
      </c>
      <c r="D1783">
        <v>4</v>
      </c>
      <c r="E1783">
        <v>3</v>
      </c>
      <c r="F1783">
        <v>57.548780487804883</v>
      </c>
    </row>
    <row r="1784" spans="1:6">
      <c r="A1784" t="s">
        <v>143</v>
      </c>
      <c r="B1784" t="s">
        <v>128</v>
      </c>
      <c r="C1784">
        <v>2003</v>
      </c>
      <c r="D1784">
        <v>4</v>
      </c>
      <c r="E1784">
        <v>4</v>
      </c>
      <c r="F1784">
        <v>72.766006097560989</v>
      </c>
    </row>
    <row r="1785" spans="1:6">
      <c r="A1785" t="s">
        <v>143</v>
      </c>
      <c r="B1785" t="s">
        <v>128</v>
      </c>
      <c r="C1785">
        <v>2003</v>
      </c>
      <c r="D1785">
        <v>4</v>
      </c>
      <c r="E1785">
        <v>5</v>
      </c>
      <c r="F1785">
        <v>87.706554878048792</v>
      </c>
    </row>
    <row r="1786" spans="1:6">
      <c r="A1786" t="s">
        <v>143</v>
      </c>
      <c r="B1786" t="s">
        <v>128</v>
      </c>
      <c r="C1786">
        <v>2003</v>
      </c>
      <c r="D1786">
        <v>4</v>
      </c>
      <c r="E1786">
        <v>6</v>
      </c>
      <c r="F1786">
        <v>85.493140243902445</v>
      </c>
    </row>
    <row r="1787" spans="1:6">
      <c r="A1787" t="s">
        <v>143</v>
      </c>
      <c r="B1787" t="s">
        <v>128</v>
      </c>
      <c r="C1787">
        <v>2003</v>
      </c>
      <c r="D1787">
        <v>4</v>
      </c>
      <c r="E1787">
        <v>7</v>
      </c>
      <c r="F1787">
        <v>93.793445121951237</v>
      </c>
    </row>
    <row r="1788" spans="1:6">
      <c r="A1788" t="s">
        <v>143</v>
      </c>
      <c r="B1788" t="s">
        <v>128</v>
      </c>
      <c r="C1788">
        <v>2003</v>
      </c>
      <c r="D1788">
        <v>4</v>
      </c>
      <c r="E1788">
        <v>8</v>
      </c>
      <c r="F1788">
        <v>81.896341463414643</v>
      </c>
    </row>
    <row r="1789" spans="1:6">
      <c r="A1789" t="s">
        <v>143</v>
      </c>
      <c r="B1789" t="s">
        <v>128</v>
      </c>
      <c r="C1789">
        <v>2003</v>
      </c>
      <c r="D1789">
        <v>4</v>
      </c>
      <c r="E1789">
        <v>9</v>
      </c>
      <c r="F1789">
        <v>93.793445121951237</v>
      </c>
    </row>
    <row r="1790" spans="1:6">
      <c r="A1790" t="s">
        <v>143</v>
      </c>
      <c r="B1790" t="s">
        <v>128</v>
      </c>
      <c r="C1790">
        <v>2003</v>
      </c>
      <c r="D1790">
        <v>4</v>
      </c>
      <c r="E1790">
        <v>10</v>
      </c>
      <c r="F1790">
        <v>89.089939024390276</v>
      </c>
    </row>
    <row r="1791" spans="1:6">
      <c r="A1791" t="s">
        <v>143</v>
      </c>
      <c r="B1791" t="s">
        <v>128</v>
      </c>
      <c r="C1791">
        <v>2003</v>
      </c>
      <c r="D1791">
        <v>4</v>
      </c>
      <c r="E1791">
        <v>11</v>
      </c>
      <c r="F1791">
        <v>89.643292682926841</v>
      </c>
    </row>
    <row r="1792" spans="1:6">
      <c r="A1792" t="s">
        <v>143</v>
      </c>
      <c r="B1792" t="s">
        <v>128</v>
      </c>
      <c r="C1792">
        <v>2003</v>
      </c>
      <c r="D1792">
        <v>4</v>
      </c>
      <c r="E1792">
        <v>12</v>
      </c>
      <c r="F1792">
        <v>100.15701219512198</v>
      </c>
    </row>
    <row r="1793" spans="1:6">
      <c r="A1793" t="s">
        <v>143</v>
      </c>
      <c r="B1793" t="s">
        <v>128</v>
      </c>
      <c r="C1793">
        <v>2003</v>
      </c>
      <c r="D1793">
        <v>4</v>
      </c>
      <c r="E1793">
        <v>13</v>
      </c>
      <c r="F1793">
        <v>68.339176829268297</v>
      </c>
    </row>
    <row r="1794" spans="1:6">
      <c r="A1794" t="s">
        <v>143</v>
      </c>
      <c r="B1794" t="s">
        <v>128</v>
      </c>
      <c r="C1794">
        <v>2003</v>
      </c>
      <c r="D1794">
        <v>4</v>
      </c>
      <c r="E1794">
        <v>14</v>
      </c>
      <c r="F1794">
        <v>96.006859756097583</v>
      </c>
    </row>
    <row r="1795" spans="1:6">
      <c r="A1795" t="s">
        <v>143</v>
      </c>
      <c r="B1795" t="s">
        <v>128</v>
      </c>
      <c r="C1795">
        <v>2004</v>
      </c>
      <c r="D1795">
        <v>1</v>
      </c>
      <c r="E1795">
        <v>1</v>
      </c>
      <c r="F1795">
        <v>28.829725609756103</v>
      </c>
    </row>
    <row r="1796" spans="1:6">
      <c r="A1796" t="s">
        <v>143</v>
      </c>
      <c r="B1796" t="s">
        <v>128</v>
      </c>
      <c r="C1796">
        <v>2004</v>
      </c>
      <c r="D1796">
        <v>1</v>
      </c>
      <c r="E1796">
        <v>2</v>
      </c>
      <c r="F1796">
        <v>15.862804878048783</v>
      </c>
    </row>
    <row r="1797" spans="1:6">
      <c r="A1797" t="s">
        <v>143</v>
      </c>
      <c r="B1797" t="s">
        <v>128</v>
      </c>
      <c r="C1797">
        <v>2004</v>
      </c>
      <c r="D1797">
        <v>1</v>
      </c>
      <c r="E1797">
        <v>3</v>
      </c>
      <c r="F1797">
        <v>25.8969512195122</v>
      </c>
    </row>
    <row r="1798" spans="1:6">
      <c r="A1798" t="s">
        <v>143</v>
      </c>
      <c r="B1798" t="s">
        <v>128</v>
      </c>
      <c r="C1798">
        <v>2004</v>
      </c>
      <c r="D1798">
        <v>1</v>
      </c>
      <c r="E1798">
        <v>4</v>
      </c>
      <c r="F1798">
        <v>26.19207317073171</v>
      </c>
    </row>
    <row r="1799" spans="1:6">
      <c r="A1799" t="s">
        <v>143</v>
      </c>
      <c r="B1799" t="s">
        <v>128</v>
      </c>
      <c r="C1799">
        <v>2004</v>
      </c>
      <c r="D1799">
        <v>1</v>
      </c>
      <c r="E1799">
        <v>5</v>
      </c>
      <c r="F1799">
        <v>45.780792682926837</v>
      </c>
    </row>
    <row r="1800" spans="1:6">
      <c r="A1800" t="s">
        <v>143</v>
      </c>
      <c r="B1800" t="s">
        <v>128</v>
      </c>
      <c r="C1800">
        <v>2004</v>
      </c>
      <c r="D1800">
        <v>1</v>
      </c>
      <c r="E1800">
        <v>6</v>
      </c>
      <c r="F1800">
        <v>46.850609756097569</v>
      </c>
    </row>
    <row r="1801" spans="1:6">
      <c r="A1801" t="s">
        <v>143</v>
      </c>
      <c r="B1801" t="s">
        <v>128</v>
      </c>
      <c r="C1801">
        <v>2004</v>
      </c>
      <c r="D1801">
        <v>1</v>
      </c>
      <c r="E1801">
        <v>7</v>
      </c>
      <c r="F1801">
        <v>64.816158536585377</v>
      </c>
    </row>
    <row r="1802" spans="1:6">
      <c r="A1802" t="s">
        <v>143</v>
      </c>
      <c r="B1802" t="s">
        <v>128</v>
      </c>
      <c r="C1802">
        <v>2004</v>
      </c>
      <c r="D1802">
        <v>1</v>
      </c>
      <c r="E1802">
        <v>8</v>
      </c>
      <c r="F1802">
        <v>60.647560975609764</v>
      </c>
    </row>
    <row r="1803" spans="1:6">
      <c r="A1803" t="s">
        <v>143</v>
      </c>
      <c r="B1803" t="s">
        <v>128</v>
      </c>
      <c r="C1803">
        <v>2004</v>
      </c>
      <c r="D1803">
        <v>1</v>
      </c>
      <c r="E1803">
        <v>9</v>
      </c>
      <c r="F1803">
        <v>53.656859756097568</v>
      </c>
    </row>
    <row r="1804" spans="1:6">
      <c r="A1804" t="s">
        <v>143</v>
      </c>
      <c r="B1804" t="s">
        <v>128</v>
      </c>
      <c r="C1804">
        <v>2004</v>
      </c>
      <c r="D1804">
        <v>1</v>
      </c>
      <c r="E1804">
        <v>10</v>
      </c>
      <c r="F1804">
        <v>51.757012195121952</v>
      </c>
    </row>
    <row r="1805" spans="1:6">
      <c r="A1805" t="s">
        <v>143</v>
      </c>
      <c r="B1805" t="s">
        <v>128</v>
      </c>
      <c r="C1805">
        <v>2004</v>
      </c>
      <c r="D1805">
        <v>1</v>
      </c>
      <c r="E1805">
        <v>11</v>
      </c>
      <c r="F1805">
        <v>52.845274390243908</v>
      </c>
    </row>
    <row r="1806" spans="1:6">
      <c r="A1806" t="s">
        <v>143</v>
      </c>
      <c r="B1806" t="s">
        <v>128</v>
      </c>
      <c r="C1806">
        <v>2004</v>
      </c>
      <c r="D1806">
        <v>1</v>
      </c>
      <c r="E1806">
        <v>12</v>
      </c>
      <c r="F1806">
        <v>58.268140243902444</v>
      </c>
    </row>
    <row r="1807" spans="1:6">
      <c r="A1807" t="s">
        <v>143</v>
      </c>
      <c r="B1807" t="s">
        <v>128</v>
      </c>
      <c r="C1807">
        <v>2004</v>
      </c>
      <c r="D1807">
        <v>1</v>
      </c>
      <c r="E1807">
        <v>13</v>
      </c>
      <c r="F1807">
        <v>53.361737804878061</v>
      </c>
    </row>
    <row r="1808" spans="1:6">
      <c r="A1808" t="s">
        <v>143</v>
      </c>
      <c r="B1808" t="s">
        <v>128</v>
      </c>
      <c r="C1808">
        <v>2004</v>
      </c>
      <c r="D1808">
        <v>1</v>
      </c>
      <c r="E1808">
        <v>14</v>
      </c>
      <c r="F1808">
        <v>56.29451219512196</v>
      </c>
    </row>
    <row r="1809" spans="1:6">
      <c r="A1809" t="s">
        <v>143</v>
      </c>
      <c r="B1809" t="s">
        <v>128</v>
      </c>
      <c r="C1809">
        <v>2004</v>
      </c>
      <c r="D1809">
        <v>2</v>
      </c>
      <c r="E1809">
        <v>1</v>
      </c>
      <c r="F1809">
        <v>19.072256097560977</v>
      </c>
    </row>
    <row r="1810" spans="1:6">
      <c r="A1810" t="s">
        <v>143</v>
      </c>
      <c r="B1810" t="s">
        <v>128</v>
      </c>
      <c r="C1810">
        <v>2004</v>
      </c>
      <c r="D1810">
        <v>2</v>
      </c>
      <c r="E1810">
        <v>2</v>
      </c>
      <c r="F1810">
        <v>20.086737804878052</v>
      </c>
    </row>
    <row r="1811" spans="1:6">
      <c r="A1811" t="s">
        <v>143</v>
      </c>
      <c r="B1811" t="s">
        <v>128</v>
      </c>
      <c r="C1811">
        <v>2004</v>
      </c>
      <c r="D1811">
        <v>2</v>
      </c>
      <c r="E1811">
        <v>3</v>
      </c>
      <c r="F1811">
        <v>23.720426829268295</v>
      </c>
    </row>
    <row r="1812" spans="1:6">
      <c r="A1812" t="s">
        <v>143</v>
      </c>
      <c r="B1812" t="s">
        <v>128</v>
      </c>
      <c r="C1812">
        <v>2004</v>
      </c>
      <c r="D1812">
        <v>2</v>
      </c>
      <c r="E1812">
        <v>4</v>
      </c>
      <c r="F1812">
        <v>39.122103658536595</v>
      </c>
    </row>
    <row r="1813" spans="1:6">
      <c r="A1813" t="s">
        <v>143</v>
      </c>
      <c r="B1813" t="s">
        <v>128</v>
      </c>
      <c r="C1813">
        <v>2004</v>
      </c>
      <c r="D1813">
        <v>2</v>
      </c>
      <c r="E1813">
        <v>5</v>
      </c>
      <c r="F1813">
        <v>50.558079268292694</v>
      </c>
    </row>
    <row r="1814" spans="1:6">
      <c r="A1814" t="s">
        <v>143</v>
      </c>
      <c r="B1814" t="s">
        <v>128</v>
      </c>
      <c r="C1814">
        <v>2004</v>
      </c>
      <c r="D1814">
        <v>2</v>
      </c>
      <c r="E1814">
        <v>6</v>
      </c>
      <c r="F1814">
        <v>63.543445121951237</v>
      </c>
    </row>
    <row r="1815" spans="1:6">
      <c r="A1815" t="s">
        <v>143</v>
      </c>
      <c r="B1815" t="s">
        <v>128</v>
      </c>
      <c r="C1815">
        <v>2004</v>
      </c>
      <c r="D1815">
        <v>2</v>
      </c>
      <c r="E1815">
        <v>7</v>
      </c>
      <c r="F1815">
        <v>59.264176829268301</v>
      </c>
    </row>
    <row r="1816" spans="1:6">
      <c r="A1816" t="s">
        <v>143</v>
      </c>
      <c r="B1816" t="s">
        <v>128</v>
      </c>
      <c r="C1816">
        <v>2004</v>
      </c>
      <c r="D1816">
        <v>2</v>
      </c>
      <c r="E1816">
        <v>8</v>
      </c>
      <c r="F1816">
        <v>61.625152439024397</v>
      </c>
    </row>
    <row r="1817" spans="1:6">
      <c r="A1817" t="s">
        <v>143</v>
      </c>
      <c r="B1817" t="s">
        <v>128</v>
      </c>
      <c r="C1817">
        <v>2004</v>
      </c>
      <c r="D1817">
        <v>2</v>
      </c>
      <c r="E1817">
        <v>9</v>
      </c>
      <c r="F1817">
        <v>62.233841463414649</v>
      </c>
    </row>
    <row r="1818" spans="1:6">
      <c r="A1818" t="s">
        <v>143</v>
      </c>
      <c r="B1818" t="s">
        <v>128</v>
      </c>
      <c r="C1818">
        <v>2004</v>
      </c>
      <c r="D1818">
        <v>2</v>
      </c>
      <c r="E1818">
        <v>10</v>
      </c>
      <c r="F1818">
        <v>56.995426829268304</v>
      </c>
    </row>
    <row r="1819" spans="1:6">
      <c r="A1819" t="s">
        <v>143</v>
      </c>
      <c r="B1819" t="s">
        <v>128</v>
      </c>
      <c r="C1819">
        <v>2004</v>
      </c>
      <c r="D1819">
        <v>2</v>
      </c>
      <c r="E1819">
        <v>11</v>
      </c>
      <c r="F1819">
        <v>65.775304878048786</v>
      </c>
    </row>
    <row r="1820" spans="1:6">
      <c r="A1820" t="s">
        <v>143</v>
      </c>
      <c r="B1820" t="s">
        <v>128</v>
      </c>
      <c r="C1820">
        <v>2004</v>
      </c>
      <c r="D1820">
        <v>2</v>
      </c>
      <c r="E1820">
        <v>12</v>
      </c>
      <c r="F1820">
        <v>69.685670731707333</v>
      </c>
    </row>
    <row r="1821" spans="1:6">
      <c r="A1821" t="s">
        <v>143</v>
      </c>
      <c r="B1821" t="s">
        <v>128</v>
      </c>
      <c r="C1821">
        <v>2004</v>
      </c>
      <c r="D1821">
        <v>2</v>
      </c>
      <c r="E1821">
        <v>13</v>
      </c>
      <c r="F1821">
        <v>54.837347560975623</v>
      </c>
    </row>
    <row r="1822" spans="1:6">
      <c r="A1822" t="s">
        <v>143</v>
      </c>
      <c r="B1822" t="s">
        <v>128</v>
      </c>
      <c r="C1822">
        <v>2004</v>
      </c>
      <c r="D1822">
        <v>2</v>
      </c>
      <c r="E1822">
        <v>14</v>
      </c>
      <c r="F1822">
        <v>63.045426829268301</v>
      </c>
    </row>
    <row r="1823" spans="1:6">
      <c r="A1823" t="s">
        <v>143</v>
      </c>
      <c r="B1823" t="s">
        <v>128</v>
      </c>
      <c r="C1823">
        <v>2004</v>
      </c>
      <c r="D1823">
        <v>3</v>
      </c>
      <c r="E1823">
        <v>1</v>
      </c>
      <c r="F1823">
        <v>23.572865853658538</v>
      </c>
    </row>
    <row r="1824" spans="1:6">
      <c r="A1824" t="s">
        <v>143</v>
      </c>
      <c r="B1824" t="s">
        <v>128</v>
      </c>
      <c r="C1824">
        <v>2004</v>
      </c>
      <c r="D1824">
        <v>3</v>
      </c>
      <c r="E1824">
        <v>2</v>
      </c>
      <c r="F1824">
        <v>20.289634146341466</v>
      </c>
    </row>
    <row r="1825" spans="1:6">
      <c r="A1825" t="s">
        <v>143</v>
      </c>
      <c r="B1825" t="s">
        <v>128</v>
      </c>
      <c r="C1825">
        <v>2004</v>
      </c>
      <c r="D1825">
        <v>3</v>
      </c>
      <c r="E1825">
        <v>3</v>
      </c>
      <c r="F1825">
        <v>34.953506097560982</v>
      </c>
    </row>
    <row r="1826" spans="1:6">
      <c r="A1826" t="s">
        <v>143</v>
      </c>
      <c r="B1826" t="s">
        <v>128</v>
      </c>
      <c r="C1826">
        <v>2004</v>
      </c>
      <c r="D1826">
        <v>3</v>
      </c>
      <c r="E1826">
        <v>4</v>
      </c>
      <c r="F1826">
        <v>41.888871951219521</v>
      </c>
    </row>
    <row r="1827" spans="1:6">
      <c r="A1827" t="s">
        <v>143</v>
      </c>
      <c r="B1827" t="s">
        <v>128</v>
      </c>
      <c r="C1827">
        <v>2004</v>
      </c>
      <c r="D1827">
        <v>3</v>
      </c>
      <c r="E1827">
        <v>5</v>
      </c>
      <c r="F1827">
        <v>58.139024390243911</v>
      </c>
    </row>
    <row r="1828" spans="1:6">
      <c r="A1828" t="s">
        <v>143</v>
      </c>
      <c r="B1828" t="s">
        <v>128</v>
      </c>
      <c r="C1828">
        <v>2004</v>
      </c>
      <c r="D1828">
        <v>3</v>
      </c>
      <c r="E1828">
        <v>6</v>
      </c>
      <c r="F1828">
        <v>63.266768292682926</v>
      </c>
    </row>
    <row r="1829" spans="1:6">
      <c r="A1829" t="s">
        <v>143</v>
      </c>
      <c r="B1829" t="s">
        <v>128</v>
      </c>
      <c r="C1829">
        <v>2004</v>
      </c>
      <c r="D1829">
        <v>3</v>
      </c>
      <c r="E1829">
        <v>7</v>
      </c>
      <c r="F1829">
        <v>61.3484756097561</v>
      </c>
    </row>
    <row r="1830" spans="1:6">
      <c r="A1830" t="s">
        <v>143</v>
      </c>
      <c r="B1830" t="s">
        <v>128</v>
      </c>
      <c r="C1830">
        <v>2004</v>
      </c>
      <c r="D1830">
        <v>3</v>
      </c>
      <c r="E1830">
        <v>8</v>
      </c>
      <c r="F1830">
        <v>59.78064024390244</v>
      </c>
    </row>
    <row r="1831" spans="1:6">
      <c r="A1831" t="s">
        <v>143</v>
      </c>
      <c r="B1831" t="s">
        <v>128</v>
      </c>
      <c r="C1831">
        <v>2004</v>
      </c>
      <c r="D1831">
        <v>3</v>
      </c>
      <c r="E1831">
        <v>9</v>
      </c>
      <c r="F1831">
        <v>56.11006097560977</v>
      </c>
    </row>
    <row r="1832" spans="1:6">
      <c r="A1832" t="s">
        <v>143</v>
      </c>
      <c r="B1832" t="s">
        <v>128</v>
      </c>
      <c r="C1832">
        <v>2004</v>
      </c>
      <c r="D1832">
        <v>3</v>
      </c>
      <c r="E1832">
        <v>10</v>
      </c>
      <c r="F1832">
        <v>58.175914634146345</v>
      </c>
    </row>
    <row r="1833" spans="1:6">
      <c r="A1833" t="s">
        <v>143</v>
      </c>
      <c r="B1833" t="s">
        <v>128</v>
      </c>
      <c r="C1833">
        <v>2004</v>
      </c>
      <c r="D1833">
        <v>3</v>
      </c>
      <c r="E1833">
        <v>11</v>
      </c>
      <c r="F1833">
        <v>71.382621951219534</v>
      </c>
    </row>
    <row r="1834" spans="1:6">
      <c r="A1834" t="s">
        <v>143</v>
      </c>
      <c r="B1834" t="s">
        <v>128</v>
      </c>
      <c r="C1834">
        <v>2004</v>
      </c>
      <c r="D1834">
        <v>3</v>
      </c>
      <c r="E1834">
        <v>12</v>
      </c>
      <c r="F1834">
        <v>62.658079268292688</v>
      </c>
    </row>
    <row r="1835" spans="1:6">
      <c r="A1835" t="s">
        <v>143</v>
      </c>
      <c r="B1835" t="s">
        <v>128</v>
      </c>
      <c r="C1835">
        <v>2004</v>
      </c>
      <c r="D1835">
        <v>3</v>
      </c>
      <c r="E1835">
        <v>13</v>
      </c>
      <c r="F1835">
        <v>47.367073170731715</v>
      </c>
    </row>
    <row r="1836" spans="1:6">
      <c r="A1836" t="s">
        <v>143</v>
      </c>
      <c r="B1836" t="s">
        <v>128</v>
      </c>
      <c r="C1836">
        <v>2004</v>
      </c>
      <c r="D1836">
        <v>3</v>
      </c>
      <c r="E1836">
        <v>14</v>
      </c>
      <c r="F1836">
        <v>65.609298780487819</v>
      </c>
    </row>
    <row r="1837" spans="1:6">
      <c r="A1837" t="s">
        <v>143</v>
      </c>
      <c r="B1837" t="s">
        <v>128</v>
      </c>
      <c r="C1837">
        <v>2004</v>
      </c>
      <c r="D1837">
        <v>4</v>
      </c>
      <c r="E1837">
        <v>1</v>
      </c>
      <c r="F1837">
        <v>30.342225609756103</v>
      </c>
    </row>
    <row r="1838" spans="1:6">
      <c r="A1838" t="s">
        <v>143</v>
      </c>
      <c r="B1838" t="s">
        <v>128</v>
      </c>
      <c r="C1838">
        <v>2004</v>
      </c>
      <c r="D1838">
        <v>4</v>
      </c>
      <c r="E1838">
        <v>2</v>
      </c>
      <c r="F1838">
        <v>23.92332317073171</v>
      </c>
    </row>
    <row r="1839" spans="1:6">
      <c r="A1839" t="s">
        <v>143</v>
      </c>
      <c r="B1839" t="s">
        <v>128</v>
      </c>
      <c r="C1839">
        <v>2004</v>
      </c>
      <c r="D1839">
        <v>4</v>
      </c>
      <c r="E1839">
        <v>3</v>
      </c>
      <c r="F1839">
        <v>30.877134146341465</v>
      </c>
    </row>
    <row r="1840" spans="1:6">
      <c r="A1840" t="s">
        <v>143</v>
      </c>
      <c r="B1840" t="s">
        <v>128</v>
      </c>
      <c r="C1840">
        <v>2004</v>
      </c>
      <c r="D1840">
        <v>4</v>
      </c>
      <c r="E1840">
        <v>4</v>
      </c>
      <c r="F1840">
        <v>37.166920731707329</v>
      </c>
    </row>
    <row r="1841" spans="1:6">
      <c r="A1841" t="s">
        <v>143</v>
      </c>
      <c r="B1841" t="s">
        <v>128</v>
      </c>
      <c r="C1841">
        <v>2004</v>
      </c>
      <c r="D1841">
        <v>4</v>
      </c>
      <c r="E1841">
        <v>5</v>
      </c>
      <c r="F1841">
        <v>60.592225609756106</v>
      </c>
    </row>
    <row r="1842" spans="1:6">
      <c r="A1842" t="s">
        <v>143</v>
      </c>
      <c r="B1842" t="s">
        <v>128</v>
      </c>
      <c r="C1842">
        <v>2004</v>
      </c>
      <c r="D1842">
        <v>4</v>
      </c>
      <c r="E1842">
        <v>6</v>
      </c>
      <c r="F1842">
        <v>51.240548780487813</v>
      </c>
    </row>
    <row r="1843" spans="1:6">
      <c r="A1843" t="s">
        <v>143</v>
      </c>
      <c r="B1843" t="s">
        <v>128</v>
      </c>
      <c r="C1843">
        <v>2004</v>
      </c>
      <c r="D1843">
        <v>4</v>
      </c>
      <c r="E1843">
        <v>7</v>
      </c>
      <c r="F1843">
        <v>57.751676829268298</v>
      </c>
    </row>
    <row r="1844" spans="1:6">
      <c r="A1844" t="s">
        <v>143</v>
      </c>
      <c r="B1844" t="s">
        <v>128</v>
      </c>
      <c r="C1844">
        <v>2004</v>
      </c>
      <c r="D1844">
        <v>4</v>
      </c>
      <c r="E1844">
        <v>8</v>
      </c>
      <c r="F1844">
        <v>61.293140243902442</v>
      </c>
    </row>
    <row r="1845" spans="1:6">
      <c r="A1845" t="s">
        <v>143</v>
      </c>
      <c r="B1845" t="s">
        <v>128</v>
      </c>
      <c r="C1845">
        <v>2004</v>
      </c>
      <c r="D1845">
        <v>4</v>
      </c>
      <c r="E1845">
        <v>9</v>
      </c>
      <c r="F1845">
        <v>58.969054878048787</v>
      </c>
    </row>
    <row r="1846" spans="1:6">
      <c r="A1846" t="s">
        <v>143</v>
      </c>
      <c r="B1846" t="s">
        <v>128</v>
      </c>
      <c r="C1846">
        <v>2004</v>
      </c>
      <c r="D1846">
        <v>4</v>
      </c>
      <c r="E1846">
        <v>10</v>
      </c>
      <c r="F1846">
        <v>63.082317073170749</v>
      </c>
    </row>
    <row r="1847" spans="1:6">
      <c r="A1847" t="s">
        <v>143</v>
      </c>
      <c r="B1847" t="s">
        <v>128</v>
      </c>
      <c r="C1847">
        <v>2004</v>
      </c>
      <c r="D1847">
        <v>4</v>
      </c>
      <c r="E1847">
        <v>11</v>
      </c>
      <c r="F1847">
        <v>63.746341463414645</v>
      </c>
    </row>
    <row r="1848" spans="1:6">
      <c r="A1848" t="s">
        <v>143</v>
      </c>
      <c r="B1848" t="s">
        <v>128</v>
      </c>
      <c r="C1848">
        <v>2004</v>
      </c>
      <c r="D1848">
        <v>4</v>
      </c>
      <c r="E1848">
        <v>12</v>
      </c>
      <c r="F1848">
        <v>64.078353658536599</v>
      </c>
    </row>
    <row r="1849" spans="1:6">
      <c r="A1849" t="s">
        <v>143</v>
      </c>
      <c r="B1849" t="s">
        <v>128</v>
      </c>
      <c r="C1849">
        <v>2004</v>
      </c>
      <c r="D1849">
        <v>4</v>
      </c>
      <c r="E1849">
        <v>13</v>
      </c>
      <c r="F1849">
        <v>51.996798780487822</v>
      </c>
    </row>
    <row r="1850" spans="1:6">
      <c r="A1850" t="s">
        <v>143</v>
      </c>
      <c r="B1850" t="s">
        <v>128</v>
      </c>
      <c r="C1850">
        <v>2004</v>
      </c>
      <c r="D1850">
        <v>4</v>
      </c>
      <c r="E1850">
        <v>14</v>
      </c>
      <c r="F1850">
        <v>58.323475609756102</v>
      </c>
    </row>
    <row r="1851" spans="1:6">
      <c r="A1851" t="s">
        <v>143</v>
      </c>
      <c r="B1851" t="s">
        <v>27</v>
      </c>
      <c r="C1851">
        <v>2005</v>
      </c>
      <c r="D1851">
        <v>1</v>
      </c>
      <c r="E1851">
        <v>1</v>
      </c>
      <c r="F1851">
        <v>25.244089838472824</v>
      </c>
    </row>
    <row r="1852" spans="1:6">
      <c r="A1852" t="s">
        <v>143</v>
      </c>
      <c r="B1852" t="s">
        <v>27</v>
      </c>
      <c r="C1852">
        <v>2005</v>
      </c>
      <c r="D1852">
        <v>1</v>
      </c>
      <c r="E1852">
        <v>2</v>
      </c>
      <c r="F1852">
        <v>21.668994553528229</v>
      </c>
    </row>
    <row r="1853" spans="1:6">
      <c r="A1853" t="s">
        <v>143</v>
      </c>
      <c r="B1853" t="s">
        <v>27</v>
      </c>
      <c r="C1853">
        <v>2005</v>
      </c>
      <c r="D1853">
        <v>1</v>
      </c>
      <c r="E1853">
        <v>3</v>
      </c>
      <c r="F1853">
        <v>26.541831975454574</v>
      </c>
    </row>
    <row r="1854" spans="1:6">
      <c r="A1854" t="s">
        <v>143</v>
      </c>
      <c r="B1854" t="s">
        <v>27</v>
      </c>
      <c r="C1854">
        <v>2005</v>
      </c>
      <c r="D1854">
        <v>1</v>
      </c>
      <c r="E1854">
        <v>4</v>
      </c>
      <c r="F1854">
        <v>31.254480918895819</v>
      </c>
    </row>
    <row r="1855" spans="1:6">
      <c r="A1855" t="s">
        <v>143</v>
      </c>
      <c r="B1855" t="s">
        <v>27</v>
      </c>
      <c r="C1855">
        <v>2005</v>
      </c>
      <c r="D1855">
        <v>1</v>
      </c>
      <c r="E1855">
        <v>5</v>
      </c>
      <c r="F1855">
        <v>34.436756942308229</v>
      </c>
    </row>
    <row r="1856" spans="1:6">
      <c r="A1856" t="s">
        <v>143</v>
      </c>
      <c r="B1856" t="s">
        <v>27</v>
      </c>
      <c r="C1856">
        <v>2005</v>
      </c>
      <c r="D1856">
        <v>1</v>
      </c>
      <c r="E1856">
        <v>6</v>
      </c>
      <c r="F1856">
        <v>32.529864759885712</v>
      </c>
    </row>
    <row r="1857" spans="1:6">
      <c r="A1857" t="s">
        <v>143</v>
      </c>
      <c r="B1857" t="s">
        <v>27</v>
      </c>
      <c r="C1857">
        <v>2005</v>
      </c>
      <c r="D1857">
        <v>1</v>
      </c>
      <c r="E1857">
        <v>7</v>
      </c>
      <c r="F1857">
        <v>51.339962865693913</v>
      </c>
    </row>
    <row r="1858" spans="1:6">
      <c r="A1858" t="s">
        <v>143</v>
      </c>
      <c r="B1858" t="s">
        <v>27</v>
      </c>
      <c r="C1858">
        <v>2005</v>
      </c>
      <c r="D1858">
        <v>1</v>
      </c>
      <c r="E1858">
        <v>8</v>
      </c>
      <c r="F1858">
        <v>49.080309525701217</v>
      </c>
    </row>
    <row r="1859" spans="1:6">
      <c r="A1859" t="s">
        <v>143</v>
      </c>
      <c r="B1859" t="s">
        <v>27</v>
      </c>
      <c r="C1859">
        <v>2005</v>
      </c>
      <c r="D1859">
        <v>1</v>
      </c>
      <c r="E1859">
        <v>9</v>
      </c>
      <c r="F1859">
        <v>37.046587355015241</v>
      </c>
    </row>
    <row r="1860" spans="1:6">
      <c r="A1860" t="s">
        <v>143</v>
      </c>
      <c r="B1860" t="s">
        <v>27</v>
      </c>
      <c r="C1860">
        <v>2005</v>
      </c>
      <c r="D1860">
        <v>1</v>
      </c>
      <c r="E1860">
        <v>10</v>
      </c>
      <c r="F1860">
        <v>36.978264415426828</v>
      </c>
    </row>
    <row r="1861" spans="1:6">
      <c r="A1861" t="s">
        <v>143</v>
      </c>
      <c r="B1861" t="s">
        <v>27</v>
      </c>
      <c r="C1861">
        <v>2005</v>
      </c>
      <c r="D1861">
        <v>1</v>
      </c>
      <c r="E1861">
        <v>11</v>
      </c>
      <c r="F1861">
        <v>25.061124245152438</v>
      </c>
    </row>
    <row r="1862" spans="1:6">
      <c r="A1862" t="s">
        <v>143</v>
      </c>
      <c r="B1862" t="s">
        <v>27</v>
      </c>
      <c r="C1862">
        <v>2005</v>
      </c>
      <c r="D1862">
        <v>1</v>
      </c>
      <c r="E1862">
        <v>12</v>
      </c>
      <c r="F1862">
        <v>37.296764365320122</v>
      </c>
    </row>
    <row r="1863" spans="1:6">
      <c r="A1863" t="s">
        <v>143</v>
      </c>
      <c r="B1863" t="s">
        <v>27</v>
      </c>
      <c r="C1863">
        <v>2005</v>
      </c>
      <c r="D1863">
        <v>1</v>
      </c>
      <c r="E1863">
        <v>13</v>
      </c>
      <c r="F1863">
        <v>22.749951160045732</v>
      </c>
    </row>
    <row r="1864" spans="1:6">
      <c r="A1864" t="s">
        <v>143</v>
      </c>
      <c r="B1864" t="s">
        <v>27</v>
      </c>
      <c r="C1864">
        <v>2005</v>
      </c>
      <c r="D1864">
        <v>1</v>
      </c>
      <c r="E1864">
        <v>14</v>
      </c>
      <c r="F1864">
        <v>36.178866702637194</v>
      </c>
    </row>
    <row r="1865" spans="1:6">
      <c r="A1865" t="s">
        <v>143</v>
      </c>
      <c r="B1865" t="s">
        <v>27</v>
      </c>
      <c r="C1865">
        <v>2005</v>
      </c>
      <c r="D1865">
        <v>2</v>
      </c>
      <c r="E1865">
        <v>1</v>
      </c>
      <c r="F1865">
        <v>18.660620253344305</v>
      </c>
    </row>
    <row r="1866" spans="1:6">
      <c r="A1866" t="s">
        <v>143</v>
      </c>
      <c r="B1866" t="s">
        <v>27</v>
      </c>
      <c r="C1866">
        <v>2005</v>
      </c>
      <c r="D1866">
        <v>2</v>
      </c>
      <c r="E1866">
        <v>2</v>
      </c>
      <c r="F1866">
        <v>25.498099406982526</v>
      </c>
    </row>
    <row r="1867" spans="1:6">
      <c r="A1867" t="s">
        <v>143</v>
      </c>
      <c r="B1867" t="s">
        <v>27</v>
      </c>
      <c r="C1867">
        <v>2005</v>
      </c>
      <c r="D1867">
        <v>2</v>
      </c>
      <c r="E1867">
        <v>3</v>
      </c>
      <c r="F1867">
        <v>28.970300956554876</v>
      </c>
    </row>
    <row r="1868" spans="1:6">
      <c r="A1868" t="s">
        <v>143</v>
      </c>
      <c r="B1868" t="s">
        <v>27</v>
      </c>
      <c r="C1868">
        <v>2005</v>
      </c>
      <c r="D1868">
        <v>2</v>
      </c>
      <c r="E1868">
        <v>4</v>
      </c>
      <c r="F1868">
        <v>35.908869266507004</v>
      </c>
    </row>
    <row r="1869" spans="1:6">
      <c r="A1869" t="s">
        <v>143</v>
      </c>
      <c r="B1869" t="s">
        <v>27</v>
      </c>
      <c r="C1869">
        <v>2005</v>
      </c>
      <c r="D1869">
        <v>2</v>
      </c>
      <c r="E1869">
        <v>5</v>
      </c>
      <c r="F1869">
        <v>34.916445898289176</v>
      </c>
    </row>
    <row r="1870" spans="1:6">
      <c r="A1870" t="s">
        <v>143</v>
      </c>
      <c r="B1870" t="s">
        <v>27</v>
      </c>
      <c r="C1870">
        <v>2005</v>
      </c>
      <c r="D1870">
        <v>2</v>
      </c>
      <c r="E1870">
        <v>6</v>
      </c>
      <c r="F1870">
        <v>46.177980222890724</v>
      </c>
    </row>
    <row r="1871" spans="1:6">
      <c r="A1871" t="s">
        <v>143</v>
      </c>
      <c r="B1871" t="s">
        <v>27</v>
      </c>
      <c r="C1871">
        <v>2005</v>
      </c>
      <c r="D1871">
        <v>2</v>
      </c>
      <c r="E1871">
        <v>7</v>
      </c>
      <c r="F1871">
        <v>46.035196301231373</v>
      </c>
    </row>
    <row r="1872" spans="1:6">
      <c r="A1872" t="s">
        <v>143</v>
      </c>
      <c r="B1872" t="s">
        <v>27</v>
      </c>
      <c r="C1872">
        <v>2005</v>
      </c>
      <c r="D1872">
        <v>2</v>
      </c>
      <c r="E1872">
        <v>8</v>
      </c>
      <c r="F1872">
        <v>47.860390002881104</v>
      </c>
    </row>
    <row r="1873" spans="1:6">
      <c r="A1873" t="s">
        <v>143</v>
      </c>
      <c r="B1873" t="s">
        <v>27</v>
      </c>
      <c r="C1873">
        <v>2005</v>
      </c>
      <c r="D1873">
        <v>2</v>
      </c>
      <c r="E1873">
        <v>9</v>
      </c>
      <c r="F1873">
        <v>45.973919085975609</v>
      </c>
    </row>
    <row r="1874" spans="1:6">
      <c r="A1874" t="s">
        <v>143</v>
      </c>
      <c r="B1874" t="s">
        <v>27</v>
      </c>
      <c r="C1874">
        <v>2005</v>
      </c>
      <c r="D1874">
        <v>2</v>
      </c>
      <c r="E1874">
        <v>10</v>
      </c>
      <c r="F1874">
        <v>38.504460800152437</v>
      </c>
    </row>
    <row r="1875" spans="1:6">
      <c r="A1875" t="s">
        <v>143</v>
      </c>
      <c r="B1875" t="s">
        <v>27</v>
      </c>
      <c r="C1875">
        <v>2005</v>
      </c>
      <c r="D1875">
        <v>2</v>
      </c>
      <c r="E1875">
        <v>11</v>
      </c>
      <c r="F1875">
        <v>35.606846648932923</v>
      </c>
    </row>
    <row r="1876" spans="1:6">
      <c r="A1876" t="s">
        <v>143</v>
      </c>
      <c r="B1876" t="s">
        <v>27</v>
      </c>
      <c r="C1876">
        <v>2005</v>
      </c>
      <c r="D1876">
        <v>2</v>
      </c>
      <c r="E1876">
        <v>12</v>
      </c>
      <c r="F1876">
        <v>42.945760840259148</v>
      </c>
    </row>
    <row r="1877" spans="1:6">
      <c r="A1877" t="s">
        <v>143</v>
      </c>
      <c r="B1877" t="s">
        <v>27</v>
      </c>
      <c r="C1877">
        <v>2005</v>
      </c>
      <c r="D1877">
        <v>2</v>
      </c>
      <c r="E1877">
        <v>13</v>
      </c>
      <c r="F1877">
        <v>43.834382589954274</v>
      </c>
    </row>
    <row r="1878" spans="1:6">
      <c r="A1878" t="s">
        <v>143</v>
      </c>
      <c r="B1878" t="s">
        <v>27</v>
      </c>
      <c r="C1878">
        <v>2005</v>
      </c>
      <c r="D1878">
        <v>2</v>
      </c>
      <c r="E1878">
        <v>14</v>
      </c>
      <c r="F1878">
        <v>44.4916153295122</v>
      </c>
    </row>
    <row r="1879" spans="1:6">
      <c r="A1879" t="s">
        <v>143</v>
      </c>
      <c r="B1879" t="s">
        <v>27</v>
      </c>
      <c r="C1879">
        <v>2005</v>
      </c>
      <c r="D1879">
        <v>3</v>
      </c>
      <c r="E1879">
        <v>1</v>
      </c>
      <c r="F1879">
        <v>25.860040681143428</v>
      </c>
    </row>
    <row r="1880" spans="1:6">
      <c r="A1880" t="s">
        <v>143</v>
      </c>
      <c r="B1880" t="s">
        <v>27</v>
      </c>
      <c r="C1880">
        <v>2005</v>
      </c>
      <c r="D1880">
        <v>3</v>
      </c>
      <c r="E1880">
        <v>2</v>
      </c>
      <c r="F1880">
        <v>24.559550027013422</v>
      </c>
    </row>
    <row r="1881" spans="1:6">
      <c r="A1881" t="s">
        <v>143</v>
      </c>
      <c r="B1881" t="s">
        <v>27</v>
      </c>
      <c r="C1881">
        <v>2005</v>
      </c>
      <c r="D1881">
        <v>3</v>
      </c>
      <c r="E1881">
        <v>3</v>
      </c>
      <c r="F1881">
        <v>26.166784366642098</v>
      </c>
    </row>
    <row r="1882" spans="1:6">
      <c r="A1882" t="s">
        <v>143</v>
      </c>
      <c r="B1882" t="s">
        <v>27</v>
      </c>
      <c r="C1882">
        <v>2005</v>
      </c>
      <c r="D1882">
        <v>3</v>
      </c>
      <c r="E1882">
        <v>4</v>
      </c>
      <c r="F1882">
        <v>34.568278835107989</v>
      </c>
    </row>
    <row r="1883" spans="1:6">
      <c r="A1883" t="s">
        <v>143</v>
      </c>
      <c r="B1883" t="s">
        <v>27</v>
      </c>
      <c r="C1883">
        <v>2005</v>
      </c>
      <c r="D1883">
        <v>3</v>
      </c>
      <c r="E1883">
        <v>5</v>
      </c>
      <c r="F1883">
        <v>37.299724890451571</v>
      </c>
    </row>
    <row r="1884" spans="1:6">
      <c r="A1884" t="s">
        <v>143</v>
      </c>
      <c r="B1884" t="s">
        <v>27</v>
      </c>
      <c r="C1884">
        <v>2005</v>
      </c>
      <c r="D1884">
        <v>3</v>
      </c>
      <c r="E1884">
        <v>6</v>
      </c>
      <c r="F1884">
        <v>44.531312683845343</v>
      </c>
    </row>
    <row r="1885" spans="1:6">
      <c r="A1885" t="s">
        <v>143</v>
      </c>
      <c r="B1885" t="s">
        <v>27</v>
      </c>
      <c r="C1885">
        <v>2005</v>
      </c>
      <c r="D1885">
        <v>3</v>
      </c>
      <c r="E1885">
        <v>7</v>
      </c>
      <c r="F1885">
        <v>30.513565219256609</v>
      </c>
    </row>
    <row r="1886" spans="1:6">
      <c r="A1886" t="s">
        <v>143</v>
      </c>
      <c r="B1886" t="s">
        <v>27</v>
      </c>
      <c r="C1886">
        <v>2005</v>
      </c>
      <c r="D1886">
        <v>3</v>
      </c>
      <c r="E1886">
        <v>8</v>
      </c>
      <c r="F1886">
        <v>41.144997466006096</v>
      </c>
    </row>
    <row r="1887" spans="1:6">
      <c r="A1887" t="s">
        <v>143</v>
      </c>
      <c r="B1887" t="s">
        <v>27</v>
      </c>
      <c r="C1887">
        <v>2005</v>
      </c>
      <c r="D1887">
        <v>3</v>
      </c>
      <c r="E1887">
        <v>9</v>
      </c>
      <c r="F1887">
        <v>32.177013796661591</v>
      </c>
    </row>
    <row r="1888" spans="1:6">
      <c r="A1888" t="s">
        <v>143</v>
      </c>
      <c r="B1888" t="s">
        <v>27</v>
      </c>
      <c r="C1888">
        <v>2005</v>
      </c>
      <c r="D1888">
        <v>3</v>
      </c>
      <c r="E1888">
        <v>10</v>
      </c>
      <c r="F1888">
        <v>43.32314060937501</v>
      </c>
    </row>
    <row r="1889" spans="1:6">
      <c r="A1889" t="s">
        <v>143</v>
      </c>
      <c r="B1889" t="s">
        <v>27</v>
      </c>
      <c r="C1889">
        <v>2005</v>
      </c>
      <c r="D1889">
        <v>3</v>
      </c>
      <c r="E1889">
        <v>11</v>
      </c>
      <c r="F1889">
        <v>45.557407979573178</v>
      </c>
    </row>
    <row r="1890" spans="1:6">
      <c r="A1890" t="s">
        <v>143</v>
      </c>
      <c r="B1890" t="s">
        <v>27</v>
      </c>
      <c r="C1890">
        <v>2005</v>
      </c>
      <c r="D1890">
        <v>3</v>
      </c>
      <c r="E1890">
        <v>12</v>
      </c>
      <c r="F1890">
        <v>41.387675307637195</v>
      </c>
    </row>
    <row r="1891" spans="1:6">
      <c r="A1891" t="s">
        <v>143</v>
      </c>
      <c r="B1891" t="s">
        <v>27</v>
      </c>
      <c r="C1891">
        <v>2005</v>
      </c>
      <c r="D1891">
        <v>3</v>
      </c>
      <c r="E1891">
        <v>13</v>
      </c>
      <c r="F1891">
        <v>48.010369541615852</v>
      </c>
    </row>
    <row r="1892" spans="1:6">
      <c r="A1892" t="s">
        <v>143</v>
      </c>
      <c r="B1892" t="s">
        <v>27</v>
      </c>
      <c r="C1892">
        <v>2005</v>
      </c>
      <c r="D1892">
        <v>3</v>
      </c>
      <c r="E1892">
        <v>14</v>
      </c>
      <c r="F1892">
        <v>43.810598381737805</v>
      </c>
    </row>
    <row r="1893" spans="1:6">
      <c r="A1893" t="s">
        <v>143</v>
      </c>
      <c r="B1893" t="s">
        <v>27</v>
      </c>
      <c r="C1893">
        <v>2005</v>
      </c>
      <c r="D1893">
        <v>4</v>
      </c>
      <c r="E1893">
        <v>1</v>
      </c>
      <c r="F1893">
        <v>23.01773960578652</v>
      </c>
    </row>
    <row r="1894" spans="1:6">
      <c r="A1894" t="s">
        <v>143</v>
      </c>
      <c r="B1894" t="s">
        <v>27</v>
      </c>
      <c r="C1894">
        <v>2005</v>
      </c>
      <c r="D1894">
        <v>4</v>
      </c>
      <c r="E1894">
        <v>2</v>
      </c>
      <c r="F1894">
        <v>23.940456048583091</v>
      </c>
    </row>
    <row r="1895" spans="1:6">
      <c r="A1895" t="s">
        <v>143</v>
      </c>
      <c r="B1895" t="s">
        <v>27</v>
      </c>
      <c r="C1895">
        <v>2005</v>
      </c>
      <c r="D1895">
        <v>4</v>
      </c>
      <c r="E1895">
        <v>3</v>
      </c>
      <c r="F1895">
        <v>33.100811264599223</v>
      </c>
    </row>
    <row r="1896" spans="1:6">
      <c r="A1896" t="s">
        <v>143</v>
      </c>
      <c r="B1896" t="s">
        <v>27</v>
      </c>
      <c r="C1896">
        <v>2005</v>
      </c>
      <c r="D1896">
        <v>4</v>
      </c>
      <c r="E1896">
        <v>4</v>
      </c>
      <c r="F1896">
        <v>31.546548155658957</v>
      </c>
    </row>
    <row r="1897" spans="1:6">
      <c r="A1897" t="s">
        <v>143</v>
      </c>
      <c r="B1897" t="s">
        <v>27</v>
      </c>
      <c r="C1897">
        <v>2005</v>
      </c>
      <c r="D1897">
        <v>4</v>
      </c>
      <c r="E1897">
        <v>5</v>
      </c>
      <c r="F1897">
        <v>45.820697412005252</v>
      </c>
    </row>
    <row r="1898" spans="1:6">
      <c r="A1898" t="s">
        <v>143</v>
      </c>
      <c r="B1898" t="s">
        <v>27</v>
      </c>
      <c r="C1898">
        <v>2005</v>
      </c>
      <c r="D1898">
        <v>4</v>
      </c>
      <c r="E1898">
        <v>6</v>
      </c>
      <c r="F1898">
        <v>31.944693912114797</v>
      </c>
    </row>
    <row r="1899" spans="1:6">
      <c r="A1899" t="s">
        <v>143</v>
      </c>
      <c r="B1899" t="s">
        <v>27</v>
      </c>
      <c r="C1899">
        <v>2005</v>
      </c>
      <c r="D1899">
        <v>4</v>
      </c>
      <c r="E1899">
        <v>7</v>
      </c>
      <c r="F1899">
        <v>43.229460727941976</v>
      </c>
    </row>
    <row r="1900" spans="1:6">
      <c r="A1900" t="s">
        <v>143</v>
      </c>
      <c r="B1900" t="s">
        <v>27</v>
      </c>
      <c r="C1900">
        <v>2005</v>
      </c>
      <c r="D1900">
        <v>4</v>
      </c>
      <c r="E1900">
        <v>8</v>
      </c>
      <c r="F1900">
        <v>41.485700570975609</v>
      </c>
    </row>
    <row r="1901" spans="1:6">
      <c r="A1901" t="s">
        <v>143</v>
      </c>
      <c r="B1901" t="s">
        <v>27</v>
      </c>
      <c r="C1901">
        <v>2005</v>
      </c>
      <c r="D1901">
        <v>4</v>
      </c>
      <c r="E1901">
        <v>9</v>
      </c>
      <c r="F1901">
        <v>33.892564531173782</v>
      </c>
    </row>
    <row r="1902" spans="1:6">
      <c r="A1902" t="s">
        <v>143</v>
      </c>
      <c r="B1902" t="s">
        <v>27</v>
      </c>
      <c r="C1902">
        <v>2005</v>
      </c>
      <c r="D1902">
        <v>4</v>
      </c>
      <c r="E1902">
        <v>10</v>
      </c>
      <c r="F1902">
        <v>36.551039814085371</v>
      </c>
    </row>
    <row r="1903" spans="1:6">
      <c r="A1903" t="s">
        <v>143</v>
      </c>
      <c r="B1903" t="s">
        <v>27</v>
      </c>
      <c r="C1903">
        <v>2005</v>
      </c>
      <c r="D1903">
        <v>4</v>
      </c>
      <c r="E1903">
        <v>11</v>
      </c>
      <c r="F1903">
        <v>36.893778496890249</v>
      </c>
    </row>
    <row r="1904" spans="1:6">
      <c r="A1904" t="s">
        <v>143</v>
      </c>
      <c r="B1904" t="s">
        <v>27</v>
      </c>
      <c r="C1904">
        <v>2005</v>
      </c>
      <c r="D1904">
        <v>4</v>
      </c>
      <c r="E1904">
        <v>12</v>
      </c>
      <c r="F1904">
        <v>39.159519481432923</v>
      </c>
    </row>
    <row r="1905" spans="1:6">
      <c r="A1905" t="s">
        <v>143</v>
      </c>
      <c r="B1905" t="s">
        <v>27</v>
      </c>
      <c r="C1905">
        <v>2005</v>
      </c>
      <c r="D1905">
        <v>4</v>
      </c>
      <c r="E1905">
        <v>13</v>
      </c>
      <c r="F1905">
        <v>43.480170111661586</v>
      </c>
    </row>
    <row r="1906" spans="1:6">
      <c r="A1906" t="s">
        <v>143</v>
      </c>
      <c r="B1906" t="s">
        <v>27</v>
      </c>
      <c r="C1906">
        <v>2005</v>
      </c>
      <c r="D1906">
        <v>4</v>
      </c>
      <c r="E1906">
        <v>14</v>
      </c>
      <c r="F1906">
        <v>29.770929868323169</v>
      </c>
    </row>
    <row r="1907" spans="1:6">
      <c r="A1907" t="s">
        <v>143</v>
      </c>
      <c r="B1907" t="s">
        <v>27</v>
      </c>
      <c r="C1907">
        <v>2006</v>
      </c>
      <c r="D1907">
        <v>1</v>
      </c>
      <c r="E1907">
        <v>1</v>
      </c>
      <c r="F1907">
        <v>38.123480022631938</v>
      </c>
    </row>
    <row r="1908" spans="1:6">
      <c r="A1908" t="s">
        <v>143</v>
      </c>
      <c r="B1908" t="s">
        <v>27</v>
      </c>
      <c r="C1908">
        <v>2006</v>
      </c>
      <c r="D1908">
        <v>1</v>
      </c>
      <c r="E1908">
        <v>2</v>
      </c>
      <c r="F1908">
        <v>35.998916318905643</v>
      </c>
    </row>
    <row r="1909" spans="1:6">
      <c r="A1909" t="s">
        <v>143</v>
      </c>
      <c r="B1909" t="s">
        <v>27</v>
      </c>
      <c r="C1909">
        <v>2006</v>
      </c>
      <c r="D1909">
        <v>1</v>
      </c>
      <c r="E1909">
        <v>3</v>
      </c>
      <c r="F1909">
        <v>33.999538279310279</v>
      </c>
    </row>
    <row r="1910" spans="1:6">
      <c r="A1910" t="s">
        <v>143</v>
      </c>
      <c r="B1910" t="s">
        <v>27</v>
      </c>
      <c r="C1910">
        <v>2006</v>
      </c>
      <c r="D1910">
        <v>1</v>
      </c>
      <c r="E1910">
        <v>4</v>
      </c>
      <c r="F1910" t="s">
        <v>17</v>
      </c>
    </row>
    <row r="1911" spans="1:6">
      <c r="A1911" t="s">
        <v>143</v>
      </c>
      <c r="B1911" t="s">
        <v>27</v>
      </c>
      <c r="C1911">
        <v>2006</v>
      </c>
      <c r="D1911">
        <v>1</v>
      </c>
      <c r="E1911">
        <v>5</v>
      </c>
      <c r="F1911">
        <v>41.561369327476903</v>
      </c>
    </row>
    <row r="1912" spans="1:6">
      <c r="A1912" t="s">
        <v>143</v>
      </c>
      <c r="B1912" t="s">
        <v>27</v>
      </c>
      <c r="C1912">
        <v>2006</v>
      </c>
      <c r="D1912">
        <v>1</v>
      </c>
      <c r="E1912">
        <v>6</v>
      </c>
      <c r="F1912">
        <v>44.841017177972553</v>
      </c>
    </row>
    <row r="1913" spans="1:6">
      <c r="A1913" t="s">
        <v>143</v>
      </c>
      <c r="B1913" t="s">
        <v>27</v>
      </c>
      <c r="C1913">
        <v>2006</v>
      </c>
      <c r="D1913">
        <v>1</v>
      </c>
      <c r="E1913">
        <v>7</v>
      </c>
      <c r="F1913">
        <v>37.943847682350615</v>
      </c>
    </row>
    <row r="1914" spans="1:6">
      <c r="A1914" t="s">
        <v>143</v>
      </c>
      <c r="B1914" t="s">
        <v>27</v>
      </c>
      <c r="C1914">
        <v>2006</v>
      </c>
      <c r="D1914">
        <v>1</v>
      </c>
      <c r="E1914">
        <v>8</v>
      </c>
      <c r="F1914">
        <v>45.16929024806403</v>
      </c>
    </row>
    <row r="1915" spans="1:6">
      <c r="A1915" t="s">
        <v>143</v>
      </c>
      <c r="B1915" t="s">
        <v>27</v>
      </c>
      <c r="C1915">
        <v>2006</v>
      </c>
      <c r="D1915">
        <v>1</v>
      </c>
      <c r="E1915">
        <v>9</v>
      </c>
      <c r="F1915">
        <v>44.181472997179874</v>
      </c>
    </row>
    <row r="1916" spans="1:6">
      <c r="A1916" t="s">
        <v>143</v>
      </c>
      <c r="B1916" t="s">
        <v>27</v>
      </c>
      <c r="C1916">
        <v>2006</v>
      </c>
      <c r="D1916">
        <v>1</v>
      </c>
      <c r="E1916">
        <v>10</v>
      </c>
      <c r="F1916">
        <v>41.63714511536584</v>
      </c>
    </row>
    <row r="1917" spans="1:6">
      <c r="A1917" t="s">
        <v>143</v>
      </c>
      <c r="B1917" t="s">
        <v>27</v>
      </c>
      <c r="C1917">
        <v>2006</v>
      </c>
      <c r="D1917">
        <v>1</v>
      </c>
      <c r="E1917">
        <v>11</v>
      </c>
      <c r="F1917">
        <v>18.189868835975609</v>
      </c>
    </row>
    <row r="1918" spans="1:6">
      <c r="A1918" t="s">
        <v>143</v>
      </c>
      <c r="B1918" t="s">
        <v>27</v>
      </c>
      <c r="C1918">
        <v>2006</v>
      </c>
      <c r="D1918">
        <v>1</v>
      </c>
      <c r="E1918">
        <v>12</v>
      </c>
      <c r="F1918">
        <v>44.806251011600608</v>
      </c>
    </row>
    <row r="1919" spans="1:6">
      <c r="A1919" t="s">
        <v>143</v>
      </c>
      <c r="B1919" t="s">
        <v>27</v>
      </c>
      <c r="C1919">
        <v>2006</v>
      </c>
      <c r="D1919">
        <v>1</v>
      </c>
      <c r="E1919">
        <v>13</v>
      </c>
      <c r="F1919">
        <v>18.901220797317073</v>
      </c>
    </row>
    <row r="1920" spans="1:6">
      <c r="A1920" t="s">
        <v>143</v>
      </c>
      <c r="B1920" t="s">
        <v>27</v>
      </c>
      <c r="C1920">
        <v>2006</v>
      </c>
      <c r="D1920">
        <v>1</v>
      </c>
      <c r="E1920">
        <v>14</v>
      </c>
      <c r="F1920">
        <v>34.631154199359756</v>
      </c>
    </row>
    <row r="1921" spans="1:6">
      <c r="A1921" t="s">
        <v>143</v>
      </c>
      <c r="B1921" t="s">
        <v>27</v>
      </c>
      <c r="C1921">
        <v>2006</v>
      </c>
      <c r="D1921">
        <v>2</v>
      </c>
      <c r="E1921">
        <v>1</v>
      </c>
      <c r="F1921">
        <v>37.182363622201095</v>
      </c>
    </row>
    <row r="1922" spans="1:6">
      <c r="A1922" t="s">
        <v>143</v>
      </c>
      <c r="B1922" t="s">
        <v>27</v>
      </c>
      <c r="C1922">
        <v>2006</v>
      </c>
      <c r="D1922">
        <v>2</v>
      </c>
      <c r="E1922">
        <v>2</v>
      </c>
      <c r="F1922">
        <v>32.930979737105439</v>
      </c>
    </row>
    <row r="1923" spans="1:6">
      <c r="A1923" t="s">
        <v>143</v>
      </c>
      <c r="B1923" t="s">
        <v>27</v>
      </c>
      <c r="C1923">
        <v>2006</v>
      </c>
      <c r="D1923">
        <v>2</v>
      </c>
      <c r="E1923">
        <v>3</v>
      </c>
      <c r="F1923">
        <v>41.367955817876449</v>
      </c>
    </row>
    <row r="1924" spans="1:6">
      <c r="A1924" t="s">
        <v>143</v>
      </c>
      <c r="B1924" t="s">
        <v>27</v>
      </c>
      <c r="C1924">
        <v>2006</v>
      </c>
      <c r="D1924">
        <v>2</v>
      </c>
      <c r="E1924">
        <v>4</v>
      </c>
      <c r="F1924">
        <v>48.077926307187454</v>
      </c>
    </row>
    <row r="1925" spans="1:6">
      <c r="A1925" t="s">
        <v>143</v>
      </c>
      <c r="B1925" t="s">
        <v>27</v>
      </c>
      <c r="C1925">
        <v>2006</v>
      </c>
      <c r="D1925">
        <v>2</v>
      </c>
      <c r="E1925">
        <v>5</v>
      </c>
      <c r="F1925">
        <v>38.441321325512085</v>
      </c>
    </row>
    <row r="1926" spans="1:6">
      <c r="A1926" t="s">
        <v>143</v>
      </c>
      <c r="B1926" t="s">
        <v>27</v>
      </c>
      <c r="C1926">
        <v>2006</v>
      </c>
      <c r="D1926">
        <v>2</v>
      </c>
      <c r="E1926">
        <v>6</v>
      </c>
      <c r="F1926">
        <v>36.733162241047623</v>
      </c>
    </row>
    <row r="1927" spans="1:6">
      <c r="A1927" t="s">
        <v>143</v>
      </c>
      <c r="B1927" t="s">
        <v>27</v>
      </c>
      <c r="C1927">
        <v>2006</v>
      </c>
      <c r="D1927">
        <v>2</v>
      </c>
      <c r="E1927">
        <v>7</v>
      </c>
      <c r="F1927">
        <v>41.874095803562469</v>
      </c>
    </row>
    <row r="1928" spans="1:6">
      <c r="A1928" t="s">
        <v>143</v>
      </c>
      <c r="B1928" t="s">
        <v>27</v>
      </c>
      <c r="C1928">
        <v>2006</v>
      </c>
      <c r="D1928">
        <v>2</v>
      </c>
      <c r="E1928">
        <v>8</v>
      </c>
      <c r="F1928">
        <v>49.188886584817077</v>
      </c>
    </row>
    <row r="1929" spans="1:6">
      <c r="A1929" t="s">
        <v>143</v>
      </c>
      <c r="B1929" t="s">
        <v>27</v>
      </c>
      <c r="C1929">
        <v>2006</v>
      </c>
      <c r="D1929">
        <v>2</v>
      </c>
      <c r="E1929">
        <v>9</v>
      </c>
      <c r="F1929">
        <v>42.7233470125</v>
      </c>
    </row>
    <row r="1930" spans="1:6">
      <c r="A1930" t="s">
        <v>143</v>
      </c>
      <c r="B1930" t="s">
        <v>27</v>
      </c>
      <c r="C1930">
        <v>2006</v>
      </c>
      <c r="D1930">
        <v>2</v>
      </c>
      <c r="E1930">
        <v>10</v>
      </c>
      <c r="F1930">
        <v>37.26148323512195</v>
      </c>
    </row>
    <row r="1931" spans="1:6">
      <c r="A1931" t="s">
        <v>143</v>
      </c>
      <c r="B1931" t="s">
        <v>27</v>
      </c>
      <c r="C1931">
        <v>2006</v>
      </c>
      <c r="D1931">
        <v>2</v>
      </c>
      <c r="E1931">
        <v>11</v>
      </c>
      <c r="F1931">
        <v>35.725230466615855</v>
      </c>
    </row>
    <row r="1932" spans="1:6">
      <c r="A1932" t="s">
        <v>143</v>
      </c>
      <c r="B1932" t="s">
        <v>27</v>
      </c>
      <c r="C1932">
        <v>2006</v>
      </c>
      <c r="D1932">
        <v>2</v>
      </c>
      <c r="E1932">
        <v>12</v>
      </c>
      <c r="F1932">
        <v>43.536828278658533</v>
      </c>
    </row>
    <row r="1933" spans="1:6">
      <c r="A1933" t="s">
        <v>143</v>
      </c>
      <c r="B1933" t="s">
        <v>27</v>
      </c>
      <c r="C1933">
        <v>2006</v>
      </c>
      <c r="D1933">
        <v>2</v>
      </c>
      <c r="E1933">
        <v>13</v>
      </c>
      <c r="F1933">
        <v>37.622064699664634</v>
      </c>
    </row>
    <row r="1934" spans="1:6">
      <c r="A1934" t="s">
        <v>143</v>
      </c>
      <c r="B1934" t="s">
        <v>27</v>
      </c>
      <c r="C1934">
        <v>2006</v>
      </c>
      <c r="D1934">
        <v>2</v>
      </c>
      <c r="E1934">
        <v>14</v>
      </c>
      <c r="F1934">
        <v>34.490887572256106</v>
      </c>
    </row>
    <row r="1935" spans="1:6">
      <c r="A1935" t="s">
        <v>143</v>
      </c>
      <c r="B1935" t="s">
        <v>27</v>
      </c>
      <c r="C1935">
        <v>2006</v>
      </c>
      <c r="D1935">
        <v>3</v>
      </c>
      <c r="E1935">
        <v>1</v>
      </c>
      <c r="F1935">
        <v>44.089075680955169</v>
      </c>
    </row>
    <row r="1936" spans="1:6">
      <c r="A1936" t="s">
        <v>143</v>
      </c>
      <c r="B1936" t="s">
        <v>27</v>
      </c>
      <c r="C1936">
        <v>2006</v>
      </c>
      <c r="D1936">
        <v>3</v>
      </c>
      <c r="E1936">
        <v>2</v>
      </c>
      <c r="F1936">
        <v>32.150148302062036</v>
      </c>
    </row>
    <row r="1937" spans="1:6">
      <c r="A1937" t="s">
        <v>143</v>
      </c>
      <c r="B1937" t="s">
        <v>27</v>
      </c>
      <c r="C1937">
        <v>2006</v>
      </c>
      <c r="D1937">
        <v>3</v>
      </c>
      <c r="E1937">
        <v>3</v>
      </c>
      <c r="F1937">
        <v>33.926634626490156</v>
      </c>
    </row>
    <row r="1938" spans="1:6">
      <c r="A1938" t="s">
        <v>143</v>
      </c>
      <c r="B1938" t="s">
        <v>27</v>
      </c>
      <c r="C1938">
        <v>2006</v>
      </c>
      <c r="D1938">
        <v>3</v>
      </c>
      <c r="E1938">
        <v>4</v>
      </c>
      <c r="F1938">
        <v>41.455533218933702</v>
      </c>
    </row>
    <row r="1939" spans="1:6">
      <c r="A1939" t="s">
        <v>143</v>
      </c>
      <c r="B1939" t="s">
        <v>27</v>
      </c>
      <c r="C1939">
        <v>2006</v>
      </c>
      <c r="D1939">
        <v>3</v>
      </c>
      <c r="E1939">
        <v>5</v>
      </c>
      <c r="F1939">
        <v>22.055692733690396</v>
      </c>
    </row>
    <row r="1940" spans="1:6">
      <c r="A1940" t="s">
        <v>143</v>
      </c>
      <c r="B1940" t="s">
        <v>27</v>
      </c>
      <c r="C1940">
        <v>2006</v>
      </c>
      <c r="D1940">
        <v>3</v>
      </c>
      <c r="E1940">
        <v>6</v>
      </c>
      <c r="F1940">
        <v>49.444576680623115</v>
      </c>
    </row>
    <row r="1941" spans="1:6">
      <c r="A1941" t="s">
        <v>143</v>
      </c>
      <c r="B1941" t="s">
        <v>27</v>
      </c>
      <c r="C1941">
        <v>2006</v>
      </c>
      <c r="D1941">
        <v>3</v>
      </c>
      <c r="E1941">
        <v>7</v>
      </c>
      <c r="F1941">
        <v>41.369294478124552</v>
      </c>
    </row>
    <row r="1942" spans="1:6">
      <c r="A1942" t="s">
        <v>143</v>
      </c>
      <c r="B1942" t="s">
        <v>27</v>
      </c>
      <c r="C1942">
        <v>2006</v>
      </c>
      <c r="D1942">
        <v>3</v>
      </c>
      <c r="E1942">
        <v>8</v>
      </c>
      <c r="F1942">
        <v>56.13450275057928</v>
      </c>
    </row>
    <row r="1943" spans="1:6">
      <c r="A1943" t="s">
        <v>143</v>
      </c>
      <c r="B1943" t="s">
        <v>27</v>
      </c>
      <c r="C1943">
        <v>2006</v>
      </c>
      <c r="D1943">
        <v>3</v>
      </c>
      <c r="E1943">
        <v>9</v>
      </c>
      <c r="F1943">
        <v>31.36769522009147</v>
      </c>
    </row>
    <row r="1944" spans="1:6">
      <c r="A1944" t="s">
        <v>143</v>
      </c>
      <c r="B1944" t="s">
        <v>27</v>
      </c>
      <c r="C1944">
        <v>2006</v>
      </c>
      <c r="D1944">
        <v>3</v>
      </c>
      <c r="E1944">
        <v>10</v>
      </c>
      <c r="F1944">
        <v>44.773855397545731</v>
      </c>
    </row>
    <row r="1945" spans="1:6">
      <c r="A1945" t="s">
        <v>143</v>
      </c>
      <c r="B1945" t="s">
        <v>27</v>
      </c>
      <c r="C1945">
        <v>2006</v>
      </c>
      <c r="D1945">
        <v>3</v>
      </c>
      <c r="E1945">
        <v>11</v>
      </c>
      <c r="F1945">
        <v>31.779235141097562</v>
      </c>
    </row>
    <row r="1946" spans="1:6">
      <c r="A1946" t="s">
        <v>143</v>
      </c>
      <c r="B1946" t="s">
        <v>27</v>
      </c>
      <c r="C1946">
        <v>2006</v>
      </c>
      <c r="D1946">
        <v>3</v>
      </c>
      <c r="E1946">
        <v>12</v>
      </c>
      <c r="F1946">
        <v>24.900520941463416</v>
      </c>
    </row>
    <row r="1947" spans="1:6">
      <c r="A1947" t="s">
        <v>143</v>
      </c>
      <c r="B1947" t="s">
        <v>27</v>
      </c>
      <c r="C1947">
        <v>2006</v>
      </c>
      <c r="D1947">
        <v>3</v>
      </c>
      <c r="E1947">
        <v>13</v>
      </c>
      <c r="F1947">
        <v>16.016811538414633</v>
      </c>
    </row>
    <row r="1948" spans="1:6">
      <c r="A1948" t="s">
        <v>143</v>
      </c>
      <c r="B1948" t="s">
        <v>27</v>
      </c>
      <c r="C1948">
        <v>2006</v>
      </c>
      <c r="D1948">
        <v>3</v>
      </c>
      <c r="E1948">
        <v>14</v>
      </c>
      <c r="F1948">
        <v>43.348214017256097</v>
      </c>
    </row>
    <row r="1949" spans="1:6">
      <c r="A1949" t="s">
        <v>143</v>
      </c>
      <c r="B1949" t="s">
        <v>27</v>
      </c>
      <c r="C1949">
        <v>2006</v>
      </c>
      <c r="D1949">
        <v>4</v>
      </c>
      <c r="E1949">
        <v>1</v>
      </c>
      <c r="F1949">
        <v>46.658988624990869</v>
      </c>
    </row>
    <row r="1950" spans="1:6">
      <c r="A1950" t="s">
        <v>143</v>
      </c>
      <c r="B1950" t="s">
        <v>27</v>
      </c>
      <c r="C1950">
        <v>2006</v>
      </c>
      <c r="D1950">
        <v>4</v>
      </c>
      <c r="E1950">
        <v>2</v>
      </c>
      <c r="F1950">
        <v>36.773857347743537</v>
      </c>
    </row>
    <row r="1951" spans="1:6">
      <c r="A1951" t="s">
        <v>143</v>
      </c>
      <c r="B1951" t="s">
        <v>27</v>
      </c>
      <c r="C1951">
        <v>2006</v>
      </c>
      <c r="D1951">
        <v>4</v>
      </c>
      <c r="E1951">
        <v>3</v>
      </c>
      <c r="F1951">
        <v>44.548485527968452</v>
      </c>
    </row>
    <row r="1952" spans="1:6">
      <c r="A1952" t="s">
        <v>143</v>
      </c>
      <c r="B1952" t="s">
        <v>27</v>
      </c>
      <c r="C1952">
        <v>2006</v>
      </c>
      <c r="D1952">
        <v>4</v>
      </c>
      <c r="E1952">
        <v>4</v>
      </c>
      <c r="F1952">
        <v>39.776713425901626</v>
      </c>
    </row>
    <row r="1953" spans="1:6">
      <c r="A1953" t="s">
        <v>143</v>
      </c>
      <c r="B1953" t="s">
        <v>27</v>
      </c>
      <c r="C1953">
        <v>2006</v>
      </c>
      <c r="D1953">
        <v>4</v>
      </c>
      <c r="E1953">
        <v>5</v>
      </c>
      <c r="F1953">
        <v>33.257605057141809</v>
      </c>
    </row>
    <row r="1954" spans="1:6">
      <c r="A1954" t="s">
        <v>143</v>
      </c>
      <c r="B1954" t="s">
        <v>27</v>
      </c>
      <c r="C1954">
        <v>2006</v>
      </c>
      <c r="D1954">
        <v>4</v>
      </c>
      <c r="E1954">
        <v>6</v>
      </c>
      <c r="F1954">
        <v>30.164752714179112</v>
      </c>
    </row>
    <row r="1955" spans="1:6">
      <c r="A1955" t="s">
        <v>143</v>
      </c>
      <c r="B1955" t="s">
        <v>27</v>
      </c>
      <c r="C1955">
        <v>2006</v>
      </c>
      <c r="D1955">
        <v>4</v>
      </c>
      <c r="E1955">
        <v>7</v>
      </c>
      <c r="F1955">
        <v>41.672088705432117</v>
      </c>
    </row>
    <row r="1956" spans="1:6">
      <c r="A1956" t="s">
        <v>143</v>
      </c>
      <c r="B1956" t="s">
        <v>27</v>
      </c>
      <c r="C1956">
        <v>2006</v>
      </c>
      <c r="D1956">
        <v>4</v>
      </c>
      <c r="E1956">
        <v>8</v>
      </c>
      <c r="F1956">
        <v>61.933121786585382</v>
      </c>
    </row>
    <row r="1957" spans="1:6">
      <c r="A1957" t="s">
        <v>143</v>
      </c>
      <c r="B1957" t="s">
        <v>27</v>
      </c>
      <c r="C1957">
        <v>2006</v>
      </c>
      <c r="D1957">
        <v>4</v>
      </c>
      <c r="E1957">
        <v>9</v>
      </c>
      <c r="F1957">
        <v>62.709264374725628</v>
      </c>
    </row>
    <row r="1958" spans="1:6">
      <c r="A1958" t="s">
        <v>143</v>
      </c>
      <c r="B1958" t="s">
        <v>27</v>
      </c>
      <c r="C1958">
        <v>2006</v>
      </c>
      <c r="D1958">
        <v>4</v>
      </c>
      <c r="E1958">
        <v>10</v>
      </c>
      <c r="F1958">
        <v>23.06291610512195</v>
      </c>
    </row>
    <row r="1959" spans="1:6">
      <c r="A1959" t="s">
        <v>143</v>
      </c>
      <c r="B1959" t="s">
        <v>27</v>
      </c>
      <c r="C1959">
        <v>2006</v>
      </c>
      <c r="D1959">
        <v>4</v>
      </c>
      <c r="E1959">
        <v>11</v>
      </c>
      <c r="F1959">
        <v>56.251545427134154</v>
      </c>
    </row>
    <row r="1960" spans="1:6">
      <c r="A1960" t="s">
        <v>143</v>
      </c>
      <c r="B1960" t="s">
        <v>27</v>
      </c>
      <c r="C1960">
        <v>2006</v>
      </c>
      <c r="D1960">
        <v>4</v>
      </c>
      <c r="E1960">
        <v>12</v>
      </c>
      <c r="F1960">
        <v>48.693724698185967</v>
      </c>
    </row>
    <row r="1961" spans="1:6">
      <c r="A1961" t="s">
        <v>143</v>
      </c>
      <c r="B1961" t="s">
        <v>27</v>
      </c>
      <c r="C1961">
        <v>2006</v>
      </c>
      <c r="D1961">
        <v>4</v>
      </c>
      <c r="E1961">
        <v>13</v>
      </c>
      <c r="F1961">
        <v>25.047494661280489</v>
      </c>
    </row>
    <row r="1962" spans="1:6">
      <c r="A1962" t="s">
        <v>143</v>
      </c>
      <c r="B1962" t="s">
        <v>27</v>
      </c>
      <c r="C1962">
        <v>2006</v>
      </c>
      <c r="D1962">
        <v>4</v>
      </c>
      <c r="E1962">
        <v>14</v>
      </c>
      <c r="F1962">
        <v>62.027027097682932</v>
      </c>
    </row>
    <row r="1963" spans="1:6">
      <c r="A1963" t="s">
        <v>143</v>
      </c>
      <c r="B1963" t="s">
        <v>27</v>
      </c>
      <c r="C1963">
        <v>2007</v>
      </c>
      <c r="D1963">
        <v>1</v>
      </c>
      <c r="E1963">
        <v>1</v>
      </c>
      <c r="F1963" s="9">
        <v>36.944938333333333</v>
      </c>
    </row>
    <row r="1964" spans="1:6">
      <c r="A1964" t="s">
        <v>143</v>
      </c>
      <c r="B1964" t="s">
        <v>27</v>
      </c>
      <c r="C1964">
        <v>2007</v>
      </c>
      <c r="D1964">
        <v>1</v>
      </c>
      <c r="E1964">
        <v>2</v>
      </c>
      <c r="F1964" s="9">
        <v>29.284114999999996</v>
      </c>
    </row>
    <row r="1965" spans="1:6">
      <c r="A1965" t="s">
        <v>143</v>
      </c>
      <c r="B1965" t="s">
        <v>27</v>
      </c>
      <c r="C1965">
        <v>2007</v>
      </c>
      <c r="D1965">
        <v>1</v>
      </c>
      <c r="E1965">
        <v>3</v>
      </c>
      <c r="F1965" s="9">
        <v>56.714804999999998</v>
      </c>
    </row>
    <row r="1966" spans="1:6">
      <c r="A1966" t="s">
        <v>143</v>
      </c>
      <c r="B1966" t="s">
        <v>27</v>
      </c>
      <c r="C1966">
        <v>2007</v>
      </c>
      <c r="D1966">
        <v>1</v>
      </c>
      <c r="E1966">
        <v>4</v>
      </c>
      <c r="F1966" s="9">
        <v>51.765070000000009</v>
      </c>
    </row>
    <row r="1967" spans="1:6">
      <c r="A1967" t="s">
        <v>143</v>
      </c>
      <c r="B1967" t="s">
        <v>27</v>
      </c>
      <c r="C1967">
        <v>2007</v>
      </c>
      <c r="D1967">
        <v>1</v>
      </c>
      <c r="E1967">
        <v>5</v>
      </c>
      <c r="F1967" s="9">
        <v>38.660264999999995</v>
      </c>
    </row>
    <row r="1968" spans="1:6">
      <c r="A1968" t="s">
        <v>143</v>
      </c>
      <c r="B1968" t="s">
        <v>27</v>
      </c>
      <c r="C1968">
        <v>2007</v>
      </c>
      <c r="D1968">
        <v>1</v>
      </c>
      <c r="E1968">
        <v>6</v>
      </c>
      <c r="F1968" s="9">
        <v>42.352578333333341</v>
      </c>
    </row>
    <row r="1969" spans="1:6">
      <c r="A1969" t="s">
        <v>143</v>
      </c>
      <c r="B1969" t="s">
        <v>27</v>
      </c>
      <c r="C1969">
        <v>2007</v>
      </c>
      <c r="D1969">
        <v>1</v>
      </c>
      <c r="E1969">
        <v>7</v>
      </c>
      <c r="F1969" s="9">
        <v>50.311403333333331</v>
      </c>
    </row>
    <row r="1970" spans="1:6">
      <c r="A1970" t="s">
        <v>143</v>
      </c>
      <c r="B1970" t="s">
        <v>27</v>
      </c>
      <c r="C1970">
        <v>2007</v>
      </c>
      <c r="D1970">
        <v>1</v>
      </c>
      <c r="E1970">
        <v>8</v>
      </c>
      <c r="F1970" t="s">
        <v>17</v>
      </c>
    </row>
    <row r="1971" spans="1:6">
      <c r="A1971" t="s">
        <v>143</v>
      </c>
      <c r="B1971" t="s">
        <v>27</v>
      </c>
      <c r="C1971">
        <v>2007</v>
      </c>
      <c r="D1971">
        <v>1</v>
      </c>
      <c r="E1971">
        <v>9</v>
      </c>
      <c r="F1971" t="s">
        <v>17</v>
      </c>
    </row>
    <row r="1972" spans="1:6">
      <c r="A1972" t="s">
        <v>143</v>
      </c>
      <c r="B1972" t="s">
        <v>27</v>
      </c>
      <c r="C1972">
        <v>2007</v>
      </c>
      <c r="D1972">
        <v>1</v>
      </c>
      <c r="E1972">
        <v>10</v>
      </c>
      <c r="F1972" t="s">
        <v>17</v>
      </c>
    </row>
    <row r="1973" spans="1:6">
      <c r="A1973" t="s">
        <v>143</v>
      </c>
      <c r="B1973" t="s">
        <v>27</v>
      </c>
      <c r="C1973">
        <v>2007</v>
      </c>
      <c r="D1973">
        <v>1</v>
      </c>
      <c r="E1973">
        <v>11</v>
      </c>
      <c r="F1973" t="s">
        <v>17</v>
      </c>
    </row>
    <row r="1974" spans="1:6">
      <c r="A1974" t="s">
        <v>143</v>
      </c>
      <c r="B1974" t="s">
        <v>27</v>
      </c>
      <c r="C1974">
        <v>2007</v>
      </c>
      <c r="D1974">
        <v>1</v>
      </c>
      <c r="E1974">
        <v>12</v>
      </c>
      <c r="F1974" t="s">
        <v>17</v>
      </c>
    </row>
    <row r="1975" spans="1:6">
      <c r="A1975" t="s">
        <v>143</v>
      </c>
      <c r="B1975" t="s">
        <v>27</v>
      </c>
      <c r="C1975">
        <v>2007</v>
      </c>
      <c r="D1975">
        <v>1</v>
      </c>
      <c r="E1975">
        <v>13</v>
      </c>
      <c r="F1975" t="s">
        <v>17</v>
      </c>
    </row>
    <row r="1976" spans="1:6">
      <c r="A1976" t="s">
        <v>143</v>
      </c>
      <c r="B1976" t="s">
        <v>27</v>
      </c>
      <c r="C1976">
        <v>2007</v>
      </c>
      <c r="D1976">
        <v>1</v>
      </c>
      <c r="E1976">
        <v>14</v>
      </c>
      <c r="F1976" t="s">
        <v>17</v>
      </c>
    </row>
    <row r="1977" spans="1:6">
      <c r="A1977" t="s">
        <v>143</v>
      </c>
      <c r="B1977" t="s">
        <v>27</v>
      </c>
      <c r="C1977">
        <v>2007</v>
      </c>
      <c r="D1977">
        <v>2</v>
      </c>
      <c r="E1977">
        <v>1</v>
      </c>
      <c r="F1977" s="9">
        <v>30.556073333333337</v>
      </c>
    </row>
    <row r="1978" spans="1:6">
      <c r="A1978" t="s">
        <v>143</v>
      </c>
      <c r="B1978" t="s">
        <v>27</v>
      </c>
      <c r="C1978">
        <v>2007</v>
      </c>
      <c r="D1978">
        <v>2</v>
      </c>
      <c r="E1978">
        <v>2</v>
      </c>
      <c r="F1978" s="9">
        <v>45.906793333333333</v>
      </c>
    </row>
    <row r="1979" spans="1:6">
      <c r="A1979" t="s">
        <v>143</v>
      </c>
      <c r="B1979" t="s">
        <v>27</v>
      </c>
      <c r="C1979">
        <v>2007</v>
      </c>
      <c r="D1979">
        <v>2</v>
      </c>
      <c r="E1979">
        <v>3</v>
      </c>
      <c r="F1979" s="9">
        <v>43.34834</v>
      </c>
    </row>
    <row r="1980" spans="1:6">
      <c r="A1980" t="s">
        <v>143</v>
      </c>
      <c r="B1980" t="s">
        <v>27</v>
      </c>
      <c r="C1980">
        <v>2007</v>
      </c>
      <c r="D1980">
        <v>2</v>
      </c>
      <c r="E1980">
        <v>4</v>
      </c>
      <c r="F1980" s="9">
        <v>56.031581666666661</v>
      </c>
    </row>
    <row r="1981" spans="1:6">
      <c r="A1981" t="s">
        <v>143</v>
      </c>
      <c r="B1981" t="s">
        <v>27</v>
      </c>
      <c r="C1981">
        <v>2007</v>
      </c>
      <c r="D1981">
        <v>2</v>
      </c>
      <c r="E1981">
        <v>5</v>
      </c>
      <c r="F1981" s="9">
        <v>62.253275000000009</v>
      </c>
    </row>
    <row r="1982" spans="1:6">
      <c r="A1982" t="s">
        <v>143</v>
      </c>
      <c r="B1982" t="s">
        <v>27</v>
      </c>
      <c r="C1982">
        <v>2007</v>
      </c>
      <c r="D1982">
        <v>2</v>
      </c>
      <c r="E1982">
        <v>6</v>
      </c>
      <c r="F1982" t="s">
        <v>17</v>
      </c>
    </row>
    <row r="1983" spans="1:6">
      <c r="A1983" t="s">
        <v>143</v>
      </c>
      <c r="B1983" t="s">
        <v>27</v>
      </c>
      <c r="C1983">
        <v>2007</v>
      </c>
      <c r="D1983">
        <v>2</v>
      </c>
      <c r="E1983">
        <v>7</v>
      </c>
      <c r="F1983" t="s">
        <v>17</v>
      </c>
    </row>
    <row r="1984" spans="1:6">
      <c r="A1984" t="s">
        <v>143</v>
      </c>
      <c r="B1984" t="s">
        <v>27</v>
      </c>
      <c r="C1984">
        <v>2007</v>
      </c>
      <c r="D1984">
        <v>2</v>
      </c>
      <c r="E1984">
        <v>8</v>
      </c>
      <c r="F1984" t="s">
        <v>17</v>
      </c>
    </row>
    <row r="1985" spans="1:6">
      <c r="A1985" t="s">
        <v>143</v>
      </c>
      <c r="B1985" t="s">
        <v>27</v>
      </c>
      <c r="C1985">
        <v>2007</v>
      </c>
      <c r="D1985">
        <v>2</v>
      </c>
      <c r="E1985">
        <v>9</v>
      </c>
      <c r="F1985" t="s">
        <v>17</v>
      </c>
    </row>
    <row r="1986" spans="1:6">
      <c r="A1986" t="s">
        <v>143</v>
      </c>
      <c r="B1986" t="s">
        <v>27</v>
      </c>
      <c r="C1986">
        <v>2007</v>
      </c>
      <c r="D1986">
        <v>2</v>
      </c>
      <c r="E1986">
        <v>10</v>
      </c>
      <c r="F1986" t="s">
        <v>17</v>
      </c>
    </row>
    <row r="1987" spans="1:6">
      <c r="A1987" t="s">
        <v>143</v>
      </c>
      <c r="B1987" t="s">
        <v>27</v>
      </c>
      <c r="C1987">
        <v>2007</v>
      </c>
      <c r="D1987">
        <v>2</v>
      </c>
      <c r="E1987">
        <v>11</v>
      </c>
      <c r="F1987" t="s">
        <v>17</v>
      </c>
    </row>
    <row r="1988" spans="1:6">
      <c r="A1988" t="s">
        <v>143</v>
      </c>
      <c r="B1988" t="s">
        <v>27</v>
      </c>
      <c r="C1988">
        <v>2007</v>
      </c>
      <c r="D1988">
        <v>2</v>
      </c>
      <c r="E1988">
        <v>12</v>
      </c>
      <c r="F1988" t="s">
        <v>17</v>
      </c>
    </row>
    <row r="1989" spans="1:6">
      <c r="A1989" t="s">
        <v>143</v>
      </c>
      <c r="B1989" t="s">
        <v>27</v>
      </c>
      <c r="C1989">
        <v>2007</v>
      </c>
      <c r="D1989">
        <v>2</v>
      </c>
      <c r="E1989">
        <v>13</v>
      </c>
      <c r="F1989" t="s">
        <v>17</v>
      </c>
    </row>
    <row r="1990" spans="1:6">
      <c r="A1990" t="s">
        <v>143</v>
      </c>
      <c r="B1990" t="s">
        <v>27</v>
      </c>
      <c r="C1990">
        <v>2007</v>
      </c>
      <c r="D1990">
        <v>2</v>
      </c>
      <c r="E1990">
        <v>14</v>
      </c>
      <c r="F1990" t="s">
        <v>17</v>
      </c>
    </row>
    <row r="1991" spans="1:6">
      <c r="A1991" t="s">
        <v>143</v>
      </c>
      <c r="B1991" t="s">
        <v>27</v>
      </c>
      <c r="C1991">
        <v>2007</v>
      </c>
      <c r="D1991">
        <v>3</v>
      </c>
      <c r="E1991">
        <v>1</v>
      </c>
      <c r="F1991" s="9">
        <v>45.114545000000014</v>
      </c>
    </row>
    <row r="1992" spans="1:6">
      <c r="A1992" t="s">
        <v>143</v>
      </c>
      <c r="B1992" t="s">
        <v>27</v>
      </c>
      <c r="C1992">
        <v>2007</v>
      </c>
      <c r="D1992">
        <v>3</v>
      </c>
      <c r="E1992">
        <v>2</v>
      </c>
      <c r="F1992" s="9">
        <v>39.030949999999997</v>
      </c>
    </row>
    <row r="1993" spans="1:6">
      <c r="A1993" t="s">
        <v>143</v>
      </c>
      <c r="B1993" t="s">
        <v>27</v>
      </c>
      <c r="C1993">
        <v>2007</v>
      </c>
      <c r="D1993">
        <v>3</v>
      </c>
      <c r="E1993">
        <v>3</v>
      </c>
      <c r="F1993" s="9">
        <v>41.712965000000011</v>
      </c>
    </row>
    <row r="1994" spans="1:6">
      <c r="A1994" t="s">
        <v>143</v>
      </c>
      <c r="B1994" t="s">
        <v>27</v>
      </c>
      <c r="C1994">
        <v>2007</v>
      </c>
      <c r="D1994">
        <v>3</v>
      </c>
      <c r="E1994">
        <v>4</v>
      </c>
      <c r="F1994" s="9">
        <v>46.51733333333334</v>
      </c>
    </row>
    <row r="1995" spans="1:6">
      <c r="A1995" t="s">
        <v>143</v>
      </c>
      <c r="B1995" t="s">
        <v>27</v>
      </c>
      <c r="C1995">
        <v>2007</v>
      </c>
      <c r="D1995">
        <v>3</v>
      </c>
      <c r="E1995">
        <v>5</v>
      </c>
      <c r="F1995" s="9">
        <v>38.871046666666658</v>
      </c>
    </row>
    <row r="1996" spans="1:6">
      <c r="A1996" t="s">
        <v>143</v>
      </c>
      <c r="B1996" t="s">
        <v>27</v>
      </c>
      <c r="C1996">
        <v>2007</v>
      </c>
      <c r="D1996">
        <v>3</v>
      </c>
      <c r="E1996">
        <v>6</v>
      </c>
      <c r="F1996" t="s">
        <v>17</v>
      </c>
    </row>
    <row r="1997" spans="1:6">
      <c r="A1997" t="s">
        <v>143</v>
      </c>
      <c r="B1997" t="s">
        <v>27</v>
      </c>
      <c r="C1997">
        <v>2007</v>
      </c>
      <c r="D1997">
        <v>3</v>
      </c>
      <c r="E1997">
        <v>7</v>
      </c>
      <c r="F1997" t="s">
        <v>17</v>
      </c>
    </row>
    <row r="1998" spans="1:6">
      <c r="A1998" t="s">
        <v>143</v>
      </c>
      <c r="B1998" t="s">
        <v>27</v>
      </c>
      <c r="C1998">
        <v>2007</v>
      </c>
      <c r="D1998">
        <v>3</v>
      </c>
      <c r="E1998">
        <v>8</v>
      </c>
      <c r="F1998" t="s">
        <v>17</v>
      </c>
    </row>
    <row r="1999" spans="1:6">
      <c r="A1999" t="s">
        <v>143</v>
      </c>
      <c r="B1999" t="s">
        <v>27</v>
      </c>
      <c r="C1999">
        <v>2007</v>
      </c>
      <c r="D1999">
        <v>3</v>
      </c>
      <c r="E1999">
        <v>9</v>
      </c>
      <c r="F1999" t="s">
        <v>17</v>
      </c>
    </row>
    <row r="2000" spans="1:6">
      <c r="A2000" t="s">
        <v>143</v>
      </c>
      <c r="B2000" t="s">
        <v>27</v>
      </c>
      <c r="C2000">
        <v>2007</v>
      </c>
      <c r="D2000">
        <v>3</v>
      </c>
      <c r="E2000">
        <v>10</v>
      </c>
      <c r="F2000" t="s">
        <v>17</v>
      </c>
    </row>
    <row r="2001" spans="1:6">
      <c r="A2001" t="s">
        <v>143</v>
      </c>
      <c r="B2001" t="s">
        <v>27</v>
      </c>
      <c r="C2001">
        <v>2007</v>
      </c>
      <c r="D2001">
        <v>3</v>
      </c>
      <c r="E2001">
        <v>11</v>
      </c>
      <c r="F2001" t="s">
        <v>17</v>
      </c>
    </row>
    <row r="2002" spans="1:6">
      <c r="A2002" t="s">
        <v>143</v>
      </c>
      <c r="B2002" t="s">
        <v>27</v>
      </c>
      <c r="C2002">
        <v>2007</v>
      </c>
      <c r="D2002">
        <v>3</v>
      </c>
      <c r="E2002">
        <v>12</v>
      </c>
      <c r="F2002" t="s">
        <v>17</v>
      </c>
    </row>
    <row r="2003" spans="1:6">
      <c r="A2003" t="s">
        <v>143</v>
      </c>
      <c r="B2003" t="s">
        <v>27</v>
      </c>
      <c r="C2003">
        <v>2007</v>
      </c>
      <c r="D2003">
        <v>3</v>
      </c>
      <c r="E2003">
        <v>13</v>
      </c>
      <c r="F2003" t="s">
        <v>17</v>
      </c>
    </row>
    <row r="2004" spans="1:6">
      <c r="A2004" t="s">
        <v>143</v>
      </c>
      <c r="B2004" t="s">
        <v>27</v>
      </c>
      <c r="C2004">
        <v>2007</v>
      </c>
      <c r="D2004">
        <v>3</v>
      </c>
      <c r="E2004">
        <v>14</v>
      </c>
      <c r="F2004" t="s">
        <v>17</v>
      </c>
    </row>
    <row r="2005" spans="1:6">
      <c r="A2005" t="s">
        <v>143</v>
      </c>
      <c r="B2005" t="s">
        <v>27</v>
      </c>
      <c r="C2005">
        <v>2007</v>
      </c>
      <c r="D2005">
        <v>4</v>
      </c>
      <c r="E2005">
        <v>1</v>
      </c>
      <c r="F2005" s="9">
        <v>33.957653333333333</v>
      </c>
    </row>
    <row r="2006" spans="1:6">
      <c r="A2006" t="s">
        <v>143</v>
      </c>
      <c r="B2006" t="s">
        <v>27</v>
      </c>
      <c r="C2006">
        <v>2007</v>
      </c>
      <c r="D2006">
        <v>4</v>
      </c>
      <c r="E2006">
        <v>2</v>
      </c>
      <c r="F2006" s="9">
        <v>40.695398333333337</v>
      </c>
    </row>
    <row r="2007" spans="1:6">
      <c r="A2007" t="s">
        <v>143</v>
      </c>
      <c r="B2007" t="s">
        <v>27</v>
      </c>
      <c r="C2007">
        <v>2007</v>
      </c>
      <c r="D2007">
        <v>4</v>
      </c>
      <c r="E2007">
        <v>3</v>
      </c>
      <c r="F2007" s="9">
        <v>47.280508333333337</v>
      </c>
    </row>
    <row r="2008" spans="1:6">
      <c r="A2008" t="s">
        <v>143</v>
      </c>
      <c r="B2008" t="s">
        <v>27</v>
      </c>
      <c r="C2008">
        <v>2007</v>
      </c>
      <c r="D2008">
        <v>4</v>
      </c>
      <c r="E2008">
        <v>4</v>
      </c>
      <c r="F2008" s="9">
        <v>52.608196666666664</v>
      </c>
    </row>
    <row r="2009" spans="1:6">
      <c r="A2009" t="s">
        <v>143</v>
      </c>
      <c r="B2009" t="s">
        <v>27</v>
      </c>
      <c r="C2009">
        <v>2007</v>
      </c>
      <c r="D2009">
        <v>4</v>
      </c>
      <c r="E2009">
        <v>5</v>
      </c>
      <c r="F2009" s="9">
        <v>46.386503333333344</v>
      </c>
    </row>
    <row r="2010" spans="1:6">
      <c r="A2010" t="s">
        <v>143</v>
      </c>
      <c r="B2010" t="s">
        <v>27</v>
      </c>
      <c r="C2010">
        <v>2007</v>
      </c>
      <c r="D2010">
        <v>4</v>
      </c>
      <c r="E2010">
        <v>6</v>
      </c>
      <c r="F2010" t="s">
        <v>17</v>
      </c>
    </row>
    <row r="2011" spans="1:6">
      <c r="A2011" t="s">
        <v>143</v>
      </c>
      <c r="B2011" t="s">
        <v>27</v>
      </c>
      <c r="C2011">
        <v>2007</v>
      </c>
      <c r="D2011">
        <v>4</v>
      </c>
      <c r="E2011">
        <v>7</v>
      </c>
      <c r="F2011" t="s">
        <v>17</v>
      </c>
    </row>
    <row r="2012" spans="1:6">
      <c r="A2012" t="s">
        <v>143</v>
      </c>
      <c r="B2012" t="s">
        <v>27</v>
      </c>
      <c r="C2012">
        <v>2007</v>
      </c>
      <c r="D2012">
        <v>4</v>
      </c>
      <c r="E2012">
        <v>8</v>
      </c>
      <c r="F2012" t="s">
        <v>17</v>
      </c>
    </row>
    <row r="2013" spans="1:6">
      <c r="A2013" t="s">
        <v>143</v>
      </c>
      <c r="B2013" t="s">
        <v>27</v>
      </c>
      <c r="C2013">
        <v>2007</v>
      </c>
      <c r="D2013">
        <v>4</v>
      </c>
      <c r="E2013">
        <v>9</v>
      </c>
      <c r="F2013" t="s">
        <v>17</v>
      </c>
    </row>
    <row r="2014" spans="1:6">
      <c r="A2014" t="s">
        <v>143</v>
      </c>
      <c r="B2014" t="s">
        <v>27</v>
      </c>
      <c r="C2014">
        <v>2007</v>
      </c>
      <c r="D2014">
        <v>4</v>
      </c>
      <c r="E2014">
        <v>10</v>
      </c>
      <c r="F2014" t="s">
        <v>17</v>
      </c>
    </row>
    <row r="2015" spans="1:6">
      <c r="A2015" t="s">
        <v>143</v>
      </c>
      <c r="B2015" t="s">
        <v>27</v>
      </c>
      <c r="C2015">
        <v>2007</v>
      </c>
      <c r="D2015">
        <v>4</v>
      </c>
      <c r="E2015">
        <v>11</v>
      </c>
      <c r="F2015" t="s">
        <v>17</v>
      </c>
    </row>
    <row r="2016" spans="1:6">
      <c r="A2016" t="s">
        <v>143</v>
      </c>
      <c r="B2016" t="s">
        <v>27</v>
      </c>
      <c r="C2016">
        <v>2007</v>
      </c>
      <c r="D2016">
        <v>4</v>
      </c>
      <c r="E2016">
        <v>12</v>
      </c>
      <c r="F2016" t="s">
        <v>17</v>
      </c>
    </row>
    <row r="2017" spans="1:6">
      <c r="A2017" t="s">
        <v>143</v>
      </c>
      <c r="B2017" t="s">
        <v>27</v>
      </c>
      <c r="C2017">
        <v>2007</v>
      </c>
      <c r="D2017">
        <v>4</v>
      </c>
      <c r="E2017">
        <v>13</v>
      </c>
      <c r="F2017" t="s">
        <v>17</v>
      </c>
    </row>
    <row r="2018" spans="1:6">
      <c r="A2018" t="s">
        <v>143</v>
      </c>
      <c r="B2018" t="s">
        <v>27</v>
      </c>
      <c r="C2018">
        <v>2007</v>
      </c>
      <c r="D2018">
        <v>4</v>
      </c>
      <c r="E2018">
        <v>14</v>
      </c>
      <c r="F2018" t="s">
        <v>17</v>
      </c>
    </row>
    <row r="2019" spans="1:6">
      <c r="A2019" t="s">
        <v>143</v>
      </c>
      <c r="B2019" t="s">
        <v>27</v>
      </c>
      <c r="C2019">
        <v>2008</v>
      </c>
      <c r="D2019">
        <v>1</v>
      </c>
      <c r="E2019">
        <v>1</v>
      </c>
      <c r="F2019">
        <v>39.478870270124993</v>
      </c>
    </row>
    <row r="2020" spans="1:6">
      <c r="A2020" t="s">
        <v>143</v>
      </c>
      <c r="B2020" t="s">
        <v>27</v>
      </c>
      <c r="C2020">
        <v>2008</v>
      </c>
      <c r="D2020">
        <v>1</v>
      </c>
      <c r="E2020">
        <v>2</v>
      </c>
      <c r="F2020">
        <v>32.362660605000002</v>
      </c>
    </row>
    <row r="2021" spans="1:6">
      <c r="A2021" t="s">
        <v>143</v>
      </c>
      <c r="B2021" t="s">
        <v>27</v>
      </c>
      <c r="C2021">
        <v>2008</v>
      </c>
      <c r="D2021">
        <v>1</v>
      </c>
      <c r="E2021">
        <v>3</v>
      </c>
      <c r="F2021">
        <v>54.159691634812496</v>
      </c>
    </row>
    <row r="2022" spans="1:6">
      <c r="A2022" t="s">
        <v>143</v>
      </c>
      <c r="B2022" t="s">
        <v>27</v>
      </c>
      <c r="C2022">
        <v>2008</v>
      </c>
      <c r="D2022">
        <v>1</v>
      </c>
      <c r="E2022">
        <v>4</v>
      </c>
      <c r="F2022">
        <v>60.857683132950001</v>
      </c>
    </row>
    <row r="2023" spans="1:6">
      <c r="A2023" t="s">
        <v>143</v>
      </c>
      <c r="B2023" t="s">
        <v>27</v>
      </c>
      <c r="C2023">
        <v>2008</v>
      </c>
      <c r="D2023">
        <v>1</v>
      </c>
      <c r="E2023">
        <v>5</v>
      </c>
      <c r="F2023">
        <v>77.020953836062517</v>
      </c>
    </row>
    <row r="2024" spans="1:6">
      <c r="A2024" t="s">
        <v>143</v>
      </c>
      <c r="B2024" t="s">
        <v>27</v>
      </c>
      <c r="C2024">
        <v>2008</v>
      </c>
      <c r="D2024">
        <v>1</v>
      </c>
      <c r="E2024">
        <v>6</v>
      </c>
      <c r="F2024">
        <v>88.462471529024995</v>
      </c>
    </row>
    <row r="2025" spans="1:6">
      <c r="A2025" t="s">
        <v>143</v>
      </c>
      <c r="B2025" t="s">
        <v>27</v>
      </c>
      <c r="C2025">
        <v>2008</v>
      </c>
      <c r="D2025">
        <v>1</v>
      </c>
      <c r="E2025">
        <v>7</v>
      </c>
      <c r="F2025">
        <v>87.948338865749989</v>
      </c>
    </row>
    <row r="2026" spans="1:6">
      <c r="A2026" t="s">
        <v>143</v>
      </c>
      <c r="B2026" t="s">
        <v>27</v>
      </c>
      <c r="C2026">
        <v>2008</v>
      </c>
      <c r="D2026">
        <v>1</v>
      </c>
      <c r="E2026">
        <v>8</v>
      </c>
      <c r="F2026">
        <v>69.261203441512478</v>
      </c>
    </row>
    <row r="2027" spans="1:6">
      <c r="A2027" t="s">
        <v>143</v>
      </c>
      <c r="B2027" t="s">
        <v>27</v>
      </c>
      <c r="C2027">
        <v>2008</v>
      </c>
      <c r="D2027">
        <v>1</v>
      </c>
      <c r="E2027">
        <v>9</v>
      </c>
      <c r="F2027">
        <v>72.296397508500007</v>
      </c>
    </row>
    <row r="2028" spans="1:6">
      <c r="A2028" t="s">
        <v>143</v>
      </c>
      <c r="B2028" t="s">
        <v>27</v>
      </c>
      <c r="C2028">
        <v>2008</v>
      </c>
      <c r="D2028">
        <v>1</v>
      </c>
      <c r="E2028">
        <v>10</v>
      </c>
      <c r="F2028">
        <v>76.902705928124988</v>
      </c>
    </row>
    <row r="2029" spans="1:6">
      <c r="A2029" t="s">
        <v>143</v>
      </c>
      <c r="B2029" t="s">
        <v>27</v>
      </c>
      <c r="C2029">
        <v>2008</v>
      </c>
      <c r="D2029">
        <v>1</v>
      </c>
      <c r="E2029">
        <v>11</v>
      </c>
      <c r="F2029">
        <v>86.756698256250004</v>
      </c>
    </row>
    <row r="2030" spans="1:6">
      <c r="A2030" t="s">
        <v>143</v>
      </c>
      <c r="B2030" t="s">
        <v>27</v>
      </c>
      <c r="C2030">
        <v>2008</v>
      </c>
      <c r="D2030">
        <v>1</v>
      </c>
      <c r="E2030">
        <v>12</v>
      </c>
      <c r="F2030">
        <v>86.559618409687516</v>
      </c>
    </row>
    <row r="2031" spans="1:6">
      <c r="A2031" t="s">
        <v>143</v>
      </c>
      <c r="B2031" t="s">
        <v>27</v>
      </c>
      <c r="C2031">
        <v>2008</v>
      </c>
      <c r="D2031">
        <v>1</v>
      </c>
      <c r="E2031">
        <v>13</v>
      </c>
      <c r="F2031">
        <v>86.381139919593764</v>
      </c>
    </row>
    <row r="2032" spans="1:6">
      <c r="A2032" t="s">
        <v>143</v>
      </c>
      <c r="B2032" t="s">
        <v>27</v>
      </c>
      <c r="C2032">
        <v>2008</v>
      </c>
      <c r="D2032">
        <v>1</v>
      </c>
      <c r="E2032">
        <v>14</v>
      </c>
      <c r="F2032">
        <v>75.759642818062503</v>
      </c>
    </row>
    <row r="2033" spans="1:6">
      <c r="A2033" t="s">
        <v>143</v>
      </c>
      <c r="B2033" t="s">
        <v>27</v>
      </c>
      <c r="C2033">
        <v>2008</v>
      </c>
      <c r="D2033">
        <v>2</v>
      </c>
      <c r="E2033">
        <v>1</v>
      </c>
      <c r="F2033">
        <v>39.004438054725</v>
      </c>
    </row>
    <row r="2034" spans="1:6">
      <c r="A2034" t="s">
        <v>143</v>
      </c>
      <c r="B2034" t="s">
        <v>27</v>
      </c>
      <c r="C2034">
        <v>2008</v>
      </c>
      <c r="D2034">
        <v>2</v>
      </c>
      <c r="E2034">
        <v>2</v>
      </c>
      <c r="F2034">
        <v>39.554476182375012</v>
      </c>
    </row>
    <row r="2035" spans="1:6">
      <c r="A2035" t="s">
        <v>143</v>
      </c>
      <c r="B2035" t="s">
        <v>27</v>
      </c>
      <c r="C2035">
        <v>2008</v>
      </c>
      <c r="D2035">
        <v>2</v>
      </c>
      <c r="E2035">
        <v>3</v>
      </c>
      <c r="F2035">
        <v>54.514435358625001</v>
      </c>
    </row>
    <row r="2036" spans="1:6">
      <c r="A2036" t="s">
        <v>143</v>
      </c>
      <c r="B2036" t="s">
        <v>27</v>
      </c>
      <c r="C2036">
        <v>2008</v>
      </c>
      <c r="D2036">
        <v>2</v>
      </c>
      <c r="E2036">
        <v>4</v>
      </c>
      <c r="F2036">
        <v>55.564156287956251</v>
      </c>
    </row>
    <row r="2037" spans="1:6">
      <c r="A2037" t="s">
        <v>143</v>
      </c>
      <c r="B2037" t="s">
        <v>27</v>
      </c>
      <c r="C2037">
        <v>2008</v>
      </c>
      <c r="D2037">
        <v>2</v>
      </c>
      <c r="E2037">
        <v>5</v>
      </c>
      <c r="F2037">
        <v>79.480816268906239</v>
      </c>
    </row>
    <row r="2038" spans="1:6">
      <c r="A2038" t="s">
        <v>143</v>
      </c>
      <c r="B2038" t="s">
        <v>27</v>
      </c>
      <c r="C2038">
        <v>2008</v>
      </c>
      <c r="D2038">
        <v>2</v>
      </c>
      <c r="E2038">
        <v>6</v>
      </c>
      <c r="F2038">
        <v>85.345448672549992</v>
      </c>
    </row>
    <row r="2039" spans="1:6">
      <c r="A2039" t="s">
        <v>143</v>
      </c>
      <c r="B2039" t="s">
        <v>27</v>
      </c>
      <c r="C2039">
        <v>2008</v>
      </c>
      <c r="D2039">
        <v>2</v>
      </c>
      <c r="E2039">
        <v>7</v>
      </c>
      <c r="F2039">
        <v>87.840637412343739</v>
      </c>
    </row>
    <row r="2040" spans="1:6">
      <c r="A2040" t="s">
        <v>143</v>
      </c>
      <c r="B2040" t="s">
        <v>27</v>
      </c>
      <c r="C2040">
        <v>2008</v>
      </c>
      <c r="D2040">
        <v>2</v>
      </c>
      <c r="E2040">
        <v>8</v>
      </c>
      <c r="F2040">
        <v>82.317577572450006</v>
      </c>
    </row>
    <row r="2041" spans="1:6">
      <c r="A2041" t="s">
        <v>143</v>
      </c>
      <c r="B2041" t="s">
        <v>27</v>
      </c>
      <c r="C2041">
        <v>2008</v>
      </c>
      <c r="D2041">
        <v>2</v>
      </c>
      <c r="E2041">
        <v>9</v>
      </c>
      <c r="F2041">
        <v>78.846516015299997</v>
      </c>
    </row>
    <row r="2042" spans="1:6">
      <c r="A2042" t="s">
        <v>143</v>
      </c>
      <c r="B2042" t="s">
        <v>27</v>
      </c>
      <c r="C2042">
        <v>2008</v>
      </c>
      <c r="D2042">
        <v>2</v>
      </c>
      <c r="E2042">
        <v>10</v>
      </c>
      <c r="F2042">
        <v>86.452052647949998</v>
      </c>
    </row>
    <row r="2043" spans="1:6">
      <c r="A2043" t="s">
        <v>143</v>
      </c>
      <c r="B2043" t="s">
        <v>27</v>
      </c>
      <c r="C2043">
        <v>2008</v>
      </c>
      <c r="D2043">
        <v>2</v>
      </c>
      <c r="E2043">
        <v>11</v>
      </c>
      <c r="F2043">
        <v>86.255172882449997</v>
      </c>
    </row>
    <row r="2044" spans="1:6">
      <c r="A2044" t="s">
        <v>143</v>
      </c>
      <c r="B2044" t="s">
        <v>27</v>
      </c>
      <c r="C2044">
        <v>2008</v>
      </c>
      <c r="D2044">
        <v>2</v>
      </c>
      <c r="E2044">
        <v>12</v>
      </c>
      <c r="F2044">
        <v>84.995142383249984</v>
      </c>
    </row>
    <row r="2045" spans="1:6">
      <c r="A2045" t="s">
        <v>143</v>
      </c>
      <c r="B2045" t="s">
        <v>27</v>
      </c>
      <c r="C2045">
        <v>2008</v>
      </c>
      <c r="D2045">
        <v>2</v>
      </c>
      <c r="E2045">
        <v>13</v>
      </c>
      <c r="F2045">
        <v>90.271520098650001</v>
      </c>
    </row>
    <row r="2046" spans="1:6">
      <c r="A2046" t="s">
        <v>143</v>
      </c>
      <c r="B2046" t="s">
        <v>27</v>
      </c>
      <c r="C2046">
        <v>2008</v>
      </c>
      <c r="D2046">
        <v>2</v>
      </c>
      <c r="E2046">
        <v>14</v>
      </c>
      <c r="F2046">
        <v>87.347937795937483</v>
      </c>
    </row>
    <row r="2047" spans="1:6">
      <c r="A2047" t="s">
        <v>143</v>
      </c>
      <c r="B2047" t="s">
        <v>27</v>
      </c>
      <c r="C2047">
        <v>2008</v>
      </c>
      <c r="D2047">
        <v>3</v>
      </c>
      <c r="E2047">
        <v>1</v>
      </c>
      <c r="F2047">
        <v>35.035107705674996</v>
      </c>
    </row>
    <row r="2048" spans="1:6">
      <c r="A2048" t="s">
        <v>143</v>
      </c>
      <c r="B2048" t="s">
        <v>27</v>
      </c>
      <c r="C2048">
        <v>2008</v>
      </c>
      <c r="D2048">
        <v>3</v>
      </c>
      <c r="E2048">
        <v>2</v>
      </c>
      <c r="F2048">
        <v>49.232695470750009</v>
      </c>
    </row>
    <row r="2049" spans="1:6">
      <c r="A2049" t="s">
        <v>143</v>
      </c>
      <c r="B2049" t="s">
        <v>27</v>
      </c>
      <c r="C2049">
        <v>2008</v>
      </c>
      <c r="D2049">
        <v>3</v>
      </c>
      <c r="E2049">
        <v>3</v>
      </c>
      <c r="F2049">
        <v>62.629601022449997</v>
      </c>
    </row>
    <row r="2050" spans="1:6">
      <c r="A2050" t="s">
        <v>143</v>
      </c>
      <c r="B2050" t="s">
        <v>27</v>
      </c>
      <c r="C2050">
        <v>2008</v>
      </c>
      <c r="D2050">
        <v>3</v>
      </c>
      <c r="E2050">
        <v>4</v>
      </c>
      <c r="F2050">
        <v>78.371685811237512</v>
      </c>
    </row>
    <row r="2051" spans="1:6">
      <c r="A2051" t="s">
        <v>143</v>
      </c>
      <c r="B2051" t="s">
        <v>27</v>
      </c>
      <c r="C2051">
        <v>2008</v>
      </c>
      <c r="D2051">
        <v>3</v>
      </c>
      <c r="E2051">
        <v>5</v>
      </c>
      <c r="F2051">
        <v>82.755977371031264</v>
      </c>
    </row>
    <row r="2052" spans="1:6">
      <c r="A2052" t="s">
        <v>143</v>
      </c>
      <c r="B2052" t="s">
        <v>27</v>
      </c>
      <c r="C2052">
        <v>2008</v>
      </c>
      <c r="D2052">
        <v>3</v>
      </c>
      <c r="E2052">
        <v>6</v>
      </c>
      <c r="F2052">
        <v>85.24778948028748</v>
      </c>
    </row>
    <row r="2053" spans="1:6">
      <c r="A2053" t="s">
        <v>143</v>
      </c>
      <c r="B2053" t="s">
        <v>27</v>
      </c>
      <c r="C2053">
        <v>2008</v>
      </c>
      <c r="D2053">
        <v>3</v>
      </c>
      <c r="E2053">
        <v>7</v>
      </c>
      <c r="F2053">
        <v>90.822783442049996</v>
      </c>
    </row>
    <row r="2054" spans="1:6">
      <c r="A2054" t="s">
        <v>143</v>
      </c>
      <c r="B2054" t="s">
        <v>27</v>
      </c>
      <c r="C2054">
        <v>2008</v>
      </c>
      <c r="D2054">
        <v>3</v>
      </c>
      <c r="E2054">
        <v>8</v>
      </c>
      <c r="F2054">
        <v>76.059647276250004</v>
      </c>
    </row>
    <row r="2055" spans="1:6">
      <c r="A2055" t="s">
        <v>143</v>
      </c>
      <c r="B2055" t="s">
        <v>27</v>
      </c>
      <c r="C2055">
        <v>2008</v>
      </c>
      <c r="D2055">
        <v>3</v>
      </c>
      <c r="E2055">
        <v>9</v>
      </c>
      <c r="F2055">
        <v>38.044866739274994</v>
      </c>
    </row>
    <row r="2056" spans="1:6">
      <c r="A2056" t="s">
        <v>143</v>
      </c>
      <c r="B2056" t="s">
        <v>27</v>
      </c>
      <c r="C2056">
        <v>2008</v>
      </c>
      <c r="D2056">
        <v>3</v>
      </c>
      <c r="E2056">
        <v>10</v>
      </c>
      <c r="F2056">
        <v>84.78589979062501</v>
      </c>
    </row>
    <row r="2057" spans="1:6">
      <c r="A2057" t="s">
        <v>143</v>
      </c>
      <c r="B2057" t="s">
        <v>27</v>
      </c>
      <c r="C2057">
        <v>2008</v>
      </c>
      <c r="D2057">
        <v>3</v>
      </c>
      <c r="E2057">
        <v>11</v>
      </c>
      <c r="F2057">
        <v>87.31832361615001</v>
      </c>
    </row>
    <row r="2058" spans="1:6">
      <c r="A2058" t="s">
        <v>143</v>
      </c>
      <c r="B2058" t="s">
        <v>27</v>
      </c>
      <c r="C2058">
        <v>2008</v>
      </c>
      <c r="D2058">
        <v>3</v>
      </c>
      <c r="E2058">
        <v>12</v>
      </c>
      <c r="F2058">
        <v>84.78589979062501</v>
      </c>
    </row>
    <row r="2059" spans="1:6">
      <c r="A2059" t="s">
        <v>143</v>
      </c>
      <c r="B2059" t="s">
        <v>27</v>
      </c>
      <c r="C2059">
        <v>2008</v>
      </c>
      <c r="D2059">
        <v>3</v>
      </c>
      <c r="E2059">
        <v>13</v>
      </c>
      <c r="F2059">
        <v>88.096841212875006</v>
      </c>
    </row>
    <row r="2060" spans="1:6">
      <c r="A2060" t="s">
        <v>143</v>
      </c>
      <c r="B2060" t="s">
        <v>27</v>
      </c>
      <c r="C2060">
        <v>2008</v>
      </c>
      <c r="D2060">
        <v>3</v>
      </c>
      <c r="E2060">
        <v>14</v>
      </c>
      <c r="F2060">
        <v>86.874946164187506</v>
      </c>
    </row>
    <row r="2061" spans="1:6">
      <c r="A2061" t="s">
        <v>143</v>
      </c>
      <c r="B2061" t="s">
        <v>27</v>
      </c>
      <c r="C2061">
        <v>2008</v>
      </c>
      <c r="D2061">
        <v>4</v>
      </c>
      <c r="E2061">
        <v>1</v>
      </c>
      <c r="F2061">
        <v>40.388198682975002</v>
      </c>
    </row>
    <row r="2062" spans="1:6">
      <c r="A2062" t="s">
        <v>143</v>
      </c>
      <c r="B2062" t="s">
        <v>27</v>
      </c>
      <c r="C2062">
        <v>2008</v>
      </c>
      <c r="D2062">
        <v>4</v>
      </c>
      <c r="E2062">
        <v>2</v>
      </c>
      <c r="F2062">
        <v>47.980630380375004</v>
      </c>
    </row>
    <row r="2063" spans="1:6">
      <c r="A2063" t="s">
        <v>143</v>
      </c>
      <c r="B2063" t="s">
        <v>27</v>
      </c>
      <c r="C2063">
        <v>2008</v>
      </c>
      <c r="D2063">
        <v>4</v>
      </c>
      <c r="E2063">
        <v>3</v>
      </c>
      <c r="F2063">
        <v>52.279605557850005</v>
      </c>
    </row>
    <row r="2064" spans="1:6">
      <c r="A2064" t="s">
        <v>143</v>
      </c>
      <c r="B2064" t="s">
        <v>27</v>
      </c>
      <c r="C2064">
        <v>2008</v>
      </c>
      <c r="D2064">
        <v>4</v>
      </c>
      <c r="E2064">
        <v>4</v>
      </c>
      <c r="F2064">
        <v>82.534145314499995</v>
      </c>
    </row>
    <row r="2065" spans="1:6">
      <c r="A2065" t="s">
        <v>143</v>
      </c>
      <c r="B2065" t="s">
        <v>27</v>
      </c>
      <c r="C2065">
        <v>2008</v>
      </c>
      <c r="D2065">
        <v>4</v>
      </c>
      <c r="E2065">
        <v>5</v>
      </c>
      <c r="F2065">
        <v>87.869586959549991</v>
      </c>
    </row>
    <row r="2066" spans="1:6">
      <c r="A2066" t="s">
        <v>143</v>
      </c>
      <c r="B2066" t="s">
        <v>27</v>
      </c>
      <c r="C2066">
        <v>2008</v>
      </c>
      <c r="D2066">
        <v>4</v>
      </c>
      <c r="E2066">
        <v>6</v>
      </c>
      <c r="F2066">
        <v>88.16490660780002</v>
      </c>
    </row>
    <row r="2067" spans="1:6">
      <c r="A2067" t="s">
        <v>143</v>
      </c>
      <c r="B2067" t="s">
        <v>27</v>
      </c>
      <c r="C2067">
        <v>2008</v>
      </c>
      <c r="D2067">
        <v>4</v>
      </c>
      <c r="E2067">
        <v>7</v>
      </c>
      <c r="F2067">
        <v>86.686952180400013</v>
      </c>
    </row>
    <row r="2068" spans="1:6">
      <c r="A2068" t="s">
        <v>143</v>
      </c>
      <c r="B2068" t="s">
        <v>27</v>
      </c>
      <c r="C2068">
        <v>2008</v>
      </c>
      <c r="D2068">
        <v>4</v>
      </c>
      <c r="E2068">
        <v>8</v>
      </c>
      <c r="F2068">
        <v>79.11781028394374</v>
      </c>
    </row>
    <row r="2069" spans="1:6">
      <c r="A2069" t="s">
        <v>143</v>
      </c>
      <c r="B2069" t="s">
        <v>27</v>
      </c>
      <c r="C2069">
        <v>2008</v>
      </c>
      <c r="D2069">
        <v>4</v>
      </c>
      <c r="E2069">
        <v>9</v>
      </c>
      <c r="F2069">
        <v>82.317577572450006</v>
      </c>
    </row>
    <row r="2070" spans="1:6">
      <c r="A2070" t="s">
        <v>143</v>
      </c>
      <c r="B2070" t="s">
        <v>27</v>
      </c>
      <c r="C2070">
        <v>2008</v>
      </c>
      <c r="D2070">
        <v>4</v>
      </c>
      <c r="E2070">
        <v>10</v>
      </c>
      <c r="F2070">
        <v>89.732603939343761</v>
      </c>
    </row>
    <row r="2071" spans="1:6">
      <c r="A2071" t="s">
        <v>143</v>
      </c>
      <c r="B2071" t="s">
        <v>27</v>
      </c>
      <c r="C2071">
        <v>2008</v>
      </c>
      <c r="D2071">
        <v>4</v>
      </c>
      <c r="E2071">
        <v>11</v>
      </c>
      <c r="F2071">
        <v>84.036996373687487</v>
      </c>
    </row>
    <row r="2072" spans="1:6">
      <c r="A2072" t="s">
        <v>143</v>
      </c>
      <c r="B2072" t="s">
        <v>27</v>
      </c>
      <c r="C2072">
        <v>2008</v>
      </c>
      <c r="D2072">
        <v>4</v>
      </c>
      <c r="E2072">
        <v>12</v>
      </c>
      <c r="F2072">
        <v>80.312187273656235</v>
      </c>
    </row>
    <row r="2073" spans="1:6">
      <c r="A2073" t="s">
        <v>143</v>
      </c>
      <c r="B2073" t="s">
        <v>27</v>
      </c>
      <c r="C2073">
        <v>2008</v>
      </c>
      <c r="D2073">
        <v>4</v>
      </c>
      <c r="E2073">
        <v>13</v>
      </c>
      <c r="F2073">
        <v>89.850851847281248</v>
      </c>
    </row>
    <row r="2074" spans="1:6">
      <c r="A2074" t="s">
        <v>143</v>
      </c>
      <c r="B2074" t="s">
        <v>27</v>
      </c>
      <c r="C2074">
        <v>2008</v>
      </c>
      <c r="D2074">
        <v>4</v>
      </c>
      <c r="E2074">
        <v>14</v>
      </c>
      <c r="F2074">
        <v>81.94536568514998</v>
      </c>
    </row>
    <row r="2075" spans="1:6">
      <c r="A2075" t="s">
        <v>143</v>
      </c>
      <c r="B2075" t="s">
        <v>134</v>
      </c>
      <c r="C2075">
        <v>2009</v>
      </c>
      <c r="D2075">
        <v>1</v>
      </c>
      <c r="E2075">
        <v>1</v>
      </c>
      <c r="F2075">
        <v>22.39</v>
      </c>
    </row>
    <row r="2076" spans="1:6">
      <c r="A2076" t="s">
        <v>143</v>
      </c>
      <c r="B2076" t="s">
        <v>134</v>
      </c>
      <c r="C2076">
        <v>2009</v>
      </c>
      <c r="D2076">
        <v>1</v>
      </c>
      <c r="E2076">
        <v>2</v>
      </c>
      <c r="F2076">
        <v>20.91</v>
      </c>
    </row>
    <row r="2077" spans="1:6">
      <c r="A2077" t="s">
        <v>143</v>
      </c>
      <c r="B2077" t="s">
        <v>134</v>
      </c>
      <c r="C2077">
        <v>2009</v>
      </c>
      <c r="D2077">
        <v>1</v>
      </c>
      <c r="E2077">
        <v>3</v>
      </c>
      <c r="F2077">
        <v>21.24</v>
      </c>
    </row>
    <row r="2078" spans="1:6">
      <c r="A2078" t="s">
        <v>143</v>
      </c>
      <c r="B2078" t="s">
        <v>134</v>
      </c>
      <c r="C2078">
        <v>2009</v>
      </c>
      <c r="D2078">
        <v>1</v>
      </c>
      <c r="E2078">
        <v>4</v>
      </c>
      <c r="F2078">
        <v>35.380000000000003</v>
      </c>
    </row>
    <row r="2079" spans="1:6">
      <c r="A2079" t="s">
        <v>143</v>
      </c>
      <c r="B2079" t="s">
        <v>134</v>
      </c>
      <c r="C2079">
        <v>2009</v>
      </c>
      <c r="D2079">
        <v>1</v>
      </c>
      <c r="E2079">
        <v>5</v>
      </c>
      <c r="F2079">
        <v>35.909999999999997</v>
      </c>
    </row>
    <row r="2080" spans="1:6">
      <c r="A2080" t="s">
        <v>143</v>
      </c>
      <c r="B2080" t="s">
        <v>134</v>
      </c>
      <c r="C2080">
        <v>2009</v>
      </c>
      <c r="D2080">
        <v>1</v>
      </c>
      <c r="E2080">
        <v>6</v>
      </c>
      <c r="F2080">
        <v>46.27</v>
      </c>
    </row>
    <row r="2081" spans="1:6">
      <c r="A2081" t="s">
        <v>143</v>
      </c>
      <c r="B2081" t="s">
        <v>134</v>
      </c>
      <c r="C2081">
        <v>2009</v>
      </c>
      <c r="D2081">
        <v>1</v>
      </c>
      <c r="E2081">
        <v>7</v>
      </c>
      <c r="F2081">
        <v>62.36</v>
      </c>
    </row>
    <row r="2082" spans="1:6">
      <c r="A2082" t="s">
        <v>143</v>
      </c>
      <c r="B2082" t="s">
        <v>134</v>
      </c>
      <c r="C2082">
        <v>2009</v>
      </c>
      <c r="D2082">
        <v>1</v>
      </c>
      <c r="E2082">
        <v>8</v>
      </c>
      <c r="F2082">
        <v>33.700000000000003</v>
      </c>
    </row>
    <row r="2083" spans="1:6">
      <c r="A2083" t="s">
        <v>143</v>
      </c>
      <c r="B2083" t="s">
        <v>134</v>
      </c>
      <c r="C2083">
        <v>2009</v>
      </c>
      <c r="D2083">
        <v>1</v>
      </c>
      <c r="E2083">
        <v>9</v>
      </c>
      <c r="F2083">
        <v>42.49</v>
      </c>
    </row>
    <row r="2084" spans="1:6">
      <c r="A2084" t="s">
        <v>143</v>
      </c>
      <c r="B2084" t="s">
        <v>134</v>
      </c>
      <c r="C2084">
        <v>2009</v>
      </c>
      <c r="D2084">
        <v>1</v>
      </c>
      <c r="E2084">
        <v>10</v>
      </c>
      <c r="F2084">
        <v>42.74</v>
      </c>
    </row>
    <row r="2085" spans="1:6">
      <c r="A2085" t="s">
        <v>143</v>
      </c>
      <c r="B2085" t="s">
        <v>134</v>
      </c>
      <c r="C2085">
        <v>2009</v>
      </c>
      <c r="D2085">
        <v>1</v>
      </c>
      <c r="E2085">
        <v>11</v>
      </c>
      <c r="F2085">
        <v>45.79</v>
      </c>
    </row>
    <row r="2086" spans="1:6">
      <c r="A2086" t="s">
        <v>143</v>
      </c>
      <c r="B2086" t="s">
        <v>134</v>
      </c>
      <c r="C2086">
        <v>2009</v>
      </c>
      <c r="D2086">
        <v>1</v>
      </c>
      <c r="E2086">
        <v>12</v>
      </c>
      <c r="F2086">
        <v>45.79</v>
      </c>
    </row>
    <row r="2087" spans="1:6">
      <c r="A2087" t="s">
        <v>143</v>
      </c>
      <c r="B2087" t="s">
        <v>134</v>
      </c>
      <c r="C2087">
        <v>2009</v>
      </c>
      <c r="D2087">
        <v>1</v>
      </c>
      <c r="E2087">
        <v>13</v>
      </c>
      <c r="F2087">
        <v>60.79</v>
      </c>
    </row>
    <row r="2088" spans="1:6">
      <c r="A2088" t="s">
        <v>143</v>
      </c>
      <c r="B2088" t="s">
        <v>134</v>
      </c>
      <c r="C2088">
        <v>2009</v>
      </c>
      <c r="D2088">
        <v>1</v>
      </c>
      <c r="E2088">
        <v>14</v>
      </c>
      <c r="F2088">
        <v>33.700000000000003</v>
      </c>
    </row>
    <row r="2089" spans="1:6">
      <c r="A2089" t="s">
        <v>143</v>
      </c>
      <c r="B2089" t="s">
        <v>134</v>
      </c>
      <c r="C2089">
        <v>2009</v>
      </c>
      <c r="D2089">
        <v>2</v>
      </c>
      <c r="E2089">
        <v>1</v>
      </c>
      <c r="F2089">
        <v>23.89</v>
      </c>
    </row>
    <row r="2090" spans="1:6">
      <c r="A2090" t="s">
        <v>143</v>
      </c>
      <c r="B2090" t="s">
        <v>134</v>
      </c>
      <c r="C2090">
        <v>2009</v>
      </c>
      <c r="D2090">
        <v>2</v>
      </c>
      <c r="E2090">
        <v>2</v>
      </c>
      <c r="F2090">
        <v>22.99</v>
      </c>
    </row>
    <row r="2091" spans="1:6">
      <c r="A2091" t="s">
        <v>143</v>
      </c>
      <c r="B2091" t="s">
        <v>134</v>
      </c>
      <c r="C2091">
        <v>2009</v>
      </c>
      <c r="D2091">
        <v>2</v>
      </c>
      <c r="E2091">
        <v>3</v>
      </c>
      <c r="F2091">
        <v>34.78</v>
      </c>
    </row>
    <row r="2092" spans="1:6">
      <c r="A2092" t="s">
        <v>143</v>
      </c>
      <c r="B2092" t="s">
        <v>134</v>
      </c>
      <c r="C2092">
        <v>2009</v>
      </c>
      <c r="D2092">
        <v>2</v>
      </c>
      <c r="E2092">
        <v>4</v>
      </c>
      <c r="F2092">
        <v>30.51</v>
      </c>
    </row>
    <row r="2093" spans="1:6">
      <c r="A2093" t="s">
        <v>143</v>
      </c>
      <c r="B2093" t="s">
        <v>134</v>
      </c>
      <c r="C2093">
        <v>2009</v>
      </c>
      <c r="D2093">
        <v>2</v>
      </c>
      <c r="E2093">
        <v>5</v>
      </c>
      <c r="F2093">
        <v>43.76</v>
      </c>
    </row>
    <row r="2094" spans="1:6">
      <c r="A2094" t="s">
        <v>143</v>
      </c>
      <c r="B2094" t="s">
        <v>134</v>
      </c>
      <c r="C2094">
        <v>2009</v>
      </c>
      <c r="D2094">
        <v>2</v>
      </c>
      <c r="E2094">
        <v>6</v>
      </c>
      <c r="F2094">
        <v>62.56</v>
      </c>
    </row>
    <row r="2095" spans="1:6">
      <c r="A2095" t="s">
        <v>143</v>
      </c>
      <c r="B2095" t="s">
        <v>134</v>
      </c>
      <c r="C2095">
        <v>2009</v>
      </c>
      <c r="D2095">
        <v>2</v>
      </c>
      <c r="E2095">
        <v>7</v>
      </c>
      <c r="F2095">
        <v>77.790000000000006</v>
      </c>
    </row>
    <row r="2096" spans="1:6">
      <c r="A2096" t="s">
        <v>143</v>
      </c>
      <c r="B2096" t="s">
        <v>134</v>
      </c>
      <c r="C2096">
        <v>2009</v>
      </c>
      <c r="D2096">
        <v>2</v>
      </c>
      <c r="E2096">
        <v>8</v>
      </c>
      <c r="F2096">
        <v>40.39</v>
      </c>
    </row>
    <row r="2097" spans="1:6">
      <c r="A2097" t="s">
        <v>143</v>
      </c>
      <c r="B2097" t="s">
        <v>134</v>
      </c>
      <c r="C2097">
        <v>2009</v>
      </c>
      <c r="D2097">
        <v>2</v>
      </c>
      <c r="E2097">
        <v>9</v>
      </c>
      <c r="F2097">
        <v>44.77</v>
      </c>
    </row>
    <row r="2098" spans="1:6">
      <c r="A2098" t="s">
        <v>143</v>
      </c>
      <c r="B2098" t="s">
        <v>134</v>
      </c>
      <c r="C2098">
        <v>2009</v>
      </c>
      <c r="D2098">
        <v>2</v>
      </c>
      <c r="E2098">
        <v>10</v>
      </c>
      <c r="F2098">
        <v>48.49</v>
      </c>
    </row>
    <row r="2099" spans="1:6">
      <c r="A2099" t="s">
        <v>143</v>
      </c>
      <c r="B2099" t="s">
        <v>134</v>
      </c>
      <c r="C2099">
        <v>2009</v>
      </c>
      <c r="D2099">
        <v>2</v>
      </c>
      <c r="E2099">
        <v>11</v>
      </c>
      <c r="F2099">
        <v>45.53</v>
      </c>
    </row>
    <row r="2100" spans="1:6">
      <c r="A2100" t="s">
        <v>143</v>
      </c>
      <c r="B2100" t="s">
        <v>134</v>
      </c>
      <c r="C2100">
        <v>2009</v>
      </c>
      <c r="D2100">
        <v>2</v>
      </c>
      <c r="E2100">
        <v>12</v>
      </c>
      <c r="F2100">
        <v>59.73</v>
      </c>
    </row>
    <row r="2101" spans="1:6">
      <c r="A2101" t="s">
        <v>143</v>
      </c>
      <c r="B2101" t="s">
        <v>134</v>
      </c>
      <c r="C2101">
        <v>2009</v>
      </c>
      <c r="D2101">
        <v>2</v>
      </c>
      <c r="E2101">
        <v>13</v>
      </c>
      <c r="F2101">
        <v>75</v>
      </c>
    </row>
    <row r="2102" spans="1:6">
      <c r="A2102" t="s">
        <v>143</v>
      </c>
      <c r="B2102" t="s">
        <v>134</v>
      </c>
      <c r="C2102">
        <v>2009</v>
      </c>
      <c r="D2102">
        <v>2</v>
      </c>
      <c r="E2102">
        <v>14</v>
      </c>
      <c r="F2102">
        <v>47.68</v>
      </c>
    </row>
    <row r="2103" spans="1:6">
      <c r="A2103" t="s">
        <v>143</v>
      </c>
      <c r="B2103" t="s">
        <v>134</v>
      </c>
      <c r="C2103">
        <v>2009</v>
      </c>
      <c r="D2103">
        <v>3</v>
      </c>
      <c r="E2103">
        <v>1</v>
      </c>
      <c r="F2103">
        <v>26.31</v>
      </c>
    </row>
    <row r="2104" spans="1:6">
      <c r="A2104" t="s">
        <v>143</v>
      </c>
      <c r="B2104" t="s">
        <v>134</v>
      </c>
      <c r="C2104">
        <v>2009</v>
      </c>
      <c r="D2104">
        <v>3</v>
      </c>
      <c r="E2104">
        <v>2</v>
      </c>
      <c r="F2104">
        <v>26.59</v>
      </c>
    </row>
    <row r="2105" spans="1:6">
      <c r="A2105" t="s">
        <v>143</v>
      </c>
      <c r="B2105" t="s">
        <v>134</v>
      </c>
      <c r="C2105">
        <v>2009</v>
      </c>
      <c r="D2105">
        <v>3</v>
      </c>
      <c r="E2105">
        <v>3</v>
      </c>
      <c r="F2105">
        <v>32.61</v>
      </c>
    </row>
    <row r="2106" spans="1:6">
      <c r="A2106" t="s">
        <v>143</v>
      </c>
      <c r="B2106" t="s">
        <v>134</v>
      </c>
      <c r="C2106">
        <v>2009</v>
      </c>
      <c r="D2106">
        <v>3</v>
      </c>
      <c r="E2106">
        <v>4</v>
      </c>
      <c r="F2106">
        <v>42.67</v>
      </c>
    </row>
    <row r="2107" spans="1:6">
      <c r="A2107" t="s">
        <v>143</v>
      </c>
      <c r="B2107" t="s">
        <v>134</v>
      </c>
      <c r="C2107">
        <v>2009</v>
      </c>
      <c r="D2107">
        <v>3</v>
      </c>
      <c r="E2107">
        <v>5</v>
      </c>
      <c r="F2107">
        <v>52.16</v>
      </c>
    </row>
    <row r="2108" spans="1:6">
      <c r="A2108" t="s">
        <v>143</v>
      </c>
      <c r="B2108" t="s">
        <v>134</v>
      </c>
      <c r="C2108">
        <v>2009</v>
      </c>
      <c r="D2108">
        <v>3</v>
      </c>
      <c r="E2108">
        <v>6</v>
      </c>
      <c r="F2108">
        <v>62.15</v>
      </c>
    </row>
    <row r="2109" spans="1:6">
      <c r="A2109" t="s">
        <v>143</v>
      </c>
      <c r="B2109" t="s">
        <v>134</v>
      </c>
      <c r="C2109">
        <v>2009</v>
      </c>
      <c r="D2109">
        <v>3</v>
      </c>
      <c r="E2109">
        <v>7</v>
      </c>
      <c r="F2109">
        <v>80.36</v>
      </c>
    </row>
    <row r="2110" spans="1:6">
      <c r="A2110" t="s">
        <v>143</v>
      </c>
      <c r="B2110" t="s">
        <v>134</v>
      </c>
      <c r="C2110">
        <v>2009</v>
      </c>
      <c r="D2110">
        <v>3</v>
      </c>
      <c r="E2110">
        <v>8</v>
      </c>
      <c r="F2110">
        <v>53.01</v>
      </c>
    </row>
    <row r="2111" spans="1:6">
      <c r="A2111" t="s">
        <v>143</v>
      </c>
      <c r="B2111" t="s">
        <v>134</v>
      </c>
      <c r="C2111">
        <v>2009</v>
      </c>
      <c r="D2111">
        <v>3</v>
      </c>
      <c r="E2111">
        <v>9</v>
      </c>
      <c r="F2111">
        <v>52.62</v>
      </c>
    </row>
    <row r="2112" spans="1:6">
      <c r="A2112" t="s">
        <v>143</v>
      </c>
      <c r="B2112" t="s">
        <v>134</v>
      </c>
      <c r="C2112">
        <v>2009</v>
      </c>
      <c r="D2112">
        <v>3</v>
      </c>
      <c r="E2112">
        <v>10</v>
      </c>
      <c r="F2112">
        <v>58.02</v>
      </c>
    </row>
    <row r="2113" spans="1:6">
      <c r="A2113" t="s">
        <v>143</v>
      </c>
      <c r="B2113" t="s">
        <v>134</v>
      </c>
      <c r="C2113">
        <v>2009</v>
      </c>
      <c r="D2113">
        <v>3</v>
      </c>
      <c r="E2113">
        <v>11</v>
      </c>
      <c r="F2113">
        <v>64.2</v>
      </c>
    </row>
    <row r="2114" spans="1:6">
      <c r="A2114" t="s">
        <v>143</v>
      </c>
      <c r="B2114" t="s">
        <v>134</v>
      </c>
      <c r="C2114">
        <v>2009</v>
      </c>
      <c r="D2114">
        <v>3</v>
      </c>
      <c r="E2114">
        <v>12</v>
      </c>
      <c r="F2114">
        <v>52.55</v>
      </c>
    </row>
    <row r="2115" spans="1:6">
      <c r="A2115" t="s">
        <v>143</v>
      </c>
      <c r="B2115" t="s">
        <v>134</v>
      </c>
      <c r="C2115">
        <v>2009</v>
      </c>
      <c r="D2115">
        <v>3</v>
      </c>
      <c r="E2115">
        <v>13</v>
      </c>
      <c r="F2115">
        <v>72.900000000000006</v>
      </c>
    </row>
    <row r="2116" spans="1:6">
      <c r="A2116" t="s">
        <v>143</v>
      </c>
      <c r="B2116" t="s">
        <v>134</v>
      </c>
      <c r="C2116">
        <v>2009</v>
      </c>
      <c r="D2116">
        <v>3</v>
      </c>
      <c r="E2116">
        <v>14</v>
      </c>
      <c r="F2116">
        <v>47.54</v>
      </c>
    </row>
    <row r="2117" spans="1:6">
      <c r="A2117" t="s">
        <v>143</v>
      </c>
      <c r="B2117" t="s">
        <v>134</v>
      </c>
      <c r="C2117">
        <v>2009</v>
      </c>
      <c r="D2117">
        <v>4</v>
      </c>
      <c r="E2117">
        <v>1</v>
      </c>
      <c r="F2117">
        <v>21.31</v>
      </c>
    </row>
    <row r="2118" spans="1:6">
      <c r="A2118" t="s">
        <v>143</v>
      </c>
      <c r="B2118" t="s">
        <v>134</v>
      </c>
      <c r="C2118">
        <v>2009</v>
      </c>
      <c r="D2118">
        <v>4</v>
      </c>
      <c r="E2118">
        <v>2</v>
      </c>
      <c r="F2118">
        <v>22.07</v>
      </c>
    </row>
    <row r="2119" spans="1:6">
      <c r="A2119" t="s">
        <v>143</v>
      </c>
      <c r="B2119" t="s">
        <v>134</v>
      </c>
      <c r="C2119">
        <v>2009</v>
      </c>
      <c r="D2119">
        <v>4</v>
      </c>
      <c r="E2119">
        <v>3</v>
      </c>
      <c r="F2119">
        <v>29.96</v>
      </c>
    </row>
    <row r="2120" spans="1:6">
      <c r="A2120" t="s">
        <v>143</v>
      </c>
      <c r="B2120" t="s">
        <v>134</v>
      </c>
      <c r="C2120">
        <v>2009</v>
      </c>
      <c r="D2120">
        <v>4</v>
      </c>
      <c r="E2120">
        <v>4</v>
      </c>
      <c r="F2120">
        <v>42.21</v>
      </c>
    </row>
    <row r="2121" spans="1:6">
      <c r="A2121" t="s">
        <v>143</v>
      </c>
      <c r="B2121" t="s">
        <v>134</v>
      </c>
      <c r="C2121">
        <v>2009</v>
      </c>
      <c r="D2121">
        <v>4</v>
      </c>
      <c r="E2121">
        <v>5</v>
      </c>
      <c r="F2121">
        <v>42.21</v>
      </c>
    </row>
    <row r="2122" spans="1:6">
      <c r="A2122" t="s">
        <v>143</v>
      </c>
      <c r="B2122" t="s">
        <v>134</v>
      </c>
      <c r="C2122">
        <v>2009</v>
      </c>
      <c r="D2122">
        <v>4</v>
      </c>
      <c r="E2122">
        <v>6</v>
      </c>
      <c r="F2122">
        <v>58.11</v>
      </c>
    </row>
    <row r="2123" spans="1:6">
      <c r="A2123" t="s">
        <v>143</v>
      </c>
      <c r="B2123" t="s">
        <v>134</v>
      </c>
      <c r="C2123">
        <v>2009</v>
      </c>
      <c r="D2123">
        <v>4</v>
      </c>
      <c r="E2123">
        <v>7</v>
      </c>
      <c r="F2123">
        <v>71.63</v>
      </c>
    </row>
    <row r="2124" spans="1:6">
      <c r="A2124" t="s">
        <v>143</v>
      </c>
      <c r="B2124" t="s">
        <v>134</v>
      </c>
      <c r="C2124">
        <v>2009</v>
      </c>
      <c r="D2124">
        <v>4</v>
      </c>
      <c r="E2124">
        <v>8</v>
      </c>
      <c r="F2124">
        <v>49.23</v>
      </c>
    </row>
    <row r="2125" spans="1:6">
      <c r="A2125" t="s">
        <v>143</v>
      </c>
      <c r="B2125" t="s">
        <v>134</v>
      </c>
      <c r="C2125">
        <v>2009</v>
      </c>
      <c r="D2125">
        <v>4</v>
      </c>
      <c r="E2125">
        <v>9</v>
      </c>
      <c r="F2125">
        <v>45.79</v>
      </c>
    </row>
    <row r="2126" spans="1:6">
      <c r="A2126" t="s">
        <v>143</v>
      </c>
      <c r="B2126" t="s">
        <v>134</v>
      </c>
      <c r="C2126">
        <v>2009</v>
      </c>
      <c r="D2126">
        <v>4</v>
      </c>
      <c r="E2126">
        <v>10</v>
      </c>
      <c r="F2126">
        <v>55.13</v>
      </c>
    </row>
    <row r="2127" spans="1:6">
      <c r="A2127" t="s">
        <v>143</v>
      </c>
      <c r="B2127" t="s">
        <v>134</v>
      </c>
      <c r="C2127">
        <v>2009</v>
      </c>
      <c r="D2127">
        <v>4</v>
      </c>
      <c r="E2127">
        <v>11</v>
      </c>
      <c r="F2127">
        <v>45.37</v>
      </c>
    </row>
    <row r="2128" spans="1:6">
      <c r="A2128" t="s">
        <v>143</v>
      </c>
      <c r="B2128" t="s">
        <v>134</v>
      </c>
      <c r="C2128">
        <v>2009</v>
      </c>
      <c r="D2128">
        <v>4</v>
      </c>
      <c r="E2128">
        <v>12</v>
      </c>
      <c r="F2128">
        <v>51.28</v>
      </c>
    </row>
    <row r="2129" spans="1:6">
      <c r="A2129" t="s">
        <v>143</v>
      </c>
      <c r="B2129" t="s">
        <v>134</v>
      </c>
      <c r="C2129">
        <v>2009</v>
      </c>
      <c r="D2129">
        <v>4</v>
      </c>
      <c r="E2129">
        <v>13</v>
      </c>
      <c r="F2129">
        <v>69.599999999999994</v>
      </c>
    </row>
    <row r="2130" spans="1:6">
      <c r="A2130" t="s">
        <v>143</v>
      </c>
      <c r="B2130" t="s">
        <v>134</v>
      </c>
      <c r="C2130">
        <v>2009</v>
      </c>
      <c r="D2130">
        <v>4</v>
      </c>
      <c r="E2130">
        <v>14</v>
      </c>
      <c r="F2130">
        <v>48.14</v>
      </c>
    </row>
    <row r="2131" spans="1:6">
      <c r="A2131" t="s">
        <v>143</v>
      </c>
      <c r="B2131" t="s">
        <v>149</v>
      </c>
      <c r="C2131">
        <v>2010</v>
      </c>
      <c r="D2131">
        <v>1</v>
      </c>
      <c r="E2131">
        <v>1</v>
      </c>
      <c r="F2131">
        <v>10.059728330976924</v>
      </c>
    </row>
    <row r="2132" spans="1:6">
      <c r="A2132" t="s">
        <v>143</v>
      </c>
      <c r="B2132" t="s">
        <v>149</v>
      </c>
      <c r="C2132">
        <v>2010</v>
      </c>
      <c r="D2132">
        <v>1</v>
      </c>
      <c r="E2132">
        <v>2</v>
      </c>
      <c r="F2132">
        <v>12.39746844885577</v>
      </c>
    </row>
    <row r="2133" spans="1:6">
      <c r="A2133" t="s">
        <v>143</v>
      </c>
      <c r="B2133" t="s">
        <v>149</v>
      </c>
      <c r="C2133">
        <v>2010</v>
      </c>
      <c r="D2133">
        <v>1</v>
      </c>
      <c r="E2133">
        <v>3</v>
      </c>
      <c r="F2133">
        <v>13.439480877899998</v>
      </c>
    </row>
    <row r="2134" spans="1:6">
      <c r="A2134" t="s">
        <v>143</v>
      </c>
      <c r="B2134" t="s">
        <v>149</v>
      </c>
      <c r="C2134">
        <v>2010</v>
      </c>
      <c r="D2134">
        <v>1</v>
      </c>
      <c r="E2134">
        <v>4</v>
      </c>
      <c r="F2134">
        <v>14.362053336674997</v>
      </c>
    </row>
    <row r="2135" spans="1:6">
      <c r="A2135" t="s">
        <v>143</v>
      </c>
      <c r="B2135" t="s">
        <v>149</v>
      </c>
      <c r="C2135">
        <v>2010</v>
      </c>
      <c r="D2135">
        <v>1</v>
      </c>
      <c r="E2135">
        <v>5</v>
      </c>
      <c r="F2135">
        <v>23.012226651721154</v>
      </c>
    </row>
    <row r="2136" spans="1:6">
      <c r="A2136" t="s">
        <v>143</v>
      </c>
      <c r="B2136" t="s">
        <v>149</v>
      </c>
      <c r="C2136">
        <v>2010</v>
      </c>
      <c r="D2136">
        <v>1</v>
      </c>
      <c r="E2136">
        <v>6</v>
      </c>
      <c r="F2136">
        <v>25.359217426696148</v>
      </c>
    </row>
    <row r="2137" spans="1:6">
      <c r="A2137" t="s">
        <v>143</v>
      </c>
      <c r="B2137" t="s">
        <v>149</v>
      </c>
      <c r="C2137">
        <v>2010</v>
      </c>
      <c r="D2137">
        <v>1</v>
      </c>
      <c r="E2137">
        <v>7</v>
      </c>
      <c r="F2137">
        <v>31.135488759692308</v>
      </c>
    </row>
    <row r="2138" spans="1:6">
      <c r="A2138" t="s">
        <v>143</v>
      </c>
      <c r="B2138" t="s">
        <v>149</v>
      </c>
      <c r="C2138">
        <v>2010</v>
      </c>
      <c r="D2138">
        <v>1</v>
      </c>
      <c r="E2138">
        <v>8</v>
      </c>
      <c r="F2138">
        <v>17.660738746644235</v>
      </c>
    </row>
    <row r="2139" spans="1:6">
      <c r="A2139" t="s">
        <v>143</v>
      </c>
      <c r="B2139" t="s">
        <v>149</v>
      </c>
      <c r="C2139">
        <v>2010</v>
      </c>
      <c r="D2139">
        <v>1</v>
      </c>
      <c r="E2139">
        <v>9</v>
      </c>
      <c r="F2139">
        <v>20.645168128199998</v>
      </c>
    </row>
    <row r="2140" spans="1:6">
      <c r="A2140" t="s">
        <v>143</v>
      </c>
      <c r="B2140" t="s">
        <v>149</v>
      </c>
      <c r="C2140">
        <v>2010</v>
      </c>
      <c r="D2140">
        <v>1</v>
      </c>
      <c r="E2140">
        <v>10</v>
      </c>
      <c r="F2140">
        <v>21.079991595807694</v>
      </c>
    </row>
    <row r="2141" spans="1:6">
      <c r="A2141" t="s">
        <v>143</v>
      </c>
      <c r="B2141" t="s">
        <v>149</v>
      </c>
      <c r="C2141">
        <v>2010</v>
      </c>
      <c r="D2141">
        <v>1</v>
      </c>
      <c r="E2141">
        <v>11</v>
      </c>
      <c r="F2141">
        <v>22.081464843836542</v>
      </c>
    </row>
    <row r="2142" spans="1:6">
      <c r="A2142" t="s">
        <v>143</v>
      </c>
      <c r="B2142" t="s">
        <v>149</v>
      </c>
      <c r="C2142">
        <v>2010</v>
      </c>
      <c r="D2142">
        <v>1</v>
      </c>
      <c r="E2142">
        <v>12</v>
      </c>
      <c r="F2142">
        <v>23.027642730484619</v>
      </c>
    </row>
    <row r="2143" spans="1:6">
      <c r="A2143" t="s">
        <v>143</v>
      </c>
      <c r="B2143" t="s">
        <v>149</v>
      </c>
      <c r="C2143">
        <v>2010</v>
      </c>
      <c r="D2143">
        <v>1</v>
      </c>
      <c r="E2143">
        <v>13</v>
      </c>
      <c r="F2143">
        <v>27.388855733694228</v>
      </c>
    </row>
    <row r="2144" spans="1:6">
      <c r="A2144" t="s">
        <v>143</v>
      </c>
      <c r="B2144" t="s">
        <v>149</v>
      </c>
      <c r="C2144">
        <v>2010</v>
      </c>
      <c r="D2144">
        <v>1</v>
      </c>
      <c r="E2144">
        <v>14</v>
      </c>
      <c r="F2144">
        <v>15.94240463931923</v>
      </c>
    </row>
    <row r="2145" spans="1:6">
      <c r="A2145" t="s">
        <v>143</v>
      </c>
      <c r="B2145" t="s">
        <v>149</v>
      </c>
      <c r="C2145">
        <v>2010</v>
      </c>
      <c r="D2145">
        <v>2</v>
      </c>
      <c r="E2145">
        <v>1</v>
      </c>
      <c r="F2145">
        <v>12.136767568199998</v>
      </c>
    </row>
    <row r="2146" spans="1:6">
      <c r="A2146" t="s">
        <v>143</v>
      </c>
      <c r="B2146" t="s">
        <v>149</v>
      </c>
      <c r="C2146">
        <v>2010</v>
      </c>
      <c r="D2146">
        <v>2</v>
      </c>
      <c r="E2146">
        <v>2</v>
      </c>
      <c r="F2146">
        <v>9.5486076971999996</v>
      </c>
    </row>
    <row r="2147" spans="1:6">
      <c r="A2147" t="s">
        <v>143</v>
      </c>
      <c r="B2147" t="s">
        <v>149</v>
      </c>
      <c r="C2147">
        <v>2010</v>
      </c>
      <c r="D2147">
        <v>2</v>
      </c>
      <c r="E2147">
        <v>3</v>
      </c>
      <c r="F2147">
        <v>15.005895656971154</v>
      </c>
    </row>
    <row r="2148" spans="1:6">
      <c r="A2148" t="s">
        <v>143</v>
      </c>
      <c r="B2148" t="s">
        <v>149</v>
      </c>
      <c r="C2148">
        <v>2010</v>
      </c>
      <c r="D2148">
        <v>2</v>
      </c>
      <c r="E2148">
        <v>4</v>
      </c>
      <c r="F2148">
        <v>23.579714074188459</v>
      </c>
    </row>
    <row r="2149" spans="1:6">
      <c r="A2149" t="s">
        <v>143</v>
      </c>
      <c r="B2149" t="s">
        <v>149</v>
      </c>
      <c r="C2149">
        <v>2010</v>
      </c>
      <c r="D2149">
        <v>2</v>
      </c>
      <c r="E2149">
        <v>5</v>
      </c>
      <c r="F2149">
        <v>20.57623447846154</v>
      </c>
    </row>
    <row r="2150" spans="1:6">
      <c r="A2150" t="s">
        <v>143</v>
      </c>
      <c r="B2150" t="s">
        <v>149</v>
      </c>
      <c r="C2150">
        <v>2010</v>
      </c>
      <c r="D2150">
        <v>2</v>
      </c>
      <c r="E2150">
        <v>6</v>
      </c>
      <c r="F2150">
        <v>30.727904834423075</v>
      </c>
    </row>
    <row r="2151" spans="1:6">
      <c r="A2151" t="s">
        <v>143</v>
      </c>
      <c r="B2151" t="s">
        <v>149</v>
      </c>
      <c r="C2151">
        <v>2010</v>
      </c>
      <c r="D2151">
        <v>2</v>
      </c>
      <c r="E2151">
        <v>7</v>
      </c>
      <c r="F2151">
        <v>29.949258584215382</v>
      </c>
    </row>
    <row r="2152" spans="1:6">
      <c r="A2152" t="s">
        <v>143</v>
      </c>
      <c r="B2152" t="s">
        <v>149</v>
      </c>
      <c r="C2152">
        <v>2010</v>
      </c>
      <c r="D2152">
        <v>2</v>
      </c>
      <c r="E2152">
        <v>8</v>
      </c>
      <c r="F2152">
        <v>28.614300286084621</v>
      </c>
    </row>
    <row r="2153" spans="1:6">
      <c r="A2153" t="s">
        <v>143</v>
      </c>
      <c r="B2153" t="s">
        <v>149</v>
      </c>
      <c r="C2153">
        <v>2010</v>
      </c>
      <c r="D2153">
        <v>2</v>
      </c>
      <c r="E2153">
        <v>9</v>
      </c>
      <c r="F2153">
        <v>26.851812516692306</v>
      </c>
    </row>
    <row r="2154" spans="1:6">
      <c r="A2154" t="s">
        <v>143</v>
      </c>
      <c r="B2154" t="s">
        <v>149</v>
      </c>
      <c r="C2154">
        <v>2010</v>
      </c>
      <c r="D2154">
        <v>2</v>
      </c>
      <c r="E2154">
        <v>10</v>
      </c>
      <c r="F2154">
        <v>24.469872772569236</v>
      </c>
    </row>
    <row r="2155" spans="1:6">
      <c r="A2155" t="s">
        <v>143</v>
      </c>
      <c r="B2155" t="s">
        <v>149</v>
      </c>
      <c r="C2155">
        <v>2010</v>
      </c>
      <c r="D2155">
        <v>2</v>
      </c>
      <c r="E2155">
        <v>11</v>
      </c>
      <c r="F2155">
        <v>22.811483484900002</v>
      </c>
    </row>
    <row r="2156" spans="1:6">
      <c r="A2156" t="s">
        <v>143</v>
      </c>
      <c r="B2156" t="s">
        <v>149</v>
      </c>
      <c r="C2156">
        <v>2010</v>
      </c>
      <c r="D2156">
        <v>2</v>
      </c>
      <c r="E2156">
        <v>12</v>
      </c>
      <c r="F2156">
        <v>26.283733631100006</v>
      </c>
    </row>
    <row r="2157" spans="1:6">
      <c r="A2157" t="s">
        <v>143</v>
      </c>
      <c r="B2157" t="s">
        <v>149</v>
      </c>
      <c r="C2157">
        <v>2010</v>
      </c>
      <c r="D2157">
        <v>2</v>
      </c>
      <c r="E2157">
        <v>13</v>
      </c>
      <c r="F2157">
        <v>31.290660947699998</v>
      </c>
    </row>
    <row r="2158" spans="1:6">
      <c r="A2158" t="s">
        <v>143</v>
      </c>
      <c r="B2158" t="s">
        <v>149</v>
      </c>
      <c r="C2158">
        <v>2010</v>
      </c>
      <c r="D2158">
        <v>2</v>
      </c>
      <c r="E2158">
        <v>14</v>
      </c>
      <c r="F2158">
        <v>27.25172680344231</v>
      </c>
    </row>
    <row r="2159" spans="1:6">
      <c r="A2159" t="s">
        <v>143</v>
      </c>
      <c r="B2159" t="s">
        <v>149</v>
      </c>
      <c r="C2159">
        <v>2010</v>
      </c>
      <c r="D2159">
        <v>3</v>
      </c>
      <c r="E2159">
        <v>1</v>
      </c>
      <c r="F2159">
        <v>18.513363901915383</v>
      </c>
    </row>
    <row r="2160" spans="1:6">
      <c r="A2160" t="s">
        <v>143</v>
      </c>
      <c r="B2160" t="s">
        <v>149</v>
      </c>
      <c r="C2160">
        <v>2010</v>
      </c>
      <c r="D2160">
        <v>3</v>
      </c>
      <c r="E2160">
        <v>2</v>
      </c>
      <c r="F2160">
        <v>15.187565658946152</v>
      </c>
    </row>
    <row r="2161" spans="1:6">
      <c r="A2161" t="s">
        <v>143</v>
      </c>
      <c r="B2161" t="s">
        <v>149</v>
      </c>
      <c r="C2161">
        <v>2010</v>
      </c>
      <c r="D2161">
        <v>3</v>
      </c>
      <c r="E2161">
        <v>3</v>
      </c>
      <c r="F2161">
        <v>14.669808089538463</v>
      </c>
    </row>
    <row r="2162" spans="1:6">
      <c r="A2162" t="s">
        <v>143</v>
      </c>
      <c r="B2162" t="s">
        <v>149</v>
      </c>
      <c r="C2162">
        <v>2010</v>
      </c>
      <c r="D2162">
        <v>3</v>
      </c>
      <c r="E2162">
        <v>4</v>
      </c>
      <c r="F2162">
        <v>22.22335254073846</v>
      </c>
    </row>
    <row r="2163" spans="1:6">
      <c r="A2163" t="s">
        <v>143</v>
      </c>
      <c r="B2163" t="s">
        <v>149</v>
      </c>
      <c r="C2163">
        <v>2010</v>
      </c>
      <c r="D2163">
        <v>3</v>
      </c>
      <c r="E2163">
        <v>5</v>
      </c>
      <c r="F2163">
        <v>25.805882843653841</v>
      </c>
    </row>
    <row r="2164" spans="1:6">
      <c r="A2164" t="s">
        <v>143</v>
      </c>
      <c r="B2164" t="s">
        <v>149</v>
      </c>
      <c r="C2164">
        <v>2010</v>
      </c>
      <c r="D2164">
        <v>3</v>
      </c>
      <c r="E2164">
        <v>6</v>
      </c>
      <c r="F2164">
        <v>26.959147041496156</v>
      </c>
    </row>
    <row r="2165" spans="1:6">
      <c r="A2165" t="s">
        <v>143</v>
      </c>
      <c r="B2165" t="s">
        <v>149</v>
      </c>
      <c r="C2165">
        <v>2010</v>
      </c>
      <c r="D2165">
        <v>3</v>
      </c>
      <c r="E2165">
        <v>7</v>
      </c>
      <c r="F2165">
        <v>33.414722677176918</v>
      </c>
    </row>
    <row r="2166" spans="1:6">
      <c r="A2166" t="s">
        <v>143</v>
      </c>
      <c r="B2166" t="s">
        <v>149</v>
      </c>
      <c r="C2166">
        <v>2010</v>
      </c>
      <c r="D2166">
        <v>3</v>
      </c>
      <c r="E2166">
        <v>8</v>
      </c>
      <c r="F2166">
        <v>28.351904571692309</v>
      </c>
    </row>
    <row r="2167" spans="1:6">
      <c r="A2167" t="s">
        <v>143</v>
      </c>
      <c r="B2167" t="s">
        <v>149</v>
      </c>
      <c r="C2167">
        <v>2010</v>
      </c>
      <c r="D2167">
        <v>3</v>
      </c>
      <c r="E2167">
        <v>9</v>
      </c>
      <c r="F2167">
        <v>25.365834165565385</v>
      </c>
    </row>
    <row r="2168" spans="1:6">
      <c r="A2168" t="s">
        <v>143</v>
      </c>
      <c r="B2168" t="s">
        <v>149</v>
      </c>
      <c r="C2168">
        <v>2010</v>
      </c>
      <c r="D2168">
        <v>3</v>
      </c>
      <c r="E2168">
        <v>10</v>
      </c>
      <c r="F2168">
        <v>24.20277996662308</v>
      </c>
    </row>
    <row r="2169" spans="1:6">
      <c r="A2169" t="s">
        <v>143</v>
      </c>
      <c r="B2169" t="s">
        <v>149</v>
      </c>
      <c r="C2169">
        <v>2010</v>
      </c>
      <c r="D2169">
        <v>3</v>
      </c>
      <c r="E2169">
        <v>11</v>
      </c>
      <c r="F2169">
        <v>24.609064312800001</v>
      </c>
    </row>
    <row r="2170" spans="1:6">
      <c r="A2170" t="s">
        <v>143</v>
      </c>
      <c r="B2170" t="s">
        <v>149</v>
      </c>
      <c r="C2170">
        <v>2010</v>
      </c>
      <c r="D2170">
        <v>3</v>
      </c>
      <c r="E2170">
        <v>12</v>
      </c>
      <c r="F2170">
        <v>25.342283673553847</v>
      </c>
    </row>
    <row r="2171" spans="1:6">
      <c r="A2171" t="s">
        <v>143</v>
      </c>
      <c r="B2171" t="s">
        <v>149</v>
      </c>
      <c r="C2171">
        <v>2010</v>
      </c>
      <c r="D2171">
        <v>3</v>
      </c>
      <c r="E2171">
        <v>13</v>
      </c>
      <c r="F2171">
        <v>31.834747559111534</v>
      </c>
    </row>
    <row r="2172" spans="1:6">
      <c r="A2172" t="s">
        <v>143</v>
      </c>
      <c r="B2172" t="s">
        <v>149</v>
      </c>
      <c r="C2172">
        <v>2010</v>
      </c>
      <c r="D2172">
        <v>3</v>
      </c>
      <c r="E2172">
        <v>14</v>
      </c>
      <c r="F2172">
        <v>26.883445281888459</v>
      </c>
    </row>
    <row r="2173" spans="1:6">
      <c r="A2173" t="s">
        <v>143</v>
      </c>
      <c r="B2173" t="s">
        <v>149</v>
      </c>
      <c r="C2173">
        <v>2010</v>
      </c>
      <c r="D2173">
        <v>4</v>
      </c>
      <c r="E2173">
        <v>1</v>
      </c>
      <c r="F2173">
        <v>14.079101543099998</v>
      </c>
    </row>
    <row r="2174" spans="1:6">
      <c r="A2174" t="s">
        <v>143</v>
      </c>
      <c r="B2174" t="s">
        <v>149</v>
      </c>
      <c r="C2174">
        <v>2010</v>
      </c>
      <c r="D2174">
        <v>4</v>
      </c>
      <c r="E2174">
        <v>2</v>
      </c>
      <c r="F2174">
        <v>14.948307801899999</v>
      </c>
    </row>
    <row r="2175" spans="1:6">
      <c r="A2175" t="s">
        <v>143</v>
      </c>
      <c r="B2175" t="s">
        <v>149</v>
      </c>
      <c r="C2175">
        <v>2010</v>
      </c>
      <c r="D2175">
        <v>4</v>
      </c>
      <c r="E2175">
        <v>3</v>
      </c>
      <c r="F2175">
        <v>18.421171298030767</v>
      </c>
    </row>
    <row r="2176" spans="1:6">
      <c r="A2176" t="s">
        <v>143</v>
      </c>
      <c r="B2176" t="s">
        <v>149</v>
      </c>
      <c r="C2176">
        <v>2010</v>
      </c>
      <c r="D2176">
        <v>4</v>
      </c>
      <c r="E2176">
        <v>4</v>
      </c>
      <c r="F2176">
        <v>22.396749652644235</v>
      </c>
    </row>
    <row r="2177" spans="1:13">
      <c r="A2177" t="s">
        <v>143</v>
      </c>
      <c r="B2177" t="s">
        <v>149</v>
      </c>
      <c r="C2177">
        <v>2010</v>
      </c>
      <c r="D2177">
        <v>4</v>
      </c>
      <c r="E2177">
        <v>5</v>
      </c>
      <c r="F2177">
        <v>24.457684349492304</v>
      </c>
    </row>
    <row r="2178" spans="1:13">
      <c r="A2178" t="s">
        <v>143</v>
      </c>
      <c r="B2178" t="s">
        <v>149</v>
      </c>
      <c r="C2178">
        <v>2010</v>
      </c>
      <c r="D2178">
        <v>4</v>
      </c>
      <c r="E2178">
        <v>6</v>
      </c>
      <c r="F2178">
        <v>31.074835865953844</v>
      </c>
    </row>
    <row r="2179" spans="1:13">
      <c r="A2179" t="s">
        <v>143</v>
      </c>
      <c r="B2179" t="s">
        <v>149</v>
      </c>
      <c r="C2179">
        <v>2010</v>
      </c>
      <c r="D2179">
        <v>4</v>
      </c>
      <c r="E2179">
        <v>7</v>
      </c>
      <c r="F2179">
        <v>30.808699503576921</v>
      </c>
    </row>
    <row r="2180" spans="1:13">
      <c r="A2180" t="s">
        <v>143</v>
      </c>
      <c r="B2180" t="s">
        <v>149</v>
      </c>
      <c r="C2180">
        <v>2010</v>
      </c>
      <c r="D2180">
        <v>4</v>
      </c>
      <c r="E2180">
        <v>8</v>
      </c>
      <c r="F2180">
        <v>24.173378020021158</v>
      </c>
    </row>
    <row r="2181" spans="1:13">
      <c r="A2181" t="s">
        <v>143</v>
      </c>
      <c r="B2181" t="s">
        <v>149</v>
      </c>
      <c r="C2181">
        <v>2010</v>
      </c>
      <c r="D2181">
        <v>4</v>
      </c>
      <c r="E2181">
        <v>9</v>
      </c>
      <c r="F2181">
        <v>23.883008879907695</v>
      </c>
    </row>
    <row r="2182" spans="1:13">
      <c r="A2182" t="s">
        <v>143</v>
      </c>
      <c r="B2182" t="s">
        <v>149</v>
      </c>
      <c r="C2182">
        <v>2010</v>
      </c>
      <c r="D2182">
        <v>4</v>
      </c>
      <c r="E2182">
        <v>10</v>
      </c>
      <c r="F2182">
        <v>28.00988369875385</v>
      </c>
    </row>
    <row r="2183" spans="1:13">
      <c r="A2183" t="s">
        <v>143</v>
      </c>
      <c r="B2183" t="s">
        <v>149</v>
      </c>
      <c r="C2183">
        <v>2010</v>
      </c>
      <c r="D2183">
        <v>4</v>
      </c>
      <c r="E2183">
        <v>11</v>
      </c>
      <c r="F2183">
        <v>22.919730179140387</v>
      </c>
    </row>
    <row r="2184" spans="1:13">
      <c r="A2184" t="s">
        <v>143</v>
      </c>
      <c r="B2184" t="s">
        <v>149</v>
      </c>
      <c r="C2184">
        <v>2010</v>
      </c>
      <c r="D2184">
        <v>4</v>
      </c>
      <c r="E2184">
        <v>12</v>
      </c>
      <c r="F2184">
        <v>24.617420180480774</v>
      </c>
    </row>
    <row r="2185" spans="1:13">
      <c r="A2185" t="s">
        <v>143</v>
      </c>
      <c r="B2185" t="s">
        <v>149</v>
      </c>
      <c r="C2185">
        <v>2010</v>
      </c>
      <c r="D2185">
        <v>4</v>
      </c>
      <c r="E2185">
        <v>13</v>
      </c>
      <c r="F2185">
        <v>34.437120928269223</v>
      </c>
    </row>
    <row r="2186" spans="1:13">
      <c r="A2186" t="s">
        <v>143</v>
      </c>
      <c r="B2186" t="s">
        <v>149</v>
      </c>
      <c r="C2186">
        <v>2010</v>
      </c>
      <c r="D2186">
        <v>4</v>
      </c>
      <c r="E2186">
        <v>14</v>
      </c>
      <c r="F2186">
        <v>22.610875435753844</v>
      </c>
    </row>
    <row r="2187" spans="1:13" ht="15">
      <c r="A2187" t="s">
        <v>143</v>
      </c>
      <c r="B2187" t="s">
        <v>149</v>
      </c>
      <c r="C2187">
        <v>2011</v>
      </c>
      <c r="D2187">
        <v>1</v>
      </c>
      <c r="E2187">
        <v>1</v>
      </c>
      <c r="F2187" s="130">
        <v>29.133418443715389</v>
      </c>
      <c r="G2187" s="229">
        <v>0.45116500000000004</v>
      </c>
      <c r="H2187" s="129" t="s">
        <v>171</v>
      </c>
      <c r="M2187" s="131">
        <v>40817</v>
      </c>
    </row>
    <row r="2188" spans="1:13" ht="15">
      <c r="A2188" t="s">
        <v>143</v>
      </c>
      <c r="B2188" t="s">
        <v>149</v>
      </c>
      <c r="C2188">
        <v>2011</v>
      </c>
      <c r="D2188">
        <v>1</v>
      </c>
      <c r="E2188">
        <v>2</v>
      </c>
      <c r="F2188" s="130">
        <v>22.443896766288464</v>
      </c>
      <c r="G2188" s="229">
        <v>0.40397</v>
      </c>
      <c r="M2188" s="132">
        <v>40617</v>
      </c>
    </row>
    <row r="2189" spans="1:13" ht="15">
      <c r="A2189" t="s">
        <v>143</v>
      </c>
      <c r="B2189" t="s">
        <v>149</v>
      </c>
      <c r="C2189">
        <v>2011</v>
      </c>
      <c r="D2189">
        <v>1</v>
      </c>
      <c r="E2189">
        <v>3</v>
      </c>
      <c r="F2189" s="130">
        <v>37.073692872276922</v>
      </c>
      <c r="G2189" s="229">
        <v>0.53211999999999993</v>
      </c>
      <c r="M2189">
        <v>89</v>
      </c>
    </row>
    <row r="2190" spans="1:13" ht="15">
      <c r="A2190" t="s">
        <v>143</v>
      </c>
      <c r="B2190" t="s">
        <v>149</v>
      </c>
      <c r="C2190">
        <v>2011</v>
      </c>
      <c r="D2190">
        <v>1</v>
      </c>
      <c r="E2190">
        <v>4</v>
      </c>
      <c r="F2190" s="130">
        <v>34.883346322211544</v>
      </c>
      <c r="G2190" s="229">
        <v>0.52699999999999991</v>
      </c>
      <c r="M2190">
        <v>1161</v>
      </c>
    </row>
    <row r="2191" spans="1:13" ht="15">
      <c r="A2191" t="s">
        <v>143</v>
      </c>
      <c r="B2191" t="s">
        <v>149</v>
      </c>
      <c r="C2191">
        <v>2011</v>
      </c>
      <c r="D2191">
        <v>1</v>
      </c>
      <c r="E2191">
        <v>5</v>
      </c>
      <c r="F2191" s="130">
        <v>38.145895198061538</v>
      </c>
      <c r="G2191" s="229">
        <v>0.63442500000000002</v>
      </c>
    </row>
    <row r="2192" spans="1:13" ht="15">
      <c r="A2192" t="s">
        <v>143</v>
      </c>
      <c r="B2192" t="s">
        <v>149</v>
      </c>
      <c r="C2192">
        <v>2011</v>
      </c>
      <c r="D2192">
        <v>1</v>
      </c>
      <c r="E2192">
        <v>6</v>
      </c>
      <c r="F2192" s="130">
        <v>35.149435484815385</v>
      </c>
      <c r="G2192" s="229">
        <v>0.67537999999999998</v>
      </c>
    </row>
    <row r="2193" spans="1:7" ht="15">
      <c r="A2193" t="s">
        <v>143</v>
      </c>
      <c r="B2193" t="s">
        <v>149</v>
      </c>
      <c r="C2193">
        <v>2011</v>
      </c>
      <c r="D2193">
        <v>1</v>
      </c>
      <c r="E2193">
        <v>7</v>
      </c>
      <c r="F2193" s="130">
        <v>34.831910527615385</v>
      </c>
      <c r="G2193" s="229">
        <v>0.74330000000000007</v>
      </c>
    </row>
    <row r="2194" spans="1:7" ht="15">
      <c r="A2194" t="s">
        <v>143</v>
      </c>
      <c r="B2194" t="s">
        <v>149</v>
      </c>
      <c r="C2194">
        <v>2011</v>
      </c>
      <c r="D2194">
        <v>1</v>
      </c>
      <c r="E2194">
        <v>8</v>
      </c>
      <c r="F2194" s="130">
        <v>48.576182132838461</v>
      </c>
      <c r="G2194" s="229">
        <v>0.65528999999999993</v>
      </c>
    </row>
    <row r="2195" spans="1:7" ht="15">
      <c r="A2195" t="s">
        <v>143</v>
      </c>
      <c r="B2195" t="s">
        <v>149</v>
      </c>
      <c r="C2195">
        <v>2011</v>
      </c>
      <c r="D2195">
        <v>1</v>
      </c>
      <c r="E2195">
        <v>9</v>
      </c>
      <c r="F2195" s="130">
        <v>35.772077768815386</v>
      </c>
      <c r="G2195" s="229">
        <v>0.57058999999999993</v>
      </c>
    </row>
    <row r="2196" spans="1:7" ht="15">
      <c r="A2196" t="s">
        <v>143</v>
      </c>
      <c r="B2196" t="s">
        <v>149</v>
      </c>
      <c r="C2196">
        <v>2011</v>
      </c>
      <c r="D2196">
        <v>1</v>
      </c>
      <c r="E2196">
        <v>10</v>
      </c>
      <c r="F2196" s="130">
        <v>37.863438156034618</v>
      </c>
      <c r="G2196" s="229">
        <v>0.62767499999999998</v>
      </c>
    </row>
    <row r="2197" spans="1:7" ht="15">
      <c r="A2197" t="s">
        <v>143</v>
      </c>
      <c r="B2197" t="s">
        <v>149</v>
      </c>
      <c r="C2197">
        <v>2011</v>
      </c>
      <c r="D2197">
        <v>1</v>
      </c>
      <c r="E2197">
        <v>11</v>
      </c>
      <c r="F2197" s="130">
        <v>47.256714118350004</v>
      </c>
      <c r="G2197" s="229">
        <v>0.69157000000000002</v>
      </c>
    </row>
    <row r="2198" spans="1:7" ht="15">
      <c r="A2198" t="s">
        <v>143</v>
      </c>
      <c r="B2198" t="s">
        <v>149</v>
      </c>
      <c r="C2198">
        <v>2011</v>
      </c>
      <c r="D2198">
        <v>1</v>
      </c>
      <c r="E2198">
        <v>12</v>
      </c>
      <c r="F2198" s="130">
        <v>48.480499912223074</v>
      </c>
      <c r="G2198" s="229">
        <v>0.75829499999999994</v>
      </c>
    </row>
    <row r="2199" spans="1:7" ht="15">
      <c r="A2199" t="s">
        <v>143</v>
      </c>
      <c r="B2199" t="s">
        <v>149</v>
      </c>
      <c r="C2199">
        <v>2011</v>
      </c>
      <c r="D2199">
        <v>1</v>
      </c>
      <c r="E2199">
        <v>13</v>
      </c>
      <c r="F2199" s="130">
        <v>47.885291896326933</v>
      </c>
      <c r="G2199" s="229">
        <v>0.76934499999999995</v>
      </c>
    </row>
    <row r="2200" spans="1:7" ht="15">
      <c r="A2200" t="s">
        <v>143</v>
      </c>
      <c r="B2200" t="s">
        <v>149</v>
      </c>
      <c r="C2200">
        <v>2011</v>
      </c>
      <c r="D2200">
        <v>1</v>
      </c>
      <c r="E2200">
        <v>14</v>
      </c>
      <c r="F2200" s="130">
        <v>38.615266218946161</v>
      </c>
      <c r="G2200" s="229">
        <v>0.6307100000000001</v>
      </c>
    </row>
    <row r="2201" spans="1:7" ht="15">
      <c r="A2201" t="s">
        <v>143</v>
      </c>
      <c r="B2201" t="s">
        <v>149</v>
      </c>
      <c r="C2201">
        <v>2011</v>
      </c>
      <c r="D2201">
        <v>2</v>
      </c>
      <c r="E2201">
        <v>1</v>
      </c>
      <c r="F2201" s="130">
        <v>25.520706212607692</v>
      </c>
      <c r="G2201" s="229">
        <v>0.43005499999999997</v>
      </c>
    </row>
    <row r="2202" spans="1:7" ht="15">
      <c r="A2202" t="s">
        <v>143</v>
      </c>
      <c r="B2202" t="s">
        <v>149</v>
      </c>
      <c r="C2202">
        <v>2011</v>
      </c>
      <c r="D2202">
        <v>2</v>
      </c>
      <c r="E2202">
        <v>2</v>
      </c>
      <c r="F2202" s="130">
        <v>29.415428526634614</v>
      </c>
      <c r="G2202" s="229">
        <v>0.46886499999999998</v>
      </c>
    </row>
    <row r="2203" spans="1:7" ht="15">
      <c r="A2203" t="s">
        <v>143</v>
      </c>
      <c r="B2203" t="s">
        <v>149</v>
      </c>
      <c r="C2203">
        <v>2011</v>
      </c>
      <c r="D2203">
        <v>2</v>
      </c>
      <c r="E2203">
        <v>3</v>
      </c>
      <c r="F2203" s="130">
        <v>30.320720258019232</v>
      </c>
      <c r="G2203" s="229">
        <v>0.48482999999999998</v>
      </c>
    </row>
    <row r="2204" spans="1:7" ht="15">
      <c r="A2204" t="s">
        <v>143</v>
      </c>
      <c r="B2204" t="s">
        <v>149</v>
      </c>
      <c r="C2204">
        <v>2011</v>
      </c>
      <c r="D2204">
        <v>2</v>
      </c>
      <c r="E2204">
        <v>4</v>
      </c>
      <c r="F2204" s="130">
        <v>41.70863863066154</v>
      </c>
      <c r="G2204" s="229">
        <v>0.58316999999999997</v>
      </c>
    </row>
    <row r="2205" spans="1:7" ht="15">
      <c r="A2205" t="s">
        <v>143</v>
      </c>
      <c r="B2205" t="s">
        <v>149</v>
      </c>
      <c r="C2205">
        <v>2011</v>
      </c>
      <c r="D2205">
        <v>2</v>
      </c>
      <c r="E2205">
        <v>5</v>
      </c>
      <c r="F2205" s="130">
        <v>45.875317362853849</v>
      </c>
      <c r="G2205" s="229">
        <v>0.67061499999999996</v>
      </c>
    </row>
    <row r="2206" spans="1:7" ht="15">
      <c r="A2206" t="s">
        <v>143</v>
      </c>
      <c r="B2206" t="s">
        <v>149</v>
      </c>
      <c r="C2206">
        <v>2011</v>
      </c>
      <c r="D2206">
        <v>2</v>
      </c>
      <c r="E2206">
        <v>6</v>
      </c>
      <c r="F2206" s="130">
        <v>47.451995060123089</v>
      </c>
      <c r="G2206" s="229">
        <v>0.75195499999999993</v>
      </c>
    </row>
    <row r="2207" spans="1:7" ht="15">
      <c r="A2207" t="s">
        <v>143</v>
      </c>
      <c r="B2207" t="s">
        <v>149</v>
      </c>
      <c r="C2207">
        <v>2011</v>
      </c>
      <c r="D2207">
        <v>2</v>
      </c>
      <c r="E2207">
        <v>7</v>
      </c>
      <c r="F2207" s="130">
        <v>48.133414703423085</v>
      </c>
      <c r="G2207" s="229">
        <v>0.79620000000000002</v>
      </c>
    </row>
    <row r="2208" spans="1:7" ht="15">
      <c r="A2208" t="s">
        <v>143</v>
      </c>
      <c r="B2208" t="s">
        <v>149</v>
      </c>
      <c r="C2208">
        <v>2011</v>
      </c>
      <c r="D2208">
        <v>2</v>
      </c>
      <c r="E2208">
        <v>8</v>
      </c>
      <c r="F2208" s="130">
        <v>41.67890705423077</v>
      </c>
      <c r="G2208" s="229">
        <v>0.63958999999999999</v>
      </c>
    </row>
    <row r="2209" spans="1:7" ht="15">
      <c r="A2209" t="s">
        <v>143</v>
      </c>
      <c r="B2209" t="s">
        <v>149</v>
      </c>
      <c r="C2209">
        <v>2011</v>
      </c>
      <c r="D2209">
        <v>2</v>
      </c>
      <c r="E2209">
        <v>9</v>
      </c>
      <c r="F2209" s="130">
        <v>49.90335739404231</v>
      </c>
      <c r="G2209" s="229">
        <v>0.67273499999999997</v>
      </c>
    </row>
    <row r="2210" spans="1:7" ht="15">
      <c r="A2210" t="s">
        <v>143</v>
      </c>
      <c r="B2210" t="s">
        <v>149</v>
      </c>
      <c r="C2210">
        <v>2011</v>
      </c>
      <c r="D2210">
        <v>2</v>
      </c>
      <c r="E2210">
        <v>10</v>
      </c>
      <c r="F2210" s="130">
        <v>42.089939997473081</v>
      </c>
      <c r="G2210" s="229">
        <v>0.65098</v>
      </c>
    </row>
    <row r="2211" spans="1:7" ht="15">
      <c r="A2211" t="s">
        <v>143</v>
      </c>
      <c r="B2211" t="s">
        <v>149</v>
      </c>
      <c r="C2211">
        <v>2011</v>
      </c>
      <c r="D2211">
        <v>2</v>
      </c>
      <c r="E2211">
        <v>11</v>
      </c>
      <c r="F2211" s="130">
        <v>47.432162636100003</v>
      </c>
      <c r="G2211" s="229">
        <v>0.65544500000000006</v>
      </c>
    </row>
    <row r="2212" spans="1:7" ht="15">
      <c r="A2212" t="s">
        <v>143</v>
      </c>
      <c r="B2212" t="s">
        <v>149</v>
      </c>
      <c r="C2212">
        <v>2011</v>
      </c>
      <c r="D2212">
        <v>2</v>
      </c>
      <c r="E2212">
        <v>12</v>
      </c>
      <c r="F2212" s="130">
        <v>50.31384906240001</v>
      </c>
      <c r="G2212" s="229">
        <v>0.69680500000000001</v>
      </c>
    </row>
    <row r="2213" spans="1:7" ht="15">
      <c r="A2213" t="s">
        <v>143</v>
      </c>
      <c r="B2213" t="s">
        <v>149</v>
      </c>
      <c r="C2213">
        <v>2011</v>
      </c>
      <c r="D2213">
        <v>2</v>
      </c>
      <c r="E2213">
        <v>13</v>
      </c>
      <c r="F2213" s="130">
        <v>46.968523981373082</v>
      </c>
      <c r="G2213" s="229">
        <v>0.78247500000000003</v>
      </c>
    </row>
    <row r="2214" spans="1:7" ht="15">
      <c r="A2214" t="s">
        <v>143</v>
      </c>
      <c r="B2214" t="s">
        <v>149</v>
      </c>
      <c r="C2214">
        <v>2011</v>
      </c>
      <c r="D2214">
        <v>2</v>
      </c>
      <c r="E2214">
        <v>14</v>
      </c>
      <c r="F2214" s="130">
        <v>47.56961801713846</v>
      </c>
      <c r="G2214" s="229">
        <v>0.71300999999999992</v>
      </c>
    </row>
    <row r="2215" spans="1:7" ht="15">
      <c r="A2215" t="s">
        <v>143</v>
      </c>
      <c r="B2215" t="s">
        <v>149</v>
      </c>
      <c r="C2215">
        <v>2011</v>
      </c>
      <c r="D2215">
        <v>3</v>
      </c>
      <c r="E2215">
        <v>1</v>
      </c>
      <c r="F2215" s="130">
        <v>33.318065847634621</v>
      </c>
      <c r="G2215" s="229">
        <v>0.54400500000000007</v>
      </c>
    </row>
    <row r="2216" spans="1:7" ht="15">
      <c r="A2216" t="s">
        <v>143</v>
      </c>
      <c r="B2216" t="s">
        <v>149</v>
      </c>
      <c r="C2216">
        <v>2011</v>
      </c>
      <c r="D2216">
        <v>3</v>
      </c>
      <c r="E2216">
        <v>2</v>
      </c>
      <c r="F2216" s="130">
        <v>29.49924012369231</v>
      </c>
      <c r="G2216" s="229">
        <v>0.54200000000000004</v>
      </c>
    </row>
    <row r="2217" spans="1:7" ht="15">
      <c r="A2217" t="s">
        <v>143</v>
      </c>
      <c r="B2217" t="s">
        <v>149</v>
      </c>
      <c r="C2217">
        <v>2011</v>
      </c>
      <c r="D2217">
        <v>3</v>
      </c>
      <c r="E2217">
        <v>3</v>
      </c>
      <c r="F2217" s="130">
        <v>24.71555484166154</v>
      </c>
      <c r="G2217" s="229">
        <v>0.52197499999999997</v>
      </c>
    </row>
    <row r="2218" spans="1:7" ht="15">
      <c r="A2218" t="s">
        <v>143</v>
      </c>
      <c r="B2218" t="s">
        <v>149</v>
      </c>
      <c r="C2218">
        <v>2011</v>
      </c>
      <c r="D2218">
        <v>3</v>
      </c>
      <c r="E2218">
        <v>4</v>
      </c>
      <c r="F2218" s="130">
        <v>41.124254759584623</v>
      </c>
      <c r="G2218" s="229">
        <v>0.65146999999999999</v>
      </c>
    </row>
    <row r="2219" spans="1:7" ht="15">
      <c r="A2219" t="s">
        <v>143</v>
      </c>
      <c r="B2219" t="s">
        <v>149</v>
      </c>
      <c r="C2219">
        <v>2011</v>
      </c>
      <c r="D2219">
        <v>3</v>
      </c>
      <c r="E2219">
        <v>5</v>
      </c>
      <c r="F2219" s="130">
        <v>23.690206732499998</v>
      </c>
      <c r="G2219" s="229">
        <v>0.72394000000000003</v>
      </c>
    </row>
    <row r="2220" spans="1:7" ht="15">
      <c r="A2220" t="s">
        <v>143</v>
      </c>
      <c r="B2220" t="s">
        <v>149</v>
      </c>
      <c r="C2220">
        <v>2011</v>
      </c>
      <c r="D2220">
        <v>3</v>
      </c>
      <c r="E2220">
        <v>6</v>
      </c>
      <c r="F2220" s="130">
        <v>50.758979722338459</v>
      </c>
      <c r="G2220" s="229">
        <v>0.73735499999999998</v>
      </c>
    </row>
    <row r="2221" spans="1:7" ht="15">
      <c r="A2221" t="s">
        <v>143</v>
      </c>
      <c r="B2221" t="s">
        <v>149</v>
      </c>
      <c r="C2221">
        <v>2011</v>
      </c>
      <c r="D2221">
        <v>3</v>
      </c>
      <c r="E2221">
        <v>7</v>
      </c>
      <c r="F2221" s="130">
        <v>54.568066167449999</v>
      </c>
      <c r="G2221" s="229">
        <v>0.81030000000000002</v>
      </c>
    </row>
    <row r="2222" spans="1:7" ht="15">
      <c r="A2222" t="s">
        <v>143</v>
      </c>
      <c r="B2222" t="s">
        <v>149</v>
      </c>
      <c r="C2222">
        <v>2011</v>
      </c>
      <c r="D2222">
        <v>3</v>
      </c>
      <c r="E2222">
        <v>8</v>
      </c>
      <c r="F2222" s="130">
        <v>45.63564511198846</v>
      </c>
      <c r="G2222" s="229">
        <v>0.71451500000000001</v>
      </c>
    </row>
    <row r="2223" spans="1:7" ht="15">
      <c r="A2223" t="s">
        <v>143</v>
      </c>
      <c r="B2223" t="s">
        <v>149</v>
      </c>
      <c r="C2223">
        <v>2011</v>
      </c>
      <c r="D2223">
        <v>3</v>
      </c>
      <c r="E2223">
        <v>9</v>
      </c>
      <c r="F2223" s="130">
        <v>24.641860515334614</v>
      </c>
      <c r="G2223" s="229">
        <v>0.69748500000000002</v>
      </c>
    </row>
    <row r="2224" spans="1:7" ht="15">
      <c r="A2224" t="s">
        <v>143</v>
      </c>
      <c r="B2224" t="s">
        <v>149</v>
      </c>
      <c r="C2224">
        <v>2011</v>
      </c>
      <c r="D2224">
        <v>3</v>
      </c>
      <c r="E2224">
        <v>10</v>
      </c>
      <c r="F2224" s="130">
        <v>48.055223121230775</v>
      </c>
      <c r="G2224" s="229">
        <v>0.68727499999999997</v>
      </c>
    </row>
    <row r="2225" spans="1:7" ht="15">
      <c r="A2225" t="s">
        <v>143</v>
      </c>
      <c r="B2225" t="s">
        <v>149</v>
      </c>
      <c r="C2225">
        <v>2011</v>
      </c>
      <c r="D2225">
        <v>3</v>
      </c>
      <c r="E2225">
        <v>11</v>
      </c>
      <c r="F2225" s="130">
        <v>53.340852628800008</v>
      </c>
      <c r="G2225" s="229">
        <v>0.74007000000000001</v>
      </c>
    </row>
    <row r="2226" spans="1:7" ht="15">
      <c r="A2226" t="s">
        <v>143</v>
      </c>
      <c r="B2226" t="s">
        <v>149</v>
      </c>
      <c r="C2226">
        <v>2011</v>
      </c>
      <c r="D2226">
        <v>3</v>
      </c>
      <c r="E2226">
        <v>12</v>
      </c>
      <c r="F2226" s="130">
        <v>21.18762404169231</v>
      </c>
      <c r="G2226" s="229">
        <v>0.68746499999999999</v>
      </c>
    </row>
    <row r="2227" spans="1:7" ht="15">
      <c r="A2227" t="s">
        <v>143</v>
      </c>
      <c r="B2227" t="s">
        <v>149</v>
      </c>
      <c r="C2227">
        <v>2011</v>
      </c>
      <c r="D2227">
        <v>3</v>
      </c>
      <c r="E2227">
        <v>13</v>
      </c>
      <c r="F2227" s="130">
        <v>17.128648397976928</v>
      </c>
      <c r="G2227" s="229">
        <v>0.80911</v>
      </c>
    </row>
    <row r="2228" spans="1:7" ht="15">
      <c r="A2228" t="s">
        <v>143</v>
      </c>
      <c r="B2228" t="s">
        <v>149</v>
      </c>
      <c r="C2228">
        <v>2011</v>
      </c>
      <c r="D2228">
        <v>3</v>
      </c>
      <c r="E2228">
        <v>14</v>
      </c>
      <c r="F2228" s="130">
        <v>46.131890726180778</v>
      </c>
      <c r="G2228" s="229">
        <v>0.73775999999999997</v>
      </c>
    </row>
    <row r="2229" spans="1:7" ht="15">
      <c r="A2229" t="s">
        <v>143</v>
      </c>
      <c r="B2229" t="s">
        <v>149</v>
      </c>
      <c r="C2229">
        <v>2011</v>
      </c>
      <c r="D2229">
        <v>4</v>
      </c>
      <c r="E2229">
        <v>1</v>
      </c>
      <c r="F2229" s="130">
        <v>29.119384672442305</v>
      </c>
      <c r="G2229" s="229">
        <v>0.53001999999999994</v>
      </c>
    </row>
    <row r="2230" spans="1:7" ht="15">
      <c r="A2230" t="s">
        <v>143</v>
      </c>
      <c r="B2230" t="s">
        <v>149</v>
      </c>
      <c r="C2230">
        <v>2011</v>
      </c>
      <c r="D2230">
        <v>4</v>
      </c>
      <c r="E2230">
        <v>2</v>
      </c>
      <c r="F2230" s="130">
        <v>28.703862150784623</v>
      </c>
      <c r="G2230" s="229">
        <v>0.56065999999999994</v>
      </c>
    </row>
    <row r="2231" spans="1:7" ht="15">
      <c r="A2231" t="s">
        <v>143</v>
      </c>
      <c r="B2231" t="s">
        <v>149</v>
      </c>
      <c r="C2231">
        <v>2011</v>
      </c>
      <c r="D2231">
        <v>4</v>
      </c>
      <c r="E2231">
        <v>3</v>
      </c>
      <c r="F2231" s="130">
        <v>29.062981630523076</v>
      </c>
      <c r="G2231" s="229">
        <v>0.57091500000000006</v>
      </c>
    </row>
    <row r="2232" spans="1:7" ht="15">
      <c r="A2232" t="s">
        <v>143</v>
      </c>
      <c r="B2232" t="s">
        <v>149</v>
      </c>
      <c r="C2232">
        <v>2011</v>
      </c>
      <c r="D2232">
        <v>4</v>
      </c>
      <c r="E2232">
        <v>4</v>
      </c>
      <c r="F2232" s="130">
        <v>27.453935443846156</v>
      </c>
      <c r="G2232" s="229">
        <v>0.66167500000000001</v>
      </c>
    </row>
    <row r="2233" spans="1:7" ht="15">
      <c r="A2233" t="s">
        <v>143</v>
      </c>
      <c r="B2233" t="s">
        <v>149</v>
      </c>
      <c r="C2233">
        <v>2011</v>
      </c>
      <c r="D2233">
        <v>4</v>
      </c>
      <c r="E2233">
        <v>5</v>
      </c>
      <c r="F2233" s="130">
        <v>33.331150865353841</v>
      </c>
      <c r="G2233" s="229">
        <v>0.69813499999999995</v>
      </c>
    </row>
    <row r="2234" spans="1:7" ht="15">
      <c r="A2234" t="s">
        <v>143</v>
      </c>
      <c r="B2234" t="s">
        <v>149</v>
      </c>
      <c r="C2234">
        <v>2011</v>
      </c>
      <c r="D2234">
        <v>4</v>
      </c>
      <c r="E2234">
        <v>6</v>
      </c>
      <c r="F2234" s="130">
        <v>28.414221101411545</v>
      </c>
      <c r="G2234" s="229">
        <v>0.77479500000000001</v>
      </c>
    </row>
    <row r="2235" spans="1:7" ht="15">
      <c r="A2235" t="s">
        <v>143</v>
      </c>
      <c r="B2235" t="s">
        <v>149</v>
      </c>
      <c r="C2235">
        <v>2011</v>
      </c>
      <c r="D2235">
        <v>4</v>
      </c>
      <c r="E2235">
        <v>7</v>
      </c>
      <c r="F2235" s="130">
        <v>41.240431801038469</v>
      </c>
      <c r="G2235" s="229">
        <v>0.81976000000000004</v>
      </c>
    </row>
    <row r="2236" spans="1:7" ht="15">
      <c r="A2236" t="s">
        <v>143</v>
      </c>
      <c r="B2236" t="s">
        <v>149</v>
      </c>
      <c r="C2236">
        <v>2011</v>
      </c>
      <c r="D2236">
        <v>4</v>
      </c>
      <c r="E2236">
        <v>8</v>
      </c>
      <c r="F2236" s="130">
        <v>44.576609445415393</v>
      </c>
      <c r="G2236" s="229">
        <v>0.71014999999999995</v>
      </c>
    </row>
    <row r="2237" spans="1:7" ht="15">
      <c r="A2237" t="s">
        <v>143</v>
      </c>
      <c r="B2237" t="s">
        <v>149</v>
      </c>
      <c r="C2237">
        <v>2011</v>
      </c>
      <c r="D2237">
        <v>4</v>
      </c>
      <c r="E2237">
        <v>9</v>
      </c>
      <c r="F2237" s="130">
        <v>48.666586623853846</v>
      </c>
      <c r="G2237" s="229">
        <v>0.76426499999999997</v>
      </c>
    </row>
    <row r="2238" spans="1:7" ht="15">
      <c r="A2238" t="s">
        <v>143</v>
      </c>
      <c r="B2238" t="s">
        <v>149</v>
      </c>
      <c r="C2238">
        <v>2011</v>
      </c>
      <c r="D2238">
        <v>4</v>
      </c>
      <c r="E2238">
        <v>10</v>
      </c>
      <c r="F2238" s="130">
        <v>31.519658493865389</v>
      </c>
      <c r="G2238" s="229">
        <v>0.75282000000000004</v>
      </c>
    </row>
    <row r="2239" spans="1:7" ht="15">
      <c r="A2239" t="s">
        <v>143</v>
      </c>
      <c r="B2239" t="s">
        <v>149</v>
      </c>
      <c r="C2239">
        <v>2011</v>
      </c>
      <c r="D2239">
        <v>4</v>
      </c>
      <c r="E2239">
        <v>11</v>
      </c>
      <c r="F2239" s="130">
        <v>46.236044583553848</v>
      </c>
      <c r="G2239" s="229">
        <v>0.70825000000000005</v>
      </c>
    </row>
    <row r="2240" spans="1:7" ht="15">
      <c r="A2240" t="s">
        <v>143</v>
      </c>
      <c r="B2240" t="s">
        <v>149</v>
      </c>
      <c r="C2240">
        <v>2011</v>
      </c>
      <c r="D2240">
        <v>4</v>
      </c>
      <c r="E2240">
        <v>12</v>
      </c>
      <c r="F2240" s="130">
        <v>40.512284424276928</v>
      </c>
      <c r="G2240" s="229">
        <v>0.74002999999999997</v>
      </c>
    </row>
    <row r="2241" spans="1:14" ht="15">
      <c r="A2241" t="s">
        <v>143</v>
      </c>
      <c r="B2241" t="s">
        <v>149</v>
      </c>
      <c r="C2241">
        <v>2011</v>
      </c>
      <c r="D2241">
        <v>4</v>
      </c>
      <c r="E2241">
        <v>13</v>
      </c>
      <c r="F2241" s="130">
        <v>33.242085299838465</v>
      </c>
      <c r="G2241" s="229">
        <v>0.79464500000000005</v>
      </c>
    </row>
    <row r="2242" spans="1:14" ht="15">
      <c r="A2242" t="s">
        <v>143</v>
      </c>
      <c r="B2242" t="s">
        <v>149</v>
      </c>
      <c r="C2242">
        <v>2011</v>
      </c>
      <c r="D2242">
        <v>4</v>
      </c>
      <c r="E2242">
        <v>14</v>
      </c>
      <c r="F2242" s="130">
        <v>46.058375402134622</v>
      </c>
      <c r="G2242" s="229">
        <v>0.75744999999999996</v>
      </c>
    </row>
    <row r="2243" spans="1:14" ht="15">
      <c r="A2243" t="s">
        <v>143</v>
      </c>
      <c r="B2243" t="s">
        <v>178</v>
      </c>
      <c r="C2243">
        <v>2012</v>
      </c>
      <c r="D2243">
        <v>1</v>
      </c>
      <c r="E2243">
        <v>1</v>
      </c>
      <c r="G2243" s="230">
        <v>0.43991000000000002</v>
      </c>
      <c r="H2243" s="128">
        <v>40961</v>
      </c>
      <c r="I2243" s="138">
        <v>0.38144</v>
      </c>
      <c r="M2243" s="137">
        <v>0.49853999999999998</v>
      </c>
      <c r="N2243" s="128">
        <v>40981</v>
      </c>
    </row>
    <row r="2244" spans="1:14" ht="15">
      <c r="A2244" t="s">
        <v>143</v>
      </c>
      <c r="B2244" t="s">
        <v>178</v>
      </c>
      <c r="C2244">
        <v>2012</v>
      </c>
      <c r="D2244">
        <v>1</v>
      </c>
      <c r="E2244">
        <v>2</v>
      </c>
      <c r="G2244" s="230">
        <v>0.534335</v>
      </c>
      <c r="I2244" s="138">
        <v>0.28190000000000004</v>
      </c>
      <c r="M2244" s="137">
        <v>0.51749000000000001</v>
      </c>
    </row>
    <row r="2245" spans="1:14" ht="15">
      <c r="A2245" t="s">
        <v>143</v>
      </c>
      <c r="B2245" t="s">
        <v>178</v>
      </c>
      <c r="C2245">
        <v>2012</v>
      </c>
      <c r="D2245">
        <v>1</v>
      </c>
      <c r="E2245">
        <v>3</v>
      </c>
      <c r="G2245" s="230">
        <v>0.41949999999999998</v>
      </c>
      <c r="I2245" s="138">
        <v>0.40717499999999995</v>
      </c>
      <c r="M2245" s="137">
        <v>0.32891000000000004</v>
      </c>
    </row>
    <row r="2246" spans="1:14" ht="15">
      <c r="A2246" t="s">
        <v>143</v>
      </c>
      <c r="B2246" t="s">
        <v>178</v>
      </c>
      <c r="C2246">
        <v>2012</v>
      </c>
      <c r="D2246">
        <v>1</v>
      </c>
      <c r="E2246">
        <v>4</v>
      </c>
      <c r="G2246" s="230">
        <v>0.41424499999999997</v>
      </c>
      <c r="I2246" s="138">
        <v>0.50058500000000006</v>
      </c>
      <c r="M2246" s="137">
        <v>0.38383499999999998</v>
      </c>
    </row>
    <row r="2247" spans="1:14" ht="15">
      <c r="A2247" t="s">
        <v>143</v>
      </c>
      <c r="B2247" t="s">
        <v>178</v>
      </c>
      <c r="C2247">
        <v>2012</v>
      </c>
      <c r="D2247">
        <v>1</v>
      </c>
      <c r="E2247">
        <v>5</v>
      </c>
      <c r="G2247" s="230">
        <v>0.63143000000000005</v>
      </c>
      <c r="I2247" s="138">
        <v>0.54360999999999993</v>
      </c>
      <c r="M2247" s="137">
        <v>0.64983499999999994</v>
      </c>
    </row>
    <row r="2248" spans="1:14" ht="15">
      <c r="A2248" t="s">
        <v>143</v>
      </c>
      <c r="B2248" t="s">
        <v>178</v>
      </c>
      <c r="C2248">
        <v>2012</v>
      </c>
      <c r="D2248">
        <v>1</v>
      </c>
      <c r="E2248">
        <v>6</v>
      </c>
      <c r="G2248" s="230">
        <v>0.60224999999999995</v>
      </c>
      <c r="I2248" s="138">
        <v>0.51564500000000002</v>
      </c>
      <c r="M2248" s="137">
        <v>0.65458499999999997</v>
      </c>
    </row>
    <row r="2249" spans="1:14" ht="15">
      <c r="A2249" t="s">
        <v>143</v>
      </c>
      <c r="B2249" t="s">
        <v>178</v>
      </c>
      <c r="C2249">
        <v>2012</v>
      </c>
      <c r="D2249">
        <v>1</v>
      </c>
      <c r="E2249">
        <v>7</v>
      </c>
      <c r="G2249" s="230">
        <v>0.60387999999999997</v>
      </c>
      <c r="I2249" s="138">
        <v>0.597275</v>
      </c>
      <c r="M2249" s="137">
        <v>0.65229000000000004</v>
      </c>
    </row>
    <row r="2250" spans="1:14" ht="15">
      <c r="A2250" t="s">
        <v>143</v>
      </c>
      <c r="B2250" t="s">
        <v>178</v>
      </c>
      <c r="C2250">
        <v>2012</v>
      </c>
      <c r="D2250">
        <v>1</v>
      </c>
      <c r="E2250">
        <v>8</v>
      </c>
      <c r="G2250" s="230">
        <v>0.52310999999999996</v>
      </c>
      <c r="I2250" s="138">
        <v>0.49373500000000003</v>
      </c>
      <c r="M2250" s="137">
        <v>0.53405500000000006</v>
      </c>
    </row>
    <row r="2251" spans="1:14" ht="15">
      <c r="A2251" t="s">
        <v>143</v>
      </c>
      <c r="B2251" t="s">
        <v>178</v>
      </c>
      <c r="C2251">
        <v>2012</v>
      </c>
      <c r="D2251">
        <v>1</v>
      </c>
      <c r="E2251">
        <v>9</v>
      </c>
      <c r="G2251" s="230">
        <v>0.55271999999999999</v>
      </c>
      <c r="I2251" s="138">
        <v>0.58462499999999995</v>
      </c>
      <c r="M2251" s="137">
        <v>0.51672000000000007</v>
      </c>
    </row>
    <row r="2252" spans="1:14" ht="15">
      <c r="A2252" t="s">
        <v>143</v>
      </c>
      <c r="B2252" t="s">
        <v>178</v>
      </c>
      <c r="C2252">
        <v>2012</v>
      </c>
      <c r="D2252">
        <v>1</v>
      </c>
      <c r="E2252">
        <v>10</v>
      </c>
      <c r="G2252" s="230">
        <v>0.61684000000000005</v>
      </c>
      <c r="I2252" s="138">
        <v>0.5728899999999999</v>
      </c>
      <c r="M2252" s="137">
        <v>0.54627500000000007</v>
      </c>
    </row>
    <row r="2253" spans="1:14" ht="15">
      <c r="A2253" t="s">
        <v>143</v>
      </c>
      <c r="B2253" t="s">
        <v>178</v>
      </c>
      <c r="C2253">
        <v>2012</v>
      </c>
      <c r="D2253">
        <v>1</v>
      </c>
      <c r="E2253">
        <v>11</v>
      </c>
      <c r="G2253" s="230">
        <v>0.564855</v>
      </c>
      <c r="I2253" s="138">
        <v>0.47093000000000002</v>
      </c>
      <c r="M2253" s="137">
        <v>0.59516499999999994</v>
      </c>
    </row>
    <row r="2254" spans="1:14" ht="15">
      <c r="A2254" t="s">
        <v>143</v>
      </c>
      <c r="B2254" t="s">
        <v>178</v>
      </c>
      <c r="C2254">
        <v>2012</v>
      </c>
      <c r="D2254">
        <v>1</v>
      </c>
      <c r="E2254">
        <v>12</v>
      </c>
      <c r="G2254" s="230">
        <v>0.48501</v>
      </c>
      <c r="I2254" s="138">
        <v>0.48921500000000001</v>
      </c>
      <c r="M2254" s="137">
        <v>0.51173000000000002</v>
      </c>
    </row>
    <row r="2255" spans="1:14" ht="15">
      <c r="A2255" t="s">
        <v>143</v>
      </c>
      <c r="B2255" t="s">
        <v>178</v>
      </c>
      <c r="C2255">
        <v>2012</v>
      </c>
      <c r="D2255">
        <v>1</v>
      </c>
      <c r="E2255">
        <v>13</v>
      </c>
      <c r="G2255" s="230">
        <v>0.64852500000000002</v>
      </c>
      <c r="I2255" s="138">
        <v>0.74801499999999999</v>
      </c>
      <c r="M2255" s="137">
        <v>0.56854499999999997</v>
      </c>
    </row>
    <row r="2256" spans="1:14" ht="15">
      <c r="A2256" t="s">
        <v>143</v>
      </c>
      <c r="B2256" t="s">
        <v>178</v>
      </c>
      <c r="C2256">
        <v>2012</v>
      </c>
      <c r="D2256">
        <v>1</v>
      </c>
      <c r="E2256">
        <v>14</v>
      </c>
      <c r="G2256" s="230">
        <v>0.56291999999999998</v>
      </c>
      <c r="I2256" s="138">
        <v>0.54962500000000003</v>
      </c>
      <c r="M2256" s="137">
        <v>0.58522999999999992</v>
      </c>
    </row>
    <row r="2257" spans="1:13" ht="15">
      <c r="A2257" t="s">
        <v>143</v>
      </c>
      <c r="B2257" t="s">
        <v>178</v>
      </c>
      <c r="C2257">
        <v>2012</v>
      </c>
      <c r="D2257">
        <v>2</v>
      </c>
      <c r="E2257">
        <v>1</v>
      </c>
      <c r="G2257" s="230">
        <v>0.44347999999999999</v>
      </c>
      <c r="I2257" s="138">
        <v>0.39513500000000001</v>
      </c>
      <c r="M2257" s="137">
        <v>0.42177500000000001</v>
      </c>
    </row>
    <row r="2258" spans="1:13" ht="15">
      <c r="A2258" t="s">
        <v>143</v>
      </c>
      <c r="B2258" t="s">
        <v>178</v>
      </c>
      <c r="C2258">
        <v>2012</v>
      </c>
      <c r="D2258">
        <v>2</v>
      </c>
      <c r="E2258">
        <v>2</v>
      </c>
      <c r="G2258" s="230">
        <v>0.46546999999999999</v>
      </c>
      <c r="I2258" s="138">
        <v>0.342775</v>
      </c>
      <c r="M2258" s="137">
        <v>0.50066500000000003</v>
      </c>
    </row>
    <row r="2259" spans="1:13" ht="15">
      <c r="A2259" t="s">
        <v>143</v>
      </c>
      <c r="B2259" t="s">
        <v>178</v>
      </c>
      <c r="C2259">
        <v>2012</v>
      </c>
      <c r="D2259">
        <v>2</v>
      </c>
      <c r="E2259">
        <v>3</v>
      </c>
      <c r="G2259" s="230">
        <v>0.40200000000000002</v>
      </c>
      <c r="I2259" s="138">
        <v>0.44292000000000004</v>
      </c>
      <c r="M2259" s="137">
        <v>0.40645999999999999</v>
      </c>
    </row>
    <row r="2260" spans="1:13" ht="15">
      <c r="A2260" t="s">
        <v>143</v>
      </c>
      <c r="B2260" t="s">
        <v>178</v>
      </c>
      <c r="C2260">
        <v>2012</v>
      </c>
      <c r="D2260">
        <v>2</v>
      </c>
      <c r="E2260">
        <v>4</v>
      </c>
      <c r="G2260" s="230">
        <v>0.43427500000000002</v>
      </c>
      <c r="I2260" s="138">
        <v>0.49944499999999997</v>
      </c>
      <c r="M2260" s="137">
        <v>0.40487499999999998</v>
      </c>
    </row>
    <row r="2261" spans="1:13" ht="15">
      <c r="A2261" t="s">
        <v>143</v>
      </c>
      <c r="B2261" t="s">
        <v>178</v>
      </c>
      <c r="C2261">
        <v>2012</v>
      </c>
      <c r="D2261">
        <v>2</v>
      </c>
      <c r="E2261">
        <v>5</v>
      </c>
      <c r="G2261" s="230">
        <v>0.63653000000000004</v>
      </c>
      <c r="I2261" s="138">
        <v>0.62990000000000002</v>
      </c>
      <c r="M2261" s="137">
        <v>0.63166499999999992</v>
      </c>
    </row>
    <row r="2262" spans="1:13" ht="15">
      <c r="A2262" t="s">
        <v>143</v>
      </c>
      <c r="B2262" t="s">
        <v>178</v>
      </c>
      <c r="C2262">
        <v>2012</v>
      </c>
      <c r="D2262">
        <v>2</v>
      </c>
      <c r="E2262">
        <v>6</v>
      </c>
      <c r="G2262" s="230">
        <v>0.72613000000000005</v>
      </c>
      <c r="I2262" s="138">
        <v>0.63580499999999995</v>
      </c>
      <c r="M2262" s="137">
        <v>0.81792500000000001</v>
      </c>
    </row>
    <row r="2263" spans="1:13" ht="15">
      <c r="A2263" t="s">
        <v>143</v>
      </c>
      <c r="B2263" t="s">
        <v>178</v>
      </c>
      <c r="C2263">
        <v>2012</v>
      </c>
      <c r="D2263">
        <v>2</v>
      </c>
      <c r="E2263">
        <v>7</v>
      </c>
      <c r="G2263" s="230">
        <v>0.69937499999999997</v>
      </c>
      <c r="I2263" s="138">
        <v>0.75087999999999999</v>
      </c>
      <c r="M2263" s="137">
        <v>0.74807999999999997</v>
      </c>
    </row>
    <row r="2264" spans="1:13" ht="15">
      <c r="A2264" t="s">
        <v>143</v>
      </c>
      <c r="B2264" t="s">
        <v>178</v>
      </c>
      <c r="C2264">
        <v>2012</v>
      </c>
      <c r="D2264">
        <v>2</v>
      </c>
      <c r="E2264">
        <v>8</v>
      </c>
      <c r="G2264" s="230">
        <v>0.60029500000000002</v>
      </c>
      <c r="I2264" s="138">
        <v>0.52961499999999995</v>
      </c>
      <c r="M2264" s="137">
        <v>0.70584000000000002</v>
      </c>
    </row>
    <row r="2265" spans="1:13" ht="15">
      <c r="A2265" t="s">
        <v>143</v>
      </c>
      <c r="B2265" t="s">
        <v>178</v>
      </c>
      <c r="C2265">
        <v>2012</v>
      </c>
      <c r="D2265">
        <v>2</v>
      </c>
      <c r="E2265">
        <v>9</v>
      </c>
      <c r="G2265" s="230">
        <v>0.61734999999999995</v>
      </c>
      <c r="I2265" s="138">
        <v>0.6415249999999999</v>
      </c>
      <c r="M2265" s="137">
        <v>0.66715999999999998</v>
      </c>
    </row>
    <row r="2266" spans="1:13" ht="15">
      <c r="A2266" t="s">
        <v>143</v>
      </c>
      <c r="B2266" t="s">
        <v>178</v>
      </c>
      <c r="C2266">
        <v>2012</v>
      </c>
      <c r="D2266">
        <v>2</v>
      </c>
      <c r="E2266">
        <v>10</v>
      </c>
      <c r="G2266" s="230">
        <v>0.65998999999999997</v>
      </c>
      <c r="I2266" s="138">
        <v>0.53936499999999998</v>
      </c>
      <c r="M2266" s="137">
        <v>0.67015000000000002</v>
      </c>
    </row>
    <row r="2267" spans="1:13" ht="15">
      <c r="A2267" t="s">
        <v>143</v>
      </c>
      <c r="B2267" t="s">
        <v>178</v>
      </c>
      <c r="C2267">
        <v>2012</v>
      </c>
      <c r="D2267">
        <v>2</v>
      </c>
      <c r="E2267">
        <v>11</v>
      </c>
      <c r="G2267" s="230">
        <v>0.61365000000000003</v>
      </c>
      <c r="I2267" s="138">
        <v>0.43972999999999995</v>
      </c>
      <c r="M2267" s="137">
        <v>0.63170999999999999</v>
      </c>
    </row>
    <row r="2268" spans="1:13" ht="15">
      <c r="A2268" t="s">
        <v>143</v>
      </c>
      <c r="B2268" t="s">
        <v>178</v>
      </c>
      <c r="C2268">
        <v>2012</v>
      </c>
      <c r="D2268">
        <v>2</v>
      </c>
      <c r="E2268">
        <v>12</v>
      </c>
      <c r="G2268" s="230">
        <v>0.59073500000000001</v>
      </c>
      <c r="I2268" s="138">
        <v>0.49573500000000004</v>
      </c>
      <c r="M2268" s="137">
        <v>0.70943500000000004</v>
      </c>
    </row>
    <row r="2269" spans="1:13" ht="15">
      <c r="A2269" t="s">
        <v>143</v>
      </c>
      <c r="B2269" t="s">
        <v>178</v>
      </c>
      <c r="C2269">
        <v>2012</v>
      </c>
      <c r="D2269">
        <v>2</v>
      </c>
      <c r="E2269">
        <v>13</v>
      </c>
      <c r="G2269" s="230">
        <v>0.55112499999999998</v>
      </c>
      <c r="I2269" s="138">
        <v>0.615595</v>
      </c>
      <c r="M2269" s="137">
        <v>0.58448999999999995</v>
      </c>
    </row>
    <row r="2270" spans="1:13" ht="15">
      <c r="A2270" t="s">
        <v>143</v>
      </c>
      <c r="B2270" t="s">
        <v>178</v>
      </c>
      <c r="C2270">
        <v>2012</v>
      </c>
      <c r="D2270">
        <v>2</v>
      </c>
      <c r="E2270">
        <v>14</v>
      </c>
      <c r="G2270" s="230">
        <v>0.62437500000000001</v>
      </c>
      <c r="I2270" s="138">
        <v>0.55642000000000003</v>
      </c>
      <c r="M2270" s="137">
        <v>0.66872500000000001</v>
      </c>
    </row>
    <row r="2271" spans="1:13" ht="15">
      <c r="A2271" t="s">
        <v>143</v>
      </c>
      <c r="B2271" t="s">
        <v>178</v>
      </c>
      <c r="C2271">
        <v>2012</v>
      </c>
      <c r="D2271">
        <v>3</v>
      </c>
      <c r="E2271">
        <v>1</v>
      </c>
      <c r="G2271" s="230">
        <v>0.49129499999999998</v>
      </c>
      <c r="I2271" s="138">
        <v>0.35352499999999998</v>
      </c>
      <c r="M2271" s="137">
        <v>0.472105</v>
      </c>
    </row>
    <row r="2272" spans="1:13" ht="15">
      <c r="A2272" t="s">
        <v>143</v>
      </c>
      <c r="B2272" t="s">
        <v>178</v>
      </c>
      <c r="C2272">
        <v>2012</v>
      </c>
      <c r="D2272">
        <v>3</v>
      </c>
      <c r="E2272">
        <v>2</v>
      </c>
      <c r="G2272" s="230">
        <v>0.48226999999999998</v>
      </c>
      <c r="I2272" s="138">
        <v>0.44423000000000001</v>
      </c>
      <c r="M2272" s="137">
        <v>0.46335999999999999</v>
      </c>
    </row>
    <row r="2273" spans="1:13" ht="15">
      <c r="A2273" t="s">
        <v>143</v>
      </c>
      <c r="B2273" t="s">
        <v>178</v>
      </c>
      <c r="C2273">
        <v>2012</v>
      </c>
      <c r="D2273">
        <v>3</v>
      </c>
      <c r="E2273">
        <v>3</v>
      </c>
      <c r="G2273" s="230">
        <v>0.48981000000000002</v>
      </c>
      <c r="I2273" s="138">
        <v>0.40586</v>
      </c>
      <c r="M2273" s="137">
        <v>0.45945499999999995</v>
      </c>
    </row>
    <row r="2274" spans="1:13" ht="15">
      <c r="A2274" t="s">
        <v>143</v>
      </c>
      <c r="B2274" t="s">
        <v>178</v>
      </c>
      <c r="C2274">
        <v>2012</v>
      </c>
      <c r="D2274">
        <v>3</v>
      </c>
      <c r="E2274">
        <v>4</v>
      </c>
      <c r="G2274" s="230">
        <v>0.56178499999999998</v>
      </c>
      <c r="I2274" s="138">
        <v>0.58247000000000004</v>
      </c>
      <c r="M2274" s="137">
        <v>0.48087999999999997</v>
      </c>
    </row>
    <row r="2275" spans="1:13" ht="15">
      <c r="A2275" t="s">
        <v>143</v>
      </c>
      <c r="B2275" t="s">
        <v>178</v>
      </c>
      <c r="C2275">
        <v>2012</v>
      </c>
      <c r="D2275">
        <v>3</v>
      </c>
      <c r="E2275">
        <v>5</v>
      </c>
      <c r="G2275" s="230">
        <v>0.66733500000000001</v>
      </c>
      <c r="I2275" s="138">
        <v>0.62243000000000004</v>
      </c>
      <c r="M2275" s="137">
        <v>0.64115500000000003</v>
      </c>
    </row>
    <row r="2276" spans="1:13" ht="15">
      <c r="A2276" t="s">
        <v>143</v>
      </c>
      <c r="B2276" t="s">
        <v>178</v>
      </c>
      <c r="C2276">
        <v>2012</v>
      </c>
      <c r="D2276">
        <v>3</v>
      </c>
      <c r="E2276">
        <v>6</v>
      </c>
      <c r="G2276" s="230">
        <v>0.61112500000000003</v>
      </c>
      <c r="I2276" s="138">
        <v>0.48975000000000002</v>
      </c>
      <c r="M2276" s="137">
        <v>0.57758500000000002</v>
      </c>
    </row>
    <row r="2277" spans="1:13" ht="15">
      <c r="A2277" t="s">
        <v>143</v>
      </c>
      <c r="B2277" t="s">
        <v>178</v>
      </c>
      <c r="C2277">
        <v>2012</v>
      </c>
      <c r="D2277">
        <v>3</v>
      </c>
      <c r="E2277">
        <v>7</v>
      </c>
      <c r="G2277" s="230">
        <v>0.67842499999999994</v>
      </c>
      <c r="I2277" s="138">
        <v>0.62204999999999999</v>
      </c>
      <c r="M2277" s="137">
        <v>0.69934000000000007</v>
      </c>
    </row>
    <row r="2278" spans="1:13" ht="15">
      <c r="A2278" t="s">
        <v>143</v>
      </c>
      <c r="B2278" t="s">
        <v>178</v>
      </c>
      <c r="C2278">
        <v>2012</v>
      </c>
      <c r="D2278">
        <v>3</v>
      </c>
      <c r="E2278">
        <v>8</v>
      </c>
      <c r="G2278" s="230">
        <v>0.59477000000000002</v>
      </c>
      <c r="I2278" s="138">
        <v>0.59854499999999999</v>
      </c>
      <c r="M2278" s="137">
        <v>0.57431499999999991</v>
      </c>
    </row>
    <row r="2279" spans="1:13" ht="15">
      <c r="A2279" t="s">
        <v>143</v>
      </c>
      <c r="B2279" t="s">
        <v>178</v>
      </c>
      <c r="C2279">
        <v>2012</v>
      </c>
      <c r="D2279">
        <v>3</v>
      </c>
      <c r="E2279">
        <v>9</v>
      </c>
      <c r="G2279" s="230">
        <v>0.57279500000000005</v>
      </c>
      <c r="I2279" s="138">
        <v>0.56248500000000001</v>
      </c>
      <c r="M2279" s="137">
        <v>0.48898999999999998</v>
      </c>
    </row>
    <row r="2280" spans="1:13" ht="15">
      <c r="A2280" t="s">
        <v>143</v>
      </c>
      <c r="B2280" t="s">
        <v>178</v>
      </c>
      <c r="C2280">
        <v>2012</v>
      </c>
      <c r="D2280">
        <v>3</v>
      </c>
      <c r="E2280">
        <v>10</v>
      </c>
      <c r="G2280" s="230">
        <v>0.62763999999999998</v>
      </c>
      <c r="I2280" s="138">
        <v>0.63890500000000006</v>
      </c>
      <c r="M2280" s="137">
        <v>0.64288999999999996</v>
      </c>
    </row>
    <row r="2281" spans="1:13" ht="15">
      <c r="A2281" t="s">
        <v>143</v>
      </c>
      <c r="B2281" t="s">
        <v>178</v>
      </c>
      <c r="C2281">
        <v>2012</v>
      </c>
      <c r="D2281">
        <v>3</v>
      </c>
      <c r="E2281">
        <v>11</v>
      </c>
      <c r="G2281" s="230">
        <v>0.67956000000000005</v>
      </c>
      <c r="I2281" s="138">
        <v>0.54388499999999995</v>
      </c>
      <c r="M2281" s="137">
        <v>0.62067499999999998</v>
      </c>
    </row>
    <row r="2282" spans="1:13" ht="15">
      <c r="A2282" t="s">
        <v>143</v>
      </c>
      <c r="B2282" t="s">
        <v>178</v>
      </c>
      <c r="C2282">
        <v>2012</v>
      </c>
      <c r="D2282">
        <v>3</v>
      </c>
      <c r="E2282">
        <v>12</v>
      </c>
      <c r="G2282" s="230">
        <v>0.50951000000000002</v>
      </c>
      <c r="I2282" s="138">
        <v>0.59776000000000007</v>
      </c>
      <c r="M2282" s="137">
        <v>0.43842500000000001</v>
      </c>
    </row>
    <row r="2283" spans="1:13" ht="15">
      <c r="A2283" t="s">
        <v>143</v>
      </c>
      <c r="B2283" t="s">
        <v>178</v>
      </c>
      <c r="C2283">
        <v>2012</v>
      </c>
      <c r="D2283">
        <v>3</v>
      </c>
      <c r="E2283">
        <v>13</v>
      </c>
      <c r="G2283" s="230">
        <v>0.65671000000000002</v>
      </c>
      <c r="I2283" s="138">
        <v>0.60538499999999995</v>
      </c>
      <c r="M2283" s="137">
        <v>0.61697000000000002</v>
      </c>
    </row>
    <row r="2284" spans="1:13" ht="15">
      <c r="A2284" t="s">
        <v>143</v>
      </c>
      <c r="B2284" t="s">
        <v>178</v>
      </c>
      <c r="C2284">
        <v>2012</v>
      </c>
      <c r="D2284">
        <v>3</v>
      </c>
      <c r="E2284">
        <v>14</v>
      </c>
      <c r="G2284" s="230">
        <v>0.49568499999999999</v>
      </c>
      <c r="I2284" s="138">
        <v>0.58721500000000004</v>
      </c>
      <c r="M2284" s="137">
        <v>0.40786499999999998</v>
      </c>
    </row>
    <row r="2285" spans="1:13" ht="15">
      <c r="A2285" t="s">
        <v>143</v>
      </c>
      <c r="B2285" t="s">
        <v>178</v>
      </c>
      <c r="C2285">
        <v>2012</v>
      </c>
      <c r="D2285">
        <v>4</v>
      </c>
      <c r="E2285">
        <v>1</v>
      </c>
      <c r="G2285" s="230">
        <v>0.39168500000000001</v>
      </c>
      <c r="I2285" s="138">
        <v>0.34378999999999998</v>
      </c>
      <c r="M2285" s="137">
        <v>0.32574000000000003</v>
      </c>
    </row>
    <row r="2286" spans="1:13" ht="15">
      <c r="A2286" t="s">
        <v>143</v>
      </c>
      <c r="B2286" t="s">
        <v>178</v>
      </c>
      <c r="C2286">
        <v>2012</v>
      </c>
      <c r="D2286">
        <v>4</v>
      </c>
      <c r="E2286">
        <v>2</v>
      </c>
      <c r="G2286" s="230">
        <v>0.49401499999999998</v>
      </c>
      <c r="I2286" s="138">
        <v>0.41269500000000003</v>
      </c>
      <c r="M2286" s="137">
        <v>0.44474000000000002</v>
      </c>
    </row>
    <row r="2287" spans="1:13" ht="15">
      <c r="A2287" t="s">
        <v>143</v>
      </c>
      <c r="B2287" t="s">
        <v>178</v>
      </c>
      <c r="C2287">
        <v>2012</v>
      </c>
      <c r="D2287">
        <v>4</v>
      </c>
      <c r="E2287">
        <v>3</v>
      </c>
      <c r="G2287" s="230">
        <v>0.54827999999999999</v>
      </c>
      <c r="I2287" s="138">
        <v>0.51663000000000003</v>
      </c>
      <c r="M2287" s="137">
        <v>0.56398499999999996</v>
      </c>
    </row>
    <row r="2288" spans="1:13" ht="15">
      <c r="A2288" t="s">
        <v>143</v>
      </c>
      <c r="B2288" t="s">
        <v>178</v>
      </c>
      <c r="C2288">
        <v>2012</v>
      </c>
      <c r="D2288">
        <v>4</v>
      </c>
      <c r="E2288">
        <v>4</v>
      </c>
      <c r="G2288" s="230">
        <v>0.63636000000000004</v>
      </c>
      <c r="I2288" s="138">
        <v>0.56834000000000007</v>
      </c>
      <c r="M2288" s="137">
        <v>0.58101500000000006</v>
      </c>
    </row>
    <row r="2289" spans="1:13" ht="15">
      <c r="A2289" t="s">
        <v>143</v>
      </c>
      <c r="B2289" t="s">
        <v>178</v>
      </c>
      <c r="C2289">
        <v>2012</v>
      </c>
      <c r="D2289">
        <v>4</v>
      </c>
      <c r="E2289">
        <v>5</v>
      </c>
      <c r="G2289" s="230">
        <v>0.61785999999999996</v>
      </c>
      <c r="I2289" s="138">
        <v>0.52758499999999997</v>
      </c>
      <c r="M2289" s="137">
        <v>0.51292500000000008</v>
      </c>
    </row>
    <row r="2290" spans="1:13" ht="15">
      <c r="A2290" t="s">
        <v>143</v>
      </c>
      <c r="B2290" t="s">
        <v>178</v>
      </c>
      <c r="C2290">
        <v>2012</v>
      </c>
      <c r="D2290">
        <v>4</v>
      </c>
      <c r="E2290">
        <v>6</v>
      </c>
      <c r="G2290" s="230">
        <v>0.57050999999999996</v>
      </c>
      <c r="I2290" s="138">
        <v>0.48390500000000003</v>
      </c>
      <c r="M2290" s="137">
        <v>0.51051000000000002</v>
      </c>
    </row>
    <row r="2291" spans="1:13" ht="15">
      <c r="A2291" t="s">
        <v>143</v>
      </c>
      <c r="B2291" t="s">
        <v>178</v>
      </c>
      <c r="C2291">
        <v>2012</v>
      </c>
      <c r="D2291">
        <v>4</v>
      </c>
      <c r="E2291">
        <v>7</v>
      </c>
      <c r="G2291" s="230">
        <v>0.66008500000000003</v>
      </c>
      <c r="I2291" s="138">
        <v>0.59051999999999993</v>
      </c>
      <c r="M2291" s="137">
        <v>0.59868499999999991</v>
      </c>
    </row>
    <row r="2292" spans="1:13" ht="15">
      <c r="A2292" t="s">
        <v>143</v>
      </c>
      <c r="B2292" t="s">
        <v>178</v>
      </c>
      <c r="C2292">
        <v>2012</v>
      </c>
      <c r="D2292">
        <v>4</v>
      </c>
      <c r="E2292">
        <v>8</v>
      </c>
      <c r="G2292" s="230">
        <v>0.62775499999999995</v>
      </c>
      <c r="I2292" s="138">
        <v>0.55928500000000003</v>
      </c>
      <c r="M2292" s="137">
        <v>0.65354999999999996</v>
      </c>
    </row>
    <row r="2293" spans="1:13" ht="15">
      <c r="A2293" t="s">
        <v>143</v>
      </c>
      <c r="B2293" t="s">
        <v>178</v>
      </c>
      <c r="C2293">
        <v>2012</v>
      </c>
      <c r="D2293">
        <v>4</v>
      </c>
      <c r="E2293">
        <v>9</v>
      </c>
      <c r="G2293" s="230">
        <v>0.63188</v>
      </c>
      <c r="I2293" s="138">
        <v>0.55227500000000007</v>
      </c>
      <c r="M2293" s="137">
        <v>0.56512000000000007</v>
      </c>
    </row>
    <row r="2294" spans="1:13" ht="15">
      <c r="A2294" t="s">
        <v>143</v>
      </c>
      <c r="B2294" t="s">
        <v>178</v>
      </c>
      <c r="C2294">
        <v>2012</v>
      </c>
      <c r="D2294">
        <v>4</v>
      </c>
      <c r="E2294">
        <v>10</v>
      </c>
      <c r="G2294" s="230">
        <v>0.52561999999999998</v>
      </c>
      <c r="I2294" s="138">
        <v>0.44564000000000004</v>
      </c>
      <c r="M2294" s="137">
        <v>0.49240000000000006</v>
      </c>
    </row>
    <row r="2295" spans="1:13" ht="15">
      <c r="A2295" t="s">
        <v>143</v>
      </c>
      <c r="B2295" t="s">
        <v>178</v>
      </c>
      <c r="C2295">
        <v>2012</v>
      </c>
      <c r="D2295">
        <v>4</v>
      </c>
      <c r="E2295">
        <v>11</v>
      </c>
      <c r="G2295" s="230">
        <v>0.55801500000000004</v>
      </c>
      <c r="I2295" s="138">
        <v>0.48770500000000006</v>
      </c>
      <c r="M2295" s="137">
        <v>0.59289499999999995</v>
      </c>
    </row>
    <row r="2296" spans="1:13" ht="15">
      <c r="A2296" t="s">
        <v>143</v>
      </c>
      <c r="B2296" t="s">
        <v>178</v>
      </c>
      <c r="C2296">
        <v>2012</v>
      </c>
      <c r="D2296">
        <v>4</v>
      </c>
      <c r="E2296">
        <v>12</v>
      </c>
      <c r="G2296" s="230">
        <v>0.63049999999999995</v>
      </c>
      <c r="I2296" s="138">
        <v>0.56169500000000006</v>
      </c>
      <c r="M2296" s="137">
        <v>0.58023999999999998</v>
      </c>
    </row>
    <row r="2297" spans="1:13" ht="15">
      <c r="A2297" t="s">
        <v>143</v>
      </c>
      <c r="B2297" t="s">
        <v>178</v>
      </c>
      <c r="C2297">
        <v>2012</v>
      </c>
      <c r="D2297">
        <v>4</v>
      </c>
      <c r="E2297">
        <v>13</v>
      </c>
      <c r="G2297" s="230">
        <v>0.65583499999999995</v>
      </c>
      <c r="I2297" s="138">
        <v>0.61986999999999992</v>
      </c>
      <c r="M2297" s="137">
        <v>0.66620000000000001</v>
      </c>
    </row>
    <row r="2298" spans="1:13" ht="15">
      <c r="A2298" t="s">
        <v>143</v>
      </c>
      <c r="B2298" t="s">
        <v>178</v>
      </c>
      <c r="C2298">
        <v>2012</v>
      </c>
      <c r="D2298">
        <v>4</v>
      </c>
      <c r="E2298">
        <v>14</v>
      </c>
      <c r="G2298" s="230">
        <v>0.65043499999999999</v>
      </c>
      <c r="I2298" s="138">
        <v>0.558535</v>
      </c>
      <c r="M2298" s="137">
        <v>0.58816000000000002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9"/>
  <sheetViews>
    <sheetView topLeftCell="I1" workbookViewId="0">
      <selection activeCell="V16" sqref="V16"/>
    </sheetView>
  </sheetViews>
  <sheetFormatPr defaultColWidth="12.5703125" defaultRowHeight="15.75"/>
  <cols>
    <col min="1" max="1" width="12.5703125" style="410"/>
    <col min="2" max="16384" width="12.5703125" style="409"/>
  </cols>
  <sheetData>
    <row r="1" spans="1:13">
      <c r="A1" s="410" t="s">
        <v>795</v>
      </c>
    </row>
    <row r="2" spans="1:13">
      <c r="A2" s="410" t="s">
        <v>794</v>
      </c>
    </row>
    <row r="4" spans="1:13">
      <c r="B4" s="409" t="s">
        <v>793</v>
      </c>
      <c r="C4" s="409" t="s">
        <v>792</v>
      </c>
      <c r="D4" s="409" t="s">
        <v>791</v>
      </c>
      <c r="E4" s="409" t="s">
        <v>790</v>
      </c>
      <c r="K4" s="420" t="s">
        <v>789</v>
      </c>
      <c r="L4" s="420" t="s">
        <v>788</v>
      </c>
    </row>
    <row r="5" spans="1:13">
      <c r="A5" s="412" t="s">
        <v>787</v>
      </c>
      <c r="B5" s="409">
        <v>44.4</v>
      </c>
      <c r="C5" s="411" t="s">
        <v>786</v>
      </c>
      <c r="D5" s="411" t="s">
        <v>785</v>
      </c>
      <c r="E5" s="411" t="s">
        <v>784</v>
      </c>
      <c r="H5" s="419" t="s">
        <v>0</v>
      </c>
      <c r="I5" s="419" t="s">
        <v>783</v>
      </c>
      <c r="J5" s="419" t="s">
        <v>813</v>
      </c>
      <c r="K5" s="455" t="s">
        <v>830</v>
      </c>
      <c r="L5" s="418" t="s">
        <v>831</v>
      </c>
    </row>
    <row r="6" spans="1:13">
      <c r="A6" s="412" t="s">
        <v>782</v>
      </c>
      <c r="B6" s="409">
        <v>50.2</v>
      </c>
      <c r="C6" s="411" t="s">
        <v>486</v>
      </c>
      <c r="D6" s="411" t="s">
        <v>781</v>
      </c>
      <c r="E6" s="411"/>
      <c r="H6" s="409">
        <v>1993</v>
      </c>
      <c r="I6" s="409">
        <v>34.630000000000003</v>
      </c>
      <c r="J6" s="409">
        <v>879</v>
      </c>
      <c r="K6" s="409">
        <v>57.54621848739496</v>
      </c>
      <c r="L6" s="409">
        <f>(K6-32)*5/9</f>
        <v>14.192343604108309</v>
      </c>
      <c r="M6" s="409">
        <v>57.54621848739496</v>
      </c>
    </row>
    <row r="7" spans="1:13">
      <c r="A7" s="412" t="s">
        <v>780</v>
      </c>
      <c r="B7" s="409">
        <v>57</v>
      </c>
      <c r="C7" s="411" t="s">
        <v>779</v>
      </c>
      <c r="D7" s="411" t="s">
        <v>778</v>
      </c>
      <c r="E7" s="411" t="s">
        <v>777</v>
      </c>
      <c r="H7" s="409">
        <v>1994</v>
      </c>
      <c r="I7" s="416">
        <v>31.26</v>
      </c>
      <c r="J7" s="409">
        <f>I7*2.54*10</f>
        <v>794.00400000000002</v>
      </c>
      <c r="K7" s="409">
        <v>56.481132075471699</v>
      </c>
      <c r="L7" s="409">
        <f t="shared" ref="L7:L29" si="0">(K7-32)*5/9</f>
        <v>13.60062893081761</v>
      </c>
      <c r="M7" s="409">
        <v>56.481132075471699</v>
      </c>
    </row>
    <row r="8" spans="1:13">
      <c r="A8" s="412" t="s">
        <v>776</v>
      </c>
      <c r="B8" s="409">
        <v>64.7</v>
      </c>
      <c r="C8" s="411" t="s">
        <v>775</v>
      </c>
      <c r="D8" s="411" t="s">
        <v>482</v>
      </c>
      <c r="E8" s="411" t="s">
        <v>774</v>
      </c>
      <c r="H8" s="409">
        <v>1995</v>
      </c>
      <c r="I8" s="416">
        <v>37.56</v>
      </c>
      <c r="J8" s="409">
        <f t="shared" ref="J8:J29" si="1">I8*2.54*10</f>
        <v>954.024</v>
      </c>
      <c r="K8" s="409">
        <v>57.991525423728817</v>
      </c>
      <c r="L8" s="409">
        <f t="shared" si="0"/>
        <v>14.43973634651601</v>
      </c>
      <c r="M8" s="409">
        <v>57.991525423728817</v>
      </c>
    </row>
    <row r="9" spans="1:13">
      <c r="A9" s="412" t="s">
        <v>773</v>
      </c>
      <c r="B9" s="409">
        <v>80</v>
      </c>
      <c r="C9" s="411" t="s">
        <v>772</v>
      </c>
      <c r="D9" s="411" t="s">
        <v>575</v>
      </c>
      <c r="E9" s="411" t="s">
        <v>771</v>
      </c>
      <c r="H9" s="409">
        <v>1996</v>
      </c>
      <c r="I9" s="417">
        <v>28.57</v>
      </c>
      <c r="J9" s="409">
        <f t="shared" si="1"/>
        <v>725.67800000000011</v>
      </c>
      <c r="K9" s="409">
        <v>57.581005586592177</v>
      </c>
      <c r="L9" s="409">
        <f t="shared" si="0"/>
        <v>14.211669770328987</v>
      </c>
      <c r="M9" s="409">
        <v>57.581005586592177</v>
      </c>
    </row>
    <row r="10" spans="1:13">
      <c r="A10" s="412" t="s">
        <v>770</v>
      </c>
      <c r="B10" s="409">
        <v>81.099999999999994</v>
      </c>
      <c r="C10" s="411" t="s">
        <v>769</v>
      </c>
      <c r="D10" s="411" t="s">
        <v>768</v>
      </c>
      <c r="E10" s="411" t="s">
        <v>767</v>
      </c>
      <c r="H10" s="409">
        <v>1997</v>
      </c>
      <c r="I10" s="417">
        <v>40.909999999999997</v>
      </c>
      <c r="J10" s="409">
        <f t="shared" si="1"/>
        <v>1039.1139999999998</v>
      </c>
      <c r="K10" s="409">
        <v>57.876712328767127</v>
      </c>
      <c r="L10" s="409">
        <f t="shared" si="0"/>
        <v>14.375951293759515</v>
      </c>
      <c r="M10" s="409">
        <v>57.876712328767127</v>
      </c>
    </row>
    <row r="11" spans="1:13">
      <c r="A11" s="412" t="s">
        <v>766</v>
      </c>
      <c r="B11" s="409">
        <v>78.3</v>
      </c>
      <c r="C11" s="411" t="s">
        <v>765</v>
      </c>
      <c r="D11" s="411" t="s">
        <v>764</v>
      </c>
      <c r="E11" s="411" t="s">
        <v>763</v>
      </c>
      <c r="H11" s="409">
        <v>1998</v>
      </c>
      <c r="I11" s="416">
        <v>35.369999999999997</v>
      </c>
      <c r="J11" s="409">
        <f t="shared" si="1"/>
        <v>898.39799999999991</v>
      </c>
      <c r="K11" s="409">
        <v>60.792243767313018</v>
      </c>
      <c r="L11" s="409">
        <f t="shared" si="0"/>
        <v>15.995690981840564</v>
      </c>
      <c r="M11" s="409">
        <v>60.792243767313018</v>
      </c>
    </row>
    <row r="12" spans="1:13">
      <c r="A12" s="412" t="s">
        <v>762</v>
      </c>
      <c r="B12" s="409">
        <v>70.099999999999994</v>
      </c>
      <c r="C12" s="411" t="s">
        <v>761</v>
      </c>
      <c r="D12" s="411" t="s">
        <v>760</v>
      </c>
      <c r="E12" s="411" t="s">
        <v>689</v>
      </c>
      <c r="H12" s="409">
        <v>1999</v>
      </c>
      <c r="I12" s="417">
        <v>42.28</v>
      </c>
      <c r="J12" s="409">
        <f t="shared" si="1"/>
        <v>1073.912</v>
      </c>
      <c r="K12" s="409">
        <v>60.792243767313018</v>
      </c>
      <c r="L12" s="409">
        <f t="shared" si="0"/>
        <v>15.995690981840564</v>
      </c>
      <c r="M12" s="409">
        <v>60.792243767313018</v>
      </c>
    </row>
    <row r="13" spans="1:13">
      <c r="A13" s="412" t="s">
        <v>759</v>
      </c>
      <c r="B13" s="409">
        <v>52.9</v>
      </c>
      <c r="C13" s="411" t="s">
        <v>758</v>
      </c>
      <c r="D13" s="411" t="s">
        <v>757</v>
      </c>
      <c r="E13" s="411" t="s">
        <v>756</v>
      </c>
      <c r="H13" s="409">
        <v>2000</v>
      </c>
      <c r="I13" s="417">
        <v>27.49</v>
      </c>
      <c r="J13" s="409">
        <f t="shared" si="1"/>
        <v>698.24600000000009</v>
      </c>
      <c r="K13" s="409">
        <v>58.774999999999999</v>
      </c>
      <c r="L13" s="409">
        <f t="shared" si="0"/>
        <v>14.875</v>
      </c>
      <c r="M13" s="409">
        <v>58.774999999999999</v>
      </c>
    </row>
    <row r="14" spans="1:13">
      <c r="A14" s="412" t="s">
        <v>755</v>
      </c>
      <c r="B14" s="409">
        <v>51.9</v>
      </c>
      <c r="C14" s="411" t="s">
        <v>486</v>
      </c>
      <c r="D14" s="411" t="s">
        <v>754</v>
      </c>
      <c r="E14" s="411" t="s">
        <v>753</v>
      </c>
      <c r="H14" s="409">
        <v>2001</v>
      </c>
      <c r="I14" s="417">
        <v>22.24</v>
      </c>
      <c r="J14" s="409">
        <f t="shared" si="1"/>
        <v>564.89599999999996</v>
      </c>
      <c r="K14" s="409">
        <v>59.89265536723164</v>
      </c>
      <c r="L14" s="409">
        <f t="shared" si="0"/>
        <v>15.495919648462023</v>
      </c>
      <c r="M14" s="409">
        <v>59.89265536723164</v>
      </c>
    </row>
    <row r="15" spans="1:13">
      <c r="A15" s="412" t="s">
        <v>752</v>
      </c>
      <c r="B15" s="409">
        <v>32.1</v>
      </c>
      <c r="C15" s="411" t="s">
        <v>751</v>
      </c>
      <c r="D15" s="411" t="s">
        <v>750</v>
      </c>
      <c r="E15" s="411"/>
      <c r="H15" s="409">
        <v>2002</v>
      </c>
      <c r="I15" s="417">
        <v>29.12</v>
      </c>
      <c r="J15" s="409">
        <f t="shared" si="1"/>
        <v>739.64799999999991</v>
      </c>
      <c r="K15" s="409">
        <v>59.266106442577033</v>
      </c>
      <c r="L15" s="409">
        <f t="shared" si="0"/>
        <v>15.147836912542797</v>
      </c>
      <c r="M15" s="409">
        <v>59.266106442577033</v>
      </c>
    </row>
    <row r="16" spans="1:13">
      <c r="A16" s="412" t="s">
        <v>749</v>
      </c>
      <c r="B16" s="409">
        <v>32.299999999999997</v>
      </c>
      <c r="C16" s="411" t="s">
        <v>748</v>
      </c>
      <c r="D16" s="411" t="s">
        <v>747</v>
      </c>
      <c r="E16" s="411"/>
      <c r="H16" s="409">
        <v>2003</v>
      </c>
      <c r="I16" s="417">
        <v>19.73</v>
      </c>
      <c r="J16" s="409">
        <f t="shared" si="1"/>
        <v>501.14200000000005</v>
      </c>
      <c r="K16" s="409">
        <v>58.908077994428972</v>
      </c>
      <c r="L16" s="409">
        <f t="shared" si="0"/>
        <v>14.948932219127206</v>
      </c>
      <c r="M16" s="409">
        <v>58.908077994428972</v>
      </c>
    </row>
    <row r="17" spans="1:13">
      <c r="A17" s="412" t="s">
        <v>746</v>
      </c>
      <c r="B17" s="409">
        <v>34.200000000000003</v>
      </c>
      <c r="C17" s="411" t="s">
        <v>745</v>
      </c>
      <c r="D17" s="411" t="s">
        <v>744</v>
      </c>
      <c r="E17" s="411"/>
      <c r="H17" s="409">
        <v>2004</v>
      </c>
      <c r="I17" s="417">
        <v>34.18</v>
      </c>
      <c r="J17" s="409">
        <f t="shared" si="1"/>
        <v>868.17200000000003</v>
      </c>
      <c r="K17" s="409">
        <v>60.615566037735846</v>
      </c>
      <c r="L17" s="409">
        <f t="shared" si="0"/>
        <v>15.897536687631025</v>
      </c>
      <c r="M17" s="409">
        <v>60.615566037735846</v>
      </c>
    </row>
    <row r="18" spans="1:13">
      <c r="A18" s="412" t="s">
        <v>743</v>
      </c>
      <c r="B18" s="409">
        <v>47.6</v>
      </c>
      <c r="C18" s="411" t="s">
        <v>742</v>
      </c>
      <c r="D18" s="411" t="s">
        <v>741</v>
      </c>
      <c r="E18" s="411"/>
      <c r="H18" s="409">
        <v>2005</v>
      </c>
      <c r="I18" s="417">
        <v>27.24</v>
      </c>
      <c r="J18" s="409">
        <f t="shared" si="1"/>
        <v>691.89599999999996</v>
      </c>
      <c r="K18" s="409">
        <v>60.615566037735846</v>
      </c>
      <c r="L18" s="409">
        <f t="shared" si="0"/>
        <v>15.897536687631025</v>
      </c>
      <c r="M18" s="409">
        <v>60.615566037735846</v>
      </c>
    </row>
    <row r="19" spans="1:13">
      <c r="A19" s="412" t="s">
        <v>740</v>
      </c>
      <c r="B19" s="409">
        <v>59.6</v>
      </c>
      <c r="C19" s="411" t="s">
        <v>739</v>
      </c>
      <c r="D19" s="411" t="s">
        <v>546</v>
      </c>
      <c r="E19" s="411" t="s">
        <v>738</v>
      </c>
      <c r="H19" s="409">
        <v>2006</v>
      </c>
      <c r="I19" s="416">
        <v>18.02</v>
      </c>
      <c r="J19" s="409">
        <f t="shared" si="1"/>
        <v>457.70800000000003</v>
      </c>
      <c r="K19" s="409">
        <v>60.8</v>
      </c>
      <c r="L19" s="409">
        <f t="shared" si="0"/>
        <v>16</v>
      </c>
      <c r="M19" s="409">
        <v>60.8</v>
      </c>
    </row>
    <row r="20" spans="1:13">
      <c r="A20" s="412" t="s">
        <v>737</v>
      </c>
      <c r="B20" s="409">
        <v>66.400000000000006</v>
      </c>
      <c r="C20" s="411" t="s">
        <v>736</v>
      </c>
      <c r="D20" s="411" t="s">
        <v>735</v>
      </c>
      <c r="E20" s="411" t="s">
        <v>734</v>
      </c>
      <c r="H20" s="409">
        <v>2007</v>
      </c>
      <c r="I20" s="416">
        <v>37.47</v>
      </c>
      <c r="J20" s="409">
        <f t="shared" si="1"/>
        <v>951.73800000000006</v>
      </c>
      <c r="K20" s="409">
        <v>58.3</v>
      </c>
      <c r="L20" s="409">
        <f t="shared" si="0"/>
        <v>14.611111111111111</v>
      </c>
      <c r="M20" s="409">
        <v>58.3</v>
      </c>
    </row>
    <row r="21" spans="1:13">
      <c r="A21" s="412" t="s">
        <v>733</v>
      </c>
      <c r="B21" s="409">
        <v>81.2</v>
      </c>
      <c r="C21" s="411" t="s">
        <v>732</v>
      </c>
      <c r="D21" s="411" t="s">
        <v>665</v>
      </c>
      <c r="E21" s="411" t="s">
        <v>501</v>
      </c>
      <c r="H21" s="409">
        <v>2008</v>
      </c>
      <c r="I21" s="416">
        <v>38.299999999999997</v>
      </c>
      <c r="J21" s="409">
        <f t="shared" si="1"/>
        <v>972.81999999999994</v>
      </c>
      <c r="K21" s="409">
        <v>57.75</v>
      </c>
      <c r="L21" s="409">
        <f t="shared" si="0"/>
        <v>14.305555555555555</v>
      </c>
      <c r="M21" s="409">
        <v>57.75</v>
      </c>
    </row>
    <row r="22" spans="1:13">
      <c r="A22" s="412" t="s">
        <v>731</v>
      </c>
      <c r="B22" s="409">
        <v>82.4</v>
      </c>
      <c r="C22" s="411" t="s">
        <v>730</v>
      </c>
      <c r="D22" s="411" t="s">
        <v>729</v>
      </c>
      <c r="E22" s="411" t="s">
        <v>728</v>
      </c>
      <c r="H22" s="409">
        <v>2009</v>
      </c>
      <c r="I22" s="416">
        <v>24.89</v>
      </c>
      <c r="J22" s="409">
        <f t="shared" si="1"/>
        <v>632.20600000000002</v>
      </c>
      <c r="K22" s="409">
        <f>AVERAGE(B5:B15)</f>
        <v>60.245454545454542</v>
      </c>
      <c r="L22" s="409">
        <f t="shared" si="0"/>
        <v>15.69191919191919</v>
      </c>
      <c r="M22" s="409">
        <v>57.67</v>
      </c>
    </row>
    <row r="23" spans="1:13">
      <c r="A23" s="412" t="s">
        <v>727</v>
      </c>
      <c r="B23" s="409">
        <v>82.9</v>
      </c>
      <c r="C23" s="411" t="s">
        <v>726</v>
      </c>
      <c r="D23" s="411" t="s">
        <v>693</v>
      </c>
      <c r="E23" s="411" t="s">
        <v>493</v>
      </c>
      <c r="H23" s="409">
        <v>2010</v>
      </c>
      <c r="I23" s="416">
        <v>32.53</v>
      </c>
      <c r="J23" s="409">
        <f t="shared" si="1"/>
        <v>826.26199999999994</v>
      </c>
      <c r="K23" s="409">
        <f>AVERAGE(B16:B27)</f>
        <v>58.883333333333347</v>
      </c>
      <c r="L23" s="409">
        <f t="shared" si="0"/>
        <v>14.935185185185194</v>
      </c>
      <c r="M23" s="409">
        <v>58.29</v>
      </c>
    </row>
    <row r="24" spans="1:13">
      <c r="A24" s="412" t="s">
        <v>725</v>
      </c>
      <c r="B24" s="409">
        <v>74.2</v>
      </c>
      <c r="C24" s="411" t="s">
        <v>724</v>
      </c>
      <c r="D24" s="411" t="s">
        <v>723</v>
      </c>
      <c r="E24" s="411" t="s">
        <v>722</v>
      </c>
      <c r="H24" s="409">
        <v>2011</v>
      </c>
      <c r="I24" s="416">
        <v>23.38</v>
      </c>
      <c r="J24" s="409">
        <f t="shared" si="1"/>
        <v>593.85199999999998</v>
      </c>
      <c r="M24" s="409">
        <v>59.75</v>
      </c>
    </row>
    <row r="25" spans="1:13">
      <c r="A25" s="412" t="s">
        <v>721</v>
      </c>
      <c r="B25" s="409">
        <v>62</v>
      </c>
      <c r="C25" s="411" t="s">
        <v>720</v>
      </c>
      <c r="D25" s="411" t="s">
        <v>546</v>
      </c>
      <c r="E25" s="411" t="s">
        <v>719</v>
      </c>
      <c r="H25" s="409">
        <v>2012</v>
      </c>
      <c r="I25" s="416">
        <v>21.67</v>
      </c>
      <c r="J25" s="409">
        <f t="shared" si="1"/>
        <v>550.41800000000001</v>
      </c>
      <c r="K25" s="409">
        <f>AVERAGE(B40:B51)</f>
        <v>62.388888888888886</v>
      </c>
      <c r="L25" s="409">
        <f t="shared" si="0"/>
        <v>16.882716049382715</v>
      </c>
      <c r="M25" s="409">
        <v>62.388888888888886</v>
      </c>
    </row>
    <row r="26" spans="1:13">
      <c r="A26" s="412" t="s">
        <v>718</v>
      </c>
      <c r="B26" s="409">
        <v>47.1</v>
      </c>
      <c r="C26" s="411" t="s">
        <v>717</v>
      </c>
      <c r="D26" s="411" t="s">
        <v>716</v>
      </c>
      <c r="E26" s="411" t="s">
        <v>715</v>
      </c>
      <c r="H26" s="409">
        <v>2013</v>
      </c>
      <c r="I26" s="416">
        <v>33.46</v>
      </c>
      <c r="J26" s="409">
        <f t="shared" si="1"/>
        <v>849.88400000000001</v>
      </c>
      <c r="K26" s="409">
        <f>AVERAGE(B52:B63)</f>
        <v>57.391666666666659</v>
      </c>
      <c r="L26" s="409">
        <f t="shared" si="0"/>
        <v>14.106481481481476</v>
      </c>
      <c r="M26" s="409">
        <v>57.391666666666659</v>
      </c>
    </row>
    <row r="27" spans="1:13">
      <c r="A27" s="412" t="s">
        <v>714</v>
      </c>
      <c r="B27" s="409">
        <v>36.700000000000003</v>
      </c>
      <c r="C27" s="411" t="s">
        <v>713</v>
      </c>
      <c r="D27" s="411" t="s">
        <v>629</v>
      </c>
      <c r="E27" s="411"/>
      <c r="H27" s="409">
        <v>2014</v>
      </c>
      <c r="I27" s="416">
        <v>21.32</v>
      </c>
      <c r="J27" s="409">
        <f t="shared" si="1"/>
        <v>541.52800000000002</v>
      </c>
      <c r="K27" s="409">
        <f>AVERAGE(B64:B75)</f>
        <v>58.158333333333339</v>
      </c>
      <c r="L27" s="409">
        <f t="shared" si="0"/>
        <v>14.53240740740741</v>
      </c>
      <c r="M27" s="409">
        <v>58.158333333333339</v>
      </c>
    </row>
    <row r="28" spans="1:13">
      <c r="A28" s="412" t="s">
        <v>712</v>
      </c>
      <c r="B28" s="409">
        <v>32.200000000000003</v>
      </c>
      <c r="C28" s="411" t="s">
        <v>711</v>
      </c>
      <c r="D28" s="411" t="s">
        <v>710</v>
      </c>
      <c r="E28" s="411"/>
      <c r="H28" s="409">
        <v>2015</v>
      </c>
      <c r="I28" s="416">
        <v>37.19</v>
      </c>
      <c r="J28" s="409">
        <f t="shared" si="1"/>
        <v>944.62599999999998</v>
      </c>
      <c r="K28" s="409">
        <f>AVERAGE(B76:B87)</f>
        <v>65.555555555555557</v>
      </c>
      <c r="L28" s="409">
        <f t="shared" si="0"/>
        <v>18.641975308641975</v>
      </c>
      <c r="M28" s="409">
        <v>65.555555555555557</v>
      </c>
    </row>
    <row r="29" spans="1:13">
      <c r="A29" s="412" t="s">
        <v>709</v>
      </c>
      <c r="B29" s="409">
        <v>36.299999999999997</v>
      </c>
      <c r="C29" s="411" t="s">
        <v>708</v>
      </c>
      <c r="D29" s="411" t="s">
        <v>707</v>
      </c>
      <c r="E29" s="411"/>
      <c r="H29" s="409">
        <v>2016</v>
      </c>
      <c r="I29" s="416">
        <v>28.2</v>
      </c>
      <c r="J29" s="409">
        <f t="shared" si="1"/>
        <v>716.28</v>
      </c>
      <c r="K29" s="409">
        <f>AVERAGE(B88:B99)</f>
        <v>62.05</v>
      </c>
      <c r="L29" s="409">
        <f t="shared" si="0"/>
        <v>16.694444444444443</v>
      </c>
      <c r="M29" s="409">
        <v>62.05</v>
      </c>
    </row>
    <row r="30" spans="1:13">
      <c r="A30" s="412" t="s">
        <v>706</v>
      </c>
      <c r="B30" s="409">
        <v>49</v>
      </c>
      <c r="C30" s="411" t="s">
        <v>705</v>
      </c>
      <c r="D30" s="411" t="s">
        <v>704</v>
      </c>
      <c r="E30" s="411"/>
    </row>
    <row r="31" spans="1:13">
      <c r="A31" s="412" t="s">
        <v>703</v>
      </c>
      <c r="B31" s="409">
        <v>59.6</v>
      </c>
      <c r="C31" s="411" t="s">
        <v>702</v>
      </c>
      <c r="D31" s="411" t="s">
        <v>701</v>
      </c>
      <c r="E31" s="411" t="s">
        <v>700</v>
      </c>
      <c r="H31" s="415" t="s">
        <v>261</v>
      </c>
      <c r="I31" s="414"/>
      <c r="J31" s="413">
        <f>MIN(J7:J29)</f>
        <v>457.70800000000003</v>
      </c>
      <c r="K31" s="413">
        <f>MIN(K7:K29)</f>
        <v>56.481132075471699</v>
      </c>
      <c r="L31" s="413">
        <f>MIN(L7:L29)</f>
        <v>13.60062893081761</v>
      </c>
    </row>
    <row r="32" spans="1:13">
      <c r="A32" s="412" t="s">
        <v>699</v>
      </c>
      <c r="B32" s="409">
        <v>67.5</v>
      </c>
      <c r="C32" s="411" t="s">
        <v>698</v>
      </c>
      <c r="D32" s="411" t="s">
        <v>697</v>
      </c>
      <c r="E32" s="411" t="s">
        <v>696</v>
      </c>
      <c r="H32" s="415" t="s">
        <v>262</v>
      </c>
      <c r="I32" s="414"/>
      <c r="J32" s="413">
        <f xml:space="preserve"> MAX(J7:J29)</f>
        <v>1073.912</v>
      </c>
      <c r="K32" s="413">
        <f xml:space="preserve"> MAX(K7:K29)</f>
        <v>65.555555555555557</v>
      </c>
      <c r="L32" s="413">
        <f xml:space="preserve"> MAX(L7:L29)</f>
        <v>18.641975308641975</v>
      </c>
    </row>
    <row r="33" spans="1:22">
      <c r="A33" s="412" t="s">
        <v>695</v>
      </c>
      <c r="B33" s="409">
        <v>84.1</v>
      </c>
      <c r="C33" s="411" t="s">
        <v>694</v>
      </c>
      <c r="D33" s="411" t="s">
        <v>693</v>
      </c>
      <c r="E33" s="411" t="s">
        <v>692</v>
      </c>
      <c r="H33" s="415" t="s">
        <v>691</v>
      </c>
      <c r="I33" s="414"/>
      <c r="J33" s="413">
        <f>AVERAGE(J7:J29)</f>
        <v>764.62834782608695</v>
      </c>
      <c r="K33" s="413">
        <f>AVERAGE(K7:K29)</f>
        <v>59.595957597823961</v>
      </c>
      <c r="L33" s="413">
        <f>AVERAGE(L7:L29)</f>
        <v>15.331087554346654</v>
      </c>
    </row>
    <row r="34" spans="1:22">
      <c r="A34" s="412" t="s">
        <v>690</v>
      </c>
      <c r="C34" s="411"/>
      <c r="D34" s="411"/>
      <c r="E34" s="411" t="s">
        <v>689</v>
      </c>
      <c r="H34" s="415" t="s">
        <v>69</v>
      </c>
      <c r="I34" s="414"/>
      <c r="J34" s="413">
        <f>STDEV(J7:J29)</f>
        <v>180.68326617557392</v>
      </c>
      <c r="K34" s="413">
        <f>STDEV(K7:K29)</f>
        <v>2.0622373887530863</v>
      </c>
      <c r="L34" s="413">
        <f>STDEV(L7:L29)</f>
        <v>1.1456874381961586</v>
      </c>
    </row>
    <row r="35" spans="1:22">
      <c r="A35" s="412" t="s">
        <v>688</v>
      </c>
      <c r="C35" s="411"/>
      <c r="D35" s="411"/>
      <c r="E35" s="411" t="s">
        <v>687</v>
      </c>
    </row>
    <row r="36" spans="1:22">
      <c r="A36" s="412" t="s">
        <v>686</v>
      </c>
      <c r="B36" s="409">
        <v>70.400000000000006</v>
      </c>
      <c r="C36" s="411" t="s">
        <v>685</v>
      </c>
      <c r="D36" s="411" t="s">
        <v>684</v>
      </c>
      <c r="E36" s="411" t="s">
        <v>683</v>
      </c>
    </row>
    <row r="37" spans="1:22">
      <c r="A37" s="412" t="s">
        <v>682</v>
      </c>
      <c r="B37" s="409">
        <v>61.1</v>
      </c>
      <c r="C37" s="411" t="s">
        <v>681</v>
      </c>
      <c r="D37" s="411" t="s">
        <v>680</v>
      </c>
      <c r="E37" s="411" t="s">
        <v>679</v>
      </c>
    </row>
    <row r="38" spans="1:22">
      <c r="A38" s="412" t="s">
        <v>678</v>
      </c>
      <c r="B38" s="409">
        <v>47.1</v>
      </c>
      <c r="C38" s="411" t="s">
        <v>677</v>
      </c>
      <c r="D38" s="411" t="s">
        <v>676</v>
      </c>
      <c r="E38" s="411" t="s">
        <v>675</v>
      </c>
      <c r="I38" s="409" t="s">
        <v>812</v>
      </c>
    </row>
    <row r="39" spans="1:22">
      <c r="A39" s="412" t="s">
        <v>674</v>
      </c>
      <c r="B39" s="409">
        <v>38.6</v>
      </c>
      <c r="C39" s="411" t="s">
        <v>592</v>
      </c>
      <c r="D39" s="411" t="s">
        <v>673</v>
      </c>
      <c r="E39" s="411"/>
      <c r="I39" s="409" t="s">
        <v>811</v>
      </c>
    </row>
    <row r="40" spans="1:22">
      <c r="A40" s="412" t="s">
        <v>672</v>
      </c>
      <c r="B40" s="409">
        <v>40.4</v>
      </c>
      <c r="C40" s="411" t="s">
        <v>671</v>
      </c>
      <c r="D40" s="411" t="s">
        <v>670</v>
      </c>
      <c r="E40" s="411"/>
    </row>
    <row r="41" spans="1:22">
      <c r="A41" s="412" t="s">
        <v>669</v>
      </c>
      <c r="B41" s="409">
        <v>41.4</v>
      </c>
      <c r="C41" s="411" t="s">
        <v>668</v>
      </c>
      <c r="D41" s="411" t="s">
        <v>667</v>
      </c>
      <c r="E41" s="411"/>
      <c r="I41" s="421" t="s">
        <v>0</v>
      </c>
      <c r="J41" s="421" t="s">
        <v>810</v>
      </c>
      <c r="K41" s="421" t="s">
        <v>809</v>
      </c>
      <c r="L41" s="421" t="s">
        <v>808</v>
      </c>
      <c r="M41" s="421" t="s">
        <v>807</v>
      </c>
      <c r="N41" s="421" t="s">
        <v>806</v>
      </c>
      <c r="O41" s="421" t="s">
        <v>805</v>
      </c>
      <c r="P41" s="421" t="s">
        <v>804</v>
      </c>
      <c r="Q41" s="421" t="s">
        <v>803</v>
      </c>
      <c r="R41" s="421" t="s">
        <v>802</v>
      </c>
      <c r="S41" s="421" t="s">
        <v>801</v>
      </c>
      <c r="T41" s="421" t="s">
        <v>800</v>
      </c>
      <c r="U41" s="421" t="s">
        <v>799</v>
      </c>
      <c r="V41" s="421" t="s">
        <v>798</v>
      </c>
    </row>
    <row r="42" spans="1:22">
      <c r="A42" s="412" t="s">
        <v>666</v>
      </c>
      <c r="B42" s="409">
        <v>57.9</v>
      </c>
      <c r="C42" s="411" t="s">
        <v>665</v>
      </c>
      <c r="D42" s="411" t="s">
        <v>664</v>
      </c>
      <c r="E42" s="411" t="s">
        <v>663</v>
      </c>
      <c r="I42" s="416" t="s">
        <v>797</v>
      </c>
      <c r="J42" s="416">
        <v>1.02</v>
      </c>
      <c r="K42" s="416">
        <v>1.36</v>
      </c>
      <c r="L42" s="416">
        <v>2.71</v>
      </c>
      <c r="M42" s="416">
        <v>2.94</v>
      </c>
      <c r="N42" s="416">
        <v>4.17</v>
      </c>
      <c r="O42" s="416">
        <v>4.68</v>
      </c>
      <c r="P42" s="416">
        <v>2.71</v>
      </c>
      <c r="Q42" s="416">
        <v>3.32</v>
      </c>
      <c r="R42" s="416">
        <v>2.95</v>
      </c>
      <c r="S42" s="416">
        <v>3.18</v>
      </c>
      <c r="T42" s="416">
        <v>1.84</v>
      </c>
      <c r="U42" s="416">
        <v>1.36</v>
      </c>
      <c r="V42" s="416">
        <v>32.229999999999997</v>
      </c>
    </row>
    <row r="43" spans="1:22">
      <c r="A43" s="412" t="s">
        <v>662</v>
      </c>
      <c r="B43" s="409">
        <v>62.4</v>
      </c>
      <c r="C43" s="411" t="s">
        <v>661</v>
      </c>
      <c r="D43" s="411" t="s">
        <v>660</v>
      </c>
      <c r="E43" s="411" t="s">
        <v>659</v>
      </c>
      <c r="I43" s="416" t="s">
        <v>796</v>
      </c>
      <c r="J43" s="417">
        <v>0.86</v>
      </c>
      <c r="K43" s="416">
        <v>1.23</v>
      </c>
      <c r="L43" s="416">
        <v>2.0699999999999998</v>
      </c>
      <c r="M43" s="417">
        <v>3.12</v>
      </c>
      <c r="N43" s="417">
        <v>3.59</v>
      </c>
      <c r="O43" s="416">
        <v>4.29</v>
      </c>
      <c r="P43" s="417">
        <v>3.08</v>
      </c>
      <c r="Q43" s="417">
        <v>3.72</v>
      </c>
      <c r="R43" s="417">
        <v>2.56</v>
      </c>
      <c r="S43" s="416">
        <v>2.97</v>
      </c>
      <c r="T43" s="416">
        <v>1.55</v>
      </c>
      <c r="U43" s="417">
        <v>1.17</v>
      </c>
      <c r="V43" s="417">
        <v>30.21</v>
      </c>
    </row>
    <row r="44" spans="1:22">
      <c r="A44" s="412" t="s">
        <v>658</v>
      </c>
      <c r="C44" s="411"/>
      <c r="D44" s="411"/>
      <c r="E44" s="411" t="s">
        <v>657</v>
      </c>
      <c r="I44" s="416">
        <v>1994</v>
      </c>
      <c r="J44" s="416">
        <v>0.21</v>
      </c>
      <c r="K44" s="416">
        <v>0.73</v>
      </c>
      <c r="L44" s="416">
        <v>0.77</v>
      </c>
      <c r="M44" s="416">
        <v>6.07</v>
      </c>
      <c r="N44" s="416">
        <v>4.87</v>
      </c>
      <c r="O44" s="416">
        <v>1.02</v>
      </c>
      <c r="P44" s="416">
        <v>2.64</v>
      </c>
      <c r="Q44" s="416">
        <v>4.17</v>
      </c>
      <c r="R44" s="416">
        <v>0.69</v>
      </c>
      <c r="S44" s="416">
        <v>5.24</v>
      </c>
      <c r="T44" s="416">
        <v>4.1100000000000003</v>
      </c>
      <c r="U44" s="416">
        <v>0.74</v>
      </c>
      <c r="V44" s="416">
        <v>31.26</v>
      </c>
    </row>
    <row r="45" spans="1:22">
      <c r="A45" s="412" t="s">
        <v>656</v>
      </c>
      <c r="B45" s="409">
        <v>78.7</v>
      </c>
      <c r="C45" s="411" t="s">
        <v>655</v>
      </c>
      <c r="D45" s="411" t="s">
        <v>654</v>
      </c>
      <c r="E45" s="411" t="s">
        <v>653</v>
      </c>
      <c r="I45" s="416">
        <v>1995</v>
      </c>
      <c r="J45" s="416">
        <v>0.81</v>
      </c>
      <c r="K45" s="416">
        <v>0.23</v>
      </c>
      <c r="L45" s="416">
        <v>2.71</v>
      </c>
      <c r="M45" s="416">
        <v>3.59</v>
      </c>
      <c r="N45" s="416">
        <v>4.84</v>
      </c>
      <c r="O45" s="416">
        <v>8.49</v>
      </c>
      <c r="P45" s="416">
        <v>2.96</v>
      </c>
      <c r="Q45" s="416">
        <v>8.76</v>
      </c>
      <c r="R45" s="416">
        <v>3.36</v>
      </c>
      <c r="S45" s="416">
        <v>0.69</v>
      </c>
      <c r="T45" s="416">
        <v>0.06</v>
      </c>
      <c r="U45" s="416">
        <v>1.06</v>
      </c>
      <c r="V45" s="416">
        <v>37.56</v>
      </c>
    </row>
    <row r="46" spans="1:22">
      <c r="A46" s="412" t="s">
        <v>652</v>
      </c>
      <c r="B46" s="409">
        <v>87.1</v>
      </c>
      <c r="C46" s="411" t="s">
        <v>651</v>
      </c>
      <c r="D46" s="411" t="s">
        <v>650</v>
      </c>
      <c r="E46" s="411" t="s">
        <v>649</v>
      </c>
      <c r="I46" s="416">
        <v>1996</v>
      </c>
      <c r="J46" s="416">
        <v>0.02</v>
      </c>
      <c r="K46" s="416">
        <v>0.11</v>
      </c>
      <c r="L46" s="416">
        <v>0.53</v>
      </c>
      <c r="M46" s="416">
        <v>0.02</v>
      </c>
      <c r="N46" s="416">
        <v>2.0699999999999998</v>
      </c>
      <c r="O46" s="416">
        <v>2.96</v>
      </c>
      <c r="P46" s="416">
        <v>4.4400000000000004</v>
      </c>
      <c r="Q46" s="416">
        <v>6.65</v>
      </c>
      <c r="R46" s="416">
        <v>6.14</v>
      </c>
      <c r="S46" s="416">
        <v>2.72</v>
      </c>
      <c r="T46" s="416">
        <v>2.62</v>
      </c>
      <c r="U46" s="417">
        <v>0.28999999999999998</v>
      </c>
      <c r="V46" s="417">
        <v>28.57</v>
      </c>
    </row>
    <row r="47" spans="1:22">
      <c r="A47" s="412" t="s">
        <v>648</v>
      </c>
      <c r="B47" s="409">
        <v>80.8</v>
      </c>
      <c r="C47" s="411" t="s">
        <v>647</v>
      </c>
      <c r="D47" s="411" t="s">
        <v>646</v>
      </c>
      <c r="E47" s="411" t="s">
        <v>645</v>
      </c>
      <c r="I47" s="416">
        <v>1997</v>
      </c>
      <c r="J47" s="416">
        <v>0.21</v>
      </c>
      <c r="K47" s="416">
        <v>3.4</v>
      </c>
      <c r="L47" s="416">
        <v>0.55000000000000004</v>
      </c>
      <c r="M47" s="417">
        <v>6.45</v>
      </c>
      <c r="N47" s="416">
        <v>3.64</v>
      </c>
      <c r="O47" s="416">
        <v>3.37</v>
      </c>
      <c r="P47" s="416">
        <v>5.57</v>
      </c>
      <c r="Q47" s="416">
        <v>5.14</v>
      </c>
      <c r="R47" s="416">
        <v>4.3099999999999996</v>
      </c>
      <c r="S47" s="416">
        <v>3.41</v>
      </c>
      <c r="T47" s="416">
        <v>1.1200000000000001</v>
      </c>
      <c r="U47" s="416">
        <v>3.74</v>
      </c>
      <c r="V47" s="417">
        <v>40.909999999999997</v>
      </c>
    </row>
    <row r="48" spans="1:22">
      <c r="A48" s="412" t="s">
        <v>644</v>
      </c>
      <c r="B48" s="409">
        <v>73.599999999999994</v>
      </c>
      <c r="C48" s="411" t="s">
        <v>643</v>
      </c>
      <c r="D48" s="411" t="s">
        <v>642</v>
      </c>
      <c r="E48" s="411" t="s">
        <v>641</v>
      </c>
      <c r="I48" s="416">
        <v>1998</v>
      </c>
      <c r="J48" s="416">
        <v>2.72</v>
      </c>
      <c r="K48" s="416">
        <v>0.14000000000000001</v>
      </c>
      <c r="L48" s="416">
        <v>5.51</v>
      </c>
      <c r="M48" s="416">
        <v>3.53</v>
      </c>
      <c r="N48" s="416">
        <v>1.78</v>
      </c>
      <c r="O48" s="416">
        <v>0.45</v>
      </c>
      <c r="P48" s="416">
        <v>3.52</v>
      </c>
      <c r="Q48" s="416">
        <v>0.95</v>
      </c>
      <c r="R48" s="416">
        <v>3.28</v>
      </c>
      <c r="S48" s="416">
        <v>9.34</v>
      </c>
      <c r="T48" s="416">
        <v>2.2000000000000002</v>
      </c>
      <c r="U48" s="416">
        <v>1.95</v>
      </c>
      <c r="V48" s="416">
        <v>35.369999999999997</v>
      </c>
    </row>
    <row r="49" spans="1:22">
      <c r="A49" s="412" t="s">
        <v>640</v>
      </c>
      <c r="C49" s="411"/>
      <c r="D49" s="411"/>
      <c r="E49" s="411" t="s">
        <v>639</v>
      </c>
      <c r="I49" s="416">
        <v>1999</v>
      </c>
      <c r="J49" s="416">
        <v>1.78</v>
      </c>
      <c r="K49" s="416">
        <v>1.58</v>
      </c>
      <c r="L49" s="416">
        <v>3.2</v>
      </c>
      <c r="M49" s="416">
        <v>6.73</v>
      </c>
      <c r="N49" s="416">
        <v>4.78</v>
      </c>
      <c r="O49" s="416">
        <v>6.87</v>
      </c>
      <c r="P49" s="416">
        <v>2.33</v>
      </c>
      <c r="Q49" s="416">
        <v>4.63</v>
      </c>
      <c r="R49" s="417">
        <v>3.32</v>
      </c>
      <c r="S49" s="416">
        <v>1.88</v>
      </c>
      <c r="T49" s="416">
        <v>1.3</v>
      </c>
      <c r="U49" s="416">
        <v>3.88</v>
      </c>
      <c r="V49" s="417">
        <v>42.28</v>
      </c>
    </row>
    <row r="50" spans="1:22">
      <c r="A50" s="412" t="s">
        <v>638</v>
      </c>
      <c r="C50" s="411"/>
      <c r="D50" s="411"/>
      <c r="E50" s="411"/>
      <c r="I50" s="416">
        <v>2000</v>
      </c>
      <c r="J50" s="416">
        <v>0.23</v>
      </c>
      <c r="K50" s="416">
        <v>2.37</v>
      </c>
      <c r="L50" s="416">
        <v>4.58</v>
      </c>
      <c r="M50" s="416">
        <v>2.44</v>
      </c>
      <c r="N50" s="416">
        <v>2.29</v>
      </c>
      <c r="O50" s="416">
        <v>3.51</v>
      </c>
      <c r="P50" s="417">
        <v>2.35</v>
      </c>
      <c r="Q50" s="416">
        <v>0</v>
      </c>
      <c r="R50" s="416">
        <v>0</v>
      </c>
      <c r="S50" s="416">
        <v>6.21</v>
      </c>
      <c r="T50" s="416">
        <v>2.93</v>
      </c>
      <c r="U50" s="416">
        <v>0.57999999999999996</v>
      </c>
      <c r="V50" s="417">
        <v>27.49</v>
      </c>
    </row>
    <row r="51" spans="1:22">
      <c r="A51" s="412" t="s">
        <v>637</v>
      </c>
      <c r="B51" s="409">
        <v>39.200000000000003</v>
      </c>
      <c r="C51" s="411" t="s">
        <v>636</v>
      </c>
      <c r="D51" s="411" t="s">
        <v>635</v>
      </c>
      <c r="E51" s="411"/>
      <c r="I51" s="416">
        <v>2001</v>
      </c>
      <c r="J51" s="416">
        <v>2.34</v>
      </c>
      <c r="K51" s="416">
        <v>2.2400000000000002</v>
      </c>
      <c r="L51" s="416">
        <v>1.1000000000000001</v>
      </c>
      <c r="M51" s="416">
        <v>0.32</v>
      </c>
      <c r="N51" s="416">
        <v>7.24</v>
      </c>
      <c r="O51" s="416">
        <v>0.94</v>
      </c>
      <c r="P51" s="417">
        <v>0.15</v>
      </c>
      <c r="Q51" s="417">
        <v>4.71</v>
      </c>
      <c r="R51" s="416">
        <v>2.61</v>
      </c>
      <c r="S51" s="416">
        <v>0</v>
      </c>
      <c r="T51" s="416">
        <v>0.49</v>
      </c>
      <c r="U51" s="416">
        <v>0.1</v>
      </c>
      <c r="V51" s="417">
        <v>22.24</v>
      </c>
    </row>
    <row r="52" spans="1:22">
      <c r="A52" s="412" t="s">
        <v>634</v>
      </c>
      <c r="B52" s="409">
        <v>38.200000000000003</v>
      </c>
      <c r="C52" s="411" t="s">
        <v>633</v>
      </c>
      <c r="D52" s="411" t="s">
        <v>632</v>
      </c>
      <c r="E52" s="411"/>
      <c r="I52" s="416">
        <v>2002</v>
      </c>
      <c r="J52" s="416">
        <v>0.12</v>
      </c>
      <c r="K52" s="416">
        <v>2.11</v>
      </c>
      <c r="L52" s="416">
        <v>0.35</v>
      </c>
      <c r="M52" s="416">
        <v>1.93</v>
      </c>
      <c r="N52" s="417">
        <v>2.69</v>
      </c>
      <c r="O52" s="416">
        <v>5.12</v>
      </c>
      <c r="P52" s="416">
        <v>1.77</v>
      </c>
      <c r="Q52" s="416">
        <v>4.62</v>
      </c>
      <c r="R52" s="416">
        <v>3.35</v>
      </c>
      <c r="S52" s="416">
        <v>5.55</v>
      </c>
      <c r="T52" s="416">
        <v>0.26</v>
      </c>
      <c r="U52" s="416">
        <v>1.25</v>
      </c>
      <c r="V52" s="417">
        <v>29.12</v>
      </c>
    </row>
    <row r="53" spans="1:22">
      <c r="A53" s="412" t="s">
        <v>631</v>
      </c>
      <c r="B53" s="409">
        <v>37.6</v>
      </c>
      <c r="C53" s="411" t="s">
        <v>630</v>
      </c>
      <c r="D53" s="411" t="s">
        <v>629</v>
      </c>
      <c r="E53" s="411"/>
      <c r="I53" s="416">
        <v>2003</v>
      </c>
      <c r="J53" s="416">
        <v>0.06</v>
      </c>
      <c r="K53" s="416">
        <v>0.68</v>
      </c>
      <c r="L53" s="416">
        <v>1.65</v>
      </c>
      <c r="M53" s="417">
        <v>2.36</v>
      </c>
      <c r="N53" s="416">
        <v>2.98</v>
      </c>
      <c r="O53" s="416">
        <v>2.33</v>
      </c>
      <c r="P53" s="417">
        <v>0.7</v>
      </c>
      <c r="Q53" s="416">
        <v>4.05</v>
      </c>
      <c r="R53" s="416">
        <v>1.95</v>
      </c>
      <c r="S53" s="416">
        <v>1.49</v>
      </c>
      <c r="T53" s="416">
        <v>0.41</v>
      </c>
      <c r="U53" s="416">
        <v>1.07</v>
      </c>
      <c r="V53" s="417">
        <v>19.73</v>
      </c>
    </row>
    <row r="54" spans="1:22">
      <c r="A54" s="412" t="s">
        <v>628</v>
      </c>
      <c r="B54" s="409">
        <v>45.9</v>
      </c>
      <c r="C54" s="411" t="s">
        <v>627</v>
      </c>
      <c r="D54" s="411" t="s">
        <v>626</v>
      </c>
      <c r="E54" s="411"/>
      <c r="I54" s="416">
        <v>2004</v>
      </c>
      <c r="J54" s="416">
        <v>2.0499999999999998</v>
      </c>
      <c r="K54" s="416">
        <v>1.31</v>
      </c>
      <c r="L54" s="416">
        <v>4.75</v>
      </c>
      <c r="M54" s="417">
        <v>3.37</v>
      </c>
      <c r="N54" s="416">
        <v>0.16</v>
      </c>
      <c r="O54" s="416">
        <v>5.28</v>
      </c>
      <c r="P54" s="416">
        <v>1.79</v>
      </c>
      <c r="Q54" s="416">
        <v>4.33</v>
      </c>
      <c r="R54" s="416">
        <v>1.88</v>
      </c>
      <c r="S54" s="416">
        <v>3.09</v>
      </c>
      <c r="T54" s="416">
        <v>5.69</v>
      </c>
      <c r="U54" s="416">
        <v>0.48</v>
      </c>
      <c r="V54" s="417">
        <v>34.18</v>
      </c>
    </row>
    <row r="55" spans="1:22">
      <c r="A55" s="412" t="s">
        <v>625</v>
      </c>
      <c r="B55" s="409">
        <v>51.5</v>
      </c>
      <c r="C55" s="411" t="s">
        <v>624</v>
      </c>
      <c r="D55" s="411" t="s">
        <v>623</v>
      </c>
      <c r="E55" s="411"/>
      <c r="I55" s="416">
        <v>2005</v>
      </c>
      <c r="J55" s="417">
        <v>3.28</v>
      </c>
      <c r="K55" s="416">
        <v>0.99</v>
      </c>
      <c r="L55" s="416">
        <v>1.18</v>
      </c>
      <c r="M55" s="416">
        <v>0.63</v>
      </c>
      <c r="N55" s="416">
        <v>2.17</v>
      </c>
      <c r="O55" s="416">
        <v>5.09</v>
      </c>
      <c r="P55" s="417">
        <v>2.65</v>
      </c>
      <c r="Q55" s="416">
        <v>7.14</v>
      </c>
      <c r="R55" s="416">
        <v>1.1499999999999999</v>
      </c>
      <c r="S55" s="416">
        <v>2.5</v>
      </c>
      <c r="T55" s="416">
        <v>7.0000000000000007E-2</v>
      </c>
      <c r="U55" s="416">
        <v>0.39</v>
      </c>
      <c r="V55" s="417">
        <v>27.24</v>
      </c>
    </row>
    <row r="56" spans="1:22">
      <c r="A56" s="412" t="s">
        <v>622</v>
      </c>
      <c r="B56" s="409">
        <v>65.400000000000006</v>
      </c>
      <c r="C56" s="411" t="s">
        <v>621</v>
      </c>
      <c r="D56" s="411" t="s">
        <v>620</v>
      </c>
      <c r="E56" s="411" t="s">
        <v>619</v>
      </c>
      <c r="I56" s="416">
        <v>2006</v>
      </c>
      <c r="J56" s="416">
        <v>0.1</v>
      </c>
      <c r="K56" s="416">
        <v>0</v>
      </c>
      <c r="L56" s="416">
        <v>2.76</v>
      </c>
      <c r="M56" s="416">
        <v>2.0099999999999998</v>
      </c>
      <c r="N56" s="416">
        <v>0.74</v>
      </c>
      <c r="O56" s="416">
        <v>3.43</v>
      </c>
      <c r="P56" s="416">
        <v>1.54</v>
      </c>
      <c r="Q56" s="416">
        <v>4.1100000000000003</v>
      </c>
      <c r="R56" s="416">
        <v>0.34</v>
      </c>
      <c r="S56" s="416">
        <v>0.59</v>
      </c>
      <c r="T56" s="416">
        <v>0.7</v>
      </c>
      <c r="U56" s="416">
        <v>1.7</v>
      </c>
      <c r="V56" s="416">
        <v>18.02</v>
      </c>
    </row>
    <row r="57" spans="1:22">
      <c r="A57" s="412" t="s">
        <v>618</v>
      </c>
      <c r="B57" s="409">
        <v>78.099999999999994</v>
      </c>
      <c r="C57" s="411" t="s">
        <v>617</v>
      </c>
      <c r="D57" s="411" t="s">
        <v>616</v>
      </c>
      <c r="E57" s="411" t="s">
        <v>615</v>
      </c>
      <c r="I57" s="416">
        <v>2007</v>
      </c>
      <c r="J57" s="416">
        <v>0.74</v>
      </c>
      <c r="K57" s="416">
        <v>0.28999999999999998</v>
      </c>
      <c r="L57" s="416">
        <v>4.88</v>
      </c>
      <c r="M57" s="416">
        <v>2.62</v>
      </c>
      <c r="N57" s="416">
        <v>5.16</v>
      </c>
      <c r="O57" s="416">
        <v>9.08</v>
      </c>
      <c r="P57" s="416">
        <v>3</v>
      </c>
      <c r="Q57" s="416">
        <v>1.74</v>
      </c>
      <c r="R57" s="416">
        <v>4.6399999999999997</v>
      </c>
      <c r="S57" s="416">
        <v>3.41</v>
      </c>
      <c r="T57" s="416">
        <v>0.11</v>
      </c>
      <c r="U57" s="416">
        <v>1.8</v>
      </c>
      <c r="V57" s="416">
        <v>37.47</v>
      </c>
    </row>
    <row r="58" spans="1:22">
      <c r="A58" s="412" t="s">
        <v>614</v>
      </c>
      <c r="B58" s="409">
        <v>80.099999999999994</v>
      </c>
      <c r="C58" s="411" t="s">
        <v>613</v>
      </c>
      <c r="D58" s="411" t="s">
        <v>612</v>
      </c>
      <c r="E58" s="411" t="s">
        <v>611</v>
      </c>
      <c r="I58" s="416">
        <v>2008</v>
      </c>
      <c r="J58" s="416">
        <v>0.24</v>
      </c>
      <c r="K58" s="416">
        <v>2.0099999999999998</v>
      </c>
      <c r="L58" s="416">
        <v>3.73</v>
      </c>
      <c r="M58" s="416">
        <v>2.02</v>
      </c>
      <c r="N58" s="416">
        <v>4.12</v>
      </c>
      <c r="O58" s="416">
        <v>11.36</v>
      </c>
      <c r="P58" s="416">
        <v>3.77</v>
      </c>
      <c r="Q58" s="416">
        <v>0.91</v>
      </c>
      <c r="R58" s="416">
        <v>4.43</v>
      </c>
      <c r="S58" s="416">
        <v>4.59</v>
      </c>
      <c r="T58" s="416">
        <v>0.46</v>
      </c>
      <c r="U58" s="416">
        <v>0.66</v>
      </c>
      <c r="V58" s="416">
        <v>38.299999999999997</v>
      </c>
    </row>
    <row r="59" spans="1:22">
      <c r="A59" s="412" t="s">
        <v>610</v>
      </c>
      <c r="B59" s="409">
        <v>80</v>
      </c>
      <c r="C59" s="411" t="s">
        <v>609</v>
      </c>
      <c r="D59" s="411" t="s">
        <v>608</v>
      </c>
      <c r="E59" s="411" t="s">
        <v>607</v>
      </c>
      <c r="I59" s="416">
        <v>2009</v>
      </c>
      <c r="J59" s="416">
        <v>0.08</v>
      </c>
      <c r="K59" s="416">
        <v>0.31</v>
      </c>
      <c r="L59" s="416">
        <v>1.2</v>
      </c>
      <c r="M59" s="416">
        <v>3.54</v>
      </c>
      <c r="N59" s="416">
        <v>1.36</v>
      </c>
      <c r="O59" s="416">
        <v>2.3199999999999998</v>
      </c>
      <c r="P59" s="416">
        <v>2.57</v>
      </c>
      <c r="Q59" s="416">
        <v>7.57</v>
      </c>
      <c r="R59" s="416">
        <v>0.51</v>
      </c>
      <c r="S59" s="416">
        <v>4.9800000000000004</v>
      </c>
      <c r="T59" s="416">
        <v>0.25</v>
      </c>
      <c r="U59" s="416">
        <v>0.2</v>
      </c>
      <c r="V59" s="416">
        <v>24.89</v>
      </c>
    </row>
    <row r="60" spans="1:22">
      <c r="A60" s="412" t="s">
        <v>606</v>
      </c>
      <c r="B60" s="409">
        <v>75.3</v>
      </c>
      <c r="C60" s="411" t="s">
        <v>605</v>
      </c>
      <c r="D60" s="411" t="s">
        <v>564</v>
      </c>
      <c r="E60" s="411" t="s">
        <v>604</v>
      </c>
      <c r="I60" s="416">
        <v>2010</v>
      </c>
      <c r="J60" s="416">
        <v>0.35</v>
      </c>
      <c r="K60" s="416">
        <v>1.33</v>
      </c>
      <c r="L60" s="416">
        <v>1.79</v>
      </c>
      <c r="M60" s="416">
        <v>3.26</v>
      </c>
      <c r="N60" s="416">
        <v>4.9000000000000004</v>
      </c>
      <c r="O60" s="416">
        <v>3.71</v>
      </c>
      <c r="P60" s="416">
        <v>6.56</v>
      </c>
      <c r="Q60" s="416">
        <v>3.58</v>
      </c>
      <c r="R60" s="416">
        <v>3.37</v>
      </c>
      <c r="S60" s="416">
        <v>1.45</v>
      </c>
      <c r="T60" s="416">
        <v>2.0699999999999998</v>
      </c>
      <c r="U60" s="416">
        <v>0.16</v>
      </c>
      <c r="V60" s="416">
        <v>32.53</v>
      </c>
    </row>
    <row r="61" spans="1:22">
      <c r="A61" s="412" t="s">
        <v>603</v>
      </c>
      <c r="B61" s="409">
        <v>59</v>
      </c>
      <c r="C61" s="411" t="s">
        <v>602</v>
      </c>
      <c r="D61" s="411" t="s">
        <v>601</v>
      </c>
      <c r="E61" s="411" t="s">
        <v>600</v>
      </c>
      <c r="I61" s="416">
        <v>2011</v>
      </c>
      <c r="J61" s="416">
        <v>0.14000000000000001</v>
      </c>
      <c r="K61" s="416">
        <v>0.17</v>
      </c>
      <c r="L61" s="416">
        <v>1.22</v>
      </c>
      <c r="M61" s="416">
        <v>1.69</v>
      </c>
      <c r="N61" s="416">
        <v>5.45</v>
      </c>
      <c r="O61" s="416">
        <v>2.9</v>
      </c>
      <c r="P61" s="416">
        <v>0.51</v>
      </c>
      <c r="Q61" s="416">
        <v>1.99</v>
      </c>
      <c r="R61" s="416">
        <v>1.22</v>
      </c>
      <c r="S61" s="416">
        <v>2.37</v>
      </c>
      <c r="T61" s="416">
        <v>3.17</v>
      </c>
      <c r="U61" s="416">
        <v>2.5499999999999998</v>
      </c>
      <c r="V61" s="416">
        <v>23.38</v>
      </c>
    </row>
    <row r="62" spans="1:22">
      <c r="A62" s="412" t="s">
        <v>599</v>
      </c>
      <c r="B62" s="409">
        <v>44.8</v>
      </c>
      <c r="C62" s="411" t="s">
        <v>598</v>
      </c>
      <c r="D62" s="411" t="s">
        <v>597</v>
      </c>
      <c r="E62" s="411"/>
      <c r="I62" s="416">
        <v>2012</v>
      </c>
      <c r="J62" s="416">
        <v>1.04</v>
      </c>
      <c r="K62" s="416">
        <v>3.06</v>
      </c>
      <c r="L62" s="416">
        <v>2.4900000000000002</v>
      </c>
      <c r="M62" s="416">
        <v>6.09</v>
      </c>
      <c r="N62" s="416">
        <v>1.41</v>
      </c>
      <c r="O62" s="416">
        <v>2.34</v>
      </c>
      <c r="P62" s="416">
        <v>0.39</v>
      </c>
      <c r="Q62" s="416">
        <v>1.86</v>
      </c>
      <c r="R62" s="416">
        <v>2.13</v>
      </c>
      <c r="S62" s="416">
        <v>7.0000000000000007E-2</v>
      </c>
      <c r="T62" s="416">
        <v>0.52</v>
      </c>
      <c r="U62" s="416">
        <v>0.27</v>
      </c>
      <c r="V62" s="416">
        <v>21.67</v>
      </c>
    </row>
    <row r="63" spans="1:22">
      <c r="A63" s="412" t="s">
        <v>596</v>
      </c>
      <c r="B63" s="409">
        <v>32.799999999999997</v>
      </c>
      <c r="C63" s="411" t="s">
        <v>595</v>
      </c>
      <c r="D63" s="411" t="s">
        <v>594</v>
      </c>
      <c r="E63" s="411"/>
      <c r="I63" s="416">
        <v>2013</v>
      </c>
      <c r="J63" s="416">
        <v>0.37</v>
      </c>
      <c r="K63" s="416">
        <v>3.56</v>
      </c>
      <c r="L63" s="416">
        <v>0.55000000000000004</v>
      </c>
      <c r="M63" s="416">
        <v>3.24</v>
      </c>
      <c r="N63" s="416">
        <v>3.61</v>
      </c>
      <c r="O63" s="416">
        <v>3.96</v>
      </c>
      <c r="P63" s="416">
        <v>7.45</v>
      </c>
      <c r="Q63" s="416">
        <v>3.63</v>
      </c>
      <c r="R63" s="416">
        <v>2.78</v>
      </c>
      <c r="S63" s="416">
        <v>2.38</v>
      </c>
      <c r="T63" s="416">
        <v>1.32</v>
      </c>
      <c r="U63" s="416">
        <v>0.61</v>
      </c>
      <c r="V63" s="416">
        <v>33.46</v>
      </c>
    </row>
    <row r="64" spans="1:22">
      <c r="A64" s="412" t="s">
        <v>593</v>
      </c>
      <c r="B64" s="409">
        <v>34.299999999999997</v>
      </c>
      <c r="C64" s="411" t="s">
        <v>592</v>
      </c>
      <c r="D64" s="411" t="s">
        <v>591</v>
      </c>
      <c r="E64" s="411"/>
      <c r="I64" s="416">
        <v>2014</v>
      </c>
      <c r="J64" s="416">
        <v>0.03</v>
      </c>
      <c r="K64" s="416">
        <v>0.43</v>
      </c>
      <c r="L64" s="416">
        <v>0.42</v>
      </c>
      <c r="M64" s="416">
        <v>0.21</v>
      </c>
      <c r="N64" s="416">
        <v>2.23</v>
      </c>
      <c r="O64" s="416">
        <v>7.08</v>
      </c>
      <c r="P64" s="416">
        <v>4.1399999999999997</v>
      </c>
      <c r="Q64" s="416">
        <v>1.44</v>
      </c>
      <c r="R64" s="416">
        <v>0.71</v>
      </c>
      <c r="S64" s="416">
        <v>2.23</v>
      </c>
      <c r="T64" s="416">
        <v>1.44</v>
      </c>
      <c r="U64" s="416">
        <v>0.96</v>
      </c>
      <c r="V64" s="416">
        <v>21.32</v>
      </c>
    </row>
    <row r="65" spans="1:22">
      <c r="A65" s="412" t="s">
        <v>590</v>
      </c>
      <c r="B65" s="409">
        <v>32.799999999999997</v>
      </c>
      <c r="C65" s="411" t="s">
        <v>589</v>
      </c>
      <c r="D65" s="411" t="s">
        <v>588</v>
      </c>
      <c r="E65" s="411"/>
      <c r="I65" s="416">
        <v>2015</v>
      </c>
      <c r="J65" s="416">
        <v>0.81</v>
      </c>
      <c r="K65" s="416">
        <v>0.09</v>
      </c>
      <c r="L65" s="416">
        <v>0.75</v>
      </c>
      <c r="M65" s="416">
        <v>5.57</v>
      </c>
      <c r="N65" s="416">
        <v>10.47</v>
      </c>
      <c r="O65" s="416">
        <v>2.2999999999999998</v>
      </c>
      <c r="P65" s="416">
        <v>6.44</v>
      </c>
      <c r="Q65" s="416">
        <v>1.79</v>
      </c>
      <c r="R65" s="416">
        <v>1.42</v>
      </c>
      <c r="S65" s="416">
        <v>1.52</v>
      </c>
      <c r="T65" s="416">
        <v>3.95</v>
      </c>
      <c r="U65" s="416">
        <v>2.08</v>
      </c>
      <c r="V65" s="416">
        <v>37.19</v>
      </c>
    </row>
    <row r="66" spans="1:22">
      <c r="A66" s="412" t="s">
        <v>587</v>
      </c>
      <c r="B66" s="409">
        <v>43.9</v>
      </c>
      <c r="C66" s="411" t="s">
        <v>586</v>
      </c>
      <c r="D66" s="411" t="s">
        <v>585</v>
      </c>
      <c r="E66" s="411"/>
      <c r="I66" s="416">
        <v>2016</v>
      </c>
      <c r="J66" s="416">
        <v>0.6</v>
      </c>
      <c r="K66" s="416">
        <v>0.38</v>
      </c>
      <c r="L66" s="416">
        <v>0.91</v>
      </c>
      <c r="M66" s="416">
        <v>4</v>
      </c>
      <c r="N66" s="416">
        <v>3.71</v>
      </c>
      <c r="O66" s="416">
        <v>4.78</v>
      </c>
      <c r="P66" s="416">
        <v>3.58</v>
      </c>
      <c r="Q66" s="416">
        <v>1.78</v>
      </c>
      <c r="R66" s="416">
        <v>5.2</v>
      </c>
      <c r="S66" s="416">
        <v>2.54</v>
      </c>
      <c r="T66" s="416">
        <v>0.34</v>
      </c>
      <c r="U66" s="416">
        <v>0.38</v>
      </c>
      <c r="V66" s="416">
        <v>28.2</v>
      </c>
    </row>
    <row r="67" spans="1:22">
      <c r="A67" s="412" t="s">
        <v>584</v>
      </c>
      <c r="B67" s="409">
        <v>57.7</v>
      </c>
      <c r="C67" s="411" t="s">
        <v>583</v>
      </c>
      <c r="D67" s="411" t="s">
        <v>582</v>
      </c>
      <c r="E67" s="411" t="s">
        <v>581</v>
      </c>
    </row>
    <row r="68" spans="1:22">
      <c r="A68" s="412" t="s">
        <v>580</v>
      </c>
      <c r="B68" s="409">
        <v>70.3</v>
      </c>
      <c r="C68" s="411" t="s">
        <v>579</v>
      </c>
      <c r="D68" s="411" t="s">
        <v>578</v>
      </c>
      <c r="E68" s="411" t="s">
        <v>560</v>
      </c>
    </row>
    <row r="69" spans="1:22">
      <c r="A69" s="412" t="s">
        <v>577</v>
      </c>
      <c r="B69" s="409">
        <v>77.2</v>
      </c>
      <c r="C69" s="411" t="s">
        <v>576</v>
      </c>
      <c r="D69" s="411" t="s">
        <v>575</v>
      </c>
      <c r="E69" s="411" t="s">
        <v>574</v>
      </c>
    </row>
    <row r="70" spans="1:22">
      <c r="A70" s="412" t="s">
        <v>573</v>
      </c>
      <c r="B70" s="409">
        <v>77.900000000000006</v>
      </c>
      <c r="C70" s="411" t="s">
        <v>572</v>
      </c>
      <c r="D70" s="411" t="s">
        <v>509</v>
      </c>
      <c r="E70" s="411" t="s">
        <v>571</v>
      </c>
    </row>
    <row r="71" spans="1:22">
      <c r="A71" s="412" t="s">
        <v>570</v>
      </c>
      <c r="B71" s="409">
        <v>82.5</v>
      </c>
      <c r="C71" s="411" t="s">
        <v>569</v>
      </c>
      <c r="D71" s="411" t="s">
        <v>568</v>
      </c>
      <c r="E71" s="411" t="s">
        <v>567</v>
      </c>
    </row>
    <row r="72" spans="1:22">
      <c r="A72" s="412" t="s">
        <v>566</v>
      </c>
      <c r="B72" s="409">
        <v>74.599999999999994</v>
      </c>
      <c r="C72" s="411" t="s">
        <v>565</v>
      </c>
      <c r="D72" s="411" t="s">
        <v>564</v>
      </c>
      <c r="E72" s="411" t="s">
        <v>563</v>
      </c>
    </row>
    <row r="73" spans="1:22">
      <c r="A73" s="412" t="s">
        <v>562</v>
      </c>
      <c r="B73" s="409">
        <v>64.5</v>
      </c>
      <c r="C73" s="411" t="s">
        <v>503</v>
      </c>
      <c r="D73" s="411" t="s">
        <v>561</v>
      </c>
      <c r="E73" s="411" t="s">
        <v>560</v>
      </c>
    </row>
    <row r="74" spans="1:22">
      <c r="A74" s="412" t="s">
        <v>559</v>
      </c>
      <c r="B74" s="409">
        <v>43.1</v>
      </c>
      <c r="C74" s="411" t="s">
        <v>558</v>
      </c>
      <c r="D74" s="411" t="s">
        <v>557</v>
      </c>
      <c r="E74" s="411"/>
    </row>
    <row r="75" spans="1:22">
      <c r="A75" s="412" t="s">
        <v>556</v>
      </c>
      <c r="B75" s="409">
        <v>39.1</v>
      </c>
      <c r="C75" s="411" t="s">
        <v>555</v>
      </c>
      <c r="D75" s="411" t="s">
        <v>554</v>
      </c>
      <c r="E75" s="411"/>
    </row>
    <row r="76" spans="1:22">
      <c r="A76" s="412" t="s">
        <v>553</v>
      </c>
      <c r="C76" s="411"/>
      <c r="D76" s="411"/>
      <c r="E76" s="411"/>
    </row>
    <row r="77" spans="1:22">
      <c r="A77" s="412" t="s">
        <v>552</v>
      </c>
      <c r="B77" s="409">
        <v>35.700000000000003</v>
      </c>
      <c r="C77" s="411" t="s">
        <v>551</v>
      </c>
      <c r="D77" s="411" t="s">
        <v>550</v>
      </c>
      <c r="E77" s="411"/>
    </row>
    <row r="78" spans="1:22">
      <c r="A78" s="412" t="s">
        <v>549</v>
      </c>
      <c r="C78" s="411"/>
      <c r="D78" s="411"/>
      <c r="E78" s="411"/>
    </row>
    <row r="79" spans="1:22">
      <c r="A79" s="412" t="s">
        <v>548</v>
      </c>
      <c r="B79" s="409">
        <v>59.9</v>
      </c>
      <c r="C79" s="411" t="s">
        <v>547</v>
      </c>
      <c r="D79" s="411" t="s">
        <v>546</v>
      </c>
      <c r="E79" s="411" t="s">
        <v>545</v>
      </c>
    </row>
    <row r="80" spans="1:22">
      <c r="A80" s="412" t="s">
        <v>544</v>
      </c>
      <c r="B80" s="409">
        <v>64.099999999999994</v>
      </c>
      <c r="C80" s="411" t="s">
        <v>543</v>
      </c>
      <c r="D80" s="411" t="s">
        <v>542</v>
      </c>
      <c r="E80" s="411" t="s">
        <v>541</v>
      </c>
    </row>
    <row r="81" spans="1:5">
      <c r="A81" s="412" t="s">
        <v>540</v>
      </c>
      <c r="B81" s="409">
        <v>79.2</v>
      </c>
      <c r="C81" s="411" t="s">
        <v>539</v>
      </c>
      <c r="D81" s="411" t="s">
        <v>538</v>
      </c>
      <c r="E81" s="411" t="s">
        <v>537</v>
      </c>
    </row>
    <row r="82" spans="1:5">
      <c r="A82" s="412" t="s">
        <v>536</v>
      </c>
      <c r="B82" s="409">
        <v>82.1</v>
      </c>
      <c r="C82" s="411" t="s">
        <v>535</v>
      </c>
      <c r="D82" s="411" t="s">
        <v>534</v>
      </c>
      <c r="E82" s="411" t="s">
        <v>533</v>
      </c>
    </row>
    <row r="83" spans="1:5">
      <c r="A83" s="412" t="s">
        <v>532</v>
      </c>
      <c r="B83" s="409">
        <v>79.400000000000006</v>
      </c>
      <c r="C83" s="411" t="s">
        <v>531</v>
      </c>
      <c r="D83" s="411" t="s">
        <v>530</v>
      </c>
      <c r="E83" s="411" t="s">
        <v>529</v>
      </c>
    </row>
    <row r="84" spans="1:5">
      <c r="A84" s="412" t="s">
        <v>528</v>
      </c>
      <c r="B84" s="409">
        <v>77.2</v>
      </c>
      <c r="C84" s="411" t="s">
        <v>527</v>
      </c>
      <c r="D84" s="411" t="s">
        <v>526</v>
      </c>
      <c r="E84" s="411" t="s">
        <v>525</v>
      </c>
    </row>
    <row r="85" spans="1:5">
      <c r="A85" s="412" t="s">
        <v>524</v>
      </c>
      <c r="B85" s="409">
        <v>62.8</v>
      </c>
      <c r="C85" s="411" t="s">
        <v>523</v>
      </c>
      <c r="D85" s="411" t="s">
        <v>522</v>
      </c>
      <c r="E85" s="411" t="s">
        <v>521</v>
      </c>
    </row>
    <row r="86" spans="1:5">
      <c r="A86" s="412" t="s">
        <v>520</v>
      </c>
      <c r="B86" s="409">
        <v>49.6</v>
      </c>
      <c r="C86" s="411" t="s">
        <v>519</v>
      </c>
      <c r="D86" s="411" t="s">
        <v>518</v>
      </c>
      <c r="E86" s="411"/>
    </row>
    <row r="87" spans="1:5">
      <c r="A87" s="412" t="s">
        <v>517</v>
      </c>
      <c r="C87" s="411"/>
      <c r="D87" s="411"/>
      <c r="E87" s="411"/>
    </row>
    <row r="88" spans="1:5">
      <c r="A88" s="412" t="s">
        <v>516</v>
      </c>
      <c r="B88" s="409">
        <v>36.1</v>
      </c>
      <c r="C88" s="411" t="s">
        <v>515</v>
      </c>
      <c r="D88" s="411" t="s">
        <v>514</v>
      </c>
      <c r="E88" s="411"/>
    </row>
    <row r="89" spans="1:5">
      <c r="A89" s="412" t="s">
        <v>513</v>
      </c>
      <c r="B89" s="409">
        <v>45.5</v>
      </c>
      <c r="C89" s="411" t="s">
        <v>512</v>
      </c>
      <c r="D89" s="411" t="s">
        <v>511</v>
      </c>
      <c r="E89" s="411"/>
    </row>
    <row r="90" spans="1:5">
      <c r="A90" s="412" t="s">
        <v>510</v>
      </c>
      <c r="B90" s="409">
        <v>52.5</v>
      </c>
      <c r="C90" s="411" t="s">
        <v>509</v>
      </c>
      <c r="D90" s="411" t="s">
        <v>508</v>
      </c>
      <c r="E90" s="411" t="s">
        <v>507</v>
      </c>
    </row>
    <row r="91" spans="1:5">
      <c r="A91" s="412" t="s">
        <v>506</v>
      </c>
      <c r="C91" s="411"/>
      <c r="D91" s="411"/>
      <c r="E91" s="411" t="s">
        <v>505</v>
      </c>
    </row>
    <row r="92" spans="1:5">
      <c r="A92" s="412" t="s">
        <v>504</v>
      </c>
      <c r="B92" s="409">
        <v>65.8</v>
      </c>
      <c r="C92" s="411" t="s">
        <v>503</v>
      </c>
      <c r="D92" s="411" t="s">
        <v>502</v>
      </c>
      <c r="E92" s="411" t="s">
        <v>501</v>
      </c>
    </row>
    <row r="93" spans="1:5">
      <c r="A93" s="412" t="s">
        <v>500</v>
      </c>
      <c r="B93" s="409">
        <v>80.400000000000006</v>
      </c>
      <c r="C93" s="411" t="s">
        <v>499</v>
      </c>
      <c r="D93" s="411" t="s">
        <v>498</v>
      </c>
      <c r="E93" s="411" t="s">
        <v>497</v>
      </c>
    </row>
    <row r="94" spans="1:5">
      <c r="A94" s="412" t="s">
        <v>496</v>
      </c>
      <c r="B94" s="409">
        <v>83.4</v>
      </c>
      <c r="C94" s="411" t="s">
        <v>495</v>
      </c>
      <c r="D94" s="411" t="s">
        <v>494</v>
      </c>
      <c r="E94" s="411" t="s">
        <v>493</v>
      </c>
    </row>
    <row r="95" spans="1:5">
      <c r="A95" s="412" t="s">
        <v>492</v>
      </c>
      <c r="B95" s="409">
        <v>80.599999999999994</v>
      </c>
      <c r="C95" s="411" t="s">
        <v>491</v>
      </c>
      <c r="D95" s="411" t="s">
        <v>490</v>
      </c>
      <c r="E95" s="411" t="s">
        <v>489</v>
      </c>
    </row>
    <row r="96" spans="1:5">
      <c r="A96" s="412" t="s">
        <v>488</v>
      </c>
      <c r="B96" s="409">
        <v>74.8</v>
      </c>
      <c r="C96" s="411" t="s">
        <v>487</v>
      </c>
      <c r="D96" s="411" t="s">
        <v>486</v>
      </c>
      <c r="E96" s="411" t="s">
        <v>485</v>
      </c>
    </row>
    <row r="97" spans="1:5">
      <c r="A97" s="412" t="s">
        <v>484</v>
      </c>
      <c r="B97" s="409">
        <v>66.2</v>
      </c>
      <c r="C97" s="411" t="s">
        <v>483</v>
      </c>
      <c r="D97" s="411" t="s">
        <v>482</v>
      </c>
      <c r="E97" s="411" t="s">
        <v>481</v>
      </c>
    </row>
    <row r="98" spans="1:5">
      <c r="A98" s="412" t="s">
        <v>480</v>
      </c>
      <c r="C98" s="411" t="s">
        <v>479</v>
      </c>
      <c r="D98" s="411"/>
      <c r="E98" s="411" t="s">
        <v>478</v>
      </c>
    </row>
    <row r="99" spans="1:5">
      <c r="A99" s="412" t="s">
        <v>477</v>
      </c>
      <c r="B99" s="409">
        <v>35.200000000000003</v>
      </c>
      <c r="C99" s="411" t="s">
        <v>476</v>
      </c>
      <c r="D99" s="411" t="s">
        <v>475</v>
      </c>
      <c r="E99" s="41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N1879"/>
  <sheetViews>
    <sheetView workbookViewId="0">
      <pane ySplit="3" topLeftCell="A1440" activePane="bottomLeft" state="frozen"/>
      <selection pane="bottomLeft" activeCell="T1458" sqref="T1458"/>
    </sheetView>
  </sheetViews>
  <sheetFormatPr defaultRowHeight="12.75"/>
  <cols>
    <col min="12" max="12" width="10.140625" bestFit="1" customWidth="1"/>
    <col min="13" max="13" width="13.140625" customWidth="1"/>
    <col min="15" max="15" width="15.140625" customWidth="1"/>
  </cols>
  <sheetData>
    <row r="1" spans="3:40" ht="18">
      <c r="C1" s="188"/>
      <c r="D1" s="374">
        <v>502</v>
      </c>
    </row>
    <row r="2" spans="3:40">
      <c r="M2" s="375">
        <v>42297</v>
      </c>
      <c r="N2" s="376"/>
      <c r="O2" s="375">
        <v>42289</v>
      </c>
      <c r="P2" s="129" t="s">
        <v>444</v>
      </c>
      <c r="V2" s="424"/>
      <c r="W2" s="424">
        <v>2009</v>
      </c>
      <c r="X2" s="424"/>
    </row>
    <row r="3" spans="3:40">
      <c r="C3" s="7" t="s">
        <v>335</v>
      </c>
      <c r="D3" s="7" t="s">
        <v>205</v>
      </c>
      <c r="E3" s="407" t="s">
        <v>336</v>
      </c>
      <c r="F3" s="408" t="s">
        <v>1</v>
      </c>
      <c r="G3" s="408" t="s">
        <v>443</v>
      </c>
      <c r="H3" s="408" t="s">
        <v>138</v>
      </c>
      <c r="I3" s="408" t="s">
        <v>442</v>
      </c>
      <c r="J3" s="7" t="s">
        <v>140</v>
      </c>
      <c r="K3" s="7" t="s">
        <v>337</v>
      </c>
      <c r="M3" s="7">
        <v>502</v>
      </c>
      <c r="N3" s="7"/>
      <c r="O3" s="7">
        <v>222</v>
      </c>
      <c r="V3" s="129" t="s">
        <v>139</v>
      </c>
      <c r="W3" s="129" t="s">
        <v>474</v>
      </c>
      <c r="Y3" s="408" t="s">
        <v>442</v>
      </c>
      <c r="Z3" s="7" t="s">
        <v>140</v>
      </c>
      <c r="AC3" s="7" t="s">
        <v>335</v>
      </c>
      <c r="AD3" s="7" t="s">
        <v>205</v>
      </c>
      <c r="AE3" s="7" t="s">
        <v>336</v>
      </c>
      <c r="AF3" s="7" t="s">
        <v>1</v>
      </c>
      <c r="AG3" s="7" t="s">
        <v>334</v>
      </c>
      <c r="AH3" s="7" t="s">
        <v>138</v>
      </c>
      <c r="AI3" s="7" t="s">
        <v>814</v>
      </c>
      <c r="AJ3" s="7" t="s">
        <v>140</v>
      </c>
      <c r="AK3" s="7" t="s">
        <v>337</v>
      </c>
      <c r="AM3" s="7" t="s">
        <v>328</v>
      </c>
      <c r="AN3" s="7" t="s">
        <v>208</v>
      </c>
    </row>
    <row r="4" spans="3:40" ht="15">
      <c r="C4">
        <v>1999</v>
      </c>
      <c r="D4">
        <v>502</v>
      </c>
      <c r="E4">
        <v>1</v>
      </c>
      <c r="F4">
        <v>1</v>
      </c>
      <c r="G4">
        <v>108</v>
      </c>
      <c r="H4">
        <v>0.59413000000000005</v>
      </c>
      <c r="I4">
        <v>1186.5404019512198</v>
      </c>
      <c r="J4">
        <v>5.5012037037037043E-3</v>
      </c>
      <c r="M4">
        <v>48</v>
      </c>
      <c r="O4">
        <v>64</v>
      </c>
      <c r="R4" s="126" t="s">
        <v>155</v>
      </c>
      <c r="V4">
        <v>81</v>
      </c>
      <c r="W4" s="128">
        <v>39849</v>
      </c>
      <c r="X4" t="s">
        <v>157</v>
      </c>
      <c r="Y4">
        <v>1186.5404019512198</v>
      </c>
      <c r="Z4">
        <v>5.5012037037037043E-3</v>
      </c>
      <c r="AC4">
        <v>1999</v>
      </c>
      <c r="AD4">
        <v>502</v>
      </c>
      <c r="AE4">
        <v>1</v>
      </c>
      <c r="AF4">
        <v>1</v>
      </c>
      <c r="AG4">
        <v>108</v>
      </c>
      <c r="AH4">
        <v>0.59413000000000005</v>
      </c>
      <c r="AI4">
        <f>AN4*1000</f>
        <v>1186.5404019512198</v>
      </c>
      <c r="AJ4">
        <f t="shared" ref="AJ4:AJ10" si="0">AH4/AG4</f>
        <v>5.5012037037037043E-3</v>
      </c>
      <c r="AK4" s="1" t="s">
        <v>17</v>
      </c>
      <c r="AM4">
        <v>17.656851219512198</v>
      </c>
      <c r="AN4">
        <f>AM4*60*1.12/1000</f>
        <v>1.1865404019512198</v>
      </c>
    </row>
    <row r="5" spans="3:40">
      <c r="C5">
        <v>1999</v>
      </c>
      <c r="D5">
        <v>502</v>
      </c>
      <c r="E5">
        <v>1</v>
      </c>
      <c r="F5">
        <v>2</v>
      </c>
      <c r="G5">
        <v>108</v>
      </c>
      <c r="H5">
        <v>0.60241999999999996</v>
      </c>
      <c r="I5">
        <v>1204.7349193382775</v>
      </c>
      <c r="J5">
        <v>5.5779629629629625E-3</v>
      </c>
      <c r="M5">
        <v>67</v>
      </c>
      <c r="O5">
        <v>73</v>
      </c>
      <c r="R5" t="s">
        <v>156</v>
      </c>
      <c r="V5">
        <v>87</v>
      </c>
      <c r="W5" s="128">
        <v>39856</v>
      </c>
      <c r="X5" t="s">
        <v>157</v>
      </c>
      <c r="Y5">
        <v>1204.7349193382775</v>
      </c>
      <c r="Z5">
        <v>5.5779629629629625E-3</v>
      </c>
      <c r="AC5">
        <v>1999</v>
      </c>
      <c r="AD5">
        <v>502</v>
      </c>
      <c r="AE5">
        <v>1</v>
      </c>
      <c r="AF5">
        <v>2</v>
      </c>
      <c r="AG5">
        <v>108</v>
      </c>
      <c r="AH5">
        <v>0.60241999999999996</v>
      </c>
      <c r="AI5">
        <f t="shared" ref="AI5:AI68" si="1">AN5*1000</f>
        <v>1204.7349193382775</v>
      </c>
      <c r="AJ5">
        <f t="shared" si="0"/>
        <v>5.5779629629629625E-3</v>
      </c>
      <c r="AK5" s="2">
        <v>2.265690803527832</v>
      </c>
      <c r="AM5">
        <v>17.927602966343411</v>
      </c>
      <c r="AN5">
        <f t="shared" ref="AN5:AN68" si="2">AM5*60*1.12/1000</f>
        <v>1.2047349193382775</v>
      </c>
    </row>
    <row r="6" spans="3:40">
      <c r="C6">
        <v>1999</v>
      </c>
      <c r="D6">
        <v>502</v>
      </c>
      <c r="E6">
        <v>1</v>
      </c>
      <c r="F6">
        <v>3</v>
      </c>
      <c r="G6">
        <v>108</v>
      </c>
      <c r="H6">
        <v>0.77032</v>
      </c>
      <c r="I6">
        <v>1564.1604912629778</v>
      </c>
      <c r="J6">
        <v>7.1325925925925923E-3</v>
      </c>
      <c r="M6">
        <v>69</v>
      </c>
      <c r="O6">
        <v>78</v>
      </c>
      <c r="R6" t="s">
        <v>164</v>
      </c>
      <c r="V6">
        <v>91</v>
      </c>
      <c r="W6" s="128">
        <v>39863</v>
      </c>
      <c r="X6" t="s">
        <v>157</v>
      </c>
      <c r="Y6">
        <v>1564.1604912629778</v>
      </c>
      <c r="Z6">
        <v>7.1325925925925923E-3</v>
      </c>
      <c r="AC6">
        <v>1999</v>
      </c>
      <c r="AD6">
        <v>502</v>
      </c>
      <c r="AE6">
        <v>1</v>
      </c>
      <c r="AF6">
        <v>3</v>
      </c>
      <c r="AG6">
        <v>108</v>
      </c>
      <c r="AH6">
        <v>0.77032</v>
      </c>
      <c r="AI6">
        <f t="shared" si="1"/>
        <v>1564.1604912629778</v>
      </c>
      <c r="AJ6">
        <f t="shared" si="0"/>
        <v>7.1325925925925923E-3</v>
      </c>
      <c r="AK6" s="2">
        <v>2.3309886455535889</v>
      </c>
      <c r="AM6">
        <v>23.276197786651451</v>
      </c>
      <c r="AN6">
        <f t="shared" si="2"/>
        <v>1.5641604912629778</v>
      </c>
    </row>
    <row r="7" spans="3:40">
      <c r="C7">
        <v>1999</v>
      </c>
      <c r="D7">
        <v>502</v>
      </c>
      <c r="E7">
        <v>1</v>
      </c>
      <c r="F7">
        <v>4</v>
      </c>
      <c r="G7">
        <v>108</v>
      </c>
      <c r="H7">
        <v>0.74460999999999999</v>
      </c>
      <c r="I7">
        <v>1564.1293208899031</v>
      </c>
      <c r="J7">
        <v>6.8945370370370367E-3</v>
      </c>
      <c r="M7">
        <v>76</v>
      </c>
      <c r="O7">
        <v>84</v>
      </c>
      <c r="R7" s="6" t="s">
        <v>473</v>
      </c>
      <c r="V7">
        <v>94</v>
      </c>
      <c r="W7" s="128">
        <v>39869</v>
      </c>
      <c r="X7" t="s">
        <v>157</v>
      </c>
      <c r="Y7">
        <v>1564.1293208899031</v>
      </c>
      <c r="Z7">
        <v>6.8945370370370367E-3</v>
      </c>
      <c r="AC7">
        <v>1999</v>
      </c>
      <c r="AD7">
        <v>502</v>
      </c>
      <c r="AE7">
        <v>1</v>
      </c>
      <c r="AF7">
        <v>4</v>
      </c>
      <c r="AG7">
        <v>108</v>
      </c>
      <c r="AH7">
        <v>0.74460999999999999</v>
      </c>
      <c r="AI7">
        <f t="shared" si="1"/>
        <v>1564.1293208899031</v>
      </c>
      <c r="AJ7">
        <f t="shared" si="0"/>
        <v>6.8945370370370367E-3</v>
      </c>
      <c r="AK7" s="2">
        <v>2.3321945667266846</v>
      </c>
      <c r="AM7">
        <v>23.275733941814032</v>
      </c>
      <c r="AN7">
        <f t="shared" si="2"/>
        <v>1.564129320889903</v>
      </c>
    </row>
    <row r="8" spans="3:40">
      <c r="C8">
        <v>1999</v>
      </c>
      <c r="D8">
        <v>502</v>
      </c>
      <c r="E8">
        <v>1</v>
      </c>
      <c r="F8">
        <v>5</v>
      </c>
      <c r="G8">
        <v>108</v>
      </c>
      <c r="H8">
        <v>0.73507</v>
      </c>
      <c r="I8">
        <v>2123.0764508659445</v>
      </c>
      <c r="J8">
        <v>6.8062037037037041E-3</v>
      </c>
      <c r="M8">
        <v>81</v>
      </c>
      <c r="O8">
        <v>90</v>
      </c>
      <c r="V8">
        <v>97</v>
      </c>
      <c r="W8" s="128">
        <v>39876</v>
      </c>
      <c r="X8" t="s">
        <v>158</v>
      </c>
      <c r="Y8">
        <v>2123.0764508659445</v>
      </c>
      <c r="Z8">
        <v>6.8062037037037041E-3</v>
      </c>
      <c r="AC8">
        <v>1999</v>
      </c>
      <c r="AD8">
        <v>502</v>
      </c>
      <c r="AE8">
        <v>1</v>
      </c>
      <c r="AF8">
        <v>5</v>
      </c>
      <c r="AG8">
        <v>108</v>
      </c>
      <c r="AH8">
        <v>0.73507</v>
      </c>
      <c r="AI8">
        <f t="shared" si="1"/>
        <v>2123.0764508659445</v>
      </c>
      <c r="AJ8">
        <f t="shared" si="0"/>
        <v>6.8062037037037041E-3</v>
      </c>
      <c r="AK8" s="2">
        <v>2.2521688938140869</v>
      </c>
      <c r="AM8">
        <v>31.593399566457503</v>
      </c>
      <c r="AN8">
        <f t="shared" si="2"/>
        <v>2.1230764508659443</v>
      </c>
    </row>
    <row r="9" spans="3:40">
      <c r="C9">
        <v>1999</v>
      </c>
      <c r="D9">
        <v>502</v>
      </c>
      <c r="E9">
        <v>1</v>
      </c>
      <c r="F9">
        <v>6</v>
      </c>
      <c r="G9">
        <v>108</v>
      </c>
      <c r="H9">
        <v>0.80554000000000003</v>
      </c>
      <c r="I9">
        <v>2491.3855791169426</v>
      </c>
      <c r="J9">
        <v>7.4587037037037044E-3</v>
      </c>
      <c r="M9">
        <v>87</v>
      </c>
      <c r="O9">
        <v>96</v>
      </c>
      <c r="V9">
        <v>102</v>
      </c>
      <c r="W9" s="128">
        <v>39883</v>
      </c>
      <c r="X9" t="s">
        <v>158</v>
      </c>
      <c r="Y9">
        <v>2491.3855791169426</v>
      </c>
      <c r="Z9">
        <v>7.4587037037037044E-3</v>
      </c>
      <c r="AC9">
        <v>1999</v>
      </c>
      <c r="AD9">
        <v>502</v>
      </c>
      <c r="AE9">
        <v>1</v>
      </c>
      <c r="AF9">
        <v>6</v>
      </c>
      <c r="AG9">
        <v>108</v>
      </c>
      <c r="AH9">
        <v>0.80554000000000003</v>
      </c>
      <c r="AI9">
        <f t="shared" si="1"/>
        <v>2491.3855791169426</v>
      </c>
      <c r="AJ9">
        <f t="shared" si="0"/>
        <v>7.4587037037037044E-3</v>
      </c>
      <c r="AK9" s="2">
        <v>2.2718117237091064</v>
      </c>
      <c r="AM9">
        <v>37.074190165430686</v>
      </c>
      <c r="AN9">
        <f t="shared" si="2"/>
        <v>2.4913855791169426</v>
      </c>
    </row>
    <row r="10" spans="3:40">
      <c r="C10">
        <v>1999</v>
      </c>
      <c r="D10">
        <v>502</v>
      </c>
      <c r="E10">
        <v>1</v>
      </c>
      <c r="F10">
        <v>7</v>
      </c>
      <c r="G10">
        <v>108</v>
      </c>
      <c r="H10">
        <v>0.85089999999999999</v>
      </c>
      <c r="I10">
        <v>3567.7609021334852</v>
      </c>
      <c r="J10">
        <v>7.8787037037037037E-3</v>
      </c>
      <c r="M10">
        <v>101</v>
      </c>
      <c r="O10">
        <v>103</v>
      </c>
      <c r="V10">
        <v>108</v>
      </c>
      <c r="W10" s="128">
        <v>39890</v>
      </c>
      <c r="X10" t="s">
        <v>159</v>
      </c>
      <c r="Y10">
        <v>3567.7609021334852</v>
      </c>
      <c r="Z10">
        <v>7.8787037037037037E-3</v>
      </c>
      <c r="AC10">
        <v>1999</v>
      </c>
      <c r="AD10">
        <v>502</v>
      </c>
      <c r="AE10">
        <v>1</v>
      </c>
      <c r="AF10">
        <v>7</v>
      </c>
      <c r="AG10">
        <v>108</v>
      </c>
      <c r="AH10">
        <v>0.85089999999999999</v>
      </c>
      <c r="AI10">
        <f t="shared" si="1"/>
        <v>3567.7609021334852</v>
      </c>
      <c r="AJ10">
        <f t="shared" si="0"/>
        <v>7.8787037037037037E-3</v>
      </c>
      <c r="AK10" s="2">
        <v>2.5131354331970215</v>
      </c>
      <c r="AM10">
        <v>53.091680091272096</v>
      </c>
      <c r="AN10">
        <f t="shared" si="2"/>
        <v>3.5677609021334851</v>
      </c>
    </row>
    <row r="11" spans="3:40">
      <c r="C11">
        <v>1999</v>
      </c>
      <c r="D11">
        <v>502</v>
      </c>
      <c r="E11">
        <v>1</v>
      </c>
      <c r="F11">
        <v>8</v>
      </c>
      <c r="G11" t="s">
        <v>17</v>
      </c>
      <c r="H11" t="s">
        <v>17</v>
      </c>
      <c r="I11">
        <v>3304.9877198048789</v>
      </c>
      <c r="J11" t="s">
        <v>17</v>
      </c>
      <c r="M11">
        <v>106</v>
      </c>
      <c r="O11">
        <v>123</v>
      </c>
      <c r="V11">
        <v>115</v>
      </c>
      <c r="W11" s="128">
        <v>39897</v>
      </c>
      <c r="X11" t="s">
        <v>160</v>
      </c>
      <c r="Y11">
        <v>3304.9877198048789</v>
      </c>
      <c r="AC11">
        <v>1999</v>
      </c>
      <c r="AD11">
        <v>502</v>
      </c>
      <c r="AE11">
        <v>1</v>
      </c>
      <c r="AF11">
        <v>8</v>
      </c>
      <c r="AG11" t="s">
        <v>17</v>
      </c>
      <c r="AH11" t="s">
        <v>17</v>
      </c>
      <c r="AI11">
        <f t="shared" si="1"/>
        <v>3304.9877198048789</v>
      </c>
      <c r="AJ11" t="s">
        <v>17</v>
      </c>
      <c r="AK11" s="2">
        <v>2.7298038005828857</v>
      </c>
      <c r="AM11">
        <v>49.18136487804879</v>
      </c>
      <c r="AN11">
        <f t="shared" si="2"/>
        <v>3.3049877198048789</v>
      </c>
    </row>
    <row r="12" spans="3:40">
      <c r="C12">
        <v>1999</v>
      </c>
      <c r="D12">
        <v>502</v>
      </c>
      <c r="E12">
        <v>1</v>
      </c>
      <c r="F12">
        <v>9</v>
      </c>
      <c r="G12" t="s">
        <v>17</v>
      </c>
      <c r="H12" t="s">
        <v>17</v>
      </c>
      <c r="I12">
        <v>2340.7206111219512</v>
      </c>
      <c r="J12" t="s">
        <v>17</v>
      </c>
      <c r="M12">
        <v>113</v>
      </c>
      <c r="O12">
        <v>130</v>
      </c>
      <c r="V12">
        <v>120</v>
      </c>
      <c r="W12" s="128">
        <v>39904</v>
      </c>
      <c r="X12" t="s">
        <v>161</v>
      </c>
      <c r="Y12">
        <v>2340.7206111219512</v>
      </c>
      <c r="AC12">
        <v>1999</v>
      </c>
      <c r="AD12">
        <v>502</v>
      </c>
      <c r="AE12">
        <v>1</v>
      </c>
      <c r="AF12">
        <v>9</v>
      </c>
      <c r="AG12" t="s">
        <v>17</v>
      </c>
      <c r="AH12" t="s">
        <v>17</v>
      </c>
      <c r="AI12">
        <f t="shared" si="1"/>
        <v>2340.7206111219512</v>
      </c>
      <c r="AJ12" t="s">
        <v>17</v>
      </c>
      <c r="AK12" s="2">
        <v>2.3582963943481445</v>
      </c>
      <c r="AM12">
        <v>34.832151951219508</v>
      </c>
      <c r="AN12">
        <f t="shared" si="2"/>
        <v>2.340720611121951</v>
      </c>
    </row>
    <row r="13" spans="3:40">
      <c r="C13">
        <v>1999</v>
      </c>
      <c r="D13">
        <v>502</v>
      </c>
      <c r="E13">
        <v>1</v>
      </c>
      <c r="F13">
        <v>10</v>
      </c>
      <c r="G13" t="s">
        <v>17</v>
      </c>
      <c r="H13" t="s">
        <v>17</v>
      </c>
      <c r="I13">
        <v>2632.5454126829272</v>
      </c>
      <c r="J13" t="s">
        <v>17</v>
      </c>
      <c r="M13">
        <v>120</v>
      </c>
      <c r="O13">
        <v>137</v>
      </c>
      <c r="V13">
        <v>126</v>
      </c>
      <c r="W13" s="128">
        <v>39912</v>
      </c>
      <c r="X13" t="s">
        <v>162</v>
      </c>
      <c r="Y13">
        <v>2632.5454126829272</v>
      </c>
      <c r="AC13">
        <v>1999</v>
      </c>
      <c r="AD13">
        <v>502</v>
      </c>
      <c r="AE13">
        <v>1</v>
      </c>
      <c r="AF13">
        <v>10</v>
      </c>
      <c r="AG13" t="s">
        <v>17</v>
      </c>
      <c r="AH13" t="s">
        <v>17</v>
      </c>
      <c r="AI13">
        <f t="shared" si="1"/>
        <v>2632.5454126829272</v>
      </c>
      <c r="AJ13" t="s">
        <v>17</v>
      </c>
      <c r="AK13" s="2">
        <v>2.4067401885986328</v>
      </c>
      <c r="AM13">
        <v>39.174782926829273</v>
      </c>
      <c r="AN13">
        <f t="shared" si="2"/>
        <v>2.6325454126829273</v>
      </c>
    </row>
    <row r="14" spans="3:40">
      <c r="C14">
        <v>1999</v>
      </c>
      <c r="D14">
        <v>502</v>
      </c>
      <c r="E14">
        <v>1</v>
      </c>
      <c r="F14">
        <v>11</v>
      </c>
      <c r="G14" t="s">
        <v>17</v>
      </c>
      <c r="H14" t="s">
        <v>17</v>
      </c>
      <c r="I14">
        <v>3118.5730185365856</v>
      </c>
      <c r="J14" t="s">
        <v>17</v>
      </c>
      <c r="M14">
        <v>127</v>
      </c>
      <c r="V14">
        <v>133</v>
      </c>
      <c r="W14" s="128">
        <v>39918</v>
      </c>
      <c r="X14" t="s">
        <v>163</v>
      </c>
      <c r="Y14">
        <v>3118.5730185365856</v>
      </c>
      <c r="AC14">
        <v>1999</v>
      </c>
      <c r="AD14">
        <v>502</v>
      </c>
      <c r="AE14">
        <v>1</v>
      </c>
      <c r="AF14">
        <v>11</v>
      </c>
      <c r="AG14" t="s">
        <v>17</v>
      </c>
      <c r="AH14" t="s">
        <v>17</v>
      </c>
      <c r="AI14">
        <f t="shared" si="1"/>
        <v>3118.5730185365856</v>
      </c>
      <c r="AJ14" t="s">
        <v>17</v>
      </c>
      <c r="AK14" s="2">
        <v>2.2016682624816895</v>
      </c>
      <c r="AM14">
        <v>46.407336585365854</v>
      </c>
      <c r="AN14">
        <f t="shared" si="2"/>
        <v>3.1185730185365856</v>
      </c>
    </row>
    <row r="15" spans="3:40">
      <c r="C15">
        <v>1999</v>
      </c>
      <c r="D15">
        <v>502</v>
      </c>
      <c r="E15">
        <v>1</v>
      </c>
      <c r="F15">
        <v>12</v>
      </c>
      <c r="G15" t="s">
        <v>17</v>
      </c>
      <c r="H15" t="s">
        <v>17</v>
      </c>
      <c r="I15">
        <v>2872.9631812682933</v>
      </c>
      <c r="J15" t="s">
        <v>17</v>
      </c>
      <c r="Y15">
        <v>2872.9631812682933</v>
      </c>
      <c r="AC15">
        <v>1999</v>
      </c>
      <c r="AD15">
        <v>502</v>
      </c>
      <c r="AE15">
        <v>1</v>
      </c>
      <c r="AF15">
        <v>12</v>
      </c>
      <c r="AG15" t="s">
        <v>17</v>
      </c>
      <c r="AH15" t="s">
        <v>17</v>
      </c>
      <c r="AI15">
        <f t="shared" si="1"/>
        <v>2872.9631812682933</v>
      </c>
      <c r="AJ15" t="s">
        <v>17</v>
      </c>
      <c r="AK15" s="2">
        <v>2.3473467826843262</v>
      </c>
      <c r="AM15">
        <v>42.752428292682929</v>
      </c>
      <c r="AN15">
        <f t="shared" si="2"/>
        <v>2.8729631812682932</v>
      </c>
    </row>
    <row r="16" spans="3:40">
      <c r="C16">
        <v>1999</v>
      </c>
      <c r="D16">
        <v>502</v>
      </c>
      <c r="E16">
        <v>1</v>
      </c>
      <c r="F16">
        <v>13</v>
      </c>
      <c r="G16" t="s">
        <v>17</v>
      </c>
      <c r="H16" t="s">
        <v>17</v>
      </c>
      <c r="I16">
        <v>3850.8629408780484</v>
      </c>
      <c r="J16" t="s">
        <v>17</v>
      </c>
      <c r="M16">
        <v>222</v>
      </c>
      <c r="N16" s="129" t="s">
        <v>445</v>
      </c>
      <c r="Y16">
        <v>3850.8629408780484</v>
      </c>
      <c r="AC16">
        <v>1999</v>
      </c>
      <c r="AD16">
        <v>502</v>
      </c>
      <c r="AE16">
        <v>1</v>
      </c>
      <c r="AF16">
        <v>13</v>
      </c>
      <c r="AG16" t="s">
        <v>17</v>
      </c>
      <c r="AH16" t="s">
        <v>17</v>
      </c>
      <c r="AI16">
        <f t="shared" si="1"/>
        <v>3850.8629408780484</v>
      </c>
      <c r="AJ16" t="s">
        <v>17</v>
      </c>
      <c r="AK16" s="2">
        <v>2.5473077297210693</v>
      </c>
      <c r="AM16">
        <v>57.304508048780477</v>
      </c>
      <c r="AN16">
        <f t="shared" si="2"/>
        <v>3.8508629408780486</v>
      </c>
    </row>
    <row r="17" spans="3:40">
      <c r="C17">
        <v>1999</v>
      </c>
      <c r="D17">
        <v>502</v>
      </c>
      <c r="E17">
        <v>1</v>
      </c>
      <c r="F17">
        <v>14</v>
      </c>
      <c r="G17" t="s">
        <v>17</v>
      </c>
      <c r="H17" t="s">
        <v>17</v>
      </c>
      <c r="I17">
        <v>2768.510976</v>
      </c>
      <c r="J17" t="s">
        <v>17</v>
      </c>
      <c r="M17">
        <v>502</v>
      </c>
      <c r="N17" s="129" t="s">
        <v>446</v>
      </c>
      <c r="Y17">
        <v>2768.510976</v>
      </c>
      <c r="AC17">
        <v>1999</v>
      </c>
      <c r="AD17">
        <v>502</v>
      </c>
      <c r="AE17">
        <v>1</v>
      </c>
      <c r="AF17">
        <v>14</v>
      </c>
      <c r="AG17" t="s">
        <v>17</v>
      </c>
      <c r="AH17" t="s">
        <v>17</v>
      </c>
      <c r="AI17">
        <f t="shared" si="1"/>
        <v>2768.510976</v>
      </c>
      <c r="AJ17" t="s">
        <v>17</v>
      </c>
      <c r="AK17" s="2">
        <v>2.0149145126342773</v>
      </c>
      <c r="AM17">
        <v>41.198079999999997</v>
      </c>
      <c r="AN17">
        <f t="shared" si="2"/>
        <v>2.768510976</v>
      </c>
    </row>
    <row r="18" spans="3:40">
      <c r="C18">
        <v>1999</v>
      </c>
      <c r="D18">
        <v>502</v>
      </c>
      <c r="E18">
        <v>2</v>
      </c>
      <c r="F18">
        <v>1</v>
      </c>
      <c r="G18">
        <v>108</v>
      </c>
      <c r="H18">
        <v>0.53164</v>
      </c>
      <c r="I18">
        <v>1100.2465545365856</v>
      </c>
      <c r="J18">
        <v>4.922592592592593E-3</v>
      </c>
      <c r="Y18">
        <v>1100.2465545365856</v>
      </c>
      <c r="Z18">
        <v>4.922592592592593E-3</v>
      </c>
      <c r="AC18">
        <v>1999</v>
      </c>
      <c r="AD18">
        <v>502</v>
      </c>
      <c r="AE18">
        <v>2</v>
      </c>
      <c r="AF18">
        <v>1</v>
      </c>
      <c r="AG18">
        <v>108</v>
      </c>
      <c r="AH18">
        <v>0.53164</v>
      </c>
      <c r="AI18">
        <f t="shared" si="1"/>
        <v>1100.2465545365856</v>
      </c>
      <c r="AJ18">
        <f t="shared" ref="AJ18:AJ24" si="3">AH18/AG18</f>
        <v>4.922592592592593E-3</v>
      </c>
      <c r="AK18" s="2">
        <v>2.2482800483703613</v>
      </c>
      <c r="AM18">
        <v>16.372716585365854</v>
      </c>
      <c r="AN18">
        <f t="shared" si="2"/>
        <v>1.1002465545365856</v>
      </c>
    </row>
    <row r="19" spans="3:40">
      <c r="C19">
        <v>1999</v>
      </c>
      <c r="D19">
        <v>502</v>
      </c>
      <c r="E19">
        <v>2</v>
      </c>
      <c r="F19">
        <v>2</v>
      </c>
      <c r="G19">
        <v>108</v>
      </c>
      <c r="H19">
        <v>0.66281000000000001</v>
      </c>
      <c r="I19">
        <v>1309.5297136155161</v>
      </c>
      <c r="J19">
        <v>6.1371296296296295E-3</v>
      </c>
      <c r="Y19">
        <v>1309.5297136155161</v>
      </c>
      <c r="Z19">
        <v>6.1371296296296295E-3</v>
      </c>
      <c r="AC19">
        <v>1999</v>
      </c>
      <c r="AD19">
        <v>502</v>
      </c>
      <c r="AE19">
        <v>2</v>
      </c>
      <c r="AF19">
        <v>2</v>
      </c>
      <c r="AG19">
        <v>108</v>
      </c>
      <c r="AH19">
        <v>0.66281000000000001</v>
      </c>
      <c r="AI19">
        <f t="shared" si="1"/>
        <v>1309.5297136155161</v>
      </c>
      <c r="AJ19">
        <f t="shared" si="3"/>
        <v>6.1371296296296295E-3</v>
      </c>
      <c r="AK19" s="2">
        <v>2.1769566535949707</v>
      </c>
      <c r="AM19">
        <v>19.487049309754703</v>
      </c>
      <c r="AN19">
        <f t="shared" si="2"/>
        <v>1.3095297136155162</v>
      </c>
    </row>
    <row r="20" spans="3:40">
      <c r="C20">
        <v>1999</v>
      </c>
      <c r="D20">
        <v>502</v>
      </c>
      <c r="E20">
        <v>2</v>
      </c>
      <c r="F20">
        <v>3</v>
      </c>
      <c r="G20">
        <v>108</v>
      </c>
      <c r="H20">
        <v>0.63305</v>
      </c>
      <c r="I20">
        <v>1477.9899948978893</v>
      </c>
      <c r="J20">
        <v>5.8615740740740737E-3</v>
      </c>
      <c r="Y20">
        <v>1477.9899948978893</v>
      </c>
      <c r="Z20">
        <v>5.8615740740740737E-3</v>
      </c>
      <c r="AC20">
        <v>1999</v>
      </c>
      <c r="AD20">
        <v>502</v>
      </c>
      <c r="AE20">
        <v>2</v>
      </c>
      <c r="AF20">
        <v>3</v>
      </c>
      <c r="AG20">
        <v>108</v>
      </c>
      <c r="AH20">
        <v>0.63305</v>
      </c>
      <c r="AI20">
        <f t="shared" si="1"/>
        <v>1477.9899948978893</v>
      </c>
      <c r="AJ20">
        <f t="shared" si="3"/>
        <v>5.8615740740740737E-3</v>
      </c>
      <c r="AK20" s="2">
        <v>2.2749865055084229</v>
      </c>
      <c r="AM20">
        <v>21.993898733599544</v>
      </c>
      <c r="AN20">
        <f t="shared" si="2"/>
        <v>1.4779899948978894</v>
      </c>
    </row>
    <row r="21" spans="3:40">
      <c r="C21">
        <v>1999</v>
      </c>
      <c r="D21">
        <v>502</v>
      </c>
      <c r="E21">
        <v>2</v>
      </c>
      <c r="F21">
        <v>4</v>
      </c>
      <c r="G21">
        <v>108</v>
      </c>
      <c r="H21">
        <v>0.60938999999999999</v>
      </c>
      <c r="I21">
        <v>2045.3998811637191</v>
      </c>
      <c r="J21">
        <v>5.6424999999999999E-3</v>
      </c>
      <c r="Y21">
        <v>2045.3998811637191</v>
      </c>
      <c r="Z21">
        <v>5.6424999999999999E-3</v>
      </c>
      <c r="AC21">
        <v>1999</v>
      </c>
      <c r="AD21">
        <v>502</v>
      </c>
      <c r="AE21">
        <v>2</v>
      </c>
      <c r="AF21">
        <v>4</v>
      </c>
      <c r="AG21">
        <v>108</v>
      </c>
      <c r="AH21">
        <v>0.60938999999999999</v>
      </c>
      <c r="AI21">
        <f t="shared" si="1"/>
        <v>2045.3998811637191</v>
      </c>
      <c r="AJ21">
        <f t="shared" si="3"/>
        <v>5.6424999999999999E-3</v>
      </c>
      <c r="AK21" s="2">
        <v>2.3759679794311523</v>
      </c>
      <c r="AM21">
        <v>30.437498231602959</v>
      </c>
      <c r="AN21">
        <f t="shared" si="2"/>
        <v>2.0453998811637191</v>
      </c>
    </row>
    <row r="22" spans="3:40">
      <c r="C22">
        <v>1999</v>
      </c>
      <c r="D22">
        <v>502</v>
      </c>
      <c r="E22">
        <v>2</v>
      </c>
      <c r="F22">
        <v>5</v>
      </c>
      <c r="G22">
        <v>108</v>
      </c>
      <c r="H22">
        <v>0.82569999999999999</v>
      </c>
      <c r="I22">
        <v>2473.5561257181976</v>
      </c>
      <c r="J22">
        <v>7.6453703703703701E-3</v>
      </c>
      <c r="Y22">
        <v>2473.5561257181976</v>
      </c>
      <c r="Z22">
        <v>7.6453703703703701E-3</v>
      </c>
      <c r="AC22">
        <v>1999</v>
      </c>
      <c r="AD22">
        <v>502</v>
      </c>
      <c r="AE22">
        <v>2</v>
      </c>
      <c r="AF22">
        <v>5</v>
      </c>
      <c r="AG22">
        <v>108</v>
      </c>
      <c r="AH22">
        <v>0.82569999999999999</v>
      </c>
      <c r="AI22">
        <f t="shared" si="1"/>
        <v>2473.5561257181976</v>
      </c>
      <c r="AJ22">
        <f t="shared" si="3"/>
        <v>7.6453703703703701E-3</v>
      </c>
      <c r="AK22" s="2">
        <v>2.2345342636108398</v>
      </c>
      <c r="AM22">
        <v>36.808870918425555</v>
      </c>
      <c r="AN22">
        <f t="shared" si="2"/>
        <v>2.4735561257181975</v>
      </c>
    </row>
    <row r="23" spans="3:40">
      <c r="C23">
        <v>1999</v>
      </c>
      <c r="D23">
        <v>502</v>
      </c>
      <c r="E23">
        <v>2</v>
      </c>
      <c r="F23">
        <v>6</v>
      </c>
      <c r="G23">
        <v>108</v>
      </c>
      <c r="H23">
        <v>0.87678</v>
      </c>
      <c r="I23">
        <v>3358.701209921278</v>
      </c>
      <c r="J23">
        <v>8.1183333333333333E-3</v>
      </c>
      <c r="Y23">
        <v>3358.701209921278</v>
      </c>
      <c r="Z23">
        <v>8.1183333333333333E-3</v>
      </c>
      <c r="AC23">
        <v>1999</v>
      </c>
      <c r="AD23">
        <v>502</v>
      </c>
      <c r="AE23">
        <v>2</v>
      </c>
      <c r="AF23">
        <v>6</v>
      </c>
      <c r="AG23">
        <v>108</v>
      </c>
      <c r="AH23">
        <v>0.87678</v>
      </c>
      <c r="AI23">
        <f t="shared" si="1"/>
        <v>3358.701209921278</v>
      </c>
      <c r="AJ23">
        <f t="shared" si="3"/>
        <v>8.1183333333333333E-3</v>
      </c>
      <c r="AK23" s="2">
        <v>2.2262885570526123</v>
      </c>
      <c r="AM23">
        <v>49.980672766685679</v>
      </c>
      <c r="AN23">
        <f t="shared" si="2"/>
        <v>3.3587012099212781</v>
      </c>
    </row>
    <row r="24" spans="3:40">
      <c r="C24">
        <v>1999</v>
      </c>
      <c r="D24">
        <v>502</v>
      </c>
      <c r="E24">
        <v>2</v>
      </c>
      <c r="F24">
        <v>7</v>
      </c>
      <c r="G24">
        <v>108</v>
      </c>
      <c r="H24">
        <v>0.86482000000000003</v>
      </c>
      <c r="I24">
        <v>3478.6136351397608</v>
      </c>
      <c r="J24">
        <v>8.0075925925925922E-3</v>
      </c>
      <c r="Y24">
        <v>3478.6136351397608</v>
      </c>
      <c r="Z24">
        <v>8.0075925925925922E-3</v>
      </c>
      <c r="AC24">
        <v>1999</v>
      </c>
      <c r="AD24">
        <v>502</v>
      </c>
      <c r="AE24">
        <v>2</v>
      </c>
      <c r="AF24">
        <v>7</v>
      </c>
      <c r="AG24">
        <v>108</v>
      </c>
      <c r="AH24">
        <v>0.86482000000000003</v>
      </c>
      <c r="AI24">
        <f t="shared" si="1"/>
        <v>3478.6136351397608</v>
      </c>
      <c r="AJ24">
        <f t="shared" si="3"/>
        <v>8.0075925925925922E-3</v>
      </c>
      <c r="AK24" s="2">
        <v>2.8274636268615723</v>
      </c>
      <c r="AM24">
        <v>51.765083856246434</v>
      </c>
      <c r="AN24">
        <f t="shared" si="2"/>
        <v>3.478613635139761</v>
      </c>
    </row>
    <row r="25" spans="3:40">
      <c r="C25">
        <v>1999</v>
      </c>
      <c r="D25">
        <v>502</v>
      </c>
      <c r="E25">
        <v>2</v>
      </c>
      <c r="F25">
        <v>8</v>
      </c>
      <c r="G25" t="s">
        <v>17</v>
      </c>
      <c r="H25" t="s">
        <v>17</v>
      </c>
      <c r="I25">
        <v>3197.8978325853664</v>
      </c>
      <c r="J25" t="s">
        <v>17</v>
      </c>
      <c r="Y25">
        <v>3197.8978325853664</v>
      </c>
      <c r="AC25">
        <v>1999</v>
      </c>
      <c r="AD25">
        <v>502</v>
      </c>
      <c r="AE25">
        <v>2</v>
      </c>
      <c r="AF25">
        <v>8</v>
      </c>
      <c r="AG25" t="s">
        <v>17</v>
      </c>
      <c r="AH25" t="s">
        <v>17</v>
      </c>
      <c r="AI25">
        <f t="shared" si="1"/>
        <v>3197.8978325853664</v>
      </c>
      <c r="AJ25" t="s">
        <v>17</v>
      </c>
      <c r="AK25" s="2">
        <v>2.3101670742034912</v>
      </c>
      <c r="AM25">
        <v>47.587765365853663</v>
      </c>
      <c r="AN25">
        <f t="shared" si="2"/>
        <v>3.1978978325853662</v>
      </c>
    </row>
    <row r="26" spans="3:40">
      <c r="C26">
        <v>1999</v>
      </c>
      <c r="D26">
        <v>502</v>
      </c>
      <c r="E26">
        <v>2</v>
      </c>
      <c r="F26">
        <v>9</v>
      </c>
      <c r="G26" t="s">
        <v>17</v>
      </c>
      <c r="H26" t="s">
        <v>17</v>
      </c>
      <c r="I26">
        <v>3045.772996682927</v>
      </c>
      <c r="J26" t="s">
        <v>17</v>
      </c>
      <c r="Y26">
        <v>3045.772996682927</v>
      </c>
      <c r="AC26">
        <v>1999</v>
      </c>
      <c r="AD26">
        <v>502</v>
      </c>
      <c r="AE26">
        <v>2</v>
      </c>
      <c r="AF26">
        <v>9</v>
      </c>
      <c r="AG26" t="s">
        <v>17</v>
      </c>
      <c r="AH26" t="s">
        <v>17</v>
      </c>
      <c r="AI26">
        <f t="shared" si="1"/>
        <v>3045.772996682927</v>
      </c>
      <c r="AJ26" t="s">
        <v>17</v>
      </c>
      <c r="AK26" s="2">
        <v>2.2185099124908447</v>
      </c>
      <c r="AM26">
        <v>45.324002926829266</v>
      </c>
      <c r="AN26">
        <f t="shared" si="2"/>
        <v>3.0457729966829268</v>
      </c>
    </row>
    <row r="27" spans="3:40">
      <c r="C27">
        <v>1999</v>
      </c>
      <c r="D27">
        <v>502</v>
      </c>
      <c r="E27">
        <v>2</v>
      </c>
      <c r="F27">
        <v>10</v>
      </c>
      <c r="G27" t="s">
        <v>17</v>
      </c>
      <c r="H27" t="s">
        <v>17</v>
      </c>
      <c r="I27">
        <v>3107.7446399999999</v>
      </c>
      <c r="J27" t="s">
        <v>17</v>
      </c>
      <c r="Y27">
        <v>3107.7446399999999</v>
      </c>
      <c r="AC27">
        <v>1999</v>
      </c>
      <c r="AD27">
        <v>502</v>
      </c>
      <c r="AE27">
        <v>2</v>
      </c>
      <c r="AF27">
        <v>10</v>
      </c>
      <c r="AG27" t="s">
        <v>17</v>
      </c>
      <c r="AH27" t="s">
        <v>17</v>
      </c>
      <c r="AI27">
        <f t="shared" si="1"/>
        <v>3107.7446399999999</v>
      </c>
      <c r="AJ27" t="s">
        <v>17</v>
      </c>
      <c r="AK27" s="2">
        <v>2.3054652214050293</v>
      </c>
      <c r="AM27">
        <v>46.246199999999995</v>
      </c>
      <c r="AN27">
        <f t="shared" si="2"/>
        <v>3.1077446399999999</v>
      </c>
    </row>
    <row r="28" spans="3:40">
      <c r="C28">
        <v>1999</v>
      </c>
      <c r="D28">
        <v>502</v>
      </c>
      <c r="E28">
        <v>2</v>
      </c>
      <c r="F28">
        <v>11</v>
      </c>
      <c r="G28" t="s">
        <v>17</v>
      </c>
      <c r="H28" t="s">
        <v>17</v>
      </c>
      <c r="I28">
        <v>3075.2595043902438</v>
      </c>
      <c r="J28" t="s">
        <v>17</v>
      </c>
      <c r="Y28">
        <v>3075.2595043902438</v>
      </c>
      <c r="AC28">
        <v>1999</v>
      </c>
      <c r="AD28">
        <v>502</v>
      </c>
      <c r="AE28">
        <v>2</v>
      </c>
      <c r="AF28">
        <v>11</v>
      </c>
      <c r="AG28" t="s">
        <v>17</v>
      </c>
      <c r="AH28" t="s">
        <v>17</v>
      </c>
      <c r="AI28">
        <f t="shared" si="1"/>
        <v>3075.2595043902438</v>
      </c>
      <c r="AJ28" t="s">
        <v>17</v>
      </c>
      <c r="AK28" s="2">
        <v>2.3237357139587402</v>
      </c>
      <c r="AM28">
        <v>45.762790243902437</v>
      </c>
      <c r="AN28">
        <f t="shared" si="2"/>
        <v>3.0752595043902438</v>
      </c>
    </row>
    <row r="29" spans="3:40">
      <c r="C29">
        <v>1999</v>
      </c>
      <c r="D29">
        <v>502</v>
      </c>
      <c r="E29">
        <v>2</v>
      </c>
      <c r="F29">
        <v>12</v>
      </c>
      <c r="G29" t="s">
        <v>17</v>
      </c>
      <c r="H29" t="s">
        <v>17</v>
      </c>
      <c r="I29">
        <v>3085.2688132682924</v>
      </c>
      <c r="J29" t="s">
        <v>17</v>
      </c>
      <c r="Y29">
        <v>3085.2688132682924</v>
      </c>
      <c r="AC29">
        <v>1999</v>
      </c>
      <c r="AD29">
        <v>502</v>
      </c>
      <c r="AE29">
        <v>2</v>
      </c>
      <c r="AF29">
        <v>12</v>
      </c>
      <c r="AG29" t="s">
        <v>17</v>
      </c>
      <c r="AH29" t="s">
        <v>17</v>
      </c>
      <c r="AI29">
        <f t="shared" si="1"/>
        <v>3085.2688132682924</v>
      </c>
      <c r="AJ29" t="s">
        <v>17</v>
      </c>
      <c r="AK29" s="2">
        <v>2.3853049278259277</v>
      </c>
      <c r="AM29">
        <v>45.911738292682919</v>
      </c>
      <c r="AN29">
        <f t="shared" si="2"/>
        <v>3.0852688132682924</v>
      </c>
    </row>
    <row r="30" spans="3:40">
      <c r="C30">
        <v>1999</v>
      </c>
      <c r="D30">
        <v>502</v>
      </c>
      <c r="E30">
        <v>2</v>
      </c>
      <c r="F30">
        <v>13</v>
      </c>
      <c r="G30" t="s">
        <v>17</v>
      </c>
      <c r="H30" t="s">
        <v>17</v>
      </c>
      <c r="I30">
        <v>3996.7267527804884</v>
      </c>
      <c r="J30" t="s">
        <v>17</v>
      </c>
      <c r="Y30">
        <v>3996.7267527804884</v>
      </c>
      <c r="AC30">
        <v>1999</v>
      </c>
      <c r="AD30">
        <v>502</v>
      </c>
      <c r="AE30">
        <v>2</v>
      </c>
      <c r="AF30">
        <v>13</v>
      </c>
      <c r="AG30" t="s">
        <v>17</v>
      </c>
      <c r="AH30" t="s">
        <v>17</v>
      </c>
      <c r="AI30">
        <f t="shared" si="1"/>
        <v>3996.7267527804884</v>
      </c>
      <c r="AJ30" t="s">
        <v>17</v>
      </c>
      <c r="AK30" s="2">
        <v>2.5605206489562988</v>
      </c>
      <c r="AM30">
        <v>59.47510048780488</v>
      </c>
      <c r="AN30">
        <f t="shared" si="2"/>
        <v>3.9967267527804884</v>
      </c>
    </row>
    <row r="31" spans="3:40">
      <c r="C31">
        <v>1999</v>
      </c>
      <c r="D31">
        <v>502</v>
      </c>
      <c r="E31">
        <v>2</v>
      </c>
      <c r="F31">
        <v>14</v>
      </c>
      <c r="G31" t="s">
        <v>17</v>
      </c>
      <c r="H31" t="s">
        <v>17</v>
      </c>
      <c r="I31">
        <v>2962.5333073170732</v>
      </c>
      <c r="J31" t="s">
        <v>17</v>
      </c>
      <c r="Y31">
        <v>2962.5333073170732</v>
      </c>
      <c r="AC31">
        <v>1999</v>
      </c>
      <c r="AD31">
        <v>502</v>
      </c>
      <c r="AE31">
        <v>2</v>
      </c>
      <c r="AF31">
        <v>14</v>
      </c>
      <c r="AG31" t="s">
        <v>17</v>
      </c>
      <c r="AH31" t="s">
        <v>17</v>
      </c>
      <c r="AI31">
        <f t="shared" si="1"/>
        <v>2962.5333073170732</v>
      </c>
      <c r="AJ31" t="s">
        <v>17</v>
      </c>
      <c r="AK31" s="2">
        <v>2.2839601039886475</v>
      </c>
      <c r="AM31">
        <v>44.085317073170728</v>
      </c>
      <c r="AN31">
        <f t="shared" si="2"/>
        <v>2.9625333073170732</v>
      </c>
    </row>
    <row r="32" spans="3:40">
      <c r="C32">
        <v>1999</v>
      </c>
      <c r="D32">
        <v>502</v>
      </c>
      <c r="E32">
        <v>3</v>
      </c>
      <c r="F32">
        <v>1</v>
      </c>
      <c r="G32">
        <v>108</v>
      </c>
      <c r="H32">
        <v>0.40676000000000001</v>
      </c>
      <c r="I32">
        <v>128.77440936585367</v>
      </c>
      <c r="J32">
        <v>3.7662962962962962E-3</v>
      </c>
      <c r="Y32">
        <v>128.77440936585367</v>
      </c>
      <c r="Z32">
        <v>3.7662962962962962E-3</v>
      </c>
      <c r="AC32">
        <v>1999</v>
      </c>
      <c r="AD32">
        <v>502</v>
      </c>
      <c r="AE32">
        <v>3</v>
      </c>
      <c r="AF32">
        <v>1</v>
      </c>
      <c r="AG32">
        <v>108</v>
      </c>
      <c r="AH32">
        <v>0.40676000000000001</v>
      </c>
      <c r="AI32">
        <f t="shared" si="1"/>
        <v>128.77440936585367</v>
      </c>
      <c r="AJ32">
        <f t="shared" ref="AJ32:AJ38" si="4">AH32/AG32</f>
        <v>3.7662962962962962E-3</v>
      </c>
      <c r="AK32" s="2">
        <v>2.3414077758789063</v>
      </c>
      <c r="AM32">
        <v>1.9162858536585365</v>
      </c>
      <c r="AN32">
        <f t="shared" si="2"/>
        <v>0.12877440936585366</v>
      </c>
    </row>
    <row r="33" spans="3:40">
      <c r="C33">
        <v>1999</v>
      </c>
      <c r="D33">
        <v>502</v>
      </c>
      <c r="E33">
        <v>3</v>
      </c>
      <c r="F33">
        <v>2</v>
      </c>
      <c r="G33">
        <v>108</v>
      </c>
      <c r="H33">
        <v>0.65334000000000003</v>
      </c>
      <c r="I33">
        <v>1179.11287267085</v>
      </c>
      <c r="J33">
        <v>6.049444444444445E-3</v>
      </c>
      <c r="Y33">
        <v>1179.11287267085</v>
      </c>
      <c r="Z33">
        <v>6.049444444444445E-3</v>
      </c>
      <c r="AC33">
        <v>1999</v>
      </c>
      <c r="AD33">
        <v>502</v>
      </c>
      <c r="AE33">
        <v>3</v>
      </c>
      <c r="AF33">
        <v>2</v>
      </c>
      <c r="AG33">
        <v>108</v>
      </c>
      <c r="AH33">
        <v>0.65334000000000003</v>
      </c>
      <c r="AI33">
        <f t="shared" si="1"/>
        <v>1179.11287267085</v>
      </c>
      <c r="AJ33">
        <f t="shared" si="4"/>
        <v>6.049444444444445E-3</v>
      </c>
      <c r="AK33" s="2">
        <v>2.413557767868042</v>
      </c>
      <c r="AM33">
        <v>17.546322509982886</v>
      </c>
      <c r="AN33">
        <f t="shared" si="2"/>
        <v>1.17911287267085</v>
      </c>
    </row>
    <row r="34" spans="3:40">
      <c r="C34">
        <v>1999</v>
      </c>
      <c r="D34">
        <v>502</v>
      </c>
      <c r="E34">
        <v>3</v>
      </c>
      <c r="F34">
        <v>3</v>
      </c>
      <c r="G34">
        <v>108</v>
      </c>
      <c r="H34">
        <v>0.71194000000000002</v>
      </c>
      <c r="I34">
        <v>1344.1755832880776</v>
      </c>
      <c r="J34">
        <v>6.5920370370370369E-3</v>
      </c>
      <c r="Y34">
        <v>1344.1755832880776</v>
      </c>
      <c r="Z34">
        <v>6.5920370370370369E-3</v>
      </c>
      <c r="AC34">
        <v>1999</v>
      </c>
      <c r="AD34">
        <v>502</v>
      </c>
      <c r="AE34">
        <v>3</v>
      </c>
      <c r="AF34">
        <v>3</v>
      </c>
      <c r="AG34">
        <v>108</v>
      </c>
      <c r="AH34">
        <v>0.71194000000000002</v>
      </c>
      <c r="AI34">
        <f t="shared" si="1"/>
        <v>1344.1755832880776</v>
      </c>
      <c r="AJ34">
        <f t="shared" si="4"/>
        <v>6.5920370370370369E-3</v>
      </c>
      <c r="AK34" s="2">
        <v>2.5351450443267822</v>
      </c>
      <c r="AM34">
        <v>20.002612846548775</v>
      </c>
      <c r="AN34">
        <f t="shared" si="2"/>
        <v>1.3441755832880777</v>
      </c>
    </row>
    <row r="35" spans="3:40">
      <c r="C35">
        <v>1999</v>
      </c>
      <c r="D35">
        <v>502</v>
      </c>
      <c r="E35">
        <v>3</v>
      </c>
      <c r="F35">
        <v>4</v>
      </c>
      <c r="G35">
        <v>108</v>
      </c>
      <c r="H35">
        <v>0.78854999999999997</v>
      </c>
      <c r="I35">
        <v>2158.2989724403888</v>
      </c>
      <c r="J35">
        <v>7.3013888888888885E-3</v>
      </c>
      <c r="Y35">
        <v>2158.2989724403888</v>
      </c>
      <c r="Z35">
        <v>7.3013888888888885E-3</v>
      </c>
      <c r="AC35">
        <v>1999</v>
      </c>
      <c r="AD35">
        <v>502</v>
      </c>
      <c r="AE35">
        <v>3</v>
      </c>
      <c r="AF35">
        <v>4</v>
      </c>
      <c r="AG35">
        <v>108</v>
      </c>
      <c r="AH35">
        <v>0.78854999999999997</v>
      </c>
      <c r="AI35">
        <f t="shared" si="1"/>
        <v>2158.2989724403888</v>
      </c>
      <c r="AJ35">
        <f t="shared" si="4"/>
        <v>7.3013888888888885E-3</v>
      </c>
      <c r="AK35" s="2">
        <v>2.3289804458618164</v>
      </c>
      <c r="AM35">
        <v>32.117544232743874</v>
      </c>
      <c r="AN35">
        <f t="shared" si="2"/>
        <v>2.1582989724403889</v>
      </c>
    </row>
    <row r="36" spans="3:40">
      <c r="C36">
        <v>1999</v>
      </c>
      <c r="D36">
        <v>502</v>
      </c>
      <c r="E36">
        <v>3</v>
      </c>
      <c r="F36">
        <v>5</v>
      </c>
      <c r="G36">
        <v>108</v>
      </c>
      <c r="H36">
        <v>0.84509999999999996</v>
      </c>
      <c r="I36">
        <v>2443.009160104963</v>
      </c>
      <c r="J36">
        <v>7.8250000000000004E-3</v>
      </c>
      <c r="Y36">
        <v>2443.009160104963</v>
      </c>
      <c r="Z36">
        <v>7.8250000000000004E-3</v>
      </c>
      <c r="AC36">
        <v>1999</v>
      </c>
      <c r="AD36">
        <v>502</v>
      </c>
      <c r="AE36">
        <v>3</v>
      </c>
      <c r="AF36">
        <v>5</v>
      </c>
      <c r="AG36">
        <v>108</v>
      </c>
      <c r="AH36">
        <v>0.84509999999999996</v>
      </c>
      <c r="AI36">
        <f t="shared" si="1"/>
        <v>2443.009160104963</v>
      </c>
      <c r="AJ36">
        <f t="shared" si="4"/>
        <v>7.8250000000000004E-3</v>
      </c>
      <c r="AK36" s="2">
        <v>2.3342170715332031</v>
      </c>
      <c r="AM36">
        <v>36.354302977752425</v>
      </c>
      <c r="AN36">
        <f t="shared" si="2"/>
        <v>2.4430091601049631</v>
      </c>
    </row>
    <row r="37" spans="3:40">
      <c r="C37">
        <v>1999</v>
      </c>
      <c r="D37">
        <v>502</v>
      </c>
      <c r="E37">
        <v>3</v>
      </c>
      <c r="F37">
        <v>6</v>
      </c>
      <c r="G37">
        <v>108</v>
      </c>
      <c r="H37">
        <v>0.84992999999999996</v>
      </c>
      <c r="I37">
        <v>3824.3709984711923</v>
      </c>
      <c r="J37">
        <v>7.8697222222222224E-3</v>
      </c>
      <c r="Y37">
        <v>3824.3709984711923</v>
      </c>
      <c r="Z37">
        <v>7.8697222222222224E-3</v>
      </c>
      <c r="AC37">
        <v>1999</v>
      </c>
      <c r="AD37">
        <v>502</v>
      </c>
      <c r="AE37">
        <v>3</v>
      </c>
      <c r="AF37">
        <v>6</v>
      </c>
      <c r="AG37">
        <v>108</v>
      </c>
      <c r="AH37">
        <v>0.84992999999999996</v>
      </c>
      <c r="AI37">
        <f t="shared" si="1"/>
        <v>3824.3709984711923</v>
      </c>
      <c r="AJ37">
        <f t="shared" si="4"/>
        <v>7.8697222222222224E-3</v>
      </c>
      <c r="AK37" s="2">
        <v>2.3973712921142578</v>
      </c>
      <c r="AM37">
        <v>56.910282715345119</v>
      </c>
      <c r="AN37">
        <f t="shared" si="2"/>
        <v>3.8243709984711924</v>
      </c>
    </row>
    <row r="38" spans="3:40">
      <c r="C38">
        <v>1999</v>
      </c>
      <c r="D38">
        <v>502</v>
      </c>
      <c r="E38">
        <v>3</v>
      </c>
      <c r="F38">
        <v>7</v>
      </c>
      <c r="G38">
        <v>108</v>
      </c>
      <c r="H38">
        <v>0.86722999999999995</v>
      </c>
      <c r="I38">
        <v>3645.016671799202</v>
      </c>
      <c r="J38">
        <v>8.0299074074074075E-3</v>
      </c>
      <c r="Y38">
        <v>3645.016671799202</v>
      </c>
      <c r="Z38">
        <v>8.0299074074074075E-3</v>
      </c>
      <c r="AC38">
        <v>1999</v>
      </c>
      <c r="AD38">
        <v>502</v>
      </c>
      <c r="AE38">
        <v>3</v>
      </c>
      <c r="AF38">
        <v>7</v>
      </c>
      <c r="AG38">
        <v>108</v>
      </c>
      <c r="AH38">
        <v>0.86722999999999995</v>
      </c>
      <c r="AI38">
        <f t="shared" si="1"/>
        <v>3645.016671799202</v>
      </c>
      <c r="AJ38">
        <f t="shared" si="4"/>
        <v>8.0299074074074075E-3</v>
      </c>
      <c r="AK38" s="2">
        <v>2.4704797267913818</v>
      </c>
      <c r="AM38">
        <v>54.241319520821449</v>
      </c>
      <c r="AN38">
        <f t="shared" si="2"/>
        <v>3.6450166717992021</v>
      </c>
    </row>
    <row r="39" spans="3:40">
      <c r="C39">
        <v>1999</v>
      </c>
      <c r="D39">
        <v>502</v>
      </c>
      <c r="E39">
        <v>3</v>
      </c>
      <c r="F39">
        <v>8</v>
      </c>
      <c r="G39" t="s">
        <v>17</v>
      </c>
      <c r="H39" t="s">
        <v>17</v>
      </c>
      <c r="I39">
        <v>3439.0097280000005</v>
      </c>
      <c r="J39" t="s">
        <v>17</v>
      </c>
      <c r="Y39">
        <v>3439.0097280000005</v>
      </c>
      <c r="AC39">
        <v>1999</v>
      </c>
      <c r="AD39">
        <v>502</v>
      </c>
      <c r="AE39">
        <v>3</v>
      </c>
      <c r="AF39">
        <v>8</v>
      </c>
      <c r="AG39" t="s">
        <v>17</v>
      </c>
      <c r="AH39" t="s">
        <v>17</v>
      </c>
      <c r="AI39">
        <f t="shared" si="1"/>
        <v>3439.0097280000005</v>
      </c>
      <c r="AJ39" t="s">
        <v>17</v>
      </c>
      <c r="AK39" s="2">
        <v>2.3470125198364258</v>
      </c>
      <c r="AM39">
        <v>51.175740000000005</v>
      </c>
      <c r="AN39">
        <f t="shared" si="2"/>
        <v>3.4390097280000003</v>
      </c>
    </row>
    <row r="40" spans="3:40">
      <c r="C40">
        <v>1999</v>
      </c>
      <c r="D40">
        <v>502</v>
      </c>
      <c r="E40">
        <v>3</v>
      </c>
      <c r="F40">
        <v>9</v>
      </c>
      <c r="G40" t="s">
        <v>17</v>
      </c>
      <c r="H40" t="s">
        <v>17</v>
      </c>
      <c r="I40">
        <v>2686.7706005853656</v>
      </c>
      <c r="J40" t="s">
        <v>17</v>
      </c>
      <c r="Y40">
        <v>2686.7706005853656</v>
      </c>
      <c r="AC40">
        <v>1999</v>
      </c>
      <c r="AD40">
        <v>502</v>
      </c>
      <c r="AE40">
        <v>3</v>
      </c>
      <c r="AF40">
        <v>9</v>
      </c>
      <c r="AG40" t="s">
        <v>17</v>
      </c>
      <c r="AH40" t="s">
        <v>17</v>
      </c>
      <c r="AI40">
        <f t="shared" si="1"/>
        <v>2686.7706005853656</v>
      </c>
      <c r="AJ40" t="s">
        <v>17</v>
      </c>
      <c r="AK40" s="2">
        <v>2.6593873500823975</v>
      </c>
      <c r="AM40">
        <v>39.981705365853649</v>
      </c>
      <c r="AN40">
        <f t="shared" si="2"/>
        <v>2.6867706005853655</v>
      </c>
    </row>
    <row r="41" spans="3:40">
      <c r="C41">
        <v>1999</v>
      </c>
      <c r="D41">
        <v>502</v>
      </c>
      <c r="E41">
        <v>3</v>
      </c>
      <c r="F41">
        <v>10</v>
      </c>
      <c r="G41" t="s">
        <v>17</v>
      </c>
      <c r="H41" t="s">
        <v>17</v>
      </c>
      <c r="I41">
        <v>3041.8581213658535</v>
      </c>
      <c r="J41" t="s">
        <v>17</v>
      </c>
      <c r="Y41">
        <v>3041.8581213658535</v>
      </c>
      <c r="AC41">
        <v>1999</v>
      </c>
      <c r="AD41">
        <v>502</v>
      </c>
      <c r="AE41">
        <v>3</v>
      </c>
      <c r="AF41">
        <v>10</v>
      </c>
      <c r="AG41" t="s">
        <v>17</v>
      </c>
      <c r="AH41" t="s">
        <v>17</v>
      </c>
      <c r="AI41">
        <f t="shared" si="1"/>
        <v>3041.8581213658535</v>
      </c>
      <c r="AJ41" t="s">
        <v>17</v>
      </c>
      <c r="AK41" s="2">
        <v>2.2532148361206055</v>
      </c>
      <c r="AM41">
        <v>45.265745853658537</v>
      </c>
      <c r="AN41">
        <f t="shared" si="2"/>
        <v>3.0418581213658538</v>
      </c>
    </row>
    <row r="42" spans="3:40">
      <c r="C42">
        <v>1999</v>
      </c>
      <c r="D42">
        <v>502</v>
      </c>
      <c r="E42">
        <v>3</v>
      </c>
      <c r="F42">
        <v>11</v>
      </c>
      <c r="G42" t="s">
        <v>17</v>
      </c>
      <c r="H42" t="s">
        <v>17</v>
      </c>
      <c r="I42">
        <v>3844.0743804878057</v>
      </c>
      <c r="J42" t="s">
        <v>17</v>
      </c>
      <c r="Y42">
        <v>3844.0743804878057</v>
      </c>
      <c r="AC42">
        <v>1999</v>
      </c>
      <c r="AD42">
        <v>502</v>
      </c>
      <c r="AE42">
        <v>3</v>
      </c>
      <c r="AF42">
        <v>11</v>
      </c>
      <c r="AG42" t="s">
        <v>17</v>
      </c>
      <c r="AH42" t="s">
        <v>17</v>
      </c>
      <c r="AI42">
        <f t="shared" si="1"/>
        <v>3844.0743804878057</v>
      </c>
      <c r="AJ42" t="s">
        <v>17</v>
      </c>
      <c r="AK42" s="2">
        <v>2.3106412887573242</v>
      </c>
      <c r="AM42">
        <v>57.203487804878051</v>
      </c>
      <c r="AN42">
        <f t="shared" si="2"/>
        <v>3.8440743804878057</v>
      </c>
    </row>
    <row r="43" spans="3:40">
      <c r="C43">
        <v>1999</v>
      </c>
      <c r="D43">
        <v>502</v>
      </c>
      <c r="E43">
        <v>3</v>
      </c>
      <c r="F43">
        <v>12</v>
      </c>
      <c r="G43" t="s">
        <v>17</v>
      </c>
      <c r="H43" t="s">
        <v>17</v>
      </c>
      <c r="I43">
        <v>3066.3052682926823</v>
      </c>
      <c r="J43" t="s">
        <v>17</v>
      </c>
      <c r="Y43">
        <v>3066.3052682926823</v>
      </c>
      <c r="AC43">
        <v>1999</v>
      </c>
      <c r="AD43">
        <v>502</v>
      </c>
      <c r="AE43">
        <v>3</v>
      </c>
      <c r="AF43">
        <v>12</v>
      </c>
      <c r="AG43" t="s">
        <v>17</v>
      </c>
      <c r="AH43" t="s">
        <v>17</v>
      </c>
      <c r="AI43">
        <f t="shared" si="1"/>
        <v>3066.3052682926823</v>
      </c>
      <c r="AJ43" t="s">
        <v>17</v>
      </c>
      <c r="AK43" s="2">
        <v>2.2928943634033203</v>
      </c>
      <c r="AM43">
        <v>45.629542682926818</v>
      </c>
      <c r="AN43">
        <f t="shared" si="2"/>
        <v>3.0663052682926821</v>
      </c>
    </row>
    <row r="44" spans="3:40">
      <c r="C44">
        <v>1999</v>
      </c>
      <c r="D44">
        <v>502</v>
      </c>
      <c r="E44">
        <v>3</v>
      </c>
      <c r="F44">
        <v>13</v>
      </c>
      <c r="G44" t="s">
        <v>17</v>
      </c>
      <c r="H44" t="s">
        <v>17</v>
      </c>
      <c r="I44">
        <v>4061.363843121952</v>
      </c>
      <c r="J44" t="s">
        <v>17</v>
      </c>
      <c r="Y44">
        <v>4061.363843121952</v>
      </c>
      <c r="AC44">
        <v>1999</v>
      </c>
      <c r="AD44">
        <v>502</v>
      </c>
      <c r="AE44">
        <v>3</v>
      </c>
      <c r="AF44">
        <v>13</v>
      </c>
      <c r="AG44" t="s">
        <v>17</v>
      </c>
      <c r="AH44" t="s">
        <v>17</v>
      </c>
      <c r="AI44">
        <f t="shared" si="1"/>
        <v>4061.363843121952</v>
      </c>
      <c r="AJ44" t="s">
        <v>17</v>
      </c>
      <c r="AK44" s="2">
        <v>2.4750096797943115</v>
      </c>
      <c r="AM44">
        <v>60.436961951219509</v>
      </c>
      <c r="AN44">
        <f t="shared" si="2"/>
        <v>4.0613638431219519</v>
      </c>
    </row>
    <row r="45" spans="3:40">
      <c r="C45">
        <v>1999</v>
      </c>
      <c r="D45">
        <v>502</v>
      </c>
      <c r="E45">
        <v>3</v>
      </c>
      <c r="F45">
        <v>14</v>
      </c>
      <c r="G45" t="s">
        <v>17</v>
      </c>
      <c r="H45" t="s">
        <v>17</v>
      </c>
      <c r="I45">
        <v>2957.9798353170736</v>
      </c>
      <c r="J45" t="s">
        <v>17</v>
      </c>
      <c r="Y45">
        <v>2957.9798353170736</v>
      </c>
      <c r="AC45">
        <v>1999</v>
      </c>
      <c r="AD45">
        <v>502</v>
      </c>
      <c r="AE45">
        <v>3</v>
      </c>
      <c r="AF45">
        <v>14</v>
      </c>
      <c r="AG45" t="s">
        <v>17</v>
      </c>
      <c r="AH45" t="s">
        <v>17</v>
      </c>
      <c r="AI45">
        <f t="shared" si="1"/>
        <v>2957.9798353170736</v>
      </c>
      <c r="AJ45" t="s">
        <v>17</v>
      </c>
      <c r="AK45" s="2">
        <v>2.4172976016998291</v>
      </c>
      <c r="AM45">
        <v>44.017557073170728</v>
      </c>
      <c r="AN45">
        <f t="shared" si="2"/>
        <v>2.9579798353170736</v>
      </c>
    </row>
    <row r="46" spans="3:40">
      <c r="C46">
        <v>1999</v>
      </c>
      <c r="D46">
        <v>502</v>
      </c>
      <c r="E46">
        <v>4</v>
      </c>
      <c r="F46">
        <v>1</v>
      </c>
      <c r="G46">
        <v>108</v>
      </c>
      <c r="H46">
        <v>0.71013999999999999</v>
      </c>
      <c r="I46">
        <v>1493.5665810731709</v>
      </c>
      <c r="J46">
        <v>6.5753703703703703E-3</v>
      </c>
      <c r="Y46">
        <v>1493.5665810731709</v>
      </c>
      <c r="Z46">
        <v>6.5753703703703703E-3</v>
      </c>
      <c r="AC46">
        <v>1999</v>
      </c>
      <c r="AD46">
        <v>502</v>
      </c>
      <c r="AE46">
        <v>4</v>
      </c>
      <c r="AF46">
        <v>1</v>
      </c>
      <c r="AG46">
        <v>108</v>
      </c>
      <c r="AH46">
        <v>0.71013999999999999</v>
      </c>
      <c r="AI46">
        <f t="shared" si="1"/>
        <v>1493.5665810731709</v>
      </c>
      <c r="AJ46">
        <f t="shared" ref="AJ46:AJ52" si="5">AH46/AG46</f>
        <v>6.5753703703703703E-3</v>
      </c>
      <c r="AK46" s="2">
        <v>2.2363009452819824</v>
      </c>
      <c r="AM46">
        <v>22.225693170731706</v>
      </c>
      <c r="AN46">
        <f t="shared" si="2"/>
        <v>1.4935665810731709</v>
      </c>
    </row>
    <row r="47" spans="3:40">
      <c r="C47">
        <v>1999</v>
      </c>
      <c r="D47">
        <v>502</v>
      </c>
      <c r="E47">
        <v>4</v>
      </c>
      <c r="F47">
        <v>2</v>
      </c>
      <c r="G47">
        <v>108</v>
      </c>
      <c r="H47">
        <v>0.56594999999999995</v>
      </c>
      <c r="I47">
        <v>1463.3866751123785</v>
      </c>
      <c r="J47">
        <v>5.2402777777777777E-3</v>
      </c>
      <c r="Y47">
        <v>1463.3866751123785</v>
      </c>
      <c r="Z47">
        <v>5.2402777777777777E-3</v>
      </c>
      <c r="AC47">
        <v>1999</v>
      </c>
      <c r="AD47">
        <v>502</v>
      </c>
      <c r="AE47">
        <v>4</v>
      </c>
      <c r="AF47">
        <v>2</v>
      </c>
      <c r="AG47">
        <v>108</v>
      </c>
      <c r="AH47">
        <v>0.56594999999999995</v>
      </c>
      <c r="AI47">
        <f t="shared" si="1"/>
        <v>1463.3866751123785</v>
      </c>
      <c r="AJ47">
        <f t="shared" si="5"/>
        <v>5.2402777777777777E-3</v>
      </c>
      <c r="AK47" s="2">
        <v>2.1789765357971191</v>
      </c>
      <c r="AM47">
        <v>21.776587427267536</v>
      </c>
      <c r="AN47">
        <f t="shared" si="2"/>
        <v>1.4633866751123785</v>
      </c>
    </row>
    <row r="48" spans="3:40">
      <c r="C48">
        <v>1999</v>
      </c>
      <c r="D48">
        <v>502</v>
      </c>
      <c r="E48">
        <v>4</v>
      </c>
      <c r="F48">
        <v>3</v>
      </c>
      <c r="G48">
        <v>108</v>
      </c>
      <c r="H48">
        <v>0.69213999999999998</v>
      </c>
      <c r="I48">
        <v>1946.6209688899032</v>
      </c>
      <c r="J48">
        <v>6.4087037037037038E-3</v>
      </c>
      <c r="Y48">
        <v>1946.6209688899032</v>
      </c>
      <c r="Z48">
        <v>6.4087037037037038E-3</v>
      </c>
      <c r="AC48">
        <v>1999</v>
      </c>
      <c r="AD48">
        <v>502</v>
      </c>
      <c r="AE48">
        <v>4</v>
      </c>
      <c r="AF48">
        <v>3</v>
      </c>
      <c r="AG48">
        <v>108</v>
      </c>
      <c r="AH48">
        <v>0.69213999999999998</v>
      </c>
      <c r="AI48">
        <f t="shared" si="1"/>
        <v>1946.6209688899032</v>
      </c>
      <c r="AJ48">
        <f t="shared" si="5"/>
        <v>6.4087037037037038E-3</v>
      </c>
      <c r="AK48" s="2">
        <v>2.1353762149810791</v>
      </c>
      <c r="AM48">
        <v>28.967573941814031</v>
      </c>
      <c r="AN48">
        <f t="shared" si="2"/>
        <v>1.9466209688899032</v>
      </c>
    </row>
    <row r="49" spans="3:40">
      <c r="C49">
        <v>1999</v>
      </c>
      <c r="D49">
        <v>502</v>
      </c>
      <c r="E49">
        <v>4</v>
      </c>
      <c r="F49">
        <v>4</v>
      </c>
      <c r="G49">
        <v>108</v>
      </c>
      <c r="H49">
        <v>0.75593999999999995</v>
      </c>
      <c r="I49">
        <v>2568.1270376269254</v>
      </c>
      <c r="J49">
        <v>6.9994444444444436E-3</v>
      </c>
      <c r="Y49">
        <v>2568.1270376269254</v>
      </c>
      <c r="Z49">
        <v>6.9994444444444436E-3</v>
      </c>
      <c r="AC49">
        <v>1999</v>
      </c>
      <c r="AD49">
        <v>502</v>
      </c>
      <c r="AE49">
        <v>4</v>
      </c>
      <c r="AF49">
        <v>4</v>
      </c>
      <c r="AG49">
        <v>108</v>
      </c>
      <c r="AH49">
        <v>0.75593999999999995</v>
      </c>
      <c r="AI49">
        <f t="shared" si="1"/>
        <v>2568.1270376269254</v>
      </c>
      <c r="AJ49">
        <f t="shared" si="5"/>
        <v>6.9994444444444436E-3</v>
      </c>
      <c r="AK49" s="2">
        <v>2.3083162307739258</v>
      </c>
      <c r="AM49">
        <v>38.216176155162572</v>
      </c>
      <c r="AN49">
        <f t="shared" si="2"/>
        <v>2.5681270376269252</v>
      </c>
    </row>
    <row r="50" spans="3:40">
      <c r="C50">
        <v>1999</v>
      </c>
      <c r="D50">
        <v>502</v>
      </c>
      <c r="E50">
        <v>4</v>
      </c>
      <c r="F50">
        <v>5</v>
      </c>
      <c r="G50">
        <v>108</v>
      </c>
      <c r="H50">
        <v>0.83296999999999999</v>
      </c>
      <c r="I50">
        <v>2928.1448466400452</v>
      </c>
      <c r="J50">
        <v>7.7126851851851853E-3</v>
      </c>
      <c r="Y50">
        <v>2928.1448466400452</v>
      </c>
      <c r="Z50">
        <v>7.7126851851851853E-3</v>
      </c>
      <c r="AC50">
        <v>1999</v>
      </c>
      <c r="AD50">
        <v>502</v>
      </c>
      <c r="AE50">
        <v>4</v>
      </c>
      <c r="AF50">
        <v>5</v>
      </c>
      <c r="AG50">
        <v>108</v>
      </c>
      <c r="AH50">
        <v>0.83296999999999999</v>
      </c>
      <c r="AI50">
        <f t="shared" si="1"/>
        <v>2928.1448466400452</v>
      </c>
      <c r="AJ50">
        <f t="shared" si="5"/>
        <v>7.7126851851851853E-3</v>
      </c>
      <c r="AK50" s="2">
        <v>2.2241284847259521</v>
      </c>
      <c r="AM50">
        <v>43.573584027381621</v>
      </c>
      <c r="AN50">
        <f t="shared" si="2"/>
        <v>2.9281448466400453</v>
      </c>
    </row>
    <row r="51" spans="3:40">
      <c r="C51">
        <v>1999</v>
      </c>
      <c r="D51">
        <v>502</v>
      </c>
      <c r="E51">
        <v>4</v>
      </c>
      <c r="F51">
        <v>6</v>
      </c>
      <c r="G51">
        <v>108</v>
      </c>
      <c r="H51">
        <v>0.85972999999999999</v>
      </c>
      <c r="I51">
        <v>3088.1112012595549</v>
      </c>
      <c r="J51">
        <v>7.9604629629629626E-3</v>
      </c>
      <c r="Y51">
        <v>3088.1112012595549</v>
      </c>
      <c r="Z51">
        <v>7.9604629629629626E-3</v>
      </c>
      <c r="AC51">
        <v>1999</v>
      </c>
      <c r="AD51">
        <v>502</v>
      </c>
      <c r="AE51">
        <v>4</v>
      </c>
      <c r="AF51">
        <v>6</v>
      </c>
      <c r="AG51">
        <v>108</v>
      </c>
      <c r="AH51">
        <v>0.85972999999999999</v>
      </c>
      <c r="AI51">
        <f t="shared" si="1"/>
        <v>3088.1112012595549</v>
      </c>
      <c r="AJ51">
        <f t="shared" si="5"/>
        <v>7.9604629629629626E-3</v>
      </c>
      <c r="AK51" s="2">
        <v>2.1695511341094971</v>
      </c>
      <c r="AM51">
        <v>45.954035733029087</v>
      </c>
      <c r="AN51">
        <f t="shared" si="2"/>
        <v>3.0881112012595548</v>
      </c>
    </row>
    <row r="52" spans="3:40">
      <c r="C52">
        <v>1999</v>
      </c>
      <c r="D52">
        <v>502</v>
      </c>
      <c r="E52">
        <v>4</v>
      </c>
      <c r="F52">
        <v>7</v>
      </c>
      <c r="G52">
        <v>108</v>
      </c>
      <c r="H52">
        <v>0.87983</v>
      </c>
      <c r="I52">
        <v>3831.0570434957222</v>
      </c>
      <c r="J52">
        <v>8.1465740740740734E-3</v>
      </c>
      <c r="Y52">
        <v>3831.0570434957222</v>
      </c>
      <c r="Z52">
        <v>8.1465740740740734E-3</v>
      </c>
      <c r="AC52">
        <v>1999</v>
      </c>
      <c r="AD52">
        <v>502</v>
      </c>
      <c r="AE52">
        <v>4</v>
      </c>
      <c r="AF52">
        <v>7</v>
      </c>
      <c r="AG52">
        <v>108</v>
      </c>
      <c r="AH52">
        <v>0.87983</v>
      </c>
      <c r="AI52">
        <f t="shared" si="1"/>
        <v>3831.0570434957222</v>
      </c>
      <c r="AJ52">
        <f t="shared" si="5"/>
        <v>8.1465740740740734E-3</v>
      </c>
      <c r="AK52" s="2">
        <v>2.6698286533355713</v>
      </c>
      <c r="AM52">
        <v>57.009777432972051</v>
      </c>
      <c r="AN52">
        <f t="shared" si="2"/>
        <v>3.8310570434957221</v>
      </c>
    </row>
    <row r="53" spans="3:40">
      <c r="C53">
        <v>1999</v>
      </c>
      <c r="D53">
        <v>502</v>
      </c>
      <c r="E53">
        <v>4</v>
      </c>
      <c r="F53">
        <v>8</v>
      </c>
      <c r="G53" t="s">
        <v>17</v>
      </c>
      <c r="H53" t="s">
        <v>17</v>
      </c>
      <c r="I53">
        <v>2894.5644081951223</v>
      </c>
      <c r="J53" t="s">
        <v>17</v>
      </c>
      <c r="Y53">
        <v>2894.5644081951223</v>
      </c>
      <c r="AC53">
        <v>1999</v>
      </c>
      <c r="AD53">
        <v>502</v>
      </c>
      <c r="AE53">
        <v>4</v>
      </c>
      <c r="AF53">
        <v>8</v>
      </c>
      <c r="AG53" t="s">
        <v>17</v>
      </c>
      <c r="AH53" t="s">
        <v>17</v>
      </c>
      <c r="AI53">
        <f t="shared" si="1"/>
        <v>2894.5644081951223</v>
      </c>
      <c r="AJ53" t="s">
        <v>17</v>
      </c>
      <c r="AK53" s="2">
        <v>2.1174135208129883</v>
      </c>
      <c r="AM53">
        <v>43.073875121951218</v>
      </c>
      <c r="AN53">
        <f t="shared" si="2"/>
        <v>2.8945644081951221</v>
      </c>
    </row>
    <row r="54" spans="3:40">
      <c r="C54">
        <v>1999</v>
      </c>
      <c r="D54">
        <v>502</v>
      </c>
      <c r="E54">
        <v>4</v>
      </c>
      <c r="F54">
        <v>9</v>
      </c>
      <c r="G54" t="s">
        <v>17</v>
      </c>
      <c r="H54" t="s">
        <v>17</v>
      </c>
      <c r="I54">
        <v>2826.1235028292681</v>
      </c>
      <c r="J54" t="s">
        <v>17</v>
      </c>
      <c r="Y54">
        <v>2826.1235028292681</v>
      </c>
      <c r="AC54">
        <v>1999</v>
      </c>
      <c r="AD54">
        <v>502</v>
      </c>
      <c r="AE54">
        <v>4</v>
      </c>
      <c r="AF54">
        <v>9</v>
      </c>
      <c r="AG54" t="s">
        <v>17</v>
      </c>
      <c r="AH54" t="s">
        <v>17</v>
      </c>
      <c r="AI54">
        <f t="shared" si="1"/>
        <v>2826.1235028292681</v>
      </c>
      <c r="AJ54" t="s">
        <v>17</v>
      </c>
      <c r="AK54" s="2">
        <v>2.1404318809509277</v>
      </c>
      <c r="AM54">
        <v>42.055409268292678</v>
      </c>
      <c r="AN54">
        <f t="shared" si="2"/>
        <v>2.8261235028292679</v>
      </c>
    </row>
    <row r="55" spans="3:40">
      <c r="C55">
        <v>1999</v>
      </c>
      <c r="D55">
        <v>502</v>
      </c>
      <c r="E55">
        <v>4</v>
      </c>
      <c r="F55">
        <v>10</v>
      </c>
      <c r="G55" t="s">
        <v>17</v>
      </c>
      <c r="H55" t="s">
        <v>17</v>
      </c>
      <c r="I55">
        <v>3531.8006025365858</v>
      </c>
      <c r="J55" t="s">
        <v>17</v>
      </c>
      <c r="Y55">
        <v>3531.8006025365858</v>
      </c>
      <c r="AC55">
        <v>1999</v>
      </c>
      <c r="AD55">
        <v>502</v>
      </c>
      <c r="AE55">
        <v>4</v>
      </c>
      <c r="AF55">
        <v>10</v>
      </c>
      <c r="AG55" t="s">
        <v>17</v>
      </c>
      <c r="AH55" t="s">
        <v>17</v>
      </c>
      <c r="AI55">
        <f t="shared" si="1"/>
        <v>3531.8006025365858</v>
      </c>
      <c r="AJ55" t="s">
        <v>17</v>
      </c>
      <c r="AK55" s="2">
        <v>2.275970458984375</v>
      </c>
      <c r="AM55">
        <v>52.556556585365861</v>
      </c>
      <c r="AN55">
        <f t="shared" si="2"/>
        <v>3.5318006025365856</v>
      </c>
    </row>
    <row r="56" spans="3:40">
      <c r="C56">
        <v>1999</v>
      </c>
      <c r="D56">
        <v>502</v>
      </c>
      <c r="E56">
        <v>4</v>
      </c>
      <c r="F56">
        <v>11</v>
      </c>
      <c r="G56" t="s">
        <v>17</v>
      </c>
      <c r="H56" t="s">
        <v>17</v>
      </c>
      <c r="I56">
        <v>3060.5023679999999</v>
      </c>
      <c r="J56" t="s">
        <v>17</v>
      </c>
      <c r="Y56">
        <v>3060.5023679999999</v>
      </c>
      <c r="AC56">
        <v>1999</v>
      </c>
      <c r="AD56">
        <v>502</v>
      </c>
      <c r="AE56">
        <v>4</v>
      </c>
      <c r="AF56">
        <v>11</v>
      </c>
      <c r="AG56" t="s">
        <v>17</v>
      </c>
      <c r="AH56" t="s">
        <v>17</v>
      </c>
      <c r="AI56">
        <f t="shared" si="1"/>
        <v>3060.5023679999999</v>
      </c>
      <c r="AJ56" t="s">
        <v>17</v>
      </c>
      <c r="AK56" s="2">
        <v>2.320683479309082</v>
      </c>
      <c r="AM56">
        <v>45.543189999999996</v>
      </c>
      <c r="AN56">
        <f t="shared" si="2"/>
        <v>3.0605023679999999</v>
      </c>
    </row>
    <row r="57" spans="3:40">
      <c r="C57">
        <v>1999</v>
      </c>
      <c r="D57">
        <v>502</v>
      </c>
      <c r="E57">
        <v>4</v>
      </c>
      <c r="F57">
        <v>12</v>
      </c>
      <c r="G57" t="s">
        <v>17</v>
      </c>
      <c r="H57" t="s">
        <v>17</v>
      </c>
      <c r="I57">
        <v>3027.1703976585368</v>
      </c>
      <c r="J57" t="s">
        <v>17</v>
      </c>
      <c r="Y57">
        <v>3027.1703976585368</v>
      </c>
      <c r="AC57">
        <v>1999</v>
      </c>
      <c r="AD57">
        <v>502</v>
      </c>
      <c r="AE57">
        <v>4</v>
      </c>
      <c r="AF57">
        <v>12</v>
      </c>
      <c r="AG57" t="s">
        <v>17</v>
      </c>
      <c r="AH57" t="s">
        <v>17</v>
      </c>
      <c r="AI57">
        <f t="shared" si="1"/>
        <v>3027.1703976585368</v>
      </c>
      <c r="AJ57" t="s">
        <v>17</v>
      </c>
      <c r="AK57" s="2">
        <v>2.259413480758667</v>
      </c>
      <c r="AM57">
        <v>45.047178536585371</v>
      </c>
      <c r="AN57">
        <f t="shared" si="2"/>
        <v>3.0271703976585367</v>
      </c>
    </row>
    <row r="58" spans="3:40">
      <c r="C58">
        <v>1999</v>
      </c>
      <c r="D58">
        <v>502</v>
      </c>
      <c r="E58">
        <v>4</v>
      </c>
      <c r="F58">
        <v>13</v>
      </c>
      <c r="G58" t="s">
        <v>17</v>
      </c>
      <c r="H58" t="s">
        <v>17</v>
      </c>
      <c r="I58">
        <v>3853.2368546341463</v>
      </c>
      <c r="J58" t="s">
        <v>17</v>
      </c>
      <c r="Y58">
        <v>3853.2368546341463</v>
      </c>
      <c r="AC58">
        <v>1999</v>
      </c>
      <c r="AD58">
        <v>502</v>
      </c>
      <c r="AE58">
        <v>4</v>
      </c>
      <c r="AF58">
        <v>13</v>
      </c>
      <c r="AG58" t="s">
        <v>17</v>
      </c>
      <c r="AH58" t="s">
        <v>17</v>
      </c>
      <c r="AI58">
        <f t="shared" si="1"/>
        <v>3853.2368546341463</v>
      </c>
      <c r="AJ58" t="s">
        <v>17</v>
      </c>
      <c r="AK58" s="2">
        <v>2.2874290943145752</v>
      </c>
      <c r="AM58">
        <v>57.33983414634146</v>
      </c>
      <c r="AN58">
        <f t="shared" si="2"/>
        <v>3.8532368546341464</v>
      </c>
    </row>
    <row r="59" spans="3:40">
      <c r="C59">
        <v>1999</v>
      </c>
      <c r="D59">
        <v>502</v>
      </c>
      <c r="E59">
        <v>4</v>
      </c>
      <c r="F59">
        <v>14</v>
      </c>
      <c r="G59" t="s">
        <v>17</v>
      </c>
      <c r="H59" t="s">
        <v>17</v>
      </c>
      <c r="I59">
        <v>3006.4298879999997</v>
      </c>
      <c r="J59" t="s">
        <v>17</v>
      </c>
      <c r="Y59">
        <v>3006.4298879999997</v>
      </c>
      <c r="AC59">
        <v>1999</v>
      </c>
      <c r="AD59">
        <v>502</v>
      </c>
      <c r="AE59">
        <v>4</v>
      </c>
      <c r="AF59">
        <v>14</v>
      </c>
      <c r="AG59" t="s">
        <v>17</v>
      </c>
      <c r="AH59" t="s">
        <v>17</v>
      </c>
      <c r="AI59">
        <f t="shared" si="1"/>
        <v>3006.4298879999997</v>
      </c>
      <c r="AJ59" t="s">
        <v>17</v>
      </c>
      <c r="AK59" s="2">
        <v>2.3042750358581543</v>
      </c>
      <c r="AM59">
        <v>44.738539999999986</v>
      </c>
      <c r="AN59">
        <f t="shared" si="2"/>
        <v>3.0064298879999996</v>
      </c>
    </row>
    <row r="60" spans="3:40">
      <c r="C60">
        <v>2000</v>
      </c>
      <c r="D60">
        <v>502</v>
      </c>
      <c r="E60">
        <v>1</v>
      </c>
      <c r="F60">
        <v>1</v>
      </c>
      <c r="G60">
        <v>78</v>
      </c>
      <c r="H60">
        <v>0.46301999999999999</v>
      </c>
      <c r="I60">
        <v>1337.1659239024389</v>
      </c>
      <c r="J60">
        <v>5.9361538461538462E-3</v>
      </c>
      <c r="Y60">
        <v>1337.1659239024389</v>
      </c>
      <c r="Z60">
        <v>5.9361538461538462E-3</v>
      </c>
      <c r="AC60">
        <v>2000</v>
      </c>
      <c r="AD60">
        <v>502</v>
      </c>
      <c r="AE60">
        <v>1</v>
      </c>
      <c r="AF60">
        <v>1</v>
      </c>
      <c r="AG60">
        <v>78</v>
      </c>
      <c r="AH60">
        <v>0.46301999999999999</v>
      </c>
      <c r="AI60">
        <f t="shared" si="1"/>
        <v>1337.1659239024389</v>
      </c>
      <c r="AJ60">
        <f t="shared" ref="AJ60:AJ66" si="6">AH60/AG60</f>
        <v>5.9361538461538462E-3</v>
      </c>
      <c r="AK60" s="3">
        <v>2.4515621662139893</v>
      </c>
      <c r="AM60">
        <v>19.898302439024388</v>
      </c>
      <c r="AN60">
        <f t="shared" si="2"/>
        <v>1.3371659239024389</v>
      </c>
    </row>
    <row r="61" spans="3:40">
      <c r="C61">
        <v>2000</v>
      </c>
      <c r="D61">
        <v>502</v>
      </c>
      <c r="E61">
        <v>1</v>
      </c>
      <c r="F61">
        <v>2</v>
      </c>
      <c r="G61">
        <v>78</v>
      </c>
      <c r="H61">
        <v>0.42146</v>
      </c>
      <c r="I61">
        <v>1277.471016585366</v>
      </c>
      <c r="J61">
        <v>5.4033333333333338E-3</v>
      </c>
      <c r="Y61">
        <v>1277.471016585366</v>
      </c>
      <c r="Z61">
        <v>5.4033333333333338E-3</v>
      </c>
      <c r="AC61">
        <v>2000</v>
      </c>
      <c r="AD61">
        <v>502</v>
      </c>
      <c r="AE61">
        <v>1</v>
      </c>
      <c r="AF61">
        <v>2</v>
      </c>
      <c r="AG61">
        <v>78</v>
      </c>
      <c r="AH61">
        <v>0.42146</v>
      </c>
      <c r="AI61">
        <f t="shared" si="1"/>
        <v>1277.471016585366</v>
      </c>
      <c r="AJ61">
        <f t="shared" si="6"/>
        <v>5.4033333333333338E-3</v>
      </c>
      <c r="AK61" s="3">
        <v>2.4906442165374756</v>
      </c>
      <c r="AM61">
        <v>19.009985365853659</v>
      </c>
      <c r="AN61">
        <f t="shared" si="2"/>
        <v>1.277471016585366</v>
      </c>
    </row>
    <row r="62" spans="3:40">
      <c r="C62">
        <v>2000</v>
      </c>
      <c r="D62">
        <v>502</v>
      </c>
      <c r="E62">
        <v>1</v>
      </c>
      <c r="F62">
        <v>3</v>
      </c>
      <c r="G62">
        <v>78</v>
      </c>
      <c r="H62">
        <v>0.81581000000000004</v>
      </c>
      <c r="I62">
        <v>2817.5996253658541</v>
      </c>
      <c r="J62">
        <v>1.0459102564102565E-2</v>
      </c>
      <c r="Y62">
        <v>2817.5996253658541</v>
      </c>
      <c r="Z62">
        <v>1.0459102564102565E-2</v>
      </c>
      <c r="AC62">
        <v>2000</v>
      </c>
      <c r="AD62">
        <v>502</v>
      </c>
      <c r="AE62">
        <v>1</v>
      </c>
      <c r="AF62">
        <v>3</v>
      </c>
      <c r="AG62">
        <v>78</v>
      </c>
      <c r="AH62">
        <v>0.81581000000000004</v>
      </c>
      <c r="AI62">
        <f t="shared" si="1"/>
        <v>2817.5996253658541</v>
      </c>
      <c r="AJ62">
        <f t="shared" si="6"/>
        <v>1.0459102564102565E-2</v>
      </c>
      <c r="AK62" s="3">
        <v>2.23380446434021</v>
      </c>
      <c r="AM62">
        <v>41.928565853658533</v>
      </c>
      <c r="AN62">
        <f t="shared" si="2"/>
        <v>2.8175996253658542</v>
      </c>
    </row>
    <row r="63" spans="3:40">
      <c r="C63">
        <v>2000</v>
      </c>
      <c r="D63">
        <v>502</v>
      </c>
      <c r="E63">
        <v>1</v>
      </c>
      <c r="F63">
        <v>4</v>
      </c>
      <c r="G63">
        <v>78</v>
      </c>
      <c r="H63">
        <v>0.64161000000000001</v>
      </c>
      <c r="I63">
        <v>2053.504811707317</v>
      </c>
      <c r="J63">
        <v>8.2257692307692309E-3</v>
      </c>
      <c r="Y63">
        <v>2053.504811707317</v>
      </c>
      <c r="Z63">
        <v>8.2257692307692309E-3</v>
      </c>
      <c r="AC63">
        <v>2000</v>
      </c>
      <c r="AD63">
        <v>502</v>
      </c>
      <c r="AE63">
        <v>1</v>
      </c>
      <c r="AF63">
        <v>4</v>
      </c>
      <c r="AG63">
        <v>78</v>
      </c>
      <c r="AH63">
        <v>0.64161000000000001</v>
      </c>
      <c r="AI63">
        <f t="shared" si="1"/>
        <v>2053.504811707317</v>
      </c>
      <c r="AJ63">
        <f t="shared" si="6"/>
        <v>8.2257692307692309E-3</v>
      </c>
      <c r="AK63" s="3">
        <v>2.2379496097564697</v>
      </c>
      <c r="AM63">
        <v>30.558107317073169</v>
      </c>
      <c r="AN63">
        <f t="shared" si="2"/>
        <v>2.0535048117073171</v>
      </c>
    </row>
    <row r="64" spans="3:40">
      <c r="C64">
        <v>2000</v>
      </c>
      <c r="D64">
        <v>502</v>
      </c>
      <c r="E64">
        <v>1</v>
      </c>
      <c r="F64">
        <v>5</v>
      </c>
      <c r="G64">
        <v>78</v>
      </c>
      <c r="H64">
        <v>0.80081000000000002</v>
      </c>
      <c r="I64">
        <v>2650.4538848780489</v>
      </c>
      <c r="J64">
        <v>1.0266794871794872E-2</v>
      </c>
      <c r="Y64">
        <v>2650.4538848780489</v>
      </c>
      <c r="Z64">
        <v>1.0266794871794872E-2</v>
      </c>
      <c r="AC64">
        <v>2000</v>
      </c>
      <c r="AD64">
        <v>502</v>
      </c>
      <c r="AE64">
        <v>1</v>
      </c>
      <c r="AF64">
        <v>5</v>
      </c>
      <c r="AG64">
        <v>78</v>
      </c>
      <c r="AH64">
        <v>0.80081000000000002</v>
      </c>
      <c r="AI64">
        <f t="shared" si="1"/>
        <v>2650.4538848780489</v>
      </c>
      <c r="AJ64">
        <f t="shared" si="6"/>
        <v>1.0266794871794872E-2</v>
      </c>
      <c r="AK64" s="3">
        <v>2.3429486751556396</v>
      </c>
      <c r="AM64">
        <v>39.441278048780489</v>
      </c>
      <c r="AN64">
        <f t="shared" si="2"/>
        <v>2.6504538848780488</v>
      </c>
    </row>
    <row r="65" spans="3:40">
      <c r="C65">
        <v>2000</v>
      </c>
      <c r="D65">
        <v>502</v>
      </c>
      <c r="E65">
        <v>1</v>
      </c>
      <c r="F65">
        <v>6</v>
      </c>
      <c r="G65">
        <v>78</v>
      </c>
      <c r="H65">
        <v>0.83164000000000005</v>
      </c>
      <c r="I65">
        <v>3044.4402731707319</v>
      </c>
      <c r="J65">
        <v>1.0662051282051282E-2</v>
      </c>
      <c r="Y65">
        <v>3044.4402731707319</v>
      </c>
      <c r="Z65">
        <v>1.0662051282051282E-2</v>
      </c>
      <c r="AC65">
        <v>2000</v>
      </c>
      <c r="AD65">
        <v>502</v>
      </c>
      <c r="AE65">
        <v>1</v>
      </c>
      <c r="AF65">
        <v>6</v>
      </c>
      <c r="AG65">
        <v>78</v>
      </c>
      <c r="AH65">
        <v>0.83164000000000005</v>
      </c>
      <c r="AI65">
        <f t="shared" si="1"/>
        <v>3044.4402731707319</v>
      </c>
      <c r="AJ65">
        <f t="shared" si="6"/>
        <v>1.0662051282051282E-2</v>
      </c>
      <c r="AK65" s="3">
        <v>2.3071639537811279</v>
      </c>
      <c r="AM65">
        <v>45.304170731707316</v>
      </c>
      <c r="AN65">
        <f t="shared" si="2"/>
        <v>3.0444402731707321</v>
      </c>
    </row>
    <row r="66" spans="3:40">
      <c r="C66">
        <v>2000</v>
      </c>
      <c r="D66">
        <v>502</v>
      </c>
      <c r="E66">
        <v>1</v>
      </c>
      <c r="F66">
        <v>7</v>
      </c>
      <c r="G66">
        <v>78</v>
      </c>
      <c r="H66">
        <v>0.87736999999999998</v>
      </c>
      <c r="I66">
        <v>2889.2335141463409</v>
      </c>
      <c r="J66">
        <v>1.1248333333333332E-2</v>
      </c>
      <c r="Y66">
        <v>2889.2335141463409</v>
      </c>
      <c r="Z66">
        <v>1.1248333333333332E-2</v>
      </c>
      <c r="AC66">
        <v>2000</v>
      </c>
      <c r="AD66">
        <v>502</v>
      </c>
      <c r="AE66">
        <v>1</v>
      </c>
      <c r="AF66">
        <v>7</v>
      </c>
      <c r="AG66">
        <v>78</v>
      </c>
      <c r="AH66">
        <v>0.87736999999999998</v>
      </c>
      <c r="AI66">
        <f t="shared" si="1"/>
        <v>2889.2335141463409</v>
      </c>
      <c r="AJ66">
        <f t="shared" si="6"/>
        <v>1.1248333333333332E-2</v>
      </c>
      <c r="AK66" s="3">
        <v>2.492811918258667</v>
      </c>
      <c r="AM66">
        <v>42.994546341463405</v>
      </c>
      <c r="AN66">
        <f t="shared" si="2"/>
        <v>2.889233514146341</v>
      </c>
    </row>
    <row r="67" spans="3:40">
      <c r="C67">
        <v>2000</v>
      </c>
      <c r="D67">
        <v>502</v>
      </c>
      <c r="E67">
        <v>1</v>
      </c>
      <c r="F67">
        <v>8</v>
      </c>
      <c r="G67" t="s">
        <v>17</v>
      </c>
      <c r="H67" t="s">
        <v>17</v>
      </c>
      <c r="I67">
        <v>1707.2743492682926</v>
      </c>
      <c r="J67" t="s">
        <v>17</v>
      </c>
      <c r="Y67">
        <v>1707.2743492682926</v>
      </c>
      <c r="AC67">
        <v>2000</v>
      </c>
      <c r="AD67">
        <v>502</v>
      </c>
      <c r="AE67">
        <v>1</v>
      </c>
      <c r="AF67">
        <v>8</v>
      </c>
      <c r="AG67" t="s">
        <v>17</v>
      </c>
      <c r="AH67" t="s">
        <v>17</v>
      </c>
      <c r="AI67">
        <f t="shared" si="1"/>
        <v>1707.2743492682926</v>
      </c>
      <c r="AJ67" t="s">
        <v>17</v>
      </c>
      <c r="AK67" s="3">
        <v>2.2814347743988037</v>
      </c>
      <c r="AM67">
        <v>25.405868292682921</v>
      </c>
      <c r="AN67">
        <f t="shared" si="2"/>
        <v>1.7072743492682925</v>
      </c>
    </row>
    <row r="68" spans="3:40">
      <c r="C68">
        <v>2000</v>
      </c>
      <c r="D68">
        <v>502</v>
      </c>
      <c r="E68">
        <v>1</v>
      </c>
      <c r="F68">
        <v>9</v>
      </c>
      <c r="G68" t="s">
        <v>17</v>
      </c>
      <c r="H68" t="s">
        <v>17</v>
      </c>
      <c r="I68">
        <v>2674.3318478048777</v>
      </c>
      <c r="J68" t="s">
        <v>17</v>
      </c>
      <c r="Y68">
        <v>2674.3318478048777</v>
      </c>
      <c r="AC68">
        <v>2000</v>
      </c>
      <c r="AD68">
        <v>502</v>
      </c>
      <c r="AE68">
        <v>1</v>
      </c>
      <c r="AF68">
        <v>9</v>
      </c>
      <c r="AG68" t="s">
        <v>17</v>
      </c>
      <c r="AH68" t="s">
        <v>17</v>
      </c>
      <c r="AI68">
        <f t="shared" si="1"/>
        <v>2674.3318478048777</v>
      </c>
      <c r="AJ68" t="s">
        <v>17</v>
      </c>
      <c r="AK68" s="3">
        <v>2.3987574577331543</v>
      </c>
      <c r="AM68">
        <v>39.796604878048775</v>
      </c>
      <c r="AN68">
        <f t="shared" si="2"/>
        <v>2.6743318478048779</v>
      </c>
    </row>
    <row r="69" spans="3:40">
      <c r="C69">
        <v>2000</v>
      </c>
      <c r="D69">
        <v>502</v>
      </c>
      <c r="E69">
        <v>1</v>
      </c>
      <c r="F69">
        <v>10</v>
      </c>
      <c r="G69" t="s">
        <v>17</v>
      </c>
      <c r="H69" t="s">
        <v>17</v>
      </c>
      <c r="I69">
        <v>2769.8436995121947</v>
      </c>
      <c r="J69" t="s">
        <v>17</v>
      </c>
      <c r="Y69">
        <v>2769.8436995121947</v>
      </c>
      <c r="AC69">
        <v>2000</v>
      </c>
      <c r="AD69">
        <v>502</v>
      </c>
      <c r="AE69">
        <v>1</v>
      </c>
      <c r="AF69">
        <v>10</v>
      </c>
      <c r="AG69" t="s">
        <v>17</v>
      </c>
      <c r="AH69" t="s">
        <v>17</v>
      </c>
      <c r="AI69">
        <f t="shared" ref="AI69:AI132" si="7">AN69*1000</f>
        <v>2769.8436995121947</v>
      </c>
      <c r="AJ69" t="s">
        <v>17</v>
      </c>
      <c r="AK69" s="3">
        <v>2.3722727298736572</v>
      </c>
      <c r="AM69">
        <v>41.21791219512194</v>
      </c>
      <c r="AN69">
        <f t="shared" ref="AN69:AN132" si="8">AM69*60*1.12/1000</f>
        <v>2.7698436995121947</v>
      </c>
    </row>
    <row r="70" spans="3:40">
      <c r="C70">
        <v>2000</v>
      </c>
      <c r="D70">
        <v>502</v>
      </c>
      <c r="E70">
        <v>1</v>
      </c>
      <c r="F70">
        <v>11</v>
      </c>
      <c r="G70" t="s">
        <v>17</v>
      </c>
      <c r="H70" t="s">
        <v>17</v>
      </c>
      <c r="I70">
        <v>3020.5623102439022</v>
      </c>
      <c r="J70" t="s">
        <v>17</v>
      </c>
      <c r="Y70">
        <v>3020.5623102439022</v>
      </c>
      <c r="AC70">
        <v>2000</v>
      </c>
      <c r="AD70">
        <v>502</v>
      </c>
      <c r="AE70">
        <v>1</v>
      </c>
      <c r="AF70">
        <v>11</v>
      </c>
      <c r="AG70" t="s">
        <v>17</v>
      </c>
      <c r="AH70" t="s">
        <v>17</v>
      </c>
      <c r="AI70">
        <f t="shared" si="7"/>
        <v>3020.5623102439022</v>
      </c>
      <c r="AJ70" t="s">
        <v>17</v>
      </c>
      <c r="AK70" s="3">
        <v>2.445462703704834</v>
      </c>
      <c r="AM70">
        <v>44.948843902439016</v>
      </c>
      <c r="AN70">
        <f t="shared" si="8"/>
        <v>3.0205623102439021</v>
      </c>
    </row>
    <row r="71" spans="3:40">
      <c r="C71">
        <v>2000</v>
      </c>
      <c r="D71">
        <v>502</v>
      </c>
      <c r="E71">
        <v>1</v>
      </c>
      <c r="F71">
        <v>12</v>
      </c>
      <c r="G71" t="s">
        <v>17</v>
      </c>
      <c r="H71" t="s">
        <v>17</v>
      </c>
      <c r="I71">
        <v>2901.1724956097564</v>
      </c>
      <c r="J71" t="s">
        <v>17</v>
      </c>
      <c r="Y71">
        <v>2901.1724956097564</v>
      </c>
      <c r="AC71">
        <v>2000</v>
      </c>
      <c r="AD71">
        <v>502</v>
      </c>
      <c r="AE71">
        <v>1</v>
      </c>
      <c r="AF71">
        <v>12</v>
      </c>
      <c r="AG71" t="s">
        <v>17</v>
      </c>
      <c r="AH71" t="s">
        <v>17</v>
      </c>
      <c r="AI71">
        <f t="shared" si="7"/>
        <v>2901.1724956097564</v>
      </c>
      <c r="AJ71" t="s">
        <v>17</v>
      </c>
      <c r="AK71" s="3">
        <v>2.4000935554504395</v>
      </c>
      <c r="AM71">
        <v>43.172209756097566</v>
      </c>
      <c r="AN71">
        <f t="shared" si="8"/>
        <v>2.9011724956097562</v>
      </c>
    </row>
    <row r="72" spans="3:40">
      <c r="C72">
        <v>2000</v>
      </c>
      <c r="D72">
        <v>502</v>
      </c>
      <c r="E72">
        <v>1</v>
      </c>
      <c r="F72">
        <v>13</v>
      </c>
      <c r="G72" t="s">
        <v>17</v>
      </c>
      <c r="H72" t="s">
        <v>17</v>
      </c>
      <c r="I72">
        <v>2996.6843473170734</v>
      </c>
      <c r="J72" t="s">
        <v>17</v>
      </c>
      <c r="Y72">
        <v>2996.6843473170734</v>
      </c>
      <c r="AC72">
        <v>2000</v>
      </c>
      <c r="AD72">
        <v>502</v>
      </c>
      <c r="AE72">
        <v>1</v>
      </c>
      <c r="AF72">
        <v>13</v>
      </c>
      <c r="AG72" t="s">
        <v>17</v>
      </c>
      <c r="AH72" t="s">
        <v>17</v>
      </c>
      <c r="AI72">
        <f t="shared" si="7"/>
        <v>2996.6843473170734</v>
      </c>
      <c r="AJ72" t="s">
        <v>17</v>
      </c>
      <c r="AK72" s="3">
        <v>2.7098264694213867</v>
      </c>
      <c r="AM72">
        <v>44.59351707317073</v>
      </c>
      <c r="AN72">
        <f t="shared" si="8"/>
        <v>2.9966843473170734</v>
      </c>
    </row>
    <row r="73" spans="3:40">
      <c r="C73">
        <v>2000</v>
      </c>
      <c r="D73">
        <v>502</v>
      </c>
      <c r="E73">
        <v>1</v>
      </c>
      <c r="F73">
        <v>14</v>
      </c>
      <c r="G73" t="s">
        <v>17</v>
      </c>
      <c r="H73" t="s">
        <v>17</v>
      </c>
      <c r="I73">
        <v>2363.9183297560976</v>
      </c>
      <c r="J73" t="s">
        <v>17</v>
      </c>
      <c r="Y73">
        <v>2363.9183297560976</v>
      </c>
      <c r="AC73">
        <v>2000</v>
      </c>
      <c r="AD73">
        <v>502</v>
      </c>
      <c r="AE73">
        <v>1</v>
      </c>
      <c r="AF73">
        <v>14</v>
      </c>
      <c r="AG73" t="s">
        <v>17</v>
      </c>
      <c r="AH73" t="s">
        <v>17</v>
      </c>
      <c r="AI73">
        <f t="shared" si="7"/>
        <v>2363.9183297560976</v>
      </c>
      <c r="AJ73" t="s">
        <v>17</v>
      </c>
      <c r="AK73" s="3">
        <v>2.4341855049133301</v>
      </c>
      <c r="AM73">
        <v>35.177356097560974</v>
      </c>
      <c r="AN73">
        <f t="shared" si="8"/>
        <v>2.3639183297560975</v>
      </c>
    </row>
    <row r="74" spans="3:40">
      <c r="C74">
        <v>2000</v>
      </c>
      <c r="D74">
        <v>502</v>
      </c>
      <c r="E74">
        <v>2</v>
      </c>
      <c r="F74">
        <v>1</v>
      </c>
      <c r="G74">
        <v>78</v>
      </c>
      <c r="H74">
        <v>0.45107000000000003</v>
      </c>
      <c r="I74">
        <v>1038.6913873170733</v>
      </c>
      <c r="J74">
        <v>5.7829487179487183E-3</v>
      </c>
      <c r="Y74">
        <v>1038.6913873170733</v>
      </c>
      <c r="Z74">
        <v>5.7829487179487183E-3</v>
      </c>
      <c r="AC74">
        <v>2000</v>
      </c>
      <c r="AD74">
        <v>502</v>
      </c>
      <c r="AE74">
        <v>2</v>
      </c>
      <c r="AF74">
        <v>1</v>
      </c>
      <c r="AG74">
        <v>78</v>
      </c>
      <c r="AH74">
        <v>0.45107000000000003</v>
      </c>
      <c r="AI74">
        <f t="shared" si="7"/>
        <v>1038.6913873170733</v>
      </c>
      <c r="AJ74">
        <f t="shared" ref="AJ74:AJ80" si="9">AH74/AG74</f>
        <v>5.7829487179487183E-3</v>
      </c>
      <c r="AK74" s="3">
        <v>2.4175541400909424</v>
      </c>
      <c r="AM74">
        <v>15.456717073170731</v>
      </c>
      <c r="AN74">
        <f t="shared" si="8"/>
        <v>1.0386913873170733</v>
      </c>
    </row>
    <row r="75" spans="3:40">
      <c r="C75">
        <v>2000</v>
      </c>
      <c r="D75">
        <v>502</v>
      </c>
      <c r="E75">
        <v>2</v>
      </c>
      <c r="F75">
        <v>2</v>
      </c>
      <c r="G75">
        <v>78</v>
      </c>
      <c r="H75">
        <v>0.54300000000000004</v>
      </c>
      <c r="I75">
        <v>1552.0675902439025</v>
      </c>
      <c r="J75">
        <v>6.9615384615384617E-3</v>
      </c>
      <c r="Y75">
        <v>1552.0675902439025</v>
      </c>
      <c r="Z75">
        <v>6.9615384615384617E-3</v>
      </c>
      <c r="AC75">
        <v>2000</v>
      </c>
      <c r="AD75">
        <v>502</v>
      </c>
      <c r="AE75">
        <v>2</v>
      </c>
      <c r="AF75">
        <v>2</v>
      </c>
      <c r="AG75">
        <v>78</v>
      </c>
      <c r="AH75">
        <v>0.54300000000000004</v>
      </c>
      <c r="AI75">
        <f t="shared" si="7"/>
        <v>1552.0675902439025</v>
      </c>
      <c r="AJ75">
        <f t="shared" si="9"/>
        <v>6.9615384615384617E-3</v>
      </c>
      <c r="AK75" s="3">
        <v>2.3812661170959473</v>
      </c>
      <c r="AM75">
        <v>23.096243902439024</v>
      </c>
      <c r="AN75">
        <f t="shared" si="8"/>
        <v>1.5520675902439025</v>
      </c>
    </row>
    <row r="76" spans="3:40">
      <c r="C76">
        <v>2000</v>
      </c>
      <c r="D76">
        <v>502</v>
      </c>
      <c r="E76">
        <v>2</v>
      </c>
      <c r="F76">
        <v>3</v>
      </c>
      <c r="G76">
        <v>78</v>
      </c>
      <c r="H76">
        <v>0.69713000000000003</v>
      </c>
      <c r="I76">
        <v>1743.0912936585366</v>
      </c>
      <c r="J76">
        <v>8.9375641025641033E-3</v>
      </c>
      <c r="Y76">
        <v>1743.0912936585366</v>
      </c>
      <c r="Z76">
        <v>8.9375641025641033E-3</v>
      </c>
      <c r="AC76">
        <v>2000</v>
      </c>
      <c r="AD76">
        <v>502</v>
      </c>
      <c r="AE76">
        <v>2</v>
      </c>
      <c r="AF76">
        <v>3</v>
      </c>
      <c r="AG76">
        <v>78</v>
      </c>
      <c r="AH76">
        <v>0.69713000000000003</v>
      </c>
      <c r="AI76">
        <f t="shared" si="7"/>
        <v>1743.0912936585366</v>
      </c>
      <c r="AJ76">
        <f t="shared" si="9"/>
        <v>8.9375641025641033E-3</v>
      </c>
      <c r="AK76" s="3">
        <v>2.327160120010376</v>
      </c>
      <c r="AM76">
        <v>25.938858536585364</v>
      </c>
      <c r="AN76">
        <f t="shared" si="8"/>
        <v>1.7430912936585365</v>
      </c>
    </row>
    <row r="77" spans="3:40">
      <c r="C77">
        <v>2000</v>
      </c>
      <c r="D77">
        <v>502</v>
      </c>
      <c r="E77">
        <v>2</v>
      </c>
      <c r="F77">
        <v>4</v>
      </c>
      <c r="G77">
        <v>78</v>
      </c>
      <c r="H77">
        <v>0.71472000000000002</v>
      </c>
      <c r="I77">
        <v>2435.5522185365853</v>
      </c>
      <c r="J77">
        <v>9.1630769230769231E-3</v>
      </c>
      <c r="Y77">
        <v>2435.5522185365853</v>
      </c>
      <c r="Z77">
        <v>9.1630769230769231E-3</v>
      </c>
      <c r="AC77">
        <v>2000</v>
      </c>
      <c r="AD77">
        <v>502</v>
      </c>
      <c r="AE77">
        <v>2</v>
      </c>
      <c r="AF77">
        <v>4</v>
      </c>
      <c r="AG77">
        <v>78</v>
      </c>
      <c r="AH77">
        <v>0.71472000000000002</v>
      </c>
      <c r="AI77">
        <f t="shared" si="7"/>
        <v>2435.5522185365853</v>
      </c>
      <c r="AJ77">
        <f t="shared" si="9"/>
        <v>9.1630769230769231E-3</v>
      </c>
      <c r="AK77" s="3">
        <v>2.3489339351654053</v>
      </c>
      <c r="AM77">
        <v>36.243336585365846</v>
      </c>
      <c r="AN77">
        <f t="shared" si="8"/>
        <v>2.4355522185365852</v>
      </c>
    </row>
    <row r="78" spans="3:40">
      <c r="C78">
        <v>2000</v>
      </c>
      <c r="D78">
        <v>502</v>
      </c>
      <c r="E78">
        <v>2</v>
      </c>
      <c r="F78">
        <v>5</v>
      </c>
      <c r="G78">
        <v>78</v>
      </c>
      <c r="H78">
        <v>0.80618000000000001</v>
      </c>
      <c r="I78">
        <v>2829.5386068292682</v>
      </c>
      <c r="J78">
        <v>1.0335641025641025E-2</v>
      </c>
      <c r="Y78">
        <v>2829.5386068292682</v>
      </c>
      <c r="Z78">
        <v>1.0335641025641025E-2</v>
      </c>
      <c r="AC78">
        <v>2000</v>
      </c>
      <c r="AD78">
        <v>502</v>
      </c>
      <c r="AE78">
        <v>2</v>
      </c>
      <c r="AF78">
        <v>5</v>
      </c>
      <c r="AG78">
        <v>78</v>
      </c>
      <c r="AH78">
        <v>0.80618000000000001</v>
      </c>
      <c r="AI78">
        <f t="shared" si="7"/>
        <v>2829.5386068292682</v>
      </c>
      <c r="AJ78">
        <f t="shared" si="9"/>
        <v>1.0335641025641025E-2</v>
      </c>
      <c r="AK78" s="3">
        <v>2.2695176601409912</v>
      </c>
      <c r="AM78">
        <v>42.106229268292672</v>
      </c>
      <c r="AN78">
        <f t="shared" si="8"/>
        <v>2.8295386068292681</v>
      </c>
    </row>
    <row r="79" spans="3:40">
      <c r="C79">
        <v>2000</v>
      </c>
      <c r="D79">
        <v>502</v>
      </c>
      <c r="E79">
        <v>2</v>
      </c>
      <c r="F79">
        <v>6</v>
      </c>
      <c r="G79">
        <v>78</v>
      </c>
      <c r="H79">
        <v>0.88263000000000003</v>
      </c>
      <c r="I79">
        <v>3295.1588839024394</v>
      </c>
      <c r="J79">
        <v>1.1315769230769232E-2</v>
      </c>
      <c r="Y79">
        <v>3295.1588839024394</v>
      </c>
      <c r="Z79">
        <v>1.1315769230769232E-2</v>
      </c>
      <c r="AC79">
        <v>2000</v>
      </c>
      <c r="AD79">
        <v>502</v>
      </c>
      <c r="AE79">
        <v>2</v>
      </c>
      <c r="AF79">
        <v>6</v>
      </c>
      <c r="AG79">
        <v>78</v>
      </c>
      <c r="AH79">
        <v>0.88263000000000003</v>
      </c>
      <c r="AI79">
        <f t="shared" si="7"/>
        <v>3295.1588839024394</v>
      </c>
      <c r="AJ79">
        <f t="shared" si="9"/>
        <v>1.1315769230769232E-2</v>
      </c>
      <c r="AK79" s="3">
        <v>2.3454420566558838</v>
      </c>
      <c r="AM79">
        <v>49.035102439024392</v>
      </c>
      <c r="AN79">
        <f t="shared" si="8"/>
        <v>3.2951588839024395</v>
      </c>
    </row>
    <row r="80" spans="3:40">
      <c r="C80">
        <v>2000</v>
      </c>
      <c r="D80">
        <v>502</v>
      </c>
      <c r="E80">
        <v>2</v>
      </c>
      <c r="F80">
        <v>7</v>
      </c>
      <c r="G80">
        <v>78</v>
      </c>
      <c r="H80">
        <v>0.88575000000000004</v>
      </c>
      <c r="I80">
        <v>2650.4538848780489</v>
      </c>
      <c r="J80">
        <v>1.1355769230769232E-2</v>
      </c>
      <c r="Y80">
        <v>2650.4538848780489</v>
      </c>
      <c r="Z80">
        <v>1.1355769230769232E-2</v>
      </c>
      <c r="AC80">
        <v>2000</v>
      </c>
      <c r="AD80">
        <v>502</v>
      </c>
      <c r="AE80">
        <v>2</v>
      </c>
      <c r="AF80">
        <v>7</v>
      </c>
      <c r="AG80">
        <v>78</v>
      </c>
      <c r="AH80">
        <v>0.88575000000000004</v>
      </c>
      <c r="AI80">
        <f t="shared" si="7"/>
        <v>2650.4538848780489</v>
      </c>
      <c r="AJ80">
        <f t="shared" si="9"/>
        <v>1.1355769230769232E-2</v>
      </c>
      <c r="AK80" s="3">
        <v>2.4104948043823242</v>
      </c>
      <c r="AM80">
        <v>39.441278048780489</v>
      </c>
      <c r="AN80">
        <f t="shared" si="8"/>
        <v>2.6504538848780488</v>
      </c>
    </row>
    <row r="81" spans="3:40">
      <c r="C81">
        <v>2000</v>
      </c>
      <c r="D81">
        <v>502</v>
      </c>
      <c r="E81">
        <v>2</v>
      </c>
      <c r="F81">
        <v>8</v>
      </c>
      <c r="G81" t="s">
        <v>17</v>
      </c>
      <c r="H81" t="s">
        <v>17</v>
      </c>
      <c r="I81">
        <v>2017.6878673170729</v>
      </c>
      <c r="J81" t="s">
        <v>17</v>
      </c>
      <c r="Y81">
        <v>2017.6878673170729</v>
      </c>
      <c r="AC81">
        <v>2000</v>
      </c>
      <c r="AD81">
        <v>502</v>
      </c>
      <c r="AE81">
        <v>2</v>
      </c>
      <c r="AF81">
        <v>8</v>
      </c>
      <c r="AG81" t="s">
        <v>17</v>
      </c>
      <c r="AH81" t="s">
        <v>17</v>
      </c>
      <c r="AI81">
        <f t="shared" si="7"/>
        <v>2017.6878673170729</v>
      </c>
      <c r="AJ81" t="s">
        <v>17</v>
      </c>
      <c r="AK81" s="3">
        <v>2.2872538566589355</v>
      </c>
      <c r="AM81">
        <v>30.025117073170726</v>
      </c>
      <c r="AN81">
        <f t="shared" si="8"/>
        <v>2.0176878673170728</v>
      </c>
    </row>
    <row r="82" spans="3:40">
      <c r="C82">
        <v>2000</v>
      </c>
      <c r="D82">
        <v>502</v>
      </c>
      <c r="E82">
        <v>2</v>
      </c>
      <c r="F82">
        <v>9</v>
      </c>
      <c r="G82" t="s">
        <v>17</v>
      </c>
      <c r="H82" t="s">
        <v>17</v>
      </c>
      <c r="I82">
        <v>3080.2572175609753</v>
      </c>
      <c r="J82" t="s">
        <v>17</v>
      </c>
      <c r="Y82">
        <v>3080.2572175609753</v>
      </c>
      <c r="AC82">
        <v>2000</v>
      </c>
      <c r="AD82">
        <v>502</v>
      </c>
      <c r="AE82">
        <v>2</v>
      </c>
      <c r="AF82">
        <v>9</v>
      </c>
      <c r="AG82" t="s">
        <v>17</v>
      </c>
      <c r="AH82" t="s">
        <v>17</v>
      </c>
      <c r="AI82">
        <f t="shared" si="7"/>
        <v>3080.2572175609753</v>
      </c>
      <c r="AJ82" t="s">
        <v>17</v>
      </c>
      <c r="AK82" s="3">
        <v>2.3815879821777344</v>
      </c>
      <c r="AM82">
        <v>45.837160975609748</v>
      </c>
      <c r="AN82">
        <f t="shared" si="8"/>
        <v>3.0802572175609755</v>
      </c>
    </row>
    <row r="83" spans="3:40">
      <c r="C83">
        <v>2000</v>
      </c>
      <c r="D83">
        <v>502</v>
      </c>
      <c r="E83">
        <v>2</v>
      </c>
      <c r="F83">
        <v>10</v>
      </c>
      <c r="G83" t="s">
        <v>17</v>
      </c>
      <c r="H83" t="s">
        <v>17</v>
      </c>
      <c r="I83">
        <v>2877.2945326829267</v>
      </c>
      <c r="J83" t="s">
        <v>17</v>
      </c>
      <c r="Y83">
        <v>2877.2945326829267</v>
      </c>
      <c r="AC83">
        <v>2000</v>
      </c>
      <c r="AD83">
        <v>502</v>
      </c>
      <c r="AE83">
        <v>2</v>
      </c>
      <c r="AF83">
        <v>10</v>
      </c>
      <c r="AG83" t="s">
        <v>17</v>
      </c>
      <c r="AH83" t="s">
        <v>17</v>
      </c>
      <c r="AI83">
        <f t="shared" si="7"/>
        <v>2877.2945326829267</v>
      </c>
      <c r="AJ83" t="s">
        <v>17</v>
      </c>
      <c r="AK83" s="3">
        <v>2.2973809242248535</v>
      </c>
      <c r="AM83">
        <v>42.816882926829265</v>
      </c>
      <c r="AN83">
        <f t="shared" si="8"/>
        <v>2.8772945326829267</v>
      </c>
    </row>
    <row r="84" spans="3:40">
      <c r="C84">
        <v>2000</v>
      </c>
      <c r="D84">
        <v>502</v>
      </c>
      <c r="E84">
        <v>2</v>
      </c>
      <c r="F84">
        <v>11</v>
      </c>
      <c r="G84" t="s">
        <v>17</v>
      </c>
      <c r="H84" t="s">
        <v>17</v>
      </c>
      <c r="I84">
        <v>2614.6369404878051</v>
      </c>
      <c r="J84" t="s">
        <v>17</v>
      </c>
      <c r="Y84">
        <v>2614.6369404878051</v>
      </c>
      <c r="AC84">
        <v>2000</v>
      </c>
      <c r="AD84">
        <v>502</v>
      </c>
      <c r="AE84">
        <v>2</v>
      </c>
      <c r="AF84">
        <v>11</v>
      </c>
      <c r="AG84" t="s">
        <v>17</v>
      </c>
      <c r="AH84" t="s">
        <v>17</v>
      </c>
      <c r="AI84">
        <f t="shared" si="7"/>
        <v>2614.6369404878051</v>
      </c>
      <c r="AJ84" t="s">
        <v>17</v>
      </c>
      <c r="AK84" s="3">
        <v>2.3805446624755859</v>
      </c>
      <c r="AM84">
        <v>38.908287804878043</v>
      </c>
      <c r="AN84">
        <f t="shared" si="8"/>
        <v>2.6146369404878049</v>
      </c>
    </row>
    <row r="85" spans="3:40">
      <c r="C85">
        <v>2000</v>
      </c>
      <c r="D85">
        <v>502</v>
      </c>
      <c r="E85">
        <v>2</v>
      </c>
      <c r="F85">
        <v>12</v>
      </c>
      <c r="G85" t="s">
        <v>17</v>
      </c>
      <c r="H85" t="s">
        <v>17</v>
      </c>
      <c r="I85">
        <v>3116.0741619512196</v>
      </c>
      <c r="J85" t="s">
        <v>17</v>
      </c>
      <c r="Y85">
        <v>3116.0741619512196</v>
      </c>
      <c r="AC85">
        <v>2000</v>
      </c>
      <c r="AD85">
        <v>502</v>
      </c>
      <c r="AE85">
        <v>2</v>
      </c>
      <c r="AF85">
        <v>12</v>
      </c>
      <c r="AG85" t="s">
        <v>17</v>
      </c>
      <c r="AH85" t="s">
        <v>17</v>
      </c>
      <c r="AI85">
        <f t="shared" si="7"/>
        <v>3116.0741619512196</v>
      </c>
      <c r="AJ85" t="s">
        <v>17</v>
      </c>
      <c r="AK85" s="3">
        <v>2.3202955722808838</v>
      </c>
      <c r="AM85">
        <v>46.370151219512195</v>
      </c>
      <c r="AN85">
        <f t="shared" si="8"/>
        <v>3.1160741619512198</v>
      </c>
    </row>
    <row r="86" spans="3:40">
      <c r="C86">
        <v>2000</v>
      </c>
      <c r="D86">
        <v>502</v>
      </c>
      <c r="E86">
        <v>2</v>
      </c>
      <c r="F86">
        <v>13</v>
      </c>
      <c r="G86" t="s">
        <v>17</v>
      </c>
      <c r="H86" t="s">
        <v>17</v>
      </c>
      <c r="I86">
        <v>2220.6505521951217</v>
      </c>
      <c r="J86" t="s">
        <v>17</v>
      </c>
      <c r="Y86">
        <v>2220.6505521951217</v>
      </c>
      <c r="AC86">
        <v>2000</v>
      </c>
      <c r="AD86">
        <v>502</v>
      </c>
      <c r="AE86">
        <v>2</v>
      </c>
      <c r="AF86">
        <v>13</v>
      </c>
      <c r="AG86" t="s">
        <v>17</v>
      </c>
      <c r="AH86" t="s">
        <v>17</v>
      </c>
      <c r="AI86">
        <f t="shared" si="7"/>
        <v>2220.6505521951217</v>
      </c>
      <c r="AJ86" t="s">
        <v>17</v>
      </c>
      <c r="AK86" s="3">
        <v>2.4919323921203613</v>
      </c>
      <c r="AM86">
        <v>33.045395121951216</v>
      </c>
      <c r="AN86">
        <f t="shared" si="8"/>
        <v>2.2206505521951216</v>
      </c>
    </row>
    <row r="87" spans="3:40">
      <c r="C87">
        <v>2000</v>
      </c>
      <c r="D87">
        <v>502</v>
      </c>
      <c r="E87">
        <v>2</v>
      </c>
      <c r="F87">
        <v>14</v>
      </c>
      <c r="G87" t="s">
        <v>17</v>
      </c>
      <c r="H87" t="s">
        <v>17</v>
      </c>
      <c r="I87">
        <v>3044.4402731707319</v>
      </c>
      <c r="J87" t="s">
        <v>17</v>
      </c>
      <c r="Y87">
        <v>3044.4402731707319</v>
      </c>
      <c r="AC87">
        <v>2000</v>
      </c>
      <c r="AD87">
        <v>502</v>
      </c>
      <c r="AE87">
        <v>2</v>
      </c>
      <c r="AF87">
        <v>14</v>
      </c>
      <c r="AG87" t="s">
        <v>17</v>
      </c>
      <c r="AH87" t="s">
        <v>17</v>
      </c>
      <c r="AI87">
        <f t="shared" si="7"/>
        <v>3044.4402731707319</v>
      </c>
      <c r="AJ87" t="s">
        <v>17</v>
      </c>
      <c r="AK87" s="3">
        <v>2.4630081653594971</v>
      </c>
      <c r="AM87">
        <v>45.304170731707316</v>
      </c>
      <c r="AN87">
        <f t="shared" si="8"/>
        <v>3.0444402731707321</v>
      </c>
    </row>
    <row r="88" spans="3:40">
      <c r="C88">
        <v>2000</v>
      </c>
      <c r="D88">
        <v>502</v>
      </c>
      <c r="E88">
        <v>3</v>
      </c>
      <c r="F88">
        <v>1</v>
      </c>
      <c r="G88">
        <v>78</v>
      </c>
      <c r="H88">
        <v>0.49324000000000001</v>
      </c>
      <c r="I88">
        <v>1492.3726829268294</v>
      </c>
      <c r="J88">
        <v>6.3235897435897437E-3</v>
      </c>
      <c r="Y88">
        <v>1492.3726829268294</v>
      </c>
      <c r="Z88">
        <v>6.3235897435897437E-3</v>
      </c>
      <c r="AC88">
        <v>2000</v>
      </c>
      <c r="AD88">
        <v>502</v>
      </c>
      <c r="AE88">
        <v>3</v>
      </c>
      <c r="AF88">
        <v>1</v>
      </c>
      <c r="AG88">
        <v>78</v>
      </c>
      <c r="AH88">
        <v>0.49324000000000001</v>
      </c>
      <c r="AI88">
        <f t="shared" si="7"/>
        <v>1492.3726829268294</v>
      </c>
      <c r="AJ88">
        <f t="shared" ref="AJ88:AJ94" si="10">AH88/AG88</f>
        <v>6.3235897435897437E-3</v>
      </c>
      <c r="AK88" s="3">
        <v>2.449451208114624</v>
      </c>
      <c r="AM88">
        <v>22.207926829268292</v>
      </c>
      <c r="AN88">
        <f t="shared" si="8"/>
        <v>1.4923726829268293</v>
      </c>
    </row>
    <row r="89" spans="3:40">
      <c r="C89">
        <v>2000</v>
      </c>
      <c r="D89">
        <v>502</v>
      </c>
      <c r="E89">
        <v>3</v>
      </c>
      <c r="F89">
        <v>2</v>
      </c>
      <c r="G89">
        <v>78</v>
      </c>
      <c r="H89">
        <v>0.57167999999999997</v>
      </c>
      <c r="I89">
        <v>1444.6167570731704</v>
      </c>
      <c r="J89">
        <v>7.3292307692307684E-3</v>
      </c>
      <c r="Y89">
        <v>1444.6167570731704</v>
      </c>
      <c r="Z89">
        <v>7.3292307692307684E-3</v>
      </c>
      <c r="AC89">
        <v>2000</v>
      </c>
      <c r="AD89">
        <v>502</v>
      </c>
      <c r="AE89">
        <v>3</v>
      </c>
      <c r="AF89">
        <v>2</v>
      </c>
      <c r="AG89">
        <v>78</v>
      </c>
      <c r="AH89">
        <v>0.57167999999999997</v>
      </c>
      <c r="AI89">
        <f t="shared" si="7"/>
        <v>1444.6167570731704</v>
      </c>
      <c r="AJ89">
        <f t="shared" si="10"/>
        <v>7.3292307692307684E-3</v>
      </c>
      <c r="AK89" s="3">
        <v>2.4038221836090088</v>
      </c>
      <c r="AM89">
        <v>21.497273170731702</v>
      </c>
      <c r="AN89">
        <f t="shared" si="8"/>
        <v>1.4446167570731705</v>
      </c>
    </row>
    <row r="90" spans="3:40">
      <c r="C90">
        <v>2000</v>
      </c>
      <c r="D90">
        <v>502</v>
      </c>
      <c r="E90">
        <v>3</v>
      </c>
      <c r="F90">
        <v>3</v>
      </c>
      <c r="G90">
        <v>78</v>
      </c>
      <c r="H90">
        <v>0.69825999999999999</v>
      </c>
      <c r="I90">
        <v>2029.6268487804875</v>
      </c>
      <c r="J90">
        <v>8.9520512820512824E-3</v>
      </c>
      <c r="Y90">
        <v>2029.6268487804875</v>
      </c>
      <c r="Z90">
        <v>8.9520512820512824E-3</v>
      </c>
      <c r="AC90">
        <v>2000</v>
      </c>
      <c r="AD90">
        <v>502</v>
      </c>
      <c r="AE90">
        <v>3</v>
      </c>
      <c r="AF90">
        <v>3</v>
      </c>
      <c r="AG90">
        <v>78</v>
      </c>
      <c r="AH90">
        <v>0.69825999999999999</v>
      </c>
      <c r="AI90">
        <f t="shared" si="7"/>
        <v>2029.6268487804875</v>
      </c>
      <c r="AJ90">
        <f t="shared" si="10"/>
        <v>8.9520512820512824E-3</v>
      </c>
      <c r="AK90" s="3">
        <v>2.5412957668304443</v>
      </c>
      <c r="AM90">
        <v>30.202780487804876</v>
      </c>
      <c r="AN90">
        <f t="shared" si="8"/>
        <v>2.0296268487804876</v>
      </c>
    </row>
    <row r="91" spans="3:40">
      <c r="C91">
        <v>2000</v>
      </c>
      <c r="D91">
        <v>502</v>
      </c>
      <c r="E91">
        <v>3</v>
      </c>
      <c r="F91">
        <v>4</v>
      </c>
      <c r="G91">
        <v>78</v>
      </c>
      <c r="H91">
        <v>0.76922999999999997</v>
      </c>
      <c r="I91">
        <v>2507.1861073170735</v>
      </c>
      <c r="J91">
        <v>9.8619230769230772E-3</v>
      </c>
      <c r="Y91">
        <v>2507.1861073170735</v>
      </c>
      <c r="Z91">
        <v>9.8619230769230772E-3</v>
      </c>
      <c r="AC91">
        <v>2000</v>
      </c>
      <c r="AD91">
        <v>502</v>
      </c>
      <c r="AE91">
        <v>3</v>
      </c>
      <c r="AF91">
        <v>4</v>
      </c>
      <c r="AG91">
        <v>78</v>
      </c>
      <c r="AH91">
        <v>0.76922999999999997</v>
      </c>
      <c r="AI91">
        <f t="shared" si="7"/>
        <v>2507.1861073170735</v>
      </c>
      <c r="AJ91">
        <f t="shared" si="10"/>
        <v>9.8619230769230772E-3</v>
      </c>
      <c r="AK91" s="3">
        <v>2.2172200679779053</v>
      </c>
      <c r="AM91">
        <v>37.309317073170732</v>
      </c>
      <c r="AN91">
        <f t="shared" si="8"/>
        <v>2.5071861073170734</v>
      </c>
    </row>
    <row r="92" spans="3:40">
      <c r="C92">
        <v>2000</v>
      </c>
      <c r="D92">
        <v>502</v>
      </c>
      <c r="E92">
        <v>3</v>
      </c>
      <c r="F92">
        <v>5</v>
      </c>
      <c r="G92">
        <v>78</v>
      </c>
      <c r="H92">
        <v>0.86660000000000004</v>
      </c>
      <c r="I92">
        <v>2519.1250887804881</v>
      </c>
      <c r="J92">
        <v>1.1110256410256411E-2</v>
      </c>
      <c r="Y92">
        <v>2519.1250887804881</v>
      </c>
      <c r="Z92">
        <v>1.1110256410256411E-2</v>
      </c>
      <c r="AC92">
        <v>2000</v>
      </c>
      <c r="AD92">
        <v>502</v>
      </c>
      <c r="AE92">
        <v>3</v>
      </c>
      <c r="AF92">
        <v>5</v>
      </c>
      <c r="AG92">
        <v>78</v>
      </c>
      <c r="AH92">
        <v>0.86660000000000004</v>
      </c>
      <c r="AI92">
        <f t="shared" si="7"/>
        <v>2519.1250887804881</v>
      </c>
      <c r="AJ92">
        <f t="shared" si="10"/>
        <v>1.1110256410256411E-2</v>
      </c>
      <c r="AK92" s="3">
        <v>2.3829505443572998</v>
      </c>
      <c r="AM92">
        <v>37.486980487804878</v>
      </c>
      <c r="AN92">
        <f t="shared" si="8"/>
        <v>2.5191250887804881</v>
      </c>
    </row>
    <row r="93" spans="3:40">
      <c r="C93">
        <v>2000</v>
      </c>
      <c r="D93">
        <v>502</v>
      </c>
      <c r="E93">
        <v>3</v>
      </c>
      <c r="F93">
        <v>6</v>
      </c>
      <c r="G93">
        <v>78</v>
      </c>
      <c r="H93">
        <v>0.83277999999999996</v>
      </c>
      <c r="I93">
        <v>3665.267309268293</v>
      </c>
      <c r="J93">
        <v>1.0676666666666666E-2</v>
      </c>
      <c r="Y93">
        <v>3665.267309268293</v>
      </c>
      <c r="Z93">
        <v>1.0676666666666666E-2</v>
      </c>
      <c r="AC93">
        <v>2000</v>
      </c>
      <c r="AD93">
        <v>502</v>
      </c>
      <c r="AE93">
        <v>3</v>
      </c>
      <c r="AF93">
        <v>6</v>
      </c>
      <c r="AG93">
        <v>78</v>
      </c>
      <c r="AH93">
        <v>0.83277999999999996</v>
      </c>
      <c r="AI93">
        <f t="shared" si="7"/>
        <v>3665.267309268293</v>
      </c>
      <c r="AJ93">
        <f t="shared" si="10"/>
        <v>1.0676666666666666E-2</v>
      </c>
      <c r="AK93" s="3">
        <v>2.5086183547973633</v>
      </c>
      <c r="AM93">
        <v>54.542668292682926</v>
      </c>
      <c r="AN93">
        <f t="shared" si="8"/>
        <v>3.6652673092682932</v>
      </c>
    </row>
    <row r="94" spans="3:40">
      <c r="C94">
        <v>2000</v>
      </c>
      <c r="D94">
        <v>502</v>
      </c>
      <c r="E94">
        <v>3</v>
      </c>
      <c r="F94">
        <v>7</v>
      </c>
      <c r="G94">
        <v>78</v>
      </c>
      <c r="H94">
        <v>0.88763999999999998</v>
      </c>
      <c r="I94">
        <v>3068.3182360975616</v>
      </c>
      <c r="J94">
        <v>1.1379999999999999E-2</v>
      </c>
      <c r="Y94">
        <v>3068.3182360975616</v>
      </c>
      <c r="Z94">
        <v>1.1379999999999999E-2</v>
      </c>
      <c r="AC94">
        <v>2000</v>
      </c>
      <c r="AD94">
        <v>502</v>
      </c>
      <c r="AE94">
        <v>3</v>
      </c>
      <c r="AF94">
        <v>7</v>
      </c>
      <c r="AG94">
        <v>78</v>
      </c>
      <c r="AH94">
        <v>0.88763999999999998</v>
      </c>
      <c r="AI94">
        <f t="shared" si="7"/>
        <v>3068.3182360975616</v>
      </c>
      <c r="AJ94">
        <f t="shared" si="10"/>
        <v>1.1379999999999999E-2</v>
      </c>
      <c r="AK94" s="3">
        <v>2.5945978164672852</v>
      </c>
      <c r="AM94">
        <v>45.659497560975616</v>
      </c>
      <c r="AN94">
        <f t="shared" si="8"/>
        <v>3.0683182360975616</v>
      </c>
    </row>
    <row r="95" spans="3:40">
      <c r="C95">
        <v>2000</v>
      </c>
      <c r="D95">
        <v>502</v>
      </c>
      <c r="E95">
        <v>3</v>
      </c>
      <c r="F95">
        <v>8</v>
      </c>
      <c r="G95" t="s">
        <v>17</v>
      </c>
      <c r="H95" t="s">
        <v>17</v>
      </c>
      <c r="I95">
        <v>3020.5623102439022</v>
      </c>
      <c r="J95" t="s">
        <v>17</v>
      </c>
      <c r="Y95">
        <v>3020.5623102439022</v>
      </c>
      <c r="AC95">
        <v>2000</v>
      </c>
      <c r="AD95">
        <v>502</v>
      </c>
      <c r="AE95">
        <v>3</v>
      </c>
      <c r="AF95">
        <v>8</v>
      </c>
      <c r="AG95" t="s">
        <v>17</v>
      </c>
      <c r="AH95" t="s">
        <v>17</v>
      </c>
      <c r="AI95">
        <f t="shared" si="7"/>
        <v>3020.5623102439022</v>
      </c>
      <c r="AJ95" t="s">
        <v>17</v>
      </c>
      <c r="AK95" s="3">
        <v>2.3846356868743896</v>
      </c>
      <c r="AM95">
        <v>44.948843902439016</v>
      </c>
      <c r="AN95">
        <f t="shared" si="8"/>
        <v>3.0205623102439021</v>
      </c>
    </row>
    <row r="96" spans="3:40">
      <c r="C96">
        <v>2000</v>
      </c>
      <c r="D96">
        <v>502</v>
      </c>
      <c r="E96">
        <v>3</v>
      </c>
      <c r="F96">
        <v>9</v>
      </c>
      <c r="G96" t="s">
        <v>17</v>
      </c>
      <c r="H96" t="s">
        <v>17</v>
      </c>
      <c r="I96">
        <v>2566.8810146341461</v>
      </c>
      <c r="J96" t="s">
        <v>17</v>
      </c>
      <c r="Y96">
        <v>2566.8810146341461</v>
      </c>
      <c r="AC96">
        <v>2000</v>
      </c>
      <c r="AD96">
        <v>502</v>
      </c>
      <c r="AE96">
        <v>3</v>
      </c>
      <c r="AF96">
        <v>9</v>
      </c>
      <c r="AG96" t="s">
        <v>17</v>
      </c>
      <c r="AH96" t="s">
        <v>17</v>
      </c>
      <c r="AI96">
        <f t="shared" si="7"/>
        <v>2566.8810146341461</v>
      </c>
      <c r="AJ96" t="s">
        <v>17</v>
      </c>
      <c r="AK96" s="3">
        <v>2.3169689178466797</v>
      </c>
      <c r="AM96">
        <v>38.197634146341457</v>
      </c>
      <c r="AN96">
        <f t="shared" si="8"/>
        <v>2.5668810146341463</v>
      </c>
    </row>
    <row r="97" spans="3:40">
      <c r="C97">
        <v>2000</v>
      </c>
      <c r="D97">
        <v>502</v>
      </c>
      <c r="E97">
        <v>3</v>
      </c>
      <c r="F97">
        <v>10</v>
      </c>
      <c r="G97" t="s">
        <v>17</v>
      </c>
      <c r="H97" t="s">
        <v>17</v>
      </c>
      <c r="I97">
        <v>3283.2199024390243</v>
      </c>
      <c r="J97" t="s">
        <v>17</v>
      </c>
      <c r="Y97">
        <v>3283.2199024390243</v>
      </c>
      <c r="AC97">
        <v>2000</v>
      </c>
      <c r="AD97">
        <v>502</v>
      </c>
      <c r="AE97">
        <v>3</v>
      </c>
      <c r="AF97">
        <v>10</v>
      </c>
      <c r="AG97" t="s">
        <v>17</v>
      </c>
      <c r="AH97" t="s">
        <v>17</v>
      </c>
      <c r="AI97">
        <f t="shared" si="7"/>
        <v>3283.2199024390243</v>
      </c>
      <c r="AJ97" t="s">
        <v>17</v>
      </c>
      <c r="AK97" s="3">
        <v>2.2844033241271973</v>
      </c>
      <c r="AM97">
        <v>48.857439024390239</v>
      </c>
      <c r="AN97">
        <f t="shared" si="8"/>
        <v>3.2832199024390243</v>
      </c>
    </row>
    <row r="98" spans="3:40">
      <c r="C98">
        <v>2000</v>
      </c>
      <c r="D98">
        <v>502</v>
      </c>
      <c r="E98">
        <v>3</v>
      </c>
      <c r="F98">
        <v>11</v>
      </c>
      <c r="G98" t="s">
        <v>17</v>
      </c>
      <c r="H98" t="s">
        <v>17</v>
      </c>
      <c r="I98">
        <v>3259.3419395121955</v>
      </c>
      <c r="J98" t="s">
        <v>17</v>
      </c>
      <c r="Y98">
        <v>3259.3419395121955</v>
      </c>
      <c r="AC98">
        <v>2000</v>
      </c>
      <c r="AD98">
        <v>502</v>
      </c>
      <c r="AE98">
        <v>3</v>
      </c>
      <c r="AF98">
        <v>11</v>
      </c>
      <c r="AG98" t="s">
        <v>17</v>
      </c>
      <c r="AH98" t="s">
        <v>17</v>
      </c>
      <c r="AI98">
        <f t="shared" si="7"/>
        <v>3259.3419395121955</v>
      </c>
      <c r="AJ98" t="s">
        <v>17</v>
      </c>
      <c r="AK98" s="3">
        <v>2.1423103809356689</v>
      </c>
      <c r="AM98">
        <v>48.502112195121953</v>
      </c>
      <c r="AN98">
        <f t="shared" si="8"/>
        <v>3.2593419395121956</v>
      </c>
    </row>
    <row r="99" spans="3:40">
      <c r="C99">
        <v>2000</v>
      </c>
      <c r="D99">
        <v>502</v>
      </c>
      <c r="E99">
        <v>3</v>
      </c>
      <c r="F99">
        <v>12</v>
      </c>
      <c r="G99" t="s">
        <v>17</v>
      </c>
      <c r="H99" t="s">
        <v>17</v>
      </c>
      <c r="I99">
        <v>2399.7352741463419</v>
      </c>
      <c r="J99" t="s">
        <v>17</v>
      </c>
      <c r="Y99">
        <v>2399.7352741463419</v>
      </c>
      <c r="AC99">
        <v>2000</v>
      </c>
      <c r="AD99">
        <v>502</v>
      </c>
      <c r="AE99">
        <v>3</v>
      </c>
      <c r="AF99">
        <v>12</v>
      </c>
      <c r="AG99" t="s">
        <v>17</v>
      </c>
      <c r="AH99" t="s">
        <v>17</v>
      </c>
      <c r="AI99">
        <f t="shared" si="7"/>
        <v>2399.7352741463419</v>
      </c>
      <c r="AJ99" t="s">
        <v>17</v>
      </c>
      <c r="AK99" s="3">
        <v>2.3692944049835205</v>
      </c>
      <c r="AM99">
        <v>35.710346341463413</v>
      </c>
      <c r="AN99">
        <f t="shared" si="8"/>
        <v>2.3997352741463418</v>
      </c>
    </row>
    <row r="100" spans="3:40">
      <c r="C100">
        <v>2000</v>
      </c>
      <c r="D100">
        <v>502</v>
      </c>
      <c r="E100">
        <v>3</v>
      </c>
      <c r="F100">
        <v>13</v>
      </c>
      <c r="G100" t="s">
        <v>17</v>
      </c>
      <c r="H100" t="s">
        <v>17</v>
      </c>
      <c r="I100">
        <v>2232.5895336585368</v>
      </c>
      <c r="J100" t="s">
        <v>17</v>
      </c>
      <c r="Y100">
        <v>2232.5895336585368</v>
      </c>
      <c r="AC100">
        <v>2000</v>
      </c>
      <c r="AD100">
        <v>502</v>
      </c>
      <c r="AE100">
        <v>3</v>
      </c>
      <c r="AF100">
        <v>13</v>
      </c>
      <c r="AG100" t="s">
        <v>17</v>
      </c>
      <c r="AH100" t="s">
        <v>17</v>
      </c>
      <c r="AI100">
        <f t="shared" si="7"/>
        <v>2232.5895336585368</v>
      </c>
      <c r="AJ100" t="s">
        <v>17</v>
      </c>
      <c r="AK100" s="3">
        <v>2.8322412967681885</v>
      </c>
      <c r="AM100">
        <v>33.223058536585363</v>
      </c>
      <c r="AN100">
        <f t="shared" si="8"/>
        <v>2.2325895336585369</v>
      </c>
    </row>
    <row r="101" spans="3:40">
      <c r="C101">
        <v>2000</v>
      </c>
      <c r="D101">
        <v>502</v>
      </c>
      <c r="E101">
        <v>3</v>
      </c>
      <c r="F101">
        <v>14</v>
      </c>
      <c r="G101" t="s">
        <v>17</v>
      </c>
      <c r="H101" t="s">
        <v>17</v>
      </c>
      <c r="I101">
        <v>2304.2234224390245</v>
      </c>
      <c r="J101" t="s">
        <v>17</v>
      </c>
      <c r="Y101">
        <v>2304.2234224390245</v>
      </c>
      <c r="AC101">
        <v>2000</v>
      </c>
      <c r="AD101">
        <v>502</v>
      </c>
      <c r="AE101">
        <v>3</v>
      </c>
      <c r="AF101">
        <v>14</v>
      </c>
      <c r="AG101" t="s">
        <v>17</v>
      </c>
      <c r="AH101" t="s">
        <v>17</v>
      </c>
      <c r="AI101">
        <f t="shared" si="7"/>
        <v>2304.2234224390245</v>
      </c>
      <c r="AJ101" t="s">
        <v>17</v>
      </c>
      <c r="AK101" s="3">
        <v>2.4173130989074707</v>
      </c>
      <c r="AM101">
        <v>34.289039024390242</v>
      </c>
      <c r="AN101">
        <f t="shared" si="8"/>
        <v>2.3042234224390246</v>
      </c>
    </row>
    <row r="102" spans="3:40">
      <c r="C102">
        <v>2000</v>
      </c>
      <c r="D102">
        <v>502</v>
      </c>
      <c r="E102">
        <v>4</v>
      </c>
      <c r="F102">
        <v>1</v>
      </c>
      <c r="G102">
        <v>78</v>
      </c>
      <c r="H102">
        <v>0.53298999999999996</v>
      </c>
      <c r="I102">
        <v>1635.6404604878051</v>
      </c>
      <c r="J102">
        <v>6.8332051282051281E-3</v>
      </c>
      <c r="Y102">
        <v>1635.6404604878051</v>
      </c>
      <c r="Z102">
        <v>6.8332051282051281E-3</v>
      </c>
      <c r="AC102">
        <v>2000</v>
      </c>
      <c r="AD102">
        <v>502</v>
      </c>
      <c r="AE102">
        <v>4</v>
      </c>
      <c r="AF102">
        <v>1</v>
      </c>
      <c r="AG102">
        <v>78</v>
      </c>
      <c r="AH102">
        <v>0.53298999999999996</v>
      </c>
      <c r="AI102">
        <f t="shared" si="7"/>
        <v>1635.6404604878051</v>
      </c>
      <c r="AJ102">
        <f t="shared" ref="AJ102:AJ108" si="11">AH102/AG102</f>
        <v>6.8332051282051281E-3</v>
      </c>
      <c r="AK102" s="3">
        <v>2.7324731349945068</v>
      </c>
      <c r="AM102">
        <v>24.33988780487805</v>
      </c>
      <c r="AN102">
        <f t="shared" si="8"/>
        <v>1.635640460487805</v>
      </c>
    </row>
    <row r="103" spans="3:40">
      <c r="C103">
        <v>2000</v>
      </c>
      <c r="D103">
        <v>502</v>
      </c>
      <c r="E103">
        <v>4</v>
      </c>
      <c r="F103">
        <v>2</v>
      </c>
      <c r="G103">
        <v>78</v>
      </c>
      <c r="H103">
        <v>0.55822000000000005</v>
      </c>
      <c r="I103">
        <v>2232.5895336585368</v>
      </c>
      <c r="J103">
        <v>7.1566666666666671E-3</v>
      </c>
      <c r="Y103">
        <v>2232.5895336585368</v>
      </c>
      <c r="Z103">
        <v>7.1566666666666671E-3</v>
      </c>
      <c r="AC103">
        <v>2000</v>
      </c>
      <c r="AD103">
        <v>502</v>
      </c>
      <c r="AE103">
        <v>4</v>
      </c>
      <c r="AF103">
        <v>2</v>
      </c>
      <c r="AG103">
        <v>78</v>
      </c>
      <c r="AH103">
        <v>0.55822000000000005</v>
      </c>
      <c r="AI103">
        <f t="shared" si="7"/>
        <v>2232.5895336585368</v>
      </c>
      <c r="AJ103">
        <f t="shared" si="11"/>
        <v>7.1566666666666671E-3</v>
      </c>
      <c r="AK103" s="3">
        <v>2.4357287883758545</v>
      </c>
      <c r="AM103">
        <v>33.223058536585363</v>
      </c>
      <c r="AN103">
        <f t="shared" si="8"/>
        <v>2.2325895336585369</v>
      </c>
    </row>
    <row r="104" spans="3:40">
      <c r="C104">
        <v>2000</v>
      </c>
      <c r="D104">
        <v>502</v>
      </c>
      <c r="E104">
        <v>4</v>
      </c>
      <c r="F104">
        <v>3</v>
      </c>
      <c r="G104">
        <v>78</v>
      </c>
      <c r="H104">
        <v>0.73651</v>
      </c>
      <c r="I104">
        <v>2268.4064780487806</v>
      </c>
      <c r="J104">
        <v>9.4424358974358972E-3</v>
      </c>
      <c r="Y104">
        <v>2268.4064780487806</v>
      </c>
      <c r="Z104">
        <v>9.4424358974358972E-3</v>
      </c>
      <c r="AC104">
        <v>2000</v>
      </c>
      <c r="AD104">
        <v>502</v>
      </c>
      <c r="AE104">
        <v>4</v>
      </c>
      <c r="AF104">
        <v>3</v>
      </c>
      <c r="AG104">
        <v>78</v>
      </c>
      <c r="AH104">
        <v>0.73651</v>
      </c>
      <c r="AI104">
        <f t="shared" si="7"/>
        <v>2268.4064780487806</v>
      </c>
      <c r="AJ104">
        <f t="shared" si="11"/>
        <v>9.4424358974358972E-3</v>
      </c>
      <c r="AK104" s="3">
        <v>2.4288938045501709</v>
      </c>
      <c r="AM104">
        <v>33.756048780487802</v>
      </c>
      <c r="AN104">
        <f t="shared" si="8"/>
        <v>2.2684064780487807</v>
      </c>
    </row>
    <row r="105" spans="3:40">
      <c r="C105">
        <v>2000</v>
      </c>
      <c r="D105">
        <v>502</v>
      </c>
      <c r="E105">
        <v>4</v>
      </c>
      <c r="F105">
        <v>4</v>
      </c>
      <c r="G105">
        <v>78</v>
      </c>
      <c r="H105">
        <v>0.81089999999999995</v>
      </c>
      <c r="I105">
        <v>2722.0877736585371</v>
      </c>
      <c r="J105">
        <v>1.0396153846153845E-2</v>
      </c>
      <c r="Y105">
        <v>2722.0877736585371</v>
      </c>
      <c r="Z105">
        <v>1.0396153846153845E-2</v>
      </c>
      <c r="AC105">
        <v>2000</v>
      </c>
      <c r="AD105">
        <v>502</v>
      </c>
      <c r="AE105">
        <v>4</v>
      </c>
      <c r="AF105">
        <v>4</v>
      </c>
      <c r="AG105">
        <v>78</v>
      </c>
      <c r="AH105">
        <v>0.81089999999999995</v>
      </c>
      <c r="AI105">
        <f t="shared" si="7"/>
        <v>2722.0877736585371</v>
      </c>
      <c r="AJ105">
        <f t="shared" si="11"/>
        <v>1.0396153846153845E-2</v>
      </c>
      <c r="AK105" s="3">
        <v>2.6473257541656494</v>
      </c>
      <c r="AM105">
        <v>40.507258536585368</v>
      </c>
      <c r="AN105">
        <f t="shared" si="8"/>
        <v>2.7220877736585369</v>
      </c>
    </row>
    <row r="106" spans="3:40">
      <c r="C106">
        <v>2000</v>
      </c>
      <c r="D106">
        <v>502</v>
      </c>
      <c r="E106">
        <v>4</v>
      </c>
      <c r="F106">
        <v>5</v>
      </c>
      <c r="G106">
        <v>78</v>
      </c>
      <c r="H106">
        <v>0.83977000000000002</v>
      </c>
      <c r="I106">
        <v>3175.7690692682932</v>
      </c>
      <c r="J106">
        <v>1.0766282051282052E-2</v>
      </c>
      <c r="Y106">
        <v>3175.7690692682932</v>
      </c>
      <c r="Z106">
        <v>1.0766282051282052E-2</v>
      </c>
      <c r="AC106">
        <v>2000</v>
      </c>
      <c r="AD106">
        <v>502</v>
      </c>
      <c r="AE106">
        <v>4</v>
      </c>
      <c r="AF106">
        <v>5</v>
      </c>
      <c r="AG106">
        <v>78</v>
      </c>
      <c r="AH106">
        <v>0.83977000000000002</v>
      </c>
      <c r="AI106">
        <f t="shared" si="7"/>
        <v>3175.7690692682932</v>
      </c>
      <c r="AJ106">
        <f t="shared" si="11"/>
        <v>1.0766282051282052E-2</v>
      </c>
      <c r="AK106" s="3">
        <v>2.1618285179138184</v>
      </c>
      <c r="AM106">
        <v>47.258468292682927</v>
      </c>
      <c r="AN106">
        <f t="shared" si="8"/>
        <v>3.1757690692682932</v>
      </c>
    </row>
    <row r="107" spans="3:40">
      <c r="C107">
        <v>2000</v>
      </c>
      <c r="D107">
        <v>502</v>
      </c>
      <c r="E107">
        <v>4</v>
      </c>
      <c r="F107">
        <v>6</v>
      </c>
      <c r="G107">
        <v>78</v>
      </c>
      <c r="H107">
        <v>0.87458000000000002</v>
      </c>
      <c r="I107">
        <v>2865.3555512195121</v>
      </c>
      <c r="J107">
        <v>1.1212564102564103E-2</v>
      </c>
      <c r="Y107">
        <v>2865.3555512195121</v>
      </c>
      <c r="Z107">
        <v>1.1212564102564103E-2</v>
      </c>
      <c r="AC107">
        <v>2000</v>
      </c>
      <c r="AD107">
        <v>502</v>
      </c>
      <c r="AE107">
        <v>4</v>
      </c>
      <c r="AF107">
        <v>6</v>
      </c>
      <c r="AG107">
        <v>78</v>
      </c>
      <c r="AH107">
        <v>0.87458000000000002</v>
      </c>
      <c r="AI107">
        <f t="shared" si="7"/>
        <v>2865.3555512195121</v>
      </c>
      <c r="AJ107">
        <f t="shared" si="11"/>
        <v>1.1212564102564103E-2</v>
      </c>
      <c r="AK107" s="3">
        <v>2.8021440505981445</v>
      </c>
      <c r="AM107">
        <v>42.639219512195119</v>
      </c>
      <c r="AN107">
        <f t="shared" si="8"/>
        <v>2.8653555512195119</v>
      </c>
    </row>
    <row r="108" spans="3:40">
      <c r="C108">
        <v>2000</v>
      </c>
      <c r="D108">
        <v>502</v>
      </c>
      <c r="E108">
        <v>4</v>
      </c>
      <c r="F108">
        <v>7</v>
      </c>
      <c r="G108">
        <v>78</v>
      </c>
      <c r="H108">
        <v>0.89178000000000002</v>
      </c>
      <c r="I108">
        <v>1981.8709229268297</v>
      </c>
      <c r="J108">
        <v>1.1433076923076923E-2</v>
      </c>
      <c r="Y108">
        <v>1981.8709229268297</v>
      </c>
      <c r="Z108">
        <v>1.1433076923076923E-2</v>
      </c>
      <c r="AC108">
        <v>2000</v>
      </c>
      <c r="AD108">
        <v>502</v>
      </c>
      <c r="AE108">
        <v>4</v>
      </c>
      <c r="AF108">
        <v>7</v>
      </c>
      <c r="AG108">
        <v>78</v>
      </c>
      <c r="AH108">
        <v>0.89178000000000002</v>
      </c>
      <c r="AI108">
        <f t="shared" si="7"/>
        <v>1981.8709229268297</v>
      </c>
      <c r="AJ108">
        <f t="shared" si="11"/>
        <v>1.1433076923076923E-2</v>
      </c>
      <c r="AK108" s="3">
        <v>2.9266200065612793</v>
      </c>
      <c r="AM108">
        <v>29.492126829268294</v>
      </c>
      <c r="AN108">
        <f t="shared" si="8"/>
        <v>1.9818709229268296</v>
      </c>
    </row>
    <row r="109" spans="3:40">
      <c r="C109">
        <v>2000</v>
      </c>
      <c r="D109">
        <v>502</v>
      </c>
      <c r="E109">
        <v>4</v>
      </c>
      <c r="F109">
        <v>8</v>
      </c>
      <c r="G109" t="s">
        <v>17</v>
      </c>
      <c r="H109" t="s">
        <v>17</v>
      </c>
      <c r="I109">
        <v>3056.3792546341465</v>
      </c>
      <c r="J109" t="s">
        <v>17</v>
      </c>
      <c r="Y109">
        <v>3056.3792546341465</v>
      </c>
      <c r="AC109">
        <v>2000</v>
      </c>
      <c r="AD109">
        <v>502</v>
      </c>
      <c r="AE109">
        <v>4</v>
      </c>
      <c r="AF109">
        <v>8</v>
      </c>
      <c r="AG109" t="s">
        <v>17</v>
      </c>
      <c r="AH109" t="s">
        <v>17</v>
      </c>
      <c r="AI109">
        <f t="shared" si="7"/>
        <v>3056.3792546341465</v>
      </c>
      <c r="AJ109" t="s">
        <v>17</v>
      </c>
      <c r="AK109" s="3">
        <v>2.4059741497039795</v>
      </c>
      <c r="AM109">
        <v>45.481834146341463</v>
      </c>
      <c r="AN109">
        <f t="shared" si="8"/>
        <v>3.0563792546341464</v>
      </c>
    </row>
    <row r="110" spans="3:40">
      <c r="C110">
        <v>2000</v>
      </c>
      <c r="D110">
        <v>502</v>
      </c>
      <c r="E110">
        <v>4</v>
      </c>
      <c r="F110">
        <v>9</v>
      </c>
      <c r="G110" t="s">
        <v>17</v>
      </c>
      <c r="H110" t="s">
        <v>17</v>
      </c>
      <c r="I110">
        <v>3151.891106341463</v>
      </c>
      <c r="J110" t="s">
        <v>17</v>
      </c>
      <c r="Y110">
        <v>3151.891106341463</v>
      </c>
      <c r="AC110">
        <v>2000</v>
      </c>
      <c r="AD110">
        <v>502</v>
      </c>
      <c r="AE110">
        <v>4</v>
      </c>
      <c r="AF110">
        <v>9</v>
      </c>
      <c r="AG110" t="s">
        <v>17</v>
      </c>
      <c r="AH110" t="s">
        <v>17</v>
      </c>
      <c r="AI110">
        <f t="shared" si="7"/>
        <v>3151.891106341463</v>
      </c>
      <c r="AJ110" t="s">
        <v>17</v>
      </c>
      <c r="AK110" s="3">
        <v>2.7134850025177002</v>
      </c>
      <c r="AM110">
        <v>46.90314146341462</v>
      </c>
      <c r="AN110">
        <f t="shared" si="8"/>
        <v>3.1518911063414632</v>
      </c>
    </row>
    <row r="111" spans="3:40">
      <c r="C111">
        <v>2000</v>
      </c>
      <c r="D111">
        <v>502</v>
      </c>
      <c r="E111">
        <v>4</v>
      </c>
      <c r="F111">
        <v>10</v>
      </c>
      <c r="G111" t="s">
        <v>17</v>
      </c>
      <c r="H111" t="s">
        <v>17</v>
      </c>
      <c r="I111">
        <v>3020.5623102439022</v>
      </c>
      <c r="J111" t="s">
        <v>17</v>
      </c>
      <c r="Y111">
        <v>3020.5623102439022</v>
      </c>
      <c r="AC111">
        <v>2000</v>
      </c>
      <c r="AD111">
        <v>502</v>
      </c>
      <c r="AE111">
        <v>4</v>
      </c>
      <c r="AF111">
        <v>10</v>
      </c>
      <c r="AG111" t="s">
        <v>17</v>
      </c>
      <c r="AH111" t="s">
        <v>17</v>
      </c>
      <c r="AI111">
        <f t="shared" si="7"/>
        <v>3020.5623102439022</v>
      </c>
      <c r="AJ111" t="s">
        <v>17</v>
      </c>
      <c r="AK111" s="3">
        <v>2.5064237117767334</v>
      </c>
      <c r="AM111">
        <v>44.948843902439016</v>
      </c>
      <c r="AN111">
        <f t="shared" si="8"/>
        <v>3.0205623102439021</v>
      </c>
    </row>
    <row r="112" spans="3:40">
      <c r="C112">
        <v>2000</v>
      </c>
      <c r="D112">
        <v>502</v>
      </c>
      <c r="E112">
        <v>4</v>
      </c>
      <c r="F112">
        <v>11</v>
      </c>
      <c r="G112" t="s">
        <v>17</v>
      </c>
      <c r="H112" t="s">
        <v>17</v>
      </c>
      <c r="I112">
        <v>2901.1724956097564</v>
      </c>
      <c r="J112" t="s">
        <v>17</v>
      </c>
      <c r="Y112">
        <v>2901.1724956097564</v>
      </c>
      <c r="AC112">
        <v>2000</v>
      </c>
      <c r="AD112">
        <v>502</v>
      </c>
      <c r="AE112">
        <v>4</v>
      </c>
      <c r="AF112">
        <v>11</v>
      </c>
      <c r="AG112" t="s">
        <v>17</v>
      </c>
      <c r="AH112" t="s">
        <v>17</v>
      </c>
      <c r="AI112">
        <f t="shared" si="7"/>
        <v>2901.1724956097564</v>
      </c>
      <c r="AJ112" t="s">
        <v>17</v>
      </c>
      <c r="AK112" s="3">
        <v>2.5561144351959229</v>
      </c>
      <c r="AM112">
        <v>43.172209756097566</v>
      </c>
      <c r="AN112">
        <f t="shared" si="8"/>
        <v>2.9011724956097562</v>
      </c>
    </row>
    <row r="113" spans="3:40">
      <c r="C113">
        <v>2000</v>
      </c>
      <c r="D113">
        <v>502</v>
      </c>
      <c r="E113">
        <v>4</v>
      </c>
      <c r="F113">
        <v>12</v>
      </c>
      <c r="G113" t="s">
        <v>17</v>
      </c>
      <c r="H113" t="s">
        <v>17</v>
      </c>
      <c r="I113">
        <v>2638.5149034146343</v>
      </c>
      <c r="J113" t="s">
        <v>17</v>
      </c>
      <c r="Y113">
        <v>2638.5149034146343</v>
      </c>
      <c r="AC113">
        <v>2000</v>
      </c>
      <c r="AD113">
        <v>502</v>
      </c>
      <c r="AE113">
        <v>4</v>
      </c>
      <c r="AF113">
        <v>12</v>
      </c>
      <c r="AG113" t="s">
        <v>17</v>
      </c>
      <c r="AH113" t="s">
        <v>17</v>
      </c>
      <c r="AI113">
        <f t="shared" si="7"/>
        <v>2638.5149034146343</v>
      </c>
      <c r="AJ113" t="s">
        <v>17</v>
      </c>
      <c r="AK113" s="3">
        <v>2.3942701816558838</v>
      </c>
      <c r="AM113">
        <v>39.263614634146343</v>
      </c>
      <c r="AN113">
        <f t="shared" si="8"/>
        <v>2.6385149034146345</v>
      </c>
    </row>
    <row r="114" spans="3:40">
      <c r="C114">
        <v>2000</v>
      </c>
      <c r="D114">
        <v>502</v>
      </c>
      <c r="E114">
        <v>4</v>
      </c>
      <c r="F114">
        <v>13</v>
      </c>
      <c r="G114" t="s">
        <v>17</v>
      </c>
      <c r="H114" t="s">
        <v>17</v>
      </c>
      <c r="I114">
        <v>2590.7589775609754</v>
      </c>
      <c r="J114" t="s">
        <v>17</v>
      </c>
      <c r="Y114">
        <v>2590.7589775609754</v>
      </c>
      <c r="AC114">
        <v>2000</v>
      </c>
      <c r="AD114">
        <v>502</v>
      </c>
      <c r="AE114">
        <v>4</v>
      </c>
      <c r="AF114">
        <v>13</v>
      </c>
      <c r="AG114" t="s">
        <v>17</v>
      </c>
      <c r="AH114" t="s">
        <v>17</v>
      </c>
      <c r="AI114">
        <f t="shared" si="7"/>
        <v>2590.7589775609754</v>
      </c>
      <c r="AJ114" t="s">
        <v>17</v>
      </c>
      <c r="AK114" s="3">
        <v>2.9157044887542725</v>
      </c>
      <c r="AM114">
        <v>38.55296097560975</v>
      </c>
      <c r="AN114">
        <f t="shared" si="8"/>
        <v>2.5907589775609754</v>
      </c>
    </row>
    <row r="115" spans="3:40">
      <c r="C115">
        <v>2000</v>
      </c>
      <c r="D115">
        <v>502</v>
      </c>
      <c r="E115">
        <v>4</v>
      </c>
      <c r="F115">
        <v>14</v>
      </c>
      <c r="G115" t="s">
        <v>17</v>
      </c>
      <c r="H115" t="s">
        <v>17</v>
      </c>
      <c r="I115">
        <v>3056.3792546341465</v>
      </c>
      <c r="J115" t="s">
        <v>17</v>
      </c>
      <c r="Y115">
        <v>3056.3792546341465</v>
      </c>
      <c r="AC115">
        <v>2000</v>
      </c>
      <c r="AD115">
        <v>502</v>
      </c>
      <c r="AE115">
        <v>4</v>
      </c>
      <c r="AF115">
        <v>14</v>
      </c>
      <c r="AG115" t="s">
        <v>17</v>
      </c>
      <c r="AH115" t="s">
        <v>17</v>
      </c>
      <c r="AI115">
        <f t="shared" si="7"/>
        <v>3056.3792546341465</v>
      </c>
      <c r="AJ115" t="s">
        <v>17</v>
      </c>
      <c r="AK115" s="3">
        <v>2.699784517288208</v>
      </c>
      <c r="AM115">
        <v>45.481834146341463</v>
      </c>
      <c r="AN115">
        <f t="shared" si="8"/>
        <v>3.0563792546341464</v>
      </c>
    </row>
    <row r="116" spans="3:40">
      <c r="C116">
        <v>2001</v>
      </c>
      <c r="D116">
        <v>502</v>
      </c>
      <c r="E116">
        <v>1</v>
      </c>
      <c r="F116">
        <v>1</v>
      </c>
      <c r="G116">
        <v>55</v>
      </c>
      <c r="H116">
        <v>0.19869999999999999</v>
      </c>
      <c r="I116">
        <v>1336.1524987317073</v>
      </c>
      <c r="J116">
        <v>3.6127272727272727E-3</v>
      </c>
      <c r="Y116">
        <v>1336.1524987317073</v>
      </c>
      <c r="Z116">
        <v>3.6127272727272727E-3</v>
      </c>
      <c r="AC116">
        <v>2001</v>
      </c>
      <c r="AD116">
        <v>502</v>
      </c>
      <c r="AE116">
        <v>1</v>
      </c>
      <c r="AF116">
        <v>1</v>
      </c>
      <c r="AG116">
        <v>55</v>
      </c>
      <c r="AH116">
        <v>0.19869999999999999</v>
      </c>
      <c r="AI116">
        <f t="shared" si="7"/>
        <v>1336.1524987317073</v>
      </c>
      <c r="AJ116">
        <f t="shared" ref="AJ116:AJ122" si="12">AH116/AG116</f>
        <v>3.6127272727272727E-3</v>
      </c>
      <c r="AK116">
        <v>1.7824994325637817</v>
      </c>
      <c r="AM116">
        <v>19.883221707317073</v>
      </c>
      <c r="AN116">
        <f t="shared" si="8"/>
        <v>1.3361524987317073</v>
      </c>
    </row>
    <row r="117" spans="3:40">
      <c r="C117">
        <v>2001</v>
      </c>
      <c r="D117">
        <v>502</v>
      </c>
      <c r="E117">
        <v>1</v>
      </c>
      <c r="F117">
        <v>2</v>
      </c>
      <c r="G117">
        <v>55</v>
      </c>
      <c r="H117">
        <v>0.27033000000000001</v>
      </c>
      <c r="I117">
        <v>1470.1050942439022</v>
      </c>
      <c r="J117">
        <v>4.9150909090909098E-3</v>
      </c>
      <c r="Y117">
        <v>1470.1050942439022</v>
      </c>
      <c r="Z117">
        <v>4.9150909090909098E-3</v>
      </c>
      <c r="AC117">
        <v>2001</v>
      </c>
      <c r="AD117">
        <v>502</v>
      </c>
      <c r="AE117">
        <v>1</v>
      </c>
      <c r="AF117">
        <v>2</v>
      </c>
      <c r="AG117">
        <v>55</v>
      </c>
      <c r="AH117">
        <v>0.27033000000000001</v>
      </c>
      <c r="AI117">
        <f t="shared" si="7"/>
        <v>1470.1050942439022</v>
      </c>
      <c r="AJ117">
        <f t="shared" si="12"/>
        <v>4.9150909090909098E-3</v>
      </c>
      <c r="AK117">
        <v>1.7587274312973022</v>
      </c>
      <c r="AM117">
        <v>21.87656390243902</v>
      </c>
      <c r="AN117">
        <f t="shared" si="8"/>
        <v>1.4701050942439022</v>
      </c>
    </row>
    <row r="118" spans="3:40">
      <c r="C118">
        <v>2001</v>
      </c>
      <c r="D118">
        <v>502</v>
      </c>
      <c r="E118">
        <v>1</v>
      </c>
      <c r="F118">
        <v>3</v>
      </c>
      <c r="G118">
        <v>55</v>
      </c>
      <c r="H118">
        <v>0.30431000000000002</v>
      </c>
      <c r="I118">
        <v>1918.7886766829276</v>
      </c>
      <c r="J118">
        <v>5.5329090909090909E-3</v>
      </c>
      <c r="Y118">
        <v>1918.7886766829276</v>
      </c>
      <c r="Z118">
        <v>5.5329090909090909E-3</v>
      </c>
      <c r="AC118">
        <v>2001</v>
      </c>
      <c r="AD118">
        <v>502</v>
      </c>
      <c r="AE118">
        <v>1</v>
      </c>
      <c r="AF118">
        <v>3</v>
      </c>
      <c r="AG118">
        <v>55</v>
      </c>
      <c r="AH118">
        <v>0.30431000000000002</v>
      </c>
      <c r="AI118">
        <f t="shared" si="7"/>
        <v>1918.7886766829276</v>
      </c>
      <c r="AJ118">
        <f t="shared" si="12"/>
        <v>5.5329090909090909E-3</v>
      </c>
      <c r="AK118" s="4">
        <v>2.3739864826202393</v>
      </c>
      <c r="AM118">
        <v>28.553402926829278</v>
      </c>
      <c r="AN118">
        <f t="shared" si="8"/>
        <v>1.9187886766829276</v>
      </c>
    </row>
    <row r="119" spans="3:40">
      <c r="C119">
        <v>2001</v>
      </c>
      <c r="D119">
        <v>502</v>
      </c>
      <c r="E119">
        <v>1</v>
      </c>
      <c r="F119">
        <v>4</v>
      </c>
      <c r="G119">
        <v>55</v>
      </c>
      <c r="H119">
        <v>0.4204</v>
      </c>
      <c r="I119">
        <v>2390.3645619512199</v>
      </c>
      <c r="J119">
        <v>7.6436363636363637E-3</v>
      </c>
      <c r="Y119">
        <v>2390.3645619512199</v>
      </c>
      <c r="Z119">
        <v>7.6436363636363637E-3</v>
      </c>
      <c r="AC119">
        <v>2001</v>
      </c>
      <c r="AD119">
        <v>502</v>
      </c>
      <c r="AE119">
        <v>1</v>
      </c>
      <c r="AF119">
        <v>4</v>
      </c>
      <c r="AG119">
        <v>55</v>
      </c>
      <c r="AH119">
        <v>0.4204</v>
      </c>
      <c r="AI119">
        <f t="shared" si="7"/>
        <v>2390.3645619512199</v>
      </c>
      <c r="AJ119">
        <f t="shared" si="12"/>
        <v>7.6436363636363637E-3</v>
      </c>
      <c r="AK119" s="4">
        <v>2.3523025512695313</v>
      </c>
      <c r="AM119">
        <v>35.570901219512194</v>
      </c>
      <c r="AN119">
        <f t="shared" si="8"/>
        <v>2.3903645619512197</v>
      </c>
    </row>
    <row r="120" spans="3:40">
      <c r="C120">
        <v>2001</v>
      </c>
      <c r="D120">
        <v>502</v>
      </c>
      <c r="E120">
        <v>1</v>
      </c>
      <c r="F120">
        <v>5</v>
      </c>
      <c r="G120">
        <v>55</v>
      </c>
      <c r="H120">
        <v>0.29605999999999999</v>
      </c>
      <c r="I120">
        <v>1722.2952538536586</v>
      </c>
      <c r="J120">
        <v>5.382909090909091E-3</v>
      </c>
      <c r="Y120">
        <v>1722.2952538536586</v>
      </c>
      <c r="Z120">
        <v>5.382909090909091E-3</v>
      </c>
      <c r="AC120">
        <v>2001</v>
      </c>
      <c r="AD120">
        <v>502</v>
      </c>
      <c r="AE120">
        <v>1</v>
      </c>
      <c r="AF120">
        <v>5</v>
      </c>
      <c r="AG120">
        <v>55</v>
      </c>
      <c r="AH120">
        <v>0.29605999999999999</v>
      </c>
      <c r="AI120">
        <f t="shared" si="7"/>
        <v>1722.2952538536586</v>
      </c>
      <c r="AJ120">
        <f t="shared" si="12"/>
        <v>5.382909090909091E-3</v>
      </c>
      <c r="AK120" s="4">
        <v>2.5509121417999268</v>
      </c>
      <c r="AM120">
        <v>25.629393658536582</v>
      </c>
      <c r="AN120">
        <f t="shared" si="8"/>
        <v>1.7222952538536584</v>
      </c>
    </row>
    <row r="121" spans="3:40">
      <c r="C121">
        <v>2001</v>
      </c>
      <c r="D121">
        <v>502</v>
      </c>
      <c r="E121">
        <v>1</v>
      </c>
      <c r="F121">
        <v>6</v>
      </c>
      <c r="G121">
        <v>55</v>
      </c>
      <c r="H121">
        <v>0.42513000000000001</v>
      </c>
      <c r="I121">
        <v>2096.7072655609759</v>
      </c>
      <c r="J121">
        <v>7.7296363636363639E-3</v>
      </c>
      <c r="Y121">
        <v>2096.7072655609759</v>
      </c>
      <c r="Z121">
        <v>7.7296363636363639E-3</v>
      </c>
      <c r="AC121">
        <v>2001</v>
      </c>
      <c r="AD121">
        <v>502</v>
      </c>
      <c r="AE121">
        <v>1</v>
      </c>
      <c r="AF121">
        <v>6</v>
      </c>
      <c r="AG121">
        <v>55</v>
      </c>
      <c r="AH121">
        <v>0.42513000000000001</v>
      </c>
      <c r="AI121">
        <f t="shared" si="7"/>
        <v>2096.7072655609759</v>
      </c>
      <c r="AJ121">
        <f t="shared" si="12"/>
        <v>7.7296363636363639E-3</v>
      </c>
      <c r="AK121" s="4">
        <v>2.5631973743438721</v>
      </c>
      <c r="AM121">
        <v>31.201000975609755</v>
      </c>
      <c r="AN121">
        <f t="shared" si="8"/>
        <v>2.0967072655609758</v>
      </c>
    </row>
    <row r="122" spans="3:40">
      <c r="C122">
        <v>2001</v>
      </c>
      <c r="D122">
        <v>502</v>
      </c>
      <c r="E122">
        <v>1</v>
      </c>
      <c r="F122">
        <v>7</v>
      </c>
      <c r="G122">
        <v>55</v>
      </c>
      <c r="H122">
        <v>0.36501</v>
      </c>
      <c r="I122">
        <v>1875.5168101463416</v>
      </c>
      <c r="J122">
        <v>6.6365454545454549E-3</v>
      </c>
      <c r="Y122">
        <v>1875.5168101463416</v>
      </c>
      <c r="Z122">
        <v>6.6365454545454549E-3</v>
      </c>
      <c r="AC122">
        <v>2001</v>
      </c>
      <c r="AD122">
        <v>502</v>
      </c>
      <c r="AE122">
        <v>1</v>
      </c>
      <c r="AF122">
        <v>7</v>
      </c>
      <c r="AG122">
        <v>55</v>
      </c>
      <c r="AH122">
        <v>0.36501</v>
      </c>
      <c r="AI122">
        <f t="shared" si="7"/>
        <v>1875.5168101463416</v>
      </c>
      <c r="AJ122">
        <f t="shared" si="12"/>
        <v>6.6365454545454549E-3</v>
      </c>
      <c r="AK122" s="4">
        <v>2.481614351272583</v>
      </c>
      <c r="AM122">
        <v>27.909476341463414</v>
      </c>
      <c r="AN122">
        <f t="shared" si="8"/>
        <v>1.8755168101463418</v>
      </c>
    </row>
    <row r="123" spans="3:40">
      <c r="C123">
        <v>2001</v>
      </c>
      <c r="D123">
        <v>502</v>
      </c>
      <c r="E123">
        <v>1</v>
      </c>
      <c r="F123">
        <v>8</v>
      </c>
      <c r="G123" t="s">
        <v>17</v>
      </c>
      <c r="H123" t="s">
        <v>17</v>
      </c>
      <c r="I123">
        <v>1333.1399882926828</v>
      </c>
      <c r="J123" t="s">
        <v>17</v>
      </c>
      <c r="Y123">
        <v>1333.1399882926828</v>
      </c>
      <c r="AC123">
        <v>2001</v>
      </c>
      <c r="AD123">
        <v>502</v>
      </c>
      <c r="AE123">
        <v>1</v>
      </c>
      <c r="AF123">
        <v>8</v>
      </c>
      <c r="AG123" t="s">
        <v>17</v>
      </c>
      <c r="AH123" t="s">
        <v>17</v>
      </c>
      <c r="AI123">
        <f t="shared" si="7"/>
        <v>1333.1399882926828</v>
      </c>
      <c r="AJ123" t="s">
        <v>17</v>
      </c>
      <c r="AK123">
        <v>2.3476989269256592</v>
      </c>
      <c r="AM123">
        <v>19.838392682926827</v>
      </c>
      <c r="AN123">
        <f t="shared" si="8"/>
        <v>1.3331399882926829</v>
      </c>
    </row>
    <row r="124" spans="3:40">
      <c r="C124">
        <v>2001</v>
      </c>
      <c r="D124">
        <v>502</v>
      </c>
      <c r="E124">
        <v>1</v>
      </c>
      <c r="F124">
        <v>9</v>
      </c>
      <c r="G124" t="s">
        <v>17</v>
      </c>
      <c r="H124" t="s">
        <v>17</v>
      </c>
      <c r="I124">
        <v>1904.9339051707316</v>
      </c>
      <c r="J124" t="s">
        <v>17</v>
      </c>
      <c r="Y124">
        <v>1904.9339051707316</v>
      </c>
      <c r="AC124">
        <v>2001</v>
      </c>
      <c r="AD124">
        <v>502</v>
      </c>
      <c r="AE124">
        <v>1</v>
      </c>
      <c r="AF124">
        <v>9</v>
      </c>
      <c r="AG124" t="s">
        <v>17</v>
      </c>
      <c r="AH124" t="s">
        <v>17</v>
      </c>
      <c r="AI124">
        <f t="shared" si="7"/>
        <v>1904.9339051707316</v>
      </c>
      <c r="AJ124" t="s">
        <v>17</v>
      </c>
      <c r="AK124">
        <v>2.4527723789215088</v>
      </c>
      <c r="AM124">
        <v>28.347230731707313</v>
      </c>
      <c r="AN124">
        <f t="shared" si="8"/>
        <v>1.9049339051707315</v>
      </c>
    </row>
    <row r="125" spans="3:40">
      <c r="C125">
        <v>2001</v>
      </c>
      <c r="D125">
        <v>502</v>
      </c>
      <c r="E125">
        <v>1</v>
      </c>
      <c r="F125">
        <v>10</v>
      </c>
      <c r="G125" t="s">
        <v>17</v>
      </c>
      <c r="H125" t="s">
        <v>17</v>
      </c>
      <c r="I125">
        <v>2179.0029424390245</v>
      </c>
      <c r="J125" t="s">
        <v>17</v>
      </c>
      <c r="Y125">
        <v>2179.0029424390245</v>
      </c>
      <c r="AC125">
        <v>2001</v>
      </c>
      <c r="AD125">
        <v>502</v>
      </c>
      <c r="AE125">
        <v>1</v>
      </c>
      <c r="AF125">
        <v>10</v>
      </c>
      <c r="AG125" t="s">
        <v>17</v>
      </c>
      <c r="AH125" t="s">
        <v>17</v>
      </c>
      <c r="AI125">
        <f t="shared" si="7"/>
        <v>2179.0029424390245</v>
      </c>
      <c r="AJ125" t="s">
        <v>17</v>
      </c>
      <c r="AK125">
        <v>2.1689982414245605</v>
      </c>
      <c r="AM125">
        <v>32.425639024390243</v>
      </c>
      <c r="AN125">
        <f t="shared" si="8"/>
        <v>2.1790029424390247</v>
      </c>
    </row>
    <row r="126" spans="3:40">
      <c r="C126">
        <v>2001</v>
      </c>
      <c r="D126">
        <v>502</v>
      </c>
      <c r="E126">
        <v>1</v>
      </c>
      <c r="F126">
        <v>11</v>
      </c>
      <c r="G126" t="s">
        <v>17</v>
      </c>
      <c r="H126" t="s">
        <v>17</v>
      </c>
      <c r="I126">
        <v>2502.3272195121954</v>
      </c>
      <c r="J126" t="s">
        <v>17</v>
      </c>
      <c r="Y126">
        <v>2502.3272195121954</v>
      </c>
      <c r="AC126">
        <v>2001</v>
      </c>
      <c r="AD126">
        <v>502</v>
      </c>
      <c r="AE126">
        <v>1</v>
      </c>
      <c r="AF126">
        <v>11</v>
      </c>
      <c r="AG126" t="s">
        <v>17</v>
      </c>
      <c r="AH126" t="s">
        <v>17</v>
      </c>
      <c r="AI126">
        <f t="shared" si="7"/>
        <v>2502.3272195121954</v>
      </c>
      <c r="AJ126" t="s">
        <v>17</v>
      </c>
      <c r="AK126">
        <v>2.2065331935882568</v>
      </c>
      <c r="AM126">
        <v>37.237012195121949</v>
      </c>
      <c r="AN126">
        <f t="shared" si="8"/>
        <v>2.5023272195121953</v>
      </c>
    </row>
    <row r="127" spans="3:40">
      <c r="C127">
        <v>2001</v>
      </c>
      <c r="D127">
        <v>502</v>
      </c>
      <c r="E127">
        <v>1</v>
      </c>
      <c r="F127">
        <v>12</v>
      </c>
      <c r="G127" t="s">
        <v>17</v>
      </c>
      <c r="H127" t="s">
        <v>17</v>
      </c>
      <c r="I127">
        <v>2015.7443121951219</v>
      </c>
      <c r="J127" t="s">
        <v>17</v>
      </c>
      <c r="Y127">
        <v>2015.7443121951219</v>
      </c>
      <c r="AC127">
        <v>2001</v>
      </c>
      <c r="AD127">
        <v>502</v>
      </c>
      <c r="AE127">
        <v>1</v>
      </c>
      <c r="AF127">
        <v>12</v>
      </c>
      <c r="AG127" t="s">
        <v>17</v>
      </c>
      <c r="AH127" t="s">
        <v>17</v>
      </c>
      <c r="AI127">
        <f t="shared" si="7"/>
        <v>2015.7443121951219</v>
      </c>
      <c r="AJ127" t="s">
        <v>17</v>
      </c>
      <c r="AK127">
        <v>2.3121898174285889</v>
      </c>
      <c r="AM127">
        <v>29.996195121951214</v>
      </c>
      <c r="AN127">
        <f t="shared" si="8"/>
        <v>2.015744312195122</v>
      </c>
    </row>
    <row r="128" spans="3:40">
      <c r="C128">
        <v>2001</v>
      </c>
      <c r="D128">
        <v>502</v>
      </c>
      <c r="E128">
        <v>1</v>
      </c>
      <c r="F128">
        <v>13</v>
      </c>
      <c r="G128" t="s">
        <v>17</v>
      </c>
      <c r="H128" t="s">
        <v>17</v>
      </c>
      <c r="I128">
        <v>2434.1084347317078</v>
      </c>
      <c r="J128" t="s">
        <v>17</v>
      </c>
      <c r="Y128">
        <v>2434.1084347317078</v>
      </c>
      <c r="AC128">
        <v>2001</v>
      </c>
      <c r="AD128">
        <v>502</v>
      </c>
      <c r="AE128">
        <v>1</v>
      </c>
      <c r="AF128">
        <v>13</v>
      </c>
      <c r="AG128" t="s">
        <v>17</v>
      </c>
      <c r="AH128" t="s">
        <v>17</v>
      </c>
      <c r="AI128">
        <f t="shared" si="7"/>
        <v>2434.1084347317078</v>
      </c>
      <c r="AJ128" t="s">
        <v>17</v>
      </c>
      <c r="AK128">
        <v>2.2989346981048584</v>
      </c>
      <c r="AM128">
        <v>36.221851707317079</v>
      </c>
      <c r="AN128">
        <f t="shared" si="8"/>
        <v>2.4341084347317077</v>
      </c>
    </row>
    <row r="129" spans="3:40">
      <c r="C129">
        <v>2001</v>
      </c>
      <c r="D129">
        <v>502</v>
      </c>
      <c r="E129">
        <v>1</v>
      </c>
      <c r="F129">
        <v>14</v>
      </c>
      <c r="G129" t="s">
        <v>17</v>
      </c>
      <c r="H129" t="s">
        <v>17</v>
      </c>
      <c r="I129">
        <v>2057.9472234146338</v>
      </c>
      <c r="J129" t="s">
        <v>17</v>
      </c>
      <c r="Y129">
        <v>2057.9472234146338</v>
      </c>
      <c r="AC129">
        <v>2001</v>
      </c>
      <c r="AD129">
        <v>502</v>
      </c>
      <c r="AE129">
        <v>1</v>
      </c>
      <c r="AF129">
        <v>14</v>
      </c>
      <c r="AG129" t="s">
        <v>17</v>
      </c>
      <c r="AH129" t="s">
        <v>17</v>
      </c>
      <c r="AI129">
        <f t="shared" si="7"/>
        <v>2057.9472234146338</v>
      </c>
      <c r="AJ129" t="s">
        <v>17</v>
      </c>
      <c r="AK129">
        <v>2.1271746158599854</v>
      </c>
      <c r="AM129">
        <v>30.624214634146334</v>
      </c>
      <c r="AN129">
        <f t="shared" si="8"/>
        <v>2.0579472234146339</v>
      </c>
    </row>
    <row r="130" spans="3:40">
      <c r="C130">
        <v>2001</v>
      </c>
      <c r="D130">
        <v>502</v>
      </c>
      <c r="E130">
        <v>2</v>
      </c>
      <c r="F130">
        <v>1</v>
      </c>
      <c r="G130">
        <v>55</v>
      </c>
      <c r="H130">
        <v>0.21876000000000001</v>
      </c>
      <c r="I130">
        <v>1269.6273834146341</v>
      </c>
      <c r="J130">
        <v>3.9774545454545453E-3</v>
      </c>
      <c r="Y130">
        <v>1269.6273834146341</v>
      </c>
      <c r="Z130">
        <v>3.9774545454545453E-3</v>
      </c>
      <c r="AC130">
        <v>2001</v>
      </c>
      <c r="AD130">
        <v>502</v>
      </c>
      <c r="AE130">
        <v>2</v>
      </c>
      <c r="AF130">
        <v>1</v>
      </c>
      <c r="AG130">
        <v>55</v>
      </c>
      <c r="AH130">
        <v>0.21876000000000001</v>
      </c>
      <c r="AI130">
        <f t="shared" si="7"/>
        <v>1269.6273834146341</v>
      </c>
      <c r="AJ130">
        <f t="shared" ref="AJ130:AJ136" si="13">AH130/AG130</f>
        <v>3.9774545454545453E-3</v>
      </c>
      <c r="AK130">
        <v>1.9059998989105225</v>
      </c>
      <c r="AM130">
        <v>18.893264634146341</v>
      </c>
      <c r="AN130">
        <f t="shared" si="8"/>
        <v>1.2696273834146341</v>
      </c>
    </row>
    <row r="131" spans="3:40">
      <c r="C131">
        <v>2001</v>
      </c>
      <c r="D131">
        <v>502</v>
      </c>
      <c r="E131">
        <v>2</v>
      </c>
      <c r="F131">
        <v>2</v>
      </c>
      <c r="G131">
        <v>55</v>
      </c>
      <c r="H131">
        <v>0.42808000000000002</v>
      </c>
      <c r="I131">
        <v>2003.5276799999999</v>
      </c>
      <c r="J131">
        <v>7.7832727272727272E-3</v>
      </c>
      <c r="Y131">
        <v>2003.5276799999999</v>
      </c>
      <c r="Z131">
        <v>7.7832727272727272E-3</v>
      </c>
      <c r="AC131">
        <v>2001</v>
      </c>
      <c r="AD131">
        <v>502</v>
      </c>
      <c r="AE131">
        <v>2</v>
      </c>
      <c r="AF131">
        <v>2</v>
      </c>
      <c r="AG131">
        <v>55</v>
      </c>
      <c r="AH131">
        <v>0.42808000000000002</v>
      </c>
      <c r="AI131">
        <f t="shared" si="7"/>
        <v>2003.5276799999999</v>
      </c>
      <c r="AJ131">
        <f t="shared" si="13"/>
        <v>7.7832727272727272E-3</v>
      </c>
      <c r="AK131">
        <v>1.9390844106674194</v>
      </c>
      <c r="AM131">
        <v>29.814399999999996</v>
      </c>
      <c r="AN131">
        <f t="shared" si="8"/>
        <v>2.0035276799999999</v>
      </c>
    </row>
    <row r="132" spans="3:40">
      <c r="C132">
        <v>2001</v>
      </c>
      <c r="D132">
        <v>502</v>
      </c>
      <c r="E132">
        <v>2</v>
      </c>
      <c r="F132">
        <v>3</v>
      </c>
      <c r="G132">
        <v>55</v>
      </c>
      <c r="H132">
        <v>0.34223999999999999</v>
      </c>
      <c r="I132">
        <v>1619.9254290731712</v>
      </c>
      <c r="J132">
        <v>6.2225454545454546E-3</v>
      </c>
      <c r="Y132">
        <v>1619.9254290731712</v>
      </c>
      <c r="Z132">
        <v>6.2225454545454546E-3</v>
      </c>
      <c r="AC132">
        <v>2001</v>
      </c>
      <c r="AD132">
        <v>502</v>
      </c>
      <c r="AE132">
        <v>2</v>
      </c>
      <c r="AF132">
        <v>3</v>
      </c>
      <c r="AG132">
        <v>55</v>
      </c>
      <c r="AH132">
        <v>0.34223999999999999</v>
      </c>
      <c r="AI132">
        <f t="shared" si="7"/>
        <v>1619.9254290731712</v>
      </c>
      <c r="AJ132">
        <f t="shared" si="13"/>
        <v>6.2225454545454546E-3</v>
      </c>
      <c r="AK132" s="4">
        <v>2.3204684257507324</v>
      </c>
      <c r="AM132">
        <v>24.106033170731713</v>
      </c>
      <c r="AN132">
        <f t="shared" si="8"/>
        <v>1.6199254290731713</v>
      </c>
    </row>
    <row r="133" spans="3:40">
      <c r="C133">
        <v>2001</v>
      </c>
      <c r="D133">
        <v>502</v>
      </c>
      <c r="E133">
        <v>2</v>
      </c>
      <c r="F133">
        <v>4</v>
      </c>
      <c r="G133">
        <v>55</v>
      </c>
      <c r="H133">
        <v>0.29127999999999998</v>
      </c>
      <c r="I133">
        <v>1548.0416546341464</v>
      </c>
      <c r="J133">
        <v>5.2959999999999995E-3</v>
      </c>
      <c r="Y133">
        <v>1548.0416546341464</v>
      </c>
      <c r="Z133">
        <v>5.2959999999999995E-3</v>
      </c>
      <c r="AC133">
        <v>2001</v>
      </c>
      <c r="AD133">
        <v>502</v>
      </c>
      <c r="AE133">
        <v>2</v>
      </c>
      <c r="AF133">
        <v>4</v>
      </c>
      <c r="AG133">
        <v>55</v>
      </c>
      <c r="AH133">
        <v>0.29127999999999998</v>
      </c>
      <c r="AI133">
        <f t="shared" ref="AI133:AI196" si="14">AN133*1000</f>
        <v>1548.0416546341464</v>
      </c>
      <c r="AJ133">
        <f t="shared" si="13"/>
        <v>5.2959999999999995E-3</v>
      </c>
      <c r="AK133" s="4">
        <v>2.4736042022705078</v>
      </c>
      <c r="AM133">
        <v>23.036334146341463</v>
      </c>
      <c r="AN133">
        <f t="shared" ref="AN133:AN196" si="15">AM133*60*1.12/1000</f>
        <v>1.5480416546341464</v>
      </c>
    </row>
    <row r="134" spans="3:40">
      <c r="C134">
        <v>2001</v>
      </c>
      <c r="D134">
        <v>502</v>
      </c>
      <c r="E134">
        <v>2</v>
      </c>
      <c r="F134">
        <v>5</v>
      </c>
      <c r="G134">
        <v>55</v>
      </c>
      <c r="H134">
        <v>0.33574999999999999</v>
      </c>
      <c r="I134">
        <v>1922.2454282926833</v>
      </c>
      <c r="J134">
        <v>6.1045454545454545E-3</v>
      </c>
      <c r="Y134">
        <v>1922.2454282926833</v>
      </c>
      <c r="Z134">
        <v>6.1045454545454545E-3</v>
      </c>
      <c r="AC134">
        <v>2001</v>
      </c>
      <c r="AD134">
        <v>502</v>
      </c>
      <c r="AE134">
        <v>2</v>
      </c>
      <c r="AF134">
        <v>5</v>
      </c>
      <c r="AG134">
        <v>55</v>
      </c>
      <c r="AH134">
        <v>0.33574999999999999</v>
      </c>
      <c r="AI134">
        <f t="shared" si="14"/>
        <v>1922.2454282926833</v>
      </c>
      <c r="AJ134">
        <f t="shared" si="13"/>
        <v>6.1045454545454545E-3</v>
      </c>
      <c r="AK134" s="4">
        <v>2.4157588481903076</v>
      </c>
      <c r="AM134">
        <v>28.604842682926833</v>
      </c>
      <c r="AN134">
        <f t="shared" si="15"/>
        <v>1.9222454282926833</v>
      </c>
    </row>
    <row r="135" spans="3:40">
      <c r="C135">
        <v>2001</v>
      </c>
      <c r="D135">
        <v>502</v>
      </c>
      <c r="E135">
        <v>2</v>
      </c>
      <c r="F135">
        <v>6</v>
      </c>
      <c r="G135">
        <v>55</v>
      </c>
      <c r="H135">
        <v>0.23104</v>
      </c>
      <c r="I135">
        <v>1386.865404878049</v>
      </c>
      <c r="J135">
        <v>4.2007272727272726E-3</v>
      </c>
      <c r="Y135">
        <v>1386.865404878049</v>
      </c>
      <c r="Z135">
        <v>4.2007272727272726E-3</v>
      </c>
      <c r="AC135">
        <v>2001</v>
      </c>
      <c r="AD135">
        <v>502</v>
      </c>
      <c r="AE135">
        <v>2</v>
      </c>
      <c r="AF135">
        <v>6</v>
      </c>
      <c r="AG135">
        <v>55</v>
      </c>
      <c r="AH135">
        <v>0.23104</v>
      </c>
      <c r="AI135">
        <f t="shared" si="14"/>
        <v>1386.865404878049</v>
      </c>
      <c r="AJ135">
        <f t="shared" si="13"/>
        <v>4.2007272727272726E-3</v>
      </c>
      <c r="AK135" s="4">
        <v>2.7410228252410889</v>
      </c>
      <c r="AM135">
        <v>20.63787804878049</v>
      </c>
      <c r="AN135">
        <f t="shared" si="15"/>
        <v>1.3868654048780491</v>
      </c>
    </row>
    <row r="136" spans="3:40">
      <c r="C136">
        <v>2001</v>
      </c>
      <c r="D136">
        <v>502</v>
      </c>
      <c r="E136">
        <v>2</v>
      </c>
      <c r="F136">
        <v>7</v>
      </c>
      <c r="G136">
        <v>55</v>
      </c>
      <c r="H136">
        <v>0.10492</v>
      </c>
      <c r="I136">
        <v>564.74158829268299</v>
      </c>
      <c r="J136">
        <v>1.9076363636363635E-3</v>
      </c>
      <c r="Y136">
        <v>564.74158829268299</v>
      </c>
      <c r="Z136">
        <v>1.9076363636363635E-3</v>
      </c>
      <c r="AC136">
        <v>2001</v>
      </c>
      <c r="AD136">
        <v>502</v>
      </c>
      <c r="AE136">
        <v>2</v>
      </c>
      <c r="AF136">
        <v>7</v>
      </c>
      <c r="AG136">
        <v>55</v>
      </c>
      <c r="AH136">
        <v>0.10492</v>
      </c>
      <c r="AI136">
        <f t="shared" si="14"/>
        <v>564.74158829268299</v>
      </c>
      <c r="AJ136">
        <f t="shared" si="13"/>
        <v>1.9076363636363635E-3</v>
      </c>
      <c r="AK136" s="4">
        <v>2.506397008895874</v>
      </c>
      <c r="AM136">
        <v>8.4038926829268288</v>
      </c>
      <c r="AN136">
        <f t="shared" si="15"/>
        <v>0.56474158829268295</v>
      </c>
    </row>
    <row r="137" spans="3:40">
      <c r="C137">
        <v>2001</v>
      </c>
      <c r="D137">
        <v>502</v>
      </c>
      <c r="E137">
        <v>2</v>
      </c>
      <c r="F137">
        <v>8</v>
      </c>
      <c r="G137" t="s">
        <v>17</v>
      </c>
      <c r="H137" t="s">
        <v>17</v>
      </c>
      <c r="I137">
        <v>1527.0512593170733</v>
      </c>
      <c r="J137" t="s">
        <v>17</v>
      </c>
      <c r="Y137">
        <v>1527.0512593170733</v>
      </c>
      <c r="AC137">
        <v>2001</v>
      </c>
      <c r="AD137">
        <v>502</v>
      </c>
      <c r="AE137">
        <v>2</v>
      </c>
      <c r="AF137">
        <v>8</v>
      </c>
      <c r="AG137" t="s">
        <v>17</v>
      </c>
      <c r="AH137" t="s">
        <v>17</v>
      </c>
      <c r="AI137">
        <f t="shared" si="14"/>
        <v>1527.0512593170733</v>
      </c>
      <c r="AJ137" t="s">
        <v>17</v>
      </c>
      <c r="AK137">
        <v>2.5476338863372803</v>
      </c>
      <c r="AM137">
        <v>22.72397707317073</v>
      </c>
      <c r="AN137">
        <f t="shared" si="15"/>
        <v>1.5270512593170733</v>
      </c>
    </row>
    <row r="138" spans="3:40">
      <c r="C138">
        <v>2001</v>
      </c>
      <c r="D138">
        <v>502</v>
      </c>
      <c r="E138">
        <v>2</v>
      </c>
      <c r="F138">
        <v>9</v>
      </c>
      <c r="G138" t="s">
        <v>17</v>
      </c>
      <c r="H138" t="s">
        <v>17</v>
      </c>
      <c r="I138">
        <v>1238.3083808780489</v>
      </c>
      <c r="J138" t="s">
        <v>17</v>
      </c>
      <c r="Y138">
        <v>1238.3083808780489</v>
      </c>
      <c r="AC138">
        <v>2001</v>
      </c>
      <c r="AD138">
        <v>502</v>
      </c>
      <c r="AE138">
        <v>2</v>
      </c>
      <c r="AF138">
        <v>9</v>
      </c>
      <c r="AG138" t="s">
        <v>17</v>
      </c>
      <c r="AH138" t="s">
        <v>17</v>
      </c>
      <c r="AI138">
        <f t="shared" si="14"/>
        <v>1238.3083808780489</v>
      </c>
      <c r="AJ138" t="s">
        <v>17</v>
      </c>
      <c r="AK138">
        <v>2.4127006530761719</v>
      </c>
      <c r="AM138">
        <v>18.427208048780486</v>
      </c>
      <c r="AN138">
        <f t="shared" si="15"/>
        <v>1.2383083808780488</v>
      </c>
    </row>
    <row r="139" spans="3:40">
      <c r="C139">
        <v>2001</v>
      </c>
      <c r="D139">
        <v>502</v>
      </c>
      <c r="E139">
        <v>2</v>
      </c>
      <c r="F139">
        <v>10</v>
      </c>
      <c r="G139" t="s">
        <v>17</v>
      </c>
      <c r="H139" t="s">
        <v>17</v>
      </c>
      <c r="I139">
        <v>1956.8823570731709</v>
      </c>
      <c r="J139" t="s">
        <v>17</v>
      </c>
      <c r="Y139">
        <v>1956.8823570731709</v>
      </c>
      <c r="AC139">
        <v>2001</v>
      </c>
      <c r="AD139">
        <v>502</v>
      </c>
      <c r="AE139">
        <v>2</v>
      </c>
      <c r="AF139">
        <v>10</v>
      </c>
      <c r="AG139" t="s">
        <v>17</v>
      </c>
      <c r="AH139" t="s">
        <v>17</v>
      </c>
      <c r="AI139">
        <f t="shared" si="14"/>
        <v>1956.8823570731709</v>
      </c>
      <c r="AJ139" t="s">
        <v>17</v>
      </c>
      <c r="AK139">
        <v>2.2262308597564697</v>
      </c>
      <c r="AM139">
        <v>29.120273170731707</v>
      </c>
      <c r="AN139">
        <f t="shared" si="15"/>
        <v>1.9568823570731708</v>
      </c>
    </row>
    <row r="140" spans="3:40">
      <c r="C140">
        <v>2001</v>
      </c>
      <c r="D140">
        <v>502</v>
      </c>
      <c r="E140">
        <v>2</v>
      </c>
      <c r="F140">
        <v>11</v>
      </c>
      <c r="G140" t="s">
        <v>17</v>
      </c>
      <c r="H140" t="s">
        <v>17</v>
      </c>
      <c r="I140">
        <v>2196.1339925853658</v>
      </c>
      <c r="J140" t="s">
        <v>17</v>
      </c>
      <c r="Y140">
        <v>2196.1339925853658</v>
      </c>
      <c r="AC140">
        <v>2001</v>
      </c>
      <c r="AD140">
        <v>502</v>
      </c>
      <c r="AE140">
        <v>2</v>
      </c>
      <c r="AF140">
        <v>11</v>
      </c>
      <c r="AG140" t="s">
        <v>17</v>
      </c>
      <c r="AH140" t="s">
        <v>17</v>
      </c>
      <c r="AI140">
        <f t="shared" si="14"/>
        <v>2196.1339925853658</v>
      </c>
      <c r="AJ140" t="s">
        <v>17</v>
      </c>
      <c r="AK140">
        <v>2.1784656047821045</v>
      </c>
      <c r="AM140">
        <v>32.68056536585366</v>
      </c>
      <c r="AN140">
        <f t="shared" si="15"/>
        <v>2.196133992585366</v>
      </c>
    </row>
    <row r="141" spans="3:40">
      <c r="C141">
        <v>2001</v>
      </c>
      <c r="D141">
        <v>502</v>
      </c>
      <c r="E141">
        <v>2</v>
      </c>
      <c r="F141">
        <v>12</v>
      </c>
      <c r="G141" t="s">
        <v>17</v>
      </c>
      <c r="H141" t="s">
        <v>17</v>
      </c>
      <c r="I141">
        <v>1061.6392202926829</v>
      </c>
      <c r="J141" t="s">
        <v>17</v>
      </c>
      <c r="Y141">
        <v>1061.6392202926829</v>
      </c>
      <c r="AC141">
        <v>2001</v>
      </c>
      <c r="AD141">
        <v>502</v>
      </c>
      <c r="AE141">
        <v>2</v>
      </c>
      <c r="AF141">
        <v>12</v>
      </c>
      <c r="AG141" t="s">
        <v>17</v>
      </c>
      <c r="AH141" t="s">
        <v>17</v>
      </c>
      <c r="AI141">
        <f t="shared" si="14"/>
        <v>1061.6392202926829</v>
      </c>
      <c r="AJ141" t="s">
        <v>17</v>
      </c>
      <c r="AK141">
        <v>2.3331050872802734</v>
      </c>
      <c r="AM141">
        <v>15.798202682926826</v>
      </c>
      <c r="AN141">
        <f t="shared" si="15"/>
        <v>1.061639220292683</v>
      </c>
    </row>
    <row r="142" spans="3:40">
      <c r="C142">
        <v>2001</v>
      </c>
      <c r="D142">
        <v>502</v>
      </c>
      <c r="E142">
        <v>2</v>
      </c>
      <c r="F142">
        <v>13</v>
      </c>
      <c r="G142" t="s">
        <v>17</v>
      </c>
      <c r="H142" t="s">
        <v>17</v>
      </c>
      <c r="I142">
        <v>1757.3208936585365</v>
      </c>
      <c r="J142" t="s">
        <v>17</v>
      </c>
      <c r="Y142">
        <v>1757.3208936585365</v>
      </c>
      <c r="AC142">
        <v>2001</v>
      </c>
      <c r="AD142">
        <v>502</v>
      </c>
      <c r="AE142">
        <v>2</v>
      </c>
      <c r="AF142">
        <v>13</v>
      </c>
      <c r="AG142" t="s">
        <v>17</v>
      </c>
      <c r="AH142" t="s">
        <v>17</v>
      </c>
      <c r="AI142">
        <f t="shared" si="14"/>
        <v>1757.3208936585365</v>
      </c>
      <c r="AJ142" t="s">
        <v>17</v>
      </c>
      <c r="AK142">
        <v>2.5702559947967529</v>
      </c>
      <c r="AM142">
        <v>26.150608536585363</v>
      </c>
      <c r="AN142">
        <f t="shared" si="15"/>
        <v>1.7573208936585365</v>
      </c>
    </row>
    <row r="143" spans="3:40">
      <c r="C143">
        <v>2001</v>
      </c>
      <c r="D143">
        <v>502</v>
      </c>
      <c r="E143">
        <v>2</v>
      </c>
      <c r="F143">
        <v>14</v>
      </c>
      <c r="G143" t="s">
        <v>17</v>
      </c>
      <c r="H143" t="s">
        <v>17</v>
      </c>
      <c r="I143">
        <v>1749.1996097560975</v>
      </c>
      <c r="J143" t="s">
        <v>17</v>
      </c>
      <c r="Y143">
        <v>1749.1996097560975</v>
      </c>
      <c r="AC143">
        <v>2001</v>
      </c>
      <c r="AD143">
        <v>502</v>
      </c>
      <c r="AE143">
        <v>2</v>
      </c>
      <c r="AF143">
        <v>14</v>
      </c>
      <c r="AG143" t="s">
        <v>17</v>
      </c>
      <c r="AH143" t="s">
        <v>17</v>
      </c>
      <c r="AI143">
        <f t="shared" si="14"/>
        <v>1749.1996097560975</v>
      </c>
      <c r="AJ143" t="s">
        <v>17</v>
      </c>
      <c r="AK143">
        <v>2.3002283573150635</v>
      </c>
      <c r="AM143">
        <v>26.02975609756097</v>
      </c>
      <c r="AN143">
        <f t="shared" si="15"/>
        <v>1.7491996097560976</v>
      </c>
    </row>
    <row r="144" spans="3:40">
      <c r="C144">
        <v>2001</v>
      </c>
      <c r="D144">
        <v>502</v>
      </c>
      <c r="E144">
        <v>3</v>
      </c>
      <c r="F144">
        <v>1</v>
      </c>
      <c r="G144">
        <v>55</v>
      </c>
      <c r="H144">
        <v>0.19403999999999999</v>
      </c>
      <c r="I144">
        <v>1092.000327804878</v>
      </c>
      <c r="J144">
        <v>3.5279999999999999E-3</v>
      </c>
      <c r="Y144">
        <v>1092.000327804878</v>
      </c>
      <c r="Z144">
        <v>3.5279999999999999E-3</v>
      </c>
      <c r="AC144">
        <v>2001</v>
      </c>
      <c r="AD144">
        <v>502</v>
      </c>
      <c r="AE144">
        <v>3</v>
      </c>
      <c r="AF144">
        <v>1</v>
      </c>
      <c r="AG144">
        <v>55</v>
      </c>
      <c r="AH144">
        <v>0.19403999999999999</v>
      </c>
      <c r="AI144">
        <f t="shared" si="14"/>
        <v>1092.000327804878</v>
      </c>
      <c r="AJ144">
        <f t="shared" ref="AJ144:AJ150" si="16">AH144/AG144</f>
        <v>3.5279999999999999E-3</v>
      </c>
      <c r="AK144">
        <v>2.5285003185272217</v>
      </c>
      <c r="AM144">
        <v>16.250004878048777</v>
      </c>
      <c r="AN144">
        <f t="shared" si="15"/>
        <v>1.092000327804878</v>
      </c>
    </row>
    <row r="145" spans="3:40">
      <c r="C145">
        <v>2001</v>
      </c>
      <c r="D145">
        <v>502</v>
      </c>
      <c r="E145">
        <v>3</v>
      </c>
      <c r="F145">
        <v>2</v>
      </c>
      <c r="G145">
        <v>55</v>
      </c>
      <c r="H145">
        <v>0.38422000000000001</v>
      </c>
      <c r="I145">
        <v>1929.2005791219513</v>
      </c>
      <c r="J145">
        <v>6.9858181818181816E-3</v>
      </c>
      <c r="Y145">
        <v>1929.2005791219513</v>
      </c>
      <c r="Z145">
        <v>6.9858181818181816E-3</v>
      </c>
      <c r="AC145">
        <v>2001</v>
      </c>
      <c r="AD145">
        <v>502</v>
      </c>
      <c r="AE145">
        <v>3</v>
      </c>
      <c r="AF145">
        <v>2</v>
      </c>
      <c r="AG145">
        <v>55</v>
      </c>
      <c r="AH145">
        <v>0.38422000000000001</v>
      </c>
      <c r="AI145">
        <f t="shared" si="14"/>
        <v>1929.2005791219513</v>
      </c>
      <c r="AJ145">
        <f t="shared" si="16"/>
        <v>6.9858181818181816E-3</v>
      </c>
      <c r="AK145">
        <v>1.8582679033279419</v>
      </c>
      <c r="AM145">
        <v>28.708341951219509</v>
      </c>
      <c r="AN145">
        <f t="shared" si="15"/>
        <v>1.9292005791219513</v>
      </c>
    </row>
    <row r="146" spans="3:40">
      <c r="C146">
        <v>2001</v>
      </c>
      <c r="D146">
        <v>502</v>
      </c>
      <c r="E146">
        <v>3</v>
      </c>
      <c r="F146">
        <v>3</v>
      </c>
      <c r="G146">
        <v>55</v>
      </c>
      <c r="H146">
        <v>0.19603000000000001</v>
      </c>
      <c r="I146">
        <v>1019.2003059512193</v>
      </c>
      <c r="J146">
        <v>3.5641818181818183E-3</v>
      </c>
      <c r="Y146">
        <v>1019.2003059512193</v>
      </c>
      <c r="Z146">
        <v>3.5641818181818183E-3</v>
      </c>
      <c r="AC146">
        <v>2001</v>
      </c>
      <c r="AD146">
        <v>502</v>
      </c>
      <c r="AE146">
        <v>3</v>
      </c>
      <c r="AF146">
        <v>3</v>
      </c>
      <c r="AG146">
        <v>55</v>
      </c>
      <c r="AH146">
        <v>0.19603000000000001</v>
      </c>
      <c r="AI146">
        <f t="shared" si="14"/>
        <v>1019.2003059512193</v>
      </c>
      <c r="AJ146">
        <f t="shared" si="16"/>
        <v>3.5641818181818183E-3</v>
      </c>
      <c r="AK146" s="4">
        <v>2.7043232917785645</v>
      </c>
      <c r="AM146">
        <v>15.166671219512192</v>
      </c>
      <c r="AN146">
        <f t="shared" si="15"/>
        <v>1.0192003059512194</v>
      </c>
    </row>
    <row r="147" spans="3:40">
      <c r="C147">
        <v>2001</v>
      </c>
      <c r="D147">
        <v>502</v>
      </c>
      <c r="E147">
        <v>3</v>
      </c>
      <c r="F147">
        <v>4</v>
      </c>
      <c r="G147">
        <v>55</v>
      </c>
      <c r="H147">
        <v>0.27284000000000003</v>
      </c>
      <c r="I147">
        <v>1448.0873912195127</v>
      </c>
      <c r="J147">
        <v>4.9607272727272729E-3</v>
      </c>
      <c r="Y147">
        <v>1448.0873912195127</v>
      </c>
      <c r="Z147">
        <v>4.9607272727272729E-3</v>
      </c>
      <c r="AC147">
        <v>2001</v>
      </c>
      <c r="AD147">
        <v>502</v>
      </c>
      <c r="AE147">
        <v>3</v>
      </c>
      <c r="AF147">
        <v>4</v>
      </c>
      <c r="AG147">
        <v>55</v>
      </c>
      <c r="AH147">
        <v>0.27284000000000003</v>
      </c>
      <c r="AI147">
        <f t="shared" si="14"/>
        <v>1448.0873912195127</v>
      </c>
      <c r="AJ147">
        <f t="shared" si="16"/>
        <v>4.9607272727272729E-3</v>
      </c>
      <c r="AK147" s="4">
        <v>2.4195446968078613</v>
      </c>
      <c r="AM147">
        <v>21.548919512195127</v>
      </c>
      <c r="AN147">
        <f t="shared" si="15"/>
        <v>1.4480873912195127</v>
      </c>
    </row>
    <row r="148" spans="3:40">
      <c r="C148">
        <v>2001</v>
      </c>
      <c r="D148">
        <v>502</v>
      </c>
      <c r="E148">
        <v>3</v>
      </c>
      <c r="F148">
        <v>5</v>
      </c>
      <c r="G148">
        <v>55</v>
      </c>
      <c r="H148">
        <v>0.37007000000000001</v>
      </c>
      <c r="I148">
        <v>2124.6528117073176</v>
      </c>
      <c r="J148">
        <v>6.7285454545454549E-3</v>
      </c>
      <c r="Y148">
        <v>2124.6528117073176</v>
      </c>
      <c r="Z148">
        <v>6.7285454545454549E-3</v>
      </c>
      <c r="AC148">
        <v>2001</v>
      </c>
      <c r="AD148">
        <v>502</v>
      </c>
      <c r="AE148">
        <v>3</v>
      </c>
      <c r="AF148">
        <v>5</v>
      </c>
      <c r="AG148">
        <v>55</v>
      </c>
      <c r="AH148">
        <v>0.37007000000000001</v>
      </c>
      <c r="AI148">
        <f t="shared" si="14"/>
        <v>2124.6528117073176</v>
      </c>
      <c r="AJ148">
        <f t="shared" si="16"/>
        <v>6.7285454545454549E-3</v>
      </c>
      <c r="AK148" s="4">
        <v>2.4616053104400635</v>
      </c>
      <c r="AM148">
        <v>31.616857317073176</v>
      </c>
      <c r="AN148">
        <f t="shared" si="15"/>
        <v>2.1246528117073176</v>
      </c>
    </row>
    <row r="149" spans="3:40">
      <c r="C149">
        <v>2001</v>
      </c>
      <c r="D149">
        <v>502</v>
      </c>
      <c r="E149">
        <v>3</v>
      </c>
      <c r="F149">
        <v>6</v>
      </c>
      <c r="G149">
        <v>55</v>
      </c>
      <c r="H149">
        <v>0.29607</v>
      </c>
      <c r="I149">
        <v>1775.3959562926832</v>
      </c>
      <c r="J149">
        <v>5.3830909090909094E-3</v>
      </c>
      <c r="Y149">
        <v>1775.3959562926832</v>
      </c>
      <c r="Z149">
        <v>5.3830909090909094E-3</v>
      </c>
      <c r="AC149">
        <v>2001</v>
      </c>
      <c r="AD149">
        <v>502</v>
      </c>
      <c r="AE149">
        <v>3</v>
      </c>
      <c r="AF149">
        <v>6</v>
      </c>
      <c r="AG149">
        <v>55</v>
      </c>
      <c r="AH149">
        <v>0.29607</v>
      </c>
      <c r="AI149">
        <f t="shared" si="14"/>
        <v>1775.3959562926832</v>
      </c>
      <c r="AJ149">
        <f t="shared" si="16"/>
        <v>5.3830909090909094E-3</v>
      </c>
      <c r="AK149" s="4">
        <v>2.7018177509307861</v>
      </c>
      <c r="AM149">
        <v>26.41958268292683</v>
      </c>
      <c r="AN149">
        <f t="shared" si="15"/>
        <v>1.7753959562926831</v>
      </c>
    </row>
    <row r="150" spans="3:40">
      <c r="C150">
        <v>2001</v>
      </c>
      <c r="D150">
        <v>502</v>
      </c>
      <c r="E150">
        <v>3</v>
      </c>
      <c r="F150">
        <v>7</v>
      </c>
      <c r="G150">
        <v>55</v>
      </c>
      <c r="H150">
        <v>0.32894000000000001</v>
      </c>
      <c r="I150">
        <v>1366.8329045853661</v>
      </c>
      <c r="J150">
        <v>5.980727272727273E-3</v>
      </c>
      <c r="Y150">
        <v>1366.8329045853661</v>
      </c>
      <c r="Z150">
        <v>5.980727272727273E-3</v>
      </c>
      <c r="AC150">
        <v>2001</v>
      </c>
      <c r="AD150">
        <v>502</v>
      </c>
      <c r="AE150">
        <v>3</v>
      </c>
      <c r="AF150">
        <v>7</v>
      </c>
      <c r="AG150">
        <v>55</v>
      </c>
      <c r="AH150">
        <v>0.32894000000000001</v>
      </c>
      <c r="AI150">
        <f t="shared" si="14"/>
        <v>1366.8329045853661</v>
      </c>
      <c r="AJ150">
        <f t="shared" si="16"/>
        <v>5.980727272727273E-3</v>
      </c>
      <c r="AK150" s="4">
        <v>2.7302510738372803</v>
      </c>
      <c r="AM150">
        <v>20.339775365853662</v>
      </c>
      <c r="AN150">
        <f t="shared" si="15"/>
        <v>1.3668329045853662</v>
      </c>
    </row>
    <row r="151" spans="3:40">
      <c r="C151">
        <v>2001</v>
      </c>
      <c r="D151">
        <v>502</v>
      </c>
      <c r="E151">
        <v>3</v>
      </c>
      <c r="F151">
        <v>8</v>
      </c>
      <c r="G151" t="s">
        <v>17</v>
      </c>
      <c r="H151" t="s">
        <v>17</v>
      </c>
      <c r="I151">
        <v>1574.2796487804876</v>
      </c>
      <c r="J151" t="s">
        <v>17</v>
      </c>
      <c r="Y151">
        <v>1574.2796487804876</v>
      </c>
      <c r="AC151">
        <v>2001</v>
      </c>
      <c r="AD151">
        <v>502</v>
      </c>
      <c r="AE151">
        <v>3</v>
      </c>
      <c r="AF151">
        <v>8</v>
      </c>
      <c r="AG151" t="s">
        <v>17</v>
      </c>
      <c r="AH151" t="s">
        <v>17</v>
      </c>
      <c r="AI151">
        <f t="shared" si="14"/>
        <v>1574.2796487804876</v>
      </c>
      <c r="AJ151" t="s">
        <v>17</v>
      </c>
      <c r="AK151">
        <v>2.2809088230133057</v>
      </c>
      <c r="AM151">
        <v>23.426780487804873</v>
      </c>
      <c r="AN151">
        <f t="shared" si="15"/>
        <v>1.5742796487804875</v>
      </c>
    </row>
    <row r="152" spans="3:40">
      <c r="C152">
        <v>2001</v>
      </c>
      <c r="D152">
        <v>502</v>
      </c>
      <c r="E152">
        <v>3</v>
      </c>
      <c r="F152">
        <v>9</v>
      </c>
      <c r="G152" t="s">
        <v>17</v>
      </c>
      <c r="H152" t="s">
        <v>17</v>
      </c>
      <c r="I152">
        <v>1944.6518423414634</v>
      </c>
      <c r="J152" t="s">
        <v>17</v>
      </c>
      <c r="Y152">
        <v>1944.6518423414634</v>
      </c>
      <c r="AC152">
        <v>2001</v>
      </c>
      <c r="AD152">
        <v>502</v>
      </c>
      <c r="AE152">
        <v>3</v>
      </c>
      <c r="AF152">
        <v>9</v>
      </c>
      <c r="AG152" t="s">
        <v>17</v>
      </c>
      <c r="AH152" t="s">
        <v>17</v>
      </c>
      <c r="AI152">
        <f t="shared" si="14"/>
        <v>1944.6518423414634</v>
      </c>
      <c r="AJ152" t="s">
        <v>17</v>
      </c>
      <c r="AK152">
        <v>2.4612185955047607</v>
      </c>
      <c r="AM152">
        <v>28.938271463414633</v>
      </c>
      <c r="AN152">
        <f t="shared" si="15"/>
        <v>1.9446518423414634</v>
      </c>
    </row>
    <row r="153" spans="3:40">
      <c r="C153">
        <v>2001</v>
      </c>
      <c r="D153">
        <v>502</v>
      </c>
      <c r="E153">
        <v>3</v>
      </c>
      <c r="F153">
        <v>10</v>
      </c>
      <c r="G153" t="s">
        <v>17</v>
      </c>
      <c r="H153" t="s">
        <v>17</v>
      </c>
      <c r="I153">
        <v>2022.6161678048782</v>
      </c>
      <c r="J153" t="s">
        <v>17</v>
      </c>
      <c r="Y153">
        <v>2022.6161678048782</v>
      </c>
      <c r="AC153">
        <v>2001</v>
      </c>
      <c r="AD153">
        <v>502</v>
      </c>
      <c r="AE153">
        <v>3</v>
      </c>
      <c r="AF153">
        <v>10</v>
      </c>
      <c r="AG153" t="s">
        <v>17</v>
      </c>
      <c r="AH153" t="s">
        <v>17</v>
      </c>
      <c r="AI153">
        <f t="shared" si="14"/>
        <v>2022.6161678048782</v>
      </c>
      <c r="AJ153" t="s">
        <v>17</v>
      </c>
      <c r="AK153">
        <v>2.4558348655700684</v>
      </c>
      <c r="AM153">
        <v>30.098454878048777</v>
      </c>
      <c r="AN153">
        <f t="shared" si="15"/>
        <v>2.0226161678048782</v>
      </c>
    </row>
    <row r="154" spans="3:40">
      <c r="C154">
        <v>2001</v>
      </c>
      <c r="D154">
        <v>502</v>
      </c>
      <c r="E154">
        <v>3</v>
      </c>
      <c r="F154">
        <v>11</v>
      </c>
      <c r="G154" t="s">
        <v>17</v>
      </c>
      <c r="H154" t="s">
        <v>17</v>
      </c>
      <c r="I154">
        <v>1832.133883317073</v>
      </c>
      <c r="J154" t="s">
        <v>17</v>
      </c>
      <c r="Y154">
        <v>1832.133883317073</v>
      </c>
      <c r="AC154">
        <v>2001</v>
      </c>
      <c r="AD154">
        <v>502</v>
      </c>
      <c r="AE154">
        <v>3</v>
      </c>
      <c r="AF154">
        <v>11</v>
      </c>
      <c r="AG154" t="s">
        <v>17</v>
      </c>
      <c r="AH154" t="s">
        <v>17</v>
      </c>
      <c r="AI154">
        <f t="shared" si="14"/>
        <v>1832.133883317073</v>
      </c>
      <c r="AJ154" t="s">
        <v>17</v>
      </c>
      <c r="AK154">
        <v>2.6301701068878174</v>
      </c>
      <c r="AM154">
        <v>27.263897073170725</v>
      </c>
      <c r="AN154">
        <f t="shared" si="15"/>
        <v>1.8321338833170731</v>
      </c>
    </row>
    <row r="155" spans="3:40">
      <c r="C155">
        <v>2001</v>
      </c>
      <c r="D155">
        <v>502</v>
      </c>
      <c r="E155">
        <v>3</v>
      </c>
      <c r="F155">
        <v>12</v>
      </c>
      <c r="G155" t="s">
        <v>17</v>
      </c>
      <c r="H155" t="s">
        <v>17</v>
      </c>
      <c r="I155">
        <v>2339.054706731707</v>
      </c>
      <c r="J155" t="s">
        <v>17</v>
      </c>
      <c r="Y155">
        <v>2339.054706731707</v>
      </c>
      <c r="AC155">
        <v>2001</v>
      </c>
      <c r="AD155">
        <v>502</v>
      </c>
      <c r="AE155">
        <v>3</v>
      </c>
      <c r="AF155">
        <v>12</v>
      </c>
      <c r="AG155" t="s">
        <v>17</v>
      </c>
      <c r="AH155" t="s">
        <v>17</v>
      </c>
      <c r="AI155">
        <f t="shared" si="14"/>
        <v>2339.054706731707</v>
      </c>
      <c r="AJ155" t="s">
        <v>17</v>
      </c>
      <c r="AK155">
        <v>2.0152280330657959</v>
      </c>
      <c r="AM155">
        <v>34.807361707317071</v>
      </c>
      <c r="AN155">
        <f t="shared" si="15"/>
        <v>2.3390547067317069</v>
      </c>
    </row>
    <row r="156" spans="3:40">
      <c r="C156">
        <v>2001</v>
      </c>
      <c r="D156">
        <v>502</v>
      </c>
      <c r="E156">
        <v>3</v>
      </c>
      <c r="F156">
        <v>13</v>
      </c>
      <c r="G156" t="s">
        <v>17</v>
      </c>
      <c r="H156" t="s">
        <v>17</v>
      </c>
      <c r="I156">
        <v>1998.9742079999999</v>
      </c>
      <c r="J156" t="s">
        <v>17</v>
      </c>
      <c r="Y156">
        <v>1998.9742079999999</v>
      </c>
      <c r="AC156">
        <v>2001</v>
      </c>
      <c r="AD156">
        <v>502</v>
      </c>
      <c r="AE156">
        <v>3</v>
      </c>
      <c r="AF156">
        <v>13</v>
      </c>
      <c r="AG156" t="s">
        <v>17</v>
      </c>
      <c r="AH156" t="s">
        <v>17</v>
      </c>
      <c r="AI156">
        <f t="shared" si="14"/>
        <v>1998.9742079999999</v>
      </c>
      <c r="AJ156" t="s">
        <v>17</v>
      </c>
      <c r="AK156">
        <v>2.5533089637756348</v>
      </c>
      <c r="AM156">
        <v>29.746639999999996</v>
      </c>
      <c r="AN156">
        <f t="shared" si="15"/>
        <v>1.9989742079999999</v>
      </c>
    </row>
    <row r="157" spans="3:40">
      <c r="C157">
        <v>2001</v>
      </c>
      <c r="D157">
        <v>502</v>
      </c>
      <c r="E157">
        <v>3</v>
      </c>
      <c r="F157">
        <v>14</v>
      </c>
      <c r="G157" t="s">
        <v>17</v>
      </c>
      <c r="H157" t="s">
        <v>17</v>
      </c>
      <c r="I157">
        <v>1894.0361139512195</v>
      </c>
      <c r="J157" t="s">
        <v>17</v>
      </c>
      <c r="Y157">
        <v>1894.0361139512195</v>
      </c>
      <c r="AC157">
        <v>2001</v>
      </c>
      <c r="AD157">
        <v>502</v>
      </c>
      <c r="AE157">
        <v>3</v>
      </c>
      <c r="AF157">
        <v>14</v>
      </c>
      <c r="AG157" t="s">
        <v>17</v>
      </c>
      <c r="AH157" t="s">
        <v>17</v>
      </c>
      <c r="AI157">
        <f t="shared" si="14"/>
        <v>1894.0361139512195</v>
      </c>
      <c r="AJ157" t="s">
        <v>17</v>
      </c>
      <c r="AK157">
        <v>2.283851146697998</v>
      </c>
      <c r="AM157">
        <v>28.185061219512193</v>
      </c>
      <c r="AN157">
        <f t="shared" si="15"/>
        <v>1.8940361139512194</v>
      </c>
    </row>
    <row r="158" spans="3:40">
      <c r="C158">
        <v>2001</v>
      </c>
      <c r="D158">
        <v>502</v>
      </c>
      <c r="E158">
        <v>4</v>
      </c>
      <c r="F158">
        <v>1</v>
      </c>
      <c r="G158">
        <v>55</v>
      </c>
      <c r="H158">
        <v>0.22944999999999999</v>
      </c>
      <c r="I158">
        <v>1319.2990993170736</v>
      </c>
      <c r="J158">
        <v>4.1718181818181819E-3</v>
      </c>
      <c r="Y158">
        <v>1319.2990993170736</v>
      </c>
      <c r="Z158">
        <v>4.1718181818181819E-3</v>
      </c>
      <c r="AC158">
        <v>2001</v>
      </c>
      <c r="AD158">
        <v>502</v>
      </c>
      <c r="AE158">
        <v>4</v>
      </c>
      <c r="AF158">
        <v>1</v>
      </c>
      <c r="AG158">
        <v>55</v>
      </c>
      <c r="AH158">
        <v>0.22944999999999999</v>
      </c>
      <c r="AI158">
        <f t="shared" si="14"/>
        <v>1319.2990993170736</v>
      </c>
      <c r="AJ158">
        <f t="shared" ref="AJ158:AJ164" si="17">AH158/AG158</f>
        <v>4.1718181818181819E-3</v>
      </c>
      <c r="AK158">
        <v>2.2555255889892578</v>
      </c>
      <c r="AM158">
        <v>19.632427073170735</v>
      </c>
      <c r="AN158">
        <f t="shared" si="15"/>
        <v>1.3192990993170737</v>
      </c>
    </row>
    <row r="159" spans="3:40">
      <c r="C159">
        <v>2001</v>
      </c>
      <c r="D159">
        <v>502</v>
      </c>
      <c r="E159">
        <v>4</v>
      </c>
      <c r="F159">
        <v>2</v>
      </c>
      <c r="G159">
        <v>55</v>
      </c>
      <c r="H159">
        <v>0.29524</v>
      </c>
      <c r="I159">
        <v>1995.128745365854</v>
      </c>
      <c r="J159">
        <v>5.3680000000000004E-3</v>
      </c>
      <c r="Y159">
        <v>1995.128745365854</v>
      </c>
      <c r="Z159">
        <v>5.3680000000000004E-3</v>
      </c>
      <c r="AC159">
        <v>2001</v>
      </c>
      <c r="AD159">
        <v>502</v>
      </c>
      <c r="AE159">
        <v>4</v>
      </c>
      <c r="AF159">
        <v>2</v>
      </c>
      <c r="AG159">
        <v>55</v>
      </c>
      <c r="AH159">
        <v>0.29524</v>
      </c>
      <c r="AI159">
        <f t="shared" si="14"/>
        <v>1995.128745365854</v>
      </c>
      <c r="AJ159">
        <f t="shared" si="17"/>
        <v>5.3680000000000004E-3</v>
      </c>
      <c r="AK159">
        <v>2.0128376483917236</v>
      </c>
      <c r="AM159">
        <v>29.689415853658538</v>
      </c>
      <c r="AN159">
        <f t="shared" si="15"/>
        <v>1.9951287453658539</v>
      </c>
    </row>
    <row r="160" spans="3:40">
      <c r="C160">
        <v>2001</v>
      </c>
      <c r="D160">
        <v>502</v>
      </c>
      <c r="E160">
        <v>4</v>
      </c>
      <c r="F160">
        <v>3</v>
      </c>
      <c r="G160">
        <v>55</v>
      </c>
      <c r="H160">
        <v>0.23227</v>
      </c>
      <c r="I160" t="e">
        <v>#VALUE!</v>
      </c>
      <c r="J160">
        <v>4.223090909090909E-3</v>
      </c>
      <c r="Z160">
        <v>4.223090909090909E-3</v>
      </c>
      <c r="AC160">
        <v>2001</v>
      </c>
      <c r="AD160">
        <v>502</v>
      </c>
      <c r="AE160">
        <v>4</v>
      </c>
      <c r="AF160">
        <v>3</v>
      </c>
      <c r="AG160">
        <v>55</v>
      </c>
      <c r="AH160">
        <v>0.23227</v>
      </c>
      <c r="AI160" t="e">
        <f t="shared" si="14"/>
        <v>#VALUE!</v>
      </c>
      <c r="AJ160">
        <f t="shared" si="17"/>
        <v>4.223090909090909E-3</v>
      </c>
      <c r="AK160" s="4">
        <v>2.4653749465942383</v>
      </c>
      <c r="AM160" s="129" t="s">
        <v>17</v>
      </c>
      <c r="AN160" s="129" t="s">
        <v>345</v>
      </c>
    </row>
    <row r="161" spans="3:40">
      <c r="C161">
        <v>2001</v>
      </c>
      <c r="D161">
        <v>502</v>
      </c>
      <c r="E161">
        <v>4</v>
      </c>
      <c r="F161">
        <v>4</v>
      </c>
      <c r="G161">
        <v>55</v>
      </c>
      <c r="H161">
        <v>0.25584000000000001</v>
      </c>
      <c r="I161">
        <v>1997.0861830243907</v>
      </c>
      <c r="J161">
        <v>4.6516363636363639E-3</v>
      </c>
      <c r="Y161">
        <v>1997.0861830243907</v>
      </c>
      <c r="Z161">
        <v>4.6516363636363639E-3</v>
      </c>
      <c r="AC161">
        <v>2001</v>
      </c>
      <c r="AD161">
        <v>502</v>
      </c>
      <c r="AE161">
        <v>4</v>
      </c>
      <c r="AF161">
        <v>4</v>
      </c>
      <c r="AG161">
        <v>55</v>
      </c>
      <c r="AH161">
        <v>0.25584000000000001</v>
      </c>
      <c r="AI161">
        <f t="shared" si="14"/>
        <v>1997.0861830243907</v>
      </c>
      <c r="AJ161">
        <f t="shared" si="17"/>
        <v>4.6516363636363639E-3</v>
      </c>
      <c r="AK161" s="4">
        <v>2.4275298118591309</v>
      </c>
      <c r="AM161">
        <v>29.718544390243906</v>
      </c>
      <c r="AN161">
        <f t="shared" si="15"/>
        <v>1.9970861830243907</v>
      </c>
    </row>
    <row r="162" spans="3:40">
      <c r="C162">
        <v>2001</v>
      </c>
      <c r="D162">
        <v>502</v>
      </c>
      <c r="E162">
        <v>4</v>
      </c>
      <c r="F162">
        <v>5</v>
      </c>
      <c r="G162">
        <v>55</v>
      </c>
      <c r="H162">
        <v>0.30593999999999999</v>
      </c>
      <c r="I162">
        <v>1740.1620784390248</v>
      </c>
      <c r="J162">
        <v>5.5625454545454546E-3</v>
      </c>
      <c r="Y162">
        <v>1740.1620784390248</v>
      </c>
      <c r="Z162">
        <v>5.5625454545454546E-3</v>
      </c>
      <c r="AC162">
        <v>2001</v>
      </c>
      <c r="AD162">
        <v>502</v>
      </c>
      <c r="AE162">
        <v>4</v>
      </c>
      <c r="AF162">
        <v>5</v>
      </c>
      <c r="AG162">
        <v>55</v>
      </c>
      <c r="AH162">
        <v>0.30593999999999999</v>
      </c>
      <c r="AI162">
        <f t="shared" si="14"/>
        <v>1740.1620784390248</v>
      </c>
      <c r="AJ162">
        <f t="shared" si="17"/>
        <v>5.5625454545454546E-3</v>
      </c>
      <c r="AK162" s="4">
        <v>2.6154611110687256</v>
      </c>
      <c r="AM162">
        <v>25.895269024390245</v>
      </c>
      <c r="AN162">
        <f t="shared" si="15"/>
        <v>1.7401620784390248</v>
      </c>
    </row>
    <row r="163" spans="3:40">
      <c r="C163">
        <v>2001</v>
      </c>
      <c r="D163">
        <v>502</v>
      </c>
      <c r="E163">
        <v>4</v>
      </c>
      <c r="F163">
        <v>6</v>
      </c>
      <c r="G163">
        <v>55</v>
      </c>
      <c r="H163">
        <v>0.19993</v>
      </c>
      <c r="I163">
        <v>1649.2453463414638</v>
      </c>
      <c r="J163">
        <v>3.635090909090909E-3</v>
      </c>
      <c r="Y163">
        <v>1649.2453463414638</v>
      </c>
      <c r="Z163">
        <v>3.635090909090909E-3</v>
      </c>
      <c r="AC163">
        <v>2001</v>
      </c>
      <c r="AD163">
        <v>502</v>
      </c>
      <c r="AE163">
        <v>4</v>
      </c>
      <c r="AF163">
        <v>6</v>
      </c>
      <c r="AG163">
        <v>55</v>
      </c>
      <c r="AH163">
        <v>0.19993</v>
      </c>
      <c r="AI163">
        <f t="shared" si="14"/>
        <v>1649.2453463414638</v>
      </c>
      <c r="AJ163">
        <f t="shared" si="17"/>
        <v>3.635090909090909E-3</v>
      </c>
      <c r="AK163" s="4">
        <v>2.5392673015594482</v>
      </c>
      <c r="AM163">
        <v>24.542341463414637</v>
      </c>
      <c r="AN163">
        <f t="shared" si="15"/>
        <v>1.6492453463414638</v>
      </c>
    </row>
    <row r="164" spans="3:40">
      <c r="C164">
        <v>2001</v>
      </c>
      <c r="D164">
        <v>502</v>
      </c>
      <c r="E164">
        <v>4</v>
      </c>
      <c r="F164">
        <v>7</v>
      </c>
      <c r="G164">
        <v>55</v>
      </c>
      <c r="H164">
        <v>0.29831999999999997</v>
      </c>
      <c r="I164">
        <v>1881.8888944390244</v>
      </c>
      <c r="J164">
        <v>5.4239999999999991E-3</v>
      </c>
      <c r="Y164">
        <v>1881.8888944390244</v>
      </c>
      <c r="Z164">
        <v>5.4239999999999991E-3</v>
      </c>
      <c r="AC164">
        <v>2001</v>
      </c>
      <c r="AD164">
        <v>502</v>
      </c>
      <c r="AE164">
        <v>4</v>
      </c>
      <c r="AF164">
        <v>7</v>
      </c>
      <c r="AG164">
        <v>55</v>
      </c>
      <c r="AH164">
        <v>0.29831999999999997</v>
      </c>
      <c r="AI164">
        <f t="shared" si="14"/>
        <v>1881.8888944390244</v>
      </c>
      <c r="AJ164">
        <f t="shared" si="17"/>
        <v>5.4239999999999991E-3</v>
      </c>
      <c r="AK164" s="4">
        <v>2.6466310024261475</v>
      </c>
      <c r="AM164">
        <v>28.004299024390242</v>
      </c>
      <c r="AN164">
        <f t="shared" si="15"/>
        <v>1.8818888944390244</v>
      </c>
    </row>
    <row r="165" spans="3:40">
      <c r="C165">
        <v>2001</v>
      </c>
      <c r="D165">
        <v>502</v>
      </c>
      <c r="E165">
        <v>4</v>
      </c>
      <c r="F165">
        <v>8</v>
      </c>
      <c r="G165" t="s">
        <v>17</v>
      </c>
      <c r="H165" t="s">
        <v>17</v>
      </c>
      <c r="I165">
        <v>1560.3276995121951</v>
      </c>
      <c r="J165" t="s">
        <v>17</v>
      </c>
      <c r="Y165">
        <v>1560.3276995121951</v>
      </c>
      <c r="AC165">
        <v>2001</v>
      </c>
      <c r="AD165">
        <v>502</v>
      </c>
      <c r="AE165">
        <v>4</v>
      </c>
      <c r="AF165">
        <v>8</v>
      </c>
      <c r="AG165" t="s">
        <v>17</v>
      </c>
      <c r="AH165" t="s">
        <v>17</v>
      </c>
      <c r="AI165">
        <f t="shared" si="14"/>
        <v>1560.3276995121951</v>
      </c>
      <c r="AJ165" t="s">
        <v>17</v>
      </c>
      <c r="AK165">
        <v>2.3297531604766846</v>
      </c>
      <c r="AM165">
        <v>23.21916219512195</v>
      </c>
      <c r="AN165">
        <f t="shared" si="15"/>
        <v>1.5603276995121951</v>
      </c>
    </row>
    <row r="166" spans="3:40">
      <c r="C166">
        <v>2001</v>
      </c>
      <c r="D166">
        <v>502</v>
      </c>
      <c r="E166">
        <v>4</v>
      </c>
      <c r="F166">
        <v>9</v>
      </c>
      <c r="G166" t="s">
        <v>17</v>
      </c>
      <c r="H166" t="s">
        <v>17</v>
      </c>
      <c r="I166">
        <v>1651.1194887804879</v>
      </c>
      <c r="J166" t="s">
        <v>17</v>
      </c>
      <c r="Y166">
        <v>1651.1194887804879</v>
      </c>
      <c r="AC166">
        <v>2001</v>
      </c>
      <c r="AD166">
        <v>502</v>
      </c>
      <c r="AE166">
        <v>4</v>
      </c>
      <c r="AF166">
        <v>9</v>
      </c>
      <c r="AG166" t="s">
        <v>17</v>
      </c>
      <c r="AH166" t="s">
        <v>17</v>
      </c>
      <c r="AI166">
        <f t="shared" si="14"/>
        <v>1651.1194887804879</v>
      </c>
      <c r="AJ166" t="s">
        <v>17</v>
      </c>
      <c r="AK166">
        <v>2.316577672958374</v>
      </c>
      <c r="AM166">
        <v>24.570230487804874</v>
      </c>
      <c r="AN166">
        <f t="shared" si="15"/>
        <v>1.6511194887804879</v>
      </c>
    </row>
    <row r="167" spans="3:40">
      <c r="C167">
        <v>2001</v>
      </c>
      <c r="D167">
        <v>502</v>
      </c>
      <c r="E167">
        <v>4</v>
      </c>
      <c r="F167">
        <v>10</v>
      </c>
      <c r="G167" t="s">
        <v>17</v>
      </c>
      <c r="H167" t="s">
        <v>17</v>
      </c>
      <c r="I167">
        <v>2279.3181518048777</v>
      </c>
      <c r="J167" t="s">
        <v>17</v>
      </c>
      <c r="Y167">
        <v>2279.3181518048777</v>
      </c>
      <c r="AC167">
        <v>2001</v>
      </c>
      <c r="AD167">
        <v>502</v>
      </c>
      <c r="AE167">
        <v>4</v>
      </c>
      <c r="AF167">
        <v>10</v>
      </c>
      <c r="AG167" t="s">
        <v>17</v>
      </c>
      <c r="AH167" t="s">
        <v>17</v>
      </c>
      <c r="AI167">
        <f t="shared" si="14"/>
        <v>2279.3181518048777</v>
      </c>
      <c r="AJ167" t="s">
        <v>17</v>
      </c>
      <c r="AK167">
        <v>2.2817764282226563</v>
      </c>
      <c r="AM167">
        <v>33.918424878048775</v>
      </c>
      <c r="AN167">
        <f t="shared" si="15"/>
        <v>2.279318151804878</v>
      </c>
    </row>
    <row r="168" spans="3:40">
      <c r="C168">
        <v>2001</v>
      </c>
      <c r="D168">
        <v>502</v>
      </c>
      <c r="E168">
        <v>4</v>
      </c>
      <c r="F168">
        <v>11</v>
      </c>
      <c r="G168" t="s">
        <v>17</v>
      </c>
      <c r="H168" t="s">
        <v>17</v>
      </c>
      <c r="I168">
        <v>1970.7648936585363</v>
      </c>
      <c r="J168" t="s">
        <v>17</v>
      </c>
      <c r="Y168">
        <v>1970.7648936585363</v>
      </c>
      <c r="AC168">
        <v>2001</v>
      </c>
      <c r="AD168">
        <v>502</v>
      </c>
      <c r="AE168">
        <v>4</v>
      </c>
      <c r="AF168">
        <v>11</v>
      </c>
      <c r="AG168" t="s">
        <v>17</v>
      </c>
      <c r="AH168" t="s">
        <v>17</v>
      </c>
      <c r="AI168">
        <f t="shared" si="14"/>
        <v>1970.7648936585363</v>
      </c>
      <c r="AJ168" t="s">
        <v>17</v>
      </c>
      <c r="AK168">
        <v>2.2143385410308838</v>
      </c>
      <c r="AM168">
        <v>29.326858536585359</v>
      </c>
      <c r="AN168">
        <f t="shared" si="15"/>
        <v>1.9707648936585362</v>
      </c>
    </row>
    <row r="169" spans="3:40">
      <c r="C169">
        <v>2001</v>
      </c>
      <c r="D169">
        <v>502</v>
      </c>
      <c r="E169">
        <v>4</v>
      </c>
      <c r="F169">
        <v>12</v>
      </c>
      <c r="G169" t="s">
        <v>17</v>
      </c>
      <c r="H169" t="s">
        <v>17</v>
      </c>
      <c r="I169">
        <v>1873.3927820487804</v>
      </c>
      <c r="J169" t="s">
        <v>17</v>
      </c>
      <c r="Y169">
        <v>1873.3927820487804</v>
      </c>
      <c r="AC169">
        <v>2001</v>
      </c>
      <c r="AD169">
        <v>502</v>
      </c>
      <c r="AE169">
        <v>4</v>
      </c>
      <c r="AF169">
        <v>12</v>
      </c>
      <c r="AG169" t="s">
        <v>17</v>
      </c>
      <c r="AH169" t="s">
        <v>17</v>
      </c>
      <c r="AI169">
        <f t="shared" si="14"/>
        <v>1873.3927820487804</v>
      </c>
      <c r="AJ169" t="s">
        <v>17</v>
      </c>
      <c r="AK169">
        <v>2.4478564262390137</v>
      </c>
      <c r="AM169">
        <v>27.877868780487802</v>
      </c>
      <c r="AN169">
        <f t="shared" si="15"/>
        <v>1.8733927820487803</v>
      </c>
    </row>
    <row r="170" spans="3:40">
      <c r="C170">
        <v>2001</v>
      </c>
      <c r="D170">
        <v>502</v>
      </c>
      <c r="E170">
        <v>4</v>
      </c>
      <c r="F170">
        <v>13</v>
      </c>
      <c r="G170" t="s">
        <v>17</v>
      </c>
      <c r="H170" t="s">
        <v>17</v>
      </c>
      <c r="I170">
        <v>1872.0600585365853</v>
      </c>
      <c r="J170" t="s">
        <v>17</v>
      </c>
      <c r="Y170">
        <v>1872.0600585365853</v>
      </c>
      <c r="AC170">
        <v>2001</v>
      </c>
      <c r="AD170">
        <v>502</v>
      </c>
      <c r="AE170">
        <v>4</v>
      </c>
      <c r="AF170">
        <v>13</v>
      </c>
      <c r="AG170" t="s">
        <v>17</v>
      </c>
      <c r="AH170" t="s">
        <v>17</v>
      </c>
      <c r="AI170">
        <f t="shared" si="14"/>
        <v>1872.0600585365853</v>
      </c>
      <c r="AJ170" t="s">
        <v>17</v>
      </c>
      <c r="AK170">
        <v>2.3527202606201172</v>
      </c>
      <c r="AM170">
        <v>27.858036585365848</v>
      </c>
      <c r="AN170">
        <f t="shared" si="15"/>
        <v>1.8720600585365852</v>
      </c>
    </row>
    <row r="171" spans="3:40">
      <c r="C171">
        <v>2001</v>
      </c>
      <c r="D171">
        <v>502</v>
      </c>
      <c r="E171">
        <v>4</v>
      </c>
      <c r="F171">
        <v>14</v>
      </c>
      <c r="G171" t="s">
        <v>17</v>
      </c>
      <c r="H171" t="s">
        <v>17</v>
      </c>
      <c r="I171">
        <v>1976.2068479999996</v>
      </c>
      <c r="J171" t="s">
        <v>17</v>
      </c>
      <c r="Y171">
        <v>1976.2068479999996</v>
      </c>
      <c r="AC171">
        <v>2001</v>
      </c>
      <c r="AD171">
        <v>502</v>
      </c>
      <c r="AE171">
        <v>4</v>
      </c>
      <c r="AF171">
        <v>14</v>
      </c>
      <c r="AG171" t="s">
        <v>17</v>
      </c>
      <c r="AH171" t="s">
        <v>17</v>
      </c>
      <c r="AI171">
        <f t="shared" si="14"/>
        <v>1976.2068479999996</v>
      </c>
      <c r="AJ171" t="s">
        <v>17</v>
      </c>
      <c r="AK171">
        <v>2.1864137649536133</v>
      </c>
      <c r="AM171">
        <v>29.40783999999999</v>
      </c>
      <c r="AN171">
        <f t="shared" si="15"/>
        <v>1.9762068479999997</v>
      </c>
    </row>
    <row r="172" spans="3:40">
      <c r="C172">
        <v>2002</v>
      </c>
      <c r="D172">
        <v>502</v>
      </c>
      <c r="E172">
        <v>1</v>
      </c>
      <c r="F172">
        <v>1</v>
      </c>
      <c r="G172">
        <v>74</v>
      </c>
      <c r="H172">
        <v>0.26109851200000006</v>
      </c>
      <c r="I172">
        <v>2113.4773697560981</v>
      </c>
      <c r="J172">
        <v>3.5283582702702711E-3</v>
      </c>
      <c r="Y172">
        <v>2113.4773697560981</v>
      </c>
      <c r="Z172">
        <v>3.5283582702702711E-3</v>
      </c>
      <c r="AC172">
        <v>2002</v>
      </c>
      <c r="AD172">
        <v>502</v>
      </c>
      <c r="AE172">
        <v>1</v>
      </c>
      <c r="AF172">
        <v>1</v>
      </c>
      <c r="AG172">
        <v>74</v>
      </c>
      <c r="AH172">
        <v>0.26109851200000006</v>
      </c>
      <c r="AI172">
        <f t="shared" si="14"/>
        <v>2113.4773697560981</v>
      </c>
      <c r="AJ172">
        <f t="shared" ref="AJ172:AJ178" si="18">AH172/AG172</f>
        <v>3.5283582702702711E-3</v>
      </c>
      <c r="AK172">
        <v>1.9719483852386475</v>
      </c>
      <c r="AM172">
        <v>31.45055609756098</v>
      </c>
      <c r="AN172">
        <f t="shared" si="15"/>
        <v>2.1134773697560982</v>
      </c>
    </row>
    <row r="173" spans="3:40">
      <c r="C173">
        <v>2002</v>
      </c>
      <c r="D173">
        <v>502</v>
      </c>
      <c r="E173">
        <v>1</v>
      </c>
      <c r="F173">
        <v>2</v>
      </c>
      <c r="G173">
        <v>74</v>
      </c>
      <c r="H173">
        <v>0.14172793200000006</v>
      </c>
      <c r="I173">
        <v>2174.3522926829269</v>
      </c>
      <c r="J173">
        <v>1.9152423243243252E-3</v>
      </c>
      <c r="Y173">
        <v>2174.3522926829269</v>
      </c>
      <c r="Z173">
        <v>1.9152423243243252E-3</v>
      </c>
      <c r="AC173">
        <v>2002</v>
      </c>
      <c r="AD173">
        <v>502</v>
      </c>
      <c r="AE173">
        <v>1</v>
      </c>
      <c r="AF173">
        <v>2</v>
      </c>
      <c r="AG173">
        <v>74</v>
      </c>
      <c r="AH173">
        <v>0.14172793200000006</v>
      </c>
      <c r="AI173">
        <f t="shared" si="14"/>
        <v>2174.3522926829269</v>
      </c>
      <c r="AJ173">
        <f t="shared" si="18"/>
        <v>1.9152423243243252E-3</v>
      </c>
      <c r="AK173">
        <v>1.8746379613876343</v>
      </c>
      <c r="AM173">
        <v>32.356432926829264</v>
      </c>
      <c r="AN173">
        <f t="shared" si="15"/>
        <v>2.1743522926829271</v>
      </c>
    </row>
    <row r="174" spans="3:40">
      <c r="C174">
        <v>2002</v>
      </c>
      <c r="D174">
        <v>502</v>
      </c>
      <c r="E174">
        <v>1</v>
      </c>
      <c r="F174">
        <v>3</v>
      </c>
      <c r="G174">
        <v>74</v>
      </c>
      <c r="H174">
        <v>0.50835934799999993</v>
      </c>
      <c r="I174">
        <v>3552.9575882926815</v>
      </c>
      <c r="J174">
        <v>6.8697209189189177E-3</v>
      </c>
      <c r="Y174">
        <v>3552.9575882926815</v>
      </c>
      <c r="Z174">
        <v>6.8697209189189177E-3</v>
      </c>
      <c r="AC174">
        <v>2002</v>
      </c>
      <c r="AD174">
        <v>502</v>
      </c>
      <c r="AE174">
        <v>1</v>
      </c>
      <c r="AF174">
        <v>3</v>
      </c>
      <c r="AG174">
        <v>74</v>
      </c>
      <c r="AH174">
        <v>0.50835934799999993</v>
      </c>
      <c r="AI174">
        <f t="shared" si="14"/>
        <v>3552.9575882926815</v>
      </c>
      <c r="AJ174">
        <f t="shared" si="18"/>
        <v>6.8697209189189177E-3</v>
      </c>
      <c r="AK174">
        <v>1.9373047351837158</v>
      </c>
      <c r="AM174">
        <v>52.871392682926803</v>
      </c>
      <c r="AN174">
        <f t="shared" si="15"/>
        <v>3.5529575882926814</v>
      </c>
    </row>
    <row r="175" spans="3:40">
      <c r="C175">
        <v>2002</v>
      </c>
      <c r="D175">
        <v>502</v>
      </c>
      <c r="E175">
        <v>1</v>
      </c>
      <c r="F175">
        <v>4</v>
      </c>
      <c r="G175">
        <v>74</v>
      </c>
      <c r="H175">
        <v>0.30345230799999995</v>
      </c>
      <c r="I175">
        <v>2901.9221525853668</v>
      </c>
      <c r="J175">
        <v>4.1007068648648646E-3</v>
      </c>
      <c r="Y175">
        <v>2901.9221525853668</v>
      </c>
      <c r="Z175">
        <v>4.1007068648648646E-3</v>
      </c>
      <c r="AC175">
        <v>2002</v>
      </c>
      <c r="AD175">
        <v>502</v>
      </c>
      <c r="AE175">
        <v>1</v>
      </c>
      <c r="AF175">
        <v>4</v>
      </c>
      <c r="AG175">
        <v>74</v>
      </c>
      <c r="AH175">
        <v>0.30345230799999995</v>
      </c>
      <c r="AI175">
        <f t="shared" si="14"/>
        <v>2901.9221525853668</v>
      </c>
      <c r="AJ175">
        <f t="shared" si="18"/>
        <v>4.1007068648648646E-3</v>
      </c>
      <c r="AK175">
        <v>2.0914719104766846</v>
      </c>
      <c r="AM175">
        <v>43.183365365853668</v>
      </c>
      <c r="AN175">
        <f t="shared" si="15"/>
        <v>2.9019221525853669</v>
      </c>
    </row>
    <row r="176" spans="3:40">
      <c r="C176">
        <v>2002</v>
      </c>
      <c r="D176">
        <v>502</v>
      </c>
      <c r="E176">
        <v>1</v>
      </c>
      <c r="F176">
        <v>5</v>
      </c>
      <c r="G176">
        <v>74</v>
      </c>
      <c r="H176">
        <v>0.32084494800000002</v>
      </c>
      <c r="I176">
        <v>2798.0530138536592</v>
      </c>
      <c r="J176">
        <v>4.3357425405405412E-3</v>
      </c>
      <c r="Y176">
        <v>2798.0530138536592</v>
      </c>
      <c r="Z176">
        <v>4.3357425405405412E-3</v>
      </c>
      <c r="AC176">
        <v>2002</v>
      </c>
      <c r="AD176">
        <v>502</v>
      </c>
      <c r="AE176">
        <v>1</v>
      </c>
      <c r="AF176">
        <v>5</v>
      </c>
      <c r="AG176">
        <v>74</v>
      </c>
      <c r="AH176">
        <v>0.32084494800000002</v>
      </c>
      <c r="AI176">
        <f t="shared" si="14"/>
        <v>2798.0530138536592</v>
      </c>
      <c r="AJ176">
        <f t="shared" si="18"/>
        <v>4.3357425405405412E-3</v>
      </c>
      <c r="AK176">
        <v>2.5064704418182373</v>
      </c>
      <c r="AM176">
        <v>41.637693658536591</v>
      </c>
      <c r="AN176">
        <f t="shared" si="15"/>
        <v>2.798053013853659</v>
      </c>
    </row>
    <row r="177" spans="3:40">
      <c r="C177">
        <v>2002</v>
      </c>
      <c r="D177">
        <v>502</v>
      </c>
      <c r="E177">
        <v>1</v>
      </c>
      <c r="F177">
        <v>6</v>
      </c>
      <c r="G177">
        <v>74</v>
      </c>
      <c r="H177">
        <v>0.57200553999999992</v>
      </c>
      <c r="I177">
        <v>3059.2251746341472</v>
      </c>
      <c r="J177">
        <v>7.7298045945945939E-3</v>
      </c>
      <c r="Y177">
        <v>3059.2251746341472</v>
      </c>
      <c r="Z177">
        <v>7.7298045945945939E-3</v>
      </c>
      <c r="AC177">
        <v>2002</v>
      </c>
      <c r="AD177">
        <v>502</v>
      </c>
      <c r="AE177">
        <v>1</v>
      </c>
      <c r="AF177">
        <v>6</v>
      </c>
      <c r="AG177">
        <v>74</v>
      </c>
      <c r="AH177">
        <v>0.57200553999999992</v>
      </c>
      <c r="AI177">
        <f t="shared" si="14"/>
        <v>3059.2251746341472</v>
      </c>
      <c r="AJ177">
        <f t="shared" si="18"/>
        <v>7.7298045945945939E-3</v>
      </c>
      <c r="AK177">
        <v>2.5266757011413574</v>
      </c>
      <c r="AM177">
        <v>45.524184146341469</v>
      </c>
      <c r="AN177">
        <f t="shared" si="15"/>
        <v>3.0592251746341472</v>
      </c>
    </row>
    <row r="178" spans="3:40">
      <c r="C178">
        <v>2002</v>
      </c>
      <c r="D178">
        <v>502</v>
      </c>
      <c r="E178">
        <v>1</v>
      </c>
      <c r="F178">
        <v>7</v>
      </c>
      <c r="G178">
        <v>74</v>
      </c>
      <c r="H178">
        <v>0.369082348</v>
      </c>
      <c r="I178">
        <v>3075.0929139512205</v>
      </c>
      <c r="J178">
        <v>4.9875992972972976E-3</v>
      </c>
      <c r="Y178">
        <v>3075.0929139512205</v>
      </c>
      <c r="Z178">
        <v>4.9875992972972976E-3</v>
      </c>
      <c r="AC178">
        <v>2002</v>
      </c>
      <c r="AD178">
        <v>502</v>
      </c>
      <c r="AE178">
        <v>1</v>
      </c>
      <c r="AF178">
        <v>7</v>
      </c>
      <c r="AG178">
        <v>74</v>
      </c>
      <c r="AH178">
        <v>0.369082348</v>
      </c>
      <c r="AI178">
        <f t="shared" si="14"/>
        <v>3075.0929139512205</v>
      </c>
      <c r="AJ178">
        <f t="shared" si="18"/>
        <v>4.9875992972972976E-3</v>
      </c>
      <c r="AK178">
        <v>2.6303417682647705</v>
      </c>
      <c r="AM178">
        <v>45.760311219512204</v>
      </c>
      <c r="AN178">
        <f t="shared" si="15"/>
        <v>3.0750929139512206</v>
      </c>
    </row>
    <row r="179" spans="3:40">
      <c r="C179">
        <v>2002</v>
      </c>
      <c r="D179">
        <v>502</v>
      </c>
      <c r="E179">
        <v>1</v>
      </c>
      <c r="F179">
        <v>8</v>
      </c>
      <c r="G179" t="s">
        <v>17</v>
      </c>
      <c r="H179" t="s">
        <v>17</v>
      </c>
      <c r="I179">
        <v>1791.7634669268293</v>
      </c>
      <c r="J179" t="s">
        <v>17</v>
      </c>
      <c r="Y179">
        <v>1791.7634669268293</v>
      </c>
      <c r="AC179">
        <v>2002</v>
      </c>
      <c r="AD179">
        <v>502</v>
      </c>
      <c r="AE179">
        <v>1</v>
      </c>
      <c r="AF179">
        <v>8</v>
      </c>
      <c r="AG179" t="s">
        <v>17</v>
      </c>
      <c r="AH179" t="s">
        <v>17</v>
      </c>
      <c r="AI179">
        <f t="shared" si="14"/>
        <v>1791.7634669268293</v>
      </c>
      <c r="AJ179" t="s">
        <v>17</v>
      </c>
      <c r="AK179">
        <v>2.5030362606048584</v>
      </c>
      <c r="AM179">
        <v>26.663146829268289</v>
      </c>
      <c r="AN179">
        <f t="shared" si="15"/>
        <v>1.7917634669268294</v>
      </c>
    </row>
    <row r="180" spans="3:40">
      <c r="C180">
        <v>2002</v>
      </c>
      <c r="D180">
        <v>502</v>
      </c>
      <c r="E180">
        <v>1</v>
      </c>
      <c r="F180">
        <v>9</v>
      </c>
      <c r="G180" t="s">
        <v>17</v>
      </c>
      <c r="H180" t="s">
        <v>17</v>
      </c>
      <c r="I180">
        <v>2735.3594786341459</v>
      </c>
      <c r="J180" t="s">
        <v>17</v>
      </c>
      <c r="Y180">
        <v>2735.3594786341459</v>
      </c>
      <c r="AC180">
        <v>2002</v>
      </c>
      <c r="AD180">
        <v>502</v>
      </c>
      <c r="AE180">
        <v>1</v>
      </c>
      <c r="AF180">
        <v>9</v>
      </c>
      <c r="AG180" t="s">
        <v>17</v>
      </c>
      <c r="AH180" t="s">
        <v>17</v>
      </c>
      <c r="AI180">
        <f t="shared" si="14"/>
        <v>2735.3594786341459</v>
      </c>
      <c r="AJ180" t="s">
        <v>17</v>
      </c>
      <c r="AK180">
        <v>2.5487105846405029</v>
      </c>
      <c r="AM180">
        <v>40.70475414634145</v>
      </c>
      <c r="AN180">
        <f t="shared" si="15"/>
        <v>2.735359478634146</v>
      </c>
    </row>
    <row r="181" spans="3:40">
      <c r="C181">
        <v>2002</v>
      </c>
      <c r="D181">
        <v>502</v>
      </c>
      <c r="E181">
        <v>1</v>
      </c>
      <c r="F181">
        <v>10</v>
      </c>
      <c r="G181" t="s">
        <v>17</v>
      </c>
      <c r="H181" t="s">
        <v>17</v>
      </c>
      <c r="I181">
        <v>3231.1603902439024</v>
      </c>
      <c r="J181" t="s">
        <v>17</v>
      </c>
      <c r="Y181">
        <v>3231.1603902439024</v>
      </c>
      <c r="AC181">
        <v>2002</v>
      </c>
      <c r="AD181">
        <v>502</v>
      </c>
      <c r="AE181">
        <v>1</v>
      </c>
      <c r="AF181">
        <v>10</v>
      </c>
      <c r="AG181" t="s">
        <v>17</v>
      </c>
      <c r="AH181" t="s">
        <v>17</v>
      </c>
      <c r="AI181">
        <f t="shared" si="14"/>
        <v>3231.1603902439024</v>
      </c>
      <c r="AJ181" t="s">
        <v>17</v>
      </c>
      <c r="AK181">
        <v>2.5033195018768311</v>
      </c>
      <c r="AM181">
        <v>48.08274390243902</v>
      </c>
      <c r="AN181">
        <f t="shared" si="15"/>
        <v>3.2311603902439026</v>
      </c>
    </row>
    <row r="182" spans="3:40">
      <c r="C182">
        <v>2002</v>
      </c>
      <c r="D182">
        <v>502</v>
      </c>
      <c r="E182">
        <v>1</v>
      </c>
      <c r="F182">
        <v>11</v>
      </c>
      <c r="G182" t="s">
        <v>17</v>
      </c>
      <c r="H182" t="s">
        <v>17</v>
      </c>
      <c r="I182">
        <v>3343.5534064390245</v>
      </c>
      <c r="J182" t="s">
        <v>17</v>
      </c>
      <c r="Y182">
        <v>3343.5534064390245</v>
      </c>
      <c r="AC182">
        <v>2002</v>
      </c>
      <c r="AD182">
        <v>502</v>
      </c>
      <c r="AE182">
        <v>1</v>
      </c>
      <c r="AF182">
        <v>11</v>
      </c>
      <c r="AG182" t="s">
        <v>17</v>
      </c>
      <c r="AH182" t="s">
        <v>17</v>
      </c>
      <c r="AI182">
        <f t="shared" si="14"/>
        <v>3343.5534064390245</v>
      </c>
      <c r="AJ182" t="s">
        <v>17</v>
      </c>
      <c r="AK182">
        <v>2.6516683101654053</v>
      </c>
      <c r="AM182">
        <v>49.755259024390242</v>
      </c>
      <c r="AN182">
        <f t="shared" si="15"/>
        <v>3.3435534064390247</v>
      </c>
    </row>
    <row r="183" spans="3:40">
      <c r="C183">
        <v>2002</v>
      </c>
      <c r="D183">
        <v>502</v>
      </c>
      <c r="E183">
        <v>1</v>
      </c>
      <c r="F183">
        <v>12</v>
      </c>
      <c r="G183" t="s">
        <v>17</v>
      </c>
      <c r="H183" t="s">
        <v>17</v>
      </c>
      <c r="I183">
        <v>3020.5623102439022</v>
      </c>
      <c r="J183" t="s">
        <v>17</v>
      </c>
      <c r="Y183">
        <v>3020.5623102439022</v>
      </c>
      <c r="AC183">
        <v>2002</v>
      </c>
      <c r="AD183">
        <v>502</v>
      </c>
      <c r="AE183">
        <v>1</v>
      </c>
      <c r="AF183">
        <v>12</v>
      </c>
      <c r="AG183" t="s">
        <v>17</v>
      </c>
      <c r="AH183" t="s">
        <v>17</v>
      </c>
      <c r="AI183">
        <f t="shared" si="14"/>
        <v>3020.5623102439022</v>
      </c>
      <c r="AJ183" t="s">
        <v>17</v>
      </c>
      <c r="AK183">
        <v>2.459930419921875</v>
      </c>
      <c r="AM183">
        <v>44.948843902439016</v>
      </c>
      <c r="AN183">
        <f t="shared" si="15"/>
        <v>3.0205623102439021</v>
      </c>
    </row>
    <row r="184" spans="3:40">
      <c r="C184">
        <v>2002</v>
      </c>
      <c r="D184">
        <v>502</v>
      </c>
      <c r="E184">
        <v>1</v>
      </c>
      <c r="F184">
        <v>13</v>
      </c>
      <c r="G184" t="s">
        <v>17</v>
      </c>
      <c r="H184" t="s">
        <v>17</v>
      </c>
      <c r="I184">
        <v>3677.2062907317077</v>
      </c>
      <c r="J184" t="s">
        <v>17</v>
      </c>
      <c r="Y184">
        <v>3677.2062907317077</v>
      </c>
      <c r="AC184">
        <v>2002</v>
      </c>
      <c r="AD184">
        <v>502</v>
      </c>
      <c r="AE184">
        <v>1</v>
      </c>
      <c r="AF184">
        <v>13</v>
      </c>
      <c r="AG184" t="s">
        <v>17</v>
      </c>
      <c r="AH184" t="s">
        <v>17</v>
      </c>
      <c r="AI184">
        <f t="shared" si="14"/>
        <v>3677.2062907317077</v>
      </c>
      <c r="AJ184" t="s">
        <v>17</v>
      </c>
      <c r="AK184">
        <v>2.7310118675231934</v>
      </c>
      <c r="AM184">
        <v>54.720331707317072</v>
      </c>
      <c r="AN184">
        <f t="shared" si="15"/>
        <v>3.6772062907317076</v>
      </c>
    </row>
    <row r="185" spans="3:40">
      <c r="C185">
        <v>2002</v>
      </c>
      <c r="D185">
        <v>502</v>
      </c>
      <c r="E185">
        <v>1</v>
      </c>
      <c r="F185">
        <v>14</v>
      </c>
      <c r="G185" t="s">
        <v>17</v>
      </c>
      <c r="H185" t="s">
        <v>17</v>
      </c>
      <c r="I185">
        <v>2951.7743414634147</v>
      </c>
      <c r="J185" t="s">
        <v>17</v>
      </c>
      <c r="Y185">
        <v>2951.7743414634147</v>
      </c>
      <c r="AC185">
        <v>2002</v>
      </c>
      <c r="AD185">
        <v>502</v>
      </c>
      <c r="AE185">
        <v>1</v>
      </c>
      <c r="AF185">
        <v>14</v>
      </c>
      <c r="AG185" t="s">
        <v>17</v>
      </c>
      <c r="AH185" t="s">
        <v>17</v>
      </c>
      <c r="AI185">
        <f t="shared" si="14"/>
        <v>2951.7743414634147</v>
      </c>
      <c r="AJ185" t="s">
        <v>17</v>
      </c>
      <c r="AK185">
        <v>2.4157013893127441</v>
      </c>
      <c r="AM185">
        <v>43.925213414634143</v>
      </c>
      <c r="AN185">
        <f t="shared" si="15"/>
        <v>2.9517743414634148</v>
      </c>
    </row>
    <row r="186" spans="3:40">
      <c r="C186">
        <v>2002</v>
      </c>
      <c r="D186">
        <v>502</v>
      </c>
      <c r="E186">
        <v>2</v>
      </c>
      <c r="F186">
        <v>1</v>
      </c>
      <c r="G186">
        <v>74</v>
      </c>
      <c r="H186">
        <v>0.32573662799999997</v>
      </c>
      <c r="I186">
        <v>1692.3228573658537</v>
      </c>
      <c r="J186">
        <v>4.4018463243243235E-3</v>
      </c>
      <c r="Y186">
        <v>1692.3228573658537</v>
      </c>
      <c r="Z186">
        <v>4.4018463243243235E-3</v>
      </c>
      <c r="AC186">
        <v>2002</v>
      </c>
      <c r="AD186">
        <v>502</v>
      </c>
      <c r="AE186">
        <v>2</v>
      </c>
      <c r="AF186">
        <v>1</v>
      </c>
      <c r="AG186">
        <v>74</v>
      </c>
      <c r="AH186">
        <v>0.32573662799999997</v>
      </c>
      <c r="AI186">
        <f t="shared" si="14"/>
        <v>1692.3228573658537</v>
      </c>
      <c r="AJ186">
        <f t="shared" ref="AJ186:AJ192" si="19">AH186/AG186</f>
        <v>4.4018463243243235E-3</v>
      </c>
      <c r="AK186">
        <v>2.0048251152038574</v>
      </c>
      <c r="AM186">
        <v>25.183375853658536</v>
      </c>
      <c r="AN186">
        <f t="shared" si="15"/>
        <v>1.6923228573658537</v>
      </c>
    </row>
    <row r="187" spans="3:40">
      <c r="C187">
        <v>2002</v>
      </c>
      <c r="D187">
        <v>502</v>
      </c>
      <c r="E187">
        <v>2</v>
      </c>
      <c r="F187">
        <v>2</v>
      </c>
      <c r="G187">
        <v>74</v>
      </c>
      <c r="H187">
        <v>0.43275571600000001</v>
      </c>
      <c r="I187">
        <v>2561.9804792195118</v>
      </c>
      <c r="J187">
        <v>5.8480502162162164E-3</v>
      </c>
      <c r="Y187">
        <v>2561.9804792195118</v>
      </c>
      <c r="Z187">
        <v>5.8480502162162164E-3</v>
      </c>
      <c r="AC187">
        <v>2002</v>
      </c>
      <c r="AD187">
        <v>502</v>
      </c>
      <c r="AE187">
        <v>2</v>
      </c>
      <c r="AF187">
        <v>2</v>
      </c>
      <c r="AG187">
        <v>74</v>
      </c>
      <c r="AH187">
        <v>0.43275571600000001</v>
      </c>
      <c r="AI187">
        <f t="shared" si="14"/>
        <v>2561.9804792195118</v>
      </c>
      <c r="AJ187">
        <f t="shared" si="19"/>
        <v>5.8480502162162164E-3</v>
      </c>
      <c r="AK187">
        <v>1.750579833984375</v>
      </c>
      <c r="AM187">
        <v>38.124709512195111</v>
      </c>
      <c r="AN187">
        <f t="shared" si="15"/>
        <v>2.5619804792195118</v>
      </c>
    </row>
    <row r="188" spans="3:40">
      <c r="C188">
        <v>2002</v>
      </c>
      <c r="D188">
        <v>502</v>
      </c>
      <c r="E188">
        <v>2</v>
      </c>
      <c r="F188">
        <v>3</v>
      </c>
      <c r="G188">
        <v>74</v>
      </c>
      <c r="H188">
        <v>0.39462778800000003</v>
      </c>
      <c r="I188">
        <v>3166.2178840975612</v>
      </c>
      <c r="J188">
        <v>5.3328079459459467E-3</v>
      </c>
      <c r="Y188">
        <v>3166.2178840975612</v>
      </c>
      <c r="Z188">
        <v>5.3328079459459467E-3</v>
      </c>
      <c r="AC188">
        <v>2002</v>
      </c>
      <c r="AD188">
        <v>502</v>
      </c>
      <c r="AE188">
        <v>2</v>
      </c>
      <c r="AF188">
        <v>3</v>
      </c>
      <c r="AG188">
        <v>74</v>
      </c>
      <c r="AH188">
        <v>0.39462778800000003</v>
      </c>
      <c r="AI188">
        <f t="shared" si="14"/>
        <v>3166.2178840975612</v>
      </c>
      <c r="AJ188">
        <f t="shared" si="19"/>
        <v>5.3328079459459467E-3</v>
      </c>
      <c r="AK188">
        <v>2.0401661396026611</v>
      </c>
      <c r="AM188">
        <v>47.116337560975609</v>
      </c>
      <c r="AN188">
        <f t="shared" si="15"/>
        <v>3.166217884097561</v>
      </c>
    </row>
    <row r="189" spans="3:40">
      <c r="C189">
        <v>2002</v>
      </c>
      <c r="D189">
        <v>502</v>
      </c>
      <c r="E189">
        <v>2</v>
      </c>
      <c r="F189">
        <v>4</v>
      </c>
      <c r="G189">
        <v>74</v>
      </c>
      <c r="H189">
        <v>0.18226093599999998</v>
      </c>
      <c r="I189">
        <v>2500.6890801951222</v>
      </c>
      <c r="J189">
        <v>2.4629856216216214E-3</v>
      </c>
      <c r="Y189">
        <v>2500.6890801951222</v>
      </c>
      <c r="Z189">
        <v>2.4629856216216214E-3</v>
      </c>
      <c r="AC189">
        <v>2002</v>
      </c>
      <c r="AD189">
        <v>502</v>
      </c>
      <c r="AE189">
        <v>2</v>
      </c>
      <c r="AF189">
        <v>4</v>
      </c>
      <c r="AG189">
        <v>74</v>
      </c>
      <c r="AH189">
        <v>0.18226093599999998</v>
      </c>
      <c r="AI189">
        <f t="shared" si="14"/>
        <v>2500.6890801951222</v>
      </c>
      <c r="AJ189">
        <f t="shared" si="19"/>
        <v>2.4629856216216214E-3</v>
      </c>
      <c r="AK189">
        <v>2.4253149032592773</v>
      </c>
      <c r="AM189">
        <v>37.212635121951216</v>
      </c>
      <c r="AN189">
        <f t="shared" si="15"/>
        <v>2.500689080195122</v>
      </c>
    </row>
    <row r="190" spans="3:40">
      <c r="C190">
        <v>2002</v>
      </c>
      <c r="D190">
        <v>502</v>
      </c>
      <c r="E190">
        <v>2</v>
      </c>
      <c r="F190">
        <v>5</v>
      </c>
      <c r="G190">
        <v>74</v>
      </c>
      <c r="H190">
        <v>0.46856009599999998</v>
      </c>
      <c r="I190">
        <v>3578.3626302439025</v>
      </c>
      <c r="J190">
        <v>6.3318931891891885E-3</v>
      </c>
      <c r="Y190">
        <v>3578.3626302439025</v>
      </c>
      <c r="Z190">
        <v>6.3318931891891885E-3</v>
      </c>
      <c r="AC190">
        <v>2002</v>
      </c>
      <c r="AD190">
        <v>502</v>
      </c>
      <c r="AE190">
        <v>2</v>
      </c>
      <c r="AF190">
        <v>5</v>
      </c>
      <c r="AG190">
        <v>74</v>
      </c>
      <c r="AH190">
        <v>0.46856009599999998</v>
      </c>
      <c r="AI190">
        <f t="shared" si="14"/>
        <v>3578.3626302439025</v>
      </c>
      <c r="AJ190">
        <f t="shared" si="19"/>
        <v>6.3318931891891885E-3</v>
      </c>
      <c r="AK190">
        <v>2.3660225868225098</v>
      </c>
      <c r="AM190">
        <v>53.249443902439019</v>
      </c>
      <c r="AN190">
        <f t="shared" si="15"/>
        <v>3.5783626302439027</v>
      </c>
    </row>
    <row r="191" spans="3:40">
      <c r="C191">
        <v>2002</v>
      </c>
      <c r="D191">
        <v>502</v>
      </c>
      <c r="E191">
        <v>2</v>
      </c>
      <c r="F191">
        <v>6</v>
      </c>
      <c r="G191">
        <v>74</v>
      </c>
      <c r="H191">
        <v>0.16670267599999994</v>
      </c>
      <c r="I191">
        <v>3162.6361896585372</v>
      </c>
      <c r="J191">
        <v>2.252738864864864E-3</v>
      </c>
      <c r="Y191">
        <v>3162.6361896585372</v>
      </c>
      <c r="Z191">
        <v>2.252738864864864E-3</v>
      </c>
      <c r="AC191">
        <v>2002</v>
      </c>
      <c r="AD191">
        <v>502</v>
      </c>
      <c r="AE191">
        <v>2</v>
      </c>
      <c r="AF191">
        <v>6</v>
      </c>
      <c r="AG191">
        <v>74</v>
      </c>
      <c r="AH191">
        <v>0.16670267599999994</v>
      </c>
      <c r="AI191">
        <f t="shared" si="14"/>
        <v>3162.6361896585372</v>
      </c>
      <c r="AJ191">
        <f t="shared" si="19"/>
        <v>2.252738864864864E-3</v>
      </c>
      <c r="AK191">
        <v>2.3906002044677734</v>
      </c>
      <c r="AM191">
        <v>47.063038536585374</v>
      </c>
      <c r="AN191">
        <f t="shared" si="15"/>
        <v>3.1626361896585373</v>
      </c>
    </row>
    <row r="192" spans="3:40">
      <c r="C192">
        <v>2002</v>
      </c>
      <c r="D192">
        <v>502</v>
      </c>
      <c r="E192">
        <v>2</v>
      </c>
      <c r="F192">
        <v>7</v>
      </c>
      <c r="G192">
        <v>74</v>
      </c>
      <c r="H192">
        <v>0.34587404400000005</v>
      </c>
      <c r="I192">
        <v>2650.7870657560979</v>
      </c>
      <c r="J192">
        <v>4.6739735675675681E-3</v>
      </c>
      <c r="Y192">
        <v>2650.7870657560979</v>
      </c>
      <c r="Z192">
        <v>4.6739735675675681E-3</v>
      </c>
      <c r="AC192">
        <v>2002</v>
      </c>
      <c r="AD192">
        <v>502</v>
      </c>
      <c r="AE192">
        <v>2</v>
      </c>
      <c r="AF192">
        <v>7</v>
      </c>
      <c r="AG192">
        <v>74</v>
      </c>
      <c r="AH192">
        <v>0.34587404400000005</v>
      </c>
      <c r="AI192">
        <f t="shared" si="14"/>
        <v>2650.7870657560979</v>
      </c>
      <c r="AJ192">
        <f t="shared" si="19"/>
        <v>4.6739735675675681E-3</v>
      </c>
      <c r="AK192">
        <v>2.4016907215118408</v>
      </c>
      <c r="AM192">
        <v>39.446236097560977</v>
      </c>
      <c r="AN192">
        <f t="shared" si="15"/>
        <v>2.6507870657560981</v>
      </c>
    </row>
    <row r="193" spans="3:40">
      <c r="C193">
        <v>2002</v>
      </c>
      <c r="D193">
        <v>502</v>
      </c>
      <c r="E193">
        <v>2</v>
      </c>
      <c r="F193">
        <v>8</v>
      </c>
      <c r="G193" t="s">
        <v>17</v>
      </c>
      <c r="H193" t="s">
        <v>17</v>
      </c>
      <c r="I193">
        <v>2364.5291613658542</v>
      </c>
      <c r="J193" t="s">
        <v>17</v>
      </c>
      <c r="Y193">
        <v>2364.5291613658542</v>
      </c>
      <c r="AC193">
        <v>2002</v>
      </c>
      <c r="AD193">
        <v>502</v>
      </c>
      <c r="AE193">
        <v>2</v>
      </c>
      <c r="AF193">
        <v>8</v>
      </c>
      <c r="AG193" t="s">
        <v>17</v>
      </c>
      <c r="AH193" t="s">
        <v>17</v>
      </c>
      <c r="AI193">
        <f t="shared" si="14"/>
        <v>2364.5291613658542</v>
      </c>
      <c r="AJ193" t="s">
        <v>17</v>
      </c>
      <c r="AK193">
        <v>2.4813487529754639</v>
      </c>
      <c r="AM193">
        <v>35.186445853658547</v>
      </c>
      <c r="AN193">
        <f t="shared" si="15"/>
        <v>2.3645291613658541</v>
      </c>
    </row>
    <row r="194" spans="3:40">
      <c r="C194">
        <v>2002</v>
      </c>
      <c r="D194">
        <v>502</v>
      </c>
      <c r="E194">
        <v>2</v>
      </c>
      <c r="F194">
        <v>9</v>
      </c>
      <c r="G194" t="s">
        <v>17</v>
      </c>
      <c r="H194" t="s">
        <v>17</v>
      </c>
      <c r="I194">
        <v>2660.2410731707314</v>
      </c>
      <c r="J194" t="s">
        <v>17</v>
      </c>
      <c r="Y194">
        <v>2660.2410731707314</v>
      </c>
      <c r="AC194">
        <v>2002</v>
      </c>
      <c r="AD194">
        <v>502</v>
      </c>
      <c r="AE194">
        <v>2</v>
      </c>
      <c r="AF194">
        <v>9</v>
      </c>
      <c r="AG194" t="s">
        <v>17</v>
      </c>
      <c r="AH194" t="s">
        <v>17</v>
      </c>
      <c r="AI194">
        <f t="shared" si="14"/>
        <v>2660.2410731707314</v>
      </c>
      <c r="AJ194" t="s">
        <v>17</v>
      </c>
      <c r="AK194">
        <v>2.4799263477325439</v>
      </c>
      <c r="AM194">
        <v>39.586920731707309</v>
      </c>
      <c r="AN194">
        <f t="shared" si="15"/>
        <v>2.6602410731707313</v>
      </c>
    </row>
    <row r="195" spans="3:40">
      <c r="C195">
        <v>2002</v>
      </c>
      <c r="D195">
        <v>502</v>
      </c>
      <c r="E195">
        <v>2</v>
      </c>
      <c r="F195">
        <v>10</v>
      </c>
      <c r="G195" t="s">
        <v>17</v>
      </c>
      <c r="H195" t="s">
        <v>17</v>
      </c>
      <c r="I195">
        <v>3076.3006946341461</v>
      </c>
      <c r="J195" t="s">
        <v>17</v>
      </c>
      <c r="Y195">
        <v>3076.3006946341461</v>
      </c>
      <c r="AC195">
        <v>2002</v>
      </c>
      <c r="AD195">
        <v>502</v>
      </c>
      <c r="AE195">
        <v>2</v>
      </c>
      <c r="AF195">
        <v>10</v>
      </c>
      <c r="AG195" t="s">
        <v>17</v>
      </c>
      <c r="AH195" t="s">
        <v>17</v>
      </c>
      <c r="AI195">
        <f t="shared" si="14"/>
        <v>3076.3006946341461</v>
      </c>
      <c r="AJ195" t="s">
        <v>17</v>
      </c>
      <c r="AK195">
        <v>2.5689821243286133</v>
      </c>
      <c r="AM195">
        <v>45.778284146341456</v>
      </c>
      <c r="AN195">
        <f t="shared" si="15"/>
        <v>3.076300694634146</v>
      </c>
    </row>
    <row r="196" spans="3:40">
      <c r="C196">
        <v>2002</v>
      </c>
      <c r="D196">
        <v>502</v>
      </c>
      <c r="E196">
        <v>2</v>
      </c>
      <c r="F196">
        <v>11</v>
      </c>
      <c r="G196" t="s">
        <v>17</v>
      </c>
      <c r="H196" t="s">
        <v>17</v>
      </c>
      <c r="I196">
        <v>3249.7629892682926</v>
      </c>
      <c r="J196" t="s">
        <v>17</v>
      </c>
      <c r="Y196">
        <v>3249.7629892682926</v>
      </c>
      <c r="AC196">
        <v>2002</v>
      </c>
      <c r="AD196">
        <v>502</v>
      </c>
      <c r="AE196">
        <v>2</v>
      </c>
      <c r="AF196">
        <v>11</v>
      </c>
      <c r="AG196" t="s">
        <v>17</v>
      </c>
      <c r="AH196" t="s">
        <v>17</v>
      </c>
      <c r="AI196">
        <f t="shared" si="14"/>
        <v>3249.7629892682926</v>
      </c>
      <c r="AJ196" t="s">
        <v>17</v>
      </c>
      <c r="AK196">
        <v>2.4563968181610107</v>
      </c>
      <c r="AM196">
        <v>48.359568292682916</v>
      </c>
      <c r="AN196">
        <f t="shared" si="15"/>
        <v>3.2497629892682927</v>
      </c>
    </row>
    <row r="197" spans="3:40">
      <c r="C197">
        <v>2002</v>
      </c>
      <c r="D197">
        <v>502</v>
      </c>
      <c r="E197">
        <v>2</v>
      </c>
      <c r="F197">
        <v>12</v>
      </c>
      <c r="G197" t="s">
        <v>17</v>
      </c>
      <c r="H197" t="s">
        <v>17</v>
      </c>
      <c r="I197">
        <v>2852.5697350243904</v>
      </c>
      <c r="J197" t="s">
        <v>17</v>
      </c>
      <c r="Y197">
        <v>2852.5697350243904</v>
      </c>
      <c r="AC197">
        <v>2002</v>
      </c>
      <c r="AD197">
        <v>502</v>
      </c>
      <c r="AE197">
        <v>2</v>
      </c>
      <c r="AF197">
        <v>12</v>
      </c>
      <c r="AG197" t="s">
        <v>17</v>
      </c>
      <c r="AH197" t="s">
        <v>17</v>
      </c>
      <c r="AI197">
        <f t="shared" ref="AI197:AI260" si="20">AN197*1000</f>
        <v>2852.5697350243904</v>
      </c>
      <c r="AJ197" t="s">
        <v>17</v>
      </c>
      <c r="AK197">
        <v>2.4778900146484375</v>
      </c>
      <c r="AM197">
        <v>42.448954390243898</v>
      </c>
      <c r="AN197">
        <f t="shared" ref="AN197:AN260" si="21">AM197*60*1.12/1000</f>
        <v>2.8525697350243906</v>
      </c>
    </row>
    <row r="198" spans="3:40">
      <c r="C198">
        <v>2002</v>
      </c>
      <c r="D198">
        <v>502</v>
      </c>
      <c r="E198">
        <v>2</v>
      </c>
      <c r="F198">
        <v>13</v>
      </c>
      <c r="G198" t="s">
        <v>17</v>
      </c>
      <c r="H198" t="s">
        <v>17</v>
      </c>
      <c r="I198">
        <v>2464.5667200000003</v>
      </c>
      <c r="J198" t="s">
        <v>17</v>
      </c>
      <c r="Y198">
        <v>2464.5667200000003</v>
      </c>
      <c r="AC198">
        <v>2002</v>
      </c>
      <c r="AD198">
        <v>502</v>
      </c>
      <c r="AE198">
        <v>2</v>
      </c>
      <c r="AF198">
        <v>13</v>
      </c>
      <c r="AG198" t="s">
        <v>17</v>
      </c>
      <c r="AH198" t="s">
        <v>17</v>
      </c>
      <c r="AI198">
        <f t="shared" si="20"/>
        <v>2464.5667200000003</v>
      </c>
      <c r="AJ198" t="s">
        <v>17</v>
      </c>
      <c r="AK198">
        <v>2.5899620056152344</v>
      </c>
      <c r="AM198">
        <v>36.6751</v>
      </c>
      <c r="AN198">
        <f t="shared" si="21"/>
        <v>2.4645667200000001</v>
      </c>
    </row>
    <row r="199" spans="3:40">
      <c r="C199">
        <v>2002</v>
      </c>
      <c r="D199">
        <v>502</v>
      </c>
      <c r="E199">
        <v>2</v>
      </c>
      <c r="F199">
        <v>14</v>
      </c>
      <c r="G199" t="s">
        <v>17</v>
      </c>
      <c r="H199" t="s">
        <v>17</v>
      </c>
      <c r="I199">
        <v>3157.1109400975606</v>
      </c>
      <c r="J199" t="s">
        <v>17</v>
      </c>
      <c r="Y199">
        <v>3157.1109400975606</v>
      </c>
      <c r="AC199">
        <v>2002</v>
      </c>
      <c r="AD199">
        <v>502</v>
      </c>
      <c r="AE199">
        <v>2</v>
      </c>
      <c r="AF199">
        <v>14</v>
      </c>
      <c r="AG199" t="s">
        <v>17</v>
      </c>
      <c r="AH199" t="s">
        <v>17</v>
      </c>
      <c r="AI199">
        <f t="shared" si="20"/>
        <v>3157.1109400975606</v>
      </c>
      <c r="AJ199" t="s">
        <v>17</v>
      </c>
      <c r="AK199">
        <v>2.2398295402526855</v>
      </c>
      <c r="AM199">
        <v>46.980817560975602</v>
      </c>
      <c r="AN199">
        <f t="shared" si="21"/>
        <v>3.1571109400975605</v>
      </c>
    </row>
    <row r="200" spans="3:40">
      <c r="C200">
        <v>2002</v>
      </c>
      <c r="D200">
        <v>502</v>
      </c>
      <c r="E200">
        <v>3</v>
      </c>
      <c r="F200">
        <v>1</v>
      </c>
      <c r="G200">
        <v>74</v>
      </c>
      <c r="H200">
        <v>0.31237962400000002</v>
      </c>
      <c r="I200">
        <v>2517.9589557073168</v>
      </c>
      <c r="J200">
        <v>4.2213462702702705E-3</v>
      </c>
      <c r="Y200">
        <v>2517.9589557073168</v>
      </c>
      <c r="Z200">
        <v>4.2213462702702705E-3</v>
      </c>
      <c r="AC200">
        <v>2002</v>
      </c>
      <c r="AD200">
        <v>502</v>
      </c>
      <c r="AE200">
        <v>3</v>
      </c>
      <c r="AF200">
        <v>1</v>
      </c>
      <c r="AG200">
        <v>74</v>
      </c>
      <c r="AH200">
        <v>0.31237962400000002</v>
      </c>
      <c r="AI200">
        <f t="shared" si="20"/>
        <v>2517.9589557073168</v>
      </c>
      <c r="AJ200">
        <f t="shared" ref="AJ200:AJ206" si="22">AH200/AG200</f>
        <v>4.2213462702702705E-3</v>
      </c>
      <c r="AK200">
        <v>1.8836150169372559</v>
      </c>
      <c r="AM200">
        <v>37.469627317073169</v>
      </c>
      <c r="AN200">
        <f t="shared" si="21"/>
        <v>2.517958955707317</v>
      </c>
    </row>
    <row r="201" spans="3:40">
      <c r="C201">
        <v>2002</v>
      </c>
      <c r="D201">
        <v>502</v>
      </c>
      <c r="E201">
        <v>3</v>
      </c>
      <c r="F201">
        <v>2</v>
      </c>
      <c r="G201">
        <v>74</v>
      </c>
      <c r="H201">
        <v>0.45671136000000007</v>
      </c>
      <c r="I201">
        <v>2599.5049756097555</v>
      </c>
      <c r="J201">
        <v>6.1717751351351357E-3</v>
      </c>
      <c r="Y201">
        <v>2599.5049756097555</v>
      </c>
      <c r="Z201">
        <v>6.1717751351351357E-3</v>
      </c>
      <c r="AC201">
        <v>2002</v>
      </c>
      <c r="AD201">
        <v>502</v>
      </c>
      <c r="AE201">
        <v>3</v>
      </c>
      <c r="AF201">
        <v>2</v>
      </c>
      <c r="AG201">
        <v>74</v>
      </c>
      <c r="AH201">
        <v>0.45671136000000007</v>
      </c>
      <c r="AI201">
        <f t="shared" si="20"/>
        <v>2599.5049756097555</v>
      </c>
      <c r="AJ201">
        <f t="shared" si="22"/>
        <v>6.1717751351351357E-3</v>
      </c>
      <c r="AK201">
        <v>1.8406641483306885</v>
      </c>
      <c r="AM201">
        <v>38.683109756097551</v>
      </c>
      <c r="AN201">
        <f t="shared" si="21"/>
        <v>2.5995049756097557</v>
      </c>
    </row>
    <row r="202" spans="3:40">
      <c r="C202">
        <v>2002</v>
      </c>
      <c r="D202">
        <v>502</v>
      </c>
      <c r="E202">
        <v>3</v>
      </c>
      <c r="F202">
        <v>3</v>
      </c>
      <c r="G202">
        <v>74</v>
      </c>
      <c r="H202">
        <v>0.53366020400000003</v>
      </c>
      <c r="I202">
        <v>2834.8695008780492</v>
      </c>
      <c r="J202">
        <v>7.2116243783783788E-3</v>
      </c>
      <c r="Y202">
        <v>2834.8695008780492</v>
      </c>
      <c r="Z202">
        <v>7.2116243783783788E-3</v>
      </c>
      <c r="AC202">
        <v>2002</v>
      </c>
      <c r="AD202">
        <v>502</v>
      </c>
      <c r="AE202">
        <v>3</v>
      </c>
      <c r="AF202">
        <v>3</v>
      </c>
      <c r="AG202">
        <v>74</v>
      </c>
      <c r="AH202">
        <v>0.53366020400000003</v>
      </c>
      <c r="AI202">
        <f t="shared" si="20"/>
        <v>2834.8695008780492</v>
      </c>
      <c r="AJ202">
        <f t="shared" si="22"/>
        <v>7.2116243783783788E-3</v>
      </c>
      <c r="AK202">
        <v>2.0725944042205811</v>
      </c>
      <c r="AM202">
        <v>42.185558048780493</v>
      </c>
      <c r="AN202">
        <f t="shared" si="21"/>
        <v>2.8348695008780491</v>
      </c>
    </row>
    <row r="203" spans="3:40">
      <c r="C203">
        <v>2002</v>
      </c>
      <c r="D203">
        <v>502</v>
      </c>
      <c r="E203">
        <v>3</v>
      </c>
      <c r="F203">
        <v>4</v>
      </c>
      <c r="G203">
        <v>74</v>
      </c>
      <c r="H203">
        <v>0.51012578800000008</v>
      </c>
      <c r="I203">
        <v>3470.412025756098</v>
      </c>
      <c r="J203">
        <v>6.8935917297297308E-3</v>
      </c>
      <c r="Y203">
        <v>3470.412025756098</v>
      </c>
      <c r="Z203">
        <v>6.8935917297297308E-3</v>
      </c>
      <c r="AC203">
        <v>2002</v>
      </c>
      <c r="AD203">
        <v>502</v>
      </c>
      <c r="AE203">
        <v>3</v>
      </c>
      <c r="AF203">
        <v>4</v>
      </c>
      <c r="AG203">
        <v>74</v>
      </c>
      <c r="AH203">
        <v>0.51012578800000008</v>
      </c>
      <c r="AI203">
        <f t="shared" si="20"/>
        <v>3470.412025756098</v>
      </c>
      <c r="AJ203">
        <f t="shared" si="22"/>
        <v>6.8935917297297308E-3</v>
      </c>
      <c r="AK203">
        <v>2.4050576686859131</v>
      </c>
      <c r="AM203">
        <v>51.64303609756098</v>
      </c>
      <c r="AN203">
        <f t="shared" si="21"/>
        <v>3.4704120257560982</v>
      </c>
    </row>
    <row r="204" spans="3:40">
      <c r="C204">
        <v>2002</v>
      </c>
      <c r="D204">
        <v>502</v>
      </c>
      <c r="E204">
        <v>3</v>
      </c>
      <c r="F204">
        <v>5</v>
      </c>
      <c r="G204">
        <v>74</v>
      </c>
      <c r="H204">
        <v>0.53261392799999996</v>
      </c>
      <c r="I204">
        <v>3302.2389775609763</v>
      </c>
      <c r="J204">
        <v>7.197485513513513E-3</v>
      </c>
      <c r="Y204">
        <v>3302.2389775609763</v>
      </c>
      <c r="Z204">
        <v>7.197485513513513E-3</v>
      </c>
      <c r="AC204">
        <v>2002</v>
      </c>
      <c r="AD204">
        <v>502</v>
      </c>
      <c r="AE204">
        <v>3</v>
      </c>
      <c r="AF204">
        <v>5</v>
      </c>
      <c r="AG204">
        <v>74</v>
      </c>
      <c r="AH204">
        <v>0.53261392799999996</v>
      </c>
      <c r="AI204">
        <f t="shared" si="20"/>
        <v>3302.2389775609763</v>
      </c>
      <c r="AJ204">
        <f t="shared" si="22"/>
        <v>7.197485513513513E-3</v>
      </c>
      <c r="AK204">
        <v>2.6628131866455078</v>
      </c>
      <c r="AM204">
        <v>49.140460975609763</v>
      </c>
      <c r="AN204">
        <f t="shared" si="21"/>
        <v>3.3022389775609762</v>
      </c>
    </row>
    <row r="205" spans="3:40">
      <c r="C205">
        <v>2002</v>
      </c>
      <c r="D205">
        <v>502</v>
      </c>
      <c r="E205">
        <v>3</v>
      </c>
      <c r="F205">
        <v>6</v>
      </c>
      <c r="G205">
        <v>74</v>
      </c>
      <c r="H205">
        <v>0.360426792</v>
      </c>
      <c r="I205">
        <v>2366.6670720000002</v>
      </c>
      <c r="J205">
        <v>4.8706323243243241E-3</v>
      </c>
      <c r="Y205">
        <v>2366.6670720000002</v>
      </c>
      <c r="Z205">
        <v>4.8706323243243241E-3</v>
      </c>
      <c r="AC205">
        <v>2002</v>
      </c>
      <c r="AD205">
        <v>502</v>
      </c>
      <c r="AE205">
        <v>3</v>
      </c>
      <c r="AF205">
        <v>6</v>
      </c>
      <c r="AG205">
        <v>74</v>
      </c>
      <c r="AH205">
        <v>0.360426792</v>
      </c>
      <c r="AI205">
        <f t="shared" si="20"/>
        <v>2366.6670720000002</v>
      </c>
      <c r="AJ205">
        <f t="shared" si="22"/>
        <v>4.8706323243243241E-3</v>
      </c>
      <c r="AK205">
        <v>2.411937952041626</v>
      </c>
      <c r="AM205">
        <v>35.218260000000001</v>
      </c>
      <c r="AN205">
        <f t="shared" si="21"/>
        <v>2.3666670720000003</v>
      </c>
    </row>
    <row r="206" spans="3:40">
      <c r="C206">
        <v>2002</v>
      </c>
      <c r="D206">
        <v>502</v>
      </c>
      <c r="E206">
        <v>3</v>
      </c>
      <c r="F206">
        <v>7</v>
      </c>
      <c r="G206">
        <v>74</v>
      </c>
      <c r="H206">
        <v>0.22466908400000002</v>
      </c>
      <c r="I206">
        <v>2613.9705787317075</v>
      </c>
      <c r="J206">
        <v>3.0360687027027032E-3</v>
      </c>
      <c r="Y206">
        <v>2613.9705787317075</v>
      </c>
      <c r="Z206">
        <v>3.0360687027027032E-3</v>
      </c>
      <c r="AC206">
        <v>2002</v>
      </c>
      <c r="AD206">
        <v>502</v>
      </c>
      <c r="AE206">
        <v>3</v>
      </c>
      <c r="AF206">
        <v>7</v>
      </c>
      <c r="AG206">
        <v>74</v>
      </c>
      <c r="AH206">
        <v>0.22466908400000002</v>
      </c>
      <c r="AI206">
        <f t="shared" si="20"/>
        <v>2613.9705787317075</v>
      </c>
      <c r="AJ206">
        <f t="shared" si="22"/>
        <v>3.0360687027027032E-3</v>
      </c>
      <c r="AK206">
        <v>2.499781608581543</v>
      </c>
      <c r="AM206">
        <v>38.898371707317075</v>
      </c>
      <c r="AN206">
        <f t="shared" si="21"/>
        <v>2.6139705787317076</v>
      </c>
    </row>
    <row r="207" spans="3:40">
      <c r="C207">
        <v>2002</v>
      </c>
      <c r="D207">
        <v>502</v>
      </c>
      <c r="E207">
        <v>3</v>
      </c>
      <c r="F207">
        <v>8</v>
      </c>
      <c r="G207" t="s">
        <v>17</v>
      </c>
      <c r="H207" t="s">
        <v>17</v>
      </c>
      <c r="I207">
        <v>2568.921747512195</v>
      </c>
      <c r="J207" t="s">
        <v>17</v>
      </c>
      <c r="Y207">
        <v>2568.921747512195</v>
      </c>
      <c r="AC207">
        <v>2002</v>
      </c>
      <c r="AD207">
        <v>502</v>
      </c>
      <c r="AE207">
        <v>3</v>
      </c>
      <c r="AF207">
        <v>8</v>
      </c>
      <c r="AG207" t="s">
        <v>17</v>
      </c>
      <c r="AH207" t="s">
        <v>17</v>
      </c>
      <c r="AI207">
        <f t="shared" si="20"/>
        <v>2568.921747512195</v>
      </c>
      <c r="AJ207" t="s">
        <v>17</v>
      </c>
      <c r="AK207">
        <v>2.4031765460968018</v>
      </c>
      <c r="AM207">
        <v>38.228002195121945</v>
      </c>
      <c r="AN207">
        <f t="shared" si="21"/>
        <v>2.5689217475121948</v>
      </c>
    </row>
    <row r="208" spans="3:40">
      <c r="C208">
        <v>2002</v>
      </c>
      <c r="D208">
        <v>502</v>
      </c>
      <c r="E208">
        <v>3</v>
      </c>
      <c r="F208">
        <v>9</v>
      </c>
      <c r="G208" t="s">
        <v>17</v>
      </c>
      <c r="H208" t="s">
        <v>17</v>
      </c>
      <c r="I208">
        <v>3344.9694251707319</v>
      </c>
      <c r="J208" t="s">
        <v>17</v>
      </c>
      <c r="Y208">
        <v>3344.9694251707319</v>
      </c>
      <c r="AC208">
        <v>2002</v>
      </c>
      <c r="AD208">
        <v>502</v>
      </c>
      <c r="AE208">
        <v>3</v>
      </c>
      <c r="AF208">
        <v>9</v>
      </c>
      <c r="AG208" t="s">
        <v>17</v>
      </c>
      <c r="AH208" t="s">
        <v>17</v>
      </c>
      <c r="AI208">
        <f t="shared" si="20"/>
        <v>3344.9694251707319</v>
      </c>
      <c r="AJ208" t="s">
        <v>17</v>
      </c>
      <c r="AK208">
        <v>2.5203790664672852</v>
      </c>
      <c r="AM208">
        <v>49.776330731707311</v>
      </c>
      <c r="AN208">
        <f t="shared" si="21"/>
        <v>3.3449694251707318</v>
      </c>
    </row>
    <row r="209" spans="3:40">
      <c r="C209">
        <v>2002</v>
      </c>
      <c r="D209">
        <v>502</v>
      </c>
      <c r="E209">
        <v>3</v>
      </c>
      <c r="F209">
        <v>10</v>
      </c>
      <c r="G209" t="s">
        <v>17</v>
      </c>
      <c r="H209" t="s">
        <v>17</v>
      </c>
      <c r="I209">
        <v>3038.4985475121957</v>
      </c>
      <c r="J209" t="s">
        <v>17</v>
      </c>
      <c r="Y209">
        <v>3038.4985475121957</v>
      </c>
      <c r="AC209">
        <v>2002</v>
      </c>
      <c r="AD209">
        <v>502</v>
      </c>
      <c r="AE209">
        <v>3</v>
      </c>
      <c r="AF209">
        <v>10</v>
      </c>
      <c r="AG209" t="s">
        <v>17</v>
      </c>
      <c r="AH209" t="s">
        <v>17</v>
      </c>
      <c r="AI209">
        <f t="shared" si="20"/>
        <v>3038.4985475121957</v>
      </c>
      <c r="AJ209" t="s">
        <v>17</v>
      </c>
      <c r="AK209">
        <v>2.4365859031677246</v>
      </c>
      <c r="AM209">
        <v>45.215752195121951</v>
      </c>
      <c r="AN209">
        <f t="shared" si="21"/>
        <v>3.0384985475121957</v>
      </c>
    </row>
    <row r="210" spans="3:40">
      <c r="C210">
        <v>2002</v>
      </c>
      <c r="D210">
        <v>502</v>
      </c>
      <c r="E210">
        <v>3</v>
      </c>
      <c r="F210">
        <v>11</v>
      </c>
      <c r="G210" t="s">
        <v>17</v>
      </c>
      <c r="H210" t="s">
        <v>17</v>
      </c>
      <c r="I210">
        <v>3079.8407414634144</v>
      </c>
      <c r="J210" t="s">
        <v>17</v>
      </c>
      <c r="Y210">
        <v>3079.8407414634144</v>
      </c>
      <c r="AC210">
        <v>2002</v>
      </c>
      <c r="AD210">
        <v>502</v>
      </c>
      <c r="AE210">
        <v>3</v>
      </c>
      <c r="AF210">
        <v>11</v>
      </c>
      <c r="AG210" t="s">
        <v>17</v>
      </c>
      <c r="AH210" t="s">
        <v>17</v>
      </c>
      <c r="AI210">
        <f t="shared" si="20"/>
        <v>3079.8407414634144</v>
      </c>
      <c r="AJ210" t="s">
        <v>17</v>
      </c>
      <c r="AK210">
        <v>2.6150736808776855</v>
      </c>
      <c r="AM210">
        <v>45.830963414634134</v>
      </c>
      <c r="AN210">
        <f t="shared" si="21"/>
        <v>3.0798407414634146</v>
      </c>
    </row>
    <row r="211" spans="3:40">
      <c r="C211">
        <v>2002</v>
      </c>
      <c r="D211">
        <v>502</v>
      </c>
      <c r="E211">
        <v>3</v>
      </c>
      <c r="F211">
        <v>12</v>
      </c>
      <c r="G211" t="s">
        <v>17</v>
      </c>
      <c r="H211" t="s">
        <v>17</v>
      </c>
      <c r="I211">
        <v>3003.9171488780489</v>
      </c>
      <c r="J211" t="s">
        <v>17</v>
      </c>
      <c r="Y211">
        <v>3003.9171488780489</v>
      </c>
      <c r="AC211">
        <v>2002</v>
      </c>
      <c r="AD211">
        <v>502</v>
      </c>
      <c r="AE211">
        <v>3</v>
      </c>
      <c r="AF211">
        <v>12</v>
      </c>
      <c r="AG211" t="s">
        <v>17</v>
      </c>
      <c r="AH211" t="s">
        <v>17</v>
      </c>
      <c r="AI211">
        <f t="shared" si="20"/>
        <v>3003.9171488780489</v>
      </c>
      <c r="AJ211" t="s">
        <v>17</v>
      </c>
      <c r="AK211">
        <v>2.6420543193817139</v>
      </c>
      <c r="AM211">
        <v>44.701148048780489</v>
      </c>
      <c r="AN211">
        <f t="shared" si="21"/>
        <v>3.0039171488780489</v>
      </c>
    </row>
    <row r="212" spans="3:40">
      <c r="C212">
        <v>2002</v>
      </c>
      <c r="D212">
        <v>502</v>
      </c>
      <c r="E212">
        <v>3</v>
      </c>
      <c r="F212">
        <v>13</v>
      </c>
      <c r="G212" t="s">
        <v>17</v>
      </c>
      <c r="H212" t="s">
        <v>17</v>
      </c>
      <c r="I212">
        <v>2750.5747387317074</v>
      </c>
      <c r="J212" t="s">
        <v>17</v>
      </c>
      <c r="Y212">
        <v>2750.5747387317074</v>
      </c>
      <c r="AC212">
        <v>2002</v>
      </c>
      <c r="AD212">
        <v>502</v>
      </c>
      <c r="AE212">
        <v>3</v>
      </c>
      <c r="AF212">
        <v>13</v>
      </c>
      <c r="AG212" t="s">
        <v>17</v>
      </c>
      <c r="AH212" t="s">
        <v>17</v>
      </c>
      <c r="AI212">
        <f t="shared" si="20"/>
        <v>2750.5747387317074</v>
      </c>
      <c r="AJ212" t="s">
        <v>17</v>
      </c>
      <c r="AK212">
        <v>2.7179999351501465</v>
      </c>
      <c r="AM212">
        <v>40.93117170731707</v>
      </c>
      <c r="AN212">
        <f t="shared" si="21"/>
        <v>2.7505747387317072</v>
      </c>
    </row>
    <row r="213" spans="3:40">
      <c r="C213">
        <v>2002</v>
      </c>
      <c r="D213">
        <v>502</v>
      </c>
      <c r="E213">
        <v>3</v>
      </c>
      <c r="F213">
        <v>14</v>
      </c>
      <c r="G213" t="s">
        <v>17</v>
      </c>
      <c r="H213" t="s">
        <v>17</v>
      </c>
      <c r="I213">
        <v>3257.2595590243905</v>
      </c>
      <c r="J213" t="s">
        <v>17</v>
      </c>
      <c r="Y213">
        <v>3257.2595590243905</v>
      </c>
      <c r="AC213">
        <v>2002</v>
      </c>
      <c r="AD213">
        <v>502</v>
      </c>
      <c r="AE213">
        <v>3</v>
      </c>
      <c r="AF213">
        <v>14</v>
      </c>
      <c r="AG213" t="s">
        <v>17</v>
      </c>
      <c r="AH213" t="s">
        <v>17</v>
      </c>
      <c r="AI213">
        <f t="shared" si="20"/>
        <v>3257.2595590243905</v>
      </c>
      <c r="AJ213" t="s">
        <v>17</v>
      </c>
      <c r="AK213">
        <v>2.4725940227508545</v>
      </c>
      <c r="AM213">
        <v>48.471124390243901</v>
      </c>
      <c r="AN213">
        <f t="shared" si="21"/>
        <v>3.2572595590243902</v>
      </c>
    </row>
    <row r="214" spans="3:40">
      <c r="C214">
        <v>2002</v>
      </c>
      <c r="D214">
        <v>502</v>
      </c>
      <c r="E214">
        <v>4</v>
      </c>
      <c r="F214">
        <v>1</v>
      </c>
      <c r="G214">
        <v>74</v>
      </c>
      <c r="H214">
        <v>0.36429937200000001</v>
      </c>
      <c r="I214">
        <v>2336.3753771707316</v>
      </c>
      <c r="J214">
        <v>4.9229644864864867E-3</v>
      </c>
      <c r="Y214">
        <v>2336.3753771707316</v>
      </c>
      <c r="Z214">
        <v>4.9229644864864867E-3</v>
      </c>
      <c r="AC214">
        <v>2002</v>
      </c>
      <c r="AD214">
        <v>502</v>
      </c>
      <c r="AE214">
        <v>4</v>
      </c>
      <c r="AF214">
        <v>1</v>
      </c>
      <c r="AG214">
        <v>74</v>
      </c>
      <c r="AH214">
        <v>0.36429937200000001</v>
      </c>
      <c r="AI214">
        <f t="shared" si="20"/>
        <v>2336.3753771707316</v>
      </c>
      <c r="AJ214">
        <f t="shared" ref="AJ214:AJ220" si="23">AH214/AG214</f>
        <v>4.9229644864864867E-3</v>
      </c>
      <c r="AK214">
        <v>2.1274874210357666</v>
      </c>
      <c r="AM214">
        <v>34.767490731707312</v>
      </c>
      <c r="AN214">
        <f t="shared" si="21"/>
        <v>2.3363753771707314</v>
      </c>
    </row>
    <row r="215" spans="3:40">
      <c r="C215">
        <v>2002</v>
      </c>
      <c r="D215">
        <v>502</v>
      </c>
      <c r="E215">
        <v>4</v>
      </c>
      <c r="F215">
        <v>2</v>
      </c>
      <c r="G215">
        <v>74</v>
      </c>
      <c r="H215">
        <v>0.42703516799999991</v>
      </c>
      <c r="I215">
        <v>2448.1297966829266</v>
      </c>
      <c r="J215">
        <v>5.770745513513512E-3</v>
      </c>
      <c r="Y215">
        <v>2448.1297966829266</v>
      </c>
      <c r="Z215">
        <v>5.770745513513512E-3</v>
      </c>
      <c r="AC215">
        <v>2002</v>
      </c>
      <c r="AD215">
        <v>502</v>
      </c>
      <c r="AE215">
        <v>4</v>
      </c>
      <c r="AF215">
        <v>2</v>
      </c>
      <c r="AG215">
        <v>74</v>
      </c>
      <c r="AH215">
        <v>0.42703516799999991</v>
      </c>
      <c r="AI215">
        <f t="shared" si="20"/>
        <v>2448.1297966829266</v>
      </c>
      <c r="AJ215">
        <f t="shared" si="23"/>
        <v>5.770745513513512E-3</v>
      </c>
      <c r="AK215">
        <v>2.0187234878540039</v>
      </c>
      <c r="AM215">
        <v>36.430502926829263</v>
      </c>
      <c r="AN215">
        <f t="shared" si="21"/>
        <v>2.4481297966829265</v>
      </c>
    </row>
    <row r="216" spans="3:40">
      <c r="C216">
        <v>2002</v>
      </c>
      <c r="D216">
        <v>502</v>
      </c>
      <c r="E216">
        <v>4</v>
      </c>
      <c r="F216">
        <v>3</v>
      </c>
      <c r="G216">
        <v>74</v>
      </c>
      <c r="H216">
        <v>0.50868546000000014</v>
      </c>
      <c r="I216">
        <v>3025.7821440000002</v>
      </c>
      <c r="J216">
        <v>6.8741278378378397E-3</v>
      </c>
      <c r="Y216">
        <v>3025.7821440000002</v>
      </c>
      <c r="Z216">
        <v>6.8741278378378397E-3</v>
      </c>
      <c r="AC216">
        <v>2002</v>
      </c>
      <c r="AD216">
        <v>502</v>
      </c>
      <c r="AE216">
        <v>4</v>
      </c>
      <c r="AF216">
        <v>3</v>
      </c>
      <c r="AG216">
        <v>74</v>
      </c>
      <c r="AH216">
        <v>0.50868546000000014</v>
      </c>
      <c r="AI216">
        <f t="shared" si="20"/>
        <v>3025.7821440000002</v>
      </c>
      <c r="AJ216">
        <f t="shared" si="23"/>
        <v>6.8741278378378397E-3</v>
      </c>
      <c r="AK216">
        <v>2.248833179473877</v>
      </c>
      <c r="AM216">
        <v>45.026519999999998</v>
      </c>
      <c r="AN216">
        <f t="shared" si="21"/>
        <v>3.0257821440000003</v>
      </c>
    </row>
    <row r="217" spans="3:40">
      <c r="C217">
        <v>2002</v>
      </c>
      <c r="D217">
        <v>502</v>
      </c>
      <c r="E217">
        <v>4</v>
      </c>
      <c r="F217">
        <v>4</v>
      </c>
      <c r="G217">
        <v>74</v>
      </c>
      <c r="H217">
        <v>0.58890901200000001</v>
      </c>
      <c r="I217">
        <v>4054.3948097560979</v>
      </c>
      <c r="J217">
        <v>7.9582298918918926E-3</v>
      </c>
      <c r="Y217">
        <v>4054.3948097560979</v>
      </c>
      <c r="Z217">
        <v>7.9582298918918926E-3</v>
      </c>
      <c r="AC217">
        <v>2002</v>
      </c>
      <c r="AD217">
        <v>502</v>
      </c>
      <c r="AE217">
        <v>4</v>
      </c>
      <c r="AF217">
        <v>4</v>
      </c>
      <c r="AG217">
        <v>74</v>
      </c>
      <c r="AH217">
        <v>0.58890901200000001</v>
      </c>
      <c r="AI217">
        <f t="shared" si="20"/>
        <v>4054.3948097560979</v>
      </c>
      <c r="AJ217">
        <f t="shared" si="23"/>
        <v>7.9582298918918926E-3</v>
      </c>
      <c r="AK217">
        <v>2.1969661712646484</v>
      </c>
      <c r="AM217">
        <v>60.333256097560977</v>
      </c>
      <c r="AN217">
        <f t="shared" si="21"/>
        <v>4.054394809756098</v>
      </c>
    </row>
    <row r="218" spans="3:40">
      <c r="C218">
        <v>2002</v>
      </c>
      <c r="D218">
        <v>502</v>
      </c>
      <c r="E218">
        <v>4</v>
      </c>
      <c r="F218">
        <v>5</v>
      </c>
      <c r="G218">
        <v>74</v>
      </c>
      <c r="H218">
        <v>0.38692339199999998</v>
      </c>
      <c r="I218">
        <v>2311.5672842926833</v>
      </c>
      <c r="J218">
        <v>5.2286944864864864E-3</v>
      </c>
      <c r="Y218">
        <v>2311.5672842926833</v>
      </c>
      <c r="Z218">
        <v>5.2286944864864864E-3</v>
      </c>
      <c r="AC218">
        <v>2002</v>
      </c>
      <c r="AD218">
        <v>502</v>
      </c>
      <c r="AE218">
        <v>4</v>
      </c>
      <c r="AF218">
        <v>5</v>
      </c>
      <c r="AG218">
        <v>74</v>
      </c>
      <c r="AH218">
        <v>0.38692339199999998</v>
      </c>
      <c r="AI218">
        <f t="shared" si="20"/>
        <v>2311.5672842926833</v>
      </c>
      <c r="AJ218">
        <f t="shared" si="23"/>
        <v>5.2286944864864864E-3</v>
      </c>
      <c r="AK218">
        <v>2.4685065746307373</v>
      </c>
      <c r="AM218">
        <v>34.398322682926832</v>
      </c>
      <c r="AN218">
        <f t="shared" si="21"/>
        <v>2.3115672842926833</v>
      </c>
    </row>
    <row r="219" spans="3:40">
      <c r="C219">
        <v>2002</v>
      </c>
      <c r="D219">
        <v>502</v>
      </c>
      <c r="E219">
        <v>4</v>
      </c>
      <c r="F219">
        <v>6</v>
      </c>
      <c r="G219">
        <v>74</v>
      </c>
      <c r="H219">
        <v>0.53467930399999997</v>
      </c>
      <c r="I219">
        <v>2848.6965073170736</v>
      </c>
      <c r="J219">
        <v>7.2253959999999994E-3</v>
      </c>
      <c r="Y219">
        <v>2848.6965073170736</v>
      </c>
      <c r="Z219">
        <v>7.2253959999999994E-3</v>
      </c>
      <c r="AC219">
        <v>2002</v>
      </c>
      <c r="AD219">
        <v>502</v>
      </c>
      <c r="AE219">
        <v>4</v>
      </c>
      <c r="AF219">
        <v>6</v>
      </c>
      <c r="AG219">
        <v>74</v>
      </c>
      <c r="AH219">
        <v>0.53467930399999997</v>
      </c>
      <c r="AI219">
        <f t="shared" si="20"/>
        <v>2848.6965073170736</v>
      </c>
      <c r="AJ219">
        <f t="shared" si="23"/>
        <v>7.2253959999999994E-3</v>
      </c>
      <c r="AK219">
        <v>2.7621397972106934</v>
      </c>
      <c r="AM219">
        <v>42.391317073170732</v>
      </c>
      <c r="AN219">
        <f t="shared" si="21"/>
        <v>2.8486965073170736</v>
      </c>
    </row>
    <row r="220" spans="3:40">
      <c r="C220">
        <v>2002</v>
      </c>
      <c r="D220">
        <v>502</v>
      </c>
      <c r="E220">
        <v>4</v>
      </c>
      <c r="F220">
        <v>7</v>
      </c>
      <c r="G220">
        <v>74</v>
      </c>
      <c r="H220">
        <v>0.55140613199999988</v>
      </c>
      <c r="I220">
        <v>3464.6646556097567</v>
      </c>
      <c r="J220">
        <v>7.4514342162162149E-3</v>
      </c>
      <c r="Y220">
        <v>3464.6646556097567</v>
      </c>
      <c r="Z220">
        <v>7.4514342162162149E-3</v>
      </c>
      <c r="AC220">
        <v>2002</v>
      </c>
      <c r="AD220">
        <v>502</v>
      </c>
      <c r="AE220">
        <v>4</v>
      </c>
      <c r="AF220">
        <v>7</v>
      </c>
      <c r="AG220">
        <v>74</v>
      </c>
      <c r="AH220">
        <v>0.55140613199999988</v>
      </c>
      <c r="AI220">
        <f t="shared" si="20"/>
        <v>3464.6646556097567</v>
      </c>
      <c r="AJ220">
        <f t="shared" si="23"/>
        <v>7.4514342162162149E-3</v>
      </c>
      <c r="AK220">
        <v>2.5299584865570068</v>
      </c>
      <c r="AM220">
        <v>51.557509756097566</v>
      </c>
      <c r="AN220">
        <f t="shared" si="21"/>
        <v>3.4646646556097567</v>
      </c>
    </row>
    <row r="221" spans="3:40">
      <c r="C221">
        <v>2002</v>
      </c>
      <c r="D221">
        <v>502</v>
      </c>
      <c r="E221">
        <v>4</v>
      </c>
      <c r="F221">
        <v>8</v>
      </c>
      <c r="G221" t="s">
        <v>17</v>
      </c>
      <c r="H221" t="s">
        <v>17</v>
      </c>
      <c r="I221">
        <v>2909.8213159024385</v>
      </c>
      <c r="J221" t="s">
        <v>17</v>
      </c>
      <c r="Y221">
        <v>2909.8213159024385</v>
      </c>
      <c r="AC221">
        <v>2002</v>
      </c>
      <c r="AD221">
        <v>502</v>
      </c>
      <c r="AE221">
        <v>4</v>
      </c>
      <c r="AF221">
        <v>8</v>
      </c>
      <c r="AG221" t="s">
        <v>17</v>
      </c>
      <c r="AH221" t="s">
        <v>17</v>
      </c>
      <c r="AI221">
        <f t="shared" si="20"/>
        <v>2909.8213159024385</v>
      </c>
      <c r="AJ221" t="s">
        <v>17</v>
      </c>
      <c r="AK221">
        <v>2.2140407562255859</v>
      </c>
      <c r="AM221">
        <v>43.30091243902438</v>
      </c>
      <c r="AN221">
        <f t="shared" si="21"/>
        <v>2.9098213159024384</v>
      </c>
    </row>
    <row r="222" spans="3:40">
      <c r="C222">
        <v>2002</v>
      </c>
      <c r="D222">
        <v>502</v>
      </c>
      <c r="E222">
        <v>4</v>
      </c>
      <c r="F222">
        <v>9</v>
      </c>
      <c r="G222" t="s">
        <v>17</v>
      </c>
      <c r="H222" t="s">
        <v>17</v>
      </c>
      <c r="I222">
        <v>3083.3807882926835</v>
      </c>
      <c r="J222" t="s">
        <v>17</v>
      </c>
      <c r="Y222">
        <v>3083.3807882926835</v>
      </c>
      <c r="AC222">
        <v>2002</v>
      </c>
      <c r="AD222">
        <v>502</v>
      </c>
      <c r="AE222">
        <v>4</v>
      </c>
      <c r="AF222">
        <v>9</v>
      </c>
      <c r="AG222" t="s">
        <v>17</v>
      </c>
      <c r="AH222" t="s">
        <v>17</v>
      </c>
      <c r="AI222">
        <f t="shared" si="20"/>
        <v>3083.3807882926835</v>
      </c>
      <c r="AJ222" t="s">
        <v>17</v>
      </c>
      <c r="AK222">
        <v>2.2919292449951172</v>
      </c>
      <c r="AM222">
        <v>45.883642682926833</v>
      </c>
      <c r="AN222">
        <f t="shared" si="21"/>
        <v>3.0833807882926836</v>
      </c>
    </row>
    <row r="223" spans="3:40">
      <c r="C223">
        <v>2002</v>
      </c>
      <c r="D223">
        <v>502</v>
      </c>
      <c r="E223">
        <v>4</v>
      </c>
      <c r="F223">
        <v>10</v>
      </c>
      <c r="G223" t="s">
        <v>17</v>
      </c>
      <c r="H223" t="s">
        <v>17</v>
      </c>
      <c r="I223">
        <v>2965.865116097561</v>
      </c>
      <c r="J223" t="s">
        <v>17</v>
      </c>
      <c r="Y223">
        <v>2965.865116097561</v>
      </c>
      <c r="AC223">
        <v>2002</v>
      </c>
      <c r="AD223">
        <v>502</v>
      </c>
      <c r="AE223">
        <v>4</v>
      </c>
      <c r="AF223">
        <v>10</v>
      </c>
      <c r="AG223" t="s">
        <v>17</v>
      </c>
      <c r="AH223" t="s">
        <v>17</v>
      </c>
      <c r="AI223">
        <f t="shared" si="20"/>
        <v>2965.865116097561</v>
      </c>
      <c r="AJ223" t="s">
        <v>17</v>
      </c>
      <c r="AK223">
        <v>2.6328940391540527</v>
      </c>
      <c r="AM223">
        <v>44.134897560975602</v>
      </c>
      <c r="AN223">
        <f t="shared" si="21"/>
        <v>2.9658651160975609</v>
      </c>
    </row>
    <row r="224" spans="3:40">
      <c r="C224">
        <v>2002</v>
      </c>
      <c r="D224">
        <v>502</v>
      </c>
      <c r="E224">
        <v>4</v>
      </c>
      <c r="F224">
        <v>11</v>
      </c>
      <c r="G224" t="s">
        <v>17</v>
      </c>
      <c r="H224" t="s">
        <v>17</v>
      </c>
      <c r="I224">
        <v>3450.0879921951228</v>
      </c>
      <c r="J224" t="s">
        <v>17</v>
      </c>
      <c r="Y224">
        <v>3450.0879921951228</v>
      </c>
      <c r="AC224">
        <v>2002</v>
      </c>
      <c r="AD224">
        <v>502</v>
      </c>
      <c r="AE224">
        <v>4</v>
      </c>
      <c r="AF224">
        <v>11</v>
      </c>
      <c r="AG224" t="s">
        <v>17</v>
      </c>
      <c r="AH224" t="s">
        <v>17</v>
      </c>
      <c r="AI224">
        <f t="shared" si="20"/>
        <v>3450.0879921951228</v>
      </c>
      <c r="AJ224" t="s">
        <v>17</v>
      </c>
      <c r="AK224">
        <v>2.4006681442260742</v>
      </c>
      <c r="AM224">
        <v>51.340595121951225</v>
      </c>
      <c r="AN224">
        <f t="shared" si="21"/>
        <v>3.4500879921951229</v>
      </c>
    </row>
    <row r="225" spans="3:40">
      <c r="C225">
        <v>2002</v>
      </c>
      <c r="D225">
        <v>502</v>
      </c>
      <c r="E225">
        <v>4</v>
      </c>
      <c r="F225">
        <v>12</v>
      </c>
      <c r="G225" t="s">
        <v>17</v>
      </c>
      <c r="H225" t="s">
        <v>17</v>
      </c>
      <c r="I225">
        <v>3381.3277884878048</v>
      </c>
      <c r="J225" t="s">
        <v>17</v>
      </c>
      <c r="Y225">
        <v>3381.3277884878048</v>
      </c>
      <c r="AC225">
        <v>2002</v>
      </c>
      <c r="AD225">
        <v>502</v>
      </c>
      <c r="AE225">
        <v>4</v>
      </c>
      <c r="AF225">
        <v>12</v>
      </c>
      <c r="AG225" t="s">
        <v>17</v>
      </c>
      <c r="AH225" t="s">
        <v>17</v>
      </c>
      <c r="AI225">
        <f t="shared" si="20"/>
        <v>3381.3277884878048</v>
      </c>
      <c r="AJ225" t="s">
        <v>17</v>
      </c>
      <c r="AK225">
        <v>2.6083133220672607</v>
      </c>
      <c r="AM225">
        <v>50.317377804878042</v>
      </c>
      <c r="AN225">
        <f t="shared" si="21"/>
        <v>3.381327788487805</v>
      </c>
    </row>
    <row r="226" spans="3:40">
      <c r="C226">
        <v>2002</v>
      </c>
      <c r="D226">
        <v>502</v>
      </c>
      <c r="E226">
        <v>4</v>
      </c>
      <c r="F226">
        <v>13</v>
      </c>
      <c r="G226" t="s">
        <v>17</v>
      </c>
      <c r="H226" t="s">
        <v>17</v>
      </c>
      <c r="I226">
        <v>2281.0673514146347</v>
      </c>
      <c r="J226" t="s">
        <v>17</v>
      </c>
      <c r="Y226">
        <v>2281.0673514146347</v>
      </c>
      <c r="AC226">
        <v>2002</v>
      </c>
      <c r="AD226">
        <v>502</v>
      </c>
      <c r="AE226">
        <v>4</v>
      </c>
      <c r="AF226">
        <v>13</v>
      </c>
      <c r="AG226" t="s">
        <v>17</v>
      </c>
      <c r="AH226" t="s">
        <v>17</v>
      </c>
      <c r="AI226">
        <f t="shared" si="20"/>
        <v>2281.0673514146347</v>
      </c>
      <c r="AJ226" t="s">
        <v>17</v>
      </c>
      <c r="AK226">
        <v>2.4873178005218506</v>
      </c>
      <c r="AM226">
        <v>33.944454634146346</v>
      </c>
      <c r="AN226">
        <f t="shared" si="21"/>
        <v>2.2810673514146349</v>
      </c>
    </row>
    <row r="227" spans="3:40">
      <c r="C227">
        <v>2002</v>
      </c>
      <c r="D227">
        <v>502</v>
      </c>
      <c r="E227">
        <v>4</v>
      </c>
      <c r="F227">
        <v>14</v>
      </c>
      <c r="G227" t="s">
        <v>17</v>
      </c>
      <c r="H227" t="s">
        <v>17</v>
      </c>
      <c r="I227">
        <v>3466.1639695609761</v>
      </c>
      <c r="J227" t="s">
        <v>17</v>
      </c>
      <c r="Y227">
        <v>3466.1639695609761</v>
      </c>
      <c r="AC227">
        <v>2002</v>
      </c>
      <c r="AD227">
        <v>502</v>
      </c>
      <c r="AE227">
        <v>4</v>
      </c>
      <c r="AF227">
        <v>14</v>
      </c>
      <c r="AG227" t="s">
        <v>17</v>
      </c>
      <c r="AH227" t="s">
        <v>17</v>
      </c>
      <c r="AI227">
        <f t="shared" si="20"/>
        <v>3466.1639695609761</v>
      </c>
      <c r="AJ227" t="s">
        <v>17</v>
      </c>
      <c r="AK227">
        <v>2.4550673961639404</v>
      </c>
      <c r="AM227">
        <v>51.579820975609756</v>
      </c>
      <c r="AN227">
        <f t="shared" si="21"/>
        <v>3.4661639695609763</v>
      </c>
    </row>
    <row r="228" spans="3:40">
      <c r="C228">
        <v>2003</v>
      </c>
      <c r="D228">
        <v>502</v>
      </c>
      <c r="E228">
        <v>1</v>
      </c>
      <c r="F228">
        <v>1</v>
      </c>
      <c r="G228">
        <v>89</v>
      </c>
      <c r="H228">
        <v>0.46797389099999998</v>
      </c>
      <c r="I228">
        <v>2008.0097560975619</v>
      </c>
      <c r="J228">
        <v>5.2581336067415727E-3</v>
      </c>
      <c r="Y228">
        <v>2008.0097560975619</v>
      </c>
      <c r="Z228">
        <v>5.2581336067415727E-3</v>
      </c>
      <c r="AC228">
        <v>2003</v>
      </c>
      <c r="AD228">
        <v>502</v>
      </c>
      <c r="AE228">
        <v>1</v>
      </c>
      <c r="AF228">
        <v>1</v>
      </c>
      <c r="AG228">
        <v>89</v>
      </c>
      <c r="AH228">
        <v>0.46797389099999998</v>
      </c>
      <c r="AI228">
        <f t="shared" si="20"/>
        <v>2008.0097560975619</v>
      </c>
      <c r="AJ228">
        <f>AH228/AG228</f>
        <v>5.2581336067415727E-3</v>
      </c>
      <c r="AK228" s="4">
        <v>1.9703879356384277</v>
      </c>
      <c r="AM228">
        <v>29.881097560975618</v>
      </c>
      <c r="AN228">
        <f t="shared" si="21"/>
        <v>2.0080097560975618</v>
      </c>
    </row>
    <row r="229" spans="3:40">
      <c r="C229">
        <v>2003</v>
      </c>
      <c r="D229">
        <v>502</v>
      </c>
      <c r="E229">
        <v>1</v>
      </c>
      <c r="F229">
        <v>2</v>
      </c>
      <c r="G229">
        <v>89</v>
      </c>
      <c r="H229">
        <v>0.43982700000000002</v>
      </c>
      <c r="I229">
        <v>2156.7512195121958</v>
      </c>
      <c r="J229">
        <v>4.941876404494382E-3</v>
      </c>
      <c r="Y229">
        <v>2156.7512195121958</v>
      </c>
      <c r="Z229">
        <v>4.941876404494382E-3</v>
      </c>
      <c r="AC229">
        <v>2003</v>
      </c>
      <c r="AD229">
        <v>502</v>
      </c>
      <c r="AE229">
        <v>1</v>
      </c>
      <c r="AF229">
        <v>2</v>
      </c>
      <c r="AG229">
        <v>89</v>
      </c>
      <c r="AH229">
        <v>0.43982700000000002</v>
      </c>
      <c r="AI229">
        <f t="shared" si="20"/>
        <v>2156.7512195121958</v>
      </c>
      <c r="AJ229">
        <f>AH229/AG229</f>
        <v>4.941876404494382E-3</v>
      </c>
      <c r="AK229" s="4">
        <v>1.9146268367767334</v>
      </c>
      <c r="AM229">
        <v>32.094512195121958</v>
      </c>
      <c r="AN229">
        <f t="shared" si="21"/>
        <v>2.1567512195121958</v>
      </c>
    </row>
    <row r="230" spans="3:40">
      <c r="C230">
        <v>2003</v>
      </c>
      <c r="D230">
        <v>502</v>
      </c>
      <c r="E230">
        <v>1</v>
      </c>
      <c r="F230">
        <v>3</v>
      </c>
      <c r="G230">
        <v>89</v>
      </c>
      <c r="H230" t="s">
        <v>17</v>
      </c>
      <c r="I230">
        <v>3625.5731707317086</v>
      </c>
      <c r="J230" t="s">
        <v>17</v>
      </c>
      <c r="Y230">
        <v>3625.5731707317086</v>
      </c>
      <c r="Z230" t="s">
        <v>17</v>
      </c>
      <c r="AC230">
        <v>2003</v>
      </c>
      <c r="AD230">
        <v>502</v>
      </c>
      <c r="AE230">
        <v>1</v>
      </c>
      <c r="AF230">
        <v>3</v>
      </c>
      <c r="AG230">
        <v>89</v>
      </c>
      <c r="AH230" t="s">
        <v>17</v>
      </c>
      <c r="AI230">
        <f t="shared" si="20"/>
        <v>3625.5731707317086</v>
      </c>
      <c r="AJ230" s="129" t="s">
        <v>17</v>
      </c>
      <c r="AK230" s="4">
        <v>1.8519691228866577</v>
      </c>
      <c r="AM230">
        <v>53.951981707317081</v>
      </c>
      <c r="AN230">
        <f t="shared" si="21"/>
        <v>3.6255731707317085</v>
      </c>
    </row>
    <row r="231" spans="3:40">
      <c r="C231">
        <v>2003</v>
      </c>
      <c r="D231">
        <v>502</v>
      </c>
      <c r="E231">
        <v>1</v>
      </c>
      <c r="F231">
        <v>4</v>
      </c>
      <c r="G231">
        <v>89</v>
      </c>
      <c r="H231">
        <v>0.70128621700000005</v>
      </c>
      <c r="I231">
        <v>3383.8682926829274</v>
      </c>
      <c r="J231">
        <v>7.8796204157303377E-3</v>
      </c>
      <c r="Y231">
        <v>3383.8682926829274</v>
      </c>
      <c r="Z231">
        <v>7.8796204157303377E-3</v>
      </c>
      <c r="AC231">
        <v>2003</v>
      </c>
      <c r="AD231">
        <v>502</v>
      </c>
      <c r="AE231">
        <v>1</v>
      </c>
      <c r="AF231">
        <v>4</v>
      </c>
      <c r="AG231">
        <v>89</v>
      </c>
      <c r="AH231">
        <v>0.70128621700000005</v>
      </c>
      <c r="AI231">
        <f t="shared" si="20"/>
        <v>3383.8682926829274</v>
      </c>
      <c r="AJ231">
        <f>AH231/AG231</f>
        <v>7.8796204157303377E-3</v>
      </c>
      <c r="AK231" s="4">
        <v>1.821092963218689</v>
      </c>
      <c r="AM231">
        <v>50.355182926829272</v>
      </c>
      <c r="AN231">
        <f t="shared" si="21"/>
        <v>3.3838682926829273</v>
      </c>
    </row>
    <row r="232" spans="3:40">
      <c r="C232">
        <v>2003</v>
      </c>
      <c r="D232">
        <v>502</v>
      </c>
      <c r="E232">
        <v>1</v>
      </c>
      <c r="F232">
        <v>5</v>
      </c>
      <c r="G232">
        <v>89</v>
      </c>
      <c r="H232">
        <v>0.75533109799999998</v>
      </c>
      <c r="I232">
        <v>4834.0975609756106</v>
      </c>
      <c r="J232">
        <v>8.4868662696629214E-3</v>
      </c>
      <c r="Y232">
        <v>4834.0975609756106</v>
      </c>
      <c r="Z232">
        <v>8.4868662696629214E-3</v>
      </c>
      <c r="AC232">
        <v>2003</v>
      </c>
      <c r="AD232">
        <v>502</v>
      </c>
      <c r="AE232">
        <v>1</v>
      </c>
      <c r="AF232">
        <v>5</v>
      </c>
      <c r="AG232">
        <v>89</v>
      </c>
      <c r="AH232">
        <v>0.75533109799999998</v>
      </c>
      <c r="AI232">
        <f t="shared" si="20"/>
        <v>4834.0975609756106</v>
      </c>
      <c r="AJ232">
        <f>AH232/AG232</f>
        <v>8.4868662696629214E-3</v>
      </c>
      <c r="AK232" s="4">
        <v>1.9638280868530273</v>
      </c>
      <c r="AM232">
        <v>71.935975609756099</v>
      </c>
      <c r="AN232">
        <f t="shared" si="21"/>
        <v>4.8340975609756107</v>
      </c>
    </row>
    <row r="233" spans="3:40">
      <c r="C233">
        <v>2003</v>
      </c>
      <c r="D233">
        <v>502</v>
      </c>
      <c r="E233">
        <v>1</v>
      </c>
      <c r="F233">
        <v>6</v>
      </c>
      <c r="G233">
        <v>89</v>
      </c>
      <c r="H233">
        <v>0.76742703400000001</v>
      </c>
      <c r="I233">
        <v>5429.0634146341472</v>
      </c>
      <c r="J233">
        <v>8.6227756629213489E-3</v>
      </c>
      <c r="Y233">
        <v>5429.0634146341472</v>
      </c>
      <c r="Z233">
        <v>8.6227756629213489E-3</v>
      </c>
      <c r="AC233">
        <v>2003</v>
      </c>
      <c r="AD233">
        <v>502</v>
      </c>
      <c r="AE233">
        <v>1</v>
      </c>
      <c r="AF233">
        <v>6</v>
      </c>
      <c r="AG233">
        <v>89</v>
      </c>
      <c r="AH233">
        <v>0.76742703400000001</v>
      </c>
      <c r="AI233">
        <f t="shared" si="20"/>
        <v>5429.0634146341472</v>
      </c>
      <c r="AJ233">
        <f>AH233/AG233</f>
        <v>8.6227756629213489E-3</v>
      </c>
      <c r="AK233" s="4">
        <v>2.2099466323852539</v>
      </c>
      <c r="AM233">
        <v>80.78963414634147</v>
      </c>
      <c r="AN233">
        <f t="shared" si="21"/>
        <v>5.4290634146341468</v>
      </c>
    </row>
    <row r="234" spans="3:40">
      <c r="C234">
        <v>2003</v>
      </c>
      <c r="D234">
        <v>502</v>
      </c>
      <c r="E234">
        <v>1</v>
      </c>
      <c r="F234">
        <v>7</v>
      </c>
      <c r="G234">
        <v>89</v>
      </c>
      <c r="H234">
        <v>0.80169577400000003</v>
      </c>
      <c r="I234">
        <v>5968.2512195121963</v>
      </c>
      <c r="J234">
        <v>9.0078176853932591E-3</v>
      </c>
      <c r="Y234">
        <v>5968.2512195121963</v>
      </c>
      <c r="Z234">
        <v>9.0078176853932591E-3</v>
      </c>
      <c r="AC234">
        <v>2003</v>
      </c>
      <c r="AD234">
        <v>502</v>
      </c>
      <c r="AE234">
        <v>1</v>
      </c>
      <c r="AF234">
        <v>7</v>
      </c>
      <c r="AG234">
        <v>89</v>
      </c>
      <c r="AH234">
        <v>0.80169577400000003</v>
      </c>
      <c r="AI234">
        <f t="shared" si="20"/>
        <v>5968.2512195121963</v>
      </c>
      <c r="AJ234">
        <f>AH234/AG234</f>
        <v>9.0078176853932591E-3</v>
      </c>
      <c r="AK234" s="4">
        <v>2.6728212833404541</v>
      </c>
      <c r="AM234">
        <v>88.813262195121965</v>
      </c>
      <c r="AN234">
        <f t="shared" si="21"/>
        <v>5.9682512195121964</v>
      </c>
    </row>
    <row r="235" spans="3:40">
      <c r="C235">
        <v>2003</v>
      </c>
      <c r="D235">
        <v>502</v>
      </c>
      <c r="E235">
        <v>1</v>
      </c>
      <c r="F235">
        <v>8</v>
      </c>
      <c r="G235" t="s">
        <v>17</v>
      </c>
      <c r="H235" t="s">
        <v>17</v>
      </c>
      <c r="I235">
        <v>4722.5414634146346</v>
      </c>
      <c r="J235" t="s">
        <v>17</v>
      </c>
      <c r="Y235">
        <v>4722.5414634146346</v>
      </c>
      <c r="AC235">
        <v>2003</v>
      </c>
      <c r="AD235">
        <v>502</v>
      </c>
      <c r="AE235">
        <v>1</v>
      </c>
      <c r="AF235">
        <v>8</v>
      </c>
      <c r="AG235" t="s">
        <v>17</v>
      </c>
      <c r="AH235" t="s">
        <v>17</v>
      </c>
      <c r="AI235">
        <f t="shared" si="20"/>
        <v>4722.5414634146346</v>
      </c>
      <c r="AJ235" t="s">
        <v>17</v>
      </c>
      <c r="AK235" s="4">
        <v>2.5467772483825684</v>
      </c>
      <c r="AM235">
        <v>70.275914634146346</v>
      </c>
      <c r="AN235">
        <f t="shared" si="21"/>
        <v>4.7225414634146343</v>
      </c>
    </row>
    <row r="236" spans="3:40">
      <c r="C236">
        <v>2003</v>
      </c>
      <c r="D236">
        <v>502</v>
      </c>
      <c r="E236">
        <v>1</v>
      </c>
      <c r="F236">
        <v>9</v>
      </c>
      <c r="G236" t="s">
        <v>17</v>
      </c>
      <c r="H236" t="s">
        <v>17</v>
      </c>
      <c r="I236">
        <v>4927.0609756097574</v>
      </c>
      <c r="J236" t="s">
        <v>17</v>
      </c>
      <c r="Y236">
        <v>4927.0609756097574</v>
      </c>
      <c r="AC236">
        <v>2003</v>
      </c>
      <c r="AD236">
        <v>502</v>
      </c>
      <c r="AE236">
        <v>1</v>
      </c>
      <c r="AF236">
        <v>9</v>
      </c>
      <c r="AG236" t="s">
        <v>17</v>
      </c>
      <c r="AH236" t="s">
        <v>17</v>
      </c>
      <c r="AI236">
        <f t="shared" si="20"/>
        <v>4927.0609756097574</v>
      </c>
      <c r="AJ236" t="s">
        <v>17</v>
      </c>
      <c r="AK236" s="4">
        <v>2.2185816764831543</v>
      </c>
      <c r="AM236">
        <v>73.319359756097569</v>
      </c>
      <c r="AN236">
        <f t="shared" si="21"/>
        <v>4.9270609756097574</v>
      </c>
    </row>
    <row r="237" spans="3:40">
      <c r="C237">
        <v>2003</v>
      </c>
      <c r="D237">
        <v>502</v>
      </c>
      <c r="E237">
        <v>1</v>
      </c>
      <c r="F237">
        <v>10</v>
      </c>
      <c r="G237" t="s">
        <v>17</v>
      </c>
      <c r="H237" t="s">
        <v>17</v>
      </c>
      <c r="I237">
        <v>5596.3975609756117</v>
      </c>
      <c r="J237" t="s">
        <v>17</v>
      </c>
      <c r="Y237">
        <v>5596.3975609756117</v>
      </c>
      <c r="AC237">
        <v>2003</v>
      </c>
      <c r="AD237">
        <v>502</v>
      </c>
      <c r="AE237">
        <v>1</v>
      </c>
      <c r="AF237">
        <v>10</v>
      </c>
      <c r="AG237" t="s">
        <v>17</v>
      </c>
      <c r="AH237" t="s">
        <v>17</v>
      </c>
      <c r="AI237">
        <f t="shared" si="20"/>
        <v>5596.3975609756117</v>
      </c>
      <c r="AJ237" t="s">
        <v>17</v>
      </c>
      <c r="AK237" s="4">
        <v>2.1574103832244873</v>
      </c>
      <c r="AM237">
        <v>83.279725609756113</v>
      </c>
      <c r="AN237">
        <f t="shared" si="21"/>
        <v>5.5963975609756114</v>
      </c>
    </row>
    <row r="238" spans="3:40">
      <c r="C238">
        <v>2003</v>
      </c>
      <c r="D238">
        <v>502</v>
      </c>
      <c r="E238">
        <v>1</v>
      </c>
      <c r="F238">
        <v>11</v>
      </c>
      <c r="G238" t="s">
        <v>17</v>
      </c>
      <c r="H238" t="s">
        <v>17</v>
      </c>
      <c r="I238">
        <v>4908.4682926829273</v>
      </c>
      <c r="J238" t="s">
        <v>17</v>
      </c>
      <c r="Y238">
        <v>4908.4682926829273</v>
      </c>
      <c r="AC238">
        <v>2003</v>
      </c>
      <c r="AD238">
        <v>502</v>
      </c>
      <c r="AE238">
        <v>1</v>
      </c>
      <c r="AF238">
        <v>11</v>
      </c>
      <c r="AG238" t="s">
        <v>17</v>
      </c>
      <c r="AH238" t="s">
        <v>17</v>
      </c>
      <c r="AI238">
        <f t="shared" si="20"/>
        <v>4908.4682926829273</v>
      </c>
      <c r="AJ238" t="s">
        <v>17</v>
      </c>
      <c r="AK238" s="4">
        <v>2.6758465766906738</v>
      </c>
      <c r="AM238">
        <v>73.042682926829272</v>
      </c>
      <c r="AN238">
        <f t="shared" si="21"/>
        <v>4.9084682926829277</v>
      </c>
    </row>
    <row r="239" spans="3:40">
      <c r="C239">
        <v>2003</v>
      </c>
      <c r="D239">
        <v>502</v>
      </c>
      <c r="E239">
        <v>1</v>
      </c>
      <c r="F239">
        <v>12</v>
      </c>
      <c r="G239" t="s">
        <v>17</v>
      </c>
      <c r="H239" t="s">
        <v>17</v>
      </c>
      <c r="I239">
        <v>6581.8097560975621</v>
      </c>
      <c r="J239" t="s">
        <v>17</v>
      </c>
      <c r="Y239">
        <v>6581.8097560975621</v>
      </c>
      <c r="AC239">
        <v>2003</v>
      </c>
      <c r="AD239">
        <v>502</v>
      </c>
      <c r="AE239">
        <v>1</v>
      </c>
      <c r="AF239">
        <v>12</v>
      </c>
      <c r="AG239" t="s">
        <v>17</v>
      </c>
      <c r="AH239" t="s">
        <v>17</v>
      </c>
      <c r="AI239">
        <f t="shared" si="20"/>
        <v>6581.8097560975621</v>
      </c>
      <c r="AJ239" t="s">
        <v>17</v>
      </c>
      <c r="AK239" s="4">
        <v>2.6636064052581787</v>
      </c>
      <c r="AM239">
        <v>97.943597560975618</v>
      </c>
      <c r="AN239">
        <f t="shared" si="21"/>
        <v>6.5818097560975621</v>
      </c>
    </row>
    <row r="240" spans="3:40">
      <c r="C240">
        <v>2003</v>
      </c>
      <c r="D240">
        <v>502</v>
      </c>
      <c r="E240">
        <v>1</v>
      </c>
      <c r="F240">
        <v>13</v>
      </c>
      <c r="G240" t="s">
        <v>17</v>
      </c>
      <c r="H240" t="s">
        <v>17</v>
      </c>
      <c r="I240">
        <v>4796.9121951219522</v>
      </c>
      <c r="J240" t="s">
        <v>17</v>
      </c>
      <c r="Y240">
        <v>4796.9121951219522</v>
      </c>
      <c r="AC240">
        <v>2003</v>
      </c>
      <c r="AD240">
        <v>502</v>
      </c>
      <c r="AE240">
        <v>1</v>
      </c>
      <c r="AF240">
        <v>13</v>
      </c>
      <c r="AG240" t="s">
        <v>17</v>
      </c>
      <c r="AH240" t="s">
        <v>17</v>
      </c>
      <c r="AI240">
        <f t="shared" si="20"/>
        <v>4796.9121951219522</v>
      </c>
      <c r="AJ240" t="s">
        <v>17</v>
      </c>
      <c r="AK240" s="129" t="s">
        <v>17</v>
      </c>
      <c r="AM240">
        <v>71.382621951219519</v>
      </c>
      <c r="AN240">
        <f t="shared" si="21"/>
        <v>4.7969121951219522</v>
      </c>
    </row>
    <row r="241" spans="3:40">
      <c r="C241">
        <v>2003</v>
      </c>
      <c r="D241">
        <v>502</v>
      </c>
      <c r="E241">
        <v>1</v>
      </c>
      <c r="F241">
        <v>14</v>
      </c>
      <c r="G241" t="s">
        <v>17</v>
      </c>
      <c r="H241" t="s">
        <v>17</v>
      </c>
      <c r="I241">
        <v>5150.1731707317085</v>
      </c>
      <c r="J241" t="s">
        <v>17</v>
      </c>
      <c r="Y241">
        <v>5150.1731707317085</v>
      </c>
      <c r="AC241">
        <v>2003</v>
      </c>
      <c r="AD241">
        <v>502</v>
      </c>
      <c r="AE241">
        <v>1</v>
      </c>
      <c r="AF241">
        <v>14</v>
      </c>
      <c r="AG241" t="s">
        <v>17</v>
      </c>
      <c r="AH241" t="s">
        <v>17</v>
      </c>
      <c r="AI241">
        <f t="shared" si="20"/>
        <v>5150.1731707317085</v>
      </c>
      <c r="AJ241" t="s">
        <v>17</v>
      </c>
      <c r="AK241" s="4">
        <v>2.1257412433624268</v>
      </c>
      <c r="AM241">
        <v>76.639481707317088</v>
      </c>
      <c r="AN241">
        <f t="shared" si="21"/>
        <v>5.1501731707317084</v>
      </c>
    </row>
    <row r="242" spans="3:40">
      <c r="C242">
        <v>2003</v>
      </c>
      <c r="D242">
        <v>502</v>
      </c>
      <c r="E242">
        <v>2</v>
      </c>
      <c r="F242">
        <v>1</v>
      </c>
      <c r="G242">
        <v>89</v>
      </c>
      <c r="H242">
        <v>0.42804341000000001</v>
      </c>
      <c r="I242">
        <v>1524.6000000000001</v>
      </c>
      <c r="J242">
        <v>4.8094765168539329E-3</v>
      </c>
      <c r="Y242">
        <v>1524.6000000000001</v>
      </c>
      <c r="Z242">
        <v>4.8094765168539329E-3</v>
      </c>
      <c r="AC242">
        <v>2003</v>
      </c>
      <c r="AD242">
        <v>502</v>
      </c>
      <c r="AE242">
        <v>2</v>
      </c>
      <c r="AF242">
        <v>1</v>
      </c>
      <c r="AG242">
        <v>89</v>
      </c>
      <c r="AH242">
        <v>0.42804341000000001</v>
      </c>
      <c r="AI242">
        <f t="shared" si="20"/>
        <v>1524.6000000000001</v>
      </c>
      <c r="AJ242">
        <f t="shared" ref="AJ242:AJ248" si="24">AH242/AG242</f>
        <v>4.8094765168539329E-3</v>
      </c>
      <c r="AK242" s="4">
        <v>1.8945884704589844</v>
      </c>
      <c r="AM242">
        <v>22.6875</v>
      </c>
      <c r="AN242">
        <f t="shared" si="21"/>
        <v>1.5246000000000002</v>
      </c>
    </row>
    <row r="243" spans="3:40">
      <c r="C243">
        <v>2003</v>
      </c>
      <c r="D243">
        <v>502</v>
      </c>
      <c r="E243">
        <v>2</v>
      </c>
      <c r="F243">
        <v>2</v>
      </c>
      <c r="G243">
        <v>89</v>
      </c>
      <c r="H243">
        <v>0.56648767899999997</v>
      </c>
      <c r="I243">
        <v>2658.753658536586</v>
      </c>
      <c r="J243">
        <v>6.3650301011235954E-3</v>
      </c>
      <c r="Y243">
        <v>2658.753658536586</v>
      </c>
      <c r="Z243">
        <v>6.3650301011235954E-3</v>
      </c>
      <c r="AC243">
        <v>2003</v>
      </c>
      <c r="AD243">
        <v>502</v>
      </c>
      <c r="AE243">
        <v>2</v>
      </c>
      <c r="AF243">
        <v>2</v>
      </c>
      <c r="AG243">
        <v>89</v>
      </c>
      <c r="AH243">
        <v>0.56648767899999997</v>
      </c>
      <c r="AI243">
        <f t="shared" si="20"/>
        <v>2658.753658536586</v>
      </c>
      <c r="AJ243">
        <f t="shared" si="24"/>
        <v>6.3650301011235954E-3</v>
      </c>
      <c r="AK243" s="4">
        <v>1.7768585681915283</v>
      </c>
      <c r="AM243">
        <v>39.564786585365859</v>
      </c>
      <c r="AN243">
        <f t="shared" si="21"/>
        <v>2.6587536585365861</v>
      </c>
    </row>
    <row r="244" spans="3:40">
      <c r="C244">
        <v>2003</v>
      </c>
      <c r="D244">
        <v>502</v>
      </c>
      <c r="E244">
        <v>2</v>
      </c>
      <c r="F244">
        <v>3</v>
      </c>
      <c r="G244">
        <v>89</v>
      </c>
      <c r="H244">
        <v>0.60980182500000002</v>
      </c>
      <c r="I244">
        <v>2974.8292682926835</v>
      </c>
      <c r="J244">
        <v>6.8517058988764043E-3</v>
      </c>
      <c r="Y244">
        <v>2974.8292682926835</v>
      </c>
      <c r="Z244">
        <v>6.8517058988764043E-3</v>
      </c>
      <c r="AC244">
        <v>2003</v>
      </c>
      <c r="AD244">
        <v>502</v>
      </c>
      <c r="AE244">
        <v>2</v>
      </c>
      <c r="AF244">
        <v>3</v>
      </c>
      <c r="AG244">
        <v>89</v>
      </c>
      <c r="AH244">
        <v>0.60980182500000002</v>
      </c>
      <c r="AI244">
        <f t="shared" si="20"/>
        <v>2974.8292682926835</v>
      </c>
      <c r="AJ244">
        <f t="shared" si="24"/>
        <v>6.8517058988764043E-3</v>
      </c>
      <c r="AK244" s="4">
        <v>1.8751169443130493</v>
      </c>
      <c r="AM244">
        <v>44.268292682926834</v>
      </c>
      <c r="AN244">
        <f t="shared" si="21"/>
        <v>2.9748292682926833</v>
      </c>
    </row>
    <row r="245" spans="3:40">
      <c r="C245">
        <v>2003</v>
      </c>
      <c r="D245">
        <v>502</v>
      </c>
      <c r="E245">
        <v>2</v>
      </c>
      <c r="F245">
        <v>4</v>
      </c>
      <c r="G245">
        <v>89</v>
      </c>
      <c r="H245">
        <v>0.70548253699999997</v>
      </c>
      <c r="I245">
        <v>4945.6536585365866</v>
      </c>
      <c r="J245">
        <v>7.9267700786516855E-3</v>
      </c>
      <c r="Y245">
        <v>4945.6536585365866</v>
      </c>
      <c r="Z245">
        <v>7.9267700786516855E-3</v>
      </c>
      <c r="AC245">
        <v>2003</v>
      </c>
      <c r="AD245">
        <v>502</v>
      </c>
      <c r="AE245">
        <v>2</v>
      </c>
      <c r="AF245">
        <v>4</v>
      </c>
      <c r="AG245">
        <v>89</v>
      </c>
      <c r="AH245">
        <v>0.70548253699999997</v>
      </c>
      <c r="AI245">
        <f t="shared" si="20"/>
        <v>4945.6536585365866</v>
      </c>
      <c r="AJ245">
        <f t="shared" si="24"/>
        <v>7.9267700786516855E-3</v>
      </c>
      <c r="AK245" s="4">
        <v>2.3964643478393555</v>
      </c>
      <c r="AM245">
        <v>73.596036585365866</v>
      </c>
      <c r="AN245">
        <f t="shared" si="21"/>
        <v>4.9456536585365862</v>
      </c>
    </row>
    <row r="246" spans="3:40">
      <c r="C246">
        <v>2003</v>
      </c>
      <c r="D246">
        <v>502</v>
      </c>
      <c r="E246">
        <v>2</v>
      </c>
      <c r="F246">
        <v>5</v>
      </c>
      <c r="G246">
        <v>89</v>
      </c>
      <c r="H246">
        <v>0.74419301900000001</v>
      </c>
      <c r="I246">
        <v>4703.9487804878063</v>
      </c>
      <c r="J246">
        <v>8.3617193146067418E-3</v>
      </c>
      <c r="Y246">
        <v>4703.9487804878063</v>
      </c>
      <c r="Z246">
        <v>8.3617193146067418E-3</v>
      </c>
      <c r="AC246">
        <v>2003</v>
      </c>
      <c r="AD246">
        <v>502</v>
      </c>
      <c r="AE246">
        <v>2</v>
      </c>
      <c r="AF246">
        <v>5</v>
      </c>
      <c r="AG246">
        <v>89</v>
      </c>
      <c r="AH246">
        <v>0.74419301900000001</v>
      </c>
      <c r="AI246">
        <f t="shared" si="20"/>
        <v>4703.9487804878063</v>
      </c>
      <c r="AJ246">
        <f t="shared" si="24"/>
        <v>8.3617193146067418E-3</v>
      </c>
      <c r="AK246" s="4">
        <v>1.8725122213363647</v>
      </c>
      <c r="AM246">
        <v>69.999237804878064</v>
      </c>
      <c r="AN246">
        <f t="shared" si="21"/>
        <v>4.7039487804878064</v>
      </c>
    </row>
    <row r="247" spans="3:40">
      <c r="C247">
        <v>2003</v>
      </c>
      <c r="D247">
        <v>502</v>
      </c>
      <c r="E247">
        <v>2</v>
      </c>
      <c r="F247">
        <v>6</v>
      </c>
      <c r="G247">
        <v>89</v>
      </c>
      <c r="H247">
        <v>0.803211389</v>
      </c>
      <c r="I247">
        <v>6637.5878048780514</v>
      </c>
      <c r="J247">
        <v>9.02484706741573E-3</v>
      </c>
      <c r="Y247">
        <v>6637.5878048780514</v>
      </c>
      <c r="Z247">
        <v>9.02484706741573E-3</v>
      </c>
      <c r="AC247">
        <v>2003</v>
      </c>
      <c r="AD247">
        <v>502</v>
      </c>
      <c r="AE247">
        <v>2</v>
      </c>
      <c r="AF247">
        <v>6</v>
      </c>
      <c r="AG247">
        <v>89</v>
      </c>
      <c r="AH247">
        <v>0.803211389</v>
      </c>
      <c r="AI247">
        <f t="shared" si="20"/>
        <v>6637.5878048780514</v>
      </c>
      <c r="AJ247">
        <f t="shared" si="24"/>
        <v>9.02484706741573E-3</v>
      </c>
      <c r="AK247" s="4">
        <v>2.2884190082550049</v>
      </c>
      <c r="AM247">
        <v>98.773628048780509</v>
      </c>
      <c r="AN247">
        <f t="shared" si="21"/>
        <v>6.6375878048780512</v>
      </c>
    </row>
    <row r="248" spans="3:40">
      <c r="C248">
        <v>2003</v>
      </c>
      <c r="D248">
        <v>502</v>
      </c>
      <c r="E248">
        <v>2</v>
      </c>
      <c r="F248">
        <v>7</v>
      </c>
      <c r="G248">
        <v>89</v>
      </c>
      <c r="H248">
        <v>0.822571685</v>
      </c>
      <c r="I248">
        <v>5707.9536585365868</v>
      </c>
      <c r="J248">
        <v>9.2423784831460673E-3</v>
      </c>
      <c r="Y248">
        <v>5707.9536585365868</v>
      </c>
      <c r="Z248">
        <v>9.2423784831460673E-3</v>
      </c>
      <c r="AC248">
        <v>2003</v>
      </c>
      <c r="AD248">
        <v>502</v>
      </c>
      <c r="AE248">
        <v>2</v>
      </c>
      <c r="AF248">
        <v>7</v>
      </c>
      <c r="AG248">
        <v>89</v>
      </c>
      <c r="AH248">
        <v>0.822571685</v>
      </c>
      <c r="AI248">
        <f t="shared" si="20"/>
        <v>5707.9536585365868</v>
      </c>
      <c r="AJ248">
        <f t="shared" si="24"/>
        <v>9.2423784831460673E-3</v>
      </c>
      <c r="AK248" s="4">
        <v>2.7278752326965332</v>
      </c>
      <c r="AM248">
        <v>84.939786585365866</v>
      </c>
      <c r="AN248">
        <f t="shared" si="21"/>
        <v>5.7079536585365869</v>
      </c>
    </row>
    <row r="249" spans="3:40">
      <c r="C249">
        <v>2003</v>
      </c>
      <c r="D249">
        <v>502</v>
      </c>
      <c r="E249">
        <v>2</v>
      </c>
      <c r="F249">
        <v>8</v>
      </c>
      <c r="G249" t="s">
        <v>17</v>
      </c>
      <c r="H249" t="s">
        <v>17</v>
      </c>
      <c r="I249">
        <v>4982.839024390245</v>
      </c>
      <c r="J249" t="s">
        <v>17</v>
      </c>
      <c r="Y249">
        <v>4982.839024390245</v>
      </c>
      <c r="AC249">
        <v>2003</v>
      </c>
      <c r="AD249">
        <v>502</v>
      </c>
      <c r="AE249">
        <v>2</v>
      </c>
      <c r="AF249">
        <v>8</v>
      </c>
      <c r="AG249" t="s">
        <v>17</v>
      </c>
      <c r="AH249" t="s">
        <v>17</v>
      </c>
      <c r="AI249">
        <f t="shared" si="20"/>
        <v>4982.839024390245</v>
      </c>
      <c r="AJ249" t="s">
        <v>17</v>
      </c>
      <c r="AK249" s="4">
        <v>2.210676908493042</v>
      </c>
      <c r="AM249">
        <v>74.149390243902445</v>
      </c>
      <c r="AN249">
        <f t="shared" si="21"/>
        <v>4.9828390243902447</v>
      </c>
    </row>
    <row r="250" spans="3:40">
      <c r="C250">
        <v>2003</v>
      </c>
      <c r="D250">
        <v>502</v>
      </c>
      <c r="E250">
        <v>2</v>
      </c>
      <c r="F250">
        <v>9</v>
      </c>
      <c r="G250" t="s">
        <v>17</v>
      </c>
      <c r="H250" t="s">
        <v>17</v>
      </c>
      <c r="I250">
        <v>6079.8073170731732</v>
      </c>
      <c r="J250" t="s">
        <v>17</v>
      </c>
      <c r="Y250">
        <v>6079.8073170731732</v>
      </c>
      <c r="AC250">
        <v>2003</v>
      </c>
      <c r="AD250">
        <v>502</v>
      </c>
      <c r="AE250">
        <v>2</v>
      </c>
      <c r="AF250">
        <v>9</v>
      </c>
      <c r="AG250" t="s">
        <v>17</v>
      </c>
      <c r="AH250" t="s">
        <v>17</v>
      </c>
      <c r="AI250">
        <f t="shared" si="20"/>
        <v>6079.8073170731732</v>
      </c>
      <c r="AJ250" t="s">
        <v>17</v>
      </c>
      <c r="AK250" s="4">
        <v>2.2187459468841553</v>
      </c>
      <c r="AM250">
        <v>90.473323170731732</v>
      </c>
      <c r="AN250">
        <f t="shared" si="21"/>
        <v>6.0798073170731728</v>
      </c>
    </row>
    <row r="251" spans="3:40">
      <c r="C251">
        <v>2003</v>
      </c>
      <c r="D251">
        <v>502</v>
      </c>
      <c r="E251">
        <v>2</v>
      </c>
      <c r="F251">
        <v>10</v>
      </c>
      <c r="G251" t="s">
        <v>17</v>
      </c>
      <c r="H251" t="s">
        <v>17</v>
      </c>
      <c r="I251">
        <v>6526.0317073170745</v>
      </c>
      <c r="J251" t="s">
        <v>17</v>
      </c>
      <c r="Y251">
        <v>6526.0317073170745</v>
      </c>
      <c r="AC251">
        <v>2003</v>
      </c>
      <c r="AD251">
        <v>502</v>
      </c>
      <c r="AE251">
        <v>2</v>
      </c>
      <c r="AF251">
        <v>10</v>
      </c>
      <c r="AG251" t="s">
        <v>17</v>
      </c>
      <c r="AH251" t="s">
        <v>17</v>
      </c>
      <c r="AI251">
        <f t="shared" si="20"/>
        <v>6526.0317073170745</v>
      </c>
      <c r="AJ251" t="s">
        <v>17</v>
      </c>
      <c r="AK251" s="4">
        <v>2.2094707489013672</v>
      </c>
      <c r="AM251">
        <v>97.113567073170742</v>
      </c>
      <c r="AN251">
        <f t="shared" si="21"/>
        <v>6.5260317073170748</v>
      </c>
    </row>
    <row r="252" spans="3:40">
      <c r="C252">
        <v>2003</v>
      </c>
      <c r="D252">
        <v>502</v>
      </c>
      <c r="E252">
        <v>2</v>
      </c>
      <c r="F252">
        <v>11</v>
      </c>
      <c r="G252" t="s">
        <v>17</v>
      </c>
      <c r="H252" t="s">
        <v>17</v>
      </c>
      <c r="I252">
        <v>5856.6951219512212</v>
      </c>
      <c r="J252" t="s">
        <v>17</v>
      </c>
      <c r="Y252">
        <v>5856.6951219512212</v>
      </c>
      <c r="AC252">
        <v>2003</v>
      </c>
      <c r="AD252">
        <v>502</v>
      </c>
      <c r="AE252">
        <v>2</v>
      </c>
      <c r="AF252">
        <v>11</v>
      </c>
      <c r="AG252" t="s">
        <v>17</v>
      </c>
      <c r="AH252" t="s">
        <v>17</v>
      </c>
      <c r="AI252">
        <f t="shared" si="20"/>
        <v>5856.6951219512212</v>
      </c>
      <c r="AJ252" t="s">
        <v>17</v>
      </c>
      <c r="AK252" s="4">
        <v>2.3096871376037598</v>
      </c>
      <c r="AM252">
        <v>87.153201219512212</v>
      </c>
      <c r="AN252">
        <f t="shared" si="21"/>
        <v>5.8566951219512209</v>
      </c>
    </row>
    <row r="253" spans="3:40">
      <c r="C253">
        <v>2003</v>
      </c>
      <c r="D253">
        <v>502</v>
      </c>
      <c r="E253">
        <v>2</v>
      </c>
      <c r="F253">
        <v>12</v>
      </c>
      <c r="G253" t="s">
        <v>17</v>
      </c>
      <c r="H253" t="s">
        <v>17</v>
      </c>
      <c r="I253">
        <v>6563.217073170732</v>
      </c>
      <c r="J253" t="s">
        <v>17</v>
      </c>
      <c r="Y253">
        <v>6563.217073170732</v>
      </c>
      <c r="AC253">
        <v>2003</v>
      </c>
      <c r="AD253">
        <v>502</v>
      </c>
      <c r="AE253">
        <v>2</v>
      </c>
      <c r="AF253">
        <v>12</v>
      </c>
      <c r="AG253" t="s">
        <v>17</v>
      </c>
      <c r="AH253" t="s">
        <v>17</v>
      </c>
      <c r="AI253">
        <f t="shared" si="20"/>
        <v>6563.217073170732</v>
      </c>
      <c r="AJ253" t="s">
        <v>17</v>
      </c>
      <c r="AK253" s="4">
        <v>2.4047732353210449</v>
      </c>
      <c r="AM253">
        <v>97.666920731707307</v>
      </c>
      <c r="AN253">
        <f t="shared" si="21"/>
        <v>6.5632170731707316</v>
      </c>
    </row>
    <row r="254" spans="3:40">
      <c r="C254">
        <v>2003</v>
      </c>
      <c r="D254">
        <v>502</v>
      </c>
      <c r="E254">
        <v>2</v>
      </c>
      <c r="F254">
        <v>13</v>
      </c>
      <c r="G254" t="s">
        <v>17</v>
      </c>
      <c r="H254" t="s">
        <v>17</v>
      </c>
      <c r="I254">
        <v>5224.5439024390244</v>
      </c>
      <c r="J254" t="s">
        <v>17</v>
      </c>
      <c r="Y254">
        <v>5224.5439024390244</v>
      </c>
      <c r="AC254">
        <v>2003</v>
      </c>
      <c r="AD254">
        <v>502</v>
      </c>
      <c r="AE254">
        <v>2</v>
      </c>
      <c r="AF254">
        <v>13</v>
      </c>
      <c r="AG254" t="s">
        <v>17</v>
      </c>
      <c r="AH254" t="s">
        <v>17</v>
      </c>
      <c r="AI254">
        <f t="shared" si="20"/>
        <v>5224.5439024390244</v>
      </c>
      <c r="AJ254" t="s">
        <v>17</v>
      </c>
      <c r="AK254" s="4">
        <v>2.7419147491455078</v>
      </c>
      <c r="AM254">
        <v>77.746189024390247</v>
      </c>
      <c r="AN254">
        <f t="shared" si="21"/>
        <v>5.2245439024390246</v>
      </c>
    </row>
    <row r="255" spans="3:40">
      <c r="C255">
        <v>2003</v>
      </c>
      <c r="D255">
        <v>502</v>
      </c>
      <c r="E255">
        <v>2</v>
      </c>
      <c r="F255">
        <v>14</v>
      </c>
      <c r="G255" t="s">
        <v>17</v>
      </c>
      <c r="H255" t="s">
        <v>17</v>
      </c>
      <c r="I255">
        <v>6433.0682926829286</v>
      </c>
      <c r="J255" t="s">
        <v>17</v>
      </c>
      <c r="Y255">
        <v>6433.0682926829286</v>
      </c>
      <c r="AC255">
        <v>2003</v>
      </c>
      <c r="AD255">
        <v>502</v>
      </c>
      <c r="AE255">
        <v>2</v>
      </c>
      <c r="AF255">
        <v>14</v>
      </c>
      <c r="AG255" t="s">
        <v>17</v>
      </c>
      <c r="AH255" t="s">
        <v>17</v>
      </c>
      <c r="AI255">
        <f t="shared" si="20"/>
        <v>6433.0682926829286</v>
      </c>
      <c r="AJ255" t="s">
        <v>17</v>
      </c>
      <c r="AK255" s="4">
        <v>2.243032693862915</v>
      </c>
      <c r="AM255">
        <v>95.730182926829286</v>
      </c>
      <c r="AN255">
        <f t="shared" si="21"/>
        <v>6.433068292682929</v>
      </c>
    </row>
    <row r="256" spans="3:40">
      <c r="C256">
        <v>2003</v>
      </c>
      <c r="D256">
        <v>502</v>
      </c>
      <c r="E256">
        <v>3</v>
      </c>
      <c r="F256">
        <v>1</v>
      </c>
      <c r="G256">
        <v>89</v>
      </c>
      <c r="H256">
        <v>0.461603661</v>
      </c>
      <c r="I256">
        <v>2156.7512195121958</v>
      </c>
      <c r="J256">
        <v>5.1865579887640451E-3</v>
      </c>
      <c r="Y256">
        <v>2156.7512195121958</v>
      </c>
      <c r="Z256">
        <v>5.1865579887640451E-3</v>
      </c>
      <c r="AC256">
        <v>2003</v>
      </c>
      <c r="AD256">
        <v>502</v>
      </c>
      <c r="AE256">
        <v>3</v>
      </c>
      <c r="AF256">
        <v>1</v>
      </c>
      <c r="AG256">
        <v>89</v>
      </c>
      <c r="AH256">
        <v>0.461603661</v>
      </c>
      <c r="AI256">
        <f t="shared" si="20"/>
        <v>2156.7512195121958</v>
      </c>
      <c r="AJ256">
        <f t="shared" ref="AJ256:AJ262" si="25">AH256/AG256</f>
        <v>5.1865579887640451E-3</v>
      </c>
      <c r="AK256" s="4">
        <v>1.8384608030319214</v>
      </c>
      <c r="AM256">
        <v>32.094512195121958</v>
      </c>
      <c r="AN256">
        <f t="shared" si="21"/>
        <v>2.1567512195121958</v>
      </c>
    </row>
    <row r="257" spans="3:40">
      <c r="C257">
        <v>2003</v>
      </c>
      <c r="D257">
        <v>502</v>
      </c>
      <c r="E257">
        <v>3</v>
      </c>
      <c r="F257">
        <v>2</v>
      </c>
      <c r="G257">
        <v>89</v>
      </c>
      <c r="H257">
        <v>0.55479744200000003</v>
      </c>
      <c r="I257">
        <v>2602.975609756098</v>
      </c>
      <c r="J257">
        <v>6.233679123595506E-3</v>
      </c>
      <c r="Y257">
        <v>2602.975609756098</v>
      </c>
      <c r="Z257">
        <v>6.233679123595506E-3</v>
      </c>
      <c r="AC257">
        <v>2003</v>
      </c>
      <c r="AD257">
        <v>502</v>
      </c>
      <c r="AE257">
        <v>3</v>
      </c>
      <c r="AF257">
        <v>2</v>
      </c>
      <c r="AG257">
        <v>89</v>
      </c>
      <c r="AH257">
        <v>0.55479744200000003</v>
      </c>
      <c r="AI257">
        <f t="shared" si="20"/>
        <v>2602.975609756098</v>
      </c>
      <c r="AJ257">
        <f t="shared" si="25"/>
        <v>6.233679123595506E-3</v>
      </c>
      <c r="AK257" s="4">
        <v>1.8395529985427856</v>
      </c>
      <c r="AM257">
        <v>38.734756097560982</v>
      </c>
      <c r="AN257">
        <f t="shared" si="21"/>
        <v>2.6029756097560979</v>
      </c>
    </row>
    <row r="258" spans="3:40">
      <c r="C258">
        <v>2003</v>
      </c>
      <c r="D258">
        <v>502</v>
      </c>
      <c r="E258">
        <v>3</v>
      </c>
      <c r="F258">
        <v>3</v>
      </c>
      <c r="G258">
        <v>89</v>
      </c>
      <c r="H258">
        <v>0.75973327800000001</v>
      </c>
      <c r="I258">
        <v>4239.131707317074</v>
      </c>
      <c r="J258">
        <v>8.5363289662921341E-3</v>
      </c>
      <c r="Y258">
        <v>4239.131707317074</v>
      </c>
      <c r="Z258">
        <v>8.5363289662921341E-3</v>
      </c>
      <c r="AC258">
        <v>2003</v>
      </c>
      <c r="AD258">
        <v>502</v>
      </c>
      <c r="AE258">
        <v>3</v>
      </c>
      <c r="AF258">
        <v>3</v>
      </c>
      <c r="AG258">
        <v>89</v>
      </c>
      <c r="AH258">
        <v>0.75973327800000001</v>
      </c>
      <c r="AI258">
        <f t="shared" si="20"/>
        <v>4239.131707317074</v>
      </c>
      <c r="AJ258">
        <f t="shared" si="25"/>
        <v>8.5363289662921341E-3</v>
      </c>
      <c r="AK258" s="4">
        <v>1.9332047700881958</v>
      </c>
      <c r="AM258">
        <v>63.082317073170742</v>
      </c>
      <c r="AN258">
        <f t="shared" si="21"/>
        <v>4.2391317073170738</v>
      </c>
    </row>
    <row r="259" spans="3:40">
      <c r="C259">
        <v>2003</v>
      </c>
      <c r="D259">
        <v>502</v>
      </c>
      <c r="E259">
        <v>3</v>
      </c>
      <c r="F259">
        <v>4</v>
      </c>
      <c r="G259">
        <v>89</v>
      </c>
      <c r="H259">
        <v>0.78487313000000003</v>
      </c>
      <c r="I259">
        <v>5001.4317073170741</v>
      </c>
      <c r="J259">
        <v>8.8187992134831465E-3</v>
      </c>
      <c r="Y259">
        <v>5001.4317073170741</v>
      </c>
      <c r="Z259">
        <v>8.8187992134831465E-3</v>
      </c>
      <c r="AC259">
        <v>2003</v>
      </c>
      <c r="AD259">
        <v>502</v>
      </c>
      <c r="AE259">
        <v>3</v>
      </c>
      <c r="AF259">
        <v>4</v>
      </c>
      <c r="AG259">
        <v>89</v>
      </c>
      <c r="AH259">
        <v>0.78487313000000003</v>
      </c>
      <c r="AI259">
        <f t="shared" si="20"/>
        <v>5001.4317073170741</v>
      </c>
      <c r="AJ259">
        <f t="shared" si="25"/>
        <v>8.8187992134831465E-3</v>
      </c>
      <c r="AK259" s="4">
        <v>1.9973645210266113</v>
      </c>
      <c r="AM259">
        <v>74.426067073170742</v>
      </c>
      <c r="AN259">
        <f t="shared" si="21"/>
        <v>5.0014317073170744</v>
      </c>
    </row>
    <row r="260" spans="3:40">
      <c r="C260">
        <v>2003</v>
      </c>
      <c r="D260">
        <v>502</v>
      </c>
      <c r="E260">
        <v>3</v>
      </c>
      <c r="F260">
        <v>5</v>
      </c>
      <c r="G260">
        <v>89</v>
      </c>
      <c r="H260">
        <v>0.77330563500000005</v>
      </c>
      <c r="I260">
        <v>4927.0609756097574</v>
      </c>
      <c r="J260">
        <v>8.6888273595505626E-3</v>
      </c>
      <c r="Y260">
        <v>4927.0609756097574</v>
      </c>
      <c r="Z260">
        <v>8.6888273595505626E-3</v>
      </c>
      <c r="AC260">
        <v>2003</v>
      </c>
      <c r="AD260">
        <v>502</v>
      </c>
      <c r="AE260">
        <v>3</v>
      </c>
      <c r="AF260">
        <v>5</v>
      </c>
      <c r="AG260">
        <v>89</v>
      </c>
      <c r="AH260">
        <v>0.77330563500000005</v>
      </c>
      <c r="AI260">
        <f t="shared" si="20"/>
        <v>4927.0609756097574</v>
      </c>
      <c r="AJ260">
        <f t="shared" si="25"/>
        <v>8.6888273595505626E-3</v>
      </c>
      <c r="AK260" s="4">
        <v>2.2845780849456787</v>
      </c>
      <c r="AM260">
        <v>73.319359756097569</v>
      </c>
      <c r="AN260">
        <f t="shared" si="21"/>
        <v>4.9270609756097574</v>
      </c>
    </row>
    <row r="261" spans="3:40">
      <c r="C261">
        <v>2003</v>
      </c>
      <c r="D261">
        <v>502</v>
      </c>
      <c r="E261">
        <v>3</v>
      </c>
      <c r="F261">
        <v>6</v>
      </c>
      <c r="G261">
        <v>89</v>
      </c>
      <c r="H261">
        <v>0.79255108900000004</v>
      </c>
      <c r="I261">
        <v>6172.77073170732</v>
      </c>
      <c r="J261">
        <v>8.9050684157303377E-3</v>
      </c>
      <c r="Y261">
        <v>6172.77073170732</v>
      </c>
      <c r="Z261">
        <v>8.9050684157303377E-3</v>
      </c>
      <c r="AC261">
        <v>2003</v>
      </c>
      <c r="AD261">
        <v>502</v>
      </c>
      <c r="AE261">
        <v>3</v>
      </c>
      <c r="AF261">
        <v>6</v>
      </c>
      <c r="AG261">
        <v>89</v>
      </c>
      <c r="AH261">
        <v>0.79255108900000004</v>
      </c>
      <c r="AI261">
        <f t="shared" ref="AI261:AI324" si="26">AN261*1000</f>
        <v>6172.77073170732</v>
      </c>
      <c r="AJ261">
        <f t="shared" si="25"/>
        <v>8.9050684157303377E-3</v>
      </c>
      <c r="AK261" s="4">
        <v>2.5081124305725098</v>
      </c>
      <c r="AM261">
        <v>91.856707317073202</v>
      </c>
      <c r="AN261">
        <f t="shared" ref="AN261:AN324" si="27">AM261*60*1.12/1000</f>
        <v>6.1727707317073204</v>
      </c>
    </row>
    <row r="262" spans="3:40">
      <c r="C262">
        <v>2003</v>
      </c>
      <c r="D262">
        <v>502</v>
      </c>
      <c r="E262">
        <v>3</v>
      </c>
      <c r="F262">
        <v>7</v>
      </c>
      <c r="G262">
        <v>89</v>
      </c>
      <c r="H262">
        <v>0.80792036199999995</v>
      </c>
      <c r="I262">
        <v>5763.7317073170743</v>
      </c>
      <c r="J262">
        <v>9.0777568764044934E-3</v>
      </c>
      <c r="Y262">
        <v>5763.7317073170743</v>
      </c>
      <c r="Z262">
        <v>9.0777568764044934E-3</v>
      </c>
      <c r="AC262">
        <v>2003</v>
      </c>
      <c r="AD262">
        <v>502</v>
      </c>
      <c r="AE262">
        <v>3</v>
      </c>
      <c r="AF262">
        <v>7</v>
      </c>
      <c r="AG262">
        <v>89</v>
      </c>
      <c r="AH262">
        <v>0.80792036199999995</v>
      </c>
      <c r="AI262">
        <f t="shared" si="26"/>
        <v>5763.7317073170743</v>
      </c>
      <c r="AJ262">
        <f t="shared" si="25"/>
        <v>9.0777568764044934E-3</v>
      </c>
      <c r="AK262" s="4">
        <v>2.4342656135559082</v>
      </c>
      <c r="AM262">
        <v>85.769817073170742</v>
      </c>
      <c r="AN262">
        <f t="shared" si="27"/>
        <v>5.7637317073170742</v>
      </c>
    </row>
    <row r="263" spans="3:40">
      <c r="C263">
        <v>2003</v>
      </c>
      <c r="D263">
        <v>502</v>
      </c>
      <c r="E263">
        <v>3</v>
      </c>
      <c r="F263">
        <v>8</v>
      </c>
      <c r="G263" t="s">
        <v>17</v>
      </c>
      <c r="H263" t="s">
        <v>17</v>
      </c>
      <c r="I263">
        <v>6154.1780487804899</v>
      </c>
      <c r="J263" t="s">
        <v>17</v>
      </c>
      <c r="Y263">
        <v>6154.1780487804899</v>
      </c>
      <c r="AC263">
        <v>2003</v>
      </c>
      <c r="AD263">
        <v>502</v>
      </c>
      <c r="AE263">
        <v>3</v>
      </c>
      <c r="AF263">
        <v>8</v>
      </c>
      <c r="AG263" t="s">
        <v>17</v>
      </c>
      <c r="AH263" t="s">
        <v>17</v>
      </c>
      <c r="AI263">
        <f t="shared" si="26"/>
        <v>6154.1780487804899</v>
      </c>
      <c r="AJ263" t="s">
        <v>17</v>
      </c>
      <c r="AK263" s="4">
        <v>2.2002105712890625</v>
      </c>
      <c r="AM263">
        <v>91.580030487804891</v>
      </c>
      <c r="AN263">
        <f t="shared" si="27"/>
        <v>6.1541780487804898</v>
      </c>
    </row>
    <row r="264" spans="3:40">
      <c r="C264">
        <v>2003</v>
      </c>
      <c r="D264">
        <v>502</v>
      </c>
      <c r="E264">
        <v>3</v>
      </c>
      <c r="F264">
        <v>9</v>
      </c>
      <c r="G264" t="s">
        <v>17</v>
      </c>
      <c r="H264" t="s">
        <v>17</v>
      </c>
      <c r="I264">
        <v>4871.2829268292689</v>
      </c>
      <c r="J264" t="s">
        <v>17</v>
      </c>
      <c r="Y264">
        <v>4871.2829268292689</v>
      </c>
      <c r="AC264">
        <v>2003</v>
      </c>
      <c r="AD264">
        <v>502</v>
      </c>
      <c r="AE264">
        <v>3</v>
      </c>
      <c r="AF264">
        <v>9</v>
      </c>
      <c r="AG264" t="s">
        <v>17</v>
      </c>
      <c r="AH264" t="s">
        <v>17</v>
      </c>
      <c r="AI264">
        <f t="shared" si="26"/>
        <v>4871.2829268292689</v>
      </c>
      <c r="AJ264" t="s">
        <v>17</v>
      </c>
      <c r="AK264" s="4">
        <v>2.1215794086456299</v>
      </c>
      <c r="AM264">
        <v>72.489329268292693</v>
      </c>
      <c r="AN264">
        <f t="shared" si="27"/>
        <v>4.8712829268292692</v>
      </c>
    </row>
    <row r="265" spans="3:40">
      <c r="C265">
        <v>2003</v>
      </c>
      <c r="D265">
        <v>502</v>
      </c>
      <c r="E265">
        <v>3</v>
      </c>
      <c r="F265">
        <v>10</v>
      </c>
      <c r="G265" t="s">
        <v>17</v>
      </c>
      <c r="H265" t="s">
        <v>17</v>
      </c>
      <c r="I265">
        <v>6451.6609756097578</v>
      </c>
      <c r="J265" t="s">
        <v>17</v>
      </c>
      <c r="Y265">
        <v>6451.6609756097578</v>
      </c>
      <c r="AC265">
        <v>2003</v>
      </c>
      <c r="AD265">
        <v>502</v>
      </c>
      <c r="AE265">
        <v>3</v>
      </c>
      <c r="AF265">
        <v>10</v>
      </c>
      <c r="AG265" t="s">
        <v>17</v>
      </c>
      <c r="AH265" t="s">
        <v>17</v>
      </c>
      <c r="AI265">
        <f t="shared" si="26"/>
        <v>6451.6609756097578</v>
      </c>
      <c r="AJ265" t="s">
        <v>17</v>
      </c>
      <c r="AK265" s="4">
        <v>2.18829345703125</v>
      </c>
      <c r="AM265">
        <v>96.006859756097583</v>
      </c>
      <c r="AN265">
        <f t="shared" si="27"/>
        <v>6.4516609756097578</v>
      </c>
    </row>
    <row r="266" spans="3:40">
      <c r="C266">
        <v>2003</v>
      </c>
      <c r="D266">
        <v>502</v>
      </c>
      <c r="E266">
        <v>3</v>
      </c>
      <c r="F266">
        <v>11</v>
      </c>
      <c r="G266" t="s">
        <v>17</v>
      </c>
      <c r="H266" t="s">
        <v>17</v>
      </c>
      <c r="I266">
        <v>5838.1024390243911</v>
      </c>
      <c r="J266" t="s">
        <v>17</v>
      </c>
      <c r="Y266">
        <v>5838.1024390243911</v>
      </c>
      <c r="AC266">
        <v>2003</v>
      </c>
      <c r="AD266">
        <v>502</v>
      </c>
      <c r="AE266">
        <v>3</v>
      </c>
      <c r="AF266">
        <v>11</v>
      </c>
      <c r="AG266" t="s">
        <v>17</v>
      </c>
      <c r="AH266" t="s">
        <v>17</v>
      </c>
      <c r="AI266">
        <f t="shared" si="26"/>
        <v>5838.1024390243911</v>
      </c>
      <c r="AJ266" t="s">
        <v>17</v>
      </c>
      <c r="AK266" s="4">
        <v>2.466053469106555E-3</v>
      </c>
      <c r="AM266">
        <v>86.876524390243915</v>
      </c>
      <c r="AN266">
        <f t="shared" si="27"/>
        <v>5.8381024390243912</v>
      </c>
    </row>
    <row r="267" spans="3:40">
      <c r="C267">
        <v>2003</v>
      </c>
      <c r="D267">
        <v>502</v>
      </c>
      <c r="E267">
        <v>3</v>
      </c>
      <c r="F267">
        <v>12</v>
      </c>
      <c r="G267" t="s">
        <v>17</v>
      </c>
      <c r="H267" t="s">
        <v>17</v>
      </c>
      <c r="I267">
        <v>5280.3219512195137</v>
      </c>
      <c r="J267" t="s">
        <v>17</v>
      </c>
      <c r="Y267">
        <v>5280.3219512195137</v>
      </c>
      <c r="AC267">
        <v>2003</v>
      </c>
      <c r="AD267">
        <v>502</v>
      </c>
      <c r="AE267">
        <v>3</v>
      </c>
      <c r="AF267">
        <v>12</v>
      </c>
      <c r="AG267" t="s">
        <v>17</v>
      </c>
      <c r="AH267" t="s">
        <v>17</v>
      </c>
      <c r="AI267">
        <f t="shared" si="26"/>
        <v>5280.3219512195137</v>
      </c>
      <c r="AJ267" t="s">
        <v>17</v>
      </c>
      <c r="AK267" s="4">
        <v>2.4702868461608887</v>
      </c>
      <c r="AM267">
        <v>78.576219512195138</v>
      </c>
      <c r="AN267">
        <f t="shared" si="27"/>
        <v>5.2803219512195136</v>
      </c>
    </row>
    <row r="268" spans="3:40">
      <c r="C268">
        <v>2003</v>
      </c>
      <c r="D268">
        <v>502</v>
      </c>
      <c r="E268">
        <v>3</v>
      </c>
      <c r="F268">
        <v>13</v>
      </c>
      <c r="G268" t="s">
        <v>17</v>
      </c>
      <c r="H268" t="s">
        <v>17</v>
      </c>
      <c r="I268">
        <v>4834.0975609756106</v>
      </c>
      <c r="J268" t="s">
        <v>17</v>
      </c>
      <c r="Y268">
        <v>4834.0975609756106</v>
      </c>
      <c r="AC268">
        <v>2003</v>
      </c>
      <c r="AD268">
        <v>502</v>
      </c>
      <c r="AE268">
        <v>3</v>
      </c>
      <c r="AF268">
        <v>13</v>
      </c>
      <c r="AG268" t="s">
        <v>17</v>
      </c>
      <c r="AH268" t="s">
        <v>17</v>
      </c>
      <c r="AI268">
        <f t="shared" si="26"/>
        <v>4834.0975609756106</v>
      </c>
      <c r="AJ268" t="s">
        <v>17</v>
      </c>
      <c r="AK268" s="4">
        <v>3.0354354381561279</v>
      </c>
      <c r="AM268">
        <v>71.935975609756099</v>
      </c>
      <c r="AN268">
        <f t="shared" si="27"/>
        <v>4.8340975609756107</v>
      </c>
    </row>
    <row r="269" spans="3:40">
      <c r="C269">
        <v>2003</v>
      </c>
      <c r="D269">
        <v>502</v>
      </c>
      <c r="E269">
        <v>3</v>
      </c>
      <c r="F269">
        <v>14</v>
      </c>
      <c r="G269" t="s">
        <v>17</v>
      </c>
      <c r="H269" t="s">
        <v>17</v>
      </c>
      <c r="I269">
        <v>5931.0658536585379</v>
      </c>
      <c r="J269" t="s">
        <v>17</v>
      </c>
      <c r="Y269">
        <v>5931.0658536585379</v>
      </c>
      <c r="AC269">
        <v>2003</v>
      </c>
      <c r="AD269">
        <v>502</v>
      </c>
      <c r="AE269">
        <v>3</v>
      </c>
      <c r="AF269">
        <v>14</v>
      </c>
      <c r="AG269" t="s">
        <v>17</v>
      </c>
      <c r="AH269" t="s">
        <v>17</v>
      </c>
      <c r="AI269">
        <f t="shared" si="26"/>
        <v>5931.0658536585379</v>
      </c>
      <c r="AJ269" t="s">
        <v>17</v>
      </c>
      <c r="AK269" s="4">
        <v>2.0872418880462646</v>
      </c>
      <c r="AM269">
        <v>88.259908536585371</v>
      </c>
      <c r="AN269">
        <f t="shared" si="27"/>
        <v>5.9310658536585379</v>
      </c>
    </row>
    <row r="270" spans="3:40">
      <c r="C270">
        <v>2003</v>
      </c>
      <c r="D270">
        <v>502</v>
      </c>
      <c r="E270">
        <v>4</v>
      </c>
      <c r="F270">
        <v>1</v>
      </c>
      <c r="G270">
        <v>89</v>
      </c>
      <c r="H270">
        <v>0.55406825000000004</v>
      </c>
      <c r="I270">
        <v>2472.8268292682933</v>
      </c>
      <c r="J270">
        <v>6.2254859550561802E-3</v>
      </c>
      <c r="Y270">
        <v>2472.8268292682933</v>
      </c>
      <c r="Z270">
        <v>6.2254859550561802E-3</v>
      </c>
      <c r="AC270">
        <v>2003</v>
      </c>
      <c r="AD270">
        <v>502</v>
      </c>
      <c r="AE270">
        <v>4</v>
      </c>
      <c r="AF270">
        <v>1</v>
      </c>
      <c r="AG270">
        <v>89</v>
      </c>
      <c r="AH270">
        <v>0.55406825000000004</v>
      </c>
      <c r="AI270">
        <f t="shared" si="26"/>
        <v>2472.8268292682933</v>
      </c>
      <c r="AJ270">
        <f t="shared" ref="AJ270:AJ276" si="28">AH270/AG270</f>
        <v>6.2254859550561802E-3</v>
      </c>
      <c r="AK270" s="4">
        <v>1.9064465761184692</v>
      </c>
      <c r="AM270">
        <v>36.798018292682933</v>
      </c>
      <c r="AN270">
        <f t="shared" si="27"/>
        <v>2.4728268292682931</v>
      </c>
    </row>
    <row r="271" spans="3:40">
      <c r="C271">
        <v>2003</v>
      </c>
      <c r="D271">
        <v>502</v>
      </c>
      <c r="E271">
        <v>4</v>
      </c>
      <c r="F271">
        <v>2</v>
      </c>
      <c r="G271">
        <v>89</v>
      </c>
      <c r="H271">
        <v>0.60317079200000001</v>
      </c>
      <c r="I271">
        <v>3235.1268292682926</v>
      </c>
      <c r="J271">
        <v>6.7771999101123599E-3</v>
      </c>
      <c r="Y271">
        <v>3235.1268292682926</v>
      </c>
      <c r="Z271">
        <v>6.7771999101123599E-3</v>
      </c>
      <c r="AC271">
        <v>2003</v>
      </c>
      <c r="AD271">
        <v>502</v>
      </c>
      <c r="AE271">
        <v>4</v>
      </c>
      <c r="AF271">
        <v>2</v>
      </c>
      <c r="AG271">
        <v>89</v>
      </c>
      <c r="AH271">
        <v>0.60317079200000001</v>
      </c>
      <c r="AI271">
        <f t="shared" si="26"/>
        <v>3235.1268292682926</v>
      </c>
      <c r="AJ271">
        <f t="shared" si="28"/>
        <v>6.7771999101123599E-3</v>
      </c>
      <c r="AK271" s="4">
        <v>2.0777962207794189</v>
      </c>
      <c r="AM271">
        <v>48.141768292682926</v>
      </c>
      <c r="AN271">
        <f t="shared" si="27"/>
        <v>3.2351268292682924</v>
      </c>
    </row>
    <row r="272" spans="3:40">
      <c r="C272">
        <v>2003</v>
      </c>
      <c r="D272">
        <v>502</v>
      </c>
      <c r="E272">
        <v>4</v>
      </c>
      <c r="F272">
        <v>3</v>
      </c>
      <c r="G272">
        <v>89</v>
      </c>
      <c r="H272">
        <v>0.72085941099999995</v>
      </c>
      <c r="I272">
        <v>3867.2780487804889</v>
      </c>
      <c r="J272">
        <v>8.0995439438202241E-3</v>
      </c>
      <c r="Y272">
        <v>3867.2780487804889</v>
      </c>
      <c r="Z272">
        <v>8.0995439438202241E-3</v>
      </c>
      <c r="AC272">
        <v>2003</v>
      </c>
      <c r="AD272">
        <v>502</v>
      </c>
      <c r="AE272">
        <v>4</v>
      </c>
      <c r="AF272">
        <v>3</v>
      </c>
      <c r="AG272">
        <v>89</v>
      </c>
      <c r="AH272">
        <v>0.72085941099999995</v>
      </c>
      <c r="AI272">
        <f t="shared" si="26"/>
        <v>3867.2780487804889</v>
      </c>
      <c r="AJ272">
        <f t="shared" si="28"/>
        <v>8.0995439438202241E-3</v>
      </c>
      <c r="AK272" s="4">
        <v>1.9055101871490479</v>
      </c>
      <c r="AM272">
        <v>57.548780487804883</v>
      </c>
      <c r="AN272">
        <f t="shared" si="27"/>
        <v>3.8672780487804888</v>
      </c>
    </row>
    <row r="273" spans="3:40">
      <c r="C273">
        <v>2003</v>
      </c>
      <c r="D273">
        <v>502</v>
      </c>
      <c r="E273">
        <v>4</v>
      </c>
      <c r="F273">
        <v>4</v>
      </c>
      <c r="G273">
        <v>89</v>
      </c>
      <c r="H273">
        <v>0.76361431000000002</v>
      </c>
      <c r="I273">
        <v>4889.875609756099</v>
      </c>
      <c r="J273">
        <v>8.5799360674157308E-3</v>
      </c>
      <c r="Y273">
        <v>4889.875609756099</v>
      </c>
      <c r="Z273">
        <v>8.5799360674157308E-3</v>
      </c>
      <c r="AC273">
        <v>2003</v>
      </c>
      <c r="AD273">
        <v>502</v>
      </c>
      <c r="AE273">
        <v>4</v>
      </c>
      <c r="AF273">
        <v>4</v>
      </c>
      <c r="AG273">
        <v>89</v>
      </c>
      <c r="AH273">
        <v>0.76361431000000002</v>
      </c>
      <c r="AI273">
        <f t="shared" si="26"/>
        <v>4889.875609756099</v>
      </c>
      <c r="AJ273">
        <f t="shared" si="28"/>
        <v>8.5799360674157308E-3</v>
      </c>
      <c r="AK273" s="4">
        <v>2.2631800174713135</v>
      </c>
      <c r="AM273">
        <v>72.766006097560989</v>
      </c>
      <c r="AN273">
        <f t="shared" si="27"/>
        <v>4.8898756097560989</v>
      </c>
    </row>
    <row r="274" spans="3:40">
      <c r="C274">
        <v>2003</v>
      </c>
      <c r="D274">
        <v>502</v>
      </c>
      <c r="E274">
        <v>4</v>
      </c>
      <c r="F274">
        <v>5</v>
      </c>
      <c r="G274">
        <v>89</v>
      </c>
      <c r="H274">
        <v>0.81385938899999999</v>
      </c>
      <c r="I274">
        <v>5893.8804878048795</v>
      </c>
      <c r="J274">
        <v>9.1444875168539327E-3</v>
      </c>
      <c r="Y274">
        <v>5893.8804878048795</v>
      </c>
      <c r="Z274">
        <v>9.1444875168539327E-3</v>
      </c>
      <c r="AC274">
        <v>2003</v>
      </c>
      <c r="AD274">
        <v>502</v>
      </c>
      <c r="AE274">
        <v>4</v>
      </c>
      <c r="AF274">
        <v>5</v>
      </c>
      <c r="AG274">
        <v>89</v>
      </c>
      <c r="AH274">
        <v>0.81385938899999999</v>
      </c>
      <c r="AI274">
        <f t="shared" si="26"/>
        <v>5893.8804878048795</v>
      </c>
      <c r="AJ274">
        <f t="shared" si="28"/>
        <v>9.1444875168539327E-3</v>
      </c>
      <c r="AK274" s="4">
        <v>2.2155613899230957</v>
      </c>
      <c r="AM274">
        <v>87.706554878048792</v>
      </c>
      <c r="AN274">
        <f t="shared" si="27"/>
        <v>5.8938804878048794</v>
      </c>
    </row>
    <row r="275" spans="3:40">
      <c r="C275">
        <v>2003</v>
      </c>
      <c r="D275">
        <v>502</v>
      </c>
      <c r="E275">
        <v>4</v>
      </c>
      <c r="F275">
        <v>6</v>
      </c>
      <c r="G275">
        <v>89</v>
      </c>
      <c r="H275">
        <v>0.82757874099999995</v>
      </c>
      <c r="I275">
        <v>5745.1390243902451</v>
      </c>
      <c r="J275">
        <v>9.2986375393258429E-3</v>
      </c>
      <c r="Y275">
        <v>5745.1390243902451</v>
      </c>
      <c r="Z275">
        <v>9.2986375393258429E-3</v>
      </c>
      <c r="AC275">
        <v>2003</v>
      </c>
      <c r="AD275">
        <v>502</v>
      </c>
      <c r="AE275">
        <v>4</v>
      </c>
      <c r="AF275">
        <v>6</v>
      </c>
      <c r="AG275">
        <v>89</v>
      </c>
      <c r="AH275">
        <v>0.82757874099999995</v>
      </c>
      <c r="AI275">
        <f t="shared" si="26"/>
        <v>5745.1390243902451</v>
      </c>
      <c r="AJ275">
        <f t="shared" si="28"/>
        <v>9.2986375393258429E-3</v>
      </c>
      <c r="AK275" s="4">
        <v>2.7509527206420898</v>
      </c>
      <c r="AM275">
        <v>85.493140243902445</v>
      </c>
      <c r="AN275">
        <f t="shared" si="27"/>
        <v>5.7451390243902454</v>
      </c>
    </row>
    <row r="276" spans="3:40">
      <c r="C276">
        <v>2003</v>
      </c>
      <c r="D276">
        <v>502</v>
      </c>
      <c r="E276">
        <v>4</v>
      </c>
      <c r="F276">
        <v>7</v>
      </c>
      <c r="G276">
        <v>89</v>
      </c>
      <c r="H276">
        <v>0.82997088500000005</v>
      </c>
      <c r="I276">
        <v>6302.9195121951234</v>
      </c>
      <c r="J276">
        <v>9.3255155617977536E-3</v>
      </c>
      <c r="Y276">
        <v>6302.9195121951234</v>
      </c>
      <c r="Z276">
        <v>9.3255155617977536E-3</v>
      </c>
      <c r="AC276">
        <v>2003</v>
      </c>
      <c r="AD276">
        <v>502</v>
      </c>
      <c r="AE276">
        <v>4</v>
      </c>
      <c r="AF276">
        <v>7</v>
      </c>
      <c r="AG276">
        <v>89</v>
      </c>
      <c r="AH276">
        <v>0.82997088500000005</v>
      </c>
      <c r="AI276">
        <f t="shared" si="26"/>
        <v>6302.9195121951234</v>
      </c>
      <c r="AJ276">
        <f t="shared" si="28"/>
        <v>9.3255155617977536E-3</v>
      </c>
      <c r="AK276" s="4">
        <v>2.6286838054656982</v>
      </c>
      <c r="AM276">
        <v>93.793445121951237</v>
      </c>
      <c r="AN276">
        <f t="shared" si="27"/>
        <v>6.3029195121951238</v>
      </c>
    </row>
    <row r="277" spans="3:40">
      <c r="C277">
        <v>2003</v>
      </c>
      <c r="D277">
        <v>502</v>
      </c>
      <c r="E277">
        <v>4</v>
      </c>
      <c r="F277">
        <v>8</v>
      </c>
      <c r="G277" t="s">
        <v>17</v>
      </c>
      <c r="H277" t="s">
        <v>17</v>
      </c>
      <c r="I277">
        <v>5503.4341463414639</v>
      </c>
      <c r="J277" t="s">
        <v>17</v>
      </c>
      <c r="Y277">
        <v>5503.4341463414639</v>
      </c>
      <c r="AC277">
        <v>2003</v>
      </c>
      <c r="AD277">
        <v>502</v>
      </c>
      <c r="AE277">
        <v>4</v>
      </c>
      <c r="AF277">
        <v>8</v>
      </c>
      <c r="AG277" t="s">
        <v>17</v>
      </c>
      <c r="AH277" t="s">
        <v>17</v>
      </c>
      <c r="AI277">
        <f t="shared" si="26"/>
        <v>5503.4341463414639</v>
      </c>
      <c r="AJ277" t="s">
        <v>17</v>
      </c>
      <c r="AK277" s="4">
        <v>2.1955821514129639</v>
      </c>
      <c r="AM277">
        <v>81.896341463414643</v>
      </c>
      <c r="AN277">
        <f t="shared" si="27"/>
        <v>5.5034341463414638</v>
      </c>
    </row>
    <row r="278" spans="3:40">
      <c r="C278">
        <v>2003</v>
      </c>
      <c r="D278">
        <v>502</v>
      </c>
      <c r="E278">
        <v>4</v>
      </c>
      <c r="F278">
        <v>9</v>
      </c>
      <c r="G278" t="s">
        <v>17</v>
      </c>
      <c r="H278" t="s">
        <v>17</v>
      </c>
      <c r="I278">
        <v>6302.9195121951234</v>
      </c>
      <c r="J278" t="s">
        <v>17</v>
      </c>
      <c r="Y278">
        <v>6302.9195121951234</v>
      </c>
      <c r="AC278">
        <v>2003</v>
      </c>
      <c r="AD278">
        <v>502</v>
      </c>
      <c r="AE278">
        <v>4</v>
      </c>
      <c r="AF278">
        <v>9</v>
      </c>
      <c r="AG278" t="s">
        <v>17</v>
      </c>
      <c r="AH278" t="s">
        <v>17</v>
      </c>
      <c r="AI278">
        <f t="shared" si="26"/>
        <v>6302.9195121951234</v>
      </c>
      <c r="AJ278" t="s">
        <v>17</v>
      </c>
      <c r="AK278" s="4">
        <v>2.3037607669830322</v>
      </c>
      <c r="AM278">
        <v>93.793445121951237</v>
      </c>
      <c r="AN278">
        <f t="shared" si="27"/>
        <v>6.3029195121951238</v>
      </c>
    </row>
    <row r="279" spans="3:40">
      <c r="C279">
        <v>2003</v>
      </c>
      <c r="D279">
        <v>502</v>
      </c>
      <c r="E279">
        <v>4</v>
      </c>
      <c r="F279">
        <v>10</v>
      </c>
      <c r="G279" t="s">
        <v>17</v>
      </c>
      <c r="H279" t="s">
        <v>17</v>
      </c>
      <c r="I279">
        <v>5986.8439024390273</v>
      </c>
      <c r="J279" t="s">
        <v>17</v>
      </c>
      <c r="Y279">
        <v>5986.8439024390273</v>
      </c>
      <c r="AC279">
        <v>2003</v>
      </c>
      <c r="AD279">
        <v>502</v>
      </c>
      <c r="AE279">
        <v>4</v>
      </c>
      <c r="AF279">
        <v>10</v>
      </c>
      <c r="AG279" t="s">
        <v>17</v>
      </c>
      <c r="AH279" t="s">
        <v>17</v>
      </c>
      <c r="AI279">
        <f t="shared" si="26"/>
        <v>5986.8439024390273</v>
      </c>
      <c r="AJ279" t="s">
        <v>17</v>
      </c>
      <c r="AK279" s="4">
        <v>2.5254726409912109</v>
      </c>
      <c r="AM279">
        <v>89.089939024390276</v>
      </c>
      <c r="AN279">
        <f t="shared" si="27"/>
        <v>5.986843902439027</v>
      </c>
    </row>
    <row r="280" spans="3:40">
      <c r="C280">
        <v>2003</v>
      </c>
      <c r="D280">
        <v>502</v>
      </c>
      <c r="E280">
        <v>4</v>
      </c>
      <c r="F280">
        <v>11</v>
      </c>
      <c r="G280" t="s">
        <v>17</v>
      </c>
      <c r="H280" t="s">
        <v>17</v>
      </c>
      <c r="I280">
        <v>6024.0292682926847</v>
      </c>
      <c r="J280" t="s">
        <v>17</v>
      </c>
      <c r="Y280">
        <v>6024.0292682926847</v>
      </c>
      <c r="AC280">
        <v>2003</v>
      </c>
      <c r="AD280">
        <v>502</v>
      </c>
      <c r="AE280">
        <v>4</v>
      </c>
      <c r="AF280">
        <v>11</v>
      </c>
      <c r="AG280" t="s">
        <v>17</v>
      </c>
      <c r="AH280" t="s">
        <v>17</v>
      </c>
      <c r="AI280">
        <f t="shared" si="26"/>
        <v>6024.0292682926847</v>
      </c>
      <c r="AJ280" t="s">
        <v>17</v>
      </c>
      <c r="AK280" s="4">
        <v>2.401524543762207</v>
      </c>
      <c r="AM280">
        <v>89.643292682926841</v>
      </c>
      <c r="AN280">
        <f t="shared" si="27"/>
        <v>6.0240292682926846</v>
      </c>
    </row>
    <row r="281" spans="3:40">
      <c r="C281">
        <v>2003</v>
      </c>
      <c r="D281">
        <v>502</v>
      </c>
      <c r="E281">
        <v>4</v>
      </c>
      <c r="F281">
        <v>12</v>
      </c>
      <c r="G281" t="s">
        <v>17</v>
      </c>
      <c r="H281" t="s">
        <v>17</v>
      </c>
      <c r="I281">
        <v>6730.5512195121973</v>
      </c>
      <c r="J281" t="s">
        <v>17</v>
      </c>
      <c r="Y281">
        <v>6730.5512195121973</v>
      </c>
      <c r="AC281">
        <v>2003</v>
      </c>
      <c r="AD281">
        <v>502</v>
      </c>
      <c r="AE281">
        <v>4</v>
      </c>
      <c r="AF281">
        <v>12</v>
      </c>
      <c r="AG281" t="s">
        <v>17</v>
      </c>
      <c r="AH281" t="s">
        <v>17</v>
      </c>
      <c r="AI281">
        <f t="shared" si="26"/>
        <v>6730.5512195121973</v>
      </c>
      <c r="AJ281" t="s">
        <v>17</v>
      </c>
      <c r="AK281" s="4">
        <v>2.2904746532440186</v>
      </c>
      <c r="AM281">
        <v>100.15701219512198</v>
      </c>
      <c r="AN281">
        <f t="shared" si="27"/>
        <v>6.730551219512197</v>
      </c>
    </row>
    <row r="282" spans="3:40">
      <c r="C282">
        <v>2003</v>
      </c>
      <c r="D282">
        <v>502</v>
      </c>
      <c r="E282">
        <v>4</v>
      </c>
      <c r="F282">
        <v>13</v>
      </c>
      <c r="G282" t="s">
        <v>17</v>
      </c>
      <c r="H282" t="s">
        <v>17</v>
      </c>
      <c r="I282">
        <v>4592.3926829268294</v>
      </c>
      <c r="J282" t="s">
        <v>17</v>
      </c>
      <c r="Y282">
        <v>4592.3926829268294</v>
      </c>
      <c r="AC282">
        <v>2003</v>
      </c>
      <c r="AD282">
        <v>502</v>
      </c>
      <c r="AE282">
        <v>4</v>
      </c>
      <c r="AF282">
        <v>13</v>
      </c>
      <c r="AG282" t="s">
        <v>17</v>
      </c>
      <c r="AH282" t="s">
        <v>17</v>
      </c>
      <c r="AI282">
        <f t="shared" si="26"/>
        <v>4592.3926829268294</v>
      </c>
      <c r="AJ282" t="s">
        <v>17</v>
      </c>
      <c r="AK282" s="4">
        <v>2.7298452854156494</v>
      </c>
      <c r="AM282">
        <v>68.339176829268297</v>
      </c>
      <c r="AN282">
        <f t="shared" si="27"/>
        <v>4.5923926829268291</v>
      </c>
    </row>
    <row r="283" spans="3:40">
      <c r="C283">
        <v>2003</v>
      </c>
      <c r="D283">
        <v>502</v>
      </c>
      <c r="E283">
        <v>4</v>
      </c>
      <c r="F283">
        <v>14</v>
      </c>
      <c r="G283" t="s">
        <v>17</v>
      </c>
      <c r="H283" t="s">
        <v>17</v>
      </c>
      <c r="I283">
        <v>6451.6609756097578</v>
      </c>
      <c r="J283" t="s">
        <v>17</v>
      </c>
      <c r="Y283">
        <v>6451.6609756097578</v>
      </c>
      <c r="AC283">
        <v>2003</v>
      </c>
      <c r="AD283">
        <v>502</v>
      </c>
      <c r="AE283">
        <v>4</v>
      </c>
      <c r="AF283">
        <v>14</v>
      </c>
      <c r="AG283" t="s">
        <v>17</v>
      </c>
      <c r="AH283" t="s">
        <v>17</v>
      </c>
      <c r="AI283">
        <f t="shared" si="26"/>
        <v>6451.6609756097578</v>
      </c>
      <c r="AJ283" t="s">
        <v>17</v>
      </c>
      <c r="AK283" s="4">
        <v>2.0536959171295166</v>
      </c>
      <c r="AM283">
        <v>96.006859756097583</v>
      </c>
      <c r="AN283">
        <f t="shared" si="27"/>
        <v>6.4516609756097578</v>
      </c>
    </row>
    <row r="284" spans="3:40">
      <c r="C284">
        <v>2004</v>
      </c>
      <c r="D284">
        <v>502</v>
      </c>
      <c r="E284">
        <v>1</v>
      </c>
      <c r="F284">
        <v>1</v>
      </c>
      <c r="G284">
        <v>85</v>
      </c>
      <c r="H284">
        <v>0.28158666666666665</v>
      </c>
      <c r="I284">
        <v>1937.3575609756103</v>
      </c>
      <c r="J284">
        <v>3.3127843137254901E-3</v>
      </c>
      <c r="Y284">
        <v>1937.3575609756103</v>
      </c>
      <c r="Z284">
        <v>3.3127843137254901E-3</v>
      </c>
      <c r="AC284">
        <v>2004</v>
      </c>
      <c r="AD284">
        <v>502</v>
      </c>
      <c r="AE284">
        <v>1</v>
      </c>
      <c r="AF284">
        <v>1</v>
      </c>
      <c r="AG284">
        <v>85</v>
      </c>
      <c r="AH284">
        <v>0.28158666666666665</v>
      </c>
      <c r="AI284">
        <f t="shared" si="26"/>
        <v>1937.3575609756103</v>
      </c>
      <c r="AJ284">
        <f t="shared" ref="AJ284:AJ290" si="29">AH284/AG284</f>
        <v>3.3127843137254901E-3</v>
      </c>
      <c r="AK284" s="4">
        <v>2.3469808101654053</v>
      </c>
      <c r="AM284">
        <v>28.829725609756103</v>
      </c>
      <c r="AN284">
        <f t="shared" si="27"/>
        <v>1.9373575609756104</v>
      </c>
    </row>
    <row r="285" spans="3:40">
      <c r="C285">
        <v>2004</v>
      </c>
      <c r="D285">
        <v>502</v>
      </c>
      <c r="E285">
        <v>1</v>
      </c>
      <c r="F285">
        <v>2</v>
      </c>
      <c r="G285">
        <v>85</v>
      </c>
      <c r="H285">
        <v>0.40662968122921689</v>
      </c>
      <c r="I285">
        <v>1065.9804878048783</v>
      </c>
      <c r="J285">
        <v>4.7838786026966696E-3</v>
      </c>
      <c r="Y285">
        <v>1065.9804878048783</v>
      </c>
      <c r="Z285">
        <v>4.7838786026966696E-3</v>
      </c>
      <c r="AC285">
        <v>2004</v>
      </c>
      <c r="AD285">
        <v>502</v>
      </c>
      <c r="AE285">
        <v>1</v>
      </c>
      <c r="AF285">
        <v>2</v>
      </c>
      <c r="AG285">
        <v>85</v>
      </c>
      <c r="AH285">
        <v>0.40662968122921689</v>
      </c>
      <c r="AI285">
        <f t="shared" si="26"/>
        <v>1065.9804878048783</v>
      </c>
      <c r="AJ285">
        <f t="shared" si="29"/>
        <v>4.7838786026966696E-3</v>
      </c>
      <c r="AK285">
        <v>2.3791935443878174</v>
      </c>
      <c r="AM285">
        <v>15.862804878048783</v>
      </c>
      <c r="AN285">
        <f t="shared" si="27"/>
        <v>1.0659804878048782</v>
      </c>
    </row>
    <row r="286" spans="3:40">
      <c r="C286">
        <v>2004</v>
      </c>
      <c r="D286">
        <v>502</v>
      </c>
      <c r="E286">
        <v>1</v>
      </c>
      <c r="F286">
        <v>3</v>
      </c>
      <c r="G286">
        <v>85</v>
      </c>
      <c r="H286">
        <v>0.62222316176470593</v>
      </c>
      <c r="I286">
        <v>1740.2751219512202</v>
      </c>
      <c r="J286">
        <v>7.320272491349482E-3</v>
      </c>
      <c r="Y286">
        <v>1740.2751219512202</v>
      </c>
      <c r="Z286">
        <v>7.320272491349482E-3</v>
      </c>
      <c r="AC286">
        <v>2004</v>
      </c>
      <c r="AD286">
        <v>502</v>
      </c>
      <c r="AE286">
        <v>1</v>
      </c>
      <c r="AF286">
        <v>3</v>
      </c>
      <c r="AG286">
        <v>85</v>
      </c>
      <c r="AH286">
        <v>0.62222316176470593</v>
      </c>
      <c r="AI286">
        <f t="shared" si="26"/>
        <v>1740.2751219512202</v>
      </c>
      <c r="AJ286">
        <f t="shared" si="29"/>
        <v>7.320272491349482E-3</v>
      </c>
      <c r="AK286">
        <v>2.3755354881286621</v>
      </c>
      <c r="AM286">
        <v>25.8969512195122</v>
      </c>
      <c r="AN286">
        <f t="shared" si="27"/>
        <v>1.7402751219512202</v>
      </c>
    </row>
    <row r="287" spans="3:40">
      <c r="C287">
        <v>2004</v>
      </c>
      <c r="D287">
        <v>502</v>
      </c>
      <c r="E287">
        <v>1</v>
      </c>
      <c r="F287">
        <v>4</v>
      </c>
      <c r="G287">
        <v>85</v>
      </c>
      <c r="H287">
        <v>0.6585271062271062</v>
      </c>
      <c r="I287">
        <v>1760.1073170731711</v>
      </c>
      <c r="J287">
        <v>7.7473777203188963E-3</v>
      </c>
      <c r="Y287">
        <v>1760.1073170731711</v>
      </c>
      <c r="Z287">
        <v>7.7473777203188963E-3</v>
      </c>
      <c r="AC287">
        <v>2004</v>
      </c>
      <c r="AD287">
        <v>502</v>
      </c>
      <c r="AE287">
        <v>1</v>
      </c>
      <c r="AF287">
        <v>4</v>
      </c>
      <c r="AG287">
        <v>85</v>
      </c>
      <c r="AH287">
        <v>0.6585271062271062</v>
      </c>
      <c r="AI287">
        <f t="shared" si="26"/>
        <v>1760.1073170731711</v>
      </c>
      <c r="AJ287">
        <f t="shared" si="29"/>
        <v>7.7473777203188963E-3</v>
      </c>
      <c r="AK287">
        <v>2.3474993705749512</v>
      </c>
      <c r="AM287">
        <v>26.19207317073171</v>
      </c>
      <c r="AN287">
        <f t="shared" si="27"/>
        <v>1.7601073170731711</v>
      </c>
    </row>
    <row r="288" spans="3:40">
      <c r="C288">
        <v>2004</v>
      </c>
      <c r="D288">
        <v>502</v>
      </c>
      <c r="E288">
        <v>1</v>
      </c>
      <c r="F288">
        <v>5</v>
      </c>
      <c r="G288">
        <v>85</v>
      </c>
      <c r="H288">
        <v>0.77760709150326812</v>
      </c>
      <c r="I288">
        <v>3076.4692682926834</v>
      </c>
      <c r="J288">
        <v>9.1483187235678609E-3</v>
      </c>
      <c r="Y288">
        <v>3076.4692682926834</v>
      </c>
      <c r="Z288">
        <v>9.1483187235678609E-3</v>
      </c>
      <c r="AC288">
        <v>2004</v>
      </c>
      <c r="AD288">
        <v>502</v>
      </c>
      <c r="AE288">
        <v>1</v>
      </c>
      <c r="AF288">
        <v>5</v>
      </c>
      <c r="AG288">
        <v>85</v>
      </c>
      <c r="AH288">
        <v>0.77760709150326812</v>
      </c>
      <c r="AI288">
        <f t="shared" si="26"/>
        <v>3076.4692682926834</v>
      </c>
      <c r="AJ288">
        <f t="shared" si="29"/>
        <v>9.1483187235678609E-3</v>
      </c>
      <c r="AK288">
        <v>2.3678464889526367</v>
      </c>
      <c r="AM288">
        <v>45.780792682926837</v>
      </c>
      <c r="AN288">
        <f t="shared" si="27"/>
        <v>3.0764692682926835</v>
      </c>
    </row>
    <row r="289" spans="3:40">
      <c r="C289">
        <v>2004</v>
      </c>
      <c r="D289">
        <v>502</v>
      </c>
      <c r="E289">
        <v>1</v>
      </c>
      <c r="F289">
        <v>6</v>
      </c>
      <c r="G289">
        <v>85</v>
      </c>
      <c r="H289">
        <v>0.45086569444444441</v>
      </c>
      <c r="I289">
        <v>3148.3609756097567</v>
      </c>
      <c r="J289">
        <v>5.3043022875816992E-3</v>
      </c>
      <c r="Y289">
        <v>3148.3609756097567</v>
      </c>
      <c r="Z289">
        <v>5.3043022875816992E-3</v>
      </c>
      <c r="AC289">
        <v>2004</v>
      </c>
      <c r="AD289">
        <v>502</v>
      </c>
      <c r="AE289">
        <v>1</v>
      </c>
      <c r="AF289">
        <v>6</v>
      </c>
      <c r="AG289">
        <v>85</v>
      </c>
      <c r="AH289">
        <v>0.45086569444444441</v>
      </c>
      <c r="AI289">
        <f t="shared" si="26"/>
        <v>3148.3609756097567</v>
      </c>
      <c r="AJ289">
        <f t="shared" si="29"/>
        <v>5.3043022875816992E-3</v>
      </c>
      <c r="AK289">
        <v>2.3888192176818848</v>
      </c>
      <c r="AM289">
        <v>46.850609756097569</v>
      </c>
      <c r="AN289">
        <f t="shared" si="27"/>
        <v>3.1483609756097568</v>
      </c>
    </row>
    <row r="290" spans="3:40">
      <c r="C290">
        <v>2004</v>
      </c>
      <c r="D290">
        <v>502</v>
      </c>
      <c r="E290">
        <v>1</v>
      </c>
      <c r="F290">
        <v>7</v>
      </c>
      <c r="G290">
        <v>85</v>
      </c>
      <c r="H290">
        <v>0.48169725490196075</v>
      </c>
      <c r="I290">
        <v>4355.6458536585378</v>
      </c>
      <c r="J290">
        <v>5.6670265282583619E-3</v>
      </c>
      <c r="Y290">
        <v>4355.6458536585378</v>
      </c>
      <c r="Z290">
        <v>5.6670265282583619E-3</v>
      </c>
      <c r="AC290">
        <v>2004</v>
      </c>
      <c r="AD290">
        <v>502</v>
      </c>
      <c r="AE290">
        <v>1</v>
      </c>
      <c r="AF290">
        <v>7</v>
      </c>
      <c r="AG290">
        <v>85</v>
      </c>
      <c r="AH290">
        <v>0.48169725490196075</v>
      </c>
      <c r="AI290">
        <f t="shared" si="26"/>
        <v>4355.6458536585378</v>
      </c>
      <c r="AJ290">
        <f t="shared" si="29"/>
        <v>5.6670265282583619E-3</v>
      </c>
      <c r="AK290">
        <v>2.5534071922302246</v>
      </c>
      <c r="AM290">
        <v>64.816158536585377</v>
      </c>
      <c r="AN290">
        <f t="shared" si="27"/>
        <v>4.3556458536585376</v>
      </c>
    </row>
    <row r="291" spans="3:40">
      <c r="C291">
        <v>2004</v>
      </c>
      <c r="D291">
        <v>502</v>
      </c>
      <c r="E291">
        <v>1</v>
      </c>
      <c r="F291">
        <v>8</v>
      </c>
      <c r="G291" t="s">
        <v>17</v>
      </c>
      <c r="H291" t="s">
        <v>17</v>
      </c>
      <c r="I291">
        <v>4075.5160975609765</v>
      </c>
      <c r="J291" t="s">
        <v>17</v>
      </c>
      <c r="Y291">
        <v>4075.5160975609765</v>
      </c>
      <c r="AC291">
        <v>2004</v>
      </c>
      <c r="AD291">
        <v>502</v>
      </c>
      <c r="AE291">
        <v>1</v>
      </c>
      <c r="AF291">
        <v>8</v>
      </c>
      <c r="AG291" t="s">
        <v>17</v>
      </c>
      <c r="AH291" t="s">
        <v>17</v>
      </c>
      <c r="AI291">
        <f t="shared" si="26"/>
        <v>4075.5160975609765</v>
      </c>
      <c r="AJ291" t="s">
        <v>17</v>
      </c>
      <c r="AK291">
        <v>2.6197855472564697</v>
      </c>
      <c r="AM291">
        <v>60.647560975609764</v>
      </c>
      <c r="AN291">
        <f t="shared" si="27"/>
        <v>4.0755160975609765</v>
      </c>
    </row>
    <row r="292" spans="3:40">
      <c r="C292">
        <v>2004</v>
      </c>
      <c r="D292">
        <v>502</v>
      </c>
      <c r="E292">
        <v>1</v>
      </c>
      <c r="F292">
        <v>9</v>
      </c>
      <c r="G292" t="s">
        <v>17</v>
      </c>
      <c r="H292" t="s">
        <v>17</v>
      </c>
      <c r="I292">
        <v>3605.7409756097568</v>
      </c>
      <c r="J292" t="s">
        <v>17</v>
      </c>
      <c r="Y292">
        <v>3605.7409756097568</v>
      </c>
      <c r="AC292">
        <v>2004</v>
      </c>
      <c r="AD292">
        <v>502</v>
      </c>
      <c r="AE292">
        <v>1</v>
      </c>
      <c r="AF292">
        <v>9</v>
      </c>
      <c r="AG292" t="s">
        <v>17</v>
      </c>
      <c r="AH292" t="s">
        <v>17</v>
      </c>
      <c r="AI292">
        <f t="shared" si="26"/>
        <v>3605.7409756097568</v>
      </c>
      <c r="AJ292" t="s">
        <v>17</v>
      </c>
      <c r="AK292">
        <v>2.2266499996185303</v>
      </c>
      <c r="AM292">
        <v>53.656859756097568</v>
      </c>
      <c r="AN292">
        <f t="shared" si="27"/>
        <v>3.6057409756097569</v>
      </c>
    </row>
    <row r="293" spans="3:40">
      <c r="C293">
        <v>2004</v>
      </c>
      <c r="D293">
        <v>502</v>
      </c>
      <c r="E293">
        <v>1</v>
      </c>
      <c r="F293">
        <v>10</v>
      </c>
      <c r="G293" t="s">
        <v>17</v>
      </c>
      <c r="H293" t="s">
        <v>17</v>
      </c>
      <c r="I293">
        <v>3478.0712195121951</v>
      </c>
      <c r="J293" t="s">
        <v>17</v>
      </c>
      <c r="Y293">
        <v>3478.0712195121951</v>
      </c>
      <c r="AC293">
        <v>2004</v>
      </c>
      <c r="AD293">
        <v>502</v>
      </c>
      <c r="AE293">
        <v>1</v>
      </c>
      <c r="AF293">
        <v>10</v>
      </c>
      <c r="AG293" t="s">
        <v>17</v>
      </c>
      <c r="AH293" t="s">
        <v>17</v>
      </c>
      <c r="AI293">
        <f t="shared" si="26"/>
        <v>3478.0712195121951</v>
      </c>
      <c r="AJ293" t="s">
        <v>17</v>
      </c>
      <c r="AK293">
        <v>2.2702572345733643</v>
      </c>
      <c r="AM293">
        <v>51.757012195121952</v>
      </c>
      <c r="AN293">
        <f t="shared" si="27"/>
        <v>3.478071219512195</v>
      </c>
    </row>
    <row r="294" spans="3:40">
      <c r="C294">
        <v>2004</v>
      </c>
      <c r="D294">
        <v>502</v>
      </c>
      <c r="E294">
        <v>1</v>
      </c>
      <c r="F294">
        <v>11</v>
      </c>
      <c r="G294" t="s">
        <v>17</v>
      </c>
      <c r="H294" t="s">
        <v>17</v>
      </c>
      <c r="I294">
        <v>3551.202439024391</v>
      </c>
      <c r="J294" t="s">
        <v>17</v>
      </c>
      <c r="Y294">
        <v>3551.202439024391</v>
      </c>
      <c r="AC294">
        <v>2004</v>
      </c>
      <c r="AD294">
        <v>502</v>
      </c>
      <c r="AE294">
        <v>1</v>
      </c>
      <c r="AF294">
        <v>11</v>
      </c>
      <c r="AG294" t="s">
        <v>17</v>
      </c>
      <c r="AH294" t="s">
        <v>17</v>
      </c>
      <c r="AI294">
        <f t="shared" si="26"/>
        <v>3551.202439024391</v>
      </c>
      <c r="AJ294" t="s">
        <v>17</v>
      </c>
      <c r="AK294">
        <v>2.4559853076934814</v>
      </c>
      <c r="AM294">
        <v>52.845274390243908</v>
      </c>
      <c r="AN294">
        <f t="shared" si="27"/>
        <v>3.551202439024391</v>
      </c>
    </row>
    <row r="295" spans="3:40">
      <c r="C295">
        <v>2004</v>
      </c>
      <c r="D295">
        <v>502</v>
      </c>
      <c r="E295">
        <v>1</v>
      </c>
      <c r="F295">
        <v>12</v>
      </c>
      <c r="G295" t="s">
        <v>17</v>
      </c>
      <c r="H295" t="s">
        <v>17</v>
      </c>
      <c r="I295">
        <v>3915.6190243902447</v>
      </c>
      <c r="J295" t="s">
        <v>17</v>
      </c>
      <c r="Y295">
        <v>3915.6190243902447</v>
      </c>
      <c r="AC295">
        <v>2004</v>
      </c>
      <c r="AD295">
        <v>502</v>
      </c>
      <c r="AE295">
        <v>1</v>
      </c>
      <c r="AF295">
        <v>12</v>
      </c>
      <c r="AG295" t="s">
        <v>17</v>
      </c>
      <c r="AH295" t="s">
        <v>17</v>
      </c>
      <c r="AI295">
        <f t="shared" si="26"/>
        <v>3915.6190243902447</v>
      </c>
      <c r="AJ295" t="s">
        <v>17</v>
      </c>
      <c r="AK295">
        <v>2.3265626430511475</v>
      </c>
      <c r="AM295">
        <v>58.268140243902444</v>
      </c>
      <c r="AN295">
        <f t="shared" si="27"/>
        <v>3.9156190243902449</v>
      </c>
    </row>
    <row r="296" spans="3:40">
      <c r="C296">
        <v>2004</v>
      </c>
      <c r="D296">
        <v>502</v>
      </c>
      <c r="E296">
        <v>1</v>
      </c>
      <c r="F296">
        <v>13</v>
      </c>
      <c r="G296" t="s">
        <v>17</v>
      </c>
      <c r="H296" t="s">
        <v>17</v>
      </c>
      <c r="I296">
        <v>3585.9087804878059</v>
      </c>
      <c r="J296" t="s">
        <v>17</v>
      </c>
      <c r="Y296">
        <v>3585.9087804878059</v>
      </c>
      <c r="AC296">
        <v>2004</v>
      </c>
      <c r="AD296">
        <v>502</v>
      </c>
      <c r="AE296">
        <v>1</v>
      </c>
      <c r="AF296">
        <v>13</v>
      </c>
      <c r="AG296" t="s">
        <v>17</v>
      </c>
      <c r="AH296" t="s">
        <v>17</v>
      </c>
      <c r="AI296">
        <f t="shared" si="26"/>
        <v>3585.9087804878059</v>
      </c>
      <c r="AJ296" t="s">
        <v>17</v>
      </c>
      <c r="AK296">
        <v>2.6430191993713379</v>
      </c>
      <c r="AM296">
        <v>53.361737804878061</v>
      </c>
      <c r="AN296">
        <f t="shared" si="27"/>
        <v>3.5859087804878058</v>
      </c>
    </row>
    <row r="297" spans="3:40">
      <c r="C297">
        <v>2004</v>
      </c>
      <c r="D297">
        <v>502</v>
      </c>
      <c r="E297">
        <v>1</v>
      </c>
      <c r="F297">
        <v>14</v>
      </c>
      <c r="G297" t="s">
        <v>17</v>
      </c>
      <c r="H297" t="s">
        <v>17</v>
      </c>
      <c r="I297">
        <v>3782.9912195121965</v>
      </c>
      <c r="J297" t="s">
        <v>17</v>
      </c>
      <c r="Y297">
        <v>3782.9912195121965</v>
      </c>
      <c r="AC297">
        <v>2004</v>
      </c>
      <c r="AD297">
        <v>502</v>
      </c>
      <c r="AE297">
        <v>1</v>
      </c>
      <c r="AF297">
        <v>14</v>
      </c>
      <c r="AG297" t="s">
        <v>17</v>
      </c>
      <c r="AH297" t="s">
        <v>17</v>
      </c>
      <c r="AI297">
        <f t="shared" si="26"/>
        <v>3782.9912195121965</v>
      </c>
      <c r="AJ297" t="s">
        <v>17</v>
      </c>
      <c r="AK297">
        <v>2.1893661022186279</v>
      </c>
      <c r="AM297">
        <v>56.29451219512196</v>
      </c>
      <c r="AN297">
        <f t="shared" si="27"/>
        <v>3.7829912195121964</v>
      </c>
    </row>
    <row r="298" spans="3:40">
      <c r="C298">
        <v>2004</v>
      </c>
      <c r="D298">
        <v>502</v>
      </c>
      <c r="E298">
        <v>2</v>
      </c>
      <c r="F298">
        <v>1</v>
      </c>
      <c r="G298">
        <v>85</v>
      </c>
      <c r="H298">
        <v>0.75848927793339571</v>
      </c>
      <c r="I298">
        <v>1281.6556097560979</v>
      </c>
      <c r="J298">
        <v>8.9234032698046559E-3</v>
      </c>
      <c r="Y298">
        <v>1281.6556097560979</v>
      </c>
      <c r="Z298">
        <v>8.9234032698046559E-3</v>
      </c>
      <c r="AC298">
        <v>2004</v>
      </c>
      <c r="AD298">
        <v>502</v>
      </c>
      <c r="AE298">
        <v>2</v>
      </c>
      <c r="AF298">
        <v>1</v>
      </c>
      <c r="AG298">
        <v>85</v>
      </c>
      <c r="AH298">
        <v>0.75848927793339571</v>
      </c>
      <c r="AI298">
        <f t="shared" si="26"/>
        <v>1281.6556097560979</v>
      </c>
      <c r="AJ298">
        <f t="shared" ref="AJ298:AJ304" si="30">AH298/AG298</f>
        <v>8.9234032698046559E-3</v>
      </c>
      <c r="AK298">
        <v>2.3478150367736816</v>
      </c>
      <c r="AM298">
        <v>19.072256097560977</v>
      </c>
      <c r="AN298">
        <f t="shared" si="27"/>
        <v>1.2816556097560978</v>
      </c>
    </row>
    <row r="299" spans="3:40">
      <c r="C299">
        <v>2004</v>
      </c>
      <c r="D299">
        <v>502</v>
      </c>
      <c r="E299">
        <v>2</v>
      </c>
      <c r="F299">
        <v>2</v>
      </c>
      <c r="G299">
        <v>85</v>
      </c>
      <c r="H299">
        <v>0.46692928921568627</v>
      </c>
      <c r="I299">
        <v>1349.8287804878053</v>
      </c>
      <c r="J299">
        <v>5.4932857554786619E-3</v>
      </c>
      <c r="Y299">
        <v>1349.8287804878053</v>
      </c>
      <c r="Z299">
        <v>5.4932857554786619E-3</v>
      </c>
      <c r="AC299">
        <v>2004</v>
      </c>
      <c r="AD299">
        <v>502</v>
      </c>
      <c r="AE299">
        <v>2</v>
      </c>
      <c r="AF299">
        <v>2</v>
      </c>
      <c r="AG299">
        <v>85</v>
      </c>
      <c r="AH299">
        <v>0.46692928921568627</v>
      </c>
      <c r="AI299">
        <f t="shared" si="26"/>
        <v>1349.8287804878053</v>
      </c>
      <c r="AJ299">
        <f t="shared" si="30"/>
        <v>5.4932857554786619E-3</v>
      </c>
      <c r="AK299">
        <v>2.22501540184021</v>
      </c>
      <c r="AM299">
        <v>20.086737804878052</v>
      </c>
      <c r="AN299">
        <f t="shared" si="27"/>
        <v>1.3498287804878053</v>
      </c>
    </row>
    <row r="300" spans="3:40">
      <c r="C300">
        <v>2004</v>
      </c>
      <c r="D300">
        <v>502</v>
      </c>
      <c r="E300">
        <v>2</v>
      </c>
      <c r="F300">
        <v>3</v>
      </c>
      <c r="G300">
        <v>85</v>
      </c>
      <c r="H300">
        <v>0.78385666666666676</v>
      </c>
      <c r="I300">
        <v>1594.0126829268295</v>
      </c>
      <c r="J300">
        <v>9.2218431372549023E-3</v>
      </c>
      <c r="Y300">
        <v>1594.0126829268295</v>
      </c>
      <c r="Z300">
        <v>9.2218431372549023E-3</v>
      </c>
      <c r="AC300">
        <v>2004</v>
      </c>
      <c r="AD300">
        <v>502</v>
      </c>
      <c r="AE300">
        <v>2</v>
      </c>
      <c r="AF300">
        <v>3</v>
      </c>
      <c r="AG300">
        <v>85</v>
      </c>
      <c r="AH300">
        <v>0.78385666666666676</v>
      </c>
      <c r="AI300">
        <f t="shared" si="26"/>
        <v>1594.0126829268295</v>
      </c>
      <c r="AJ300">
        <f t="shared" si="30"/>
        <v>9.2218431372549023E-3</v>
      </c>
      <c r="AK300">
        <v>2.2837004661560059</v>
      </c>
      <c r="AM300">
        <v>23.720426829268295</v>
      </c>
      <c r="AN300">
        <f t="shared" si="27"/>
        <v>1.5940126829268295</v>
      </c>
    </row>
    <row r="301" spans="3:40">
      <c r="C301">
        <v>2004</v>
      </c>
      <c r="D301">
        <v>502</v>
      </c>
      <c r="E301">
        <v>2</v>
      </c>
      <c r="F301">
        <v>4</v>
      </c>
      <c r="G301">
        <v>85</v>
      </c>
      <c r="H301">
        <v>0.80166663614163625</v>
      </c>
      <c r="I301">
        <v>2629.0053658536594</v>
      </c>
      <c r="J301">
        <v>9.4313721899016035E-3</v>
      </c>
      <c r="Y301">
        <v>2629.0053658536594</v>
      </c>
      <c r="Z301">
        <v>9.4313721899016035E-3</v>
      </c>
      <c r="AC301">
        <v>2004</v>
      </c>
      <c r="AD301">
        <v>502</v>
      </c>
      <c r="AE301">
        <v>2</v>
      </c>
      <c r="AF301">
        <v>4</v>
      </c>
      <c r="AG301">
        <v>85</v>
      </c>
      <c r="AH301">
        <v>0.80166663614163625</v>
      </c>
      <c r="AI301">
        <f t="shared" si="26"/>
        <v>2629.0053658536594</v>
      </c>
      <c r="AJ301">
        <f t="shared" si="30"/>
        <v>9.4313721899016035E-3</v>
      </c>
      <c r="AK301">
        <v>2.182711124420166</v>
      </c>
      <c r="AM301">
        <v>39.122103658536595</v>
      </c>
      <c r="AN301">
        <f t="shared" si="27"/>
        <v>2.6290053658536596</v>
      </c>
    </row>
    <row r="302" spans="3:40">
      <c r="C302">
        <v>2004</v>
      </c>
      <c r="D302">
        <v>502</v>
      </c>
      <c r="E302">
        <v>2</v>
      </c>
      <c r="F302">
        <v>5</v>
      </c>
      <c r="G302">
        <v>85</v>
      </c>
      <c r="H302">
        <v>0.37495098039215691</v>
      </c>
      <c r="I302">
        <v>3397.5029268292697</v>
      </c>
      <c r="J302">
        <v>4.4111880046136106E-3</v>
      </c>
      <c r="Y302">
        <v>3397.5029268292697</v>
      </c>
      <c r="Z302">
        <v>4.4111880046136106E-3</v>
      </c>
      <c r="AC302">
        <v>2004</v>
      </c>
      <c r="AD302">
        <v>502</v>
      </c>
      <c r="AE302">
        <v>2</v>
      </c>
      <c r="AF302">
        <v>5</v>
      </c>
      <c r="AG302">
        <v>85</v>
      </c>
      <c r="AH302">
        <v>0.37495098039215691</v>
      </c>
      <c r="AI302">
        <f t="shared" si="26"/>
        <v>3397.5029268292697</v>
      </c>
      <c r="AJ302">
        <f t="shared" si="30"/>
        <v>4.4111880046136106E-3</v>
      </c>
      <c r="AK302">
        <v>2.1829714775085449</v>
      </c>
      <c r="AM302">
        <v>50.558079268292694</v>
      </c>
      <c r="AN302">
        <f t="shared" si="27"/>
        <v>3.3975029268292696</v>
      </c>
    </row>
    <row r="303" spans="3:40">
      <c r="C303">
        <v>2004</v>
      </c>
      <c r="D303">
        <v>502</v>
      </c>
      <c r="E303">
        <v>2</v>
      </c>
      <c r="F303">
        <v>6</v>
      </c>
      <c r="G303">
        <v>85</v>
      </c>
      <c r="H303">
        <v>0.41123816993464063</v>
      </c>
      <c r="I303">
        <v>4270.1195121951232</v>
      </c>
      <c r="J303">
        <v>4.8380961168781253E-3</v>
      </c>
      <c r="Y303">
        <v>4270.1195121951232</v>
      </c>
      <c r="Z303">
        <v>4.8380961168781253E-3</v>
      </c>
      <c r="AC303">
        <v>2004</v>
      </c>
      <c r="AD303">
        <v>502</v>
      </c>
      <c r="AE303">
        <v>2</v>
      </c>
      <c r="AF303">
        <v>6</v>
      </c>
      <c r="AG303">
        <v>85</v>
      </c>
      <c r="AH303">
        <v>0.41123816993464063</v>
      </c>
      <c r="AI303">
        <f t="shared" si="26"/>
        <v>4270.1195121951232</v>
      </c>
      <c r="AJ303">
        <f t="shared" si="30"/>
        <v>4.8380961168781253E-3</v>
      </c>
      <c r="AK303">
        <v>2.6573300361633301</v>
      </c>
      <c r="AM303">
        <v>63.543445121951237</v>
      </c>
      <c r="AN303">
        <f t="shared" si="27"/>
        <v>4.270119512195123</v>
      </c>
    </row>
    <row r="304" spans="3:40">
      <c r="C304">
        <v>2004</v>
      </c>
      <c r="D304">
        <v>502</v>
      </c>
      <c r="E304">
        <v>2</v>
      </c>
      <c r="F304">
        <v>7</v>
      </c>
      <c r="G304">
        <v>85</v>
      </c>
      <c r="H304">
        <v>0.52164138888888889</v>
      </c>
      <c r="I304">
        <v>3982.5526829268301</v>
      </c>
      <c r="J304">
        <v>6.1369575163398695E-3</v>
      </c>
      <c r="Y304">
        <v>3982.5526829268301</v>
      </c>
      <c r="Z304">
        <v>6.1369575163398695E-3</v>
      </c>
      <c r="AC304">
        <v>2004</v>
      </c>
      <c r="AD304">
        <v>502</v>
      </c>
      <c r="AE304">
        <v>2</v>
      </c>
      <c r="AF304">
        <v>7</v>
      </c>
      <c r="AG304">
        <v>85</v>
      </c>
      <c r="AH304">
        <v>0.52164138888888889</v>
      </c>
      <c r="AI304">
        <f t="shared" si="26"/>
        <v>3982.5526829268301</v>
      </c>
      <c r="AJ304">
        <f t="shared" si="30"/>
        <v>6.1369575163398695E-3</v>
      </c>
      <c r="AK304">
        <v>2.925889253616333</v>
      </c>
      <c r="AM304">
        <v>59.264176829268301</v>
      </c>
      <c r="AN304">
        <f t="shared" si="27"/>
        <v>3.9825526829268303</v>
      </c>
    </row>
    <row r="305" spans="3:40">
      <c r="C305">
        <v>2004</v>
      </c>
      <c r="D305">
        <v>502</v>
      </c>
      <c r="E305">
        <v>2</v>
      </c>
      <c r="F305">
        <v>8</v>
      </c>
      <c r="G305" t="s">
        <v>17</v>
      </c>
      <c r="H305" t="s">
        <v>17</v>
      </c>
      <c r="I305">
        <v>4141.2102439024402</v>
      </c>
      <c r="J305" t="s">
        <v>17</v>
      </c>
      <c r="Y305">
        <v>4141.2102439024402</v>
      </c>
      <c r="AC305">
        <v>2004</v>
      </c>
      <c r="AD305">
        <v>502</v>
      </c>
      <c r="AE305">
        <v>2</v>
      </c>
      <c r="AF305">
        <v>8</v>
      </c>
      <c r="AG305" t="s">
        <v>17</v>
      </c>
      <c r="AH305" t="s">
        <v>17</v>
      </c>
      <c r="AI305">
        <f t="shared" si="26"/>
        <v>4141.2102439024402</v>
      </c>
      <c r="AJ305" t="s">
        <v>17</v>
      </c>
      <c r="AK305">
        <v>2.3995285034179688</v>
      </c>
      <c r="AM305">
        <v>61.625152439024397</v>
      </c>
      <c r="AN305">
        <f t="shared" si="27"/>
        <v>4.1412102439024405</v>
      </c>
    </row>
    <row r="306" spans="3:40">
      <c r="C306">
        <v>2004</v>
      </c>
      <c r="D306">
        <v>502</v>
      </c>
      <c r="E306">
        <v>2</v>
      </c>
      <c r="F306">
        <v>9</v>
      </c>
      <c r="G306" t="s">
        <v>17</v>
      </c>
      <c r="H306" t="s">
        <v>17</v>
      </c>
      <c r="I306">
        <v>4182.1141463414651</v>
      </c>
      <c r="J306" t="s">
        <v>17</v>
      </c>
      <c r="Y306">
        <v>4182.1141463414651</v>
      </c>
      <c r="AC306">
        <v>2004</v>
      </c>
      <c r="AD306">
        <v>502</v>
      </c>
      <c r="AE306">
        <v>2</v>
      </c>
      <c r="AF306">
        <v>9</v>
      </c>
      <c r="AG306" t="s">
        <v>17</v>
      </c>
      <c r="AH306" t="s">
        <v>17</v>
      </c>
      <c r="AI306">
        <f t="shared" si="26"/>
        <v>4182.1141463414651</v>
      </c>
      <c r="AJ306" t="s">
        <v>17</v>
      </c>
      <c r="AK306">
        <v>2.2381582260131836</v>
      </c>
      <c r="AM306">
        <v>62.233841463414649</v>
      </c>
      <c r="AN306">
        <f t="shared" si="27"/>
        <v>4.1821141463414655</v>
      </c>
    </row>
    <row r="307" spans="3:40">
      <c r="C307">
        <v>2004</v>
      </c>
      <c r="D307">
        <v>502</v>
      </c>
      <c r="E307">
        <v>2</v>
      </c>
      <c r="F307">
        <v>10</v>
      </c>
      <c r="G307" t="s">
        <v>17</v>
      </c>
      <c r="H307" t="s">
        <v>17</v>
      </c>
      <c r="I307">
        <v>3830.0926829268301</v>
      </c>
      <c r="J307" t="s">
        <v>17</v>
      </c>
      <c r="Y307">
        <v>3830.0926829268301</v>
      </c>
      <c r="AC307">
        <v>2004</v>
      </c>
      <c r="AD307">
        <v>502</v>
      </c>
      <c r="AE307">
        <v>2</v>
      </c>
      <c r="AF307">
        <v>10</v>
      </c>
      <c r="AG307" t="s">
        <v>17</v>
      </c>
      <c r="AH307" t="s">
        <v>17</v>
      </c>
      <c r="AI307">
        <f t="shared" si="26"/>
        <v>3830.0926829268301</v>
      </c>
      <c r="AJ307" t="s">
        <v>17</v>
      </c>
      <c r="AK307">
        <v>2.2259595394134521</v>
      </c>
      <c r="AM307">
        <v>56.995426829268304</v>
      </c>
      <c r="AN307">
        <f t="shared" si="27"/>
        <v>3.8300926829268302</v>
      </c>
    </row>
    <row r="308" spans="3:40">
      <c r="C308">
        <v>2004</v>
      </c>
      <c r="D308">
        <v>502</v>
      </c>
      <c r="E308">
        <v>2</v>
      </c>
      <c r="F308">
        <v>11</v>
      </c>
      <c r="G308" t="s">
        <v>17</v>
      </c>
      <c r="H308" t="s">
        <v>17</v>
      </c>
      <c r="I308">
        <v>4420.1004878048789</v>
      </c>
      <c r="J308" t="s">
        <v>17</v>
      </c>
      <c r="Y308">
        <v>4420.1004878048789</v>
      </c>
      <c r="AC308">
        <v>2004</v>
      </c>
      <c r="AD308">
        <v>502</v>
      </c>
      <c r="AE308">
        <v>2</v>
      </c>
      <c r="AF308">
        <v>11</v>
      </c>
      <c r="AG308" t="s">
        <v>17</v>
      </c>
      <c r="AH308" t="s">
        <v>17</v>
      </c>
      <c r="AI308">
        <f t="shared" si="26"/>
        <v>4420.1004878048789</v>
      </c>
      <c r="AJ308" t="s">
        <v>17</v>
      </c>
      <c r="AK308">
        <v>2.4922440052032471</v>
      </c>
      <c r="AM308">
        <v>65.775304878048786</v>
      </c>
      <c r="AN308">
        <f t="shared" si="27"/>
        <v>4.4201004878048789</v>
      </c>
    </row>
    <row r="309" spans="3:40">
      <c r="C309">
        <v>2004</v>
      </c>
      <c r="D309">
        <v>502</v>
      </c>
      <c r="E309">
        <v>2</v>
      </c>
      <c r="F309">
        <v>12</v>
      </c>
      <c r="G309" t="s">
        <v>17</v>
      </c>
      <c r="H309" t="s">
        <v>17</v>
      </c>
      <c r="I309">
        <v>4682.8770731707327</v>
      </c>
      <c r="J309" t="s">
        <v>17</v>
      </c>
      <c r="Y309">
        <v>4682.8770731707327</v>
      </c>
      <c r="AC309">
        <v>2004</v>
      </c>
      <c r="AD309">
        <v>502</v>
      </c>
      <c r="AE309">
        <v>2</v>
      </c>
      <c r="AF309">
        <v>12</v>
      </c>
      <c r="AG309" t="s">
        <v>17</v>
      </c>
      <c r="AH309" t="s">
        <v>17</v>
      </c>
      <c r="AI309">
        <f t="shared" si="26"/>
        <v>4682.8770731707327</v>
      </c>
      <c r="AJ309" t="s">
        <v>17</v>
      </c>
      <c r="AK309">
        <v>2.5477943420410156</v>
      </c>
      <c r="AM309">
        <v>69.685670731707333</v>
      </c>
      <c r="AN309">
        <f t="shared" si="27"/>
        <v>4.682877073170733</v>
      </c>
    </row>
    <row r="310" spans="3:40">
      <c r="C310">
        <v>2004</v>
      </c>
      <c r="D310">
        <v>502</v>
      </c>
      <c r="E310">
        <v>2</v>
      </c>
      <c r="F310">
        <v>13</v>
      </c>
      <c r="G310" t="s">
        <v>17</v>
      </c>
      <c r="H310" t="s">
        <v>17</v>
      </c>
      <c r="I310">
        <v>3685.0697560975618</v>
      </c>
      <c r="J310" t="s">
        <v>17</v>
      </c>
      <c r="Y310">
        <v>3685.0697560975618</v>
      </c>
      <c r="AC310">
        <v>2004</v>
      </c>
      <c r="AD310">
        <v>502</v>
      </c>
      <c r="AE310">
        <v>2</v>
      </c>
      <c r="AF310">
        <v>13</v>
      </c>
      <c r="AG310" t="s">
        <v>17</v>
      </c>
      <c r="AH310" t="s">
        <v>17</v>
      </c>
      <c r="AI310">
        <f t="shared" si="26"/>
        <v>3685.0697560975618</v>
      </c>
      <c r="AJ310" t="s">
        <v>17</v>
      </c>
      <c r="AK310">
        <v>2.8993265628814697</v>
      </c>
      <c r="AM310">
        <v>54.837347560975623</v>
      </c>
      <c r="AN310">
        <f t="shared" si="27"/>
        <v>3.6850697560975618</v>
      </c>
    </row>
    <row r="311" spans="3:40">
      <c r="C311">
        <v>2004</v>
      </c>
      <c r="D311">
        <v>502</v>
      </c>
      <c r="E311">
        <v>2</v>
      </c>
      <c r="F311">
        <v>14</v>
      </c>
      <c r="G311" t="s">
        <v>17</v>
      </c>
      <c r="H311" t="s">
        <v>17</v>
      </c>
      <c r="I311">
        <v>4236.6526829268305</v>
      </c>
      <c r="J311" t="s">
        <v>17</v>
      </c>
      <c r="Y311">
        <v>4236.6526829268305</v>
      </c>
      <c r="AC311">
        <v>2004</v>
      </c>
      <c r="AD311">
        <v>502</v>
      </c>
      <c r="AE311">
        <v>2</v>
      </c>
      <c r="AF311">
        <v>14</v>
      </c>
      <c r="AG311" t="s">
        <v>17</v>
      </c>
      <c r="AH311" t="s">
        <v>17</v>
      </c>
      <c r="AI311">
        <f t="shared" si="26"/>
        <v>4236.6526829268305</v>
      </c>
      <c r="AJ311" t="s">
        <v>17</v>
      </c>
      <c r="AK311">
        <v>2.1897103786468506</v>
      </c>
      <c r="AM311">
        <v>63.045426829268301</v>
      </c>
      <c r="AN311">
        <f t="shared" si="27"/>
        <v>4.2366526829268301</v>
      </c>
    </row>
    <row r="312" spans="3:40">
      <c r="C312">
        <v>2004</v>
      </c>
      <c r="D312">
        <v>502</v>
      </c>
      <c r="E312">
        <v>3</v>
      </c>
      <c r="F312">
        <v>1</v>
      </c>
      <c r="G312">
        <v>85</v>
      </c>
      <c r="H312">
        <v>0.44419108974358973</v>
      </c>
      <c r="I312">
        <v>1584.096585365854</v>
      </c>
      <c r="J312">
        <v>5.2257775263951731E-3</v>
      </c>
      <c r="K312">
        <v>1.9456</v>
      </c>
      <c r="Y312">
        <v>1584.096585365854</v>
      </c>
      <c r="Z312">
        <v>5.2257775263951731E-3</v>
      </c>
      <c r="AC312">
        <v>2004</v>
      </c>
      <c r="AD312">
        <v>502</v>
      </c>
      <c r="AE312">
        <v>3</v>
      </c>
      <c r="AF312">
        <v>1</v>
      </c>
      <c r="AG312">
        <v>85</v>
      </c>
      <c r="AH312">
        <v>0.44419108974358973</v>
      </c>
      <c r="AI312">
        <f t="shared" si="26"/>
        <v>1584.096585365854</v>
      </c>
      <c r="AJ312">
        <f t="shared" ref="AJ312:AJ318" si="31">AH312/AG312</f>
        <v>5.2257775263951731E-3</v>
      </c>
      <c r="AK312">
        <v>2.2561113834381104</v>
      </c>
      <c r="AM312">
        <v>23.572865853658538</v>
      </c>
      <c r="AN312">
        <f t="shared" si="27"/>
        <v>1.584096585365854</v>
      </c>
    </row>
    <row r="313" spans="3:40">
      <c r="C313">
        <v>2004</v>
      </c>
      <c r="D313">
        <v>502</v>
      </c>
      <c r="E313">
        <v>3</v>
      </c>
      <c r="F313">
        <v>2</v>
      </c>
      <c r="G313">
        <v>85</v>
      </c>
      <c r="H313">
        <v>0.38981925925925925</v>
      </c>
      <c r="I313">
        <v>1363.4634146341466</v>
      </c>
      <c r="J313">
        <v>4.5861089324618735E-3</v>
      </c>
      <c r="K313">
        <v>1.8788</v>
      </c>
      <c r="Y313">
        <v>1363.4634146341466</v>
      </c>
      <c r="Z313">
        <v>4.5861089324618735E-3</v>
      </c>
      <c r="AC313">
        <v>2004</v>
      </c>
      <c r="AD313">
        <v>502</v>
      </c>
      <c r="AE313">
        <v>3</v>
      </c>
      <c r="AF313">
        <v>2</v>
      </c>
      <c r="AG313">
        <v>85</v>
      </c>
      <c r="AH313">
        <v>0.38981925925925925</v>
      </c>
      <c r="AI313">
        <f t="shared" si="26"/>
        <v>1363.4634146341466</v>
      </c>
      <c r="AJ313">
        <f t="shared" si="31"/>
        <v>4.5861089324618735E-3</v>
      </c>
      <c r="AK313">
        <v>2.3387014865875244</v>
      </c>
      <c r="AM313">
        <v>20.289634146341466</v>
      </c>
      <c r="AN313">
        <f t="shared" si="27"/>
        <v>1.3634634146341467</v>
      </c>
    </row>
    <row r="314" spans="3:40">
      <c r="C314">
        <v>2004</v>
      </c>
      <c r="D314">
        <v>502</v>
      </c>
      <c r="E314">
        <v>3</v>
      </c>
      <c r="F314">
        <v>3</v>
      </c>
      <c r="G314">
        <v>85</v>
      </c>
      <c r="H314">
        <v>0.82346994047619049</v>
      </c>
      <c r="I314">
        <v>2348.8756097560981</v>
      </c>
      <c r="J314">
        <v>9.6878816526610647E-3</v>
      </c>
      <c r="K314">
        <v>1.8926000000000001</v>
      </c>
      <c r="Y314">
        <v>2348.8756097560981</v>
      </c>
      <c r="Z314">
        <v>9.6878816526610647E-3</v>
      </c>
      <c r="AC314">
        <v>2004</v>
      </c>
      <c r="AD314">
        <v>502</v>
      </c>
      <c r="AE314">
        <v>3</v>
      </c>
      <c r="AF314">
        <v>3</v>
      </c>
      <c r="AG314">
        <v>85</v>
      </c>
      <c r="AH314">
        <v>0.82346994047619049</v>
      </c>
      <c r="AI314">
        <f t="shared" si="26"/>
        <v>2348.8756097560981</v>
      </c>
      <c r="AJ314">
        <f t="shared" si="31"/>
        <v>9.6878816526610647E-3</v>
      </c>
      <c r="AK314">
        <v>2.3095531463623047</v>
      </c>
      <c r="AM314">
        <v>34.953506097560982</v>
      </c>
      <c r="AN314">
        <f t="shared" si="27"/>
        <v>2.3488756097560981</v>
      </c>
    </row>
    <row r="315" spans="3:40">
      <c r="C315">
        <v>2004</v>
      </c>
      <c r="D315">
        <v>502</v>
      </c>
      <c r="E315">
        <v>3</v>
      </c>
      <c r="F315">
        <v>4</v>
      </c>
      <c r="G315">
        <v>85</v>
      </c>
      <c r="H315">
        <v>0.6555509259259259</v>
      </c>
      <c r="I315">
        <v>2814.9321951219522</v>
      </c>
      <c r="J315">
        <v>7.7123638344226576E-3</v>
      </c>
      <c r="K315">
        <v>1.9351</v>
      </c>
      <c r="Y315">
        <v>2814.9321951219522</v>
      </c>
      <c r="Z315">
        <v>7.7123638344226576E-3</v>
      </c>
      <c r="AC315">
        <v>2004</v>
      </c>
      <c r="AD315">
        <v>502</v>
      </c>
      <c r="AE315">
        <v>3</v>
      </c>
      <c r="AF315">
        <v>4</v>
      </c>
      <c r="AG315">
        <v>85</v>
      </c>
      <c r="AH315">
        <v>0.6555509259259259</v>
      </c>
      <c r="AI315">
        <f t="shared" si="26"/>
        <v>2814.9321951219522</v>
      </c>
      <c r="AJ315">
        <f t="shared" si="31"/>
        <v>7.7123638344226576E-3</v>
      </c>
      <c r="AK315">
        <v>2.0720500946044922</v>
      </c>
      <c r="AM315">
        <v>41.888871951219521</v>
      </c>
      <c r="AN315">
        <f t="shared" si="27"/>
        <v>2.8149321951219521</v>
      </c>
    </row>
    <row r="316" spans="3:40">
      <c r="C316">
        <v>2004</v>
      </c>
      <c r="D316">
        <v>502</v>
      </c>
      <c r="E316">
        <v>3</v>
      </c>
      <c r="F316">
        <v>5</v>
      </c>
      <c r="G316">
        <v>85</v>
      </c>
      <c r="H316">
        <v>0.75277365079365077</v>
      </c>
      <c r="I316">
        <v>3906.9424390243912</v>
      </c>
      <c r="J316">
        <v>8.8561605975723615E-3</v>
      </c>
      <c r="K316">
        <v>2.2403</v>
      </c>
      <c r="Y316">
        <v>3906.9424390243912</v>
      </c>
      <c r="Z316">
        <v>8.8561605975723615E-3</v>
      </c>
      <c r="AC316">
        <v>2004</v>
      </c>
      <c r="AD316">
        <v>502</v>
      </c>
      <c r="AE316">
        <v>3</v>
      </c>
      <c r="AF316">
        <v>5</v>
      </c>
      <c r="AG316">
        <v>85</v>
      </c>
      <c r="AH316">
        <v>0.75277365079365077</v>
      </c>
      <c r="AI316">
        <f t="shared" si="26"/>
        <v>3906.9424390243912</v>
      </c>
      <c r="AJ316">
        <f t="shared" si="31"/>
        <v>8.8561605975723615E-3</v>
      </c>
      <c r="AK316">
        <v>2.2513236999511719</v>
      </c>
      <c r="AM316">
        <v>58.139024390243911</v>
      </c>
      <c r="AN316">
        <f t="shared" si="27"/>
        <v>3.9069424390243914</v>
      </c>
    </row>
    <row r="317" spans="3:40">
      <c r="C317">
        <v>2004</v>
      </c>
      <c r="D317">
        <v>502</v>
      </c>
      <c r="E317">
        <v>3</v>
      </c>
      <c r="F317">
        <v>6</v>
      </c>
      <c r="G317">
        <v>85</v>
      </c>
      <c r="H317">
        <v>0.66846755952380965</v>
      </c>
      <c r="I317">
        <v>4251.5268292682931</v>
      </c>
      <c r="J317">
        <v>7.864324229691879E-3</v>
      </c>
      <c r="K317">
        <v>2.1966000000000001</v>
      </c>
      <c r="Y317">
        <v>4251.5268292682931</v>
      </c>
      <c r="Z317">
        <v>7.864324229691879E-3</v>
      </c>
      <c r="AC317">
        <v>2004</v>
      </c>
      <c r="AD317">
        <v>502</v>
      </c>
      <c r="AE317">
        <v>3</v>
      </c>
      <c r="AF317">
        <v>6</v>
      </c>
      <c r="AG317">
        <v>85</v>
      </c>
      <c r="AH317">
        <v>0.66846755952380965</v>
      </c>
      <c r="AI317">
        <f t="shared" si="26"/>
        <v>4251.5268292682931</v>
      </c>
      <c r="AJ317">
        <f t="shared" si="31"/>
        <v>7.864324229691879E-3</v>
      </c>
      <c r="AK317">
        <v>2.315178394317627</v>
      </c>
      <c r="AM317">
        <v>63.266768292682926</v>
      </c>
      <c r="AN317">
        <f t="shared" si="27"/>
        <v>4.2515268292682933</v>
      </c>
    </row>
    <row r="318" spans="3:40">
      <c r="C318">
        <v>2004</v>
      </c>
      <c r="D318">
        <v>502</v>
      </c>
      <c r="E318">
        <v>3</v>
      </c>
      <c r="F318">
        <v>7</v>
      </c>
      <c r="G318">
        <v>85</v>
      </c>
      <c r="H318">
        <v>0.76474540975364513</v>
      </c>
      <c r="I318">
        <v>4122.6175609756101</v>
      </c>
      <c r="J318">
        <v>8.9970048206311198E-3</v>
      </c>
      <c r="K318">
        <v>2.7993000000000001</v>
      </c>
      <c r="Y318">
        <v>4122.6175609756101</v>
      </c>
      <c r="Z318">
        <v>8.9970048206311198E-3</v>
      </c>
      <c r="AC318">
        <v>2004</v>
      </c>
      <c r="AD318">
        <v>502</v>
      </c>
      <c r="AE318">
        <v>3</v>
      </c>
      <c r="AF318">
        <v>7</v>
      </c>
      <c r="AG318">
        <v>85</v>
      </c>
      <c r="AH318">
        <v>0.76474540975364513</v>
      </c>
      <c r="AI318">
        <f t="shared" si="26"/>
        <v>4122.6175609756101</v>
      </c>
      <c r="AJ318">
        <f t="shared" si="31"/>
        <v>8.9970048206311198E-3</v>
      </c>
      <c r="AK318">
        <v>2.7378814220428467</v>
      </c>
      <c r="AM318">
        <v>61.3484756097561</v>
      </c>
      <c r="AN318">
        <f t="shared" si="27"/>
        <v>4.1226175609756099</v>
      </c>
    </row>
    <row r="319" spans="3:40">
      <c r="C319">
        <v>2004</v>
      </c>
      <c r="D319">
        <v>502</v>
      </c>
      <c r="E319">
        <v>3</v>
      </c>
      <c r="F319">
        <v>8</v>
      </c>
      <c r="G319" t="s">
        <v>17</v>
      </c>
      <c r="H319" t="s">
        <v>17</v>
      </c>
      <c r="I319">
        <v>4017.2590243902437</v>
      </c>
      <c r="J319" t="s">
        <v>17</v>
      </c>
      <c r="K319">
        <v>2.5251999999999999</v>
      </c>
      <c r="Y319">
        <v>4017.2590243902437</v>
      </c>
      <c r="AC319">
        <v>2004</v>
      </c>
      <c r="AD319">
        <v>502</v>
      </c>
      <c r="AE319">
        <v>3</v>
      </c>
      <c r="AF319">
        <v>8</v>
      </c>
      <c r="AG319" t="s">
        <v>17</v>
      </c>
      <c r="AH319" t="s">
        <v>17</v>
      </c>
      <c r="AI319">
        <f t="shared" si="26"/>
        <v>4017.2590243902437</v>
      </c>
      <c r="AJ319" t="s">
        <v>17</v>
      </c>
      <c r="AK319">
        <v>2.2456626892089844</v>
      </c>
      <c r="AM319">
        <v>59.78064024390244</v>
      </c>
      <c r="AN319">
        <f t="shared" si="27"/>
        <v>4.0172590243902437</v>
      </c>
    </row>
    <row r="320" spans="3:40">
      <c r="C320">
        <v>2004</v>
      </c>
      <c r="D320">
        <v>502</v>
      </c>
      <c r="E320">
        <v>3</v>
      </c>
      <c r="F320">
        <v>9</v>
      </c>
      <c r="G320" t="s">
        <v>17</v>
      </c>
      <c r="H320" t="s">
        <v>17</v>
      </c>
      <c r="I320">
        <v>3770.5960975609773</v>
      </c>
      <c r="J320" t="s">
        <v>17</v>
      </c>
      <c r="K320">
        <v>2.1585999999999999</v>
      </c>
      <c r="Y320">
        <v>3770.5960975609773</v>
      </c>
      <c r="AC320">
        <v>2004</v>
      </c>
      <c r="AD320">
        <v>502</v>
      </c>
      <c r="AE320">
        <v>3</v>
      </c>
      <c r="AF320">
        <v>9</v>
      </c>
      <c r="AG320" t="s">
        <v>17</v>
      </c>
      <c r="AH320" t="s">
        <v>17</v>
      </c>
      <c r="AI320">
        <f t="shared" si="26"/>
        <v>3770.5960975609773</v>
      </c>
      <c r="AJ320" t="s">
        <v>17</v>
      </c>
      <c r="AK320">
        <v>2.4306418895721436</v>
      </c>
      <c r="AM320">
        <v>56.11006097560977</v>
      </c>
      <c r="AN320">
        <f t="shared" si="27"/>
        <v>3.7705960975609774</v>
      </c>
    </row>
    <row r="321" spans="3:40">
      <c r="C321">
        <v>2004</v>
      </c>
      <c r="D321">
        <v>502</v>
      </c>
      <c r="E321">
        <v>3</v>
      </c>
      <c r="F321">
        <v>10</v>
      </c>
      <c r="G321" t="s">
        <v>17</v>
      </c>
      <c r="H321" t="s">
        <v>17</v>
      </c>
      <c r="I321">
        <v>3909.4214634146347</v>
      </c>
      <c r="J321" t="s">
        <v>17</v>
      </c>
      <c r="K321">
        <v>2.4264000000000001</v>
      </c>
      <c r="Y321">
        <v>3909.4214634146347</v>
      </c>
      <c r="AC321">
        <v>2004</v>
      </c>
      <c r="AD321">
        <v>502</v>
      </c>
      <c r="AE321">
        <v>3</v>
      </c>
      <c r="AF321">
        <v>10</v>
      </c>
      <c r="AG321" t="s">
        <v>17</v>
      </c>
      <c r="AH321" t="s">
        <v>17</v>
      </c>
      <c r="AI321">
        <f t="shared" si="26"/>
        <v>3909.4214634146347</v>
      </c>
      <c r="AJ321" t="s">
        <v>17</v>
      </c>
      <c r="AK321">
        <v>2.2660312652587891</v>
      </c>
      <c r="AM321">
        <v>58.175914634146345</v>
      </c>
      <c r="AN321">
        <f t="shared" si="27"/>
        <v>3.9094214634146347</v>
      </c>
    </row>
    <row r="322" spans="3:40">
      <c r="C322">
        <v>2004</v>
      </c>
      <c r="D322">
        <v>502</v>
      </c>
      <c r="E322">
        <v>3</v>
      </c>
      <c r="F322">
        <v>11</v>
      </c>
      <c r="G322" t="s">
        <v>17</v>
      </c>
      <c r="H322" t="s">
        <v>17</v>
      </c>
      <c r="I322">
        <v>4796.9121951219531</v>
      </c>
      <c r="J322" t="s">
        <v>17</v>
      </c>
      <c r="K322">
        <v>2.9479000000000002</v>
      </c>
      <c r="Y322">
        <v>4796.9121951219531</v>
      </c>
      <c r="AC322">
        <v>2004</v>
      </c>
      <c r="AD322">
        <v>502</v>
      </c>
      <c r="AE322">
        <v>3</v>
      </c>
      <c r="AF322">
        <v>11</v>
      </c>
      <c r="AG322" t="s">
        <v>17</v>
      </c>
      <c r="AH322" t="s">
        <v>17</v>
      </c>
      <c r="AI322">
        <f t="shared" si="26"/>
        <v>4796.9121951219531</v>
      </c>
      <c r="AJ322" t="s">
        <v>17</v>
      </c>
      <c r="AK322">
        <v>2.5456595420837402</v>
      </c>
      <c r="AM322">
        <v>71.382621951219534</v>
      </c>
      <c r="AN322">
        <f t="shared" si="27"/>
        <v>4.7969121951219531</v>
      </c>
    </row>
    <row r="323" spans="3:40">
      <c r="C323">
        <v>2004</v>
      </c>
      <c r="D323">
        <v>502</v>
      </c>
      <c r="E323">
        <v>3</v>
      </c>
      <c r="F323">
        <v>12</v>
      </c>
      <c r="G323" t="s">
        <v>17</v>
      </c>
      <c r="H323" t="s">
        <v>17</v>
      </c>
      <c r="I323">
        <v>4210.6229268292691</v>
      </c>
      <c r="J323" t="s">
        <v>17</v>
      </c>
      <c r="K323">
        <v>2.6665999999999999</v>
      </c>
      <c r="Y323">
        <v>4210.6229268292691</v>
      </c>
      <c r="AC323">
        <v>2004</v>
      </c>
      <c r="AD323">
        <v>502</v>
      </c>
      <c r="AE323">
        <v>3</v>
      </c>
      <c r="AF323">
        <v>12</v>
      </c>
      <c r="AG323" t="s">
        <v>17</v>
      </c>
      <c r="AH323" t="s">
        <v>17</v>
      </c>
      <c r="AI323">
        <f t="shared" si="26"/>
        <v>4210.6229268292691</v>
      </c>
      <c r="AJ323" t="s">
        <v>17</v>
      </c>
      <c r="AK323">
        <v>2.494687557220459</v>
      </c>
      <c r="AM323">
        <v>62.658079268292688</v>
      </c>
      <c r="AN323">
        <f t="shared" si="27"/>
        <v>4.2106229268292692</v>
      </c>
    </row>
    <row r="324" spans="3:40">
      <c r="C324">
        <v>2004</v>
      </c>
      <c r="D324">
        <v>502</v>
      </c>
      <c r="E324">
        <v>3</v>
      </c>
      <c r="F324">
        <v>13</v>
      </c>
      <c r="G324" t="s">
        <v>17</v>
      </c>
      <c r="H324" t="s">
        <v>17</v>
      </c>
      <c r="I324">
        <v>3183.0673170731716</v>
      </c>
      <c r="J324" t="s">
        <v>17</v>
      </c>
      <c r="K324">
        <v>2.6558000000000002</v>
      </c>
      <c r="Y324">
        <v>3183.0673170731716</v>
      </c>
      <c r="AC324">
        <v>2004</v>
      </c>
      <c r="AD324">
        <v>502</v>
      </c>
      <c r="AE324">
        <v>3</v>
      </c>
      <c r="AF324">
        <v>13</v>
      </c>
      <c r="AG324" t="s">
        <v>17</v>
      </c>
      <c r="AH324" t="s">
        <v>17</v>
      </c>
      <c r="AI324">
        <f t="shared" si="26"/>
        <v>3183.0673170731716</v>
      </c>
      <c r="AJ324" t="s">
        <v>17</v>
      </c>
      <c r="AK324">
        <v>3.319063663482666</v>
      </c>
      <c r="AM324">
        <v>47.367073170731715</v>
      </c>
      <c r="AN324">
        <f t="shared" si="27"/>
        <v>3.1830673170731716</v>
      </c>
    </row>
    <row r="325" spans="3:40">
      <c r="C325">
        <v>2004</v>
      </c>
      <c r="D325">
        <v>502</v>
      </c>
      <c r="E325">
        <v>3</v>
      </c>
      <c r="F325">
        <v>14</v>
      </c>
      <c r="G325" t="s">
        <v>17</v>
      </c>
      <c r="H325" t="s">
        <v>17</v>
      </c>
      <c r="I325">
        <v>4408.9448780487819</v>
      </c>
      <c r="J325" t="s">
        <v>17</v>
      </c>
      <c r="K325">
        <v>2.3973</v>
      </c>
      <c r="Y325">
        <v>4408.9448780487819</v>
      </c>
      <c r="AC325">
        <v>2004</v>
      </c>
      <c r="AD325">
        <v>502</v>
      </c>
      <c r="AE325">
        <v>3</v>
      </c>
      <c r="AF325">
        <v>14</v>
      </c>
      <c r="AG325" t="s">
        <v>17</v>
      </c>
      <c r="AH325" t="s">
        <v>17</v>
      </c>
      <c r="AI325">
        <f t="shared" ref="AI325:AI388" si="32">AN325*1000</f>
        <v>4408.9448780487819</v>
      </c>
      <c r="AJ325" t="s">
        <v>17</v>
      </c>
      <c r="AK325">
        <v>2.3688125610351563</v>
      </c>
      <c r="AM325">
        <v>65.609298780487819</v>
      </c>
      <c r="AN325">
        <f t="shared" ref="AN325:AN388" si="33">AM325*60*1.12/1000</f>
        <v>4.4089448780487821</v>
      </c>
    </row>
    <row r="326" spans="3:40">
      <c r="C326">
        <v>2004</v>
      </c>
      <c r="D326">
        <v>502</v>
      </c>
      <c r="E326">
        <v>4</v>
      </c>
      <c r="F326">
        <v>1</v>
      </c>
      <c r="G326">
        <v>85</v>
      </c>
      <c r="H326">
        <v>0.51151794871794865</v>
      </c>
      <c r="I326">
        <v>2038.9975609756102</v>
      </c>
      <c r="J326">
        <v>6.0178582202111601E-3</v>
      </c>
      <c r="K326">
        <v>1.7441</v>
      </c>
      <c r="Y326">
        <v>2038.9975609756102</v>
      </c>
      <c r="Z326">
        <v>6.0178582202111601E-3</v>
      </c>
      <c r="AC326">
        <v>2004</v>
      </c>
      <c r="AD326">
        <v>502</v>
      </c>
      <c r="AE326">
        <v>4</v>
      </c>
      <c r="AF326">
        <v>1</v>
      </c>
      <c r="AG326">
        <v>85</v>
      </c>
      <c r="AH326">
        <v>0.51151794871794865</v>
      </c>
      <c r="AI326">
        <f t="shared" si="32"/>
        <v>2038.9975609756102</v>
      </c>
      <c r="AJ326">
        <f t="shared" ref="AJ326:AJ332" si="34">AH326/AG326</f>
        <v>6.0178582202111601E-3</v>
      </c>
      <c r="AK326">
        <v>2.236797571182251</v>
      </c>
      <c r="AM326">
        <v>30.342225609756103</v>
      </c>
      <c r="AN326">
        <f t="shared" si="33"/>
        <v>2.0389975609756101</v>
      </c>
    </row>
    <row r="327" spans="3:40">
      <c r="C327">
        <v>2004</v>
      </c>
      <c r="D327">
        <v>502</v>
      </c>
      <c r="E327">
        <v>4</v>
      </c>
      <c r="F327">
        <v>2</v>
      </c>
      <c r="G327">
        <v>85</v>
      </c>
      <c r="H327">
        <v>0.80696152777777774</v>
      </c>
      <c r="I327">
        <v>1607.6473170731711</v>
      </c>
      <c r="J327">
        <v>9.4936650326797375E-3</v>
      </c>
      <c r="K327">
        <v>1.6768000000000001</v>
      </c>
      <c r="Y327">
        <v>1607.6473170731711</v>
      </c>
      <c r="Z327">
        <v>9.4936650326797375E-3</v>
      </c>
      <c r="AC327">
        <v>2004</v>
      </c>
      <c r="AD327">
        <v>502</v>
      </c>
      <c r="AE327">
        <v>4</v>
      </c>
      <c r="AF327">
        <v>2</v>
      </c>
      <c r="AG327">
        <v>85</v>
      </c>
      <c r="AH327">
        <v>0.80696152777777774</v>
      </c>
      <c r="AI327">
        <f t="shared" si="32"/>
        <v>1607.6473170731711</v>
      </c>
      <c r="AJ327">
        <f t="shared" si="34"/>
        <v>9.4936650326797375E-3</v>
      </c>
      <c r="AK327">
        <v>2.3691525459289551</v>
      </c>
      <c r="AM327">
        <v>23.92332317073171</v>
      </c>
      <c r="AN327">
        <f t="shared" si="33"/>
        <v>1.6076473170731711</v>
      </c>
    </row>
    <row r="328" spans="3:40">
      <c r="C328">
        <v>2004</v>
      </c>
      <c r="D328">
        <v>502</v>
      </c>
      <c r="E328">
        <v>4</v>
      </c>
      <c r="F328">
        <v>3</v>
      </c>
      <c r="G328">
        <v>85</v>
      </c>
      <c r="H328">
        <v>0.68398998778998787</v>
      </c>
      <c r="I328">
        <v>2074.9434146341468</v>
      </c>
      <c r="J328">
        <v>8.0469410328233865E-3</v>
      </c>
      <c r="K328">
        <v>1.83</v>
      </c>
      <c r="Y328">
        <v>2074.9434146341468</v>
      </c>
      <c r="Z328">
        <v>8.0469410328233865E-3</v>
      </c>
      <c r="AC328">
        <v>2004</v>
      </c>
      <c r="AD328">
        <v>502</v>
      </c>
      <c r="AE328">
        <v>4</v>
      </c>
      <c r="AF328">
        <v>3</v>
      </c>
      <c r="AG328">
        <v>85</v>
      </c>
      <c r="AH328">
        <v>0.68398998778998787</v>
      </c>
      <c r="AI328">
        <f t="shared" si="32"/>
        <v>2074.9434146341468</v>
      </c>
      <c r="AJ328">
        <f t="shared" si="34"/>
        <v>8.0469410328233865E-3</v>
      </c>
      <c r="AK328">
        <v>2.1957361698150635</v>
      </c>
      <c r="AM328">
        <v>30.877134146341465</v>
      </c>
      <c r="AN328">
        <f t="shared" si="33"/>
        <v>2.0749434146341468</v>
      </c>
    </row>
    <row r="329" spans="3:40">
      <c r="C329">
        <v>2004</v>
      </c>
      <c r="D329">
        <v>502</v>
      </c>
      <c r="E329">
        <v>4</v>
      </c>
      <c r="F329">
        <v>4</v>
      </c>
      <c r="G329">
        <v>85</v>
      </c>
      <c r="H329">
        <v>0.52038967320261442</v>
      </c>
      <c r="I329">
        <v>2497.6170731707325</v>
      </c>
      <c r="J329">
        <v>6.1222314494425228E-3</v>
      </c>
      <c r="K329">
        <v>2.1316999999999999</v>
      </c>
      <c r="Y329">
        <v>2497.6170731707325</v>
      </c>
      <c r="Z329">
        <v>6.1222314494425228E-3</v>
      </c>
      <c r="AC329">
        <v>2004</v>
      </c>
      <c r="AD329">
        <v>502</v>
      </c>
      <c r="AE329">
        <v>4</v>
      </c>
      <c r="AF329">
        <v>4</v>
      </c>
      <c r="AG329">
        <v>85</v>
      </c>
      <c r="AH329">
        <v>0.52038967320261442</v>
      </c>
      <c r="AI329">
        <f t="shared" si="32"/>
        <v>2497.6170731707325</v>
      </c>
      <c r="AJ329">
        <f t="shared" si="34"/>
        <v>6.1222314494425228E-3</v>
      </c>
      <c r="AK329">
        <v>2.0159943103790283</v>
      </c>
      <c r="AM329">
        <v>37.166920731707329</v>
      </c>
      <c r="AN329">
        <f t="shared" si="33"/>
        <v>2.4976170731707326</v>
      </c>
    </row>
    <row r="330" spans="3:40">
      <c r="C330">
        <v>2004</v>
      </c>
      <c r="D330">
        <v>502</v>
      </c>
      <c r="E330">
        <v>4</v>
      </c>
      <c r="F330">
        <v>5</v>
      </c>
      <c r="G330">
        <v>85</v>
      </c>
      <c r="H330">
        <v>0.81581638888888885</v>
      </c>
      <c r="I330">
        <v>4071.7975609756099</v>
      </c>
      <c r="J330">
        <v>9.5978398692810451E-3</v>
      </c>
      <c r="K330">
        <v>2.3132999999999999</v>
      </c>
      <c r="Y330">
        <v>4071.7975609756099</v>
      </c>
      <c r="Z330">
        <v>9.5978398692810451E-3</v>
      </c>
      <c r="AC330">
        <v>2004</v>
      </c>
      <c r="AD330">
        <v>502</v>
      </c>
      <c r="AE330">
        <v>4</v>
      </c>
      <c r="AF330">
        <v>5</v>
      </c>
      <c r="AG330">
        <v>85</v>
      </c>
      <c r="AH330">
        <v>0.81581638888888885</v>
      </c>
      <c r="AI330">
        <f t="shared" si="32"/>
        <v>4071.7975609756099</v>
      </c>
      <c r="AJ330">
        <f t="shared" si="34"/>
        <v>9.5978398692810451E-3</v>
      </c>
      <c r="AK330">
        <v>2.6375637054443359</v>
      </c>
      <c r="AM330">
        <v>60.592225609756106</v>
      </c>
      <c r="AN330">
        <f t="shared" si="33"/>
        <v>4.0717975609756101</v>
      </c>
    </row>
    <row r="331" spans="3:40">
      <c r="C331">
        <v>2004</v>
      </c>
      <c r="D331">
        <v>502</v>
      </c>
      <c r="E331">
        <v>4</v>
      </c>
      <c r="F331">
        <v>6</v>
      </c>
      <c r="G331">
        <v>85</v>
      </c>
      <c r="H331">
        <v>0.74888731209150317</v>
      </c>
      <c r="I331">
        <v>3443.3648780487811</v>
      </c>
      <c r="J331">
        <v>8.8104389657823901E-3</v>
      </c>
      <c r="K331">
        <v>2.4607999999999999</v>
      </c>
      <c r="Y331">
        <v>3443.3648780487811</v>
      </c>
      <c r="Z331">
        <v>8.8104389657823901E-3</v>
      </c>
      <c r="AC331">
        <v>2004</v>
      </c>
      <c r="AD331">
        <v>502</v>
      </c>
      <c r="AE331">
        <v>4</v>
      </c>
      <c r="AF331">
        <v>6</v>
      </c>
      <c r="AG331">
        <v>85</v>
      </c>
      <c r="AH331">
        <v>0.74888731209150317</v>
      </c>
      <c r="AI331">
        <f t="shared" si="32"/>
        <v>3443.3648780487811</v>
      </c>
      <c r="AJ331">
        <f t="shared" si="34"/>
        <v>8.8104389657823901E-3</v>
      </c>
      <c r="AK331">
        <v>2.8225514888763428</v>
      </c>
      <c r="AM331">
        <v>51.240548780487813</v>
      </c>
      <c r="AN331">
        <f t="shared" si="33"/>
        <v>3.4433648780487811</v>
      </c>
    </row>
    <row r="332" spans="3:40">
      <c r="C332">
        <v>2004</v>
      </c>
      <c r="D332">
        <v>502</v>
      </c>
      <c r="E332">
        <v>4</v>
      </c>
      <c r="F332">
        <v>7</v>
      </c>
      <c r="G332">
        <v>85</v>
      </c>
      <c r="H332">
        <v>0.56409941448801748</v>
      </c>
      <c r="I332">
        <v>3880.9126829268303</v>
      </c>
      <c r="J332">
        <v>6.6364636998590288E-3</v>
      </c>
      <c r="K332">
        <v>2.9647000000000001</v>
      </c>
      <c r="Y332">
        <v>3880.9126829268303</v>
      </c>
      <c r="Z332">
        <v>6.6364636998590288E-3</v>
      </c>
      <c r="AC332">
        <v>2004</v>
      </c>
      <c r="AD332">
        <v>502</v>
      </c>
      <c r="AE332">
        <v>4</v>
      </c>
      <c r="AF332">
        <v>7</v>
      </c>
      <c r="AG332">
        <v>85</v>
      </c>
      <c r="AH332">
        <v>0.56409941448801748</v>
      </c>
      <c r="AI332">
        <f t="shared" si="32"/>
        <v>3880.9126829268303</v>
      </c>
      <c r="AJ332">
        <f t="shared" si="34"/>
        <v>6.6364636998590288E-3</v>
      </c>
      <c r="AK332">
        <v>2.9987106323242188</v>
      </c>
      <c r="AM332">
        <v>57.751676829268298</v>
      </c>
      <c r="AN332">
        <f t="shared" si="33"/>
        <v>3.8809126829268301</v>
      </c>
    </row>
    <row r="333" spans="3:40">
      <c r="C333">
        <v>2004</v>
      </c>
      <c r="D333">
        <v>502</v>
      </c>
      <c r="E333">
        <v>4</v>
      </c>
      <c r="F333">
        <v>8</v>
      </c>
      <c r="G333" t="s">
        <v>17</v>
      </c>
      <c r="H333" t="s">
        <v>17</v>
      </c>
      <c r="I333">
        <v>4118.8990243902444</v>
      </c>
      <c r="J333" t="s">
        <v>17</v>
      </c>
      <c r="K333">
        <v>2.1915</v>
      </c>
      <c r="Y333">
        <v>4118.8990243902444</v>
      </c>
      <c r="AC333">
        <v>2004</v>
      </c>
      <c r="AD333">
        <v>502</v>
      </c>
      <c r="AE333">
        <v>4</v>
      </c>
      <c r="AF333">
        <v>8</v>
      </c>
      <c r="AG333" t="s">
        <v>17</v>
      </c>
      <c r="AH333" t="s">
        <v>17</v>
      </c>
      <c r="AI333">
        <f t="shared" si="32"/>
        <v>4118.8990243902444</v>
      </c>
      <c r="AJ333" t="s">
        <v>17</v>
      </c>
      <c r="AK333">
        <v>1.9668625593185425</v>
      </c>
      <c r="AM333">
        <v>61.293140243902442</v>
      </c>
      <c r="AN333">
        <f t="shared" si="33"/>
        <v>4.1188990243902444</v>
      </c>
    </row>
    <row r="334" spans="3:40">
      <c r="C334">
        <v>2004</v>
      </c>
      <c r="D334">
        <v>502</v>
      </c>
      <c r="E334">
        <v>4</v>
      </c>
      <c r="F334">
        <v>9</v>
      </c>
      <c r="G334" t="s">
        <v>17</v>
      </c>
      <c r="H334" t="s">
        <v>17</v>
      </c>
      <c r="I334">
        <v>3962.7204878048788</v>
      </c>
      <c r="J334" t="s">
        <v>17</v>
      </c>
      <c r="K334">
        <v>2.4681000000000002</v>
      </c>
      <c r="Y334">
        <v>3962.7204878048788</v>
      </c>
      <c r="AC334">
        <v>2004</v>
      </c>
      <c r="AD334">
        <v>502</v>
      </c>
      <c r="AE334">
        <v>4</v>
      </c>
      <c r="AF334">
        <v>9</v>
      </c>
      <c r="AG334" t="s">
        <v>17</v>
      </c>
      <c r="AH334" t="s">
        <v>17</v>
      </c>
      <c r="AI334">
        <f t="shared" si="32"/>
        <v>3962.7204878048788</v>
      </c>
      <c r="AJ334" t="s">
        <v>17</v>
      </c>
      <c r="AK334">
        <v>2.131169319152832</v>
      </c>
      <c r="AM334">
        <v>58.969054878048787</v>
      </c>
      <c r="AN334">
        <f t="shared" si="33"/>
        <v>3.9627204878048787</v>
      </c>
    </row>
    <row r="335" spans="3:40">
      <c r="C335">
        <v>2004</v>
      </c>
      <c r="D335">
        <v>502</v>
      </c>
      <c r="E335">
        <v>4</v>
      </c>
      <c r="F335">
        <v>10</v>
      </c>
      <c r="G335" t="s">
        <v>17</v>
      </c>
      <c r="H335" t="s">
        <v>17</v>
      </c>
      <c r="I335">
        <v>4239.1317073170749</v>
      </c>
      <c r="J335" t="s">
        <v>17</v>
      </c>
      <c r="K335">
        <v>2.2705000000000002</v>
      </c>
      <c r="Y335">
        <v>4239.1317073170749</v>
      </c>
      <c r="AC335">
        <v>2004</v>
      </c>
      <c r="AD335">
        <v>502</v>
      </c>
      <c r="AE335">
        <v>4</v>
      </c>
      <c r="AF335">
        <v>10</v>
      </c>
      <c r="AG335" t="s">
        <v>17</v>
      </c>
      <c r="AH335" t="s">
        <v>17</v>
      </c>
      <c r="AI335">
        <f t="shared" si="32"/>
        <v>4239.1317073170749</v>
      </c>
      <c r="AJ335" t="s">
        <v>17</v>
      </c>
      <c r="AK335">
        <v>2.5022091865539551</v>
      </c>
      <c r="AM335">
        <v>63.082317073170749</v>
      </c>
      <c r="AN335">
        <f t="shared" si="33"/>
        <v>4.2391317073170747</v>
      </c>
    </row>
    <row r="336" spans="3:40">
      <c r="C336">
        <v>2004</v>
      </c>
      <c r="D336">
        <v>502</v>
      </c>
      <c r="E336">
        <v>4</v>
      </c>
      <c r="F336">
        <v>11</v>
      </c>
      <c r="G336" t="s">
        <v>17</v>
      </c>
      <c r="H336" t="s">
        <v>17</v>
      </c>
      <c r="I336">
        <v>4283.7541463414645</v>
      </c>
      <c r="J336" t="s">
        <v>17</v>
      </c>
      <c r="K336">
        <v>2.2010999999999998</v>
      </c>
      <c r="Y336">
        <v>4283.7541463414645</v>
      </c>
      <c r="AC336">
        <v>2004</v>
      </c>
      <c r="AD336">
        <v>502</v>
      </c>
      <c r="AE336">
        <v>4</v>
      </c>
      <c r="AF336">
        <v>11</v>
      </c>
      <c r="AG336" t="s">
        <v>17</v>
      </c>
      <c r="AH336" t="s">
        <v>17</v>
      </c>
      <c r="AI336">
        <f t="shared" si="32"/>
        <v>4283.7541463414645</v>
      </c>
      <c r="AJ336" t="s">
        <v>17</v>
      </c>
      <c r="AK336">
        <v>2.511476993560791</v>
      </c>
      <c r="AM336">
        <v>63.746341463414645</v>
      </c>
      <c r="AN336">
        <f t="shared" si="33"/>
        <v>4.2837541463414643</v>
      </c>
    </row>
    <row r="337" spans="3:40">
      <c r="C337">
        <v>2004</v>
      </c>
      <c r="D337">
        <v>502</v>
      </c>
      <c r="E337">
        <v>4</v>
      </c>
      <c r="F337">
        <v>12</v>
      </c>
      <c r="G337" t="s">
        <v>17</v>
      </c>
      <c r="H337" t="s">
        <v>17</v>
      </c>
      <c r="I337">
        <v>4306.0653658536603</v>
      </c>
      <c r="J337" t="s">
        <v>17</v>
      </c>
      <c r="K337">
        <v>2.4045000000000001</v>
      </c>
      <c r="Y337">
        <v>4306.0653658536603</v>
      </c>
      <c r="AC337">
        <v>2004</v>
      </c>
      <c r="AD337">
        <v>502</v>
      </c>
      <c r="AE337">
        <v>4</v>
      </c>
      <c r="AF337">
        <v>12</v>
      </c>
      <c r="AG337" t="s">
        <v>17</v>
      </c>
      <c r="AH337" t="s">
        <v>17</v>
      </c>
      <c r="AI337">
        <f t="shared" si="32"/>
        <v>4306.0653658536603</v>
      </c>
      <c r="AJ337" t="s">
        <v>17</v>
      </c>
      <c r="AK337">
        <v>2.1114435195922852</v>
      </c>
      <c r="AM337">
        <v>64.078353658536599</v>
      </c>
      <c r="AN337">
        <f t="shared" si="33"/>
        <v>4.3060653658536605</v>
      </c>
    </row>
    <row r="338" spans="3:40">
      <c r="C338">
        <v>2004</v>
      </c>
      <c r="D338">
        <v>502</v>
      </c>
      <c r="E338">
        <v>4</v>
      </c>
      <c r="F338">
        <v>13</v>
      </c>
      <c r="G338" t="s">
        <v>17</v>
      </c>
      <c r="H338" t="s">
        <v>17</v>
      </c>
      <c r="I338">
        <v>3494.1848780487821</v>
      </c>
      <c r="J338" t="s">
        <v>17</v>
      </c>
      <c r="K338">
        <v>3.0859000000000001</v>
      </c>
      <c r="Y338">
        <v>3494.1848780487821</v>
      </c>
      <c r="AC338">
        <v>2004</v>
      </c>
      <c r="AD338">
        <v>502</v>
      </c>
      <c r="AE338">
        <v>4</v>
      </c>
      <c r="AF338">
        <v>13</v>
      </c>
      <c r="AG338" t="s">
        <v>17</v>
      </c>
      <c r="AH338" t="s">
        <v>17</v>
      </c>
      <c r="AI338">
        <f t="shared" si="32"/>
        <v>3494.1848780487821</v>
      </c>
      <c r="AJ338" t="s">
        <v>17</v>
      </c>
      <c r="AK338">
        <v>2.9035353660583496</v>
      </c>
      <c r="AM338">
        <v>51.996798780487822</v>
      </c>
      <c r="AN338">
        <f t="shared" si="33"/>
        <v>3.4941848780487823</v>
      </c>
    </row>
    <row r="339" spans="3:40">
      <c r="C339">
        <v>2004</v>
      </c>
      <c r="D339">
        <v>502</v>
      </c>
      <c r="E339">
        <v>4</v>
      </c>
      <c r="F339">
        <v>14</v>
      </c>
      <c r="G339" t="s">
        <v>17</v>
      </c>
      <c r="H339" t="s">
        <v>17</v>
      </c>
      <c r="I339">
        <v>3919.3375609756104</v>
      </c>
      <c r="J339" t="s">
        <v>17</v>
      </c>
      <c r="K339">
        <v>2.7972999999999999</v>
      </c>
      <c r="Y339">
        <v>3919.3375609756104</v>
      </c>
      <c r="AC339">
        <v>2004</v>
      </c>
      <c r="AD339">
        <v>502</v>
      </c>
      <c r="AE339">
        <v>4</v>
      </c>
      <c r="AF339">
        <v>14</v>
      </c>
      <c r="AG339" t="s">
        <v>17</v>
      </c>
      <c r="AH339" t="s">
        <v>17</v>
      </c>
      <c r="AI339">
        <f t="shared" si="32"/>
        <v>3919.3375609756104</v>
      </c>
      <c r="AJ339" t="s">
        <v>17</v>
      </c>
      <c r="AK339">
        <v>2.2491927146911621</v>
      </c>
      <c r="AM339">
        <v>58.323475609756102</v>
      </c>
      <c r="AN339">
        <f t="shared" si="33"/>
        <v>3.9193375609756105</v>
      </c>
    </row>
    <row r="340" spans="3:40">
      <c r="C340">
        <v>2005</v>
      </c>
      <c r="D340">
        <v>502</v>
      </c>
      <c r="E340">
        <v>1</v>
      </c>
      <c r="F340">
        <v>1</v>
      </c>
      <c r="G340">
        <v>103</v>
      </c>
      <c r="H340">
        <v>0.53811819444444442</v>
      </c>
      <c r="I340">
        <v>1696.402837145374</v>
      </c>
      <c r="J340">
        <v>5.2244484897518879E-3</v>
      </c>
      <c r="K340">
        <v>1.8448</v>
      </c>
      <c r="Y340">
        <v>1696.402837145374</v>
      </c>
      <c r="Z340">
        <v>5.2244484897518879E-3</v>
      </c>
      <c r="AC340">
        <v>2005</v>
      </c>
      <c r="AD340">
        <v>502</v>
      </c>
      <c r="AE340">
        <v>1</v>
      </c>
      <c r="AF340">
        <v>1</v>
      </c>
      <c r="AG340">
        <v>103</v>
      </c>
      <c r="AH340">
        <v>0.53811819444444442</v>
      </c>
      <c r="AI340">
        <f t="shared" si="32"/>
        <v>1696.402837145374</v>
      </c>
      <c r="AJ340">
        <f t="shared" ref="AJ340:AJ346" si="35">AH340/AG340</f>
        <v>5.2244484897518879E-3</v>
      </c>
      <c r="AK340">
        <v>2.3168840408325195</v>
      </c>
      <c r="AM340">
        <v>25.244089838472824</v>
      </c>
      <c r="AN340">
        <f t="shared" si="33"/>
        <v>1.6964028371453739</v>
      </c>
    </row>
    <row r="341" spans="3:40">
      <c r="C341">
        <v>2005</v>
      </c>
      <c r="D341">
        <v>502</v>
      </c>
      <c r="E341">
        <v>1</v>
      </c>
      <c r="F341">
        <v>2</v>
      </c>
      <c r="G341">
        <v>103</v>
      </c>
      <c r="H341">
        <v>0.48566982570806094</v>
      </c>
      <c r="I341">
        <v>1456.1564339970971</v>
      </c>
      <c r="J341">
        <v>4.7152410262918535E-3</v>
      </c>
      <c r="K341">
        <v>1.92</v>
      </c>
      <c r="Y341">
        <v>1456.1564339970971</v>
      </c>
      <c r="Z341">
        <v>4.7152410262918535E-3</v>
      </c>
      <c r="AC341">
        <v>2005</v>
      </c>
      <c r="AD341">
        <v>502</v>
      </c>
      <c r="AE341">
        <v>1</v>
      </c>
      <c r="AF341">
        <v>2</v>
      </c>
      <c r="AG341">
        <v>103</v>
      </c>
      <c r="AH341">
        <v>0.48566982570806094</v>
      </c>
      <c r="AI341">
        <f t="shared" si="32"/>
        <v>1456.1564339970971</v>
      </c>
      <c r="AJ341">
        <f t="shared" si="35"/>
        <v>4.7152410262918535E-3</v>
      </c>
      <c r="AK341">
        <v>2.4741442203521729</v>
      </c>
      <c r="AM341">
        <v>21.668994553528229</v>
      </c>
      <c r="AN341">
        <f t="shared" si="33"/>
        <v>1.4561564339970972</v>
      </c>
    </row>
    <row r="342" spans="3:40">
      <c r="C342">
        <v>2005</v>
      </c>
      <c r="D342">
        <v>502</v>
      </c>
      <c r="E342">
        <v>1</v>
      </c>
      <c r="F342">
        <v>3</v>
      </c>
      <c r="G342">
        <v>103</v>
      </c>
      <c r="H342">
        <v>0.63215888888888883</v>
      </c>
      <c r="I342">
        <v>1783.6111087505476</v>
      </c>
      <c r="J342">
        <v>6.1374649406688237E-3</v>
      </c>
      <c r="K342">
        <v>1.7563</v>
      </c>
      <c r="Y342">
        <v>1783.6111087505476</v>
      </c>
      <c r="Z342">
        <v>6.1374649406688237E-3</v>
      </c>
      <c r="AC342">
        <v>2005</v>
      </c>
      <c r="AD342">
        <v>502</v>
      </c>
      <c r="AE342">
        <v>1</v>
      </c>
      <c r="AF342">
        <v>3</v>
      </c>
      <c r="AG342">
        <v>103</v>
      </c>
      <c r="AH342">
        <v>0.63215888888888883</v>
      </c>
      <c r="AI342">
        <f t="shared" si="32"/>
        <v>1783.6111087505476</v>
      </c>
      <c r="AJ342">
        <f t="shared" si="35"/>
        <v>6.1374649406688237E-3</v>
      </c>
      <c r="AK342">
        <v>2.2797813415527344</v>
      </c>
      <c r="AM342">
        <v>26.541831975454574</v>
      </c>
      <c r="AN342">
        <f t="shared" si="33"/>
        <v>1.7836111087505475</v>
      </c>
    </row>
    <row r="343" spans="3:40">
      <c r="C343">
        <v>2005</v>
      </c>
      <c r="D343">
        <v>502</v>
      </c>
      <c r="E343">
        <v>1</v>
      </c>
      <c r="F343">
        <v>4</v>
      </c>
      <c r="G343">
        <v>103</v>
      </c>
      <c r="H343">
        <v>0.61889026416122006</v>
      </c>
      <c r="I343">
        <v>2100.3011177497992</v>
      </c>
      <c r="J343">
        <v>6.0086433413710687E-3</v>
      </c>
      <c r="K343">
        <v>2.1688000000000001</v>
      </c>
      <c r="Y343">
        <v>2100.3011177497992</v>
      </c>
      <c r="Z343">
        <v>6.0086433413710687E-3</v>
      </c>
      <c r="AC343">
        <v>2005</v>
      </c>
      <c r="AD343">
        <v>502</v>
      </c>
      <c r="AE343">
        <v>1</v>
      </c>
      <c r="AF343">
        <v>4</v>
      </c>
      <c r="AG343">
        <v>103</v>
      </c>
      <c r="AH343">
        <v>0.61889026416122006</v>
      </c>
      <c r="AI343">
        <f t="shared" si="32"/>
        <v>2100.3011177497992</v>
      </c>
      <c r="AJ343">
        <f t="shared" si="35"/>
        <v>6.0086433413710687E-3</v>
      </c>
      <c r="AK343">
        <v>2.1639151573181152</v>
      </c>
      <c r="AM343">
        <v>31.254480918895819</v>
      </c>
      <c r="AN343">
        <f t="shared" si="33"/>
        <v>2.1003011177497992</v>
      </c>
    </row>
    <row r="344" spans="3:40">
      <c r="C344">
        <v>2005</v>
      </c>
      <c r="D344">
        <v>502</v>
      </c>
      <c r="E344">
        <v>1</v>
      </c>
      <c r="F344">
        <v>5</v>
      </c>
      <c r="G344">
        <v>103</v>
      </c>
      <c r="H344">
        <v>0.70019543988648092</v>
      </c>
      <c r="I344">
        <v>2314.1500665231133</v>
      </c>
      <c r="J344">
        <v>6.7980139794803973E-3</v>
      </c>
      <c r="K344">
        <v>2.6932</v>
      </c>
      <c r="Y344">
        <v>2314.1500665231133</v>
      </c>
      <c r="Z344">
        <v>6.7980139794803973E-3</v>
      </c>
      <c r="AC344">
        <v>2005</v>
      </c>
      <c r="AD344">
        <v>502</v>
      </c>
      <c r="AE344">
        <v>1</v>
      </c>
      <c r="AF344">
        <v>5</v>
      </c>
      <c r="AG344">
        <v>103</v>
      </c>
      <c r="AH344">
        <v>0.70019543988648092</v>
      </c>
      <c r="AI344">
        <f t="shared" si="32"/>
        <v>2314.1500665231133</v>
      </c>
      <c r="AJ344">
        <f t="shared" si="35"/>
        <v>6.7980139794803973E-3</v>
      </c>
      <c r="AK344">
        <v>2.1702632904052734</v>
      </c>
      <c r="AM344">
        <v>34.436756942308229</v>
      </c>
      <c r="AN344">
        <f t="shared" si="33"/>
        <v>2.3141500665231134</v>
      </c>
    </row>
    <row r="345" spans="3:40">
      <c r="C345">
        <v>2005</v>
      </c>
      <c r="D345">
        <v>502</v>
      </c>
      <c r="E345">
        <v>1</v>
      </c>
      <c r="F345">
        <v>6</v>
      </c>
      <c r="G345">
        <v>103</v>
      </c>
      <c r="H345">
        <v>0.65007386982570814</v>
      </c>
      <c r="I345">
        <v>2186.00691186432</v>
      </c>
      <c r="J345">
        <v>6.3113967944243505E-3</v>
      </c>
      <c r="K345">
        <v>2.8365</v>
      </c>
      <c r="Y345">
        <v>2186.00691186432</v>
      </c>
      <c r="Z345">
        <v>6.3113967944243505E-3</v>
      </c>
      <c r="AC345">
        <v>2005</v>
      </c>
      <c r="AD345">
        <v>502</v>
      </c>
      <c r="AE345">
        <v>1</v>
      </c>
      <c r="AF345">
        <v>6</v>
      </c>
      <c r="AG345">
        <v>103</v>
      </c>
      <c r="AH345">
        <v>0.65007386982570814</v>
      </c>
      <c r="AI345">
        <f t="shared" si="32"/>
        <v>2186.00691186432</v>
      </c>
      <c r="AJ345">
        <f t="shared" si="35"/>
        <v>6.3113967944243505E-3</v>
      </c>
      <c r="AK345">
        <v>2.1525390148162842</v>
      </c>
      <c r="AM345">
        <v>32.529864759885712</v>
      </c>
      <c r="AN345">
        <f t="shared" si="33"/>
        <v>2.1860069118643199</v>
      </c>
    </row>
    <row r="346" spans="3:40">
      <c r="C346">
        <v>2005</v>
      </c>
      <c r="D346">
        <v>502</v>
      </c>
      <c r="E346">
        <v>1</v>
      </c>
      <c r="F346">
        <v>7</v>
      </c>
      <c r="G346">
        <v>103</v>
      </c>
      <c r="H346">
        <v>0.78319852693602687</v>
      </c>
      <c r="I346">
        <v>3450.0455045746312</v>
      </c>
      <c r="J346">
        <v>7.6038691935536593E-3</v>
      </c>
      <c r="K346">
        <v>2.6516000000000002</v>
      </c>
      <c r="Y346">
        <v>3450.0455045746312</v>
      </c>
      <c r="Z346">
        <v>7.6038691935536593E-3</v>
      </c>
      <c r="AC346">
        <v>2005</v>
      </c>
      <c r="AD346">
        <v>502</v>
      </c>
      <c r="AE346">
        <v>1</v>
      </c>
      <c r="AF346">
        <v>7</v>
      </c>
      <c r="AG346">
        <v>103</v>
      </c>
      <c r="AH346">
        <v>0.78319852693602687</v>
      </c>
      <c r="AI346">
        <f t="shared" si="32"/>
        <v>3450.0455045746312</v>
      </c>
      <c r="AJ346">
        <f t="shared" si="35"/>
        <v>7.6038691935536593E-3</v>
      </c>
      <c r="AK346">
        <v>2.2729043960571289</v>
      </c>
      <c r="AM346">
        <v>51.339962865693913</v>
      </c>
      <c r="AN346">
        <f t="shared" si="33"/>
        <v>3.4500455045746312</v>
      </c>
    </row>
    <row r="347" spans="3:40">
      <c r="C347">
        <v>2005</v>
      </c>
      <c r="D347">
        <v>502</v>
      </c>
      <c r="E347">
        <v>1</v>
      </c>
      <c r="F347">
        <v>8</v>
      </c>
      <c r="G347" t="s">
        <v>17</v>
      </c>
      <c r="H347" t="s">
        <v>17</v>
      </c>
      <c r="I347">
        <v>3298.1968001271221</v>
      </c>
      <c r="J347" t="s">
        <v>17</v>
      </c>
      <c r="K347">
        <v>2.4243000000000001</v>
      </c>
      <c r="Y347">
        <v>3298.1968001271221</v>
      </c>
      <c r="AC347">
        <v>2005</v>
      </c>
      <c r="AD347">
        <v>502</v>
      </c>
      <c r="AE347">
        <v>1</v>
      </c>
      <c r="AF347">
        <v>8</v>
      </c>
      <c r="AG347" t="s">
        <v>17</v>
      </c>
      <c r="AH347" t="s">
        <v>17</v>
      </c>
      <c r="AI347">
        <f t="shared" si="32"/>
        <v>3298.1968001271221</v>
      </c>
      <c r="AJ347" t="s">
        <v>17</v>
      </c>
      <c r="AK347">
        <v>2.1514832973480225</v>
      </c>
      <c r="AM347">
        <v>49.080309525701217</v>
      </c>
      <c r="AN347">
        <f t="shared" si="33"/>
        <v>3.2981968001271222</v>
      </c>
    </row>
    <row r="348" spans="3:40">
      <c r="C348">
        <v>2005</v>
      </c>
      <c r="D348">
        <v>502</v>
      </c>
      <c r="E348">
        <v>1</v>
      </c>
      <c r="F348">
        <v>9</v>
      </c>
      <c r="G348" t="s">
        <v>17</v>
      </c>
      <c r="H348" t="s">
        <v>17</v>
      </c>
      <c r="I348">
        <v>2489.5306702570242</v>
      </c>
      <c r="J348" t="s">
        <v>17</v>
      </c>
      <c r="K348">
        <v>2.3778999999999999</v>
      </c>
      <c r="Y348">
        <v>2489.5306702570242</v>
      </c>
      <c r="AC348">
        <v>2005</v>
      </c>
      <c r="AD348">
        <v>502</v>
      </c>
      <c r="AE348">
        <v>1</v>
      </c>
      <c r="AF348">
        <v>9</v>
      </c>
      <c r="AG348" t="s">
        <v>17</v>
      </c>
      <c r="AH348" t="s">
        <v>17</v>
      </c>
      <c r="AI348">
        <f t="shared" si="32"/>
        <v>2489.5306702570242</v>
      </c>
      <c r="AJ348" t="s">
        <v>17</v>
      </c>
      <c r="AK348">
        <v>2.2488045692443848</v>
      </c>
      <c r="AM348">
        <v>37.046587355015241</v>
      </c>
      <c r="AN348">
        <f t="shared" si="33"/>
        <v>2.4895306702570243</v>
      </c>
    </row>
    <row r="349" spans="3:40">
      <c r="C349">
        <v>2005</v>
      </c>
      <c r="D349">
        <v>502</v>
      </c>
      <c r="E349">
        <v>1</v>
      </c>
      <c r="F349">
        <v>10</v>
      </c>
      <c r="G349" t="s">
        <v>17</v>
      </c>
      <c r="H349" t="s">
        <v>17</v>
      </c>
      <c r="I349">
        <v>2484.9393687166835</v>
      </c>
      <c r="J349" t="s">
        <v>17</v>
      </c>
      <c r="K349">
        <v>2.4276</v>
      </c>
      <c r="Y349">
        <v>2484.9393687166835</v>
      </c>
      <c r="AC349">
        <v>2005</v>
      </c>
      <c r="AD349">
        <v>502</v>
      </c>
      <c r="AE349">
        <v>1</v>
      </c>
      <c r="AF349">
        <v>10</v>
      </c>
      <c r="AG349" t="s">
        <v>17</v>
      </c>
      <c r="AH349" t="s">
        <v>17</v>
      </c>
      <c r="AI349">
        <f t="shared" si="32"/>
        <v>2484.9393687166835</v>
      </c>
      <c r="AJ349" t="s">
        <v>17</v>
      </c>
      <c r="AK349">
        <v>2.1121726036071777</v>
      </c>
      <c r="AM349">
        <v>36.978264415426828</v>
      </c>
      <c r="AN349">
        <f t="shared" si="33"/>
        <v>2.4849393687166836</v>
      </c>
    </row>
    <row r="350" spans="3:40">
      <c r="C350">
        <v>2005</v>
      </c>
      <c r="D350">
        <v>502</v>
      </c>
      <c r="E350">
        <v>1</v>
      </c>
      <c r="F350">
        <v>11</v>
      </c>
      <c r="G350" t="s">
        <v>17</v>
      </c>
      <c r="H350" t="s">
        <v>17</v>
      </c>
      <c r="I350">
        <v>1684.1075492742441</v>
      </c>
      <c r="J350" t="s">
        <v>17</v>
      </c>
      <c r="K350">
        <v>2.4215</v>
      </c>
      <c r="Y350">
        <v>1684.1075492742441</v>
      </c>
      <c r="AC350">
        <v>2005</v>
      </c>
      <c r="AD350">
        <v>502</v>
      </c>
      <c r="AE350">
        <v>1</v>
      </c>
      <c r="AF350">
        <v>11</v>
      </c>
      <c r="AG350" t="s">
        <v>17</v>
      </c>
      <c r="AH350" t="s">
        <v>17</v>
      </c>
      <c r="AI350">
        <f t="shared" si="32"/>
        <v>1684.1075492742441</v>
      </c>
      <c r="AJ350" t="s">
        <v>17</v>
      </c>
      <c r="AK350">
        <v>2.4005825519561768</v>
      </c>
      <c r="AM350">
        <v>25.061124245152438</v>
      </c>
      <c r="AN350">
        <f t="shared" si="33"/>
        <v>1.6841075492742441</v>
      </c>
    </row>
    <row r="351" spans="3:40">
      <c r="C351">
        <v>2005</v>
      </c>
      <c r="D351">
        <v>502</v>
      </c>
      <c r="E351">
        <v>1</v>
      </c>
      <c r="F351">
        <v>12</v>
      </c>
      <c r="G351" t="s">
        <v>17</v>
      </c>
      <c r="H351" t="s">
        <v>17</v>
      </c>
      <c r="I351">
        <v>2506.3425653495128</v>
      </c>
      <c r="J351" t="s">
        <v>17</v>
      </c>
      <c r="K351">
        <v>2.8483999999999998</v>
      </c>
      <c r="Y351">
        <v>2506.3425653495128</v>
      </c>
      <c r="AC351">
        <v>2005</v>
      </c>
      <c r="AD351">
        <v>502</v>
      </c>
      <c r="AE351">
        <v>1</v>
      </c>
      <c r="AF351">
        <v>12</v>
      </c>
      <c r="AG351" t="s">
        <v>17</v>
      </c>
      <c r="AH351" t="s">
        <v>17</v>
      </c>
      <c r="AI351">
        <f t="shared" si="32"/>
        <v>2506.3425653495128</v>
      </c>
      <c r="AJ351" t="s">
        <v>17</v>
      </c>
      <c r="AK351">
        <v>2.2445063591003418</v>
      </c>
      <c r="AM351">
        <v>37.296764365320122</v>
      </c>
      <c r="AN351">
        <f t="shared" si="33"/>
        <v>2.5063425653495126</v>
      </c>
    </row>
    <row r="352" spans="3:40">
      <c r="C352">
        <v>2005</v>
      </c>
      <c r="D352">
        <v>502</v>
      </c>
      <c r="E352">
        <v>1</v>
      </c>
      <c r="F352">
        <v>13</v>
      </c>
      <c r="G352" t="s">
        <v>17</v>
      </c>
      <c r="H352" t="s">
        <v>17</v>
      </c>
      <c r="I352">
        <v>1528.7967179550733</v>
      </c>
      <c r="J352" t="s">
        <v>17</v>
      </c>
      <c r="K352">
        <v>3.4241000000000001</v>
      </c>
      <c r="Y352">
        <v>1528.7967179550733</v>
      </c>
      <c r="AC352">
        <v>2005</v>
      </c>
      <c r="AD352">
        <v>502</v>
      </c>
      <c r="AE352">
        <v>1</v>
      </c>
      <c r="AF352">
        <v>13</v>
      </c>
      <c r="AG352" t="s">
        <v>17</v>
      </c>
      <c r="AH352" t="s">
        <v>17</v>
      </c>
      <c r="AI352">
        <f t="shared" si="32"/>
        <v>1528.7967179550733</v>
      </c>
      <c r="AJ352" t="s">
        <v>17</v>
      </c>
      <c r="AK352">
        <v>2.6850736141204834</v>
      </c>
      <c r="AM352">
        <v>22.749951160045732</v>
      </c>
      <c r="AN352">
        <f t="shared" si="33"/>
        <v>1.5287967179550732</v>
      </c>
    </row>
    <row r="353" spans="3:40">
      <c r="C353">
        <v>2005</v>
      </c>
      <c r="D353">
        <v>502</v>
      </c>
      <c r="E353">
        <v>1</v>
      </c>
      <c r="F353">
        <v>14</v>
      </c>
      <c r="G353" t="s">
        <v>17</v>
      </c>
      <c r="H353" t="s">
        <v>17</v>
      </c>
      <c r="I353">
        <v>2431.2198424172198</v>
      </c>
      <c r="J353" t="s">
        <v>17</v>
      </c>
      <c r="K353">
        <v>1.8807</v>
      </c>
      <c r="Y353">
        <v>2431.2198424172198</v>
      </c>
      <c r="AC353">
        <v>2005</v>
      </c>
      <c r="AD353">
        <v>502</v>
      </c>
      <c r="AE353">
        <v>1</v>
      </c>
      <c r="AF353">
        <v>14</v>
      </c>
      <c r="AG353" t="s">
        <v>17</v>
      </c>
      <c r="AH353" t="s">
        <v>17</v>
      </c>
      <c r="AI353">
        <f t="shared" si="32"/>
        <v>2431.2198424172198</v>
      </c>
      <c r="AJ353" t="s">
        <v>17</v>
      </c>
      <c r="AK353">
        <v>2.1852645874023438</v>
      </c>
      <c r="AM353">
        <v>36.178866702637194</v>
      </c>
      <c r="AN353">
        <f t="shared" si="33"/>
        <v>2.4312198424172196</v>
      </c>
    </row>
    <row r="354" spans="3:40">
      <c r="C354">
        <v>2005</v>
      </c>
      <c r="D354">
        <v>502</v>
      </c>
      <c r="E354">
        <v>2</v>
      </c>
      <c r="F354">
        <v>1</v>
      </c>
      <c r="G354">
        <v>103</v>
      </c>
      <c r="H354">
        <v>0.50256375661375674</v>
      </c>
      <c r="I354">
        <v>1253.9936810247375</v>
      </c>
      <c r="J354">
        <v>4.8792597729490949E-3</v>
      </c>
      <c r="K354">
        <v>1.9349000000000001</v>
      </c>
      <c r="Y354">
        <v>1253.9936810247375</v>
      </c>
      <c r="Z354">
        <v>4.8792597729490949E-3</v>
      </c>
      <c r="AC354">
        <v>2005</v>
      </c>
      <c r="AD354">
        <v>502</v>
      </c>
      <c r="AE354">
        <v>2</v>
      </c>
      <c r="AF354">
        <v>1</v>
      </c>
      <c r="AG354">
        <v>103</v>
      </c>
      <c r="AH354">
        <v>0.50256375661375674</v>
      </c>
      <c r="AI354">
        <f t="shared" si="32"/>
        <v>1253.9936810247375</v>
      </c>
      <c r="AJ354">
        <f t="shared" ref="AJ354:AJ360" si="36">AH354/AG354</f>
        <v>4.8792597729490949E-3</v>
      </c>
      <c r="AK354">
        <v>2.3433043956756592</v>
      </c>
      <c r="AM354">
        <v>18.660620253344305</v>
      </c>
      <c r="AN354">
        <f t="shared" si="33"/>
        <v>1.2539936810247374</v>
      </c>
    </row>
    <row r="355" spans="3:40">
      <c r="C355">
        <v>2005</v>
      </c>
      <c r="D355">
        <v>502</v>
      </c>
      <c r="E355">
        <v>2</v>
      </c>
      <c r="F355">
        <v>2</v>
      </c>
      <c r="G355">
        <v>103</v>
      </c>
      <c r="H355">
        <v>0.59017544494720964</v>
      </c>
      <c r="I355">
        <v>1713.4722801492258</v>
      </c>
      <c r="J355">
        <v>5.7298586888078606E-3</v>
      </c>
      <c r="K355">
        <v>2.1478000000000002</v>
      </c>
      <c r="Y355">
        <v>1713.4722801492258</v>
      </c>
      <c r="Z355">
        <v>5.7298586888078606E-3</v>
      </c>
      <c r="AC355">
        <v>2005</v>
      </c>
      <c r="AD355">
        <v>502</v>
      </c>
      <c r="AE355">
        <v>2</v>
      </c>
      <c r="AF355">
        <v>2</v>
      </c>
      <c r="AG355">
        <v>103</v>
      </c>
      <c r="AH355">
        <v>0.59017544494720964</v>
      </c>
      <c r="AI355">
        <f t="shared" si="32"/>
        <v>1713.4722801492258</v>
      </c>
      <c r="AJ355">
        <f t="shared" si="36"/>
        <v>5.7298586888078606E-3</v>
      </c>
      <c r="AK355">
        <v>2.1199288368225098</v>
      </c>
      <c r="AM355">
        <v>25.498099406982526</v>
      </c>
      <c r="AN355">
        <f t="shared" si="33"/>
        <v>1.7134722801492257</v>
      </c>
    </row>
    <row r="356" spans="3:40">
      <c r="C356">
        <v>2005</v>
      </c>
      <c r="D356">
        <v>502</v>
      </c>
      <c r="E356">
        <v>2</v>
      </c>
      <c r="F356">
        <v>3</v>
      </c>
      <c r="G356">
        <v>103</v>
      </c>
      <c r="H356">
        <v>0.59749129273504276</v>
      </c>
      <c r="I356">
        <v>1946.8042242804879</v>
      </c>
      <c r="J356">
        <v>5.8008863372334251E-3</v>
      </c>
      <c r="K356">
        <v>1.8010999999999999</v>
      </c>
      <c r="Y356">
        <v>1946.8042242804879</v>
      </c>
      <c r="Z356">
        <v>5.8008863372334251E-3</v>
      </c>
      <c r="AC356">
        <v>2005</v>
      </c>
      <c r="AD356">
        <v>502</v>
      </c>
      <c r="AE356">
        <v>2</v>
      </c>
      <c r="AF356">
        <v>3</v>
      </c>
      <c r="AG356">
        <v>103</v>
      </c>
      <c r="AH356">
        <v>0.59749129273504276</v>
      </c>
      <c r="AI356">
        <f t="shared" si="32"/>
        <v>1946.8042242804879</v>
      </c>
      <c r="AJ356">
        <f t="shared" si="36"/>
        <v>5.8008863372334251E-3</v>
      </c>
      <c r="AK356">
        <v>2.1289436817169189</v>
      </c>
      <c r="AM356">
        <v>28.970300956554876</v>
      </c>
      <c r="AN356">
        <f t="shared" si="33"/>
        <v>1.9468042242804879</v>
      </c>
    </row>
    <row r="357" spans="3:40">
      <c r="C357">
        <v>2005</v>
      </c>
      <c r="D357">
        <v>502</v>
      </c>
      <c r="E357">
        <v>2</v>
      </c>
      <c r="F357">
        <v>4</v>
      </c>
      <c r="G357">
        <v>103</v>
      </c>
      <c r="H357">
        <v>0.66437114845938383</v>
      </c>
      <c r="I357">
        <v>2413.0760147092706</v>
      </c>
      <c r="J357">
        <v>6.4502053248483866E-3</v>
      </c>
      <c r="K357">
        <v>2.1518000000000002</v>
      </c>
      <c r="Y357">
        <v>2413.0760147092706</v>
      </c>
      <c r="Z357">
        <v>6.4502053248483866E-3</v>
      </c>
      <c r="AC357">
        <v>2005</v>
      </c>
      <c r="AD357">
        <v>502</v>
      </c>
      <c r="AE357">
        <v>2</v>
      </c>
      <c r="AF357">
        <v>4</v>
      </c>
      <c r="AG357">
        <v>103</v>
      </c>
      <c r="AH357">
        <v>0.66437114845938383</v>
      </c>
      <c r="AI357">
        <f t="shared" si="32"/>
        <v>2413.0760147092706</v>
      </c>
      <c r="AJ357">
        <f t="shared" si="36"/>
        <v>6.4502053248483866E-3</v>
      </c>
      <c r="AK357">
        <v>2.0698084831237793</v>
      </c>
      <c r="AM357">
        <v>35.908869266507004</v>
      </c>
      <c r="AN357">
        <f t="shared" si="33"/>
        <v>2.4130760147092705</v>
      </c>
    </row>
    <row r="358" spans="3:40">
      <c r="C358">
        <v>2005</v>
      </c>
      <c r="D358">
        <v>502</v>
      </c>
      <c r="E358">
        <v>2</v>
      </c>
      <c r="F358">
        <v>5</v>
      </c>
      <c r="G358">
        <v>103</v>
      </c>
      <c r="H358">
        <v>0.70824001984126994</v>
      </c>
      <c r="I358">
        <v>2346.3851643650328</v>
      </c>
      <c r="J358">
        <v>6.8761166974880576E-3</v>
      </c>
      <c r="K358">
        <v>2.2393000000000001</v>
      </c>
      <c r="Y358">
        <v>2346.3851643650328</v>
      </c>
      <c r="Z358">
        <v>6.8761166974880576E-3</v>
      </c>
      <c r="AC358">
        <v>2005</v>
      </c>
      <c r="AD358">
        <v>502</v>
      </c>
      <c r="AE358">
        <v>2</v>
      </c>
      <c r="AF358">
        <v>5</v>
      </c>
      <c r="AG358">
        <v>103</v>
      </c>
      <c r="AH358">
        <v>0.70824001984126994</v>
      </c>
      <c r="AI358">
        <f t="shared" si="32"/>
        <v>2346.3851643650328</v>
      </c>
      <c r="AJ358">
        <f t="shared" si="36"/>
        <v>6.8761166974880576E-3</v>
      </c>
      <c r="AK358">
        <v>2.1133553981781006</v>
      </c>
      <c r="AM358">
        <v>34.916445898289176</v>
      </c>
      <c r="AN358">
        <f t="shared" si="33"/>
        <v>2.3463851643650329</v>
      </c>
    </row>
    <row r="359" spans="3:40">
      <c r="C359">
        <v>2005</v>
      </c>
      <c r="D359">
        <v>502</v>
      </c>
      <c r="E359">
        <v>2</v>
      </c>
      <c r="F359">
        <v>6</v>
      </c>
      <c r="G359">
        <v>103</v>
      </c>
      <c r="H359">
        <v>0.77530501089324633</v>
      </c>
      <c r="I359">
        <v>3103.1602709782569</v>
      </c>
      <c r="J359">
        <v>7.5272331154684112E-3</v>
      </c>
      <c r="K359">
        <v>2.8012000000000001</v>
      </c>
      <c r="Y359">
        <v>3103.1602709782569</v>
      </c>
      <c r="Z359">
        <v>7.5272331154684112E-3</v>
      </c>
      <c r="AC359">
        <v>2005</v>
      </c>
      <c r="AD359">
        <v>502</v>
      </c>
      <c r="AE359">
        <v>2</v>
      </c>
      <c r="AF359">
        <v>6</v>
      </c>
      <c r="AG359">
        <v>103</v>
      </c>
      <c r="AH359">
        <v>0.77530501089324633</v>
      </c>
      <c r="AI359">
        <f t="shared" si="32"/>
        <v>3103.1602709782569</v>
      </c>
      <c r="AJ359">
        <f t="shared" si="36"/>
        <v>7.5272331154684112E-3</v>
      </c>
      <c r="AK359">
        <v>2.1175520420074463</v>
      </c>
      <c r="AM359">
        <v>46.177980222890724</v>
      </c>
      <c r="AN359">
        <f t="shared" si="33"/>
        <v>3.1031602709782571</v>
      </c>
    </row>
    <row r="360" spans="3:40">
      <c r="C360">
        <v>2005</v>
      </c>
      <c r="D360">
        <v>502</v>
      </c>
      <c r="E360">
        <v>2</v>
      </c>
      <c r="F360">
        <v>7</v>
      </c>
      <c r="G360">
        <v>103</v>
      </c>
      <c r="H360">
        <v>0.79039372549019615</v>
      </c>
      <c r="I360">
        <v>3093.5651914427485</v>
      </c>
      <c r="J360">
        <v>7.6737254901960792E-3</v>
      </c>
      <c r="K360">
        <v>3.0190000000000001</v>
      </c>
      <c r="Y360">
        <v>3093.5651914427485</v>
      </c>
      <c r="Z360">
        <v>7.6737254901960792E-3</v>
      </c>
      <c r="AC360">
        <v>2005</v>
      </c>
      <c r="AD360">
        <v>502</v>
      </c>
      <c r="AE360">
        <v>2</v>
      </c>
      <c r="AF360">
        <v>7</v>
      </c>
      <c r="AG360">
        <v>103</v>
      </c>
      <c r="AH360">
        <v>0.79039372549019615</v>
      </c>
      <c r="AI360">
        <f t="shared" si="32"/>
        <v>3093.5651914427485</v>
      </c>
      <c r="AJ360">
        <f t="shared" si="36"/>
        <v>7.6737254901960792E-3</v>
      </c>
      <c r="AK360">
        <v>2.440178394317627</v>
      </c>
      <c r="AM360">
        <v>46.035196301231373</v>
      </c>
      <c r="AN360">
        <f t="shared" si="33"/>
        <v>3.0935651914427487</v>
      </c>
    </row>
    <row r="361" spans="3:40">
      <c r="C361">
        <v>2005</v>
      </c>
      <c r="D361">
        <v>502</v>
      </c>
      <c r="E361">
        <v>2</v>
      </c>
      <c r="F361">
        <v>8</v>
      </c>
      <c r="G361" t="s">
        <v>17</v>
      </c>
      <c r="H361" t="s">
        <v>17</v>
      </c>
      <c r="I361">
        <v>3216.2182081936103</v>
      </c>
      <c r="J361" t="s">
        <v>17</v>
      </c>
      <c r="K361">
        <v>2.4653999999999998</v>
      </c>
      <c r="Y361">
        <v>3216.2182081936103</v>
      </c>
      <c r="AC361">
        <v>2005</v>
      </c>
      <c r="AD361">
        <v>502</v>
      </c>
      <c r="AE361">
        <v>2</v>
      </c>
      <c r="AF361">
        <v>8</v>
      </c>
      <c r="AG361" t="s">
        <v>17</v>
      </c>
      <c r="AH361" t="s">
        <v>17</v>
      </c>
      <c r="AI361">
        <f t="shared" si="32"/>
        <v>3216.2182081936103</v>
      </c>
      <c r="AJ361" t="s">
        <v>17</v>
      </c>
      <c r="AK361">
        <v>2.0675156116485596</v>
      </c>
      <c r="AM361">
        <v>47.860390002881104</v>
      </c>
      <c r="AN361">
        <f t="shared" si="33"/>
        <v>3.2162182081936104</v>
      </c>
    </row>
    <row r="362" spans="3:40">
      <c r="C362">
        <v>2005</v>
      </c>
      <c r="D362">
        <v>502</v>
      </c>
      <c r="E362">
        <v>2</v>
      </c>
      <c r="F362">
        <v>9</v>
      </c>
      <c r="G362" t="s">
        <v>17</v>
      </c>
      <c r="H362" t="s">
        <v>17</v>
      </c>
      <c r="I362">
        <v>3089.4473625775613</v>
      </c>
      <c r="J362" t="s">
        <v>17</v>
      </c>
      <c r="K362">
        <v>2.5505</v>
      </c>
      <c r="Y362">
        <v>3089.4473625775613</v>
      </c>
      <c r="AC362">
        <v>2005</v>
      </c>
      <c r="AD362">
        <v>502</v>
      </c>
      <c r="AE362">
        <v>2</v>
      </c>
      <c r="AF362">
        <v>9</v>
      </c>
      <c r="AG362" t="s">
        <v>17</v>
      </c>
      <c r="AH362" t="s">
        <v>17</v>
      </c>
      <c r="AI362">
        <f t="shared" si="32"/>
        <v>3089.4473625775613</v>
      </c>
      <c r="AJ362" t="s">
        <v>17</v>
      </c>
      <c r="AK362">
        <v>2.0407404899597168</v>
      </c>
      <c r="AM362">
        <v>45.973919085975609</v>
      </c>
      <c r="AN362">
        <f t="shared" si="33"/>
        <v>3.0894473625775611</v>
      </c>
    </row>
    <row r="363" spans="3:40">
      <c r="C363">
        <v>2005</v>
      </c>
      <c r="D363">
        <v>502</v>
      </c>
      <c r="E363">
        <v>2</v>
      </c>
      <c r="F363">
        <v>10</v>
      </c>
      <c r="G363" t="s">
        <v>17</v>
      </c>
      <c r="H363" t="s">
        <v>17</v>
      </c>
      <c r="I363">
        <v>2587.4997657702443</v>
      </c>
      <c r="J363" t="s">
        <v>17</v>
      </c>
      <c r="K363">
        <v>2.3874</v>
      </c>
      <c r="Y363">
        <v>2587.4997657702443</v>
      </c>
      <c r="AC363">
        <v>2005</v>
      </c>
      <c r="AD363">
        <v>502</v>
      </c>
      <c r="AE363">
        <v>2</v>
      </c>
      <c r="AF363">
        <v>10</v>
      </c>
      <c r="AG363" t="s">
        <v>17</v>
      </c>
      <c r="AH363" t="s">
        <v>17</v>
      </c>
      <c r="AI363">
        <f t="shared" si="32"/>
        <v>2587.4997657702443</v>
      </c>
      <c r="AJ363" t="s">
        <v>17</v>
      </c>
      <c r="AK363">
        <v>2.0391924381256104</v>
      </c>
      <c r="AM363">
        <v>38.504460800152437</v>
      </c>
      <c r="AN363">
        <f t="shared" si="33"/>
        <v>2.5874997657702443</v>
      </c>
    </row>
    <row r="364" spans="3:40">
      <c r="C364">
        <v>2005</v>
      </c>
      <c r="D364">
        <v>502</v>
      </c>
      <c r="E364">
        <v>2</v>
      </c>
      <c r="F364">
        <v>11</v>
      </c>
      <c r="G364" t="s">
        <v>17</v>
      </c>
      <c r="H364" t="s">
        <v>17</v>
      </c>
      <c r="I364">
        <v>2392.7800948082927</v>
      </c>
      <c r="J364" t="s">
        <v>17</v>
      </c>
      <c r="K364">
        <v>2.1882999999999999</v>
      </c>
      <c r="Y364">
        <v>2392.7800948082927</v>
      </c>
      <c r="AC364">
        <v>2005</v>
      </c>
      <c r="AD364">
        <v>502</v>
      </c>
      <c r="AE364">
        <v>2</v>
      </c>
      <c r="AF364">
        <v>11</v>
      </c>
      <c r="AG364" t="s">
        <v>17</v>
      </c>
      <c r="AH364" t="s">
        <v>17</v>
      </c>
      <c r="AI364">
        <f t="shared" si="32"/>
        <v>2392.7800948082927</v>
      </c>
      <c r="AJ364" t="s">
        <v>17</v>
      </c>
      <c r="AK364">
        <v>2.3714673519134521</v>
      </c>
      <c r="AM364">
        <v>35.606846648932923</v>
      </c>
      <c r="AN364">
        <f t="shared" si="33"/>
        <v>2.3927800948082929</v>
      </c>
    </row>
    <row r="365" spans="3:40">
      <c r="C365">
        <v>2005</v>
      </c>
      <c r="D365">
        <v>502</v>
      </c>
      <c r="E365">
        <v>2</v>
      </c>
      <c r="F365">
        <v>12</v>
      </c>
      <c r="G365" t="s">
        <v>17</v>
      </c>
      <c r="H365" t="s">
        <v>17</v>
      </c>
      <c r="I365">
        <v>2885.9551284654149</v>
      </c>
      <c r="J365" t="s">
        <v>17</v>
      </c>
      <c r="K365">
        <v>2.1444999999999999</v>
      </c>
      <c r="Y365">
        <v>2885.9551284654149</v>
      </c>
      <c r="AC365">
        <v>2005</v>
      </c>
      <c r="AD365">
        <v>502</v>
      </c>
      <c r="AE365">
        <v>2</v>
      </c>
      <c r="AF365">
        <v>12</v>
      </c>
      <c r="AG365" t="s">
        <v>17</v>
      </c>
      <c r="AH365" t="s">
        <v>17</v>
      </c>
      <c r="AI365">
        <f t="shared" si="32"/>
        <v>2885.9551284654149</v>
      </c>
      <c r="AJ365" t="s">
        <v>17</v>
      </c>
      <c r="AK365">
        <v>2.2487421035766602</v>
      </c>
      <c r="AM365">
        <v>42.945760840259148</v>
      </c>
      <c r="AN365">
        <f t="shared" si="33"/>
        <v>2.8859551284654148</v>
      </c>
    </row>
    <row r="366" spans="3:40">
      <c r="C366">
        <v>2005</v>
      </c>
      <c r="D366">
        <v>502</v>
      </c>
      <c r="E366">
        <v>2</v>
      </c>
      <c r="F366">
        <v>13</v>
      </c>
      <c r="G366" t="s">
        <v>17</v>
      </c>
      <c r="H366" t="s">
        <v>17</v>
      </c>
      <c r="I366">
        <v>2945.6705100449271</v>
      </c>
      <c r="J366" t="s">
        <v>17</v>
      </c>
      <c r="K366">
        <v>2.7976000000000001</v>
      </c>
      <c r="Y366">
        <v>2945.6705100449271</v>
      </c>
      <c r="AC366">
        <v>2005</v>
      </c>
      <c r="AD366">
        <v>502</v>
      </c>
      <c r="AE366">
        <v>2</v>
      </c>
      <c r="AF366">
        <v>13</v>
      </c>
      <c r="AG366" t="s">
        <v>17</v>
      </c>
      <c r="AH366" t="s">
        <v>17</v>
      </c>
      <c r="AI366">
        <f t="shared" si="32"/>
        <v>2945.6705100449271</v>
      </c>
      <c r="AJ366" t="s">
        <v>17</v>
      </c>
      <c r="AK366">
        <v>2.559267520904541</v>
      </c>
      <c r="AM366">
        <v>43.834382589954274</v>
      </c>
      <c r="AN366">
        <f t="shared" si="33"/>
        <v>2.945670510044927</v>
      </c>
    </row>
    <row r="367" spans="3:40">
      <c r="C367">
        <v>2005</v>
      </c>
      <c r="D367">
        <v>502</v>
      </c>
      <c r="E367">
        <v>2</v>
      </c>
      <c r="F367">
        <v>14</v>
      </c>
      <c r="G367" t="s">
        <v>17</v>
      </c>
      <c r="H367" t="s">
        <v>17</v>
      </c>
      <c r="I367">
        <v>2989.8365501432199</v>
      </c>
      <c r="J367" t="s">
        <v>17</v>
      </c>
      <c r="K367">
        <v>2.3416000000000001</v>
      </c>
      <c r="Y367">
        <v>2989.8365501432199</v>
      </c>
      <c r="AC367">
        <v>2005</v>
      </c>
      <c r="AD367">
        <v>502</v>
      </c>
      <c r="AE367">
        <v>2</v>
      </c>
      <c r="AF367">
        <v>14</v>
      </c>
      <c r="AG367" t="s">
        <v>17</v>
      </c>
      <c r="AH367" t="s">
        <v>17</v>
      </c>
      <c r="AI367">
        <f t="shared" si="32"/>
        <v>2989.8365501432199</v>
      </c>
      <c r="AJ367" t="s">
        <v>17</v>
      </c>
      <c r="AK367">
        <v>1.9708222150802612</v>
      </c>
      <c r="AM367">
        <v>44.4916153295122</v>
      </c>
      <c r="AN367">
        <f t="shared" si="33"/>
        <v>2.9898365501432198</v>
      </c>
    </row>
    <row r="368" spans="3:40">
      <c r="C368">
        <v>2005</v>
      </c>
      <c r="D368">
        <v>502</v>
      </c>
      <c r="E368">
        <v>3</v>
      </c>
      <c r="F368">
        <v>1</v>
      </c>
      <c r="G368">
        <v>103</v>
      </c>
      <c r="H368">
        <v>0.58864632352941182</v>
      </c>
      <c r="I368">
        <v>1737.7947337728385</v>
      </c>
      <c r="J368">
        <v>5.715012849800115E-3</v>
      </c>
      <c r="K368">
        <v>2.0127999999999999</v>
      </c>
      <c r="Y368">
        <v>1737.7947337728385</v>
      </c>
      <c r="Z368">
        <v>5.715012849800115E-3</v>
      </c>
      <c r="AC368">
        <v>2005</v>
      </c>
      <c r="AD368">
        <v>502</v>
      </c>
      <c r="AE368">
        <v>3</v>
      </c>
      <c r="AF368">
        <v>1</v>
      </c>
      <c r="AG368">
        <v>103</v>
      </c>
      <c r="AH368">
        <v>0.58864632352941182</v>
      </c>
      <c r="AI368">
        <f t="shared" si="32"/>
        <v>1737.7947337728385</v>
      </c>
      <c r="AJ368">
        <f t="shared" ref="AJ368:AJ374" si="37">AH368/AG368</f>
        <v>5.715012849800115E-3</v>
      </c>
      <c r="AK368">
        <v>2.3720104694366455</v>
      </c>
      <c r="AM368">
        <v>25.860040681143428</v>
      </c>
      <c r="AN368">
        <f t="shared" si="33"/>
        <v>1.7377947337728386</v>
      </c>
    </row>
    <row r="369" spans="3:40">
      <c r="C369">
        <v>2005</v>
      </c>
      <c r="D369">
        <v>502</v>
      </c>
      <c r="E369">
        <v>3</v>
      </c>
      <c r="F369">
        <v>2</v>
      </c>
      <c r="G369">
        <v>103</v>
      </c>
      <c r="H369">
        <v>0.59152982142857147</v>
      </c>
      <c r="I369">
        <v>1650.4017618153023</v>
      </c>
      <c r="J369">
        <v>5.7430079750346742E-3</v>
      </c>
      <c r="K369">
        <v>1.9462999999999999</v>
      </c>
      <c r="Y369">
        <v>1650.4017618153023</v>
      </c>
      <c r="Z369">
        <v>5.7430079750346742E-3</v>
      </c>
      <c r="AC369">
        <v>2005</v>
      </c>
      <c r="AD369">
        <v>502</v>
      </c>
      <c r="AE369">
        <v>3</v>
      </c>
      <c r="AF369">
        <v>2</v>
      </c>
      <c r="AG369">
        <v>103</v>
      </c>
      <c r="AH369">
        <v>0.59152982142857147</v>
      </c>
      <c r="AI369">
        <f t="shared" si="32"/>
        <v>1650.4017618153023</v>
      </c>
      <c r="AJ369">
        <f t="shared" si="37"/>
        <v>5.7430079750346742E-3</v>
      </c>
      <c r="AK369">
        <v>2.2427468299865723</v>
      </c>
      <c r="AM369">
        <v>24.559550027013422</v>
      </c>
      <c r="AN369">
        <f t="shared" si="33"/>
        <v>1.6504017618153022</v>
      </c>
    </row>
    <row r="370" spans="3:40">
      <c r="C370">
        <v>2005</v>
      </c>
      <c r="D370">
        <v>502</v>
      </c>
      <c r="E370">
        <v>3</v>
      </c>
      <c r="F370">
        <v>3</v>
      </c>
      <c r="G370">
        <v>103</v>
      </c>
      <c r="H370">
        <v>0.696317731092437</v>
      </c>
      <c r="I370">
        <v>1758.4079094383492</v>
      </c>
      <c r="J370">
        <v>6.760366321285796E-3</v>
      </c>
      <c r="K370">
        <v>1.8887</v>
      </c>
      <c r="Y370">
        <v>1758.4079094383492</v>
      </c>
      <c r="Z370">
        <v>6.760366321285796E-3</v>
      </c>
      <c r="AC370">
        <v>2005</v>
      </c>
      <c r="AD370">
        <v>502</v>
      </c>
      <c r="AE370">
        <v>3</v>
      </c>
      <c r="AF370">
        <v>3</v>
      </c>
      <c r="AG370">
        <v>103</v>
      </c>
      <c r="AH370">
        <v>0.696317731092437</v>
      </c>
      <c r="AI370">
        <f t="shared" si="32"/>
        <v>1758.4079094383492</v>
      </c>
      <c r="AJ370">
        <f t="shared" si="37"/>
        <v>6.760366321285796E-3</v>
      </c>
      <c r="AK370">
        <v>2.3633613586425781</v>
      </c>
      <c r="AM370">
        <v>26.166784366642098</v>
      </c>
      <c r="AN370">
        <f t="shared" si="33"/>
        <v>1.7584079094383491</v>
      </c>
    </row>
    <row r="371" spans="3:40">
      <c r="C371">
        <v>2005</v>
      </c>
      <c r="D371">
        <v>502</v>
      </c>
      <c r="E371">
        <v>3</v>
      </c>
      <c r="F371">
        <v>4</v>
      </c>
      <c r="G371">
        <v>103</v>
      </c>
      <c r="H371">
        <v>0.7427630753968254</v>
      </c>
      <c r="I371">
        <v>2322.9883377192568</v>
      </c>
      <c r="J371">
        <v>7.2112919941439363E-3</v>
      </c>
      <c r="K371">
        <v>1.72</v>
      </c>
      <c r="Y371">
        <v>2322.9883377192568</v>
      </c>
      <c r="Z371">
        <v>7.2112919941439363E-3</v>
      </c>
      <c r="AC371">
        <v>2005</v>
      </c>
      <c r="AD371">
        <v>502</v>
      </c>
      <c r="AE371">
        <v>3</v>
      </c>
      <c r="AF371">
        <v>4</v>
      </c>
      <c r="AG371">
        <v>103</v>
      </c>
      <c r="AH371">
        <v>0.7427630753968254</v>
      </c>
      <c r="AI371">
        <f t="shared" si="32"/>
        <v>2322.9883377192568</v>
      </c>
      <c r="AJ371">
        <f t="shared" si="37"/>
        <v>7.2112919941439363E-3</v>
      </c>
      <c r="AK371">
        <v>2.130730152130127</v>
      </c>
      <c r="AM371">
        <v>34.568278835107989</v>
      </c>
      <c r="AN371">
        <f t="shared" si="33"/>
        <v>2.3229883377192566</v>
      </c>
    </row>
    <row r="372" spans="3:40">
      <c r="C372">
        <v>2005</v>
      </c>
      <c r="D372">
        <v>502</v>
      </c>
      <c r="E372">
        <v>3</v>
      </c>
      <c r="F372">
        <v>5</v>
      </c>
      <c r="G372">
        <v>103</v>
      </c>
      <c r="H372">
        <v>0.7593502976190476</v>
      </c>
      <c r="I372">
        <v>2506.5415126383459</v>
      </c>
      <c r="J372">
        <v>7.3723329865926952E-3</v>
      </c>
      <c r="K372">
        <v>1.9118999999999999</v>
      </c>
      <c r="Y372">
        <v>2506.5415126383459</v>
      </c>
      <c r="Z372">
        <v>7.3723329865926952E-3</v>
      </c>
      <c r="AC372">
        <v>2005</v>
      </c>
      <c r="AD372">
        <v>502</v>
      </c>
      <c r="AE372">
        <v>3</v>
      </c>
      <c r="AF372">
        <v>5</v>
      </c>
      <c r="AG372">
        <v>103</v>
      </c>
      <c r="AH372">
        <v>0.7593502976190476</v>
      </c>
      <c r="AI372">
        <f t="shared" si="32"/>
        <v>2506.5415126383459</v>
      </c>
      <c r="AJ372">
        <f t="shared" si="37"/>
        <v>7.3723329865926952E-3</v>
      </c>
      <c r="AK372">
        <v>2.278623104095459</v>
      </c>
      <c r="AM372">
        <v>37.299724890451571</v>
      </c>
      <c r="AN372">
        <f t="shared" si="33"/>
        <v>2.5065415126383459</v>
      </c>
    </row>
    <row r="373" spans="3:40">
      <c r="C373">
        <v>2005</v>
      </c>
      <c r="D373">
        <v>502</v>
      </c>
      <c r="E373">
        <v>3</v>
      </c>
      <c r="F373">
        <v>6</v>
      </c>
      <c r="G373">
        <v>103</v>
      </c>
      <c r="H373">
        <v>0.75742808823529406</v>
      </c>
      <c r="I373">
        <v>2992.5042123544072</v>
      </c>
      <c r="J373">
        <v>7.3536707595659619E-3</v>
      </c>
      <c r="K373">
        <v>1.9045000000000001</v>
      </c>
      <c r="Y373">
        <v>2992.5042123544072</v>
      </c>
      <c r="Z373">
        <v>7.3536707595659619E-3</v>
      </c>
      <c r="AC373">
        <v>2005</v>
      </c>
      <c r="AD373">
        <v>502</v>
      </c>
      <c r="AE373">
        <v>3</v>
      </c>
      <c r="AF373">
        <v>6</v>
      </c>
      <c r="AG373">
        <v>103</v>
      </c>
      <c r="AH373">
        <v>0.75742808823529406</v>
      </c>
      <c r="AI373">
        <f t="shared" si="32"/>
        <v>2992.5042123544072</v>
      </c>
      <c r="AJ373">
        <f t="shared" si="37"/>
        <v>7.3536707595659619E-3</v>
      </c>
      <c r="AK373" s="129" t="s">
        <v>17</v>
      </c>
      <c r="AM373">
        <v>44.531312683845343</v>
      </c>
      <c r="AN373">
        <f t="shared" si="33"/>
        <v>2.9925042123544072</v>
      </c>
    </row>
    <row r="374" spans="3:40">
      <c r="C374">
        <v>2005</v>
      </c>
      <c r="D374">
        <v>502</v>
      </c>
      <c r="E374">
        <v>3</v>
      </c>
      <c r="F374">
        <v>7</v>
      </c>
      <c r="G374">
        <v>103</v>
      </c>
      <c r="H374">
        <v>0.8058840686274511</v>
      </c>
      <c r="I374">
        <v>2050.5115827340442</v>
      </c>
      <c r="J374">
        <v>7.8241171711403018E-3</v>
      </c>
      <c r="K374">
        <v>1.9870000000000001</v>
      </c>
      <c r="Y374">
        <v>2050.5115827340442</v>
      </c>
      <c r="Z374">
        <v>7.8241171711403018E-3</v>
      </c>
      <c r="AC374">
        <v>2005</v>
      </c>
      <c r="AD374">
        <v>502</v>
      </c>
      <c r="AE374">
        <v>3</v>
      </c>
      <c r="AF374">
        <v>7</v>
      </c>
      <c r="AG374">
        <v>103</v>
      </c>
      <c r="AH374">
        <v>0.8058840686274511</v>
      </c>
      <c r="AI374">
        <f t="shared" si="32"/>
        <v>2050.5115827340442</v>
      </c>
      <c r="AJ374">
        <f t="shared" si="37"/>
        <v>7.8241171711403018E-3</v>
      </c>
      <c r="AK374">
        <v>2.5772430896759033</v>
      </c>
      <c r="AM374">
        <v>30.513565219256609</v>
      </c>
      <c r="AN374">
        <f t="shared" si="33"/>
        <v>2.0505115827340443</v>
      </c>
    </row>
    <row r="375" spans="3:40">
      <c r="C375">
        <v>2005</v>
      </c>
      <c r="D375">
        <v>502</v>
      </c>
      <c r="E375">
        <v>3</v>
      </c>
      <c r="F375">
        <v>8</v>
      </c>
      <c r="G375" t="s">
        <v>17</v>
      </c>
      <c r="H375" t="s">
        <v>17</v>
      </c>
      <c r="I375">
        <v>2764.9438297156098</v>
      </c>
      <c r="J375" t="s">
        <v>17</v>
      </c>
      <c r="K375">
        <v>2.0194000000000001</v>
      </c>
      <c r="Y375">
        <v>2764.9438297156098</v>
      </c>
      <c r="AC375">
        <v>2005</v>
      </c>
      <c r="AD375">
        <v>502</v>
      </c>
      <c r="AE375">
        <v>3</v>
      </c>
      <c r="AF375">
        <v>8</v>
      </c>
      <c r="AG375" t="s">
        <v>17</v>
      </c>
      <c r="AH375" t="s">
        <v>17</v>
      </c>
      <c r="AI375">
        <f t="shared" si="32"/>
        <v>2764.9438297156098</v>
      </c>
      <c r="AJ375" t="s">
        <v>17</v>
      </c>
      <c r="AK375">
        <v>2.1722750663757324</v>
      </c>
      <c r="AM375">
        <v>41.144997466006096</v>
      </c>
      <c r="AN375">
        <f t="shared" si="33"/>
        <v>2.7649438297156097</v>
      </c>
    </row>
    <row r="376" spans="3:40">
      <c r="C376">
        <v>2005</v>
      </c>
      <c r="D376">
        <v>502</v>
      </c>
      <c r="E376">
        <v>3</v>
      </c>
      <c r="F376">
        <v>9</v>
      </c>
      <c r="G376" t="s">
        <v>17</v>
      </c>
      <c r="H376" t="s">
        <v>17</v>
      </c>
      <c r="I376">
        <v>2162.2953271356591</v>
      </c>
      <c r="J376" t="s">
        <v>17</v>
      </c>
      <c r="K376">
        <v>1.8978999999999999</v>
      </c>
      <c r="Y376">
        <v>2162.2953271356591</v>
      </c>
      <c r="AC376">
        <v>2005</v>
      </c>
      <c r="AD376">
        <v>502</v>
      </c>
      <c r="AE376">
        <v>3</v>
      </c>
      <c r="AF376">
        <v>9</v>
      </c>
      <c r="AG376" t="s">
        <v>17</v>
      </c>
      <c r="AH376" t="s">
        <v>17</v>
      </c>
      <c r="AI376">
        <f t="shared" si="32"/>
        <v>2162.2953271356591</v>
      </c>
      <c r="AJ376" t="s">
        <v>17</v>
      </c>
      <c r="AK376">
        <v>2.3647444248199463</v>
      </c>
      <c r="AM376">
        <v>32.177013796661591</v>
      </c>
      <c r="AN376">
        <f t="shared" si="33"/>
        <v>2.1622953271356593</v>
      </c>
    </row>
    <row r="377" spans="3:40">
      <c r="C377">
        <v>2005</v>
      </c>
      <c r="D377">
        <v>502</v>
      </c>
      <c r="E377">
        <v>3</v>
      </c>
      <c r="F377">
        <v>10</v>
      </c>
      <c r="G377" t="s">
        <v>17</v>
      </c>
      <c r="H377" t="s">
        <v>17</v>
      </c>
      <c r="I377">
        <v>2911.3150489500008</v>
      </c>
      <c r="J377" t="s">
        <v>17</v>
      </c>
      <c r="K377">
        <v>1.8520000000000001</v>
      </c>
      <c r="Y377">
        <v>2911.3150489500008</v>
      </c>
      <c r="AC377">
        <v>2005</v>
      </c>
      <c r="AD377">
        <v>502</v>
      </c>
      <c r="AE377">
        <v>3</v>
      </c>
      <c r="AF377">
        <v>10</v>
      </c>
      <c r="AG377" t="s">
        <v>17</v>
      </c>
      <c r="AH377" t="s">
        <v>17</v>
      </c>
      <c r="AI377">
        <f t="shared" si="32"/>
        <v>2911.3150489500008</v>
      </c>
      <c r="AJ377" t="s">
        <v>17</v>
      </c>
      <c r="AK377">
        <v>2.1499502658843994</v>
      </c>
      <c r="AM377">
        <v>43.32314060937501</v>
      </c>
      <c r="AN377">
        <f t="shared" si="33"/>
        <v>2.9113150489500006</v>
      </c>
    </row>
    <row r="378" spans="3:40">
      <c r="C378">
        <v>2005</v>
      </c>
      <c r="D378">
        <v>502</v>
      </c>
      <c r="E378">
        <v>3</v>
      </c>
      <c r="F378">
        <v>11</v>
      </c>
      <c r="G378" t="s">
        <v>17</v>
      </c>
      <c r="H378" t="s">
        <v>17</v>
      </c>
      <c r="I378">
        <v>3061.4578162273178</v>
      </c>
      <c r="J378" t="s">
        <v>17</v>
      </c>
      <c r="K378">
        <v>1.9345000000000001</v>
      </c>
      <c r="Y378">
        <v>3061.4578162273178</v>
      </c>
      <c r="AC378">
        <v>2005</v>
      </c>
      <c r="AD378">
        <v>502</v>
      </c>
      <c r="AE378">
        <v>3</v>
      </c>
      <c r="AF378">
        <v>11</v>
      </c>
      <c r="AG378" t="s">
        <v>17</v>
      </c>
      <c r="AH378" t="s">
        <v>17</v>
      </c>
      <c r="AI378">
        <f t="shared" si="32"/>
        <v>3061.4578162273178</v>
      </c>
      <c r="AJ378" t="s">
        <v>17</v>
      </c>
      <c r="AK378">
        <v>2.2523112297058105</v>
      </c>
      <c r="AM378">
        <v>45.557407979573178</v>
      </c>
      <c r="AN378">
        <f t="shared" si="33"/>
        <v>3.0614578162273181</v>
      </c>
    </row>
    <row r="379" spans="3:40">
      <c r="C379">
        <v>2005</v>
      </c>
      <c r="D379">
        <v>502</v>
      </c>
      <c r="E379">
        <v>3</v>
      </c>
      <c r="F379">
        <v>12</v>
      </c>
      <c r="G379" t="s">
        <v>17</v>
      </c>
      <c r="H379" t="s">
        <v>17</v>
      </c>
      <c r="I379">
        <v>2781.2517806732199</v>
      </c>
      <c r="J379" t="s">
        <v>17</v>
      </c>
      <c r="K379">
        <v>2.0562999999999998</v>
      </c>
      <c r="Y379">
        <v>2781.2517806732199</v>
      </c>
      <c r="AC379">
        <v>2005</v>
      </c>
      <c r="AD379">
        <v>502</v>
      </c>
      <c r="AE379">
        <v>3</v>
      </c>
      <c r="AF379">
        <v>12</v>
      </c>
      <c r="AG379" t="s">
        <v>17</v>
      </c>
      <c r="AH379" t="s">
        <v>17</v>
      </c>
      <c r="AI379">
        <f t="shared" si="32"/>
        <v>2781.2517806732199</v>
      </c>
      <c r="AJ379" t="s">
        <v>17</v>
      </c>
      <c r="AK379">
        <v>2.3306183815002441</v>
      </c>
      <c r="AM379">
        <v>41.387675307637195</v>
      </c>
      <c r="AN379">
        <f t="shared" si="33"/>
        <v>2.78125178067322</v>
      </c>
    </row>
    <row r="380" spans="3:40">
      <c r="C380">
        <v>2005</v>
      </c>
      <c r="D380">
        <v>502</v>
      </c>
      <c r="E380">
        <v>3</v>
      </c>
      <c r="F380">
        <v>13</v>
      </c>
      <c r="G380" t="s">
        <v>17</v>
      </c>
      <c r="H380" t="s">
        <v>17</v>
      </c>
      <c r="I380">
        <v>3226.2968331965853</v>
      </c>
      <c r="J380" t="s">
        <v>17</v>
      </c>
      <c r="K380">
        <v>1.9452</v>
      </c>
      <c r="Y380">
        <v>3226.2968331965853</v>
      </c>
      <c r="AC380">
        <v>2005</v>
      </c>
      <c r="AD380">
        <v>502</v>
      </c>
      <c r="AE380">
        <v>3</v>
      </c>
      <c r="AF380">
        <v>13</v>
      </c>
      <c r="AG380" t="s">
        <v>17</v>
      </c>
      <c r="AH380" t="s">
        <v>17</v>
      </c>
      <c r="AI380">
        <f t="shared" si="32"/>
        <v>3226.2968331965853</v>
      </c>
      <c r="AJ380" t="s">
        <v>17</v>
      </c>
      <c r="AK380">
        <v>2.7785255908966064</v>
      </c>
      <c r="AM380">
        <v>48.010369541615852</v>
      </c>
      <c r="AN380">
        <f t="shared" si="33"/>
        <v>3.2262968331965856</v>
      </c>
    </row>
    <row r="381" spans="3:40">
      <c r="C381">
        <v>2005</v>
      </c>
      <c r="D381">
        <v>502</v>
      </c>
      <c r="E381">
        <v>3</v>
      </c>
      <c r="F381">
        <v>14</v>
      </c>
      <c r="G381" t="s">
        <v>17</v>
      </c>
      <c r="H381" t="s">
        <v>17</v>
      </c>
      <c r="I381">
        <v>2944.0722112527806</v>
      </c>
      <c r="J381" t="s">
        <v>17</v>
      </c>
      <c r="K381">
        <v>1.7052</v>
      </c>
      <c r="Y381">
        <v>2944.0722112527806</v>
      </c>
      <c r="AC381">
        <v>2005</v>
      </c>
      <c r="AD381">
        <v>502</v>
      </c>
      <c r="AE381">
        <v>3</v>
      </c>
      <c r="AF381">
        <v>14</v>
      </c>
      <c r="AG381" t="s">
        <v>17</v>
      </c>
      <c r="AH381" t="s">
        <v>17</v>
      </c>
      <c r="AI381">
        <f t="shared" si="32"/>
        <v>2944.0722112527806</v>
      </c>
      <c r="AJ381" t="s">
        <v>17</v>
      </c>
      <c r="AK381">
        <v>2.2488598823547363</v>
      </c>
      <c r="AM381">
        <v>43.810598381737805</v>
      </c>
      <c r="AN381">
        <f t="shared" si="33"/>
        <v>2.9440722112527804</v>
      </c>
    </row>
    <row r="382" spans="3:40">
      <c r="C382">
        <v>2005</v>
      </c>
      <c r="D382">
        <v>502</v>
      </c>
      <c r="E382">
        <v>4</v>
      </c>
      <c r="F382">
        <v>1</v>
      </c>
      <c r="G382">
        <v>103</v>
      </c>
      <c r="H382">
        <v>0.5793855555555556</v>
      </c>
      <c r="I382">
        <v>1546.7921015088543</v>
      </c>
      <c r="J382">
        <v>5.6251024811218991E-3</v>
      </c>
      <c r="K382">
        <v>1.8323</v>
      </c>
      <c r="Y382">
        <v>1546.7921015088543</v>
      </c>
      <c r="Z382">
        <v>5.6251024811218991E-3</v>
      </c>
      <c r="AC382">
        <v>2005</v>
      </c>
      <c r="AD382">
        <v>502</v>
      </c>
      <c r="AE382">
        <v>4</v>
      </c>
      <c r="AF382">
        <v>1</v>
      </c>
      <c r="AG382">
        <v>103</v>
      </c>
      <c r="AH382">
        <v>0.5793855555555556</v>
      </c>
      <c r="AI382">
        <f t="shared" si="32"/>
        <v>1546.7921015088543</v>
      </c>
      <c r="AJ382">
        <f t="shared" ref="AJ382:AJ388" si="38">AH382/AG382</f>
        <v>5.6251024811218991E-3</v>
      </c>
      <c r="AK382">
        <v>2.333669900894165</v>
      </c>
      <c r="AM382">
        <v>23.01773960578652</v>
      </c>
      <c r="AN382">
        <f t="shared" si="33"/>
        <v>1.5467921015088544</v>
      </c>
    </row>
    <row r="383" spans="3:40">
      <c r="C383">
        <v>2005</v>
      </c>
      <c r="D383">
        <v>502</v>
      </c>
      <c r="E383">
        <v>4</v>
      </c>
      <c r="F383">
        <v>2</v>
      </c>
      <c r="G383">
        <v>103</v>
      </c>
      <c r="H383">
        <v>0.58345523809523814</v>
      </c>
      <c r="I383">
        <v>1608.7986464647838</v>
      </c>
      <c r="J383">
        <v>5.6646139620896907E-3</v>
      </c>
      <c r="K383">
        <v>1.8625</v>
      </c>
      <c r="Y383">
        <v>1608.7986464647838</v>
      </c>
      <c r="Z383">
        <v>5.6646139620896907E-3</v>
      </c>
      <c r="AC383">
        <v>2005</v>
      </c>
      <c r="AD383">
        <v>502</v>
      </c>
      <c r="AE383">
        <v>4</v>
      </c>
      <c r="AF383">
        <v>2</v>
      </c>
      <c r="AG383">
        <v>103</v>
      </c>
      <c r="AH383">
        <v>0.58345523809523814</v>
      </c>
      <c r="AI383">
        <f t="shared" si="32"/>
        <v>1608.7986464647838</v>
      </c>
      <c r="AJ383">
        <f t="shared" si="38"/>
        <v>5.6646139620896907E-3</v>
      </c>
      <c r="AK383">
        <v>2.3578388690948486</v>
      </c>
      <c r="AM383">
        <v>23.940456048583091</v>
      </c>
      <c r="AN383">
        <f t="shared" si="33"/>
        <v>1.6087986464647839</v>
      </c>
    </row>
    <row r="384" spans="3:40">
      <c r="C384">
        <v>2005</v>
      </c>
      <c r="D384">
        <v>502</v>
      </c>
      <c r="E384">
        <v>4</v>
      </c>
      <c r="F384">
        <v>3</v>
      </c>
      <c r="G384">
        <v>103</v>
      </c>
      <c r="H384">
        <v>0.67667838827838833</v>
      </c>
      <c r="I384">
        <v>2224.3745169810682</v>
      </c>
      <c r="J384">
        <v>6.5696930900814403E-3</v>
      </c>
      <c r="K384">
        <v>1.8488</v>
      </c>
      <c r="Y384">
        <v>2224.3745169810682</v>
      </c>
      <c r="Z384">
        <v>6.5696930900814403E-3</v>
      </c>
      <c r="AC384">
        <v>2005</v>
      </c>
      <c r="AD384">
        <v>502</v>
      </c>
      <c r="AE384">
        <v>4</v>
      </c>
      <c r="AF384">
        <v>3</v>
      </c>
      <c r="AG384">
        <v>103</v>
      </c>
      <c r="AH384">
        <v>0.67667838827838833</v>
      </c>
      <c r="AI384">
        <f t="shared" si="32"/>
        <v>2224.3745169810682</v>
      </c>
      <c r="AJ384">
        <f t="shared" si="38"/>
        <v>6.5696930900814403E-3</v>
      </c>
      <c r="AK384">
        <v>2.0692782402038574</v>
      </c>
      <c r="AM384">
        <v>33.100811264599223</v>
      </c>
      <c r="AN384">
        <f t="shared" si="33"/>
        <v>2.2243745169810683</v>
      </c>
    </row>
    <row r="385" spans="3:40">
      <c r="C385">
        <v>2005</v>
      </c>
      <c r="D385">
        <v>502</v>
      </c>
      <c r="E385">
        <v>4</v>
      </c>
      <c r="F385">
        <v>4</v>
      </c>
      <c r="G385">
        <v>103</v>
      </c>
      <c r="H385">
        <v>0.73199727564102546</v>
      </c>
      <c r="I385">
        <v>2119.928036060282</v>
      </c>
      <c r="J385">
        <v>7.1067696664177228E-3</v>
      </c>
      <c r="K385">
        <v>1.885</v>
      </c>
      <c r="Y385">
        <v>2119.928036060282</v>
      </c>
      <c r="Z385">
        <v>7.1067696664177228E-3</v>
      </c>
      <c r="AC385">
        <v>2005</v>
      </c>
      <c r="AD385">
        <v>502</v>
      </c>
      <c r="AE385">
        <v>4</v>
      </c>
      <c r="AF385">
        <v>4</v>
      </c>
      <c r="AG385">
        <v>103</v>
      </c>
      <c r="AH385">
        <v>0.73199727564102546</v>
      </c>
      <c r="AI385">
        <f t="shared" si="32"/>
        <v>2119.928036060282</v>
      </c>
      <c r="AJ385">
        <f t="shared" si="38"/>
        <v>7.1067696664177228E-3</v>
      </c>
      <c r="AK385">
        <v>2.2752680778503418</v>
      </c>
      <c r="AM385">
        <v>31.546548155658957</v>
      </c>
      <c r="AN385">
        <f t="shared" si="33"/>
        <v>2.1199280360602821</v>
      </c>
    </row>
    <row r="386" spans="3:40">
      <c r="C386">
        <v>2005</v>
      </c>
      <c r="D386">
        <v>502</v>
      </c>
      <c r="E386">
        <v>4</v>
      </c>
      <c r="F386">
        <v>5</v>
      </c>
      <c r="G386">
        <v>103</v>
      </c>
      <c r="H386">
        <v>0.77639111111111092</v>
      </c>
      <c r="I386">
        <v>3079.150866086753</v>
      </c>
      <c r="J386">
        <v>7.5377777777777761E-3</v>
      </c>
      <c r="K386">
        <v>1.8559000000000001</v>
      </c>
      <c r="Y386">
        <v>3079.150866086753</v>
      </c>
      <c r="Z386">
        <v>7.5377777777777761E-3</v>
      </c>
      <c r="AC386">
        <v>2005</v>
      </c>
      <c r="AD386">
        <v>502</v>
      </c>
      <c r="AE386">
        <v>4</v>
      </c>
      <c r="AF386">
        <v>5</v>
      </c>
      <c r="AG386">
        <v>103</v>
      </c>
      <c r="AH386">
        <v>0.77639111111111092</v>
      </c>
      <c r="AI386">
        <f t="shared" si="32"/>
        <v>3079.150866086753</v>
      </c>
      <c r="AJ386">
        <f t="shared" si="38"/>
        <v>7.5377777777777761E-3</v>
      </c>
      <c r="AK386">
        <v>2.4578831195831299</v>
      </c>
      <c r="AM386">
        <v>45.820697412005252</v>
      </c>
      <c r="AN386">
        <f t="shared" si="33"/>
        <v>3.0791508660867528</v>
      </c>
    </row>
    <row r="387" spans="3:40">
      <c r="C387">
        <v>2005</v>
      </c>
      <c r="D387">
        <v>502</v>
      </c>
      <c r="E387">
        <v>4</v>
      </c>
      <c r="F387">
        <v>6</v>
      </c>
      <c r="G387">
        <v>103</v>
      </c>
      <c r="H387">
        <v>0.79506428571428567</v>
      </c>
      <c r="I387">
        <v>2146.6834308941143</v>
      </c>
      <c r="J387">
        <v>7.7190707350901517E-3</v>
      </c>
      <c r="K387">
        <v>2.1259000000000001</v>
      </c>
      <c r="Y387">
        <v>2146.6834308941143</v>
      </c>
      <c r="Z387">
        <v>7.7190707350901517E-3</v>
      </c>
      <c r="AC387">
        <v>2005</v>
      </c>
      <c r="AD387">
        <v>502</v>
      </c>
      <c r="AE387">
        <v>4</v>
      </c>
      <c r="AF387">
        <v>6</v>
      </c>
      <c r="AG387">
        <v>103</v>
      </c>
      <c r="AH387">
        <v>0.79506428571428567</v>
      </c>
      <c r="AI387">
        <f t="shared" si="32"/>
        <v>2146.6834308941143</v>
      </c>
      <c r="AJ387">
        <f t="shared" si="38"/>
        <v>7.7190707350901517E-3</v>
      </c>
      <c r="AK387">
        <v>2.503868579864502</v>
      </c>
      <c r="AM387">
        <v>31.944693912114797</v>
      </c>
      <c r="AN387">
        <f t="shared" si="33"/>
        <v>2.1466834308941141</v>
      </c>
    </row>
    <row r="388" spans="3:40">
      <c r="C388">
        <v>2005</v>
      </c>
      <c r="D388">
        <v>502</v>
      </c>
      <c r="E388">
        <v>4</v>
      </c>
      <c r="F388">
        <v>7</v>
      </c>
      <c r="G388">
        <v>103</v>
      </c>
      <c r="H388">
        <v>0.77947168650793641</v>
      </c>
      <c r="I388">
        <v>2905.0197609177012</v>
      </c>
      <c r="J388">
        <v>7.5676862767760818E-3</v>
      </c>
      <c r="K388">
        <v>2.2103000000000002</v>
      </c>
      <c r="Y388">
        <v>2905.0197609177012</v>
      </c>
      <c r="Z388">
        <v>7.5676862767760818E-3</v>
      </c>
      <c r="AC388">
        <v>2005</v>
      </c>
      <c r="AD388">
        <v>502</v>
      </c>
      <c r="AE388">
        <v>4</v>
      </c>
      <c r="AF388">
        <v>7</v>
      </c>
      <c r="AG388">
        <v>103</v>
      </c>
      <c r="AH388">
        <v>0.77947168650793641</v>
      </c>
      <c r="AI388">
        <f t="shared" si="32"/>
        <v>2905.0197609177012</v>
      </c>
      <c r="AJ388">
        <f t="shared" si="38"/>
        <v>7.5676862767760818E-3</v>
      </c>
      <c r="AK388">
        <v>2.7338714599609375</v>
      </c>
      <c r="AM388">
        <v>43.229460727941976</v>
      </c>
      <c r="AN388">
        <f t="shared" si="33"/>
        <v>2.9050197609177011</v>
      </c>
    </row>
    <row r="389" spans="3:40">
      <c r="C389">
        <v>2005</v>
      </c>
      <c r="D389">
        <v>502</v>
      </c>
      <c r="E389">
        <v>4</v>
      </c>
      <c r="F389">
        <v>8</v>
      </c>
      <c r="G389" t="s">
        <v>17</v>
      </c>
      <c r="H389" t="s">
        <v>17</v>
      </c>
      <c r="I389">
        <v>2787.8390783695613</v>
      </c>
      <c r="J389" t="s">
        <v>17</v>
      </c>
      <c r="K389">
        <v>1.8555999999999999</v>
      </c>
      <c r="Y389">
        <v>2787.8390783695613</v>
      </c>
      <c r="AC389">
        <v>2005</v>
      </c>
      <c r="AD389">
        <v>502</v>
      </c>
      <c r="AE389">
        <v>4</v>
      </c>
      <c r="AF389">
        <v>8</v>
      </c>
      <c r="AG389" t="s">
        <v>17</v>
      </c>
      <c r="AH389" t="s">
        <v>17</v>
      </c>
      <c r="AI389">
        <f t="shared" ref="AI389:AI452" si="39">AN389*1000</f>
        <v>2787.8390783695613</v>
      </c>
      <c r="AJ389" t="s">
        <v>17</v>
      </c>
      <c r="AK389">
        <v>2.1092479228973389</v>
      </c>
      <c r="AM389">
        <v>41.485700570975609</v>
      </c>
      <c r="AN389">
        <f t="shared" ref="AN389:AN452" si="40">AM389*60*1.12/1000</f>
        <v>2.7878390783695615</v>
      </c>
    </row>
    <row r="390" spans="3:40">
      <c r="C390">
        <v>2005</v>
      </c>
      <c r="D390">
        <v>502</v>
      </c>
      <c r="E390">
        <v>4</v>
      </c>
      <c r="F390">
        <v>9</v>
      </c>
      <c r="G390" t="s">
        <v>17</v>
      </c>
      <c r="H390" t="s">
        <v>17</v>
      </c>
      <c r="I390">
        <v>2277.5803364948783</v>
      </c>
      <c r="J390" t="s">
        <v>17</v>
      </c>
      <c r="K390">
        <v>1.8847</v>
      </c>
      <c r="Y390">
        <v>2277.5803364948783</v>
      </c>
      <c r="AC390">
        <v>2005</v>
      </c>
      <c r="AD390">
        <v>502</v>
      </c>
      <c r="AE390">
        <v>4</v>
      </c>
      <c r="AF390">
        <v>9</v>
      </c>
      <c r="AG390" t="s">
        <v>17</v>
      </c>
      <c r="AH390" t="s">
        <v>17</v>
      </c>
      <c r="AI390">
        <f t="shared" si="39"/>
        <v>2277.5803364948783</v>
      </c>
      <c r="AJ390" t="s">
        <v>17</v>
      </c>
      <c r="AK390">
        <v>2.165064811706543</v>
      </c>
      <c r="AM390">
        <v>33.892564531173782</v>
      </c>
      <c r="AN390">
        <f t="shared" si="40"/>
        <v>2.2775803364948781</v>
      </c>
    </row>
    <row r="391" spans="3:40">
      <c r="C391">
        <v>2005</v>
      </c>
      <c r="D391">
        <v>502</v>
      </c>
      <c r="E391">
        <v>4</v>
      </c>
      <c r="F391">
        <v>10</v>
      </c>
      <c r="G391" t="s">
        <v>17</v>
      </c>
      <c r="H391" t="s">
        <v>17</v>
      </c>
      <c r="I391">
        <v>2456.2298755065372</v>
      </c>
      <c r="J391" t="s">
        <v>17</v>
      </c>
      <c r="K391">
        <v>1.8674999999999999</v>
      </c>
      <c r="Y391">
        <v>2456.2298755065372</v>
      </c>
      <c r="AC391">
        <v>2005</v>
      </c>
      <c r="AD391">
        <v>502</v>
      </c>
      <c r="AE391">
        <v>4</v>
      </c>
      <c r="AF391">
        <v>10</v>
      </c>
      <c r="AG391" t="s">
        <v>17</v>
      </c>
      <c r="AH391" t="s">
        <v>17</v>
      </c>
      <c r="AI391">
        <f t="shared" si="39"/>
        <v>2456.2298755065372</v>
      </c>
      <c r="AJ391" t="s">
        <v>17</v>
      </c>
      <c r="AK391">
        <v>2.3609397411346436</v>
      </c>
      <c r="AM391">
        <v>36.551039814085371</v>
      </c>
      <c r="AN391">
        <f t="shared" si="40"/>
        <v>2.456229875506537</v>
      </c>
    </row>
    <row r="392" spans="3:40">
      <c r="C392">
        <v>2005</v>
      </c>
      <c r="D392">
        <v>502</v>
      </c>
      <c r="E392">
        <v>4</v>
      </c>
      <c r="F392">
        <v>11</v>
      </c>
      <c r="G392" t="s">
        <v>17</v>
      </c>
      <c r="H392" t="s">
        <v>17</v>
      </c>
      <c r="I392">
        <v>2479.2619149910247</v>
      </c>
      <c r="J392" t="s">
        <v>17</v>
      </c>
      <c r="K392">
        <v>1.9048</v>
      </c>
      <c r="Y392">
        <v>2479.2619149910247</v>
      </c>
      <c r="AC392">
        <v>2005</v>
      </c>
      <c r="AD392">
        <v>502</v>
      </c>
      <c r="AE392">
        <v>4</v>
      </c>
      <c r="AF392">
        <v>11</v>
      </c>
      <c r="AG392" t="s">
        <v>17</v>
      </c>
      <c r="AH392" t="s">
        <v>17</v>
      </c>
      <c r="AI392">
        <f t="shared" si="39"/>
        <v>2479.2619149910247</v>
      </c>
      <c r="AJ392" t="s">
        <v>17</v>
      </c>
      <c r="AK392">
        <v>2.4855263233184814</v>
      </c>
      <c r="AM392">
        <v>36.893778496890249</v>
      </c>
      <c r="AN392">
        <f t="shared" si="40"/>
        <v>2.4792619149910249</v>
      </c>
    </row>
    <row r="393" spans="3:40">
      <c r="C393">
        <v>2005</v>
      </c>
      <c r="D393">
        <v>502</v>
      </c>
      <c r="E393">
        <v>4</v>
      </c>
      <c r="F393">
        <v>12</v>
      </c>
      <c r="G393" t="s">
        <v>17</v>
      </c>
      <c r="H393" t="s">
        <v>17</v>
      </c>
      <c r="I393">
        <v>2631.5197091522928</v>
      </c>
      <c r="J393" t="s">
        <v>17</v>
      </c>
      <c r="K393">
        <v>2.0945</v>
      </c>
      <c r="Y393">
        <v>2631.5197091522928</v>
      </c>
      <c r="AC393">
        <v>2005</v>
      </c>
      <c r="AD393">
        <v>502</v>
      </c>
      <c r="AE393">
        <v>4</v>
      </c>
      <c r="AF393">
        <v>12</v>
      </c>
      <c r="AG393" t="s">
        <v>17</v>
      </c>
      <c r="AH393" t="s">
        <v>17</v>
      </c>
      <c r="AI393">
        <f t="shared" si="39"/>
        <v>2631.5197091522928</v>
      </c>
      <c r="AJ393" t="s">
        <v>17</v>
      </c>
      <c r="AK393">
        <v>2.2422864437103271</v>
      </c>
      <c r="AM393">
        <v>39.159519481432923</v>
      </c>
      <c r="AN393">
        <f t="shared" si="40"/>
        <v>2.6315197091522928</v>
      </c>
    </row>
    <row r="394" spans="3:40">
      <c r="C394">
        <v>2005</v>
      </c>
      <c r="D394">
        <v>502</v>
      </c>
      <c r="E394">
        <v>4</v>
      </c>
      <c r="F394">
        <v>13</v>
      </c>
      <c r="G394" t="s">
        <v>17</v>
      </c>
      <c r="H394" t="s">
        <v>17</v>
      </c>
      <c r="I394">
        <v>2921.8674315036592</v>
      </c>
      <c r="J394" t="s">
        <v>17</v>
      </c>
      <c r="K394">
        <v>2.1772</v>
      </c>
      <c r="Y394">
        <v>2921.8674315036592</v>
      </c>
      <c r="AC394">
        <v>2005</v>
      </c>
      <c r="AD394">
        <v>502</v>
      </c>
      <c r="AE394">
        <v>4</v>
      </c>
      <c r="AF394">
        <v>13</v>
      </c>
      <c r="AG394" t="s">
        <v>17</v>
      </c>
      <c r="AH394" t="s">
        <v>17</v>
      </c>
      <c r="AI394">
        <f t="shared" si="39"/>
        <v>2921.8674315036592</v>
      </c>
      <c r="AJ394" t="s">
        <v>17</v>
      </c>
      <c r="AK394">
        <v>2.199934720993042</v>
      </c>
      <c r="AM394">
        <v>43.480170111661586</v>
      </c>
      <c r="AN394">
        <f t="shared" si="40"/>
        <v>2.9218674315036592</v>
      </c>
    </row>
    <row r="395" spans="3:40">
      <c r="C395">
        <v>2005</v>
      </c>
      <c r="D395">
        <v>502</v>
      </c>
      <c r="E395">
        <v>4</v>
      </c>
      <c r="F395">
        <v>14</v>
      </c>
      <c r="G395" t="s">
        <v>17</v>
      </c>
      <c r="H395" t="s">
        <v>17</v>
      </c>
      <c r="I395">
        <v>2000.6064871513174</v>
      </c>
      <c r="J395" t="s">
        <v>17</v>
      </c>
      <c r="K395">
        <v>2.0301999999999998</v>
      </c>
      <c r="Y395">
        <v>2000.6064871513174</v>
      </c>
      <c r="AC395">
        <v>2005</v>
      </c>
      <c r="AD395">
        <v>502</v>
      </c>
      <c r="AE395">
        <v>4</v>
      </c>
      <c r="AF395">
        <v>14</v>
      </c>
      <c r="AG395" t="s">
        <v>17</v>
      </c>
      <c r="AH395" t="s">
        <v>17</v>
      </c>
      <c r="AI395">
        <f t="shared" si="39"/>
        <v>2000.6064871513174</v>
      </c>
      <c r="AJ395" t="s">
        <v>17</v>
      </c>
      <c r="AK395">
        <v>2.7088062763214111</v>
      </c>
      <c r="AM395">
        <v>29.770929868323169</v>
      </c>
      <c r="AN395">
        <f t="shared" si="40"/>
        <v>2.0006064871513174</v>
      </c>
    </row>
    <row r="396" spans="3:40">
      <c r="C396">
        <v>2006</v>
      </c>
      <c r="D396">
        <v>502</v>
      </c>
      <c r="E396">
        <v>1</v>
      </c>
      <c r="F396">
        <v>1</v>
      </c>
      <c r="G396">
        <v>98</v>
      </c>
      <c r="H396">
        <v>0.35686887254901961</v>
      </c>
      <c r="I396">
        <v>2561.8978575208662</v>
      </c>
      <c r="J396">
        <v>3.6415191076430574E-3</v>
      </c>
      <c r="K396">
        <v>1.8433999999999999</v>
      </c>
      <c r="Y396">
        <v>2561.8978575208662</v>
      </c>
      <c r="Z396">
        <v>3.6415191076430574E-3</v>
      </c>
      <c r="AC396">
        <v>2006</v>
      </c>
      <c r="AD396">
        <v>502</v>
      </c>
      <c r="AE396">
        <v>1</v>
      </c>
      <c r="AF396">
        <v>1</v>
      </c>
      <c r="AG396">
        <v>98</v>
      </c>
      <c r="AH396">
        <v>0.35686887254901961</v>
      </c>
      <c r="AI396">
        <f t="shared" si="39"/>
        <v>2561.8978575208662</v>
      </c>
      <c r="AJ396">
        <f t="shared" ref="AJ396:AJ402" si="41">AH396/AG396</f>
        <v>3.6415191076430574E-3</v>
      </c>
      <c r="AK396">
        <v>1.6739999999999999</v>
      </c>
      <c r="AM396">
        <v>38.123480022631938</v>
      </c>
      <c r="AN396">
        <f t="shared" si="40"/>
        <v>2.561897857520866</v>
      </c>
    </row>
    <row r="397" spans="3:40">
      <c r="C397">
        <v>2006</v>
      </c>
      <c r="D397">
        <v>502</v>
      </c>
      <c r="E397">
        <v>1</v>
      </c>
      <c r="F397">
        <v>2</v>
      </c>
      <c r="G397">
        <v>98</v>
      </c>
      <c r="H397">
        <v>0.47730718954248363</v>
      </c>
      <c r="I397">
        <v>2419.1271766304594</v>
      </c>
      <c r="J397">
        <v>4.8704815259437107E-3</v>
      </c>
      <c r="K397">
        <v>1.8937999999999999</v>
      </c>
      <c r="Y397">
        <v>2419.1271766304594</v>
      </c>
      <c r="Z397">
        <v>4.8704815259437107E-3</v>
      </c>
      <c r="AC397">
        <v>2006</v>
      </c>
      <c r="AD397">
        <v>502</v>
      </c>
      <c r="AE397">
        <v>1</v>
      </c>
      <c r="AF397">
        <v>2</v>
      </c>
      <c r="AG397">
        <v>98</v>
      </c>
      <c r="AH397">
        <v>0.47730718954248363</v>
      </c>
      <c r="AI397">
        <f t="shared" si="39"/>
        <v>2419.1271766304594</v>
      </c>
      <c r="AJ397">
        <f t="shared" si="41"/>
        <v>4.8704815259437107E-3</v>
      </c>
      <c r="AK397">
        <v>1.8193999999999999</v>
      </c>
      <c r="AM397">
        <v>35.998916318905643</v>
      </c>
      <c r="AN397">
        <f t="shared" si="40"/>
        <v>2.4191271766304596</v>
      </c>
    </row>
    <row r="398" spans="3:40">
      <c r="C398">
        <v>2006</v>
      </c>
      <c r="D398">
        <v>502</v>
      </c>
      <c r="E398">
        <v>1</v>
      </c>
      <c r="F398">
        <v>3</v>
      </c>
      <c r="G398">
        <v>98</v>
      </c>
      <c r="H398">
        <v>0.54310924369747893</v>
      </c>
      <c r="I398">
        <v>2284.7689723696508</v>
      </c>
      <c r="J398">
        <v>5.5419310581375399E-3</v>
      </c>
      <c r="K398">
        <v>1.8627</v>
      </c>
      <c r="Y398">
        <v>2284.7689723696508</v>
      </c>
      <c r="Z398">
        <v>5.5419310581375399E-3</v>
      </c>
      <c r="AC398">
        <v>2006</v>
      </c>
      <c r="AD398">
        <v>502</v>
      </c>
      <c r="AE398">
        <v>1</v>
      </c>
      <c r="AF398">
        <v>3</v>
      </c>
      <c r="AG398">
        <v>98</v>
      </c>
      <c r="AH398">
        <v>0.54310924369747893</v>
      </c>
      <c r="AI398">
        <f t="shared" si="39"/>
        <v>2284.7689723696508</v>
      </c>
      <c r="AJ398">
        <f t="shared" si="41"/>
        <v>5.5419310581375399E-3</v>
      </c>
      <c r="AK398">
        <v>1.8665</v>
      </c>
      <c r="AM398">
        <v>33.999538279310279</v>
      </c>
      <c r="AN398">
        <f t="shared" si="40"/>
        <v>2.2847689723696507</v>
      </c>
    </row>
    <row r="399" spans="3:40">
      <c r="C399">
        <v>2006</v>
      </c>
      <c r="D399">
        <v>502</v>
      </c>
      <c r="E399">
        <v>1</v>
      </c>
      <c r="F399">
        <v>4</v>
      </c>
      <c r="G399">
        <v>98</v>
      </c>
      <c r="H399">
        <v>0.53757638888888881</v>
      </c>
      <c r="I399" t="e">
        <v>#VALUE!</v>
      </c>
      <c r="J399">
        <v>5.4854733560090697E-3</v>
      </c>
      <c r="K399">
        <v>1.7441</v>
      </c>
      <c r="Z399">
        <v>5.4854733560090697E-3</v>
      </c>
      <c r="AC399">
        <v>2006</v>
      </c>
      <c r="AD399">
        <v>502</v>
      </c>
      <c r="AE399">
        <v>1</v>
      </c>
      <c r="AF399">
        <v>4</v>
      </c>
      <c r="AG399">
        <v>98</v>
      </c>
      <c r="AH399">
        <v>0.53757638888888881</v>
      </c>
      <c r="AI399" t="e">
        <f t="shared" si="39"/>
        <v>#VALUE!</v>
      </c>
      <c r="AJ399">
        <f t="shared" si="41"/>
        <v>5.4854733560090697E-3</v>
      </c>
      <c r="AK399">
        <v>1.7156</v>
      </c>
      <c r="AM399" s="129" t="s">
        <v>17</v>
      </c>
      <c r="AN399" s="129" t="s">
        <v>345</v>
      </c>
    </row>
    <row r="400" spans="3:40">
      <c r="C400">
        <v>2006</v>
      </c>
      <c r="D400">
        <v>502</v>
      </c>
      <c r="E400">
        <v>1</v>
      </c>
      <c r="F400">
        <v>5</v>
      </c>
      <c r="G400">
        <v>98</v>
      </c>
      <c r="H400">
        <v>0.61938888888888899</v>
      </c>
      <c r="I400">
        <v>2792.9240188064482</v>
      </c>
      <c r="J400">
        <v>6.3202947845805001E-3</v>
      </c>
      <c r="K400">
        <v>1.8937999999999999</v>
      </c>
      <c r="Y400">
        <v>2792.9240188064482</v>
      </c>
      <c r="Z400">
        <v>6.3202947845805001E-3</v>
      </c>
      <c r="AC400">
        <v>2006</v>
      </c>
      <c r="AD400">
        <v>502</v>
      </c>
      <c r="AE400">
        <v>1</v>
      </c>
      <c r="AF400">
        <v>5</v>
      </c>
      <c r="AG400">
        <v>98</v>
      </c>
      <c r="AH400">
        <v>0.61938888888888899</v>
      </c>
      <c r="AI400">
        <f t="shared" si="39"/>
        <v>2792.9240188064482</v>
      </c>
      <c r="AJ400">
        <f t="shared" si="41"/>
        <v>6.3202947845805001E-3</v>
      </c>
      <c r="AK400">
        <v>2.1297999999999999</v>
      </c>
      <c r="AM400">
        <v>41.561369327476903</v>
      </c>
      <c r="AN400">
        <f t="shared" si="40"/>
        <v>2.7929240188064481</v>
      </c>
    </row>
    <row r="401" spans="3:40">
      <c r="C401">
        <v>2006</v>
      </c>
      <c r="D401">
        <v>502</v>
      </c>
      <c r="E401">
        <v>1</v>
      </c>
      <c r="F401">
        <v>6</v>
      </c>
      <c r="G401">
        <v>98</v>
      </c>
      <c r="H401">
        <v>0.4232777777777777</v>
      </c>
      <c r="I401">
        <v>3013.3163543597561</v>
      </c>
      <c r="J401">
        <v>4.3191609977324252E-3</v>
      </c>
      <c r="K401">
        <v>1.8328</v>
      </c>
      <c r="Y401">
        <v>3013.3163543597561</v>
      </c>
      <c r="Z401">
        <v>4.3191609977324252E-3</v>
      </c>
      <c r="AC401">
        <v>2006</v>
      </c>
      <c r="AD401">
        <v>502</v>
      </c>
      <c r="AE401">
        <v>1</v>
      </c>
      <c r="AF401">
        <v>6</v>
      </c>
      <c r="AG401">
        <v>98</v>
      </c>
      <c r="AH401">
        <v>0.4232777777777777</v>
      </c>
      <c r="AI401">
        <f t="shared" si="39"/>
        <v>3013.3163543597561</v>
      </c>
      <c r="AJ401">
        <f t="shared" si="41"/>
        <v>4.3191609977324252E-3</v>
      </c>
      <c r="AK401">
        <v>2.1478999999999999</v>
      </c>
      <c r="AM401">
        <v>44.841017177972553</v>
      </c>
      <c r="AN401">
        <f t="shared" si="40"/>
        <v>3.0133163543597563</v>
      </c>
    </row>
    <row r="402" spans="3:40">
      <c r="C402">
        <v>2006</v>
      </c>
      <c r="D402">
        <v>502</v>
      </c>
      <c r="E402">
        <v>1</v>
      </c>
      <c r="F402">
        <v>7</v>
      </c>
      <c r="G402">
        <v>98</v>
      </c>
      <c r="H402">
        <v>0.52594771241830074</v>
      </c>
      <c r="I402">
        <v>2549.8265642539618</v>
      </c>
      <c r="J402">
        <v>5.3668133920234768E-3</v>
      </c>
      <c r="K402">
        <v>2.0257999999999998</v>
      </c>
      <c r="Y402">
        <v>2549.8265642539618</v>
      </c>
      <c r="Z402">
        <v>5.3668133920234768E-3</v>
      </c>
      <c r="AC402">
        <v>2006</v>
      </c>
      <c r="AD402">
        <v>502</v>
      </c>
      <c r="AE402">
        <v>1</v>
      </c>
      <c r="AF402">
        <v>7</v>
      </c>
      <c r="AG402">
        <v>98</v>
      </c>
      <c r="AH402">
        <v>0.52594771241830074</v>
      </c>
      <c r="AI402">
        <f t="shared" si="39"/>
        <v>2549.8265642539618</v>
      </c>
      <c r="AJ402">
        <f t="shared" si="41"/>
        <v>5.3668133920234768E-3</v>
      </c>
      <c r="AK402">
        <v>2.4542999999999999</v>
      </c>
      <c r="AM402">
        <v>37.943847682350615</v>
      </c>
      <c r="AN402">
        <f t="shared" si="40"/>
        <v>2.5498265642539617</v>
      </c>
    </row>
    <row r="403" spans="3:40">
      <c r="C403">
        <v>2006</v>
      </c>
      <c r="D403">
        <v>502</v>
      </c>
      <c r="E403">
        <v>1</v>
      </c>
      <c r="F403">
        <v>8</v>
      </c>
      <c r="G403" t="s">
        <v>17</v>
      </c>
      <c r="H403" t="s">
        <v>17</v>
      </c>
      <c r="I403">
        <v>3035.3763046699032</v>
      </c>
      <c r="J403" t="s">
        <v>17</v>
      </c>
      <c r="K403">
        <v>1.9137</v>
      </c>
      <c r="Y403">
        <v>3035.3763046699032</v>
      </c>
      <c r="AC403">
        <v>2006</v>
      </c>
      <c r="AD403">
        <v>502</v>
      </c>
      <c r="AE403">
        <v>1</v>
      </c>
      <c r="AF403">
        <v>8</v>
      </c>
      <c r="AG403" t="s">
        <v>17</v>
      </c>
      <c r="AH403" t="s">
        <v>17</v>
      </c>
      <c r="AI403">
        <f t="shared" si="39"/>
        <v>3035.3763046699032</v>
      </c>
      <c r="AJ403" t="s">
        <v>17</v>
      </c>
      <c r="AK403">
        <v>2.1903999999999999</v>
      </c>
      <c r="AM403">
        <v>45.16929024806403</v>
      </c>
      <c r="AN403">
        <f t="shared" si="40"/>
        <v>3.0353763046699034</v>
      </c>
    </row>
    <row r="404" spans="3:40">
      <c r="C404">
        <v>2006</v>
      </c>
      <c r="D404">
        <v>502</v>
      </c>
      <c r="E404">
        <v>1</v>
      </c>
      <c r="F404">
        <v>9</v>
      </c>
      <c r="G404" t="s">
        <v>17</v>
      </c>
      <c r="H404" t="s">
        <v>17</v>
      </c>
      <c r="I404">
        <v>2968.994985410488</v>
      </c>
      <c r="J404" t="s">
        <v>17</v>
      </c>
      <c r="K404">
        <v>1.9666999999999999</v>
      </c>
      <c r="Y404">
        <v>2968.994985410488</v>
      </c>
      <c r="AC404">
        <v>2006</v>
      </c>
      <c r="AD404">
        <v>502</v>
      </c>
      <c r="AE404">
        <v>1</v>
      </c>
      <c r="AF404">
        <v>9</v>
      </c>
      <c r="AG404" t="s">
        <v>17</v>
      </c>
      <c r="AH404" t="s">
        <v>17</v>
      </c>
      <c r="AI404">
        <f t="shared" si="39"/>
        <v>2968.994985410488</v>
      </c>
      <c r="AJ404" t="s">
        <v>17</v>
      </c>
      <c r="AK404">
        <v>1.9706999999999999</v>
      </c>
      <c r="AM404">
        <v>44.181472997179874</v>
      </c>
      <c r="AN404">
        <f t="shared" si="40"/>
        <v>2.9689949854104878</v>
      </c>
    </row>
    <row r="405" spans="3:40">
      <c r="C405">
        <v>2006</v>
      </c>
      <c r="D405">
        <v>502</v>
      </c>
      <c r="E405">
        <v>1</v>
      </c>
      <c r="F405">
        <v>10</v>
      </c>
      <c r="G405" t="s">
        <v>17</v>
      </c>
      <c r="H405" t="s">
        <v>17</v>
      </c>
      <c r="I405">
        <v>2798.0161517525848</v>
      </c>
      <c r="J405" t="s">
        <v>17</v>
      </c>
      <c r="K405">
        <v>1.8381000000000001</v>
      </c>
      <c r="Y405">
        <v>2798.0161517525848</v>
      </c>
      <c r="AC405">
        <v>2006</v>
      </c>
      <c r="AD405">
        <v>502</v>
      </c>
      <c r="AE405">
        <v>1</v>
      </c>
      <c r="AF405">
        <v>10</v>
      </c>
      <c r="AG405" t="s">
        <v>17</v>
      </c>
      <c r="AH405" t="s">
        <v>17</v>
      </c>
      <c r="AI405">
        <f t="shared" si="39"/>
        <v>2798.0161517525848</v>
      </c>
      <c r="AJ405" t="s">
        <v>17</v>
      </c>
      <c r="AK405">
        <v>1.7862</v>
      </c>
      <c r="AM405">
        <v>41.63714511536584</v>
      </c>
      <c r="AN405">
        <f t="shared" si="40"/>
        <v>2.7980161517525848</v>
      </c>
    </row>
    <row r="406" spans="3:40">
      <c r="C406">
        <v>2006</v>
      </c>
      <c r="D406">
        <v>502</v>
      </c>
      <c r="E406">
        <v>1</v>
      </c>
      <c r="F406">
        <v>11</v>
      </c>
      <c r="G406" t="s">
        <v>17</v>
      </c>
      <c r="H406" t="s">
        <v>17</v>
      </c>
      <c r="I406">
        <v>1222.3591857775609</v>
      </c>
      <c r="J406" t="s">
        <v>17</v>
      </c>
      <c r="K406">
        <v>1.8913</v>
      </c>
      <c r="Y406">
        <v>1222.3591857775609</v>
      </c>
      <c r="AC406">
        <v>2006</v>
      </c>
      <c r="AD406">
        <v>502</v>
      </c>
      <c r="AE406">
        <v>1</v>
      </c>
      <c r="AF406">
        <v>11</v>
      </c>
      <c r="AG406" t="s">
        <v>17</v>
      </c>
      <c r="AH406" t="s">
        <v>17</v>
      </c>
      <c r="AI406">
        <f t="shared" si="39"/>
        <v>1222.3591857775609</v>
      </c>
      <c r="AJ406" t="s">
        <v>17</v>
      </c>
      <c r="AK406">
        <v>2.5004</v>
      </c>
      <c r="AM406">
        <v>18.189868835975609</v>
      </c>
      <c r="AN406">
        <f t="shared" si="40"/>
        <v>1.2223591857775609</v>
      </c>
    </row>
    <row r="407" spans="3:40">
      <c r="C407">
        <v>2006</v>
      </c>
      <c r="D407">
        <v>502</v>
      </c>
      <c r="E407">
        <v>1</v>
      </c>
      <c r="F407">
        <v>12</v>
      </c>
      <c r="G407" t="s">
        <v>17</v>
      </c>
      <c r="H407" t="s">
        <v>17</v>
      </c>
      <c r="I407">
        <v>3010.9800679795612</v>
      </c>
      <c r="J407" t="s">
        <v>17</v>
      </c>
      <c r="K407">
        <v>1.9021999999999999</v>
      </c>
      <c r="Y407">
        <v>3010.9800679795612</v>
      </c>
      <c r="AC407">
        <v>2006</v>
      </c>
      <c r="AD407">
        <v>502</v>
      </c>
      <c r="AE407">
        <v>1</v>
      </c>
      <c r="AF407">
        <v>12</v>
      </c>
      <c r="AG407" t="s">
        <v>17</v>
      </c>
      <c r="AH407" t="s">
        <v>17</v>
      </c>
      <c r="AI407">
        <f t="shared" si="39"/>
        <v>3010.9800679795612</v>
      </c>
      <c r="AJ407" t="s">
        <v>17</v>
      </c>
      <c r="AK407">
        <v>2.1198000000000001</v>
      </c>
      <c r="AM407">
        <v>44.806251011600608</v>
      </c>
      <c r="AN407">
        <f t="shared" si="40"/>
        <v>3.0109800679795611</v>
      </c>
    </row>
    <row r="408" spans="3:40">
      <c r="C408">
        <v>2006</v>
      </c>
      <c r="D408">
        <v>502</v>
      </c>
      <c r="E408">
        <v>1</v>
      </c>
      <c r="F408">
        <v>13</v>
      </c>
      <c r="G408" t="s">
        <v>17</v>
      </c>
      <c r="H408" t="s">
        <v>17</v>
      </c>
      <c r="I408">
        <v>1270.1620375797074</v>
      </c>
      <c r="J408" t="s">
        <v>17</v>
      </c>
      <c r="K408">
        <v>1.9059999999999999</v>
      </c>
      <c r="Y408">
        <v>1270.1620375797074</v>
      </c>
      <c r="AC408">
        <v>2006</v>
      </c>
      <c r="AD408">
        <v>502</v>
      </c>
      <c r="AE408">
        <v>1</v>
      </c>
      <c r="AF408">
        <v>13</v>
      </c>
      <c r="AG408" t="s">
        <v>17</v>
      </c>
      <c r="AH408" t="s">
        <v>17</v>
      </c>
      <c r="AI408">
        <f t="shared" si="39"/>
        <v>1270.1620375797074</v>
      </c>
      <c r="AJ408" t="s">
        <v>17</v>
      </c>
      <c r="AK408">
        <v>3.0228000000000002</v>
      </c>
      <c r="AM408">
        <v>18.901220797317073</v>
      </c>
      <c r="AN408">
        <f t="shared" si="40"/>
        <v>1.2701620375797074</v>
      </c>
    </row>
    <row r="409" spans="3:40">
      <c r="C409">
        <v>2006</v>
      </c>
      <c r="D409">
        <v>502</v>
      </c>
      <c r="E409">
        <v>1</v>
      </c>
      <c r="F409">
        <v>14</v>
      </c>
      <c r="G409" t="s">
        <v>17</v>
      </c>
      <c r="H409" t="s">
        <v>17</v>
      </c>
      <c r="I409">
        <v>2327.2135621969755</v>
      </c>
      <c r="J409" t="s">
        <v>17</v>
      </c>
      <c r="K409">
        <v>1.8573999999999999</v>
      </c>
      <c r="Y409">
        <v>2327.2135621969755</v>
      </c>
      <c r="AC409">
        <v>2006</v>
      </c>
      <c r="AD409">
        <v>502</v>
      </c>
      <c r="AE409">
        <v>1</v>
      </c>
      <c r="AF409">
        <v>14</v>
      </c>
      <c r="AG409" t="s">
        <v>17</v>
      </c>
      <c r="AH409" t="s">
        <v>17</v>
      </c>
      <c r="AI409">
        <f t="shared" si="39"/>
        <v>2327.2135621969755</v>
      </c>
      <c r="AJ409" t="s">
        <v>17</v>
      </c>
      <c r="AK409">
        <v>1.9045000000000001</v>
      </c>
      <c r="AM409">
        <v>34.631154199359756</v>
      </c>
      <c r="AN409">
        <f t="shared" si="40"/>
        <v>2.3272135621969756</v>
      </c>
    </row>
    <row r="410" spans="3:40">
      <c r="C410">
        <v>2006</v>
      </c>
      <c r="D410">
        <v>502</v>
      </c>
      <c r="E410">
        <v>2</v>
      </c>
      <c r="F410">
        <v>1</v>
      </c>
      <c r="G410">
        <v>98</v>
      </c>
      <c r="H410">
        <v>0.61306349206349198</v>
      </c>
      <c r="I410">
        <v>2498.6548354119136</v>
      </c>
      <c r="J410">
        <v>6.2557499190152238E-3</v>
      </c>
      <c r="K410">
        <v>1.9419</v>
      </c>
      <c r="Y410">
        <v>2498.6548354119136</v>
      </c>
      <c r="Z410">
        <v>6.2557499190152238E-3</v>
      </c>
      <c r="AC410">
        <v>2006</v>
      </c>
      <c r="AD410">
        <v>502</v>
      </c>
      <c r="AE410">
        <v>2</v>
      </c>
      <c r="AF410">
        <v>1</v>
      </c>
      <c r="AG410">
        <v>98</v>
      </c>
      <c r="AH410">
        <v>0.61306349206349198</v>
      </c>
      <c r="AI410">
        <f t="shared" si="39"/>
        <v>2498.6548354119136</v>
      </c>
      <c r="AJ410">
        <f t="shared" ref="AJ410:AJ416" si="42">AH410/AG410</f>
        <v>6.2557499190152238E-3</v>
      </c>
      <c r="AK410">
        <v>1.6013999999999999</v>
      </c>
      <c r="AM410">
        <v>37.182363622201095</v>
      </c>
      <c r="AN410">
        <f t="shared" si="40"/>
        <v>2.4986548354119136</v>
      </c>
    </row>
    <row r="411" spans="3:40">
      <c r="C411">
        <v>2006</v>
      </c>
      <c r="D411">
        <v>502</v>
      </c>
      <c r="E411">
        <v>2</v>
      </c>
      <c r="F411">
        <v>2</v>
      </c>
      <c r="G411">
        <v>98</v>
      </c>
      <c r="H411">
        <v>0.48486764705882351</v>
      </c>
      <c r="I411">
        <v>2212.961838333486</v>
      </c>
      <c r="J411">
        <v>4.9476290516206481E-3</v>
      </c>
      <c r="K411">
        <v>1.9488000000000001</v>
      </c>
      <c r="Y411">
        <v>2212.961838333486</v>
      </c>
      <c r="Z411">
        <v>4.9476290516206481E-3</v>
      </c>
      <c r="AC411">
        <v>2006</v>
      </c>
      <c r="AD411">
        <v>502</v>
      </c>
      <c r="AE411">
        <v>2</v>
      </c>
      <c r="AF411">
        <v>2</v>
      </c>
      <c r="AG411">
        <v>98</v>
      </c>
      <c r="AH411">
        <v>0.48486764705882351</v>
      </c>
      <c r="AI411">
        <f t="shared" si="39"/>
        <v>2212.961838333486</v>
      </c>
      <c r="AJ411">
        <f t="shared" si="42"/>
        <v>4.9476290516206481E-3</v>
      </c>
      <c r="AK411">
        <v>1.5684</v>
      </c>
      <c r="AM411">
        <v>32.930979737105439</v>
      </c>
      <c r="AN411">
        <f t="shared" si="40"/>
        <v>2.2129618383334861</v>
      </c>
    </row>
    <row r="412" spans="3:40">
      <c r="C412">
        <v>2006</v>
      </c>
      <c r="D412">
        <v>502</v>
      </c>
      <c r="E412">
        <v>2</v>
      </c>
      <c r="F412">
        <v>3</v>
      </c>
      <c r="G412">
        <v>98</v>
      </c>
      <c r="H412">
        <v>0.66612637362637361</v>
      </c>
      <c r="I412">
        <v>2779.9266309612976</v>
      </c>
      <c r="J412">
        <v>6.7972078941466695E-3</v>
      </c>
      <c r="K412">
        <v>1.7946</v>
      </c>
      <c r="Y412">
        <v>2779.9266309612976</v>
      </c>
      <c r="Z412">
        <v>6.7972078941466695E-3</v>
      </c>
      <c r="AC412">
        <v>2006</v>
      </c>
      <c r="AD412">
        <v>502</v>
      </c>
      <c r="AE412">
        <v>2</v>
      </c>
      <c r="AF412">
        <v>3</v>
      </c>
      <c r="AG412">
        <v>98</v>
      </c>
      <c r="AH412">
        <v>0.66612637362637361</v>
      </c>
      <c r="AI412">
        <f t="shared" si="39"/>
        <v>2779.9266309612976</v>
      </c>
      <c r="AJ412">
        <f t="shared" si="42"/>
        <v>6.7972078941466695E-3</v>
      </c>
      <c r="AK412">
        <v>1.7565</v>
      </c>
      <c r="AM412">
        <v>41.367955817876449</v>
      </c>
      <c r="AN412">
        <f t="shared" si="40"/>
        <v>2.7799266309612976</v>
      </c>
    </row>
    <row r="413" spans="3:40">
      <c r="C413">
        <v>2006</v>
      </c>
      <c r="D413">
        <v>502</v>
      </c>
      <c r="E413">
        <v>2</v>
      </c>
      <c r="F413">
        <v>4</v>
      </c>
      <c r="G413">
        <v>98</v>
      </c>
      <c r="H413">
        <v>0.6956924019607843</v>
      </c>
      <c r="I413">
        <v>3230.8366478429971</v>
      </c>
      <c r="J413">
        <v>7.0989020608243298E-3</v>
      </c>
      <c r="K413">
        <v>1.8934</v>
      </c>
      <c r="Y413">
        <v>3230.8366478429971</v>
      </c>
      <c r="Z413">
        <v>7.0989020608243298E-3</v>
      </c>
      <c r="AC413">
        <v>2006</v>
      </c>
      <c r="AD413">
        <v>502</v>
      </c>
      <c r="AE413">
        <v>2</v>
      </c>
      <c r="AF413">
        <v>4</v>
      </c>
      <c r="AG413">
        <v>98</v>
      </c>
      <c r="AH413">
        <v>0.6956924019607843</v>
      </c>
      <c r="AI413">
        <f t="shared" si="39"/>
        <v>3230.8366478429971</v>
      </c>
      <c r="AJ413">
        <f t="shared" si="42"/>
        <v>7.0989020608243298E-3</v>
      </c>
      <c r="AK413">
        <v>1.8466</v>
      </c>
      <c r="AM413">
        <v>48.077926307187454</v>
      </c>
      <c r="AN413">
        <f t="shared" si="40"/>
        <v>3.2308366478429971</v>
      </c>
    </row>
    <row r="414" spans="3:40">
      <c r="C414">
        <v>2006</v>
      </c>
      <c r="D414">
        <v>502</v>
      </c>
      <c r="E414">
        <v>2</v>
      </c>
      <c r="F414">
        <v>5</v>
      </c>
      <c r="G414">
        <v>98</v>
      </c>
      <c r="H414">
        <v>0.42265756302521007</v>
      </c>
      <c r="I414">
        <v>2583.2567930744126</v>
      </c>
      <c r="J414">
        <v>4.3128322757674496E-3</v>
      </c>
      <c r="K414">
        <v>1.5818000000000001</v>
      </c>
      <c r="Y414">
        <v>2583.2567930744126</v>
      </c>
      <c r="Z414">
        <v>4.3128322757674496E-3</v>
      </c>
      <c r="AC414">
        <v>2006</v>
      </c>
      <c r="AD414">
        <v>502</v>
      </c>
      <c r="AE414">
        <v>2</v>
      </c>
      <c r="AF414">
        <v>5</v>
      </c>
      <c r="AG414">
        <v>98</v>
      </c>
      <c r="AH414">
        <v>0.42265756302521007</v>
      </c>
      <c r="AI414">
        <f t="shared" si="39"/>
        <v>2583.2567930744126</v>
      </c>
      <c r="AJ414">
        <f t="shared" si="42"/>
        <v>4.3128322757674496E-3</v>
      </c>
      <c r="AK414">
        <v>1.8931</v>
      </c>
      <c r="AM414">
        <v>38.441321325512085</v>
      </c>
      <c r="AN414">
        <f t="shared" si="40"/>
        <v>2.5832567930744128</v>
      </c>
    </row>
    <row r="415" spans="3:40">
      <c r="C415">
        <v>2006</v>
      </c>
      <c r="D415">
        <v>502</v>
      </c>
      <c r="E415">
        <v>2</v>
      </c>
      <c r="F415">
        <v>6</v>
      </c>
      <c r="G415">
        <v>98</v>
      </c>
      <c r="H415">
        <v>0.50213598901098899</v>
      </c>
      <c r="I415">
        <v>2468.4685025984008</v>
      </c>
      <c r="J415">
        <v>5.1238366225611126E-3</v>
      </c>
      <c r="K415">
        <v>1.8637999999999999</v>
      </c>
      <c r="Y415">
        <v>2468.4685025984008</v>
      </c>
      <c r="Z415">
        <v>5.1238366225611126E-3</v>
      </c>
      <c r="AC415">
        <v>2006</v>
      </c>
      <c r="AD415">
        <v>502</v>
      </c>
      <c r="AE415">
        <v>2</v>
      </c>
      <c r="AF415">
        <v>6</v>
      </c>
      <c r="AG415">
        <v>98</v>
      </c>
      <c r="AH415">
        <v>0.50213598901098899</v>
      </c>
      <c r="AI415">
        <f t="shared" si="39"/>
        <v>2468.4685025984008</v>
      </c>
      <c r="AJ415">
        <f t="shared" si="42"/>
        <v>5.1238366225611126E-3</v>
      </c>
      <c r="AK415">
        <v>2.3666999999999998</v>
      </c>
      <c r="AM415">
        <v>36.733162241047623</v>
      </c>
      <c r="AN415">
        <f t="shared" si="40"/>
        <v>2.4684685025984008</v>
      </c>
    </row>
    <row r="416" spans="3:40">
      <c r="C416">
        <v>2006</v>
      </c>
      <c r="D416">
        <v>502</v>
      </c>
      <c r="E416">
        <v>2</v>
      </c>
      <c r="F416">
        <v>7</v>
      </c>
      <c r="G416">
        <v>98</v>
      </c>
      <c r="H416">
        <v>0.54096825396825399</v>
      </c>
      <c r="I416">
        <v>2813.9392379993983</v>
      </c>
      <c r="J416">
        <v>5.5200842241658566E-3</v>
      </c>
      <c r="K416">
        <v>2.3121999999999998</v>
      </c>
      <c r="Y416">
        <v>2813.9392379993983</v>
      </c>
      <c r="Z416">
        <v>5.5200842241658566E-3</v>
      </c>
      <c r="AC416">
        <v>2006</v>
      </c>
      <c r="AD416">
        <v>502</v>
      </c>
      <c r="AE416">
        <v>2</v>
      </c>
      <c r="AF416">
        <v>7</v>
      </c>
      <c r="AG416">
        <v>98</v>
      </c>
      <c r="AH416">
        <v>0.54096825396825399</v>
      </c>
      <c r="AI416">
        <f t="shared" si="39"/>
        <v>2813.9392379993983</v>
      </c>
      <c r="AJ416">
        <f t="shared" si="42"/>
        <v>5.5200842241658566E-3</v>
      </c>
      <c r="AK416">
        <v>2.5872000000000002</v>
      </c>
      <c r="AM416">
        <v>41.874095803562469</v>
      </c>
      <c r="AN416">
        <f t="shared" si="40"/>
        <v>2.8139392379993984</v>
      </c>
    </row>
    <row r="417" spans="3:40">
      <c r="C417">
        <v>2006</v>
      </c>
      <c r="D417">
        <v>502</v>
      </c>
      <c r="E417">
        <v>2</v>
      </c>
      <c r="F417">
        <v>8</v>
      </c>
      <c r="G417" t="s">
        <v>17</v>
      </c>
      <c r="H417" t="s">
        <v>17</v>
      </c>
      <c r="I417">
        <v>3305.4931784997079</v>
      </c>
      <c r="J417" t="s">
        <v>17</v>
      </c>
      <c r="K417">
        <v>1.8298000000000001</v>
      </c>
      <c r="Y417">
        <v>3305.4931784997079</v>
      </c>
      <c r="AC417">
        <v>2006</v>
      </c>
      <c r="AD417">
        <v>502</v>
      </c>
      <c r="AE417">
        <v>2</v>
      </c>
      <c r="AF417">
        <v>8</v>
      </c>
      <c r="AG417" t="s">
        <v>17</v>
      </c>
      <c r="AH417" t="s">
        <v>17</v>
      </c>
      <c r="AI417">
        <f t="shared" si="39"/>
        <v>3305.4931784997079</v>
      </c>
      <c r="AJ417" t="s">
        <v>17</v>
      </c>
      <c r="AK417">
        <v>1.9334</v>
      </c>
      <c r="AM417">
        <v>49.188886584817077</v>
      </c>
      <c r="AN417">
        <f t="shared" si="40"/>
        <v>3.3054931784997081</v>
      </c>
    </row>
    <row r="418" spans="3:40">
      <c r="C418">
        <v>2006</v>
      </c>
      <c r="D418">
        <v>502</v>
      </c>
      <c r="E418">
        <v>2</v>
      </c>
      <c r="F418">
        <v>9</v>
      </c>
      <c r="G418" t="s">
        <v>17</v>
      </c>
      <c r="H418" t="s">
        <v>17</v>
      </c>
      <c r="I418">
        <v>2871.0089192400005</v>
      </c>
      <c r="J418" t="s">
        <v>17</v>
      </c>
      <c r="K418">
        <v>1.7982</v>
      </c>
      <c r="Y418">
        <v>2871.0089192400005</v>
      </c>
      <c r="AC418">
        <v>2006</v>
      </c>
      <c r="AD418">
        <v>502</v>
      </c>
      <c r="AE418">
        <v>2</v>
      </c>
      <c r="AF418">
        <v>9</v>
      </c>
      <c r="AG418" t="s">
        <v>17</v>
      </c>
      <c r="AH418" t="s">
        <v>17</v>
      </c>
      <c r="AI418">
        <f t="shared" si="39"/>
        <v>2871.0089192400005</v>
      </c>
      <c r="AJ418" t="s">
        <v>17</v>
      </c>
      <c r="AK418">
        <v>1.8033999999999999</v>
      </c>
      <c r="AM418">
        <v>42.7233470125</v>
      </c>
      <c r="AN418">
        <f t="shared" si="40"/>
        <v>2.8710089192400003</v>
      </c>
    </row>
    <row r="419" spans="3:40">
      <c r="C419">
        <v>2006</v>
      </c>
      <c r="D419">
        <v>502</v>
      </c>
      <c r="E419">
        <v>2</v>
      </c>
      <c r="F419">
        <v>10</v>
      </c>
      <c r="G419" t="s">
        <v>17</v>
      </c>
      <c r="H419" t="s">
        <v>17</v>
      </c>
      <c r="I419">
        <v>2503.971673400195</v>
      </c>
      <c r="J419" t="s">
        <v>17</v>
      </c>
      <c r="K419">
        <v>1.8937999999999999</v>
      </c>
      <c r="Y419">
        <v>2503.971673400195</v>
      </c>
      <c r="AC419">
        <v>2006</v>
      </c>
      <c r="AD419">
        <v>502</v>
      </c>
      <c r="AE419">
        <v>2</v>
      </c>
      <c r="AF419">
        <v>10</v>
      </c>
      <c r="AG419" t="s">
        <v>17</v>
      </c>
      <c r="AH419" t="s">
        <v>17</v>
      </c>
      <c r="AI419">
        <f t="shared" si="39"/>
        <v>2503.971673400195</v>
      </c>
      <c r="AJ419" t="s">
        <v>17</v>
      </c>
      <c r="AK419">
        <v>1.833</v>
      </c>
      <c r="AM419">
        <v>37.26148323512195</v>
      </c>
      <c r="AN419">
        <f t="shared" si="40"/>
        <v>2.5039716734001951</v>
      </c>
    </row>
    <row r="420" spans="3:40">
      <c r="C420">
        <v>2006</v>
      </c>
      <c r="D420">
        <v>502</v>
      </c>
      <c r="E420">
        <v>2</v>
      </c>
      <c r="F420">
        <v>11</v>
      </c>
      <c r="G420" t="s">
        <v>17</v>
      </c>
      <c r="H420" t="s">
        <v>17</v>
      </c>
      <c r="I420">
        <v>2400.735487356586</v>
      </c>
      <c r="J420" t="s">
        <v>17</v>
      </c>
      <c r="K420">
        <v>1.9945999999999999</v>
      </c>
      <c r="Y420">
        <v>2400.735487356586</v>
      </c>
      <c r="AC420">
        <v>2006</v>
      </c>
      <c r="AD420">
        <v>502</v>
      </c>
      <c r="AE420">
        <v>2</v>
      </c>
      <c r="AF420">
        <v>11</v>
      </c>
      <c r="AG420" t="s">
        <v>17</v>
      </c>
      <c r="AH420" t="s">
        <v>17</v>
      </c>
      <c r="AI420">
        <f t="shared" si="39"/>
        <v>2400.735487356586</v>
      </c>
      <c r="AJ420" t="s">
        <v>17</v>
      </c>
      <c r="AK420">
        <v>2.42</v>
      </c>
      <c r="AM420">
        <v>35.725230466615855</v>
      </c>
      <c r="AN420">
        <f t="shared" si="40"/>
        <v>2.4007354873565858</v>
      </c>
    </row>
    <row r="421" spans="3:40">
      <c r="C421">
        <v>2006</v>
      </c>
      <c r="D421">
        <v>502</v>
      </c>
      <c r="E421">
        <v>2</v>
      </c>
      <c r="F421">
        <v>12</v>
      </c>
      <c r="G421" t="s">
        <v>17</v>
      </c>
      <c r="H421" t="s">
        <v>17</v>
      </c>
      <c r="I421">
        <v>2925.6748603258538</v>
      </c>
      <c r="J421" t="s">
        <v>17</v>
      </c>
      <c r="K421">
        <v>1.887</v>
      </c>
      <c r="Y421">
        <v>2925.6748603258538</v>
      </c>
      <c r="AC421">
        <v>2006</v>
      </c>
      <c r="AD421">
        <v>502</v>
      </c>
      <c r="AE421">
        <v>2</v>
      </c>
      <c r="AF421">
        <v>12</v>
      </c>
      <c r="AG421" t="s">
        <v>17</v>
      </c>
      <c r="AH421" t="s">
        <v>17</v>
      </c>
      <c r="AI421">
        <f t="shared" si="39"/>
        <v>2925.6748603258538</v>
      </c>
      <c r="AJ421" t="s">
        <v>17</v>
      </c>
      <c r="AK421">
        <v>2.0891999999999999</v>
      </c>
      <c r="AM421">
        <v>43.536828278658533</v>
      </c>
      <c r="AN421">
        <f t="shared" si="40"/>
        <v>2.925674860325854</v>
      </c>
    </row>
    <row r="422" spans="3:40">
      <c r="C422">
        <v>2006</v>
      </c>
      <c r="D422">
        <v>502</v>
      </c>
      <c r="E422">
        <v>2</v>
      </c>
      <c r="F422">
        <v>13</v>
      </c>
      <c r="G422" t="s">
        <v>17</v>
      </c>
      <c r="H422" t="s">
        <v>17</v>
      </c>
      <c r="I422">
        <v>2528.2027478174637</v>
      </c>
      <c r="J422" t="s">
        <v>17</v>
      </c>
      <c r="K422">
        <v>2.0606</v>
      </c>
      <c r="Y422">
        <v>2528.2027478174637</v>
      </c>
      <c r="AC422">
        <v>2006</v>
      </c>
      <c r="AD422">
        <v>502</v>
      </c>
      <c r="AE422">
        <v>2</v>
      </c>
      <c r="AF422">
        <v>13</v>
      </c>
      <c r="AG422" t="s">
        <v>17</v>
      </c>
      <c r="AH422" t="s">
        <v>17</v>
      </c>
      <c r="AI422">
        <f t="shared" si="39"/>
        <v>2528.2027478174637</v>
      </c>
      <c r="AJ422" t="s">
        <v>17</v>
      </c>
      <c r="AK422">
        <v>2.6421000000000001</v>
      </c>
      <c r="AM422">
        <v>37.622064699664634</v>
      </c>
      <c r="AN422">
        <f t="shared" si="40"/>
        <v>2.5282027478174638</v>
      </c>
    </row>
    <row r="423" spans="3:40">
      <c r="C423">
        <v>2006</v>
      </c>
      <c r="D423">
        <v>502</v>
      </c>
      <c r="E423">
        <v>2</v>
      </c>
      <c r="F423">
        <v>14</v>
      </c>
      <c r="G423" t="s">
        <v>17</v>
      </c>
      <c r="H423" t="s">
        <v>17</v>
      </c>
      <c r="I423">
        <v>2317.7876448556103</v>
      </c>
      <c r="J423" t="s">
        <v>17</v>
      </c>
      <c r="K423">
        <v>2.1655000000000002</v>
      </c>
      <c r="Y423">
        <v>2317.7876448556103</v>
      </c>
      <c r="AC423">
        <v>2006</v>
      </c>
      <c r="AD423">
        <v>502</v>
      </c>
      <c r="AE423">
        <v>2</v>
      </c>
      <c r="AF423">
        <v>14</v>
      </c>
      <c r="AG423" t="s">
        <v>17</v>
      </c>
      <c r="AH423" t="s">
        <v>17</v>
      </c>
      <c r="AI423">
        <f t="shared" si="39"/>
        <v>2317.7876448556103</v>
      </c>
      <c r="AJ423" t="s">
        <v>17</v>
      </c>
      <c r="AK423">
        <v>2.0448</v>
      </c>
      <c r="AM423">
        <v>34.490887572256106</v>
      </c>
      <c r="AN423">
        <f t="shared" si="40"/>
        <v>2.3177876448556103</v>
      </c>
    </row>
    <row r="424" spans="3:40">
      <c r="C424">
        <v>2006</v>
      </c>
      <c r="D424">
        <v>502</v>
      </c>
      <c r="E424">
        <v>3</v>
      </c>
      <c r="F424">
        <v>1</v>
      </c>
      <c r="G424">
        <v>98</v>
      </c>
      <c r="H424">
        <v>0.48328869047619044</v>
      </c>
      <c r="I424">
        <v>2962.7858857601877</v>
      </c>
      <c r="J424">
        <v>4.9315172497570456E-3</v>
      </c>
      <c r="K424">
        <v>2.1734</v>
      </c>
      <c r="Y424">
        <v>2962.7858857601877</v>
      </c>
      <c r="Z424">
        <v>4.9315172497570456E-3</v>
      </c>
      <c r="AC424">
        <v>2006</v>
      </c>
      <c r="AD424">
        <v>502</v>
      </c>
      <c r="AE424">
        <v>3</v>
      </c>
      <c r="AF424">
        <v>1</v>
      </c>
      <c r="AG424">
        <v>98</v>
      </c>
      <c r="AH424">
        <v>0.48328869047619044</v>
      </c>
      <c r="AI424">
        <f t="shared" si="39"/>
        <v>2962.7858857601877</v>
      </c>
      <c r="AJ424">
        <f t="shared" ref="AJ424:AJ430" si="43">AH424/AG424</f>
        <v>4.9315172497570456E-3</v>
      </c>
      <c r="AK424">
        <v>1.5974999999999999</v>
      </c>
      <c r="AM424">
        <v>44.089075680955169</v>
      </c>
      <c r="AN424">
        <f t="shared" si="40"/>
        <v>2.9627858857601876</v>
      </c>
    </row>
    <row r="425" spans="3:40">
      <c r="C425">
        <v>2006</v>
      </c>
      <c r="D425">
        <v>502</v>
      </c>
      <c r="E425">
        <v>3</v>
      </c>
      <c r="F425">
        <v>2</v>
      </c>
      <c r="G425">
        <v>98</v>
      </c>
      <c r="H425">
        <v>0.44398412698412693</v>
      </c>
      <c r="I425">
        <v>2160.4899658985692</v>
      </c>
      <c r="J425">
        <v>4.5304502753482339E-3</v>
      </c>
      <c r="K425">
        <v>2.1232000000000002</v>
      </c>
      <c r="Y425">
        <v>2160.4899658985692</v>
      </c>
      <c r="Z425">
        <v>4.5304502753482339E-3</v>
      </c>
      <c r="AC425">
        <v>2006</v>
      </c>
      <c r="AD425">
        <v>502</v>
      </c>
      <c r="AE425">
        <v>3</v>
      </c>
      <c r="AF425">
        <v>2</v>
      </c>
      <c r="AG425">
        <v>98</v>
      </c>
      <c r="AH425">
        <v>0.44398412698412693</v>
      </c>
      <c r="AI425">
        <f t="shared" si="39"/>
        <v>2160.4899658985692</v>
      </c>
      <c r="AJ425">
        <f t="shared" si="43"/>
        <v>4.5304502753482339E-3</v>
      </c>
      <c r="AK425">
        <v>1.6651</v>
      </c>
      <c r="AM425">
        <v>32.150148302062036</v>
      </c>
      <c r="AN425">
        <f t="shared" si="40"/>
        <v>2.1604899658985692</v>
      </c>
    </row>
    <row r="426" spans="3:40">
      <c r="C426">
        <v>2006</v>
      </c>
      <c r="D426">
        <v>502</v>
      </c>
      <c r="E426">
        <v>3</v>
      </c>
      <c r="F426">
        <v>3</v>
      </c>
      <c r="G426">
        <v>98</v>
      </c>
      <c r="H426">
        <v>0.68698511904761894</v>
      </c>
      <c r="I426">
        <v>2279.8698469001388</v>
      </c>
      <c r="J426">
        <v>7.0100522351797855E-3</v>
      </c>
      <c r="K426">
        <v>1.9360999999999999</v>
      </c>
      <c r="Y426">
        <v>2279.8698469001388</v>
      </c>
      <c r="Z426">
        <v>7.0100522351797855E-3</v>
      </c>
      <c r="AC426">
        <v>2006</v>
      </c>
      <c r="AD426">
        <v>502</v>
      </c>
      <c r="AE426">
        <v>3</v>
      </c>
      <c r="AF426">
        <v>3</v>
      </c>
      <c r="AG426">
        <v>98</v>
      </c>
      <c r="AH426">
        <v>0.68698511904761894</v>
      </c>
      <c r="AI426">
        <f t="shared" si="39"/>
        <v>2279.8698469001388</v>
      </c>
      <c r="AJ426">
        <f t="shared" si="43"/>
        <v>7.0100522351797855E-3</v>
      </c>
      <c r="AK426">
        <v>1.8037000000000001</v>
      </c>
      <c r="AM426">
        <v>33.926634626490156</v>
      </c>
      <c r="AN426">
        <f t="shared" si="40"/>
        <v>2.2798698469001386</v>
      </c>
    </row>
    <row r="427" spans="3:40">
      <c r="C427">
        <v>2006</v>
      </c>
      <c r="D427">
        <v>502</v>
      </c>
      <c r="E427">
        <v>3</v>
      </c>
      <c r="F427">
        <v>4</v>
      </c>
      <c r="G427">
        <v>98</v>
      </c>
      <c r="H427">
        <v>0.5972777777777778</v>
      </c>
      <c r="I427">
        <v>2785.8118323123449</v>
      </c>
      <c r="J427">
        <v>6.0946712018140588E-3</v>
      </c>
      <c r="K427">
        <v>1.9407000000000001</v>
      </c>
      <c r="Y427">
        <v>2785.8118323123449</v>
      </c>
      <c r="Z427">
        <v>6.0946712018140588E-3</v>
      </c>
      <c r="AC427">
        <v>2006</v>
      </c>
      <c r="AD427">
        <v>502</v>
      </c>
      <c r="AE427">
        <v>3</v>
      </c>
      <c r="AF427">
        <v>4</v>
      </c>
      <c r="AG427">
        <v>98</v>
      </c>
      <c r="AH427">
        <v>0.5972777777777778</v>
      </c>
      <c r="AI427">
        <f t="shared" si="39"/>
        <v>2785.8118323123449</v>
      </c>
      <c r="AJ427">
        <f t="shared" si="43"/>
        <v>6.0946712018140588E-3</v>
      </c>
      <c r="AK427">
        <v>1.7673000000000001</v>
      </c>
      <c r="AM427">
        <v>41.455533218933702</v>
      </c>
      <c r="AN427">
        <f t="shared" si="40"/>
        <v>2.7858118323123451</v>
      </c>
    </row>
    <row r="428" spans="3:40">
      <c r="C428">
        <v>2006</v>
      </c>
      <c r="D428">
        <v>502</v>
      </c>
      <c r="E428">
        <v>3</v>
      </c>
      <c r="F428">
        <v>5</v>
      </c>
      <c r="G428">
        <v>98</v>
      </c>
      <c r="H428">
        <v>0.6611004273504274</v>
      </c>
      <c r="I428">
        <v>1482.1425517039947</v>
      </c>
      <c r="J428">
        <v>6.7459227280655858E-3</v>
      </c>
      <c r="K428">
        <v>2.2761999999999998</v>
      </c>
      <c r="Y428">
        <v>1482.1425517039947</v>
      </c>
      <c r="Z428">
        <v>6.7459227280655858E-3</v>
      </c>
      <c r="AC428">
        <v>2006</v>
      </c>
      <c r="AD428">
        <v>502</v>
      </c>
      <c r="AE428">
        <v>3</v>
      </c>
      <c r="AF428">
        <v>5</v>
      </c>
      <c r="AG428">
        <v>98</v>
      </c>
      <c r="AH428">
        <v>0.6611004273504274</v>
      </c>
      <c r="AI428">
        <f t="shared" si="39"/>
        <v>1482.1425517039947</v>
      </c>
      <c r="AJ428">
        <f t="shared" si="43"/>
        <v>6.7459227280655858E-3</v>
      </c>
      <c r="AK428">
        <v>1.9869000000000001</v>
      </c>
      <c r="AM428">
        <v>22.055692733690396</v>
      </c>
      <c r="AN428">
        <f t="shared" si="40"/>
        <v>1.4821425517039948</v>
      </c>
    </row>
    <row r="429" spans="3:40">
      <c r="C429">
        <v>2006</v>
      </c>
      <c r="D429">
        <v>502</v>
      </c>
      <c r="E429">
        <v>3</v>
      </c>
      <c r="F429">
        <v>6</v>
      </c>
      <c r="G429">
        <v>98</v>
      </c>
      <c r="H429">
        <v>0.6046588827838828</v>
      </c>
      <c r="I429">
        <v>3322.6755529378738</v>
      </c>
      <c r="J429">
        <v>6.1699885998355384E-3</v>
      </c>
      <c r="K429">
        <v>2.0855999999999999</v>
      </c>
      <c r="Y429">
        <v>3322.6755529378738</v>
      </c>
      <c r="Z429">
        <v>6.1699885998355384E-3</v>
      </c>
      <c r="AC429">
        <v>2006</v>
      </c>
      <c r="AD429">
        <v>502</v>
      </c>
      <c r="AE429">
        <v>3</v>
      </c>
      <c r="AF429">
        <v>6</v>
      </c>
      <c r="AG429">
        <v>98</v>
      </c>
      <c r="AH429">
        <v>0.6046588827838828</v>
      </c>
      <c r="AI429">
        <f t="shared" si="39"/>
        <v>3322.6755529378738</v>
      </c>
      <c r="AJ429">
        <f t="shared" si="43"/>
        <v>6.1699885998355384E-3</v>
      </c>
      <c r="AK429">
        <v>2.0348999999999999</v>
      </c>
      <c r="AM429">
        <v>49.444576680623115</v>
      </c>
      <c r="AN429">
        <f t="shared" si="40"/>
        <v>3.322675552937874</v>
      </c>
    </row>
    <row r="430" spans="3:40">
      <c r="C430">
        <v>2006</v>
      </c>
      <c r="D430">
        <v>502</v>
      </c>
      <c r="E430">
        <v>3</v>
      </c>
      <c r="F430">
        <v>7</v>
      </c>
      <c r="G430">
        <v>98</v>
      </c>
      <c r="H430">
        <v>0.6528211233211233</v>
      </c>
      <c r="I430">
        <v>2780.0165889299701</v>
      </c>
      <c r="J430">
        <v>6.6614400338890134E-3</v>
      </c>
      <c r="K430">
        <v>2.2599999999999998</v>
      </c>
      <c r="Y430">
        <v>2780.0165889299701</v>
      </c>
      <c r="Z430">
        <v>6.6614400338890134E-3</v>
      </c>
      <c r="AC430">
        <v>2006</v>
      </c>
      <c r="AD430">
        <v>502</v>
      </c>
      <c r="AE430">
        <v>3</v>
      </c>
      <c r="AF430">
        <v>7</v>
      </c>
      <c r="AG430">
        <v>98</v>
      </c>
      <c r="AH430">
        <v>0.6528211233211233</v>
      </c>
      <c r="AI430">
        <f t="shared" si="39"/>
        <v>2780.0165889299701</v>
      </c>
      <c r="AJ430">
        <f t="shared" si="43"/>
        <v>6.6614400338890134E-3</v>
      </c>
      <c r="AK430">
        <v>2.7035999999999998</v>
      </c>
      <c r="AM430">
        <v>41.369294478124552</v>
      </c>
      <c r="AN430">
        <f t="shared" si="40"/>
        <v>2.7800165889299699</v>
      </c>
    </row>
    <row r="431" spans="3:40">
      <c r="C431">
        <v>2006</v>
      </c>
      <c r="D431">
        <v>502</v>
      </c>
      <c r="E431">
        <v>3</v>
      </c>
      <c r="F431">
        <v>8</v>
      </c>
      <c r="G431" t="s">
        <v>17</v>
      </c>
      <c r="H431" t="s">
        <v>17</v>
      </c>
      <c r="I431">
        <v>3772.2385848389281</v>
      </c>
      <c r="J431" t="s">
        <v>17</v>
      </c>
      <c r="K431">
        <v>2.4941</v>
      </c>
      <c r="Y431">
        <v>3772.2385848389281</v>
      </c>
      <c r="AC431">
        <v>2006</v>
      </c>
      <c r="AD431">
        <v>502</v>
      </c>
      <c r="AE431">
        <v>3</v>
      </c>
      <c r="AF431">
        <v>8</v>
      </c>
      <c r="AG431" t="s">
        <v>17</v>
      </c>
      <c r="AH431" t="s">
        <v>17</v>
      </c>
      <c r="AI431">
        <f t="shared" si="39"/>
        <v>3772.2385848389281</v>
      </c>
      <c r="AJ431" t="s">
        <v>17</v>
      </c>
      <c r="AK431">
        <v>1.9950000000000001</v>
      </c>
      <c r="AM431">
        <v>56.13450275057928</v>
      </c>
      <c r="AN431">
        <f t="shared" si="40"/>
        <v>3.7722385848389282</v>
      </c>
    </row>
    <row r="432" spans="3:40">
      <c r="C432">
        <v>2006</v>
      </c>
      <c r="D432">
        <v>502</v>
      </c>
      <c r="E432">
        <v>3</v>
      </c>
      <c r="F432">
        <v>9</v>
      </c>
      <c r="G432" t="s">
        <v>17</v>
      </c>
      <c r="H432" t="s">
        <v>17</v>
      </c>
      <c r="I432">
        <v>2107.9091187901467</v>
      </c>
      <c r="J432" t="s">
        <v>17</v>
      </c>
      <c r="K432">
        <v>2.1373000000000002</v>
      </c>
      <c r="Y432">
        <v>2107.9091187901467</v>
      </c>
      <c r="AC432">
        <v>2006</v>
      </c>
      <c r="AD432">
        <v>502</v>
      </c>
      <c r="AE432">
        <v>3</v>
      </c>
      <c r="AF432">
        <v>9</v>
      </c>
      <c r="AG432" t="s">
        <v>17</v>
      </c>
      <c r="AH432" t="s">
        <v>17</v>
      </c>
      <c r="AI432">
        <f t="shared" si="39"/>
        <v>2107.9091187901467</v>
      </c>
      <c r="AJ432" t="s">
        <v>17</v>
      </c>
      <c r="AK432">
        <v>2.125</v>
      </c>
      <c r="AM432">
        <v>31.36769522009147</v>
      </c>
      <c r="AN432">
        <f t="shared" si="40"/>
        <v>2.1079091187901469</v>
      </c>
    </row>
    <row r="433" spans="3:40">
      <c r="C433">
        <v>2006</v>
      </c>
      <c r="D433">
        <v>502</v>
      </c>
      <c r="E433">
        <v>3</v>
      </c>
      <c r="F433">
        <v>10</v>
      </c>
      <c r="G433" t="s">
        <v>17</v>
      </c>
      <c r="H433" t="s">
        <v>17</v>
      </c>
      <c r="I433">
        <v>3008.8030827150733</v>
      </c>
      <c r="J433" t="s">
        <v>17</v>
      </c>
      <c r="K433">
        <v>1.9395</v>
      </c>
      <c r="Y433">
        <v>3008.8030827150733</v>
      </c>
      <c r="AC433">
        <v>2006</v>
      </c>
      <c r="AD433">
        <v>502</v>
      </c>
      <c r="AE433">
        <v>3</v>
      </c>
      <c r="AF433">
        <v>10</v>
      </c>
      <c r="AG433" t="s">
        <v>17</v>
      </c>
      <c r="AH433" t="s">
        <v>17</v>
      </c>
      <c r="AI433">
        <f t="shared" si="39"/>
        <v>3008.8030827150733</v>
      </c>
      <c r="AJ433" t="s">
        <v>17</v>
      </c>
      <c r="AK433">
        <v>1.8366</v>
      </c>
      <c r="AM433">
        <v>44.773855397545731</v>
      </c>
      <c r="AN433">
        <f t="shared" si="40"/>
        <v>3.0088030827150734</v>
      </c>
    </row>
    <row r="434" spans="3:40">
      <c r="C434">
        <v>2006</v>
      </c>
      <c r="D434">
        <v>502</v>
      </c>
      <c r="E434">
        <v>3</v>
      </c>
      <c r="F434">
        <v>11</v>
      </c>
      <c r="G434" t="s">
        <v>17</v>
      </c>
      <c r="H434" t="s">
        <v>17</v>
      </c>
      <c r="I434">
        <v>2135.5646014817562</v>
      </c>
      <c r="J434" t="s">
        <v>17</v>
      </c>
      <c r="K434">
        <v>2.0015999999999998</v>
      </c>
      <c r="Y434">
        <v>2135.5646014817562</v>
      </c>
      <c r="AC434">
        <v>2006</v>
      </c>
      <c r="AD434">
        <v>502</v>
      </c>
      <c r="AE434">
        <v>3</v>
      </c>
      <c r="AF434">
        <v>11</v>
      </c>
      <c r="AG434" t="s">
        <v>17</v>
      </c>
      <c r="AH434" t="s">
        <v>17</v>
      </c>
      <c r="AI434">
        <f t="shared" si="39"/>
        <v>2135.5646014817562</v>
      </c>
      <c r="AJ434" t="s">
        <v>17</v>
      </c>
      <c r="AK434">
        <v>2.1496</v>
      </c>
      <c r="AM434">
        <v>31.779235141097562</v>
      </c>
      <c r="AN434">
        <f t="shared" si="40"/>
        <v>2.1355646014817564</v>
      </c>
    </row>
    <row r="435" spans="3:40">
      <c r="C435">
        <v>2006</v>
      </c>
      <c r="D435">
        <v>502</v>
      </c>
      <c r="E435">
        <v>3</v>
      </c>
      <c r="F435">
        <v>12</v>
      </c>
      <c r="G435" t="s">
        <v>17</v>
      </c>
      <c r="H435" t="s">
        <v>17</v>
      </c>
      <c r="I435">
        <v>1673.3150072663418</v>
      </c>
      <c r="J435" t="s">
        <v>17</v>
      </c>
      <c r="K435">
        <v>2.2481</v>
      </c>
      <c r="Y435">
        <v>1673.3150072663418</v>
      </c>
      <c r="AC435">
        <v>2006</v>
      </c>
      <c r="AD435">
        <v>502</v>
      </c>
      <c r="AE435">
        <v>3</v>
      </c>
      <c r="AF435">
        <v>12</v>
      </c>
      <c r="AG435" t="s">
        <v>17</v>
      </c>
      <c r="AH435" t="s">
        <v>17</v>
      </c>
      <c r="AI435">
        <f t="shared" si="39"/>
        <v>1673.3150072663418</v>
      </c>
      <c r="AJ435" t="s">
        <v>17</v>
      </c>
      <c r="AK435">
        <v>2.2637999999999998</v>
      </c>
      <c r="AM435">
        <v>24.900520941463416</v>
      </c>
      <c r="AN435">
        <f t="shared" si="40"/>
        <v>1.6733150072663419</v>
      </c>
    </row>
    <row r="436" spans="3:40">
      <c r="C436">
        <v>2006</v>
      </c>
      <c r="D436">
        <v>502</v>
      </c>
      <c r="E436">
        <v>3</v>
      </c>
      <c r="F436">
        <v>13</v>
      </c>
      <c r="G436" t="s">
        <v>17</v>
      </c>
      <c r="H436" t="s">
        <v>17</v>
      </c>
      <c r="I436">
        <v>1076.3297353814635</v>
      </c>
      <c r="J436" t="s">
        <v>17</v>
      </c>
      <c r="K436">
        <v>2.1217000000000001</v>
      </c>
      <c r="Y436">
        <v>1076.3297353814635</v>
      </c>
      <c r="AC436">
        <v>2006</v>
      </c>
      <c r="AD436">
        <v>502</v>
      </c>
      <c r="AE436">
        <v>3</v>
      </c>
      <c r="AF436">
        <v>13</v>
      </c>
      <c r="AG436" t="s">
        <v>17</v>
      </c>
      <c r="AH436" t="s">
        <v>17</v>
      </c>
      <c r="AI436">
        <f t="shared" si="39"/>
        <v>1076.3297353814635</v>
      </c>
      <c r="AJ436" t="s">
        <v>17</v>
      </c>
      <c r="AK436">
        <v>2.6996000000000002</v>
      </c>
      <c r="AM436">
        <v>16.016811538414633</v>
      </c>
      <c r="AN436">
        <f t="shared" si="40"/>
        <v>1.0763297353814634</v>
      </c>
    </row>
    <row r="437" spans="3:40">
      <c r="C437">
        <v>2006</v>
      </c>
      <c r="D437">
        <v>502</v>
      </c>
      <c r="E437">
        <v>3</v>
      </c>
      <c r="F437">
        <v>14</v>
      </c>
      <c r="G437" t="s">
        <v>17</v>
      </c>
      <c r="H437" t="s">
        <v>17</v>
      </c>
      <c r="I437">
        <v>2912.9999819596101</v>
      </c>
      <c r="J437" t="s">
        <v>17</v>
      </c>
      <c r="K437">
        <v>2.0708000000000002</v>
      </c>
      <c r="Y437">
        <v>2912.9999819596101</v>
      </c>
      <c r="AC437">
        <v>2006</v>
      </c>
      <c r="AD437">
        <v>502</v>
      </c>
      <c r="AE437">
        <v>3</v>
      </c>
      <c r="AF437">
        <v>14</v>
      </c>
      <c r="AG437" t="s">
        <v>17</v>
      </c>
      <c r="AH437" t="s">
        <v>17</v>
      </c>
      <c r="AI437">
        <f t="shared" si="39"/>
        <v>2912.9999819596101</v>
      </c>
      <c r="AJ437" t="s">
        <v>17</v>
      </c>
      <c r="AK437">
        <v>1.9076</v>
      </c>
      <c r="AM437">
        <v>43.348214017256097</v>
      </c>
      <c r="AN437">
        <f t="shared" si="40"/>
        <v>2.9129999819596102</v>
      </c>
    </row>
    <row r="438" spans="3:40">
      <c r="C438">
        <v>2006</v>
      </c>
      <c r="D438">
        <v>502</v>
      </c>
      <c r="E438">
        <v>4</v>
      </c>
      <c r="F438">
        <v>1</v>
      </c>
      <c r="G438">
        <v>98</v>
      </c>
      <c r="H438">
        <v>0.49848901098901105</v>
      </c>
      <c r="I438">
        <v>3135.4840355993865</v>
      </c>
      <c r="J438">
        <v>5.0866225611123578E-3</v>
      </c>
      <c r="K438">
        <v>2.0032999999999999</v>
      </c>
      <c r="Y438">
        <v>3135.4840355993865</v>
      </c>
      <c r="Z438">
        <v>5.0866225611123578E-3</v>
      </c>
      <c r="AC438">
        <v>2006</v>
      </c>
      <c r="AD438">
        <v>502</v>
      </c>
      <c r="AE438">
        <v>4</v>
      </c>
      <c r="AF438">
        <v>1</v>
      </c>
      <c r="AG438">
        <v>98</v>
      </c>
      <c r="AH438">
        <v>0.49848901098901105</v>
      </c>
      <c r="AI438">
        <f t="shared" si="39"/>
        <v>3135.4840355993865</v>
      </c>
      <c r="AJ438">
        <f t="shared" ref="AJ438:AJ444" si="44">AH438/AG438</f>
        <v>5.0866225611123578E-3</v>
      </c>
      <c r="AK438">
        <v>1.7496</v>
      </c>
      <c r="AM438">
        <v>46.658988624990869</v>
      </c>
      <c r="AN438">
        <f t="shared" si="40"/>
        <v>3.1354840355993865</v>
      </c>
    </row>
    <row r="439" spans="3:40">
      <c r="C439">
        <v>2006</v>
      </c>
      <c r="D439">
        <v>502</v>
      </c>
      <c r="E439">
        <v>4</v>
      </c>
      <c r="F439">
        <v>2</v>
      </c>
      <c r="G439">
        <v>98</v>
      </c>
      <c r="H439">
        <v>0.68661805555555555</v>
      </c>
      <c r="I439">
        <v>2471.2032137683659</v>
      </c>
      <c r="J439">
        <v>7.0063066893424038E-3</v>
      </c>
      <c r="K439">
        <v>2.028</v>
      </c>
      <c r="Y439">
        <v>2471.2032137683659</v>
      </c>
      <c r="Z439">
        <v>7.0063066893424038E-3</v>
      </c>
      <c r="AC439">
        <v>2006</v>
      </c>
      <c r="AD439">
        <v>502</v>
      </c>
      <c r="AE439">
        <v>4</v>
      </c>
      <c r="AF439">
        <v>2</v>
      </c>
      <c r="AG439">
        <v>98</v>
      </c>
      <c r="AH439">
        <v>0.68661805555555555</v>
      </c>
      <c r="AI439">
        <f t="shared" si="39"/>
        <v>2471.2032137683659</v>
      </c>
      <c r="AJ439">
        <f t="shared" si="44"/>
        <v>7.0063066893424038E-3</v>
      </c>
      <c r="AK439">
        <v>1.7759</v>
      </c>
      <c r="AM439">
        <v>36.773857347743537</v>
      </c>
      <c r="AN439">
        <f t="shared" si="40"/>
        <v>2.4712032137683657</v>
      </c>
    </row>
    <row r="440" spans="3:40">
      <c r="C440">
        <v>2006</v>
      </c>
      <c r="D440">
        <v>502</v>
      </c>
      <c r="E440">
        <v>4</v>
      </c>
      <c r="F440">
        <v>3</v>
      </c>
      <c r="G440">
        <v>98</v>
      </c>
      <c r="H440">
        <v>0.57016117216117213</v>
      </c>
      <c r="I440">
        <v>2993.6582274794805</v>
      </c>
      <c r="J440">
        <v>5.817971144501756E-3</v>
      </c>
      <c r="K440">
        <v>1.9935</v>
      </c>
      <c r="Y440">
        <v>2993.6582274794805</v>
      </c>
      <c r="Z440">
        <v>5.817971144501756E-3</v>
      </c>
      <c r="AC440">
        <v>2006</v>
      </c>
      <c r="AD440">
        <v>502</v>
      </c>
      <c r="AE440">
        <v>4</v>
      </c>
      <c r="AF440">
        <v>3</v>
      </c>
      <c r="AG440">
        <v>98</v>
      </c>
      <c r="AH440">
        <v>0.57016117216117213</v>
      </c>
      <c r="AI440">
        <f t="shared" si="39"/>
        <v>2993.6582274794805</v>
      </c>
      <c r="AJ440">
        <f t="shared" si="44"/>
        <v>5.817971144501756E-3</v>
      </c>
      <c r="AK440">
        <v>1.7597</v>
      </c>
      <c r="AM440">
        <v>44.548485527968452</v>
      </c>
      <c r="AN440">
        <f t="shared" si="40"/>
        <v>2.9936582274794805</v>
      </c>
    </row>
    <row r="441" spans="3:40">
      <c r="C441">
        <v>2006</v>
      </c>
      <c r="D441">
        <v>502</v>
      </c>
      <c r="E441">
        <v>4</v>
      </c>
      <c r="F441">
        <v>4</v>
      </c>
      <c r="G441">
        <v>98</v>
      </c>
      <c r="H441">
        <v>0.49342735042735048</v>
      </c>
      <c r="I441">
        <v>2672.9951422205895</v>
      </c>
      <c r="J441">
        <v>5.0349729635443922E-3</v>
      </c>
      <c r="K441">
        <v>2.0937999999999999</v>
      </c>
      <c r="Y441">
        <v>2672.9951422205895</v>
      </c>
      <c r="Z441">
        <v>5.0349729635443922E-3</v>
      </c>
      <c r="AC441">
        <v>2006</v>
      </c>
      <c r="AD441">
        <v>502</v>
      </c>
      <c r="AE441">
        <v>4</v>
      </c>
      <c r="AF441">
        <v>4</v>
      </c>
      <c r="AG441">
        <v>98</v>
      </c>
      <c r="AH441">
        <v>0.49342735042735048</v>
      </c>
      <c r="AI441">
        <f t="shared" si="39"/>
        <v>2672.9951422205895</v>
      </c>
      <c r="AJ441">
        <f t="shared" si="44"/>
        <v>5.0349729635443922E-3</v>
      </c>
      <c r="AK441">
        <v>2.1602999999999999</v>
      </c>
      <c r="AM441">
        <v>39.776713425901626</v>
      </c>
      <c r="AN441">
        <f t="shared" si="40"/>
        <v>2.6729951422205893</v>
      </c>
    </row>
    <row r="442" spans="3:40">
      <c r="C442">
        <v>2006</v>
      </c>
      <c r="D442">
        <v>502</v>
      </c>
      <c r="E442">
        <v>4</v>
      </c>
      <c r="F442">
        <v>5</v>
      </c>
      <c r="G442">
        <v>98</v>
      </c>
      <c r="H442">
        <v>0.69991300366300369</v>
      </c>
      <c r="I442">
        <v>2234.9110598399297</v>
      </c>
      <c r="J442">
        <v>7.141969425132691E-3</v>
      </c>
      <c r="K442">
        <v>2.1217999999999999</v>
      </c>
      <c r="Y442">
        <v>2234.9110598399297</v>
      </c>
      <c r="Z442">
        <v>7.141969425132691E-3</v>
      </c>
      <c r="AC442">
        <v>2006</v>
      </c>
      <c r="AD442">
        <v>502</v>
      </c>
      <c r="AE442">
        <v>4</v>
      </c>
      <c r="AF442">
        <v>5</v>
      </c>
      <c r="AG442">
        <v>98</v>
      </c>
      <c r="AH442">
        <v>0.69991300366300369</v>
      </c>
      <c r="AI442">
        <f t="shared" si="39"/>
        <v>2234.9110598399297</v>
      </c>
      <c r="AJ442">
        <f t="shared" si="44"/>
        <v>7.141969425132691E-3</v>
      </c>
      <c r="AK442">
        <v>2.2913000000000001</v>
      </c>
      <c r="AM442">
        <v>33.257605057141809</v>
      </c>
      <c r="AN442">
        <f t="shared" si="40"/>
        <v>2.2349110598399298</v>
      </c>
    </row>
    <row r="443" spans="3:40">
      <c r="C443">
        <v>2006</v>
      </c>
      <c r="D443">
        <v>502</v>
      </c>
      <c r="E443">
        <v>4</v>
      </c>
      <c r="F443">
        <v>6</v>
      </c>
      <c r="G443">
        <v>98</v>
      </c>
      <c r="H443">
        <v>0.63654761904761903</v>
      </c>
      <c r="I443">
        <v>2027.0713823928363</v>
      </c>
      <c r="J443">
        <v>6.4953838678328477E-3</v>
      </c>
      <c r="K443">
        <v>2.3868</v>
      </c>
      <c r="Y443">
        <v>2027.0713823928363</v>
      </c>
      <c r="Z443">
        <v>6.4953838678328477E-3</v>
      </c>
      <c r="AC443">
        <v>2006</v>
      </c>
      <c r="AD443">
        <v>502</v>
      </c>
      <c r="AE443">
        <v>4</v>
      </c>
      <c r="AF443">
        <v>6</v>
      </c>
      <c r="AG443">
        <v>98</v>
      </c>
      <c r="AH443">
        <v>0.63654761904761903</v>
      </c>
      <c r="AI443">
        <f t="shared" si="39"/>
        <v>2027.0713823928363</v>
      </c>
      <c r="AJ443">
        <f t="shared" si="44"/>
        <v>6.4953838678328477E-3</v>
      </c>
      <c r="AK443">
        <v>2.4245999999999999</v>
      </c>
      <c r="AM443">
        <v>30.164752714179112</v>
      </c>
      <c r="AN443">
        <f t="shared" si="40"/>
        <v>2.0270713823928364</v>
      </c>
    </row>
    <row r="444" spans="3:40">
      <c r="C444">
        <v>2006</v>
      </c>
      <c r="D444">
        <v>502</v>
      </c>
      <c r="E444">
        <v>4</v>
      </c>
      <c r="F444">
        <v>7</v>
      </c>
      <c r="G444">
        <v>98</v>
      </c>
      <c r="H444">
        <v>0.53106837606837609</v>
      </c>
      <c r="I444">
        <v>2800.3643610050385</v>
      </c>
      <c r="J444">
        <v>5.419065061922205E-3</v>
      </c>
      <c r="K444">
        <v>2.5085999999999999</v>
      </c>
      <c r="Y444">
        <v>2800.3643610050385</v>
      </c>
      <c r="Z444">
        <v>5.419065061922205E-3</v>
      </c>
      <c r="AC444">
        <v>2006</v>
      </c>
      <c r="AD444">
        <v>502</v>
      </c>
      <c r="AE444">
        <v>4</v>
      </c>
      <c r="AF444">
        <v>7</v>
      </c>
      <c r="AG444">
        <v>98</v>
      </c>
      <c r="AH444">
        <v>0.53106837606837609</v>
      </c>
      <c r="AI444">
        <f t="shared" si="39"/>
        <v>2800.3643610050385</v>
      </c>
      <c r="AJ444">
        <f t="shared" si="44"/>
        <v>5.419065061922205E-3</v>
      </c>
      <c r="AK444">
        <v>2.8957000000000002</v>
      </c>
      <c r="AM444">
        <v>41.672088705432117</v>
      </c>
      <c r="AN444">
        <f t="shared" si="40"/>
        <v>2.8003643610050384</v>
      </c>
    </row>
    <row r="445" spans="3:40">
      <c r="C445">
        <v>2006</v>
      </c>
      <c r="D445">
        <v>502</v>
      </c>
      <c r="E445">
        <v>4</v>
      </c>
      <c r="F445">
        <v>8</v>
      </c>
      <c r="G445" t="s">
        <v>17</v>
      </c>
      <c r="H445" t="s">
        <v>17</v>
      </c>
      <c r="I445">
        <v>4161.9057840585383</v>
      </c>
      <c r="J445" t="s">
        <v>17</v>
      </c>
      <c r="K445">
        <v>2.0749</v>
      </c>
      <c r="Y445">
        <v>4161.9057840585383</v>
      </c>
      <c r="AC445">
        <v>2006</v>
      </c>
      <c r="AD445">
        <v>502</v>
      </c>
      <c r="AE445">
        <v>4</v>
      </c>
      <c r="AF445">
        <v>8</v>
      </c>
      <c r="AG445" t="s">
        <v>17</v>
      </c>
      <c r="AH445" t="s">
        <v>17</v>
      </c>
      <c r="AI445">
        <f t="shared" si="39"/>
        <v>4161.9057840585383</v>
      </c>
      <c r="AJ445" t="s">
        <v>17</v>
      </c>
      <c r="AK445">
        <v>1.8519000000000001</v>
      </c>
      <c r="AM445">
        <v>61.933121786585382</v>
      </c>
      <c r="AN445">
        <f t="shared" si="40"/>
        <v>4.1619057840585381</v>
      </c>
    </row>
    <row r="446" spans="3:40">
      <c r="C446">
        <v>2006</v>
      </c>
      <c r="D446">
        <v>502</v>
      </c>
      <c r="E446">
        <v>4</v>
      </c>
      <c r="F446">
        <v>9</v>
      </c>
      <c r="G446" t="s">
        <v>17</v>
      </c>
      <c r="H446" t="s">
        <v>17</v>
      </c>
      <c r="I446">
        <v>4214.0625659815623</v>
      </c>
      <c r="J446" t="s">
        <v>17</v>
      </c>
      <c r="K446">
        <v>2.2330999999999999</v>
      </c>
      <c r="Y446">
        <v>4214.0625659815623</v>
      </c>
      <c r="AC446">
        <v>2006</v>
      </c>
      <c r="AD446">
        <v>502</v>
      </c>
      <c r="AE446">
        <v>4</v>
      </c>
      <c r="AF446">
        <v>9</v>
      </c>
      <c r="AG446" t="s">
        <v>17</v>
      </c>
      <c r="AH446" t="s">
        <v>17</v>
      </c>
      <c r="AI446">
        <f t="shared" si="39"/>
        <v>4214.0625659815623</v>
      </c>
      <c r="AJ446" t="s">
        <v>17</v>
      </c>
      <c r="AK446">
        <v>2.17</v>
      </c>
      <c r="AM446">
        <v>62.709264374725628</v>
      </c>
      <c r="AN446">
        <f t="shared" si="40"/>
        <v>4.2140625659815623</v>
      </c>
    </row>
    <row r="447" spans="3:40">
      <c r="C447">
        <v>2006</v>
      </c>
      <c r="D447">
        <v>502</v>
      </c>
      <c r="E447">
        <v>4</v>
      </c>
      <c r="F447">
        <v>10</v>
      </c>
      <c r="G447" t="s">
        <v>17</v>
      </c>
      <c r="H447" t="s">
        <v>17</v>
      </c>
      <c r="I447">
        <v>1549.8279622641953</v>
      </c>
      <c r="J447" t="s">
        <v>17</v>
      </c>
      <c r="K447">
        <v>2.0594999999999999</v>
      </c>
      <c r="Y447">
        <v>1549.8279622641953</v>
      </c>
      <c r="AC447">
        <v>2006</v>
      </c>
      <c r="AD447">
        <v>502</v>
      </c>
      <c r="AE447">
        <v>4</v>
      </c>
      <c r="AF447">
        <v>10</v>
      </c>
      <c r="AG447" t="s">
        <v>17</v>
      </c>
      <c r="AH447" t="s">
        <v>17</v>
      </c>
      <c r="AI447">
        <f t="shared" si="39"/>
        <v>1549.8279622641953</v>
      </c>
      <c r="AJ447" t="s">
        <v>17</v>
      </c>
      <c r="AK447">
        <v>2.6097999999999999</v>
      </c>
      <c r="AM447">
        <v>23.06291610512195</v>
      </c>
      <c r="AN447">
        <f t="shared" si="40"/>
        <v>1.5498279622641953</v>
      </c>
    </row>
    <row r="448" spans="3:40">
      <c r="C448">
        <v>2006</v>
      </c>
      <c r="D448">
        <v>502</v>
      </c>
      <c r="E448">
        <v>4</v>
      </c>
      <c r="F448">
        <v>11</v>
      </c>
      <c r="G448" t="s">
        <v>17</v>
      </c>
      <c r="H448" t="s">
        <v>17</v>
      </c>
      <c r="I448">
        <v>3780.1038527034157</v>
      </c>
      <c r="J448" t="s">
        <v>17</v>
      </c>
      <c r="K448">
        <v>2.0878999999999999</v>
      </c>
      <c r="Y448">
        <v>3780.1038527034157</v>
      </c>
      <c r="AC448">
        <v>2006</v>
      </c>
      <c r="AD448">
        <v>502</v>
      </c>
      <c r="AE448">
        <v>4</v>
      </c>
      <c r="AF448">
        <v>11</v>
      </c>
      <c r="AG448" t="s">
        <v>17</v>
      </c>
      <c r="AH448" t="s">
        <v>17</v>
      </c>
      <c r="AI448">
        <f t="shared" si="39"/>
        <v>3780.1038527034157</v>
      </c>
      <c r="AJ448" t="s">
        <v>17</v>
      </c>
      <c r="AK448">
        <v>2.3123999999999998</v>
      </c>
      <c r="AM448">
        <v>56.251545427134154</v>
      </c>
      <c r="AN448">
        <f t="shared" si="40"/>
        <v>3.7801038527034159</v>
      </c>
    </row>
    <row r="449" spans="3:40">
      <c r="C449">
        <v>2006</v>
      </c>
      <c r="D449">
        <v>502</v>
      </c>
      <c r="E449">
        <v>4</v>
      </c>
      <c r="F449">
        <v>12</v>
      </c>
      <c r="G449" t="s">
        <v>17</v>
      </c>
      <c r="H449" t="s">
        <v>17</v>
      </c>
      <c r="I449">
        <v>3272.2182997180971</v>
      </c>
      <c r="J449" t="s">
        <v>17</v>
      </c>
      <c r="K449">
        <v>2.0663999999999998</v>
      </c>
      <c r="Y449">
        <v>3272.2182997180971</v>
      </c>
      <c r="AC449">
        <v>2006</v>
      </c>
      <c r="AD449">
        <v>502</v>
      </c>
      <c r="AE449">
        <v>4</v>
      </c>
      <c r="AF449">
        <v>12</v>
      </c>
      <c r="AG449" t="s">
        <v>17</v>
      </c>
      <c r="AH449" t="s">
        <v>17</v>
      </c>
      <c r="AI449">
        <f t="shared" si="39"/>
        <v>3272.2182997180971</v>
      </c>
      <c r="AJ449" t="s">
        <v>17</v>
      </c>
      <c r="AK449">
        <v>2.1261999999999999</v>
      </c>
      <c r="AM449">
        <v>48.693724698185967</v>
      </c>
      <c r="AN449">
        <f t="shared" si="40"/>
        <v>3.2722182997180971</v>
      </c>
    </row>
    <row r="450" spans="3:40">
      <c r="C450">
        <v>2006</v>
      </c>
      <c r="D450">
        <v>502</v>
      </c>
      <c r="E450">
        <v>4</v>
      </c>
      <c r="F450">
        <v>13</v>
      </c>
      <c r="G450" t="s">
        <v>17</v>
      </c>
      <c r="H450" t="s">
        <v>17</v>
      </c>
      <c r="I450">
        <v>1683.191641238049</v>
      </c>
      <c r="J450" t="s">
        <v>17</v>
      </c>
      <c r="K450">
        <v>2.6253000000000002</v>
      </c>
      <c r="Y450">
        <v>1683.191641238049</v>
      </c>
      <c r="AC450">
        <v>2006</v>
      </c>
      <c r="AD450">
        <v>502</v>
      </c>
      <c r="AE450">
        <v>4</v>
      </c>
      <c r="AF450">
        <v>13</v>
      </c>
      <c r="AG450" t="s">
        <v>17</v>
      </c>
      <c r="AH450" t="s">
        <v>17</v>
      </c>
      <c r="AI450">
        <f t="shared" si="39"/>
        <v>1683.191641238049</v>
      </c>
      <c r="AJ450" t="s">
        <v>17</v>
      </c>
      <c r="AK450">
        <v>2.9388000000000001</v>
      </c>
      <c r="AM450">
        <v>25.047494661280489</v>
      </c>
      <c r="AN450">
        <f t="shared" si="40"/>
        <v>1.683191641238049</v>
      </c>
    </row>
    <row r="451" spans="3:40">
      <c r="C451">
        <v>2006</v>
      </c>
      <c r="D451">
        <v>502</v>
      </c>
      <c r="E451">
        <v>4</v>
      </c>
      <c r="F451">
        <v>14</v>
      </c>
      <c r="G451" t="s">
        <v>17</v>
      </c>
      <c r="H451" t="s">
        <v>17</v>
      </c>
      <c r="I451">
        <v>4168.2162209642938</v>
      </c>
      <c r="J451" t="s">
        <v>17</v>
      </c>
      <c r="K451">
        <v>2.294</v>
      </c>
      <c r="Y451">
        <v>4168.2162209642938</v>
      </c>
      <c r="AC451">
        <v>2006</v>
      </c>
      <c r="AD451">
        <v>502</v>
      </c>
      <c r="AE451">
        <v>4</v>
      </c>
      <c r="AF451">
        <v>14</v>
      </c>
      <c r="AG451" t="s">
        <v>17</v>
      </c>
      <c r="AH451" t="s">
        <v>17</v>
      </c>
      <c r="AI451">
        <f t="shared" si="39"/>
        <v>4168.2162209642938</v>
      </c>
      <c r="AJ451" t="s">
        <v>17</v>
      </c>
      <c r="AK451">
        <v>1.8505</v>
      </c>
      <c r="AM451">
        <v>62.027027097682932</v>
      </c>
      <c r="AN451">
        <f t="shared" si="40"/>
        <v>4.1682162209642941</v>
      </c>
    </row>
    <row r="452" spans="3:40">
      <c r="C452">
        <v>2007</v>
      </c>
      <c r="D452">
        <v>502</v>
      </c>
      <c r="E452">
        <v>1</v>
      </c>
      <c r="F452">
        <v>1</v>
      </c>
      <c r="G452">
        <v>83</v>
      </c>
      <c r="H452">
        <v>0.50215333333333334</v>
      </c>
      <c r="I452">
        <v>2482.6998560000002</v>
      </c>
      <c r="J452">
        <v>6.05004016064257E-3</v>
      </c>
      <c r="K452">
        <v>2.0028000000000001</v>
      </c>
      <c r="Y452">
        <v>2482.6998560000002</v>
      </c>
      <c r="Z452">
        <v>6.05004016064257E-3</v>
      </c>
      <c r="AC452">
        <v>2007</v>
      </c>
      <c r="AD452">
        <v>502</v>
      </c>
      <c r="AE452">
        <v>1</v>
      </c>
      <c r="AF452">
        <v>1</v>
      </c>
      <c r="AG452">
        <v>83</v>
      </c>
      <c r="AH452">
        <v>0.50215333333333334</v>
      </c>
      <c r="AI452">
        <f t="shared" si="39"/>
        <v>2482.6998560000002</v>
      </c>
      <c r="AJ452">
        <f t="shared" ref="AJ452:AJ458" si="45">AH452/AG452</f>
        <v>6.05004016064257E-3</v>
      </c>
      <c r="AK452">
        <v>1.9212</v>
      </c>
      <c r="AM452" s="9">
        <v>36.944938333333333</v>
      </c>
      <c r="AN452">
        <f t="shared" si="40"/>
        <v>2.482699856</v>
      </c>
    </row>
    <row r="453" spans="3:40">
      <c r="C453">
        <v>2007</v>
      </c>
      <c r="D453">
        <v>502</v>
      </c>
      <c r="E453">
        <v>1</v>
      </c>
      <c r="F453">
        <v>2</v>
      </c>
      <c r="G453">
        <v>83</v>
      </c>
      <c r="H453">
        <v>0.40749000000000002</v>
      </c>
      <c r="I453">
        <v>1967.8925280000001</v>
      </c>
      <c r="J453">
        <v>4.9095180722891572E-3</v>
      </c>
      <c r="K453">
        <v>2.0249999999999999</v>
      </c>
      <c r="Y453">
        <v>1967.8925280000001</v>
      </c>
      <c r="Z453">
        <v>4.9095180722891572E-3</v>
      </c>
      <c r="AC453">
        <v>2007</v>
      </c>
      <c r="AD453">
        <v>502</v>
      </c>
      <c r="AE453">
        <v>1</v>
      </c>
      <c r="AF453">
        <v>2</v>
      </c>
      <c r="AG453">
        <v>83</v>
      </c>
      <c r="AH453">
        <v>0.40749000000000002</v>
      </c>
      <c r="AI453">
        <f t="shared" ref="AI453:AI516" si="46">AN453*1000</f>
        <v>1967.8925280000001</v>
      </c>
      <c r="AJ453">
        <f t="shared" si="45"/>
        <v>4.9095180722891572E-3</v>
      </c>
      <c r="AK453">
        <v>1.9342999999999999</v>
      </c>
      <c r="AM453" s="9">
        <v>29.284114999999996</v>
      </c>
      <c r="AN453">
        <f t="shared" ref="AN453:AN458" si="47">AM453*60*1.12/1000</f>
        <v>1.9678925280000001</v>
      </c>
    </row>
    <row r="454" spans="3:40">
      <c r="C454">
        <v>2007</v>
      </c>
      <c r="D454">
        <v>502</v>
      </c>
      <c r="E454">
        <v>1</v>
      </c>
      <c r="F454">
        <v>3</v>
      </c>
      <c r="G454">
        <v>83</v>
      </c>
      <c r="H454">
        <v>0.59702666666666671</v>
      </c>
      <c r="I454">
        <v>3811.2348960000004</v>
      </c>
      <c r="J454">
        <v>7.1930923694779117E-3</v>
      </c>
      <c r="K454">
        <v>1.9965999999999999</v>
      </c>
      <c r="Y454">
        <v>3811.2348960000004</v>
      </c>
      <c r="Z454">
        <v>7.1930923694779117E-3</v>
      </c>
      <c r="AC454">
        <v>2007</v>
      </c>
      <c r="AD454">
        <v>502</v>
      </c>
      <c r="AE454">
        <v>1</v>
      </c>
      <c r="AF454">
        <v>3</v>
      </c>
      <c r="AG454">
        <v>83</v>
      </c>
      <c r="AH454">
        <v>0.59702666666666671</v>
      </c>
      <c r="AI454">
        <f t="shared" si="46"/>
        <v>3811.2348960000004</v>
      </c>
      <c r="AJ454">
        <f t="shared" si="45"/>
        <v>7.1930923694779117E-3</v>
      </c>
      <c r="AK454">
        <v>2.0093999999999999</v>
      </c>
      <c r="AM454" s="9">
        <v>56.714804999999998</v>
      </c>
      <c r="AN454">
        <f t="shared" si="47"/>
        <v>3.8112348960000002</v>
      </c>
    </row>
    <row r="455" spans="3:40">
      <c r="C455">
        <v>2007</v>
      </c>
      <c r="D455">
        <v>502</v>
      </c>
      <c r="E455">
        <v>1</v>
      </c>
      <c r="F455">
        <v>4</v>
      </c>
      <c r="G455">
        <v>83</v>
      </c>
      <c r="H455">
        <v>0.58232666666666655</v>
      </c>
      <c r="I455">
        <v>3478.6127040000006</v>
      </c>
      <c r="J455">
        <v>7.01598393574297E-3</v>
      </c>
      <c r="K455">
        <v>2.0871</v>
      </c>
      <c r="Y455">
        <v>3478.6127040000006</v>
      </c>
      <c r="Z455">
        <v>7.01598393574297E-3</v>
      </c>
      <c r="AC455">
        <v>2007</v>
      </c>
      <c r="AD455">
        <v>502</v>
      </c>
      <c r="AE455">
        <v>1</v>
      </c>
      <c r="AF455">
        <v>4</v>
      </c>
      <c r="AG455">
        <v>83</v>
      </c>
      <c r="AH455">
        <v>0.58232666666666655</v>
      </c>
      <c r="AI455">
        <f t="shared" si="46"/>
        <v>3478.6127040000006</v>
      </c>
      <c r="AJ455">
        <f t="shared" si="45"/>
        <v>7.01598393574297E-3</v>
      </c>
      <c r="AK455">
        <v>1.8260000000000001</v>
      </c>
      <c r="AM455" s="9">
        <v>51.765070000000009</v>
      </c>
      <c r="AN455">
        <f t="shared" si="47"/>
        <v>3.4786127040000006</v>
      </c>
    </row>
    <row r="456" spans="3:40">
      <c r="C456">
        <v>2007</v>
      </c>
      <c r="D456">
        <v>502</v>
      </c>
      <c r="E456">
        <v>1</v>
      </c>
      <c r="F456">
        <v>5</v>
      </c>
      <c r="G456">
        <v>83</v>
      </c>
      <c r="H456">
        <v>0.63292999999999999</v>
      </c>
      <c r="I456">
        <v>2597.9698079999998</v>
      </c>
      <c r="J456">
        <v>7.6256626506024097E-3</v>
      </c>
      <c r="K456">
        <v>2.3403999999999998</v>
      </c>
      <c r="Y456">
        <v>2597.9698079999998</v>
      </c>
      <c r="Z456">
        <v>7.6256626506024097E-3</v>
      </c>
      <c r="AC456">
        <v>2007</v>
      </c>
      <c r="AD456">
        <v>502</v>
      </c>
      <c r="AE456">
        <v>1</v>
      </c>
      <c r="AF456">
        <v>5</v>
      </c>
      <c r="AG456">
        <v>83</v>
      </c>
      <c r="AH456">
        <v>0.63292999999999999</v>
      </c>
      <c r="AI456">
        <f t="shared" si="46"/>
        <v>2597.9698079999998</v>
      </c>
      <c r="AJ456">
        <f t="shared" si="45"/>
        <v>7.6256626506024097E-3</v>
      </c>
      <c r="AK456">
        <v>2.0234000000000001</v>
      </c>
      <c r="AM456" s="9">
        <v>38.660264999999995</v>
      </c>
      <c r="AN456">
        <f t="shared" si="47"/>
        <v>2.5979698079999998</v>
      </c>
    </row>
    <row r="457" spans="3:40">
      <c r="C457">
        <v>2007</v>
      </c>
      <c r="D457">
        <v>502</v>
      </c>
      <c r="E457">
        <v>1</v>
      </c>
      <c r="F457">
        <v>6</v>
      </c>
      <c r="G457">
        <v>83</v>
      </c>
      <c r="H457">
        <v>0.63024666666666673</v>
      </c>
      <c r="I457">
        <v>2846.093264000001</v>
      </c>
      <c r="J457">
        <v>7.5933333333333339E-3</v>
      </c>
      <c r="K457">
        <v>2.2172999999999998</v>
      </c>
      <c r="Y457">
        <v>2846.093264000001</v>
      </c>
      <c r="Z457">
        <v>7.5933333333333339E-3</v>
      </c>
      <c r="AC457">
        <v>2007</v>
      </c>
      <c r="AD457">
        <v>502</v>
      </c>
      <c r="AE457">
        <v>1</v>
      </c>
      <c r="AF457">
        <v>6</v>
      </c>
      <c r="AG457">
        <v>83</v>
      </c>
      <c r="AH457">
        <v>0.63024666666666673</v>
      </c>
      <c r="AI457">
        <f t="shared" si="46"/>
        <v>2846.093264000001</v>
      </c>
      <c r="AJ457">
        <f t="shared" si="45"/>
        <v>7.5933333333333339E-3</v>
      </c>
      <c r="AK457" s="129" t="s">
        <v>17</v>
      </c>
      <c r="AM457" s="9">
        <v>42.352578333333341</v>
      </c>
      <c r="AN457">
        <f t="shared" si="47"/>
        <v>2.8460932640000012</v>
      </c>
    </row>
    <row r="458" spans="3:40">
      <c r="C458">
        <v>2007</v>
      </c>
      <c r="D458">
        <v>502</v>
      </c>
      <c r="E458">
        <v>1</v>
      </c>
      <c r="F458">
        <v>7</v>
      </c>
      <c r="G458">
        <v>83</v>
      </c>
      <c r="H458">
        <v>0.64963666666666675</v>
      </c>
      <c r="I458">
        <v>3380.9263040000001</v>
      </c>
      <c r="J458">
        <v>7.8269477911646589E-3</v>
      </c>
      <c r="K458">
        <v>2.3917000000000002</v>
      </c>
      <c r="Y458">
        <v>3380.9263040000001</v>
      </c>
      <c r="Z458">
        <v>7.8269477911646589E-3</v>
      </c>
      <c r="AC458">
        <v>2007</v>
      </c>
      <c r="AD458">
        <v>502</v>
      </c>
      <c r="AE458">
        <v>1</v>
      </c>
      <c r="AF458">
        <v>7</v>
      </c>
      <c r="AG458">
        <v>83</v>
      </c>
      <c r="AH458">
        <v>0.64963666666666675</v>
      </c>
      <c r="AI458">
        <f t="shared" si="46"/>
        <v>3380.9263040000001</v>
      </c>
      <c r="AJ458">
        <f t="shared" si="45"/>
        <v>7.8269477911646589E-3</v>
      </c>
      <c r="AK458">
        <v>2.3559999999999999</v>
      </c>
      <c r="AM458" s="9">
        <v>50.311403333333331</v>
      </c>
      <c r="AN458">
        <f t="shared" si="47"/>
        <v>3.3809263039999999</v>
      </c>
    </row>
    <row r="459" spans="3:40">
      <c r="C459">
        <v>2007</v>
      </c>
      <c r="D459">
        <v>502</v>
      </c>
      <c r="E459">
        <v>1</v>
      </c>
      <c r="F459">
        <v>8</v>
      </c>
      <c r="G459" t="s">
        <v>17</v>
      </c>
      <c r="H459" t="s">
        <v>17</v>
      </c>
      <c r="I459" t="e">
        <v>#VALUE!</v>
      </c>
      <c r="J459" t="s">
        <v>17</v>
      </c>
      <c r="K459">
        <v>2.3485999999999998</v>
      </c>
      <c r="AC459">
        <v>2007</v>
      </c>
      <c r="AD459">
        <v>502</v>
      </c>
      <c r="AE459">
        <v>1</v>
      </c>
      <c r="AF459">
        <v>8</v>
      </c>
      <c r="AG459" t="s">
        <v>17</v>
      </c>
      <c r="AH459" t="s">
        <v>17</v>
      </c>
      <c r="AI459" t="e">
        <f t="shared" si="46"/>
        <v>#VALUE!</v>
      </c>
      <c r="AJ459" t="s">
        <v>17</v>
      </c>
      <c r="AK459" t="s">
        <v>17</v>
      </c>
      <c r="AM459" t="s">
        <v>17</v>
      </c>
      <c r="AN459" t="s">
        <v>17</v>
      </c>
    </row>
    <row r="460" spans="3:40">
      <c r="C460">
        <v>2007</v>
      </c>
      <c r="D460">
        <v>502</v>
      </c>
      <c r="E460">
        <v>1</v>
      </c>
      <c r="F460">
        <v>9</v>
      </c>
      <c r="G460" t="s">
        <v>17</v>
      </c>
      <c r="H460" t="s">
        <v>17</v>
      </c>
      <c r="I460" t="e">
        <v>#VALUE!</v>
      </c>
      <c r="J460" t="s">
        <v>17</v>
      </c>
      <c r="K460">
        <v>2.2117</v>
      </c>
      <c r="AC460">
        <v>2007</v>
      </c>
      <c r="AD460">
        <v>502</v>
      </c>
      <c r="AE460">
        <v>1</v>
      </c>
      <c r="AF460">
        <v>9</v>
      </c>
      <c r="AG460" t="s">
        <v>17</v>
      </c>
      <c r="AH460" t="s">
        <v>17</v>
      </c>
      <c r="AI460" t="e">
        <f t="shared" si="46"/>
        <v>#VALUE!</v>
      </c>
      <c r="AJ460" t="s">
        <v>17</v>
      </c>
      <c r="AK460" t="s">
        <v>17</v>
      </c>
      <c r="AM460" t="s">
        <v>17</v>
      </c>
      <c r="AN460" t="s">
        <v>17</v>
      </c>
    </row>
    <row r="461" spans="3:40">
      <c r="C461">
        <v>2007</v>
      </c>
      <c r="D461">
        <v>502</v>
      </c>
      <c r="E461">
        <v>1</v>
      </c>
      <c r="F461">
        <v>10</v>
      </c>
      <c r="G461" t="s">
        <v>17</v>
      </c>
      <c r="H461" t="s">
        <v>17</v>
      </c>
      <c r="I461" t="e">
        <v>#VALUE!</v>
      </c>
      <c r="J461" t="s">
        <v>17</v>
      </c>
      <c r="K461">
        <v>2.1076000000000001</v>
      </c>
      <c r="AC461">
        <v>2007</v>
      </c>
      <c r="AD461">
        <v>502</v>
      </c>
      <c r="AE461">
        <v>1</v>
      </c>
      <c r="AF461">
        <v>10</v>
      </c>
      <c r="AG461" t="s">
        <v>17</v>
      </c>
      <c r="AH461" t="s">
        <v>17</v>
      </c>
      <c r="AI461" t="e">
        <f t="shared" si="46"/>
        <v>#VALUE!</v>
      </c>
      <c r="AJ461" t="s">
        <v>17</v>
      </c>
      <c r="AK461" t="s">
        <v>17</v>
      </c>
      <c r="AM461" t="s">
        <v>17</v>
      </c>
      <c r="AN461" t="s">
        <v>17</v>
      </c>
    </row>
    <row r="462" spans="3:40">
      <c r="C462">
        <v>2007</v>
      </c>
      <c r="D462">
        <v>502</v>
      </c>
      <c r="E462">
        <v>1</v>
      </c>
      <c r="F462">
        <v>11</v>
      </c>
      <c r="G462" t="s">
        <v>17</v>
      </c>
      <c r="H462" t="s">
        <v>17</v>
      </c>
      <c r="I462" t="e">
        <v>#VALUE!</v>
      </c>
      <c r="J462" t="s">
        <v>17</v>
      </c>
      <c r="K462">
        <v>2.2511999999999999</v>
      </c>
      <c r="AC462">
        <v>2007</v>
      </c>
      <c r="AD462">
        <v>502</v>
      </c>
      <c r="AE462">
        <v>1</v>
      </c>
      <c r="AF462">
        <v>11</v>
      </c>
      <c r="AG462" t="s">
        <v>17</v>
      </c>
      <c r="AH462" t="s">
        <v>17</v>
      </c>
      <c r="AI462" t="e">
        <f t="shared" si="46"/>
        <v>#VALUE!</v>
      </c>
      <c r="AJ462" t="s">
        <v>17</v>
      </c>
      <c r="AK462" t="s">
        <v>17</v>
      </c>
      <c r="AM462" t="s">
        <v>17</v>
      </c>
      <c r="AN462" t="s">
        <v>17</v>
      </c>
    </row>
    <row r="463" spans="3:40">
      <c r="C463">
        <v>2007</v>
      </c>
      <c r="D463">
        <v>502</v>
      </c>
      <c r="E463">
        <v>1</v>
      </c>
      <c r="F463">
        <v>12</v>
      </c>
      <c r="G463" t="s">
        <v>17</v>
      </c>
      <c r="H463" t="s">
        <v>17</v>
      </c>
      <c r="I463" t="e">
        <v>#VALUE!</v>
      </c>
      <c r="J463" t="s">
        <v>17</v>
      </c>
      <c r="K463">
        <v>2.1105</v>
      </c>
      <c r="AC463">
        <v>2007</v>
      </c>
      <c r="AD463">
        <v>502</v>
      </c>
      <c r="AE463">
        <v>1</v>
      </c>
      <c r="AF463">
        <v>12</v>
      </c>
      <c r="AG463" t="s">
        <v>17</v>
      </c>
      <c r="AH463" t="s">
        <v>17</v>
      </c>
      <c r="AI463" t="e">
        <f t="shared" si="46"/>
        <v>#VALUE!</v>
      </c>
      <c r="AJ463" t="s">
        <v>17</v>
      </c>
      <c r="AK463" t="s">
        <v>17</v>
      </c>
      <c r="AM463" t="s">
        <v>17</v>
      </c>
      <c r="AN463" t="s">
        <v>17</v>
      </c>
    </row>
    <row r="464" spans="3:40">
      <c r="C464">
        <v>2007</v>
      </c>
      <c r="D464">
        <v>502</v>
      </c>
      <c r="E464">
        <v>1</v>
      </c>
      <c r="F464">
        <v>13</v>
      </c>
      <c r="G464" t="s">
        <v>17</v>
      </c>
      <c r="H464" t="s">
        <v>17</v>
      </c>
      <c r="I464" t="e">
        <v>#VALUE!</v>
      </c>
      <c r="J464" t="s">
        <v>17</v>
      </c>
      <c r="K464">
        <v>2.3778999999999999</v>
      </c>
      <c r="AC464">
        <v>2007</v>
      </c>
      <c r="AD464">
        <v>502</v>
      </c>
      <c r="AE464">
        <v>1</v>
      </c>
      <c r="AF464">
        <v>13</v>
      </c>
      <c r="AG464" t="s">
        <v>17</v>
      </c>
      <c r="AH464" t="s">
        <v>17</v>
      </c>
      <c r="AI464" t="e">
        <f t="shared" si="46"/>
        <v>#VALUE!</v>
      </c>
      <c r="AJ464" t="s">
        <v>17</v>
      </c>
      <c r="AK464" t="s">
        <v>17</v>
      </c>
      <c r="AM464" t="s">
        <v>17</v>
      </c>
      <c r="AN464" t="s">
        <v>17</v>
      </c>
    </row>
    <row r="465" spans="3:40">
      <c r="C465">
        <v>2007</v>
      </c>
      <c r="D465">
        <v>502</v>
      </c>
      <c r="E465">
        <v>1</v>
      </c>
      <c r="F465">
        <v>14</v>
      </c>
      <c r="G465" t="s">
        <v>17</v>
      </c>
      <c r="H465" t="s">
        <v>17</v>
      </c>
      <c r="I465" t="e">
        <v>#VALUE!</v>
      </c>
      <c r="J465" t="s">
        <v>17</v>
      </c>
      <c r="K465">
        <v>1.9803999999999999</v>
      </c>
      <c r="AC465">
        <v>2007</v>
      </c>
      <c r="AD465">
        <v>502</v>
      </c>
      <c r="AE465">
        <v>1</v>
      </c>
      <c r="AF465">
        <v>14</v>
      </c>
      <c r="AG465" t="s">
        <v>17</v>
      </c>
      <c r="AH465" t="s">
        <v>17</v>
      </c>
      <c r="AI465" t="e">
        <f t="shared" si="46"/>
        <v>#VALUE!</v>
      </c>
      <c r="AJ465" t="s">
        <v>17</v>
      </c>
      <c r="AK465" t="s">
        <v>17</v>
      </c>
      <c r="AM465" t="s">
        <v>17</v>
      </c>
      <c r="AN465" t="s">
        <v>17</v>
      </c>
    </row>
    <row r="466" spans="3:40">
      <c r="C466">
        <v>2007</v>
      </c>
      <c r="D466">
        <v>502</v>
      </c>
      <c r="E466">
        <v>2</v>
      </c>
      <c r="F466">
        <v>1</v>
      </c>
      <c r="G466">
        <v>83</v>
      </c>
      <c r="H466">
        <v>0.44336999999999999</v>
      </c>
      <c r="I466">
        <v>2053.3681280000005</v>
      </c>
      <c r="J466">
        <v>5.3418072289156621E-3</v>
      </c>
      <c r="K466">
        <v>1.9617</v>
      </c>
      <c r="Y466">
        <v>2053.3681280000005</v>
      </c>
      <c r="Z466">
        <v>5.3418072289156621E-3</v>
      </c>
      <c r="AC466">
        <v>2007</v>
      </c>
      <c r="AD466">
        <v>502</v>
      </c>
      <c r="AE466">
        <v>2</v>
      </c>
      <c r="AF466">
        <v>1</v>
      </c>
      <c r="AG466">
        <v>83</v>
      </c>
      <c r="AH466">
        <v>0.44336999999999999</v>
      </c>
      <c r="AI466">
        <f t="shared" si="46"/>
        <v>2053.3681280000005</v>
      </c>
      <c r="AJ466">
        <f t="shared" ref="AJ466:AJ472" si="48">AH466/AG466</f>
        <v>5.3418072289156621E-3</v>
      </c>
      <c r="AK466">
        <v>1.9168000000000001</v>
      </c>
      <c r="AM466" s="9">
        <v>30.556073333333337</v>
      </c>
      <c r="AN466">
        <f>AM466*60*1.12/1000</f>
        <v>2.0533681280000007</v>
      </c>
    </row>
    <row r="467" spans="3:40">
      <c r="C467">
        <v>2007</v>
      </c>
      <c r="D467">
        <v>502</v>
      </c>
      <c r="E467">
        <v>2</v>
      </c>
      <c r="F467">
        <v>2</v>
      </c>
      <c r="G467">
        <v>83</v>
      </c>
      <c r="H467">
        <v>0.54884666666666659</v>
      </c>
      <c r="I467">
        <v>3084.9365120000002</v>
      </c>
      <c r="J467">
        <v>6.612610441767067E-3</v>
      </c>
      <c r="K467">
        <v>1.9685999999999999</v>
      </c>
      <c r="Y467">
        <v>3084.9365120000002</v>
      </c>
      <c r="Z467">
        <v>6.612610441767067E-3</v>
      </c>
      <c r="AC467">
        <v>2007</v>
      </c>
      <c r="AD467">
        <v>502</v>
      </c>
      <c r="AE467">
        <v>2</v>
      </c>
      <c r="AF467">
        <v>2</v>
      </c>
      <c r="AG467">
        <v>83</v>
      </c>
      <c r="AH467">
        <v>0.54884666666666659</v>
      </c>
      <c r="AI467">
        <f t="shared" si="46"/>
        <v>3084.9365120000002</v>
      </c>
      <c r="AJ467">
        <f t="shared" si="48"/>
        <v>6.612610441767067E-3</v>
      </c>
      <c r="AK467">
        <v>1.8384</v>
      </c>
      <c r="AM467" s="9">
        <v>45.906793333333333</v>
      </c>
      <c r="AN467">
        <f>AM467*60*1.12/1000</f>
        <v>3.0849365120000001</v>
      </c>
    </row>
    <row r="468" spans="3:40">
      <c r="C468">
        <v>2007</v>
      </c>
      <c r="D468">
        <v>502</v>
      </c>
      <c r="E468">
        <v>2</v>
      </c>
      <c r="F468">
        <v>3</v>
      </c>
      <c r="G468">
        <v>83</v>
      </c>
      <c r="H468">
        <v>0.55838333333333334</v>
      </c>
      <c r="I468">
        <v>2913.008448</v>
      </c>
      <c r="J468">
        <v>6.727510040160643E-3</v>
      </c>
      <c r="K468">
        <v>2.0163000000000002</v>
      </c>
      <c r="Y468">
        <v>2913.008448</v>
      </c>
      <c r="Z468">
        <v>6.727510040160643E-3</v>
      </c>
      <c r="AC468">
        <v>2007</v>
      </c>
      <c r="AD468">
        <v>502</v>
      </c>
      <c r="AE468">
        <v>2</v>
      </c>
      <c r="AF468">
        <v>3</v>
      </c>
      <c r="AG468">
        <v>83</v>
      </c>
      <c r="AH468">
        <v>0.55838333333333334</v>
      </c>
      <c r="AI468">
        <f t="shared" si="46"/>
        <v>2913.008448</v>
      </c>
      <c r="AJ468">
        <f t="shared" si="48"/>
        <v>6.727510040160643E-3</v>
      </c>
      <c r="AK468">
        <v>1.8774999999999999</v>
      </c>
      <c r="AM468" s="9">
        <v>43.34834</v>
      </c>
      <c r="AN468">
        <f>AM468*60*1.12/1000</f>
        <v>2.9130084480000003</v>
      </c>
    </row>
    <row r="469" spans="3:40">
      <c r="C469">
        <v>2007</v>
      </c>
      <c r="D469">
        <v>502</v>
      </c>
      <c r="E469">
        <v>2</v>
      </c>
      <c r="F469">
        <v>4</v>
      </c>
      <c r="G469">
        <v>83</v>
      </c>
      <c r="H469">
        <v>0.63960000000000006</v>
      </c>
      <c r="I469">
        <v>3765.3222880000003</v>
      </c>
      <c r="J469">
        <v>7.7060240963855425E-3</v>
      </c>
      <c r="K469">
        <v>1.9961</v>
      </c>
      <c r="Y469">
        <v>3765.3222880000003</v>
      </c>
      <c r="Z469">
        <v>7.7060240963855425E-3</v>
      </c>
      <c r="AC469">
        <v>2007</v>
      </c>
      <c r="AD469">
        <v>502</v>
      </c>
      <c r="AE469">
        <v>2</v>
      </c>
      <c r="AF469">
        <v>4</v>
      </c>
      <c r="AG469">
        <v>83</v>
      </c>
      <c r="AH469">
        <v>0.63960000000000006</v>
      </c>
      <c r="AI469">
        <f t="shared" si="46"/>
        <v>3765.3222880000003</v>
      </c>
      <c r="AJ469">
        <f t="shared" si="48"/>
        <v>7.7060240963855425E-3</v>
      </c>
      <c r="AK469">
        <v>1.9233</v>
      </c>
      <c r="AM469" s="9">
        <v>56.031581666666661</v>
      </c>
      <c r="AN469">
        <f>AM469*60*1.12/1000</f>
        <v>3.7653222880000001</v>
      </c>
    </row>
    <row r="470" spans="3:40">
      <c r="C470">
        <v>2007</v>
      </c>
      <c r="D470">
        <v>502</v>
      </c>
      <c r="E470">
        <v>2</v>
      </c>
      <c r="F470">
        <v>5</v>
      </c>
      <c r="G470">
        <v>83</v>
      </c>
      <c r="H470">
        <v>0.65969666666666671</v>
      </c>
      <c r="I470">
        <v>4183.4200800000008</v>
      </c>
      <c r="J470">
        <v>7.9481526104417683E-3</v>
      </c>
      <c r="K470">
        <v>2.1269</v>
      </c>
      <c r="Y470">
        <v>4183.4200800000008</v>
      </c>
      <c r="Z470">
        <v>7.9481526104417683E-3</v>
      </c>
      <c r="AC470">
        <v>2007</v>
      </c>
      <c r="AD470">
        <v>502</v>
      </c>
      <c r="AE470">
        <v>2</v>
      </c>
      <c r="AF470">
        <v>5</v>
      </c>
      <c r="AG470">
        <v>83</v>
      </c>
      <c r="AH470">
        <v>0.65969666666666671</v>
      </c>
      <c r="AI470">
        <f t="shared" si="46"/>
        <v>4183.4200800000008</v>
      </c>
      <c r="AJ470">
        <f t="shared" si="48"/>
        <v>7.9481526104417683E-3</v>
      </c>
      <c r="AK470">
        <v>2.5339999999999998</v>
      </c>
      <c r="AM470" s="9">
        <v>62.253275000000009</v>
      </c>
      <c r="AN470">
        <f>AM470*60*1.12/1000</f>
        <v>4.1834200800000012</v>
      </c>
    </row>
    <row r="471" spans="3:40">
      <c r="C471">
        <v>2007</v>
      </c>
      <c r="D471">
        <v>502</v>
      </c>
      <c r="E471">
        <v>2</v>
      </c>
      <c r="F471">
        <v>6</v>
      </c>
      <c r="G471">
        <v>83</v>
      </c>
      <c r="H471">
        <v>0.66448333333333343</v>
      </c>
      <c r="I471" t="e">
        <v>#VALUE!</v>
      </c>
      <c r="J471">
        <v>8.0058232931726914E-3</v>
      </c>
      <c r="K471">
        <v>2.1631999999999998</v>
      </c>
      <c r="Z471">
        <v>8.0058232931726914E-3</v>
      </c>
      <c r="AC471">
        <v>2007</v>
      </c>
      <c r="AD471">
        <v>502</v>
      </c>
      <c r="AE471">
        <v>2</v>
      </c>
      <c r="AF471">
        <v>6</v>
      </c>
      <c r="AG471">
        <v>83</v>
      </c>
      <c r="AH471">
        <v>0.66448333333333343</v>
      </c>
      <c r="AI471" t="e">
        <f t="shared" si="46"/>
        <v>#VALUE!</v>
      </c>
      <c r="AJ471">
        <f t="shared" si="48"/>
        <v>8.0058232931726914E-3</v>
      </c>
      <c r="AK471">
        <v>2.4943</v>
      </c>
      <c r="AM471" s="129" t="s">
        <v>17</v>
      </c>
      <c r="AN471" s="129" t="s">
        <v>17</v>
      </c>
    </row>
    <row r="472" spans="3:40">
      <c r="C472">
        <v>2007</v>
      </c>
      <c r="D472">
        <v>502</v>
      </c>
      <c r="E472">
        <v>2</v>
      </c>
      <c r="F472">
        <v>7</v>
      </c>
      <c r="G472">
        <v>83</v>
      </c>
      <c r="H472">
        <v>0.69967666666666661</v>
      </c>
      <c r="I472" t="e">
        <v>#VALUE!</v>
      </c>
      <c r="J472">
        <v>8.4298393574297175E-3</v>
      </c>
      <c r="K472">
        <v>2.3395000000000001</v>
      </c>
      <c r="Z472">
        <v>8.4298393574297175E-3</v>
      </c>
      <c r="AC472">
        <v>2007</v>
      </c>
      <c r="AD472">
        <v>502</v>
      </c>
      <c r="AE472">
        <v>2</v>
      </c>
      <c r="AF472">
        <v>7</v>
      </c>
      <c r="AG472">
        <v>83</v>
      </c>
      <c r="AH472">
        <v>0.69967666666666661</v>
      </c>
      <c r="AI472" t="e">
        <f t="shared" si="46"/>
        <v>#VALUE!</v>
      </c>
      <c r="AJ472">
        <f t="shared" si="48"/>
        <v>8.4298393574297175E-3</v>
      </c>
      <c r="AK472">
        <v>2.4049</v>
      </c>
      <c r="AM472" s="129" t="s">
        <v>17</v>
      </c>
      <c r="AN472" s="129" t="s">
        <v>17</v>
      </c>
    </row>
    <row r="473" spans="3:40">
      <c r="C473">
        <v>2007</v>
      </c>
      <c r="D473">
        <v>502</v>
      </c>
      <c r="E473">
        <v>2</v>
      </c>
      <c r="F473">
        <v>8</v>
      </c>
      <c r="G473" t="s">
        <v>17</v>
      </c>
      <c r="H473" t="s">
        <v>17</v>
      </c>
      <c r="I473" t="e">
        <v>#VALUE!</v>
      </c>
      <c r="J473" t="s">
        <v>17</v>
      </c>
      <c r="K473">
        <v>2.0992000000000002</v>
      </c>
      <c r="AC473">
        <v>2007</v>
      </c>
      <c r="AD473">
        <v>502</v>
      </c>
      <c r="AE473">
        <v>2</v>
      </c>
      <c r="AF473">
        <v>8</v>
      </c>
      <c r="AG473" t="s">
        <v>17</v>
      </c>
      <c r="AH473" t="s">
        <v>17</v>
      </c>
      <c r="AI473" t="e">
        <f t="shared" si="46"/>
        <v>#VALUE!</v>
      </c>
      <c r="AJ473" t="s">
        <v>17</v>
      </c>
      <c r="AK473" t="s">
        <v>17</v>
      </c>
      <c r="AM473" t="s">
        <v>17</v>
      </c>
      <c r="AN473" t="s">
        <v>17</v>
      </c>
    </row>
    <row r="474" spans="3:40">
      <c r="C474">
        <v>2007</v>
      </c>
      <c r="D474">
        <v>502</v>
      </c>
      <c r="E474">
        <v>2</v>
      </c>
      <c r="F474">
        <v>9</v>
      </c>
      <c r="G474" t="s">
        <v>17</v>
      </c>
      <c r="H474" t="s">
        <v>17</v>
      </c>
      <c r="I474" t="e">
        <v>#VALUE!</v>
      </c>
      <c r="J474" t="s">
        <v>17</v>
      </c>
      <c r="K474">
        <v>2.0836999999999999</v>
      </c>
      <c r="AC474">
        <v>2007</v>
      </c>
      <c r="AD474">
        <v>502</v>
      </c>
      <c r="AE474">
        <v>2</v>
      </c>
      <c r="AF474">
        <v>9</v>
      </c>
      <c r="AG474" t="s">
        <v>17</v>
      </c>
      <c r="AH474" t="s">
        <v>17</v>
      </c>
      <c r="AI474" t="e">
        <f t="shared" si="46"/>
        <v>#VALUE!</v>
      </c>
      <c r="AJ474" t="s">
        <v>17</v>
      </c>
      <c r="AK474" t="s">
        <v>17</v>
      </c>
      <c r="AM474" t="s">
        <v>17</v>
      </c>
      <c r="AN474" t="s">
        <v>17</v>
      </c>
    </row>
    <row r="475" spans="3:40">
      <c r="C475">
        <v>2007</v>
      </c>
      <c r="D475">
        <v>502</v>
      </c>
      <c r="E475">
        <v>2</v>
      </c>
      <c r="F475">
        <v>10</v>
      </c>
      <c r="G475" t="s">
        <v>17</v>
      </c>
      <c r="H475" t="s">
        <v>17</v>
      </c>
      <c r="I475" t="e">
        <v>#VALUE!</v>
      </c>
      <c r="J475" t="s">
        <v>17</v>
      </c>
      <c r="K475">
        <v>2.2791999999999999</v>
      </c>
      <c r="AC475">
        <v>2007</v>
      </c>
      <c r="AD475">
        <v>502</v>
      </c>
      <c r="AE475">
        <v>2</v>
      </c>
      <c r="AF475">
        <v>10</v>
      </c>
      <c r="AG475" t="s">
        <v>17</v>
      </c>
      <c r="AH475" t="s">
        <v>17</v>
      </c>
      <c r="AI475" t="e">
        <f t="shared" si="46"/>
        <v>#VALUE!</v>
      </c>
      <c r="AJ475" t="s">
        <v>17</v>
      </c>
      <c r="AK475" t="s">
        <v>17</v>
      </c>
      <c r="AM475" t="s">
        <v>17</v>
      </c>
      <c r="AN475" t="s">
        <v>17</v>
      </c>
    </row>
    <row r="476" spans="3:40">
      <c r="C476">
        <v>2007</v>
      </c>
      <c r="D476">
        <v>502</v>
      </c>
      <c r="E476">
        <v>2</v>
      </c>
      <c r="F476">
        <v>11</v>
      </c>
      <c r="G476" t="s">
        <v>17</v>
      </c>
      <c r="H476" t="s">
        <v>17</v>
      </c>
      <c r="I476" t="e">
        <v>#VALUE!</v>
      </c>
      <c r="J476" t="s">
        <v>17</v>
      </c>
      <c r="K476">
        <v>2.1389999999999998</v>
      </c>
      <c r="AC476">
        <v>2007</v>
      </c>
      <c r="AD476">
        <v>502</v>
      </c>
      <c r="AE476">
        <v>2</v>
      </c>
      <c r="AF476">
        <v>11</v>
      </c>
      <c r="AG476" t="s">
        <v>17</v>
      </c>
      <c r="AH476" t="s">
        <v>17</v>
      </c>
      <c r="AI476" t="e">
        <f t="shared" si="46"/>
        <v>#VALUE!</v>
      </c>
      <c r="AJ476" t="s">
        <v>17</v>
      </c>
      <c r="AK476" t="s">
        <v>17</v>
      </c>
      <c r="AM476" t="s">
        <v>17</v>
      </c>
      <c r="AN476" t="s">
        <v>17</v>
      </c>
    </row>
    <row r="477" spans="3:40">
      <c r="C477">
        <v>2007</v>
      </c>
      <c r="D477">
        <v>502</v>
      </c>
      <c r="E477">
        <v>2</v>
      </c>
      <c r="F477">
        <v>12</v>
      </c>
      <c r="G477" t="s">
        <v>17</v>
      </c>
      <c r="H477" t="s">
        <v>17</v>
      </c>
      <c r="I477" t="e">
        <v>#VALUE!</v>
      </c>
      <c r="J477" t="s">
        <v>17</v>
      </c>
      <c r="K477">
        <v>1.9917</v>
      </c>
      <c r="AC477">
        <v>2007</v>
      </c>
      <c r="AD477">
        <v>502</v>
      </c>
      <c r="AE477">
        <v>2</v>
      </c>
      <c r="AF477">
        <v>12</v>
      </c>
      <c r="AG477" t="s">
        <v>17</v>
      </c>
      <c r="AH477" t="s">
        <v>17</v>
      </c>
      <c r="AI477" t="e">
        <f t="shared" si="46"/>
        <v>#VALUE!</v>
      </c>
      <c r="AJ477" t="s">
        <v>17</v>
      </c>
      <c r="AK477" t="s">
        <v>17</v>
      </c>
      <c r="AM477" t="s">
        <v>17</v>
      </c>
      <c r="AN477" t="s">
        <v>17</v>
      </c>
    </row>
    <row r="478" spans="3:40">
      <c r="C478">
        <v>2007</v>
      </c>
      <c r="D478">
        <v>502</v>
      </c>
      <c r="E478">
        <v>2</v>
      </c>
      <c r="F478">
        <v>13</v>
      </c>
      <c r="G478" t="s">
        <v>17</v>
      </c>
      <c r="H478" t="s">
        <v>17</v>
      </c>
      <c r="I478" t="e">
        <v>#VALUE!</v>
      </c>
      <c r="J478" t="s">
        <v>17</v>
      </c>
      <c r="K478">
        <v>2.5024000000000002</v>
      </c>
      <c r="AC478">
        <v>2007</v>
      </c>
      <c r="AD478">
        <v>502</v>
      </c>
      <c r="AE478">
        <v>2</v>
      </c>
      <c r="AF478">
        <v>13</v>
      </c>
      <c r="AG478" t="s">
        <v>17</v>
      </c>
      <c r="AH478" t="s">
        <v>17</v>
      </c>
      <c r="AI478" t="e">
        <f t="shared" si="46"/>
        <v>#VALUE!</v>
      </c>
      <c r="AJ478" t="s">
        <v>17</v>
      </c>
      <c r="AK478" t="s">
        <v>17</v>
      </c>
      <c r="AM478" t="s">
        <v>17</v>
      </c>
      <c r="AN478" t="s">
        <v>17</v>
      </c>
    </row>
    <row r="479" spans="3:40">
      <c r="C479">
        <v>2007</v>
      </c>
      <c r="D479">
        <v>502</v>
      </c>
      <c r="E479">
        <v>2</v>
      </c>
      <c r="F479">
        <v>14</v>
      </c>
      <c r="G479" t="s">
        <v>17</v>
      </c>
      <c r="H479" t="s">
        <v>17</v>
      </c>
      <c r="I479" t="e">
        <v>#VALUE!</v>
      </c>
      <c r="J479" t="s">
        <v>17</v>
      </c>
      <c r="K479">
        <v>2.0840999999999998</v>
      </c>
      <c r="AC479">
        <v>2007</v>
      </c>
      <c r="AD479">
        <v>502</v>
      </c>
      <c r="AE479">
        <v>2</v>
      </c>
      <c r="AF479">
        <v>14</v>
      </c>
      <c r="AG479" t="s">
        <v>17</v>
      </c>
      <c r="AH479" t="s">
        <v>17</v>
      </c>
      <c r="AI479" t="e">
        <f t="shared" si="46"/>
        <v>#VALUE!</v>
      </c>
      <c r="AJ479" t="s">
        <v>17</v>
      </c>
      <c r="AK479" t="s">
        <v>17</v>
      </c>
      <c r="AM479" t="s">
        <v>17</v>
      </c>
      <c r="AN479" t="s">
        <v>17</v>
      </c>
    </row>
    <row r="480" spans="3:40">
      <c r="C480">
        <v>2007</v>
      </c>
      <c r="D480">
        <v>502</v>
      </c>
      <c r="E480">
        <v>3</v>
      </c>
      <c r="F480">
        <v>1</v>
      </c>
      <c r="G480">
        <v>83</v>
      </c>
      <c r="H480">
        <v>0.52921666666666667</v>
      </c>
      <c r="I480">
        <v>3031.6974240000013</v>
      </c>
      <c r="J480">
        <v>6.3761044176706824E-3</v>
      </c>
      <c r="K480">
        <v>1.8589</v>
      </c>
      <c r="Y480">
        <v>3031.6974240000013</v>
      </c>
      <c r="Z480">
        <v>6.3761044176706824E-3</v>
      </c>
      <c r="AC480">
        <v>2007</v>
      </c>
      <c r="AD480">
        <v>502</v>
      </c>
      <c r="AE480">
        <v>3</v>
      </c>
      <c r="AF480">
        <v>1</v>
      </c>
      <c r="AG480">
        <v>83</v>
      </c>
      <c r="AH480">
        <v>0.52921666666666667</v>
      </c>
      <c r="AI480">
        <f t="shared" si="46"/>
        <v>3031.6974240000013</v>
      </c>
      <c r="AJ480">
        <f t="shared" ref="AJ480:AJ486" si="49">AH480/AG480</f>
        <v>6.3761044176706824E-3</v>
      </c>
      <c r="AK480">
        <v>1.8542000000000001</v>
      </c>
      <c r="AM480" s="9">
        <v>45.114545000000014</v>
      </c>
      <c r="AN480">
        <f>AM480*60*1.12/1000</f>
        <v>3.0316974240000012</v>
      </c>
    </row>
    <row r="481" spans="3:40">
      <c r="C481">
        <v>2007</v>
      </c>
      <c r="D481">
        <v>502</v>
      </c>
      <c r="E481">
        <v>3</v>
      </c>
      <c r="F481">
        <v>2</v>
      </c>
      <c r="G481">
        <v>83</v>
      </c>
      <c r="H481">
        <v>0.5196466666666667</v>
      </c>
      <c r="I481">
        <v>2622.8798400000001</v>
      </c>
      <c r="J481">
        <v>6.2608032128514063E-3</v>
      </c>
      <c r="K481">
        <v>1.8205</v>
      </c>
      <c r="Y481">
        <v>2622.8798400000001</v>
      </c>
      <c r="Z481">
        <v>6.2608032128514063E-3</v>
      </c>
      <c r="AC481">
        <v>2007</v>
      </c>
      <c r="AD481">
        <v>502</v>
      </c>
      <c r="AE481">
        <v>3</v>
      </c>
      <c r="AF481">
        <v>2</v>
      </c>
      <c r="AG481">
        <v>83</v>
      </c>
      <c r="AH481">
        <v>0.5196466666666667</v>
      </c>
      <c r="AI481">
        <f t="shared" si="46"/>
        <v>2622.8798400000001</v>
      </c>
      <c r="AJ481">
        <f t="shared" si="49"/>
        <v>6.2608032128514063E-3</v>
      </c>
      <c r="AK481" s="129" t="s">
        <v>345</v>
      </c>
      <c r="AM481" s="9">
        <v>39.030949999999997</v>
      </c>
      <c r="AN481">
        <f>AM481*60*1.12/1000</f>
        <v>2.62287984</v>
      </c>
    </row>
    <row r="482" spans="3:40">
      <c r="C482">
        <v>2007</v>
      </c>
      <c r="D482">
        <v>502</v>
      </c>
      <c r="E482">
        <v>3</v>
      </c>
      <c r="F482">
        <v>3</v>
      </c>
      <c r="G482">
        <v>83</v>
      </c>
      <c r="H482">
        <v>0.65753000000000006</v>
      </c>
      <c r="I482">
        <v>2803.1112480000006</v>
      </c>
      <c r="J482">
        <v>7.9220481927710848E-3</v>
      </c>
      <c r="K482">
        <v>1.8732</v>
      </c>
      <c r="Y482">
        <v>2803.1112480000006</v>
      </c>
      <c r="Z482">
        <v>7.9220481927710848E-3</v>
      </c>
      <c r="AC482">
        <v>2007</v>
      </c>
      <c r="AD482">
        <v>502</v>
      </c>
      <c r="AE482">
        <v>3</v>
      </c>
      <c r="AF482">
        <v>3</v>
      </c>
      <c r="AG482">
        <v>83</v>
      </c>
      <c r="AH482">
        <v>0.65753000000000006</v>
      </c>
      <c r="AI482">
        <f t="shared" si="46"/>
        <v>2803.1112480000006</v>
      </c>
      <c r="AJ482">
        <f t="shared" si="49"/>
        <v>7.9220481927710848E-3</v>
      </c>
      <c r="AK482">
        <v>1.9836</v>
      </c>
      <c r="AM482" s="9">
        <v>41.712965000000011</v>
      </c>
      <c r="AN482">
        <f>AM482*60*1.12/1000</f>
        <v>2.8031112480000004</v>
      </c>
    </row>
    <row r="483" spans="3:40">
      <c r="C483">
        <v>2007</v>
      </c>
      <c r="D483">
        <v>502</v>
      </c>
      <c r="E483">
        <v>3</v>
      </c>
      <c r="F483">
        <v>4</v>
      </c>
      <c r="G483">
        <v>83</v>
      </c>
      <c r="H483">
        <v>0.66180000000000005</v>
      </c>
      <c r="I483">
        <v>3125.9648000000007</v>
      </c>
      <c r="J483">
        <v>7.9734939759036148E-3</v>
      </c>
      <c r="K483">
        <v>2.0661</v>
      </c>
      <c r="Y483">
        <v>3125.9648000000007</v>
      </c>
      <c r="Z483">
        <v>7.9734939759036148E-3</v>
      </c>
      <c r="AC483">
        <v>2007</v>
      </c>
      <c r="AD483">
        <v>502</v>
      </c>
      <c r="AE483">
        <v>3</v>
      </c>
      <c r="AF483">
        <v>4</v>
      </c>
      <c r="AG483">
        <v>83</v>
      </c>
      <c r="AH483">
        <v>0.66180000000000005</v>
      </c>
      <c r="AI483">
        <f t="shared" si="46"/>
        <v>3125.9648000000007</v>
      </c>
      <c r="AJ483">
        <f t="shared" si="49"/>
        <v>7.9734939759036148E-3</v>
      </c>
      <c r="AK483">
        <v>2.1753999999999998</v>
      </c>
      <c r="AM483" s="9">
        <v>46.51733333333334</v>
      </c>
      <c r="AN483">
        <f>AM483*60*1.12/1000</f>
        <v>3.1259648000000007</v>
      </c>
    </row>
    <row r="484" spans="3:40">
      <c r="C484">
        <v>2007</v>
      </c>
      <c r="D484">
        <v>502</v>
      </c>
      <c r="E484">
        <v>3</v>
      </c>
      <c r="F484">
        <v>5</v>
      </c>
      <c r="G484">
        <v>83</v>
      </c>
      <c r="H484">
        <v>0.68074333333333337</v>
      </c>
      <c r="I484">
        <v>2612.1343359999996</v>
      </c>
      <c r="J484">
        <v>8.2017269076305223E-3</v>
      </c>
      <c r="K484">
        <v>2.6145999999999998</v>
      </c>
      <c r="Y484">
        <v>2612.1343359999996</v>
      </c>
      <c r="Z484">
        <v>8.2017269076305223E-3</v>
      </c>
      <c r="AC484">
        <v>2007</v>
      </c>
      <c r="AD484">
        <v>502</v>
      </c>
      <c r="AE484">
        <v>3</v>
      </c>
      <c r="AF484">
        <v>5</v>
      </c>
      <c r="AG484">
        <v>83</v>
      </c>
      <c r="AH484">
        <v>0.68074333333333337</v>
      </c>
      <c r="AI484">
        <f t="shared" si="46"/>
        <v>2612.1343359999996</v>
      </c>
      <c r="AJ484">
        <f t="shared" si="49"/>
        <v>8.2017269076305223E-3</v>
      </c>
      <c r="AK484">
        <v>2.2587000000000002</v>
      </c>
      <c r="AM484" s="9">
        <v>38.871046666666658</v>
      </c>
      <c r="AN484">
        <f>AM484*60*1.12/1000</f>
        <v>2.6121343359999996</v>
      </c>
    </row>
    <row r="485" spans="3:40">
      <c r="C485">
        <v>2007</v>
      </c>
      <c r="D485">
        <v>502</v>
      </c>
      <c r="E485">
        <v>3</v>
      </c>
      <c r="F485">
        <v>6</v>
      </c>
      <c r="G485">
        <v>83</v>
      </c>
      <c r="H485">
        <v>0.64285666666666663</v>
      </c>
      <c r="I485" t="e">
        <v>#VALUE!</v>
      </c>
      <c r="J485">
        <v>7.7452610441767064E-3</v>
      </c>
      <c r="K485">
        <v>2.7431999999999999</v>
      </c>
      <c r="Z485">
        <v>7.7452610441767064E-3</v>
      </c>
      <c r="AC485">
        <v>2007</v>
      </c>
      <c r="AD485">
        <v>502</v>
      </c>
      <c r="AE485">
        <v>3</v>
      </c>
      <c r="AF485">
        <v>6</v>
      </c>
      <c r="AG485">
        <v>83</v>
      </c>
      <c r="AH485">
        <v>0.64285666666666663</v>
      </c>
      <c r="AI485" t="e">
        <f t="shared" si="46"/>
        <v>#VALUE!</v>
      </c>
      <c r="AJ485">
        <f t="shared" si="49"/>
        <v>7.7452610441767064E-3</v>
      </c>
      <c r="AK485" s="129" t="s">
        <v>17</v>
      </c>
      <c r="AM485" s="129" t="s">
        <v>17</v>
      </c>
      <c r="AN485" s="129" t="s">
        <v>17</v>
      </c>
    </row>
    <row r="486" spans="3:40">
      <c r="C486">
        <v>2007</v>
      </c>
      <c r="D486">
        <v>502</v>
      </c>
      <c r="E486">
        <v>3</v>
      </c>
      <c r="F486">
        <v>7</v>
      </c>
      <c r="G486">
        <v>83</v>
      </c>
      <c r="H486">
        <v>0.67655999999999994</v>
      </c>
      <c r="I486" t="e">
        <v>#VALUE!</v>
      </c>
      <c r="J486">
        <v>8.151325301204819E-3</v>
      </c>
      <c r="K486">
        <v>2.9064999999999999</v>
      </c>
      <c r="Z486">
        <v>8.151325301204819E-3</v>
      </c>
      <c r="AC486">
        <v>2007</v>
      </c>
      <c r="AD486">
        <v>502</v>
      </c>
      <c r="AE486">
        <v>3</v>
      </c>
      <c r="AF486">
        <v>7</v>
      </c>
      <c r="AG486">
        <v>83</v>
      </c>
      <c r="AH486">
        <v>0.67655999999999994</v>
      </c>
      <c r="AI486" t="e">
        <f t="shared" si="46"/>
        <v>#VALUE!</v>
      </c>
      <c r="AJ486">
        <f t="shared" si="49"/>
        <v>8.151325301204819E-3</v>
      </c>
      <c r="AK486" s="129">
        <v>2.39</v>
      </c>
      <c r="AM486" s="129" t="s">
        <v>17</v>
      </c>
      <c r="AN486" s="129" t="s">
        <v>17</v>
      </c>
    </row>
    <row r="487" spans="3:40">
      <c r="C487">
        <v>2007</v>
      </c>
      <c r="D487">
        <v>502</v>
      </c>
      <c r="E487">
        <v>3</v>
      </c>
      <c r="F487">
        <v>8</v>
      </c>
      <c r="G487" t="s">
        <v>17</v>
      </c>
      <c r="H487" t="s">
        <v>17</v>
      </c>
      <c r="I487" t="e">
        <v>#VALUE!</v>
      </c>
      <c r="J487" t="s">
        <v>17</v>
      </c>
      <c r="K487">
        <v>2.7465000000000002</v>
      </c>
      <c r="AC487">
        <v>2007</v>
      </c>
      <c r="AD487">
        <v>502</v>
      </c>
      <c r="AE487">
        <v>3</v>
      </c>
      <c r="AF487">
        <v>8</v>
      </c>
      <c r="AG487" t="s">
        <v>17</v>
      </c>
      <c r="AH487" t="s">
        <v>17</v>
      </c>
      <c r="AI487" t="e">
        <f t="shared" si="46"/>
        <v>#VALUE!</v>
      </c>
      <c r="AJ487" t="s">
        <v>17</v>
      </c>
      <c r="AK487" t="s">
        <v>17</v>
      </c>
      <c r="AM487" t="s">
        <v>17</v>
      </c>
      <c r="AN487" t="s">
        <v>17</v>
      </c>
    </row>
    <row r="488" spans="3:40">
      <c r="C488">
        <v>2007</v>
      </c>
      <c r="D488">
        <v>502</v>
      </c>
      <c r="E488">
        <v>3</v>
      </c>
      <c r="F488">
        <v>9</v>
      </c>
      <c r="G488" t="s">
        <v>17</v>
      </c>
      <c r="H488" t="s">
        <v>17</v>
      </c>
      <c r="I488" t="e">
        <v>#VALUE!</v>
      </c>
      <c r="J488" t="s">
        <v>17</v>
      </c>
      <c r="K488">
        <v>2.4618000000000002</v>
      </c>
      <c r="AC488">
        <v>2007</v>
      </c>
      <c r="AD488">
        <v>502</v>
      </c>
      <c r="AE488">
        <v>3</v>
      </c>
      <c r="AF488">
        <v>9</v>
      </c>
      <c r="AG488" t="s">
        <v>17</v>
      </c>
      <c r="AH488" t="s">
        <v>17</v>
      </c>
      <c r="AI488" t="e">
        <f t="shared" si="46"/>
        <v>#VALUE!</v>
      </c>
      <c r="AJ488" t="s">
        <v>17</v>
      </c>
      <c r="AK488" t="s">
        <v>17</v>
      </c>
      <c r="AM488" t="s">
        <v>17</v>
      </c>
      <c r="AN488" t="s">
        <v>17</v>
      </c>
    </row>
    <row r="489" spans="3:40">
      <c r="C489">
        <v>2007</v>
      </c>
      <c r="D489">
        <v>502</v>
      </c>
      <c r="E489">
        <v>3</v>
      </c>
      <c r="F489">
        <v>10</v>
      </c>
      <c r="G489" t="s">
        <v>17</v>
      </c>
      <c r="H489" t="s">
        <v>17</v>
      </c>
      <c r="I489" t="e">
        <v>#VALUE!</v>
      </c>
      <c r="J489" t="s">
        <v>17</v>
      </c>
      <c r="K489">
        <v>2.4243999999999999</v>
      </c>
      <c r="AC489">
        <v>2007</v>
      </c>
      <c r="AD489">
        <v>502</v>
      </c>
      <c r="AE489">
        <v>3</v>
      </c>
      <c r="AF489">
        <v>10</v>
      </c>
      <c r="AG489" t="s">
        <v>17</v>
      </c>
      <c r="AH489" t="s">
        <v>17</v>
      </c>
      <c r="AI489" t="e">
        <f t="shared" si="46"/>
        <v>#VALUE!</v>
      </c>
      <c r="AJ489" t="s">
        <v>17</v>
      </c>
      <c r="AK489" t="s">
        <v>17</v>
      </c>
      <c r="AM489" t="s">
        <v>17</v>
      </c>
      <c r="AN489" t="s">
        <v>17</v>
      </c>
    </row>
    <row r="490" spans="3:40">
      <c r="C490">
        <v>2007</v>
      </c>
      <c r="D490">
        <v>502</v>
      </c>
      <c r="E490">
        <v>3</v>
      </c>
      <c r="F490">
        <v>11</v>
      </c>
      <c r="G490" t="s">
        <v>17</v>
      </c>
      <c r="H490" t="s">
        <v>17</v>
      </c>
      <c r="I490" t="e">
        <v>#VALUE!</v>
      </c>
      <c r="J490" t="s">
        <v>17</v>
      </c>
      <c r="K490">
        <v>2.7591999999999999</v>
      </c>
      <c r="AC490">
        <v>2007</v>
      </c>
      <c r="AD490">
        <v>502</v>
      </c>
      <c r="AE490">
        <v>3</v>
      </c>
      <c r="AF490">
        <v>11</v>
      </c>
      <c r="AG490" t="s">
        <v>17</v>
      </c>
      <c r="AH490" t="s">
        <v>17</v>
      </c>
      <c r="AI490" t="e">
        <f t="shared" si="46"/>
        <v>#VALUE!</v>
      </c>
      <c r="AJ490" t="s">
        <v>17</v>
      </c>
      <c r="AK490" t="s">
        <v>17</v>
      </c>
      <c r="AM490" t="s">
        <v>17</v>
      </c>
      <c r="AN490" t="s">
        <v>17</v>
      </c>
    </row>
    <row r="491" spans="3:40">
      <c r="C491">
        <v>2007</v>
      </c>
      <c r="D491">
        <v>502</v>
      </c>
      <c r="E491">
        <v>3</v>
      </c>
      <c r="F491">
        <v>12</v>
      </c>
      <c r="G491" t="s">
        <v>17</v>
      </c>
      <c r="H491" t="s">
        <v>17</v>
      </c>
      <c r="I491" t="e">
        <v>#VALUE!</v>
      </c>
      <c r="J491" t="s">
        <v>17</v>
      </c>
      <c r="K491">
        <v>2.9146000000000001</v>
      </c>
      <c r="AC491">
        <v>2007</v>
      </c>
      <c r="AD491">
        <v>502</v>
      </c>
      <c r="AE491">
        <v>3</v>
      </c>
      <c r="AF491">
        <v>12</v>
      </c>
      <c r="AG491" t="s">
        <v>17</v>
      </c>
      <c r="AH491" t="s">
        <v>17</v>
      </c>
      <c r="AI491" t="e">
        <f t="shared" si="46"/>
        <v>#VALUE!</v>
      </c>
      <c r="AJ491" t="s">
        <v>17</v>
      </c>
      <c r="AK491" t="s">
        <v>17</v>
      </c>
      <c r="AM491" t="s">
        <v>17</v>
      </c>
      <c r="AN491" t="s">
        <v>17</v>
      </c>
    </row>
    <row r="492" spans="3:40">
      <c r="C492">
        <v>2007</v>
      </c>
      <c r="D492">
        <v>502</v>
      </c>
      <c r="E492">
        <v>3</v>
      </c>
      <c r="F492">
        <v>13</v>
      </c>
      <c r="G492" t="s">
        <v>17</v>
      </c>
      <c r="H492" t="s">
        <v>17</v>
      </c>
      <c r="I492" t="e">
        <v>#VALUE!</v>
      </c>
      <c r="J492" t="s">
        <v>17</v>
      </c>
      <c r="K492">
        <v>2.8866999999999998</v>
      </c>
      <c r="AC492">
        <v>2007</v>
      </c>
      <c r="AD492">
        <v>502</v>
      </c>
      <c r="AE492">
        <v>3</v>
      </c>
      <c r="AF492">
        <v>13</v>
      </c>
      <c r="AG492" t="s">
        <v>17</v>
      </c>
      <c r="AH492" t="s">
        <v>17</v>
      </c>
      <c r="AI492" t="e">
        <f t="shared" si="46"/>
        <v>#VALUE!</v>
      </c>
      <c r="AJ492" t="s">
        <v>17</v>
      </c>
      <c r="AK492" t="s">
        <v>17</v>
      </c>
      <c r="AM492" t="s">
        <v>17</v>
      </c>
      <c r="AN492" t="s">
        <v>17</v>
      </c>
    </row>
    <row r="493" spans="3:40">
      <c r="C493">
        <v>2007</v>
      </c>
      <c r="D493">
        <v>502</v>
      </c>
      <c r="E493">
        <v>3</v>
      </c>
      <c r="F493">
        <v>14</v>
      </c>
      <c r="G493" t="s">
        <v>17</v>
      </c>
      <c r="H493" t="s">
        <v>17</v>
      </c>
      <c r="I493" t="e">
        <v>#VALUE!</v>
      </c>
      <c r="J493" t="s">
        <v>17</v>
      </c>
      <c r="K493">
        <v>2.3515000000000001</v>
      </c>
      <c r="AC493">
        <v>2007</v>
      </c>
      <c r="AD493">
        <v>502</v>
      </c>
      <c r="AE493">
        <v>3</v>
      </c>
      <c r="AF493">
        <v>14</v>
      </c>
      <c r="AG493" t="s">
        <v>17</v>
      </c>
      <c r="AH493" t="s">
        <v>17</v>
      </c>
      <c r="AI493" t="e">
        <f t="shared" si="46"/>
        <v>#VALUE!</v>
      </c>
      <c r="AJ493" t="s">
        <v>17</v>
      </c>
      <c r="AK493" t="s">
        <v>17</v>
      </c>
      <c r="AM493" t="s">
        <v>17</v>
      </c>
      <c r="AN493" t="s">
        <v>17</v>
      </c>
    </row>
    <row r="494" spans="3:40">
      <c r="C494">
        <v>2007</v>
      </c>
      <c r="D494">
        <v>502</v>
      </c>
      <c r="E494">
        <v>4</v>
      </c>
      <c r="F494">
        <v>1</v>
      </c>
      <c r="G494">
        <v>83</v>
      </c>
      <c r="H494">
        <v>0.5390100000000001</v>
      </c>
      <c r="I494">
        <v>2281.9543040000003</v>
      </c>
      <c r="J494">
        <v>6.4940963855421698E-3</v>
      </c>
      <c r="K494">
        <v>2.0198</v>
      </c>
      <c r="Y494">
        <v>2281.9543040000003</v>
      </c>
      <c r="Z494">
        <v>6.4940963855421698E-3</v>
      </c>
      <c r="AC494">
        <v>2007</v>
      </c>
      <c r="AD494">
        <v>502</v>
      </c>
      <c r="AE494">
        <v>4</v>
      </c>
      <c r="AF494">
        <v>1</v>
      </c>
      <c r="AG494">
        <v>83</v>
      </c>
      <c r="AH494">
        <v>0.5390100000000001</v>
      </c>
      <c r="AI494">
        <f t="shared" si="46"/>
        <v>2281.9543040000003</v>
      </c>
      <c r="AJ494">
        <f t="shared" ref="AJ494:AJ500" si="50">AH494/AG494</f>
        <v>6.4940963855421698E-3</v>
      </c>
      <c r="AK494">
        <v>1.9502999999999999</v>
      </c>
      <c r="AM494" s="9">
        <v>33.957653333333333</v>
      </c>
      <c r="AN494">
        <f>AM494*60*1.12/1000</f>
        <v>2.2819543040000001</v>
      </c>
    </row>
    <row r="495" spans="3:40">
      <c r="C495">
        <v>2007</v>
      </c>
      <c r="D495">
        <v>502</v>
      </c>
      <c r="E495">
        <v>4</v>
      </c>
      <c r="F495">
        <v>2</v>
      </c>
      <c r="G495">
        <v>83</v>
      </c>
      <c r="H495">
        <v>0.57960999999999996</v>
      </c>
      <c r="I495">
        <v>2734.7307680000008</v>
      </c>
      <c r="J495">
        <v>6.9832530120481923E-3</v>
      </c>
      <c r="K495">
        <v>1.8684000000000001</v>
      </c>
      <c r="Y495">
        <v>2734.7307680000008</v>
      </c>
      <c r="Z495">
        <v>6.9832530120481923E-3</v>
      </c>
      <c r="AC495">
        <v>2007</v>
      </c>
      <c r="AD495">
        <v>502</v>
      </c>
      <c r="AE495">
        <v>4</v>
      </c>
      <c r="AF495">
        <v>2</v>
      </c>
      <c r="AG495">
        <v>83</v>
      </c>
      <c r="AH495">
        <v>0.57960999999999996</v>
      </c>
      <c r="AI495">
        <f t="shared" si="46"/>
        <v>2734.7307680000008</v>
      </c>
      <c r="AJ495">
        <f t="shared" si="50"/>
        <v>6.9832530120481923E-3</v>
      </c>
      <c r="AK495" s="129" t="s">
        <v>17</v>
      </c>
      <c r="AM495" s="9">
        <v>40.695398333333337</v>
      </c>
      <c r="AN495">
        <f>AM495*60*1.12/1000</f>
        <v>2.7347307680000008</v>
      </c>
    </row>
    <row r="496" spans="3:40">
      <c r="C496">
        <v>2007</v>
      </c>
      <c r="D496">
        <v>502</v>
      </c>
      <c r="E496">
        <v>4</v>
      </c>
      <c r="F496">
        <v>3</v>
      </c>
      <c r="G496">
        <v>83</v>
      </c>
      <c r="H496">
        <v>0.55779666666666661</v>
      </c>
      <c r="I496">
        <v>3177.2501600000005</v>
      </c>
      <c r="J496">
        <v>6.7204417670682724E-3</v>
      </c>
      <c r="K496">
        <v>1.9268000000000001</v>
      </c>
      <c r="Y496">
        <v>3177.2501600000005</v>
      </c>
      <c r="Z496">
        <v>6.7204417670682724E-3</v>
      </c>
      <c r="AC496">
        <v>2007</v>
      </c>
      <c r="AD496">
        <v>502</v>
      </c>
      <c r="AE496">
        <v>4</v>
      </c>
      <c r="AF496">
        <v>3</v>
      </c>
      <c r="AG496">
        <v>83</v>
      </c>
      <c r="AH496">
        <v>0.55779666666666661</v>
      </c>
      <c r="AI496">
        <f t="shared" si="46"/>
        <v>3177.2501600000005</v>
      </c>
      <c r="AJ496">
        <f t="shared" si="50"/>
        <v>6.7204417670682724E-3</v>
      </c>
      <c r="AK496">
        <v>1.9036</v>
      </c>
      <c r="AM496" s="9">
        <v>47.280508333333337</v>
      </c>
      <c r="AN496">
        <f>AM496*60*1.12/1000</f>
        <v>3.1772501600000007</v>
      </c>
    </row>
    <row r="497" spans="3:40">
      <c r="C497">
        <v>2007</v>
      </c>
      <c r="D497">
        <v>502</v>
      </c>
      <c r="E497">
        <v>4</v>
      </c>
      <c r="F497">
        <v>4</v>
      </c>
      <c r="G497">
        <v>83</v>
      </c>
      <c r="H497">
        <v>0.65749666666666673</v>
      </c>
      <c r="I497">
        <v>3535.2708160000002</v>
      </c>
      <c r="J497">
        <v>7.9216465863453829E-3</v>
      </c>
      <c r="K497">
        <v>2.0623</v>
      </c>
      <c r="Y497">
        <v>3535.2708160000002</v>
      </c>
      <c r="Z497">
        <v>7.9216465863453829E-3</v>
      </c>
      <c r="AC497">
        <v>2007</v>
      </c>
      <c r="AD497">
        <v>502</v>
      </c>
      <c r="AE497">
        <v>4</v>
      </c>
      <c r="AF497">
        <v>4</v>
      </c>
      <c r="AG497">
        <v>83</v>
      </c>
      <c r="AH497">
        <v>0.65749666666666673</v>
      </c>
      <c r="AI497">
        <f t="shared" si="46"/>
        <v>3535.2708160000002</v>
      </c>
      <c r="AJ497">
        <f t="shared" si="50"/>
        <v>7.9216465863453829E-3</v>
      </c>
      <c r="AK497">
        <v>1.9315</v>
      </c>
      <c r="AM497" s="9">
        <v>52.608196666666664</v>
      </c>
      <c r="AN497">
        <f>AM497*60*1.12/1000</f>
        <v>3.5352708160000001</v>
      </c>
    </row>
    <row r="498" spans="3:40">
      <c r="C498">
        <v>2007</v>
      </c>
      <c r="D498">
        <v>502</v>
      </c>
      <c r="E498">
        <v>4</v>
      </c>
      <c r="F498">
        <v>5</v>
      </c>
      <c r="G498">
        <v>83</v>
      </c>
      <c r="H498">
        <v>0.65559333333333336</v>
      </c>
      <c r="I498">
        <v>3117.1730240000006</v>
      </c>
      <c r="J498">
        <v>7.8987148594377513E-3</v>
      </c>
      <c r="K498">
        <v>2.5720000000000001</v>
      </c>
      <c r="Y498">
        <v>3117.1730240000006</v>
      </c>
      <c r="Z498">
        <v>7.8987148594377513E-3</v>
      </c>
      <c r="AC498">
        <v>2007</v>
      </c>
      <c r="AD498">
        <v>502</v>
      </c>
      <c r="AE498">
        <v>4</v>
      </c>
      <c r="AF498">
        <v>5</v>
      </c>
      <c r="AG498">
        <v>83</v>
      </c>
      <c r="AH498">
        <v>0.65559333333333336</v>
      </c>
      <c r="AI498">
        <f t="shared" si="46"/>
        <v>3117.1730240000006</v>
      </c>
      <c r="AJ498">
        <f t="shared" si="50"/>
        <v>7.8987148594377513E-3</v>
      </c>
      <c r="AK498">
        <v>1.9682999999999999</v>
      </c>
      <c r="AM498" s="9">
        <v>46.386503333333344</v>
      </c>
      <c r="AN498">
        <f>AM498*60*1.12/1000</f>
        <v>3.1171730240000004</v>
      </c>
    </row>
    <row r="499" spans="3:40">
      <c r="C499">
        <v>2007</v>
      </c>
      <c r="D499">
        <v>502</v>
      </c>
      <c r="E499">
        <v>4</v>
      </c>
      <c r="F499">
        <v>6</v>
      </c>
      <c r="G499">
        <v>83</v>
      </c>
      <c r="H499">
        <v>0.70194666666666661</v>
      </c>
      <c r="I499" t="e">
        <v>#VALUE!</v>
      </c>
      <c r="J499">
        <v>8.4571887550200803E-3</v>
      </c>
      <c r="K499">
        <v>2.5327000000000002</v>
      </c>
      <c r="Z499">
        <v>8.4571887550200803E-3</v>
      </c>
      <c r="AC499">
        <v>2007</v>
      </c>
      <c r="AD499">
        <v>502</v>
      </c>
      <c r="AE499">
        <v>4</v>
      </c>
      <c r="AF499">
        <v>6</v>
      </c>
      <c r="AG499">
        <v>83</v>
      </c>
      <c r="AH499">
        <v>0.70194666666666661</v>
      </c>
      <c r="AI499" t="e">
        <f t="shared" si="46"/>
        <v>#VALUE!</v>
      </c>
      <c r="AJ499">
        <f t="shared" si="50"/>
        <v>8.4571887550200803E-3</v>
      </c>
      <c r="AK499" s="129" t="s">
        <v>17</v>
      </c>
      <c r="AM499" s="129" t="s">
        <v>17</v>
      </c>
      <c r="AN499" s="129" t="s">
        <v>17</v>
      </c>
    </row>
    <row r="500" spans="3:40">
      <c r="C500">
        <v>2007</v>
      </c>
      <c r="D500">
        <v>502</v>
      </c>
      <c r="E500">
        <v>4</v>
      </c>
      <c r="F500">
        <v>7</v>
      </c>
      <c r="G500">
        <v>83</v>
      </c>
      <c r="H500">
        <v>0.70501000000000003</v>
      </c>
      <c r="I500" t="e">
        <v>#VALUE!</v>
      </c>
      <c r="J500">
        <v>8.494096385542169E-3</v>
      </c>
      <c r="K500">
        <v>2.7372999999999998</v>
      </c>
      <c r="Z500">
        <v>8.494096385542169E-3</v>
      </c>
      <c r="AC500">
        <v>2007</v>
      </c>
      <c r="AD500">
        <v>502</v>
      </c>
      <c r="AE500">
        <v>4</v>
      </c>
      <c r="AF500">
        <v>7</v>
      </c>
      <c r="AG500">
        <v>83</v>
      </c>
      <c r="AH500">
        <v>0.70501000000000003</v>
      </c>
      <c r="AI500" t="e">
        <f t="shared" si="46"/>
        <v>#VALUE!</v>
      </c>
      <c r="AJ500">
        <f t="shared" si="50"/>
        <v>8.494096385542169E-3</v>
      </c>
      <c r="AK500" s="129">
        <v>2.39</v>
      </c>
      <c r="AM500" s="129" t="s">
        <v>17</v>
      </c>
      <c r="AN500" s="129" t="s">
        <v>17</v>
      </c>
    </row>
    <row r="501" spans="3:40">
      <c r="C501">
        <v>2007</v>
      </c>
      <c r="D501">
        <v>502</v>
      </c>
      <c r="E501">
        <v>4</v>
      </c>
      <c r="F501">
        <v>8</v>
      </c>
      <c r="G501" t="s">
        <v>17</v>
      </c>
      <c r="H501" t="s">
        <v>17</v>
      </c>
      <c r="I501" t="e">
        <v>#VALUE!</v>
      </c>
      <c r="J501" t="s">
        <v>17</v>
      </c>
      <c r="K501">
        <v>2.4224000000000001</v>
      </c>
      <c r="AC501">
        <v>2007</v>
      </c>
      <c r="AD501">
        <v>502</v>
      </c>
      <c r="AE501">
        <v>4</v>
      </c>
      <c r="AF501">
        <v>8</v>
      </c>
      <c r="AG501" t="s">
        <v>17</v>
      </c>
      <c r="AH501" t="s">
        <v>17</v>
      </c>
      <c r="AI501" t="e">
        <f t="shared" si="46"/>
        <v>#VALUE!</v>
      </c>
      <c r="AJ501" t="s">
        <v>17</v>
      </c>
      <c r="AK501" t="s">
        <v>17</v>
      </c>
      <c r="AM501" t="s">
        <v>17</v>
      </c>
      <c r="AN501" t="s">
        <v>17</v>
      </c>
    </row>
    <row r="502" spans="3:40">
      <c r="C502">
        <v>2007</v>
      </c>
      <c r="D502">
        <v>502</v>
      </c>
      <c r="E502">
        <v>4</v>
      </c>
      <c r="F502">
        <v>9</v>
      </c>
      <c r="G502" t="s">
        <v>17</v>
      </c>
      <c r="H502" t="s">
        <v>17</v>
      </c>
      <c r="I502" t="e">
        <v>#VALUE!</v>
      </c>
      <c r="J502" t="s">
        <v>17</v>
      </c>
      <c r="K502">
        <v>2.6579999999999999</v>
      </c>
      <c r="AC502">
        <v>2007</v>
      </c>
      <c r="AD502">
        <v>502</v>
      </c>
      <c r="AE502">
        <v>4</v>
      </c>
      <c r="AF502">
        <v>9</v>
      </c>
      <c r="AG502" t="s">
        <v>17</v>
      </c>
      <c r="AH502" t="s">
        <v>17</v>
      </c>
      <c r="AI502" t="e">
        <f t="shared" si="46"/>
        <v>#VALUE!</v>
      </c>
      <c r="AJ502" t="s">
        <v>17</v>
      </c>
      <c r="AK502" t="s">
        <v>17</v>
      </c>
      <c r="AM502" t="s">
        <v>17</v>
      </c>
      <c r="AN502" t="s">
        <v>17</v>
      </c>
    </row>
    <row r="503" spans="3:40">
      <c r="C503">
        <v>2007</v>
      </c>
      <c r="D503">
        <v>502</v>
      </c>
      <c r="E503">
        <v>4</v>
      </c>
      <c r="F503">
        <v>10</v>
      </c>
      <c r="G503" t="s">
        <v>17</v>
      </c>
      <c r="H503" t="s">
        <v>17</v>
      </c>
      <c r="I503" t="e">
        <v>#VALUE!</v>
      </c>
      <c r="J503" t="s">
        <v>17</v>
      </c>
      <c r="K503">
        <v>2.6484999999999999</v>
      </c>
      <c r="AC503">
        <v>2007</v>
      </c>
      <c r="AD503">
        <v>502</v>
      </c>
      <c r="AE503">
        <v>4</v>
      </c>
      <c r="AF503">
        <v>10</v>
      </c>
      <c r="AG503" t="s">
        <v>17</v>
      </c>
      <c r="AH503" t="s">
        <v>17</v>
      </c>
      <c r="AI503" t="e">
        <f t="shared" si="46"/>
        <v>#VALUE!</v>
      </c>
      <c r="AJ503" t="s">
        <v>17</v>
      </c>
      <c r="AK503" t="s">
        <v>17</v>
      </c>
      <c r="AM503" t="s">
        <v>17</v>
      </c>
      <c r="AN503" t="s">
        <v>17</v>
      </c>
    </row>
    <row r="504" spans="3:40">
      <c r="C504">
        <v>2007</v>
      </c>
      <c r="D504">
        <v>502</v>
      </c>
      <c r="E504">
        <v>4</v>
      </c>
      <c r="F504">
        <v>11</v>
      </c>
      <c r="G504" t="s">
        <v>17</v>
      </c>
      <c r="H504" t="s">
        <v>17</v>
      </c>
      <c r="I504" t="e">
        <v>#VALUE!</v>
      </c>
      <c r="J504" t="s">
        <v>17</v>
      </c>
      <c r="K504">
        <v>2.3494000000000002</v>
      </c>
      <c r="AC504">
        <v>2007</v>
      </c>
      <c r="AD504">
        <v>502</v>
      </c>
      <c r="AE504">
        <v>4</v>
      </c>
      <c r="AF504">
        <v>11</v>
      </c>
      <c r="AG504" t="s">
        <v>17</v>
      </c>
      <c r="AH504" t="s">
        <v>17</v>
      </c>
      <c r="AI504" t="e">
        <f t="shared" si="46"/>
        <v>#VALUE!</v>
      </c>
      <c r="AJ504" t="s">
        <v>17</v>
      </c>
      <c r="AK504" t="s">
        <v>17</v>
      </c>
      <c r="AM504" t="s">
        <v>17</v>
      </c>
      <c r="AN504" t="s">
        <v>17</v>
      </c>
    </row>
    <row r="505" spans="3:40">
      <c r="C505">
        <v>2007</v>
      </c>
      <c r="D505">
        <v>502</v>
      </c>
      <c r="E505">
        <v>4</v>
      </c>
      <c r="F505">
        <v>12</v>
      </c>
      <c r="G505" t="s">
        <v>17</v>
      </c>
      <c r="H505" t="s">
        <v>17</v>
      </c>
      <c r="I505" t="e">
        <v>#VALUE!</v>
      </c>
      <c r="J505" t="s">
        <v>17</v>
      </c>
      <c r="K505">
        <v>2.6958000000000002</v>
      </c>
      <c r="AC505">
        <v>2007</v>
      </c>
      <c r="AD505">
        <v>502</v>
      </c>
      <c r="AE505">
        <v>4</v>
      </c>
      <c r="AF505">
        <v>12</v>
      </c>
      <c r="AG505" t="s">
        <v>17</v>
      </c>
      <c r="AH505" t="s">
        <v>17</v>
      </c>
      <c r="AI505" t="e">
        <f t="shared" si="46"/>
        <v>#VALUE!</v>
      </c>
      <c r="AJ505" t="s">
        <v>17</v>
      </c>
      <c r="AK505" t="s">
        <v>17</v>
      </c>
      <c r="AM505" t="s">
        <v>17</v>
      </c>
      <c r="AN505" t="s">
        <v>17</v>
      </c>
    </row>
    <row r="506" spans="3:40">
      <c r="C506">
        <v>2007</v>
      </c>
      <c r="D506">
        <v>502</v>
      </c>
      <c r="E506">
        <v>4</v>
      </c>
      <c r="F506">
        <v>13</v>
      </c>
      <c r="G506" t="s">
        <v>17</v>
      </c>
      <c r="H506" t="s">
        <v>17</v>
      </c>
      <c r="I506" t="e">
        <v>#VALUE!</v>
      </c>
      <c r="J506" t="s">
        <v>17</v>
      </c>
      <c r="K506">
        <v>2.8372999999999999</v>
      </c>
      <c r="AC506">
        <v>2007</v>
      </c>
      <c r="AD506">
        <v>502</v>
      </c>
      <c r="AE506">
        <v>4</v>
      </c>
      <c r="AF506">
        <v>13</v>
      </c>
      <c r="AG506" t="s">
        <v>17</v>
      </c>
      <c r="AH506" t="s">
        <v>17</v>
      </c>
      <c r="AI506" t="e">
        <f t="shared" si="46"/>
        <v>#VALUE!</v>
      </c>
      <c r="AJ506" t="s">
        <v>17</v>
      </c>
      <c r="AK506" t="s">
        <v>17</v>
      </c>
      <c r="AM506" t="s">
        <v>17</v>
      </c>
      <c r="AN506" t="s">
        <v>17</v>
      </c>
    </row>
    <row r="507" spans="3:40">
      <c r="C507">
        <v>2007</v>
      </c>
      <c r="D507">
        <v>502</v>
      </c>
      <c r="E507">
        <v>4</v>
      </c>
      <c r="F507">
        <v>14</v>
      </c>
      <c r="G507" t="s">
        <v>17</v>
      </c>
      <c r="H507" t="s">
        <v>17</v>
      </c>
      <c r="I507" t="e">
        <v>#VALUE!</v>
      </c>
      <c r="J507" t="s">
        <v>17</v>
      </c>
      <c r="K507">
        <v>2.8012999999999999</v>
      </c>
      <c r="AC507">
        <v>2007</v>
      </c>
      <c r="AD507">
        <v>502</v>
      </c>
      <c r="AE507">
        <v>4</v>
      </c>
      <c r="AF507">
        <v>14</v>
      </c>
      <c r="AG507" t="s">
        <v>17</v>
      </c>
      <c r="AH507" t="s">
        <v>17</v>
      </c>
      <c r="AI507" t="e">
        <f t="shared" si="46"/>
        <v>#VALUE!</v>
      </c>
      <c r="AJ507" t="s">
        <v>17</v>
      </c>
      <c r="AK507" t="s">
        <v>17</v>
      </c>
      <c r="AM507" t="s">
        <v>17</v>
      </c>
      <c r="AN507" t="s">
        <v>17</v>
      </c>
    </row>
    <row r="508" spans="3:40">
      <c r="C508">
        <v>2008</v>
      </c>
      <c r="D508">
        <v>502</v>
      </c>
      <c r="E508">
        <v>1</v>
      </c>
      <c r="F508">
        <v>1</v>
      </c>
      <c r="G508">
        <v>88</v>
      </c>
      <c r="H508">
        <v>0.42146666666666666</v>
      </c>
      <c r="I508">
        <v>2652.9800821524</v>
      </c>
      <c r="J508">
        <v>4.7893939393939397E-3</v>
      </c>
      <c r="K508">
        <v>1.7817000000000001</v>
      </c>
      <c r="Y508">
        <v>2652.9800821524</v>
      </c>
      <c r="Z508">
        <v>4.7893939393939397E-3</v>
      </c>
      <c r="AC508">
        <v>2008</v>
      </c>
      <c r="AD508">
        <v>502</v>
      </c>
      <c r="AE508">
        <v>1</v>
      </c>
      <c r="AF508">
        <v>1</v>
      </c>
      <c r="AG508">
        <v>88</v>
      </c>
      <c r="AH508">
        <v>0.42146666666666666</v>
      </c>
      <c r="AI508">
        <f t="shared" si="46"/>
        <v>2652.9800821524</v>
      </c>
      <c r="AJ508">
        <f t="shared" ref="AJ508:AJ514" si="51">AH508/AG508</f>
        <v>4.7893939393939397E-3</v>
      </c>
      <c r="AK508">
        <v>1.7091000000000001</v>
      </c>
      <c r="AM508">
        <v>39.478870270124993</v>
      </c>
      <c r="AN508">
        <f t="shared" ref="AN508:AN571" si="52">AM508*60*1.12/1000</f>
        <v>2.6529800821523999</v>
      </c>
    </row>
    <row r="509" spans="3:40">
      <c r="C509">
        <v>2008</v>
      </c>
      <c r="D509">
        <v>502</v>
      </c>
      <c r="E509">
        <v>1</v>
      </c>
      <c r="F509">
        <v>2</v>
      </c>
      <c r="G509">
        <v>88</v>
      </c>
      <c r="H509">
        <v>0.30358999999999997</v>
      </c>
      <c r="I509">
        <v>2174.7707926560006</v>
      </c>
      <c r="J509">
        <v>3.4498863636363633E-3</v>
      </c>
      <c r="K509">
        <v>1.8387</v>
      </c>
      <c r="Y509">
        <v>2174.7707926560006</v>
      </c>
      <c r="Z509">
        <v>3.4498863636363633E-3</v>
      </c>
      <c r="AC509">
        <v>2008</v>
      </c>
      <c r="AD509">
        <v>502</v>
      </c>
      <c r="AE509">
        <v>1</v>
      </c>
      <c r="AF509">
        <v>2</v>
      </c>
      <c r="AG509">
        <v>88</v>
      </c>
      <c r="AH509">
        <v>0.30358999999999997</v>
      </c>
      <c r="AI509">
        <f t="shared" si="46"/>
        <v>2174.7707926560006</v>
      </c>
      <c r="AJ509">
        <f t="shared" si="51"/>
        <v>3.4498863636363633E-3</v>
      </c>
      <c r="AK509">
        <v>1.6478999999999999</v>
      </c>
      <c r="AM509">
        <v>32.362660605000002</v>
      </c>
      <c r="AN509">
        <f t="shared" si="52"/>
        <v>2.1747707926560005</v>
      </c>
    </row>
    <row r="510" spans="3:40">
      <c r="C510">
        <v>2008</v>
      </c>
      <c r="D510">
        <v>502</v>
      </c>
      <c r="E510">
        <v>1</v>
      </c>
      <c r="F510">
        <v>3</v>
      </c>
      <c r="G510">
        <v>88</v>
      </c>
      <c r="H510">
        <v>0.59062333333333339</v>
      </c>
      <c r="I510">
        <v>3639.5312778594002</v>
      </c>
      <c r="J510">
        <v>6.7116287878787881E-3</v>
      </c>
      <c r="K510">
        <v>2.0703</v>
      </c>
      <c r="Y510">
        <v>3639.5312778594002</v>
      </c>
      <c r="Z510">
        <v>6.7116287878787881E-3</v>
      </c>
      <c r="AC510">
        <v>2008</v>
      </c>
      <c r="AD510">
        <v>502</v>
      </c>
      <c r="AE510">
        <v>1</v>
      </c>
      <c r="AF510">
        <v>3</v>
      </c>
      <c r="AG510">
        <v>88</v>
      </c>
      <c r="AH510">
        <v>0.59062333333333339</v>
      </c>
      <c r="AI510">
        <f t="shared" si="46"/>
        <v>3639.5312778594002</v>
      </c>
      <c r="AJ510">
        <f t="shared" si="51"/>
        <v>6.7116287878787881E-3</v>
      </c>
      <c r="AK510">
        <v>1.5934999999999999</v>
      </c>
      <c r="AM510">
        <v>54.159691634812496</v>
      </c>
      <c r="AN510">
        <f t="shared" si="52"/>
        <v>3.6395312778594002</v>
      </c>
    </row>
    <row r="511" spans="3:40">
      <c r="C511">
        <v>2008</v>
      </c>
      <c r="D511">
        <v>502</v>
      </c>
      <c r="E511">
        <v>1</v>
      </c>
      <c r="F511">
        <v>4</v>
      </c>
      <c r="G511">
        <v>88</v>
      </c>
      <c r="H511">
        <v>0.54325666666666672</v>
      </c>
      <c r="I511">
        <v>4089.6363065342402</v>
      </c>
      <c r="J511">
        <v>6.1733712121212125E-3</v>
      </c>
      <c r="K511">
        <v>2.5686</v>
      </c>
      <c r="Y511">
        <v>4089.6363065342402</v>
      </c>
      <c r="Z511">
        <v>6.1733712121212125E-3</v>
      </c>
      <c r="AC511">
        <v>2008</v>
      </c>
      <c r="AD511">
        <v>502</v>
      </c>
      <c r="AE511">
        <v>1</v>
      </c>
      <c r="AF511">
        <v>4</v>
      </c>
      <c r="AG511">
        <v>88</v>
      </c>
      <c r="AH511">
        <v>0.54325666666666672</v>
      </c>
      <c r="AI511">
        <f t="shared" si="46"/>
        <v>4089.6363065342402</v>
      </c>
      <c r="AJ511">
        <f t="shared" si="51"/>
        <v>6.1733712121212125E-3</v>
      </c>
      <c r="AK511">
        <v>1.6294</v>
      </c>
      <c r="AM511">
        <v>60.857683132950001</v>
      </c>
      <c r="AN511">
        <f t="shared" si="52"/>
        <v>4.0896363065342403</v>
      </c>
    </row>
    <row r="512" spans="3:40">
      <c r="C512">
        <v>2008</v>
      </c>
      <c r="D512">
        <v>502</v>
      </c>
      <c r="E512">
        <v>1</v>
      </c>
      <c r="F512">
        <v>5</v>
      </c>
      <c r="G512">
        <v>88</v>
      </c>
      <c r="H512">
        <v>0.70115333333333341</v>
      </c>
      <c r="I512">
        <v>5175.8080977834015</v>
      </c>
      <c r="J512">
        <v>7.9676515151515161E-3</v>
      </c>
      <c r="K512">
        <v>2.7454999999999998</v>
      </c>
      <c r="Y512">
        <v>5175.8080977834015</v>
      </c>
      <c r="Z512">
        <v>7.9676515151515161E-3</v>
      </c>
      <c r="AC512">
        <v>2008</v>
      </c>
      <c r="AD512">
        <v>502</v>
      </c>
      <c r="AE512">
        <v>1</v>
      </c>
      <c r="AF512">
        <v>5</v>
      </c>
      <c r="AG512">
        <v>88</v>
      </c>
      <c r="AH512">
        <v>0.70115333333333341</v>
      </c>
      <c r="AI512">
        <f t="shared" si="46"/>
        <v>5175.8080977834015</v>
      </c>
      <c r="AJ512">
        <f t="shared" si="51"/>
        <v>7.9676515151515161E-3</v>
      </c>
      <c r="AK512">
        <v>1.7078</v>
      </c>
      <c r="AM512">
        <v>77.020953836062517</v>
      </c>
      <c r="AN512">
        <f t="shared" si="52"/>
        <v>5.1758080977834018</v>
      </c>
    </row>
    <row r="513" spans="3:40">
      <c r="C513">
        <v>2008</v>
      </c>
      <c r="D513">
        <v>502</v>
      </c>
      <c r="E513">
        <v>1</v>
      </c>
      <c r="F513">
        <v>6</v>
      </c>
      <c r="G513">
        <v>88</v>
      </c>
      <c r="H513">
        <v>0.77088000000000001</v>
      </c>
      <c r="I513">
        <v>5944.6780867504804</v>
      </c>
      <c r="J513">
        <v>8.7600000000000004E-3</v>
      </c>
      <c r="K513">
        <v>2.7622</v>
      </c>
      <c r="Y513">
        <v>5944.6780867504804</v>
      </c>
      <c r="Z513">
        <v>8.7600000000000004E-3</v>
      </c>
      <c r="AC513">
        <v>2008</v>
      </c>
      <c r="AD513">
        <v>502</v>
      </c>
      <c r="AE513">
        <v>1</v>
      </c>
      <c r="AF513">
        <v>6</v>
      </c>
      <c r="AG513">
        <v>88</v>
      </c>
      <c r="AH513">
        <v>0.77088000000000001</v>
      </c>
      <c r="AI513">
        <f t="shared" si="46"/>
        <v>5944.6780867504804</v>
      </c>
      <c r="AJ513">
        <f t="shared" si="51"/>
        <v>8.7600000000000004E-3</v>
      </c>
      <c r="AK513">
        <v>1.8028999999999999</v>
      </c>
      <c r="AM513">
        <v>88.462471529024995</v>
      </c>
      <c r="AN513">
        <f t="shared" si="52"/>
        <v>5.9446780867504803</v>
      </c>
    </row>
    <row r="514" spans="3:40">
      <c r="C514">
        <v>2008</v>
      </c>
      <c r="D514">
        <v>502</v>
      </c>
      <c r="E514">
        <v>1</v>
      </c>
      <c r="F514">
        <v>7</v>
      </c>
      <c r="G514">
        <v>88</v>
      </c>
      <c r="H514">
        <v>0.83687000000000011</v>
      </c>
      <c r="I514">
        <v>5910.1283717783999</v>
      </c>
      <c r="J514">
        <v>9.5098863636363645E-3</v>
      </c>
      <c r="K514">
        <v>2.6518000000000002</v>
      </c>
      <c r="Y514">
        <v>5910.1283717783999</v>
      </c>
      <c r="Z514">
        <v>9.5098863636363645E-3</v>
      </c>
      <c r="AC514">
        <v>2008</v>
      </c>
      <c r="AD514">
        <v>502</v>
      </c>
      <c r="AE514">
        <v>1</v>
      </c>
      <c r="AF514">
        <v>7</v>
      </c>
      <c r="AG514">
        <v>88</v>
      </c>
      <c r="AH514">
        <v>0.83687000000000011</v>
      </c>
      <c r="AI514">
        <f t="shared" si="46"/>
        <v>5910.1283717783999</v>
      </c>
      <c r="AJ514">
        <f t="shared" si="51"/>
        <v>9.5098863636363645E-3</v>
      </c>
      <c r="AK514">
        <v>2.0708000000000002</v>
      </c>
      <c r="AM514">
        <v>87.948338865749989</v>
      </c>
      <c r="AN514">
        <f t="shared" si="52"/>
        <v>5.9101283717784003</v>
      </c>
    </row>
    <row r="515" spans="3:40">
      <c r="C515">
        <v>2008</v>
      </c>
      <c r="D515">
        <v>502</v>
      </c>
      <c r="E515">
        <v>1</v>
      </c>
      <c r="F515">
        <v>8</v>
      </c>
      <c r="G515" t="s">
        <v>17</v>
      </c>
      <c r="H515" t="s">
        <v>17</v>
      </c>
      <c r="I515">
        <v>4654.3528712696389</v>
      </c>
      <c r="J515" t="s">
        <v>17</v>
      </c>
      <c r="K515">
        <v>2.4417</v>
      </c>
      <c r="Y515">
        <v>4654.3528712696389</v>
      </c>
      <c r="AC515">
        <v>2008</v>
      </c>
      <c r="AD515">
        <v>502</v>
      </c>
      <c r="AE515">
        <v>1</v>
      </c>
      <c r="AF515">
        <v>8</v>
      </c>
      <c r="AG515" t="s">
        <v>17</v>
      </c>
      <c r="AH515" t="s">
        <v>17</v>
      </c>
      <c r="AI515">
        <f t="shared" si="46"/>
        <v>4654.3528712696389</v>
      </c>
      <c r="AJ515" t="s">
        <v>17</v>
      </c>
      <c r="AK515">
        <v>1.8756999999999999</v>
      </c>
      <c r="AM515">
        <v>69.261203441512478</v>
      </c>
      <c r="AN515">
        <f t="shared" si="52"/>
        <v>4.6543528712696389</v>
      </c>
    </row>
    <row r="516" spans="3:40">
      <c r="C516">
        <v>2008</v>
      </c>
      <c r="D516">
        <v>502</v>
      </c>
      <c r="E516">
        <v>1</v>
      </c>
      <c r="F516">
        <v>9</v>
      </c>
      <c r="G516" t="s">
        <v>17</v>
      </c>
      <c r="H516" t="s">
        <v>17</v>
      </c>
      <c r="I516">
        <v>4858.3179125712013</v>
      </c>
      <c r="J516" t="s">
        <v>17</v>
      </c>
      <c r="K516">
        <v>2.4986999999999999</v>
      </c>
      <c r="Y516">
        <v>4858.3179125712013</v>
      </c>
      <c r="AC516">
        <v>2008</v>
      </c>
      <c r="AD516">
        <v>502</v>
      </c>
      <c r="AE516">
        <v>1</v>
      </c>
      <c r="AF516">
        <v>9</v>
      </c>
      <c r="AG516" t="s">
        <v>17</v>
      </c>
      <c r="AH516" t="s">
        <v>17</v>
      </c>
      <c r="AI516">
        <f t="shared" si="46"/>
        <v>4858.3179125712013</v>
      </c>
      <c r="AJ516" t="s">
        <v>17</v>
      </c>
      <c r="AK516">
        <v>1.8242</v>
      </c>
      <c r="AM516">
        <v>72.296397508500007</v>
      </c>
      <c r="AN516">
        <f t="shared" si="52"/>
        <v>4.8583179125712013</v>
      </c>
    </row>
    <row r="517" spans="3:40">
      <c r="C517">
        <v>2008</v>
      </c>
      <c r="D517">
        <v>502</v>
      </c>
      <c r="E517">
        <v>1</v>
      </c>
      <c r="F517">
        <v>10</v>
      </c>
      <c r="G517" t="s">
        <v>17</v>
      </c>
      <c r="H517" t="s">
        <v>17</v>
      </c>
      <c r="I517">
        <v>5167.8618383699995</v>
      </c>
      <c r="J517" t="s">
        <v>17</v>
      </c>
      <c r="K517">
        <v>2.6964999999999999</v>
      </c>
      <c r="Y517">
        <v>5167.8618383699995</v>
      </c>
      <c r="AC517">
        <v>2008</v>
      </c>
      <c r="AD517">
        <v>502</v>
      </c>
      <c r="AE517">
        <v>1</v>
      </c>
      <c r="AF517">
        <v>10</v>
      </c>
      <c r="AG517" t="s">
        <v>17</v>
      </c>
      <c r="AH517" t="s">
        <v>17</v>
      </c>
      <c r="AI517">
        <f t="shared" ref="AI517:AI580" si="53">AN517*1000</f>
        <v>5167.8618383699995</v>
      </c>
      <c r="AJ517" t="s">
        <v>17</v>
      </c>
      <c r="AK517">
        <v>1.6023000000000001</v>
      </c>
      <c r="AM517">
        <v>76.902705928124988</v>
      </c>
      <c r="AN517">
        <f t="shared" si="52"/>
        <v>5.1678618383699995</v>
      </c>
    </row>
    <row r="518" spans="3:40">
      <c r="C518">
        <v>2008</v>
      </c>
      <c r="D518">
        <v>502</v>
      </c>
      <c r="E518">
        <v>1</v>
      </c>
      <c r="F518">
        <v>11</v>
      </c>
      <c r="G518" t="s">
        <v>17</v>
      </c>
      <c r="H518" t="s">
        <v>17</v>
      </c>
      <c r="I518">
        <v>5830.050122820001</v>
      </c>
      <c r="J518" t="s">
        <v>17</v>
      </c>
      <c r="K518">
        <v>2.5649999999999999</v>
      </c>
      <c r="Y518">
        <v>5830.050122820001</v>
      </c>
      <c r="AC518">
        <v>2008</v>
      </c>
      <c r="AD518">
        <v>502</v>
      </c>
      <c r="AE518">
        <v>1</v>
      </c>
      <c r="AF518">
        <v>11</v>
      </c>
      <c r="AG518" t="s">
        <v>17</v>
      </c>
      <c r="AH518" t="s">
        <v>17</v>
      </c>
      <c r="AI518">
        <f t="shared" si="53"/>
        <v>5830.050122820001</v>
      </c>
      <c r="AJ518" t="s">
        <v>17</v>
      </c>
      <c r="AK518">
        <v>2.0556000000000001</v>
      </c>
      <c r="AM518">
        <v>86.756698256250004</v>
      </c>
      <c r="AN518">
        <f t="shared" si="52"/>
        <v>5.8300501228200012</v>
      </c>
    </row>
    <row r="519" spans="3:40">
      <c r="C519">
        <v>2008</v>
      </c>
      <c r="D519">
        <v>502</v>
      </c>
      <c r="E519">
        <v>1</v>
      </c>
      <c r="F519">
        <v>12</v>
      </c>
      <c r="G519" t="s">
        <v>17</v>
      </c>
      <c r="H519" t="s">
        <v>17</v>
      </c>
      <c r="I519">
        <v>5816.8063571310013</v>
      </c>
      <c r="J519" t="s">
        <v>17</v>
      </c>
      <c r="K519">
        <v>3.0745</v>
      </c>
      <c r="Y519">
        <v>5816.8063571310013</v>
      </c>
      <c r="AC519">
        <v>2008</v>
      </c>
      <c r="AD519">
        <v>502</v>
      </c>
      <c r="AE519">
        <v>1</v>
      </c>
      <c r="AF519">
        <v>12</v>
      </c>
      <c r="AG519" t="s">
        <v>17</v>
      </c>
      <c r="AH519" t="s">
        <v>17</v>
      </c>
      <c r="AI519">
        <f t="shared" si="53"/>
        <v>5816.8063571310013</v>
      </c>
      <c r="AJ519" t="s">
        <v>17</v>
      </c>
      <c r="AK519">
        <v>1.8919999999999999</v>
      </c>
      <c r="AM519">
        <v>86.559618409687516</v>
      </c>
      <c r="AN519">
        <f t="shared" si="52"/>
        <v>5.8168063571310009</v>
      </c>
    </row>
    <row r="520" spans="3:40">
      <c r="C520">
        <v>2008</v>
      </c>
      <c r="D520">
        <v>502</v>
      </c>
      <c r="E520">
        <v>1</v>
      </c>
      <c r="F520">
        <v>13</v>
      </c>
      <c r="G520" t="s">
        <v>17</v>
      </c>
      <c r="H520" t="s">
        <v>17</v>
      </c>
      <c r="I520">
        <v>5804.8126025967013</v>
      </c>
      <c r="J520" t="s">
        <v>17</v>
      </c>
      <c r="K520">
        <v>3.0388999999999999</v>
      </c>
      <c r="Y520">
        <v>5804.8126025967013</v>
      </c>
      <c r="AC520">
        <v>2008</v>
      </c>
      <c r="AD520">
        <v>502</v>
      </c>
      <c r="AE520">
        <v>1</v>
      </c>
      <c r="AF520">
        <v>13</v>
      </c>
      <c r="AG520" t="s">
        <v>17</v>
      </c>
      <c r="AH520" t="s">
        <v>17</v>
      </c>
      <c r="AI520">
        <f t="shared" si="53"/>
        <v>5804.8126025967013</v>
      </c>
      <c r="AJ520" t="s">
        <v>17</v>
      </c>
      <c r="AK520">
        <v>2.1434000000000002</v>
      </c>
      <c r="AM520">
        <v>86.381139919593764</v>
      </c>
      <c r="AN520">
        <f t="shared" si="52"/>
        <v>5.8048126025967015</v>
      </c>
    </row>
    <row r="521" spans="3:40">
      <c r="C521">
        <v>2008</v>
      </c>
      <c r="D521">
        <v>502</v>
      </c>
      <c r="E521">
        <v>1</v>
      </c>
      <c r="F521">
        <v>14</v>
      </c>
      <c r="G521" t="s">
        <v>17</v>
      </c>
      <c r="H521" t="s">
        <v>17</v>
      </c>
      <c r="I521">
        <v>5091.0479973738011</v>
      </c>
      <c r="J521" t="s">
        <v>17</v>
      </c>
      <c r="K521">
        <v>1.8320000000000001</v>
      </c>
      <c r="Y521">
        <v>5091.0479973738011</v>
      </c>
      <c r="AC521">
        <v>2008</v>
      </c>
      <c r="AD521">
        <v>502</v>
      </c>
      <c r="AE521">
        <v>1</v>
      </c>
      <c r="AF521">
        <v>14</v>
      </c>
      <c r="AG521" t="s">
        <v>17</v>
      </c>
      <c r="AH521" t="s">
        <v>17</v>
      </c>
      <c r="AI521">
        <f t="shared" si="53"/>
        <v>5091.0479973738011</v>
      </c>
      <c r="AJ521" t="s">
        <v>17</v>
      </c>
      <c r="AK521">
        <v>1.7256</v>
      </c>
      <c r="AM521">
        <v>75.759642818062503</v>
      </c>
      <c r="AN521">
        <f t="shared" si="52"/>
        <v>5.091047997373801</v>
      </c>
    </row>
    <row r="522" spans="3:40">
      <c r="C522">
        <v>2008</v>
      </c>
      <c r="D522">
        <v>502</v>
      </c>
      <c r="E522">
        <v>2</v>
      </c>
      <c r="F522">
        <v>1</v>
      </c>
      <c r="G522">
        <v>88</v>
      </c>
      <c r="H522">
        <v>0.37355999999999995</v>
      </c>
      <c r="I522">
        <v>2621.0982372775202</v>
      </c>
      <c r="J522">
        <v>4.2449999999999996E-3</v>
      </c>
      <c r="K522">
        <v>1.8320000000000001</v>
      </c>
      <c r="Y522">
        <v>2621.0982372775202</v>
      </c>
      <c r="Z522">
        <v>4.2449999999999996E-3</v>
      </c>
      <c r="AC522">
        <v>2008</v>
      </c>
      <c r="AD522">
        <v>502</v>
      </c>
      <c r="AE522">
        <v>2</v>
      </c>
      <c r="AF522">
        <v>1</v>
      </c>
      <c r="AG522">
        <v>88</v>
      </c>
      <c r="AH522">
        <v>0.37355999999999995</v>
      </c>
      <c r="AI522">
        <f t="shared" si="53"/>
        <v>2621.0982372775202</v>
      </c>
      <c r="AJ522">
        <f t="shared" ref="AJ522:AJ528" si="54">AH522/AG522</f>
        <v>4.2449999999999996E-3</v>
      </c>
      <c r="AK522">
        <v>1.6819999999999999</v>
      </c>
      <c r="AM522">
        <v>39.004438054725</v>
      </c>
      <c r="AN522">
        <f t="shared" si="52"/>
        <v>2.6210982372775202</v>
      </c>
    </row>
    <row r="523" spans="3:40">
      <c r="C523">
        <v>2008</v>
      </c>
      <c r="D523">
        <v>502</v>
      </c>
      <c r="E523">
        <v>2</v>
      </c>
      <c r="F523">
        <v>2</v>
      </c>
      <c r="G523">
        <v>88</v>
      </c>
      <c r="H523">
        <v>0.48886333333333337</v>
      </c>
      <c r="I523">
        <v>2658.0607994556012</v>
      </c>
      <c r="J523">
        <v>5.5552651515151522E-3</v>
      </c>
      <c r="K523">
        <v>2.0556999999999999</v>
      </c>
      <c r="Y523">
        <v>2658.0607994556012</v>
      </c>
      <c r="Z523">
        <v>5.5552651515151522E-3</v>
      </c>
      <c r="AC523">
        <v>2008</v>
      </c>
      <c r="AD523">
        <v>502</v>
      </c>
      <c r="AE523">
        <v>2</v>
      </c>
      <c r="AF523">
        <v>2</v>
      </c>
      <c r="AG523">
        <v>88</v>
      </c>
      <c r="AH523">
        <v>0.48886333333333337</v>
      </c>
      <c r="AI523">
        <f t="shared" si="53"/>
        <v>2658.0607994556012</v>
      </c>
      <c r="AJ523">
        <f t="shared" si="54"/>
        <v>5.5552651515151522E-3</v>
      </c>
      <c r="AK523">
        <v>1.6124000000000001</v>
      </c>
      <c r="AM523">
        <v>39.554476182375012</v>
      </c>
      <c r="AN523">
        <f t="shared" si="52"/>
        <v>2.6580607994556011</v>
      </c>
    </row>
    <row r="524" spans="3:40">
      <c r="C524">
        <v>2008</v>
      </c>
      <c r="D524">
        <v>502</v>
      </c>
      <c r="E524">
        <v>2</v>
      </c>
      <c r="F524">
        <v>3</v>
      </c>
      <c r="G524">
        <v>88</v>
      </c>
      <c r="H524">
        <v>0.50378666666666672</v>
      </c>
      <c r="I524">
        <v>3663.3700560996008</v>
      </c>
      <c r="J524">
        <v>5.7248484848484854E-3</v>
      </c>
      <c r="K524">
        <v>1.9237</v>
      </c>
      <c r="Y524">
        <v>3663.3700560996008</v>
      </c>
      <c r="Z524">
        <v>5.7248484848484854E-3</v>
      </c>
      <c r="AC524">
        <v>2008</v>
      </c>
      <c r="AD524">
        <v>502</v>
      </c>
      <c r="AE524">
        <v>2</v>
      </c>
      <c r="AF524">
        <v>3</v>
      </c>
      <c r="AG524">
        <v>88</v>
      </c>
      <c r="AH524">
        <v>0.50378666666666672</v>
      </c>
      <c r="AI524">
        <f t="shared" si="53"/>
        <v>3663.3700560996008</v>
      </c>
      <c r="AJ524">
        <f t="shared" si="54"/>
        <v>5.7248484848484854E-3</v>
      </c>
      <c r="AK524">
        <v>1.6819999999999999</v>
      </c>
      <c r="AM524">
        <v>54.514435358625001</v>
      </c>
      <c r="AN524">
        <f t="shared" si="52"/>
        <v>3.663370056099601</v>
      </c>
    </row>
    <row r="525" spans="3:40">
      <c r="C525">
        <v>2008</v>
      </c>
      <c r="D525">
        <v>502</v>
      </c>
      <c r="E525">
        <v>2</v>
      </c>
      <c r="F525">
        <v>4</v>
      </c>
      <c r="G525">
        <v>88</v>
      </c>
      <c r="H525">
        <v>0.57888333333333331</v>
      </c>
      <c r="I525">
        <v>3733.9113025506604</v>
      </c>
      <c r="J525">
        <v>6.578219696969697E-3</v>
      </c>
      <c r="K525">
        <v>2.1878000000000002</v>
      </c>
      <c r="Y525">
        <v>3733.9113025506604</v>
      </c>
      <c r="Z525">
        <v>6.578219696969697E-3</v>
      </c>
      <c r="AC525">
        <v>2008</v>
      </c>
      <c r="AD525">
        <v>502</v>
      </c>
      <c r="AE525">
        <v>2</v>
      </c>
      <c r="AF525">
        <v>4</v>
      </c>
      <c r="AG525">
        <v>88</v>
      </c>
      <c r="AH525">
        <v>0.57888333333333331</v>
      </c>
      <c r="AI525">
        <f t="shared" si="53"/>
        <v>3733.9113025506604</v>
      </c>
      <c r="AJ525">
        <f t="shared" si="54"/>
        <v>6.578219696969697E-3</v>
      </c>
      <c r="AK525">
        <v>2.2877000000000001</v>
      </c>
      <c r="AM525">
        <v>55.564156287956251</v>
      </c>
      <c r="AN525">
        <f t="shared" si="52"/>
        <v>3.7339113025506605</v>
      </c>
    </row>
    <row r="526" spans="3:40">
      <c r="C526">
        <v>2008</v>
      </c>
      <c r="D526">
        <v>502</v>
      </c>
      <c r="E526">
        <v>2</v>
      </c>
      <c r="F526">
        <v>5</v>
      </c>
      <c r="G526">
        <v>88</v>
      </c>
      <c r="H526">
        <v>0.74839999999999984</v>
      </c>
      <c r="I526">
        <v>5341.1108532705002</v>
      </c>
      <c r="J526">
        <v>8.5045454545454521E-3</v>
      </c>
      <c r="K526">
        <v>2.3658999999999999</v>
      </c>
      <c r="Y526">
        <v>5341.1108532705002</v>
      </c>
      <c r="Z526">
        <v>8.5045454545454521E-3</v>
      </c>
      <c r="AC526">
        <v>2008</v>
      </c>
      <c r="AD526">
        <v>502</v>
      </c>
      <c r="AE526">
        <v>2</v>
      </c>
      <c r="AF526">
        <v>5</v>
      </c>
      <c r="AG526">
        <v>88</v>
      </c>
      <c r="AH526">
        <v>0.74839999999999984</v>
      </c>
      <c r="AI526">
        <f t="shared" si="53"/>
        <v>5341.1108532705002</v>
      </c>
      <c r="AJ526">
        <f t="shared" si="54"/>
        <v>8.5045454545454521E-3</v>
      </c>
      <c r="AK526">
        <v>1.5875999999999999</v>
      </c>
      <c r="AM526">
        <v>79.480816268906239</v>
      </c>
      <c r="AN526">
        <f t="shared" si="52"/>
        <v>5.3411108532705001</v>
      </c>
    </row>
    <row r="527" spans="3:40">
      <c r="C527">
        <v>2008</v>
      </c>
      <c r="D527">
        <v>502</v>
      </c>
      <c r="E527">
        <v>2</v>
      </c>
      <c r="F527">
        <v>6</v>
      </c>
      <c r="G527">
        <v>88</v>
      </c>
      <c r="H527">
        <v>0.83484666666666663</v>
      </c>
      <c r="I527">
        <v>5735.2141507953602</v>
      </c>
      <c r="J527">
        <v>9.4868939393939391E-3</v>
      </c>
      <c r="K527">
        <v>2.7585999999999999</v>
      </c>
      <c r="Y527">
        <v>5735.2141507953602</v>
      </c>
      <c r="Z527">
        <v>9.4868939393939391E-3</v>
      </c>
      <c r="AC527">
        <v>2008</v>
      </c>
      <c r="AD527">
        <v>502</v>
      </c>
      <c r="AE527">
        <v>2</v>
      </c>
      <c r="AF527">
        <v>6</v>
      </c>
      <c r="AG527">
        <v>88</v>
      </c>
      <c r="AH527">
        <v>0.83484666666666663</v>
      </c>
      <c r="AI527">
        <f t="shared" si="53"/>
        <v>5735.2141507953602</v>
      </c>
      <c r="AJ527">
        <f t="shared" si="54"/>
        <v>9.4868939393939391E-3</v>
      </c>
      <c r="AK527">
        <v>2.0358000000000001</v>
      </c>
      <c r="AM527">
        <v>85.345448672549992</v>
      </c>
      <c r="AN527">
        <f t="shared" si="52"/>
        <v>5.7352141507953602</v>
      </c>
    </row>
    <row r="528" spans="3:40">
      <c r="C528">
        <v>2008</v>
      </c>
      <c r="D528">
        <v>502</v>
      </c>
      <c r="E528">
        <v>2</v>
      </c>
      <c r="F528">
        <v>7</v>
      </c>
      <c r="G528">
        <v>88</v>
      </c>
      <c r="H528">
        <v>0.8573400000000001</v>
      </c>
      <c r="I528">
        <v>5902.8908341094993</v>
      </c>
      <c r="J528">
        <v>9.7425000000000012E-3</v>
      </c>
      <c r="K528">
        <v>2.8611</v>
      </c>
      <c r="Y528">
        <v>5902.8908341094993</v>
      </c>
      <c r="Z528">
        <v>9.7425000000000012E-3</v>
      </c>
      <c r="AC528">
        <v>2008</v>
      </c>
      <c r="AD528">
        <v>502</v>
      </c>
      <c r="AE528">
        <v>2</v>
      </c>
      <c r="AF528">
        <v>7</v>
      </c>
      <c r="AG528">
        <v>88</v>
      </c>
      <c r="AH528">
        <v>0.8573400000000001</v>
      </c>
      <c r="AI528">
        <f t="shared" si="53"/>
        <v>5902.8908341094993</v>
      </c>
      <c r="AJ528">
        <f t="shared" si="54"/>
        <v>9.7425000000000012E-3</v>
      </c>
      <c r="AK528">
        <v>2.2706</v>
      </c>
      <c r="AM528">
        <v>87.840637412343739</v>
      </c>
      <c r="AN528">
        <f t="shared" si="52"/>
        <v>5.902890834109499</v>
      </c>
    </row>
    <row r="529" spans="3:40">
      <c r="C529">
        <v>2008</v>
      </c>
      <c r="D529">
        <v>502</v>
      </c>
      <c r="E529">
        <v>2</v>
      </c>
      <c r="F529">
        <v>8</v>
      </c>
      <c r="G529" t="s">
        <v>17</v>
      </c>
      <c r="H529" t="s">
        <v>17</v>
      </c>
      <c r="I529">
        <v>5531.7412128686401</v>
      </c>
      <c r="J529" t="s">
        <v>17</v>
      </c>
      <c r="K529">
        <v>2.4293</v>
      </c>
      <c r="Y529">
        <v>5531.7412128686401</v>
      </c>
      <c r="AC529">
        <v>2008</v>
      </c>
      <c r="AD529">
        <v>502</v>
      </c>
      <c r="AE529">
        <v>2</v>
      </c>
      <c r="AF529">
        <v>8</v>
      </c>
      <c r="AG529" t="s">
        <v>17</v>
      </c>
      <c r="AH529" t="s">
        <v>17</v>
      </c>
      <c r="AI529">
        <f t="shared" si="53"/>
        <v>5531.7412128686401</v>
      </c>
      <c r="AJ529" t="s">
        <v>17</v>
      </c>
      <c r="AK529">
        <v>1.7774000000000001</v>
      </c>
      <c r="AM529">
        <v>82.317577572450006</v>
      </c>
      <c r="AN529">
        <f t="shared" si="52"/>
        <v>5.5317412128686403</v>
      </c>
    </row>
    <row r="530" spans="3:40">
      <c r="C530">
        <v>2008</v>
      </c>
      <c r="D530">
        <v>502</v>
      </c>
      <c r="E530">
        <v>2</v>
      </c>
      <c r="F530">
        <v>9</v>
      </c>
      <c r="G530" t="s">
        <v>17</v>
      </c>
      <c r="H530" t="s">
        <v>17</v>
      </c>
      <c r="I530">
        <v>5298.4858762281601</v>
      </c>
      <c r="J530" t="s">
        <v>17</v>
      </c>
      <c r="K530">
        <v>2.3456000000000001</v>
      </c>
      <c r="Y530">
        <v>5298.4858762281601</v>
      </c>
      <c r="AC530">
        <v>2008</v>
      </c>
      <c r="AD530">
        <v>502</v>
      </c>
      <c r="AE530">
        <v>2</v>
      </c>
      <c r="AF530">
        <v>9</v>
      </c>
      <c r="AG530" t="s">
        <v>17</v>
      </c>
      <c r="AH530" t="s">
        <v>17</v>
      </c>
      <c r="AI530">
        <f t="shared" si="53"/>
        <v>5298.4858762281601</v>
      </c>
      <c r="AJ530" t="s">
        <v>17</v>
      </c>
      <c r="AK530">
        <v>1.6536</v>
      </c>
      <c r="AM530">
        <v>78.846516015299997</v>
      </c>
      <c r="AN530">
        <f t="shared" si="52"/>
        <v>5.2984858762281597</v>
      </c>
    </row>
    <row r="531" spans="3:40">
      <c r="C531">
        <v>2008</v>
      </c>
      <c r="D531">
        <v>502</v>
      </c>
      <c r="E531">
        <v>2</v>
      </c>
      <c r="F531">
        <v>10</v>
      </c>
      <c r="G531" t="s">
        <v>17</v>
      </c>
      <c r="H531" t="s">
        <v>17</v>
      </c>
      <c r="I531">
        <v>5809.5779379422402</v>
      </c>
      <c r="J531" t="s">
        <v>17</v>
      </c>
      <c r="K531">
        <v>2.5745</v>
      </c>
      <c r="Y531">
        <v>5809.5779379422402</v>
      </c>
      <c r="AC531">
        <v>2008</v>
      </c>
      <c r="AD531">
        <v>502</v>
      </c>
      <c r="AE531">
        <v>2</v>
      </c>
      <c r="AF531">
        <v>10</v>
      </c>
      <c r="AG531" t="s">
        <v>17</v>
      </c>
      <c r="AH531" t="s">
        <v>17</v>
      </c>
      <c r="AI531">
        <f t="shared" si="53"/>
        <v>5809.5779379422402</v>
      </c>
      <c r="AJ531" t="s">
        <v>17</v>
      </c>
      <c r="AK531">
        <v>1.6617</v>
      </c>
      <c r="AM531">
        <v>86.452052647949998</v>
      </c>
      <c r="AN531">
        <f t="shared" si="52"/>
        <v>5.8095779379422403</v>
      </c>
    </row>
    <row r="532" spans="3:40">
      <c r="C532">
        <v>2008</v>
      </c>
      <c r="D532">
        <v>502</v>
      </c>
      <c r="E532">
        <v>2</v>
      </c>
      <c r="F532">
        <v>11</v>
      </c>
      <c r="G532" t="s">
        <v>17</v>
      </c>
      <c r="H532" t="s">
        <v>17</v>
      </c>
      <c r="I532">
        <v>5796.3476177006396</v>
      </c>
      <c r="J532" t="s">
        <v>17</v>
      </c>
      <c r="K532" t="s">
        <v>17</v>
      </c>
      <c r="Y532">
        <v>5796.3476177006396</v>
      </c>
      <c r="AC532">
        <v>2008</v>
      </c>
      <c r="AD532">
        <v>502</v>
      </c>
      <c r="AE532">
        <v>2</v>
      </c>
      <c r="AF532">
        <v>11</v>
      </c>
      <c r="AG532" t="s">
        <v>17</v>
      </c>
      <c r="AH532" t="s">
        <v>17</v>
      </c>
      <c r="AI532">
        <f t="shared" si="53"/>
        <v>5796.3476177006396</v>
      </c>
      <c r="AJ532" t="s">
        <v>17</v>
      </c>
      <c r="AK532">
        <v>1.8031999999999999</v>
      </c>
      <c r="AM532">
        <v>86.255172882449997</v>
      </c>
      <c r="AN532">
        <f t="shared" si="52"/>
        <v>5.7963476177006399</v>
      </c>
    </row>
    <row r="533" spans="3:40">
      <c r="C533">
        <v>2008</v>
      </c>
      <c r="D533">
        <v>502</v>
      </c>
      <c r="E533">
        <v>2</v>
      </c>
      <c r="F533">
        <v>12</v>
      </c>
      <c r="G533" t="s">
        <v>17</v>
      </c>
      <c r="H533" t="s">
        <v>17</v>
      </c>
      <c r="I533">
        <v>5711.6735681543996</v>
      </c>
      <c r="J533" t="s">
        <v>17</v>
      </c>
      <c r="K533">
        <v>2.6124999999999998</v>
      </c>
      <c r="Y533">
        <v>5711.6735681543996</v>
      </c>
      <c r="AC533">
        <v>2008</v>
      </c>
      <c r="AD533">
        <v>502</v>
      </c>
      <c r="AE533">
        <v>2</v>
      </c>
      <c r="AF533">
        <v>12</v>
      </c>
      <c r="AG533" t="s">
        <v>17</v>
      </c>
      <c r="AH533" t="s">
        <v>17</v>
      </c>
      <c r="AI533">
        <f t="shared" si="53"/>
        <v>5711.6735681543996</v>
      </c>
      <c r="AJ533" t="s">
        <v>17</v>
      </c>
      <c r="AK533">
        <v>1.7528999999999999</v>
      </c>
      <c r="AM533">
        <v>84.995142383249984</v>
      </c>
      <c r="AN533">
        <f t="shared" si="52"/>
        <v>5.7116735681543993</v>
      </c>
    </row>
    <row r="534" spans="3:40">
      <c r="C534">
        <v>2008</v>
      </c>
      <c r="D534">
        <v>502</v>
      </c>
      <c r="E534">
        <v>2</v>
      </c>
      <c r="F534">
        <v>13</v>
      </c>
      <c r="G534" t="s">
        <v>17</v>
      </c>
      <c r="H534" t="s">
        <v>17</v>
      </c>
      <c r="I534">
        <v>6066.2461506292811</v>
      </c>
      <c r="J534" t="s">
        <v>17</v>
      </c>
      <c r="K534">
        <v>2.9609999999999999</v>
      </c>
      <c r="Y534">
        <v>6066.2461506292811</v>
      </c>
      <c r="AC534">
        <v>2008</v>
      </c>
      <c r="AD534">
        <v>502</v>
      </c>
      <c r="AE534">
        <v>2</v>
      </c>
      <c r="AF534">
        <v>13</v>
      </c>
      <c r="AG534" t="s">
        <v>17</v>
      </c>
      <c r="AH534" t="s">
        <v>17</v>
      </c>
      <c r="AI534">
        <f t="shared" si="53"/>
        <v>6066.2461506292811</v>
      </c>
      <c r="AJ534" t="s">
        <v>17</v>
      </c>
      <c r="AK534">
        <v>2.1920999999999999</v>
      </c>
      <c r="AM534">
        <v>90.271520098650001</v>
      </c>
      <c r="AN534">
        <f t="shared" si="52"/>
        <v>6.0662461506292811</v>
      </c>
    </row>
    <row r="535" spans="3:40">
      <c r="C535">
        <v>2008</v>
      </c>
      <c r="D535">
        <v>502</v>
      </c>
      <c r="E535">
        <v>2</v>
      </c>
      <c r="F535">
        <v>14</v>
      </c>
      <c r="G535" t="s">
        <v>17</v>
      </c>
      <c r="H535" t="s">
        <v>17</v>
      </c>
      <c r="I535">
        <v>5869.7814198869992</v>
      </c>
      <c r="J535" t="s">
        <v>17</v>
      </c>
      <c r="K535">
        <v>2.3618000000000001</v>
      </c>
      <c r="Y535">
        <v>5869.7814198869992</v>
      </c>
      <c r="AC535">
        <v>2008</v>
      </c>
      <c r="AD535">
        <v>502</v>
      </c>
      <c r="AE535">
        <v>2</v>
      </c>
      <c r="AF535">
        <v>14</v>
      </c>
      <c r="AG535" t="s">
        <v>17</v>
      </c>
      <c r="AH535" t="s">
        <v>17</v>
      </c>
      <c r="AI535">
        <f t="shared" si="53"/>
        <v>5869.7814198869992</v>
      </c>
      <c r="AJ535" t="s">
        <v>17</v>
      </c>
      <c r="AK535">
        <v>1.8804000000000001</v>
      </c>
      <c r="AM535">
        <v>87.347937795937483</v>
      </c>
      <c r="AN535">
        <f t="shared" si="52"/>
        <v>5.8697814198869995</v>
      </c>
    </row>
    <row r="536" spans="3:40">
      <c r="C536">
        <v>2008</v>
      </c>
      <c r="D536">
        <v>502</v>
      </c>
      <c r="E536">
        <v>3</v>
      </c>
      <c r="F536">
        <v>1</v>
      </c>
      <c r="G536">
        <v>88</v>
      </c>
      <c r="H536">
        <v>0.41044333333333333</v>
      </c>
      <c r="I536">
        <v>2354.3592378213598</v>
      </c>
      <c r="J536">
        <v>4.6641287878787874E-3</v>
      </c>
      <c r="K536">
        <v>2.1013000000000002</v>
      </c>
      <c r="Y536">
        <v>2354.3592378213598</v>
      </c>
      <c r="Z536">
        <v>4.6641287878787874E-3</v>
      </c>
      <c r="AC536">
        <v>2008</v>
      </c>
      <c r="AD536">
        <v>502</v>
      </c>
      <c r="AE536">
        <v>3</v>
      </c>
      <c r="AF536">
        <v>1</v>
      </c>
      <c r="AG536">
        <v>88</v>
      </c>
      <c r="AH536">
        <v>0.41044333333333333</v>
      </c>
      <c r="AI536">
        <f t="shared" si="53"/>
        <v>2354.3592378213598</v>
      </c>
      <c r="AJ536">
        <f t="shared" ref="AJ536:AJ542" si="55">AH536/AG536</f>
        <v>4.6641287878787874E-3</v>
      </c>
      <c r="AK536">
        <v>1.7064999999999999</v>
      </c>
      <c r="AM536">
        <v>35.035107705674996</v>
      </c>
      <c r="AN536">
        <f t="shared" si="52"/>
        <v>2.3543592378213596</v>
      </c>
    </row>
    <row r="537" spans="3:40">
      <c r="C537">
        <v>2008</v>
      </c>
      <c r="D537">
        <v>502</v>
      </c>
      <c r="E537">
        <v>3</v>
      </c>
      <c r="F537">
        <v>2</v>
      </c>
      <c r="G537">
        <v>88</v>
      </c>
      <c r="H537">
        <v>0.49426333333333333</v>
      </c>
      <c r="I537">
        <v>3308.4371356344009</v>
      </c>
      <c r="J537">
        <v>5.6166287878787876E-3</v>
      </c>
      <c r="K537">
        <v>2.0870000000000002</v>
      </c>
      <c r="Y537">
        <v>3308.4371356344009</v>
      </c>
      <c r="Z537">
        <v>5.6166287878787876E-3</v>
      </c>
      <c r="AC537">
        <v>2008</v>
      </c>
      <c r="AD537">
        <v>502</v>
      </c>
      <c r="AE537">
        <v>3</v>
      </c>
      <c r="AF537">
        <v>2</v>
      </c>
      <c r="AG537">
        <v>88</v>
      </c>
      <c r="AH537">
        <v>0.49426333333333333</v>
      </c>
      <c r="AI537">
        <f t="shared" si="53"/>
        <v>3308.4371356344009</v>
      </c>
      <c r="AJ537">
        <f t="shared" si="55"/>
        <v>5.6166287878787876E-3</v>
      </c>
      <c r="AK537">
        <v>1.5462</v>
      </c>
      <c r="AM537">
        <v>49.232695470750009</v>
      </c>
      <c r="AN537">
        <f t="shared" si="52"/>
        <v>3.3084371356344007</v>
      </c>
    </row>
    <row r="538" spans="3:40">
      <c r="C538">
        <v>2008</v>
      </c>
      <c r="D538">
        <v>502</v>
      </c>
      <c r="E538">
        <v>3</v>
      </c>
      <c r="F538">
        <v>3</v>
      </c>
      <c r="G538">
        <v>88</v>
      </c>
      <c r="H538">
        <v>0.71251666666666669</v>
      </c>
      <c r="I538">
        <v>4208.7091887086408</v>
      </c>
      <c r="J538">
        <v>8.0967803030303036E-3</v>
      </c>
      <c r="K538">
        <v>2.0314000000000001</v>
      </c>
      <c r="Y538">
        <v>4208.7091887086408</v>
      </c>
      <c r="Z538">
        <v>8.0967803030303036E-3</v>
      </c>
      <c r="AC538">
        <v>2008</v>
      </c>
      <c r="AD538">
        <v>502</v>
      </c>
      <c r="AE538">
        <v>3</v>
      </c>
      <c r="AF538">
        <v>3</v>
      </c>
      <c r="AG538">
        <v>88</v>
      </c>
      <c r="AH538">
        <v>0.71251666666666669</v>
      </c>
      <c r="AI538">
        <f t="shared" si="53"/>
        <v>4208.7091887086408</v>
      </c>
      <c r="AJ538">
        <f t="shared" si="55"/>
        <v>8.0967803030303036E-3</v>
      </c>
      <c r="AK538">
        <v>1.6949000000000001</v>
      </c>
      <c r="AM538">
        <v>62.629601022449997</v>
      </c>
      <c r="AN538">
        <f t="shared" si="52"/>
        <v>4.2087091887086405</v>
      </c>
    </row>
    <row r="539" spans="3:40">
      <c r="C539">
        <v>2008</v>
      </c>
      <c r="D539">
        <v>502</v>
      </c>
      <c r="E539">
        <v>3</v>
      </c>
      <c r="F539">
        <v>4</v>
      </c>
      <c r="G539">
        <v>88</v>
      </c>
      <c r="H539">
        <v>0.7602133333333333</v>
      </c>
      <c r="I539">
        <v>5266.5772865151612</v>
      </c>
      <c r="J539">
        <v>8.6387878787878777E-3</v>
      </c>
      <c r="K539">
        <v>2.0882000000000001</v>
      </c>
      <c r="Y539">
        <v>5266.5772865151612</v>
      </c>
      <c r="Z539">
        <v>8.6387878787878777E-3</v>
      </c>
      <c r="AC539">
        <v>2008</v>
      </c>
      <c r="AD539">
        <v>502</v>
      </c>
      <c r="AE539">
        <v>3</v>
      </c>
      <c r="AF539">
        <v>4</v>
      </c>
      <c r="AG539">
        <v>88</v>
      </c>
      <c r="AH539">
        <v>0.7602133333333333</v>
      </c>
      <c r="AI539">
        <f t="shared" si="53"/>
        <v>5266.5772865151612</v>
      </c>
      <c r="AJ539">
        <f t="shared" si="55"/>
        <v>8.6387878787878777E-3</v>
      </c>
      <c r="AK539">
        <v>1.6043000000000001</v>
      </c>
      <c r="AM539">
        <v>78.371685811237512</v>
      </c>
      <c r="AN539">
        <f t="shared" si="52"/>
        <v>5.2665772865151608</v>
      </c>
    </row>
    <row r="540" spans="3:40">
      <c r="C540">
        <v>2008</v>
      </c>
      <c r="D540">
        <v>502</v>
      </c>
      <c r="E540">
        <v>3</v>
      </c>
      <c r="F540">
        <v>5</v>
      </c>
      <c r="G540">
        <v>88</v>
      </c>
      <c r="H540">
        <v>0.80636333333333343</v>
      </c>
      <c r="I540">
        <v>5561.2016793333014</v>
      </c>
      <c r="J540">
        <v>9.1632196969696975E-3</v>
      </c>
      <c r="K540">
        <v>2.1533000000000002</v>
      </c>
      <c r="Y540">
        <v>5561.2016793333014</v>
      </c>
      <c r="Z540">
        <v>9.1632196969696975E-3</v>
      </c>
      <c r="AC540">
        <v>2008</v>
      </c>
      <c r="AD540">
        <v>502</v>
      </c>
      <c r="AE540">
        <v>3</v>
      </c>
      <c r="AF540">
        <v>5</v>
      </c>
      <c r="AG540">
        <v>88</v>
      </c>
      <c r="AH540">
        <v>0.80636333333333343</v>
      </c>
      <c r="AI540">
        <f t="shared" si="53"/>
        <v>5561.2016793333014</v>
      </c>
      <c r="AJ540">
        <f t="shared" si="55"/>
        <v>9.1632196969696975E-3</v>
      </c>
      <c r="AK540">
        <v>1.9112</v>
      </c>
      <c r="AM540">
        <v>82.755977371031264</v>
      </c>
      <c r="AN540">
        <f t="shared" si="52"/>
        <v>5.5612016793333012</v>
      </c>
    </row>
    <row r="541" spans="3:40">
      <c r="C541">
        <v>2008</v>
      </c>
      <c r="D541">
        <v>502</v>
      </c>
      <c r="E541">
        <v>3</v>
      </c>
      <c r="F541">
        <v>6</v>
      </c>
      <c r="G541">
        <v>88</v>
      </c>
      <c r="H541">
        <v>0.83979666666666664</v>
      </c>
      <c r="I541">
        <v>5728.6514530753184</v>
      </c>
      <c r="J541">
        <v>9.5431439393939398E-3</v>
      </c>
      <c r="K541">
        <v>2.2052999999999998</v>
      </c>
      <c r="Y541">
        <v>5728.6514530753184</v>
      </c>
      <c r="Z541">
        <v>9.5431439393939398E-3</v>
      </c>
      <c r="AC541">
        <v>2008</v>
      </c>
      <c r="AD541">
        <v>502</v>
      </c>
      <c r="AE541">
        <v>3</v>
      </c>
      <c r="AF541">
        <v>6</v>
      </c>
      <c r="AG541">
        <v>88</v>
      </c>
      <c r="AH541">
        <v>0.83979666666666664</v>
      </c>
      <c r="AI541">
        <f t="shared" si="53"/>
        <v>5728.6514530753184</v>
      </c>
      <c r="AJ541">
        <f t="shared" si="55"/>
        <v>9.5431439393939398E-3</v>
      </c>
      <c r="AK541">
        <v>1.8553999999999999</v>
      </c>
      <c r="AM541">
        <v>85.24778948028748</v>
      </c>
      <c r="AN541">
        <f t="shared" si="52"/>
        <v>5.7286514530753188</v>
      </c>
    </row>
    <row r="542" spans="3:40">
      <c r="C542">
        <v>2008</v>
      </c>
      <c r="D542">
        <v>502</v>
      </c>
      <c r="E542">
        <v>3</v>
      </c>
      <c r="F542">
        <v>7</v>
      </c>
      <c r="G542">
        <v>88</v>
      </c>
      <c r="H542">
        <v>0.84782000000000002</v>
      </c>
      <c r="I542">
        <v>6103.29104730576</v>
      </c>
      <c r="J542">
        <v>9.6343181818181814E-3</v>
      </c>
      <c r="K542">
        <v>2.3382999999999998</v>
      </c>
      <c r="Y542">
        <v>6103.29104730576</v>
      </c>
      <c r="Z542">
        <v>9.6343181818181814E-3</v>
      </c>
      <c r="AC542">
        <v>2008</v>
      </c>
      <c r="AD542">
        <v>502</v>
      </c>
      <c r="AE542">
        <v>3</v>
      </c>
      <c r="AF542">
        <v>7</v>
      </c>
      <c r="AG542">
        <v>88</v>
      </c>
      <c r="AH542">
        <v>0.84782000000000002</v>
      </c>
      <c r="AI542">
        <f t="shared" si="53"/>
        <v>6103.29104730576</v>
      </c>
      <c r="AJ542">
        <f t="shared" si="55"/>
        <v>9.6343181818181814E-3</v>
      </c>
      <c r="AK542">
        <v>2.0398999999999998</v>
      </c>
      <c r="AM542">
        <v>90.822783442049996</v>
      </c>
      <c r="AN542">
        <f t="shared" si="52"/>
        <v>6.1032910473057598</v>
      </c>
    </row>
    <row r="543" spans="3:40">
      <c r="C543">
        <v>2008</v>
      </c>
      <c r="D543">
        <v>502</v>
      </c>
      <c r="E543">
        <v>3</v>
      </c>
      <c r="F543">
        <v>8</v>
      </c>
      <c r="G543" t="s">
        <v>17</v>
      </c>
      <c r="H543" t="s">
        <v>17</v>
      </c>
      <c r="I543">
        <v>5111.2082969640005</v>
      </c>
      <c r="J543" t="s">
        <v>17</v>
      </c>
      <c r="K543">
        <v>2.3283</v>
      </c>
      <c r="Y543">
        <v>5111.2082969640005</v>
      </c>
      <c r="AC543">
        <v>2008</v>
      </c>
      <c r="AD543">
        <v>502</v>
      </c>
      <c r="AE543">
        <v>3</v>
      </c>
      <c r="AF543">
        <v>8</v>
      </c>
      <c r="AG543" t="s">
        <v>17</v>
      </c>
      <c r="AH543" t="s">
        <v>17</v>
      </c>
      <c r="AI543">
        <f t="shared" si="53"/>
        <v>5111.2082969640005</v>
      </c>
      <c r="AJ543" t="s">
        <v>17</v>
      </c>
      <c r="AK543">
        <v>1.6982999999999999</v>
      </c>
      <c r="AM543">
        <v>76.059647276250004</v>
      </c>
      <c r="AN543">
        <f t="shared" si="52"/>
        <v>5.1112082969640005</v>
      </c>
    </row>
    <row r="544" spans="3:40">
      <c r="C544">
        <v>2008</v>
      </c>
      <c r="D544">
        <v>502</v>
      </c>
      <c r="E544">
        <v>3</v>
      </c>
      <c r="F544">
        <v>9</v>
      </c>
      <c r="G544" t="s">
        <v>17</v>
      </c>
      <c r="H544" t="s">
        <v>17</v>
      </c>
      <c r="I544">
        <v>2556.61504487928</v>
      </c>
      <c r="J544" t="s">
        <v>17</v>
      </c>
      <c r="K544">
        <v>2.1676000000000002</v>
      </c>
      <c r="Y544">
        <v>2556.61504487928</v>
      </c>
      <c r="AC544">
        <v>2008</v>
      </c>
      <c r="AD544">
        <v>502</v>
      </c>
      <c r="AE544">
        <v>3</v>
      </c>
      <c r="AF544">
        <v>9</v>
      </c>
      <c r="AG544" t="s">
        <v>17</v>
      </c>
      <c r="AH544" t="s">
        <v>17</v>
      </c>
      <c r="AI544">
        <f t="shared" si="53"/>
        <v>2556.61504487928</v>
      </c>
      <c r="AJ544" t="s">
        <v>17</v>
      </c>
      <c r="AK544">
        <v>1.8661000000000001</v>
      </c>
      <c r="AM544">
        <v>38.044866739274994</v>
      </c>
      <c r="AN544">
        <f t="shared" si="52"/>
        <v>2.5566150448792802</v>
      </c>
    </row>
    <row r="545" spans="3:40">
      <c r="C545">
        <v>2008</v>
      </c>
      <c r="D545">
        <v>502</v>
      </c>
      <c r="E545">
        <v>3</v>
      </c>
      <c r="F545">
        <v>10</v>
      </c>
      <c r="G545" t="s">
        <v>17</v>
      </c>
      <c r="H545" t="s">
        <v>17</v>
      </c>
      <c r="I545">
        <v>5697.6124659300012</v>
      </c>
      <c r="J545" t="s">
        <v>17</v>
      </c>
      <c r="K545">
        <v>1.9601999999999999</v>
      </c>
      <c r="Y545">
        <v>5697.6124659300012</v>
      </c>
      <c r="AC545">
        <v>2008</v>
      </c>
      <c r="AD545">
        <v>502</v>
      </c>
      <c r="AE545">
        <v>3</v>
      </c>
      <c r="AF545">
        <v>10</v>
      </c>
      <c r="AG545" t="s">
        <v>17</v>
      </c>
      <c r="AH545" t="s">
        <v>17</v>
      </c>
      <c r="AI545">
        <f t="shared" si="53"/>
        <v>5697.6124659300012</v>
      </c>
      <c r="AJ545" t="s">
        <v>17</v>
      </c>
      <c r="AK545">
        <v>1.9549000000000001</v>
      </c>
      <c r="AM545">
        <v>84.78589979062501</v>
      </c>
      <c r="AN545">
        <f t="shared" si="52"/>
        <v>5.6976124659300016</v>
      </c>
    </row>
    <row r="546" spans="3:40">
      <c r="C546">
        <v>2008</v>
      </c>
      <c r="D546">
        <v>502</v>
      </c>
      <c r="E546">
        <v>3</v>
      </c>
      <c r="F546">
        <v>11</v>
      </c>
      <c r="G546" t="s">
        <v>17</v>
      </c>
      <c r="H546" t="s">
        <v>17</v>
      </c>
      <c r="I546">
        <v>5867.7913470052808</v>
      </c>
      <c r="J546" t="s">
        <v>17</v>
      </c>
      <c r="K546">
        <v>2.093</v>
      </c>
      <c r="Y546">
        <v>5867.7913470052808</v>
      </c>
      <c r="AC546">
        <v>2008</v>
      </c>
      <c r="AD546">
        <v>502</v>
      </c>
      <c r="AE546">
        <v>3</v>
      </c>
      <c r="AF546">
        <v>11</v>
      </c>
      <c r="AG546" t="s">
        <v>17</v>
      </c>
      <c r="AH546" t="s">
        <v>17</v>
      </c>
      <c r="AI546">
        <f t="shared" si="53"/>
        <v>5867.7913470052808</v>
      </c>
      <c r="AJ546" t="s">
        <v>17</v>
      </c>
      <c r="AK546">
        <v>1.8559000000000001</v>
      </c>
      <c r="AM546">
        <v>87.31832361615001</v>
      </c>
      <c r="AN546">
        <f t="shared" si="52"/>
        <v>5.8677913470052809</v>
      </c>
    </row>
    <row r="547" spans="3:40">
      <c r="C547">
        <v>2008</v>
      </c>
      <c r="D547">
        <v>502</v>
      </c>
      <c r="E547">
        <v>3</v>
      </c>
      <c r="F547">
        <v>12</v>
      </c>
      <c r="G547" t="s">
        <v>17</v>
      </c>
      <c r="H547" t="s">
        <v>17</v>
      </c>
      <c r="I547">
        <v>5697.6124659300012</v>
      </c>
      <c r="J547" t="s">
        <v>17</v>
      </c>
      <c r="K547">
        <v>2.153</v>
      </c>
      <c r="Y547">
        <v>5697.6124659300012</v>
      </c>
      <c r="AC547">
        <v>2008</v>
      </c>
      <c r="AD547">
        <v>502</v>
      </c>
      <c r="AE547">
        <v>3</v>
      </c>
      <c r="AF547">
        <v>12</v>
      </c>
      <c r="AG547" t="s">
        <v>17</v>
      </c>
      <c r="AH547" t="s">
        <v>17</v>
      </c>
      <c r="AI547">
        <f t="shared" si="53"/>
        <v>5697.6124659300012</v>
      </c>
      <c r="AJ547" t="s">
        <v>17</v>
      </c>
      <c r="AK547">
        <v>1.8804000000000001</v>
      </c>
      <c r="AM547">
        <v>84.78589979062501</v>
      </c>
      <c r="AN547">
        <f t="shared" si="52"/>
        <v>5.6976124659300016</v>
      </c>
    </row>
    <row r="548" spans="3:40">
      <c r="C548">
        <v>2008</v>
      </c>
      <c r="D548">
        <v>502</v>
      </c>
      <c r="E548">
        <v>3</v>
      </c>
      <c r="F548">
        <v>13</v>
      </c>
      <c r="G548" t="s">
        <v>17</v>
      </c>
      <c r="H548" t="s">
        <v>17</v>
      </c>
      <c r="I548">
        <v>5920.107729505201</v>
      </c>
      <c r="J548" t="s">
        <v>17</v>
      </c>
      <c r="K548">
        <v>2.2330000000000001</v>
      </c>
      <c r="Y548">
        <v>5920.107729505201</v>
      </c>
      <c r="AC548">
        <v>2008</v>
      </c>
      <c r="AD548">
        <v>502</v>
      </c>
      <c r="AE548">
        <v>3</v>
      </c>
      <c r="AF548">
        <v>13</v>
      </c>
      <c r="AG548" t="s">
        <v>17</v>
      </c>
      <c r="AH548" t="s">
        <v>17</v>
      </c>
      <c r="AI548">
        <f t="shared" si="53"/>
        <v>5920.107729505201</v>
      </c>
      <c r="AJ548" t="s">
        <v>17</v>
      </c>
      <c r="AK548">
        <v>2.0989</v>
      </c>
      <c r="AM548">
        <v>88.096841212875006</v>
      </c>
      <c r="AN548">
        <f t="shared" si="52"/>
        <v>5.9201077295052009</v>
      </c>
    </row>
    <row r="549" spans="3:40">
      <c r="C549">
        <v>2008</v>
      </c>
      <c r="D549">
        <v>502</v>
      </c>
      <c r="E549">
        <v>3</v>
      </c>
      <c r="F549">
        <v>14</v>
      </c>
      <c r="G549" t="s">
        <v>17</v>
      </c>
      <c r="H549" t="s">
        <v>17</v>
      </c>
      <c r="I549">
        <v>5837.9963822334003</v>
      </c>
      <c r="J549" t="s">
        <v>17</v>
      </c>
      <c r="K549">
        <v>1.9278999999999999</v>
      </c>
      <c r="Y549">
        <v>5837.9963822334003</v>
      </c>
      <c r="AC549">
        <v>2008</v>
      </c>
      <c r="AD549">
        <v>502</v>
      </c>
      <c r="AE549">
        <v>3</v>
      </c>
      <c r="AF549">
        <v>14</v>
      </c>
      <c r="AG549" t="s">
        <v>17</v>
      </c>
      <c r="AH549" t="s">
        <v>17</v>
      </c>
      <c r="AI549">
        <f t="shared" si="53"/>
        <v>5837.9963822334003</v>
      </c>
      <c r="AJ549" t="s">
        <v>17</v>
      </c>
      <c r="AK549">
        <v>1.7989999999999999</v>
      </c>
      <c r="AM549">
        <v>86.874946164187506</v>
      </c>
      <c r="AN549">
        <f t="shared" si="52"/>
        <v>5.8379963822334</v>
      </c>
    </row>
    <row r="550" spans="3:40">
      <c r="C550">
        <v>2008</v>
      </c>
      <c r="D550">
        <v>502</v>
      </c>
      <c r="E550">
        <v>4</v>
      </c>
      <c r="F550">
        <v>1</v>
      </c>
      <c r="G550">
        <v>88</v>
      </c>
      <c r="H550">
        <v>0.46617333333333333</v>
      </c>
      <c r="I550">
        <v>2714.0869514959204</v>
      </c>
      <c r="J550">
        <v>5.2974242424242424E-3</v>
      </c>
      <c r="K550">
        <v>1.9601</v>
      </c>
      <c r="Y550">
        <v>2714.0869514959204</v>
      </c>
      <c r="Z550">
        <v>5.2974242424242424E-3</v>
      </c>
      <c r="AC550">
        <v>2008</v>
      </c>
      <c r="AD550">
        <v>502</v>
      </c>
      <c r="AE550">
        <v>4</v>
      </c>
      <c r="AF550">
        <v>1</v>
      </c>
      <c r="AG550">
        <v>88</v>
      </c>
      <c r="AH550">
        <v>0.46617333333333333</v>
      </c>
      <c r="AI550">
        <f t="shared" si="53"/>
        <v>2714.0869514959204</v>
      </c>
      <c r="AJ550">
        <f t="shared" ref="AJ550:AJ556" si="56">AH550/AG550</f>
        <v>5.2974242424242424E-3</v>
      </c>
      <c r="AK550">
        <v>1.5622</v>
      </c>
      <c r="AM550">
        <v>40.388198682975002</v>
      </c>
      <c r="AN550">
        <f t="shared" si="52"/>
        <v>2.7140869514959203</v>
      </c>
    </row>
    <row r="551" spans="3:40">
      <c r="C551">
        <v>2008</v>
      </c>
      <c r="D551">
        <v>502</v>
      </c>
      <c r="E551">
        <v>4</v>
      </c>
      <c r="F551">
        <v>2</v>
      </c>
      <c r="G551">
        <v>88</v>
      </c>
      <c r="H551">
        <v>0.49865999999999994</v>
      </c>
      <c r="I551">
        <v>3224.2983615612006</v>
      </c>
      <c r="J551">
        <v>5.6665909090909084E-3</v>
      </c>
      <c r="K551">
        <v>1.8244</v>
      </c>
      <c r="Y551">
        <v>3224.2983615612006</v>
      </c>
      <c r="Z551">
        <v>5.6665909090909084E-3</v>
      </c>
      <c r="AC551">
        <v>2008</v>
      </c>
      <c r="AD551">
        <v>502</v>
      </c>
      <c r="AE551">
        <v>4</v>
      </c>
      <c r="AF551">
        <v>2</v>
      </c>
      <c r="AG551">
        <v>88</v>
      </c>
      <c r="AH551">
        <v>0.49865999999999994</v>
      </c>
      <c r="AI551">
        <f t="shared" si="53"/>
        <v>3224.2983615612006</v>
      </c>
      <c r="AJ551">
        <f t="shared" si="56"/>
        <v>5.6665909090909084E-3</v>
      </c>
      <c r="AK551">
        <v>1.7061999999999999</v>
      </c>
      <c r="AM551">
        <v>47.980630380375004</v>
      </c>
      <c r="AN551">
        <f t="shared" si="52"/>
        <v>3.2242983615612006</v>
      </c>
    </row>
    <row r="552" spans="3:40">
      <c r="C552">
        <v>2008</v>
      </c>
      <c r="D552">
        <v>502</v>
      </c>
      <c r="E552">
        <v>4</v>
      </c>
      <c r="F552">
        <v>3</v>
      </c>
      <c r="G552">
        <v>88</v>
      </c>
      <c r="H552">
        <v>0.53280666666666665</v>
      </c>
      <c r="I552">
        <v>3513.1894934875208</v>
      </c>
      <c r="J552">
        <v>6.0546212121212117E-3</v>
      </c>
      <c r="K552">
        <v>1.9847999999999999</v>
      </c>
      <c r="Y552">
        <v>3513.1894934875208</v>
      </c>
      <c r="Z552">
        <v>6.0546212121212117E-3</v>
      </c>
      <c r="AC552">
        <v>2008</v>
      </c>
      <c r="AD552">
        <v>502</v>
      </c>
      <c r="AE552">
        <v>4</v>
      </c>
      <c r="AF552">
        <v>3</v>
      </c>
      <c r="AG552">
        <v>88</v>
      </c>
      <c r="AH552">
        <v>0.53280666666666665</v>
      </c>
      <c r="AI552">
        <f t="shared" si="53"/>
        <v>3513.1894934875208</v>
      </c>
      <c r="AJ552">
        <f t="shared" si="56"/>
        <v>6.0546212121212117E-3</v>
      </c>
      <c r="AK552">
        <v>1.8234999999999999</v>
      </c>
      <c r="AM552">
        <v>52.279605557850005</v>
      </c>
      <c r="AN552">
        <f t="shared" si="52"/>
        <v>3.5131894934875207</v>
      </c>
    </row>
    <row r="553" spans="3:40">
      <c r="C553">
        <v>2008</v>
      </c>
      <c r="D553">
        <v>502</v>
      </c>
      <c r="E553">
        <v>4</v>
      </c>
      <c r="F553">
        <v>4</v>
      </c>
      <c r="G553">
        <v>88</v>
      </c>
      <c r="H553">
        <v>0.72139666666666669</v>
      </c>
      <c r="I553">
        <v>5546.2945651344007</v>
      </c>
      <c r="J553">
        <v>8.1976893939393943E-3</v>
      </c>
      <c r="K553">
        <v>1.8995</v>
      </c>
      <c r="Y553">
        <v>5546.2945651344007</v>
      </c>
      <c r="Z553">
        <v>8.1976893939393943E-3</v>
      </c>
      <c r="AC553">
        <v>2008</v>
      </c>
      <c r="AD553">
        <v>502</v>
      </c>
      <c r="AE553">
        <v>4</v>
      </c>
      <c r="AF553">
        <v>4</v>
      </c>
      <c r="AG553">
        <v>88</v>
      </c>
      <c r="AH553">
        <v>0.72139666666666669</v>
      </c>
      <c r="AI553">
        <f t="shared" si="53"/>
        <v>5546.2945651344007</v>
      </c>
      <c r="AJ553">
        <f t="shared" si="56"/>
        <v>8.1976893939393943E-3</v>
      </c>
      <c r="AK553">
        <v>1.7545999999999999</v>
      </c>
      <c r="AM553">
        <v>82.534145314499995</v>
      </c>
      <c r="AN553">
        <f t="shared" si="52"/>
        <v>5.5462945651344011</v>
      </c>
    </row>
    <row r="554" spans="3:40">
      <c r="C554">
        <v>2008</v>
      </c>
      <c r="D554">
        <v>502</v>
      </c>
      <c r="E554">
        <v>4</v>
      </c>
      <c r="F554">
        <v>5</v>
      </c>
      <c r="G554">
        <v>88</v>
      </c>
      <c r="H554">
        <v>0.77160666666666666</v>
      </c>
      <c r="I554">
        <v>5904.8362436817606</v>
      </c>
      <c r="J554">
        <v>8.7682575757575751E-3</v>
      </c>
      <c r="K554">
        <v>2.0154999999999998</v>
      </c>
      <c r="Y554">
        <v>5904.8362436817606</v>
      </c>
      <c r="Z554">
        <v>8.7682575757575751E-3</v>
      </c>
      <c r="AC554">
        <v>2008</v>
      </c>
      <c r="AD554">
        <v>502</v>
      </c>
      <c r="AE554">
        <v>4</v>
      </c>
      <c r="AF554">
        <v>5</v>
      </c>
      <c r="AG554">
        <v>88</v>
      </c>
      <c r="AH554">
        <v>0.77160666666666666</v>
      </c>
      <c r="AI554">
        <f t="shared" si="53"/>
        <v>5904.8362436817606</v>
      </c>
      <c r="AJ554">
        <f t="shared" si="56"/>
        <v>8.7682575757575751E-3</v>
      </c>
      <c r="AK554">
        <v>1.7096</v>
      </c>
      <c r="AM554">
        <v>87.869586959549991</v>
      </c>
      <c r="AN554">
        <f t="shared" si="52"/>
        <v>5.9048362436817605</v>
      </c>
    </row>
    <row r="555" spans="3:40">
      <c r="C555">
        <v>2008</v>
      </c>
      <c r="D555">
        <v>502</v>
      </c>
      <c r="E555">
        <v>4</v>
      </c>
      <c r="F555">
        <v>6</v>
      </c>
      <c r="G555">
        <v>88</v>
      </c>
      <c r="H555">
        <v>0.84624999999999995</v>
      </c>
      <c r="I555">
        <v>5924.6817240441615</v>
      </c>
      <c r="J555">
        <v>9.6164772727272713E-3</v>
      </c>
      <c r="K555">
        <v>2.2906</v>
      </c>
      <c r="Y555">
        <v>5924.6817240441615</v>
      </c>
      <c r="Z555">
        <v>9.6164772727272713E-3</v>
      </c>
      <c r="AC555">
        <v>2008</v>
      </c>
      <c r="AD555">
        <v>502</v>
      </c>
      <c r="AE555">
        <v>4</v>
      </c>
      <c r="AF555">
        <v>6</v>
      </c>
      <c r="AG555">
        <v>88</v>
      </c>
      <c r="AH555">
        <v>0.84624999999999995</v>
      </c>
      <c r="AI555">
        <f t="shared" si="53"/>
        <v>5924.6817240441615</v>
      </c>
      <c r="AJ555">
        <f t="shared" si="56"/>
        <v>9.6164772727272713E-3</v>
      </c>
      <c r="AK555">
        <v>1.7991999999999999</v>
      </c>
      <c r="AM555">
        <v>88.16490660780002</v>
      </c>
      <c r="AN555">
        <f t="shared" si="52"/>
        <v>5.9246817240441612</v>
      </c>
    </row>
    <row r="556" spans="3:40">
      <c r="C556">
        <v>2008</v>
      </c>
      <c r="D556">
        <v>502</v>
      </c>
      <c r="E556">
        <v>4</v>
      </c>
      <c r="F556">
        <v>7</v>
      </c>
      <c r="G556">
        <v>88</v>
      </c>
      <c r="H556">
        <v>0.83652000000000004</v>
      </c>
      <c r="I556">
        <v>5825.3631865228808</v>
      </c>
      <c r="J556">
        <v>9.5059090909090909E-3</v>
      </c>
      <c r="K556">
        <v>2.2378999999999998</v>
      </c>
      <c r="Y556">
        <v>5825.3631865228808</v>
      </c>
      <c r="Z556">
        <v>9.5059090909090909E-3</v>
      </c>
      <c r="AC556">
        <v>2008</v>
      </c>
      <c r="AD556">
        <v>502</v>
      </c>
      <c r="AE556">
        <v>4</v>
      </c>
      <c r="AF556">
        <v>7</v>
      </c>
      <c r="AG556">
        <v>88</v>
      </c>
      <c r="AH556">
        <v>0.83652000000000004</v>
      </c>
      <c r="AI556">
        <f t="shared" si="53"/>
        <v>5825.3631865228808</v>
      </c>
      <c r="AJ556">
        <f t="shared" si="56"/>
        <v>9.5059090909090909E-3</v>
      </c>
      <c r="AK556">
        <v>2.2395999999999998</v>
      </c>
      <c r="AM556">
        <v>86.686952180400013</v>
      </c>
      <c r="AN556">
        <f t="shared" si="52"/>
        <v>5.825363186522881</v>
      </c>
    </row>
    <row r="557" spans="3:40">
      <c r="C557">
        <v>2008</v>
      </c>
      <c r="D557">
        <v>502</v>
      </c>
      <c r="E557">
        <v>4</v>
      </c>
      <c r="F557">
        <v>8</v>
      </c>
      <c r="G557" t="s">
        <v>17</v>
      </c>
      <c r="H557" t="s">
        <v>17</v>
      </c>
      <c r="I557">
        <v>5316.7168510810197</v>
      </c>
      <c r="J557" t="s">
        <v>17</v>
      </c>
      <c r="K557">
        <v>2.2524000000000002</v>
      </c>
      <c r="Y557">
        <v>5316.7168510810197</v>
      </c>
      <c r="AC557">
        <v>2008</v>
      </c>
      <c r="AD557">
        <v>502</v>
      </c>
      <c r="AE557">
        <v>4</v>
      </c>
      <c r="AF557">
        <v>8</v>
      </c>
      <c r="AG557" t="s">
        <v>17</v>
      </c>
      <c r="AH557" t="s">
        <v>17</v>
      </c>
      <c r="AI557">
        <f t="shared" si="53"/>
        <v>5316.7168510810197</v>
      </c>
      <c r="AJ557" t="s">
        <v>17</v>
      </c>
      <c r="AK557">
        <v>1.6009</v>
      </c>
      <c r="AM557">
        <v>79.11781028394374</v>
      </c>
      <c r="AN557">
        <f t="shared" si="52"/>
        <v>5.3167168510810194</v>
      </c>
    </row>
    <row r="558" spans="3:40">
      <c r="C558">
        <v>2008</v>
      </c>
      <c r="D558">
        <v>502</v>
      </c>
      <c r="E558">
        <v>4</v>
      </c>
      <c r="F558">
        <v>9</v>
      </c>
      <c r="G558" t="s">
        <v>17</v>
      </c>
      <c r="H558" t="s">
        <v>17</v>
      </c>
      <c r="I558">
        <v>5531.7412128686401</v>
      </c>
      <c r="J558" t="s">
        <v>17</v>
      </c>
      <c r="K558">
        <v>2.1339999999999999</v>
      </c>
      <c r="Y558">
        <v>5531.7412128686401</v>
      </c>
      <c r="AC558">
        <v>2008</v>
      </c>
      <c r="AD558">
        <v>502</v>
      </c>
      <c r="AE558">
        <v>4</v>
      </c>
      <c r="AF558">
        <v>9</v>
      </c>
      <c r="AG558" t="s">
        <v>17</v>
      </c>
      <c r="AH558" t="s">
        <v>17</v>
      </c>
      <c r="AI558">
        <f t="shared" si="53"/>
        <v>5531.7412128686401</v>
      </c>
      <c r="AJ558" t="s">
        <v>17</v>
      </c>
      <c r="AK558">
        <v>1.6544000000000001</v>
      </c>
      <c r="AM558">
        <v>82.317577572450006</v>
      </c>
      <c r="AN558">
        <f t="shared" si="52"/>
        <v>5.5317412128686403</v>
      </c>
    </row>
    <row r="559" spans="3:40">
      <c r="C559">
        <v>2008</v>
      </c>
      <c r="D559">
        <v>502</v>
      </c>
      <c r="E559">
        <v>4</v>
      </c>
      <c r="F559">
        <v>10</v>
      </c>
      <c r="G559" t="s">
        <v>17</v>
      </c>
      <c r="H559" t="s">
        <v>17</v>
      </c>
      <c r="I559">
        <v>6030.0309847239014</v>
      </c>
      <c r="J559" t="s">
        <v>17</v>
      </c>
      <c r="K559">
        <v>2.1760999999999999</v>
      </c>
      <c r="Y559">
        <v>6030.0309847239014</v>
      </c>
      <c r="AC559">
        <v>2008</v>
      </c>
      <c r="AD559">
        <v>502</v>
      </c>
      <c r="AE559">
        <v>4</v>
      </c>
      <c r="AF559">
        <v>10</v>
      </c>
      <c r="AG559" t="s">
        <v>17</v>
      </c>
      <c r="AH559" t="s">
        <v>17</v>
      </c>
      <c r="AI559">
        <f t="shared" si="53"/>
        <v>6030.0309847239014</v>
      </c>
      <c r="AJ559" t="s">
        <v>17</v>
      </c>
      <c r="AK559">
        <v>1.8035000000000001</v>
      </c>
      <c r="AM559">
        <v>89.732603939343761</v>
      </c>
      <c r="AN559">
        <f t="shared" si="52"/>
        <v>6.0300309847239015</v>
      </c>
    </row>
    <row r="560" spans="3:40">
      <c r="C560">
        <v>2008</v>
      </c>
      <c r="D560">
        <v>502</v>
      </c>
      <c r="E560">
        <v>4</v>
      </c>
      <c r="F560">
        <v>11</v>
      </c>
      <c r="G560" t="s">
        <v>17</v>
      </c>
      <c r="H560" t="s">
        <v>17</v>
      </c>
      <c r="I560">
        <v>5647.2861563117995</v>
      </c>
      <c r="J560" t="s">
        <v>17</v>
      </c>
      <c r="K560">
        <v>2.0903</v>
      </c>
      <c r="Y560">
        <v>5647.2861563117995</v>
      </c>
      <c r="AC560">
        <v>2008</v>
      </c>
      <c r="AD560">
        <v>502</v>
      </c>
      <c r="AE560">
        <v>4</v>
      </c>
      <c r="AF560">
        <v>11</v>
      </c>
      <c r="AG560" t="s">
        <v>17</v>
      </c>
      <c r="AH560" t="s">
        <v>17</v>
      </c>
      <c r="AI560">
        <f t="shared" si="53"/>
        <v>5647.2861563117995</v>
      </c>
      <c r="AJ560" t="s">
        <v>17</v>
      </c>
      <c r="AK560">
        <v>1.6778999999999999</v>
      </c>
      <c r="AM560">
        <v>84.036996373687487</v>
      </c>
      <c r="AN560">
        <f t="shared" si="52"/>
        <v>5.6472861563117993</v>
      </c>
    </row>
    <row r="561" spans="3:40">
      <c r="C561">
        <v>2008</v>
      </c>
      <c r="D561">
        <v>502</v>
      </c>
      <c r="E561">
        <v>4</v>
      </c>
      <c r="F561">
        <v>12</v>
      </c>
      <c r="G561" t="s">
        <v>17</v>
      </c>
      <c r="H561" t="s">
        <v>17</v>
      </c>
      <c r="I561">
        <v>5396.9789847896991</v>
      </c>
      <c r="J561" t="s">
        <v>17</v>
      </c>
      <c r="K561">
        <v>2.1772999999999998</v>
      </c>
      <c r="Y561">
        <v>5396.9789847896991</v>
      </c>
      <c r="AC561">
        <v>2008</v>
      </c>
      <c r="AD561">
        <v>502</v>
      </c>
      <c r="AE561">
        <v>4</v>
      </c>
      <c r="AF561">
        <v>12</v>
      </c>
      <c r="AG561" t="s">
        <v>17</v>
      </c>
      <c r="AH561" t="s">
        <v>17</v>
      </c>
      <c r="AI561">
        <f t="shared" si="53"/>
        <v>5396.9789847896991</v>
      </c>
      <c r="AJ561" t="s">
        <v>17</v>
      </c>
      <c r="AK561">
        <v>1.966</v>
      </c>
      <c r="AM561">
        <v>80.312187273656235</v>
      </c>
      <c r="AN561">
        <f t="shared" si="52"/>
        <v>5.3969789847896994</v>
      </c>
    </row>
    <row r="562" spans="3:40">
      <c r="C562">
        <v>2008</v>
      </c>
      <c r="D562">
        <v>502</v>
      </c>
      <c r="E562">
        <v>4</v>
      </c>
      <c r="F562">
        <v>13</v>
      </c>
      <c r="G562" t="s">
        <v>17</v>
      </c>
      <c r="H562" t="s">
        <v>17</v>
      </c>
      <c r="I562">
        <v>6037.9772441372997</v>
      </c>
      <c r="J562" t="s">
        <v>17</v>
      </c>
      <c r="K562">
        <v>2.2911999999999999</v>
      </c>
      <c r="Y562">
        <v>6037.9772441372997</v>
      </c>
      <c r="AC562">
        <v>2008</v>
      </c>
      <c r="AD562">
        <v>502</v>
      </c>
      <c r="AE562">
        <v>4</v>
      </c>
      <c r="AF562">
        <v>13</v>
      </c>
      <c r="AG562" t="s">
        <v>17</v>
      </c>
      <c r="AH562" t="s">
        <v>17</v>
      </c>
      <c r="AI562">
        <f t="shared" si="53"/>
        <v>6037.9772441372997</v>
      </c>
      <c r="AJ562" t="s">
        <v>17</v>
      </c>
      <c r="AK562">
        <v>2.2736000000000001</v>
      </c>
      <c r="AM562">
        <v>89.850851847281248</v>
      </c>
      <c r="AN562">
        <f t="shared" si="52"/>
        <v>6.0379772441372994</v>
      </c>
    </row>
    <row r="563" spans="3:40">
      <c r="C563">
        <v>2008</v>
      </c>
      <c r="D563">
        <v>502</v>
      </c>
      <c r="E563">
        <v>4</v>
      </c>
      <c r="F563">
        <v>14</v>
      </c>
      <c r="G563" t="s">
        <v>17</v>
      </c>
      <c r="H563" t="s">
        <v>17</v>
      </c>
      <c r="I563">
        <v>5506.7285740420793</v>
      </c>
      <c r="J563" t="s">
        <v>17</v>
      </c>
      <c r="K563">
        <v>2.1675</v>
      </c>
      <c r="Y563">
        <v>5506.7285740420793</v>
      </c>
      <c r="AC563">
        <v>2008</v>
      </c>
      <c r="AD563">
        <v>502</v>
      </c>
      <c r="AE563">
        <v>4</v>
      </c>
      <c r="AF563">
        <v>14</v>
      </c>
      <c r="AG563" t="s">
        <v>17</v>
      </c>
      <c r="AH563" t="s">
        <v>17</v>
      </c>
      <c r="AI563">
        <f t="shared" si="53"/>
        <v>5506.7285740420793</v>
      </c>
      <c r="AJ563" t="s">
        <v>17</v>
      </c>
      <c r="AK563">
        <v>1.59</v>
      </c>
      <c r="AM563">
        <v>81.94536568514998</v>
      </c>
      <c r="AN563">
        <f t="shared" si="52"/>
        <v>5.5067285740420795</v>
      </c>
    </row>
    <row r="564" spans="3:40">
      <c r="C564">
        <v>2009</v>
      </c>
      <c r="D564">
        <v>502</v>
      </c>
      <c r="E564" s="372">
        <v>1</v>
      </c>
      <c r="F564" s="127">
        <v>1</v>
      </c>
      <c r="G564" s="127">
        <v>81</v>
      </c>
      <c r="H564">
        <v>0.27248666666666671</v>
      </c>
      <c r="I564">
        <v>1506.4516188886762</v>
      </c>
      <c r="J564">
        <f t="shared" ref="J564:J627" si="57">H564/G564</f>
        <v>3.3640329218107001E-3</v>
      </c>
      <c r="K564">
        <v>1.9814000000000001</v>
      </c>
      <c r="Y564">
        <v>1506.4516188886762</v>
      </c>
      <c r="Z564">
        <v>3.3640329218107001E-3</v>
      </c>
      <c r="AC564">
        <v>2009</v>
      </c>
      <c r="AD564">
        <v>502</v>
      </c>
      <c r="AE564">
        <v>1</v>
      </c>
      <c r="AF564">
        <v>1</v>
      </c>
      <c r="AG564">
        <v>102</v>
      </c>
      <c r="AH564">
        <v>0.27936</v>
      </c>
      <c r="AI564">
        <f t="shared" si="53"/>
        <v>1504.6080000000002</v>
      </c>
      <c r="AJ564">
        <f t="shared" ref="AJ564:AJ570" si="58">AH564/AG564</f>
        <v>2.7388235294117645E-3</v>
      </c>
      <c r="AK564" s="35">
        <v>1.8003</v>
      </c>
      <c r="AM564">
        <v>22.39</v>
      </c>
      <c r="AN564">
        <f t="shared" si="52"/>
        <v>1.5046080000000002</v>
      </c>
    </row>
    <row r="565" spans="3:40">
      <c r="C565">
        <v>2009</v>
      </c>
      <c r="D565">
        <v>502</v>
      </c>
      <c r="E565" s="372">
        <v>1</v>
      </c>
      <c r="F565" s="127">
        <v>2</v>
      </c>
      <c r="G565" s="127">
        <v>81</v>
      </c>
      <c r="H565">
        <v>0.222</v>
      </c>
      <c r="I565">
        <v>1407.0859364872506</v>
      </c>
      <c r="J565">
        <f t="shared" si="57"/>
        <v>2.7407407407407406E-3</v>
      </c>
      <c r="K565">
        <v>1.9080999999999999</v>
      </c>
      <c r="Y565">
        <v>1407.0859364872506</v>
      </c>
      <c r="Z565">
        <v>2.7407407407407406E-3</v>
      </c>
      <c r="AC565">
        <v>2009</v>
      </c>
      <c r="AD565">
        <v>502</v>
      </c>
      <c r="AE565">
        <v>1</v>
      </c>
      <c r="AF565">
        <v>2</v>
      </c>
      <c r="AG565">
        <v>102</v>
      </c>
      <c r="AH565">
        <v>0.23750000000000002</v>
      </c>
      <c r="AI565">
        <f t="shared" si="53"/>
        <v>1405.152</v>
      </c>
      <c r="AJ565">
        <f t="shared" si="58"/>
        <v>2.3284313725490196E-3</v>
      </c>
      <c r="AK565" s="35">
        <v>1.7925</v>
      </c>
      <c r="AM565">
        <v>20.91</v>
      </c>
      <c r="AN565">
        <f t="shared" si="52"/>
        <v>1.405152</v>
      </c>
    </row>
    <row r="566" spans="3:40">
      <c r="C566">
        <v>2009</v>
      </c>
      <c r="D566">
        <v>502</v>
      </c>
      <c r="E566" s="372">
        <v>1</v>
      </c>
      <c r="F566" s="127">
        <v>3</v>
      </c>
      <c r="G566" s="127">
        <v>81</v>
      </c>
      <c r="H566">
        <v>0.37466333333333335</v>
      </c>
      <c r="I566">
        <v>1428.8221795125628</v>
      </c>
      <c r="J566">
        <f t="shared" si="57"/>
        <v>4.6254732510288069E-3</v>
      </c>
      <c r="K566">
        <v>1.9875</v>
      </c>
      <c r="Y566">
        <v>1428.8221795125628</v>
      </c>
      <c r="Z566">
        <v>4.6254732510288069E-3</v>
      </c>
      <c r="AC566">
        <v>2009</v>
      </c>
      <c r="AD566">
        <v>502</v>
      </c>
      <c r="AE566">
        <v>1</v>
      </c>
      <c r="AF566">
        <v>3</v>
      </c>
      <c r="AG566">
        <v>102</v>
      </c>
      <c r="AH566">
        <v>0.3808766666666667</v>
      </c>
      <c r="AI566">
        <f t="shared" si="53"/>
        <v>1427.328</v>
      </c>
      <c r="AJ566">
        <f t="shared" si="58"/>
        <v>3.7340849673202616E-3</v>
      </c>
      <c r="AK566" s="35">
        <v>1.8452</v>
      </c>
      <c r="AM566">
        <v>21.24</v>
      </c>
      <c r="AN566">
        <f t="shared" si="52"/>
        <v>1.4273279999999999</v>
      </c>
    </row>
    <row r="567" spans="3:40">
      <c r="C567">
        <v>2009</v>
      </c>
      <c r="D567">
        <v>502</v>
      </c>
      <c r="E567" s="372">
        <v>1</v>
      </c>
      <c r="F567" s="127">
        <v>4</v>
      </c>
      <c r="G567" s="127">
        <v>81</v>
      </c>
      <c r="H567">
        <v>0.36105666666666664</v>
      </c>
      <c r="I567">
        <v>2380.5591062637154</v>
      </c>
      <c r="J567">
        <f t="shared" si="57"/>
        <v>4.457489711934156E-3</v>
      </c>
      <c r="K567">
        <v>2.1248</v>
      </c>
      <c r="Y567">
        <v>2380.5591062637154</v>
      </c>
      <c r="Z567">
        <v>4.457489711934156E-3</v>
      </c>
      <c r="AC567">
        <v>2009</v>
      </c>
      <c r="AD567">
        <v>502</v>
      </c>
      <c r="AE567">
        <v>1</v>
      </c>
      <c r="AF567">
        <v>4</v>
      </c>
      <c r="AG567">
        <v>102</v>
      </c>
      <c r="AH567">
        <v>0.35829666666666665</v>
      </c>
      <c r="AI567">
        <f t="shared" si="53"/>
        <v>2377.5360000000005</v>
      </c>
      <c r="AJ567">
        <f t="shared" si="58"/>
        <v>3.5127124183006535E-3</v>
      </c>
      <c r="AK567" s="35">
        <v>1.7745</v>
      </c>
      <c r="AM567">
        <v>35.380000000000003</v>
      </c>
      <c r="AN567">
        <f t="shared" si="52"/>
        <v>2.3775360000000005</v>
      </c>
    </row>
    <row r="568" spans="3:40">
      <c r="C568">
        <v>2009</v>
      </c>
      <c r="D568">
        <v>502</v>
      </c>
      <c r="E568" s="372">
        <v>1</v>
      </c>
      <c r="F568" s="127">
        <v>5</v>
      </c>
      <c r="G568" s="127">
        <v>81</v>
      </c>
      <c r="H568">
        <v>0.44624333333333333</v>
      </c>
      <c r="I568">
        <v>2416.2686483767275</v>
      </c>
      <c r="J568">
        <f t="shared" si="57"/>
        <v>5.5091769547325102E-3</v>
      </c>
      <c r="K568">
        <v>2.3026</v>
      </c>
      <c r="Y568">
        <v>2416.2686483767275</v>
      </c>
      <c r="Z568">
        <v>5.5091769547325102E-3</v>
      </c>
      <c r="AC568">
        <v>2009</v>
      </c>
      <c r="AD568">
        <v>502</v>
      </c>
      <c r="AE568">
        <v>1</v>
      </c>
      <c r="AF568">
        <v>5</v>
      </c>
      <c r="AG568">
        <v>102</v>
      </c>
      <c r="AH568">
        <v>0.45581333333333335</v>
      </c>
      <c r="AI568">
        <f t="shared" si="53"/>
        <v>2413.152</v>
      </c>
      <c r="AJ568">
        <f t="shared" si="58"/>
        <v>4.4687581699346408E-3</v>
      </c>
      <c r="AK568" s="35">
        <v>1.8615999999999999</v>
      </c>
      <c r="AM568">
        <v>35.909999999999997</v>
      </c>
      <c r="AN568">
        <f t="shared" si="52"/>
        <v>2.4131520000000002</v>
      </c>
    </row>
    <row r="569" spans="3:40">
      <c r="C569">
        <v>2009</v>
      </c>
      <c r="D569">
        <v>502</v>
      </c>
      <c r="E569" s="372">
        <v>1</v>
      </c>
      <c r="F569" s="127">
        <v>6</v>
      </c>
      <c r="G569" s="127">
        <v>81</v>
      </c>
      <c r="H569">
        <v>0.49314666666666668</v>
      </c>
      <c r="I569">
        <v>3113.3810139742277</v>
      </c>
      <c r="J569">
        <f t="shared" si="57"/>
        <v>6.0882304526748976E-3</v>
      </c>
      <c r="K569">
        <v>2.3347000000000002</v>
      </c>
      <c r="Y569">
        <v>3113.3810139742277</v>
      </c>
      <c r="Z569">
        <v>6.0882304526748976E-3</v>
      </c>
      <c r="AC569">
        <v>2009</v>
      </c>
      <c r="AD569">
        <v>502</v>
      </c>
      <c r="AE569">
        <v>1</v>
      </c>
      <c r="AF569">
        <v>6</v>
      </c>
      <c r="AG569">
        <v>102</v>
      </c>
      <c r="AH569">
        <v>0.53195666666666674</v>
      </c>
      <c r="AI569">
        <f t="shared" si="53"/>
        <v>3109.3440000000005</v>
      </c>
      <c r="AJ569">
        <f t="shared" si="58"/>
        <v>5.2152614379084973E-3</v>
      </c>
      <c r="AK569" s="35">
        <v>1.7485999999999999</v>
      </c>
      <c r="AM569">
        <v>46.27</v>
      </c>
      <c r="AN569">
        <f t="shared" si="52"/>
        <v>3.1093440000000006</v>
      </c>
    </row>
    <row r="570" spans="3:40">
      <c r="C570">
        <v>2009</v>
      </c>
      <c r="D570">
        <v>502</v>
      </c>
      <c r="E570" s="372">
        <v>1</v>
      </c>
      <c r="F570" s="127">
        <v>7</v>
      </c>
      <c r="G570" s="127">
        <v>81</v>
      </c>
      <c r="H570">
        <v>0.54729666666666665</v>
      </c>
      <c r="I570">
        <v>4195.5353988772522</v>
      </c>
      <c r="J570">
        <f t="shared" si="57"/>
        <v>6.7567489711934155E-3</v>
      </c>
      <c r="K570">
        <v>2.3921000000000001</v>
      </c>
      <c r="Y570">
        <v>4195.5353988772522</v>
      </c>
      <c r="Z570">
        <v>6.7567489711934155E-3</v>
      </c>
      <c r="AC570">
        <v>2009</v>
      </c>
      <c r="AD570">
        <v>502</v>
      </c>
      <c r="AE570">
        <v>1</v>
      </c>
      <c r="AF570">
        <v>7</v>
      </c>
      <c r="AG570">
        <v>102</v>
      </c>
      <c r="AH570">
        <v>0.57001666666666673</v>
      </c>
      <c r="AI570">
        <f t="shared" si="53"/>
        <v>4190.5920000000006</v>
      </c>
      <c r="AJ570">
        <f t="shared" si="58"/>
        <v>5.5883986928104579E-3</v>
      </c>
      <c r="AK570" s="35">
        <v>1.7743</v>
      </c>
      <c r="AM570">
        <v>62.36</v>
      </c>
      <c r="AN570">
        <f t="shared" si="52"/>
        <v>4.1905920000000005</v>
      </c>
    </row>
    <row r="571" spans="3:40">
      <c r="C571">
        <v>2009</v>
      </c>
      <c r="D571">
        <v>502</v>
      </c>
      <c r="E571" s="372">
        <v>2</v>
      </c>
      <c r="F571" s="127">
        <v>1</v>
      </c>
      <c r="G571" s="127">
        <v>81</v>
      </c>
      <c r="H571">
        <v>0.28758333333333336</v>
      </c>
      <c r="I571">
        <v>1607.3698900776242</v>
      </c>
      <c r="J571">
        <f t="shared" si="57"/>
        <v>3.5504115226337452E-3</v>
      </c>
      <c r="K571">
        <v>2.403</v>
      </c>
      <c r="Y571">
        <v>1607.3698900776242</v>
      </c>
      <c r="Z571">
        <v>3.5504115226337452E-3</v>
      </c>
      <c r="AC571">
        <v>2009</v>
      </c>
      <c r="AD571">
        <v>502</v>
      </c>
      <c r="AE571">
        <v>1</v>
      </c>
      <c r="AF571">
        <v>8</v>
      </c>
      <c r="AG571" t="s">
        <v>17</v>
      </c>
      <c r="AH571" t="s">
        <v>17</v>
      </c>
      <c r="AI571">
        <f t="shared" si="53"/>
        <v>2264.6400000000003</v>
      </c>
      <c r="AJ571" t="s">
        <v>17</v>
      </c>
      <c r="AK571" s="35">
        <v>1.9113</v>
      </c>
      <c r="AM571">
        <v>33.700000000000003</v>
      </c>
      <c r="AN571">
        <f t="shared" si="52"/>
        <v>2.2646400000000004</v>
      </c>
    </row>
    <row r="572" spans="3:40">
      <c r="C572">
        <v>2009</v>
      </c>
      <c r="D572">
        <v>502</v>
      </c>
      <c r="E572" s="372">
        <v>2</v>
      </c>
      <c r="F572" s="127">
        <v>2</v>
      </c>
      <c r="G572" s="127">
        <v>81</v>
      </c>
      <c r="H572">
        <v>0.312</v>
      </c>
      <c r="I572">
        <v>1546.8189273642552</v>
      </c>
      <c r="J572">
        <f t="shared" si="57"/>
        <v>3.851851851851852E-3</v>
      </c>
      <c r="K572">
        <v>2.2553000000000001</v>
      </c>
      <c r="Y572">
        <v>1546.8189273642552</v>
      </c>
      <c r="Z572">
        <v>3.851851851851852E-3</v>
      </c>
      <c r="AC572">
        <v>2009</v>
      </c>
      <c r="AD572">
        <v>502</v>
      </c>
      <c r="AE572">
        <v>1</v>
      </c>
      <c r="AF572">
        <v>9</v>
      </c>
      <c r="AG572" t="s">
        <v>17</v>
      </c>
      <c r="AH572" t="s">
        <v>17</v>
      </c>
      <c r="AI572">
        <f t="shared" si="53"/>
        <v>2855.3280000000004</v>
      </c>
      <c r="AJ572" t="s">
        <v>17</v>
      </c>
      <c r="AK572" s="35">
        <v>1.7008000000000001</v>
      </c>
      <c r="AM572">
        <v>42.49</v>
      </c>
      <c r="AN572">
        <f t="shared" ref="AN572:AN635" si="59">AM572*60*1.12/1000</f>
        <v>2.8553280000000005</v>
      </c>
    </row>
    <row r="573" spans="3:40">
      <c r="C573">
        <v>2009</v>
      </c>
      <c r="D573">
        <v>502</v>
      </c>
      <c r="E573" s="372">
        <v>2</v>
      </c>
      <c r="F573" s="127">
        <v>3</v>
      </c>
      <c r="G573" s="127">
        <v>81</v>
      </c>
      <c r="H573">
        <v>0.40381666666666666</v>
      </c>
      <c r="I573">
        <v>2340.1917977881362</v>
      </c>
      <c r="J573">
        <f t="shared" si="57"/>
        <v>4.9853909465020574E-3</v>
      </c>
      <c r="K573">
        <v>2.2157</v>
      </c>
      <c r="Y573">
        <v>2340.1917977881362</v>
      </c>
      <c r="Z573">
        <v>4.9853909465020574E-3</v>
      </c>
      <c r="AC573">
        <v>2009</v>
      </c>
      <c r="AD573">
        <v>502</v>
      </c>
      <c r="AE573">
        <v>1</v>
      </c>
      <c r="AF573">
        <v>10</v>
      </c>
      <c r="AG573" t="s">
        <v>17</v>
      </c>
      <c r="AH573" t="s">
        <v>17</v>
      </c>
      <c r="AI573">
        <f t="shared" si="53"/>
        <v>2872.1280000000002</v>
      </c>
      <c r="AJ573" t="s">
        <v>17</v>
      </c>
      <c r="AK573" s="35">
        <v>1.8354999999999999</v>
      </c>
      <c r="AM573">
        <v>42.74</v>
      </c>
      <c r="AN573">
        <f t="shared" si="59"/>
        <v>2.872128</v>
      </c>
    </row>
    <row r="574" spans="3:40">
      <c r="C574">
        <v>2009</v>
      </c>
      <c r="D574">
        <v>502</v>
      </c>
      <c r="E574" s="372">
        <v>2</v>
      </c>
      <c r="F574" s="127">
        <v>4</v>
      </c>
      <c r="G574" s="127">
        <v>81</v>
      </c>
      <c r="H574">
        <v>0.33423666666666668</v>
      </c>
      <c r="I574">
        <v>2052.9628720965156</v>
      </c>
      <c r="J574">
        <f t="shared" si="57"/>
        <v>4.1263786008230458E-3</v>
      </c>
      <c r="K574">
        <v>2.3268</v>
      </c>
      <c r="Y574">
        <v>2052.9628720965156</v>
      </c>
      <c r="Z574">
        <v>4.1263786008230458E-3</v>
      </c>
      <c r="AC574">
        <v>2009</v>
      </c>
      <c r="AD574">
        <v>502</v>
      </c>
      <c r="AE574">
        <v>1</v>
      </c>
      <c r="AF574">
        <v>11</v>
      </c>
      <c r="AG574" t="s">
        <v>17</v>
      </c>
      <c r="AH574" t="s">
        <v>17</v>
      </c>
      <c r="AI574">
        <f t="shared" si="53"/>
        <v>3077.0880000000002</v>
      </c>
      <c r="AJ574" t="s">
        <v>17</v>
      </c>
      <c r="AK574" s="35">
        <v>1.7084999999999999</v>
      </c>
      <c r="AM574">
        <v>45.79</v>
      </c>
      <c r="AN574">
        <f t="shared" si="59"/>
        <v>3.0770880000000003</v>
      </c>
    </row>
    <row r="575" spans="3:40">
      <c r="C575">
        <v>2009</v>
      </c>
      <c r="D575">
        <v>502</v>
      </c>
      <c r="E575" s="372">
        <v>2</v>
      </c>
      <c r="F575" s="127">
        <v>5</v>
      </c>
      <c r="G575" s="127">
        <v>81</v>
      </c>
      <c r="H575">
        <v>0.55140666666666671</v>
      </c>
      <c r="I575">
        <v>2944.1488361342999</v>
      </c>
      <c r="J575">
        <f t="shared" si="57"/>
        <v>6.8074897119341574E-3</v>
      </c>
      <c r="K575">
        <v>2.1606999999999998</v>
      </c>
      <c r="Y575">
        <v>2944.1488361342999</v>
      </c>
      <c r="Z575">
        <v>6.8074897119341574E-3</v>
      </c>
      <c r="AC575">
        <v>2009</v>
      </c>
      <c r="AD575">
        <v>502</v>
      </c>
      <c r="AE575">
        <v>1</v>
      </c>
      <c r="AF575">
        <v>12</v>
      </c>
      <c r="AG575" t="s">
        <v>17</v>
      </c>
      <c r="AH575" t="s">
        <v>17</v>
      </c>
      <c r="AI575">
        <f t="shared" si="53"/>
        <v>3077.0880000000002</v>
      </c>
      <c r="AJ575" t="s">
        <v>17</v>
      </c>
      <c r="AK575" s="35">
        <v>1.8323</v>
      </c>
      <c r="AM575">
        <v>45.79</v>
      </c>
      <c r="AN575">
        <f t="shared" si="59"/>
        <v>3.0770880000000003</v>
      </c>
    </row>
    <row r="576" spans="3:40">
      <c r="C576">
        <v>2009</v>
      </c>
      <c r="D576">
        <v>502</v>
      </c>
      <c r="E576" s="372">
        <v>2</v>
      </c>
      <c r="F576" s="127">
        <v>6</v>
      </c>
      <c r="G576" s="127">
        <v>81</v>
      </c>
      <c r="H576">
        <v>0.62867333333333331</v>
      </c>
      <c r="I576">
        <v>4209.5086979649532</v>
      </c>
      <c r="J576">
        <f t="shared" si="57"/>
        <v>7.7613991769547325E-3</v>
      </c>
      <c r="K576">
        <v>2.3711000000000002</v>
      </c>
      <c r="Y576">
        <v>4209.5086979649532</v>
      </c>
      <c r="Z576">
        <v>7.7613991769547325E-3</v>
      </c>
      <c r="AC576">
        <v>2009</v>
      </c>
      <c r="AD576">
        <v>502</v>
      </c>
      <c r="AE576">
        <v>1</v>
      </c>
      <c r="AF576">
        <v>13</v>
      </c>
      <c r="AG576" t="s">
        <v>17</v>
      </c>
      <c r="AH576" t="s">
        <v>17</v>
      </c>
      <c r="AI576">
        <f t="shared" si="53"/>
        <v>4085.0880000000006</v>
      </c>
      <c r="AJ576" t="s">
        <v>17</v>
      </c>
      <c r="AK576" s="35">
        <v>2.0461999999999998</v>
      </c>
      <c r="AM576">
        <v>60.79</v>
      </c>
      <c r="AN576">
        <f t="shared" si="59"/>
        <v>4.0850880000000007</v>
      </c>
    </row>
    <row r="577" spans="3:40">
      <c r="C577">
        <v>2009</v>
      </c>
      <c r="D577">
        <v>502</v>
      </c>
      <c r="E577" s="372">
        <v>2</v>
      </c>
      <c r="F577" s="127">
        <v>7</v>
      </c>
      <c r="G577" s="127">
        <v>81</v>
      </c>
      <c r="H577">
        <v>0.66265666666666667</v>
      </c>
      <c r="I577">
        <v>5234.2172977296514</v>
      </c>
      <c r="J577">
        <f t="shared" si="57"/>
        <v>8.1809465020576139E-3</v>
      </c>
      <c r="K577">
        <v>2.1116999999999999</v>
      </c>
      <c r="Y577">
        <v>5234.2172977296514</v>
      </c>
      <c r="Z577">
        <v>8.1809465020576139E-3</v>
      </c>
      <c r="AC577">
        <v>2009</v>
      </c>
      <c r="AD577">
        <v>502</v>
      </c>
      <c r="AE577">
        <v>1</v>
      </c>
      <c r="AF577">
        <v>14</v>
      </c>
      <c r="AG577" t="s">
        <v>17</v>
      </c>
      <c r="AH577" t="s">
        <v>17</v>
      </c>
      <c r="AI577">
        <f t="shared" si="53"/>
        <v>2264.6400000000003</v>
      </c>
      <c r="AJ577" t="s">
        <v>17</v>
      </c>
      <c r="AK577" s="35">
        <v>1.8519000000000001</v>
      </c>
      <c r="AM577">
        <v>33.700000000000003</v>
      </c>
      <c r="AN577">
        <f t="shared" si="59"/>
        <v>2.2646400000000004</v>
      </c>
    </row>
    <row r="578" spans="3:40">
      <c r="C578">
        <v>2009</v>
      </c>
      <c r="D578">
        <v>502</v>
      </c>
      <c r="E578" s="372">
        <v>3</v>
      </c>
      <c r="F578" s="127">
        <v>1</v>
      </c>
      <c r="G578" s="127">
        <v>81</v>
      </c>
      <c r="H578">
        <v>0.30450666666666665</v>
      </c>
      <c r="I578">
        <v>1770.3917127674622</v>
      </c>
      <c r="J578">
        <f t="shared" si="57"/>
        <v>3.7593415637860081E-3</v>
      </c>
      <c r="K578">
        <v>1.9313</v>
      </c>
      <c r="Y578">
        <v>1770.3917127674622</v>
      </c>
      <c r="Z578">
        <v>3.7593415637860081E-3</v>
      </c>
      <c r="AC578">
        <v>2009</v>
      </c>
      <c r="AD578">
        <v>502</v>
      </c>
      <c r="AE578">
        <v>2</v>
      </c>
      <c r="AF578">
        <v>1</v>
      </c>
      <c r="AG578">
        <v>102</v>
      </c>
      <c r="AH578">
        <v>0.29194333333333333</v>
      </c>
      <c r="AI578">
        <f t="shared" si="53"/>
        <v>1605.4080000000004</v>
      </c>
      <c r="AJ578">
        <f t="shared" ref="AJ578:AJ584" si="60">AH578/AG578</f>
        <v>2.8621895424836602E-3</v>
      </c>
      <c r="AK578" s="35">
        <v>1.873</v>
      </c>
      <c r="AM578">
        <v>23.89</v>
      </c>
      <c r="AN578">
        <f t="shared" si="59"/>
        <v>1.6054080000000004</v>
      </c>
    </row>
    <row r="579" spans="3:40">
      <c r="C579">
        <v>2009</v>
      </c>
      <c r="D579">
        <v>502</v>
      </c>
      <c r="E579" s="372">
        <v>3</v>
      </c>
      <c r="F579" s="127">
        <v>2</v>
      </c>
      <c r="G579" s="127">
        <v>81</v>
      </c>
      <c r="H579">
        <v>0.31782666666666665</v>
      </c>
      <c r="I579">
        <v>1789.0227782177294</v>
      </c>
      <c r="J579">
        <f t="shared" si="57"/>
        <v>3.9237860082304522E-3</v>
      </c>
      <c r="K579">
        <v>1.9527000000000001</v>
      </c>
      <c r="Y579">
        <v>1789.0227782177294</v>
      </c>
      <c r="Z579">
        <v>3.9237860082304522E-3</v>
      </c>
      <c r="AC579">
        <v>2009</v>
      </c>
      <c r="AD579">
        <v>502</v>
      </c>
      <c r="AE579">
        <v>2</v>
      </c>
      <c r="AF579">
        <v>2</v>
      </c>
      <c r="AG579">
        <v>102</v>
      </c>
      <c r="AH579">
        <v>0.32094333333333336</v>
      </c>
      <c r="AI579">
        <f t="shared" si="53"/>
        <v>1544.9279999999999</v>
      </c>
      <c r="AJ579">
        <f t="shared" si="60"/>
        <v>3.1465032679738564E-3</v>
      </c>
      <c r="AK579" s="35">
        <v>1.8271999999999999</v>
      </c>
      <c r="AM579">
        <v>22.99</v>
      </c>
      <c r="AN579">
        <f t="shared" si="59"/>
        <v>1.5449279999999999</v>
      </c>
    </row>
    <row r="580" spans="3:40">
      <c r="C580">
        <v>2009</v>
      </c>
      <c r="D580">
        <v>502</v>
      </c>
      <c r="E580" s="372">
        <v>3</v>
      </c>
      <c r="F580" s="127">
        <v>3</v>
      </c>
      <c r="G580" s="127">
        <v>81</v>
      </c>
      <c r="H580">
        <v>0.43991333333333332</v>
      </c>
      <c r="I580">
        <v>2194.2484517610428</v>
      </c>
      <c r="J580">
        <f t="shared" si="57"/>
        <v>5.4310288065843619E-3</v>
      </c>
      <c r="K580">
        <v>2.0552000000000001</v>
      </c>
      <c r="Y580">
        <v>2194.2484517610428</v>
      </c>
      <c r="Z580">
        <v>5.4310288065843619E-3</v>
      </c>
      <c r="AC580">
        <v>2009</v>
      </c>
      <c r="AD580">
        <v>502</v>
      </c>
      <c r="AE580">
        <v>2</v>
      </c>
      <c r="AF580">
        <v>3</v>
      </c>
      <c r="AG580">
        <v>102</v>
      </c>
      <c r="AH580">
        <v>0.40887333333333337</v>
      </c>
      <c r="AI580">
        <f t="shared" si="53"/>
        <v>2337.2160000000003</v>
      </c>
      <c r="AJ580">
        <f t="shared" si="60"/>
        <v>4.0085620915032679E-3</v>
      </c>
      <c r="AK580" s="35">
        <v>1.7402</v>
      </c>
      <c r="AM580">
        <v>34.78</v>
      </c>
      <c r="AN580">
        <f t="shared" si="59"/>
        <v>2.3372160000000002</v>
      </c>
    </row>
    <row r="581" spans="3:40">
      <c r="C581">
        <v>2009</v>
      </c>
      <c r="D581">
        <v>502</v>
      </c>
      <c r="E581" s="372">
        <v>3</v>
      </c>
      <c r="F581" s="127">
        <v>4</v>
      </c>
      <c r="G581" s="127">
        <v>81</v>
      </c>
      <c r="H581">
        <v>0.51071</v>
      </c>
      <c r="I581">
        <v>2871.177163120753</v>
      </c>
      <c r="J581">
        <f t="shared" si="57"/>
        <v>6.305061728395062E-3</v>
      </c>
      <c r="K581">
        <v>1.9116</v>
      </c>
      <c r="Y581">
        <v>2871.177163120753</v>
      </c>
      <c r="Z581">
        <v>6.305061728395062E-3</v>
      </c>
      <c r="AC581">
        <v>2009</v>
      </c>
      <c r="AD581">
        <v>502</v>
      </c>
      <c r="AE581">
        <v>2</v>
      </c>
      <c r="AF581">
        <v>4</v>
      </c>
      <c r="AG581">
        <v>102</v>
      </c>
      <c r="AH581">
        <v>0.33687666666666666</v>
      </c>
      <c r="AI581">
        <f t="shared" ref="AI581:AI633" si="61">AN581*1000</f>
        <v>2050.2720000000004</v>
      </c>
      <c r="AJ581">
        <f t="shared" si="60"/>
        <v>3.3027124183006534E-3</v>
      </c>
      <c r="AK581" s="35">
        <v>1.726</v>
      </c>
      <c r="AM581">
        <v>30.51</v>
      </c>
      <c r="AN581">
        <f t="shared" si="59"/>
        <v>2.0502720000000005</v>
      </c>
    </row>
    <row r="582" spans="3:40">
      <c r="C582">
        <v>2009</v>
      </c>
      <c r="D582">
        <v>502</v>
      </c>
      <c r="E582" s="372">
        <v>3</v>
      </c>
      <c r="F582" s="127">
        <v>5</v>
      </c>
      <c r="G582" s="127">
        <v>81</v>
      </c>
      <c r="H582">
        <v>0.63913333333333344</v>
      </c>
      <c r="I582">
        <v>3509.2911547924077</v>
      </c>
      <c r="J582">
        <f t="shared" si="57"/>
        <v>7.8905349794238695E-3</v>
      </c>
      <c r="K582">
        <v>2.1084000000000001</v>
      </c>
      <c r="Y582">
        <v>3509.2911547924077</v>
      </c>
      <c r="Z582">
        <v>7.8905349794238695E-3</v>
      </c>
      <c r="AC582">
        <v>2009</v>
      </c>
      <c r="AD582">
        <v>502</v>
      </c>
      <c r="AE582">
        <v>2</v>
      </c>
      <c r="AF582">
        <v>5</v>
      </c>
      <c r="AG582">
        <v>102</v>
      </c>
      <c r="AH582">
        <v>0.58394000000000001</v>
      </c>
      <c r="AI582">
        <f t="shared" si="61"/>
        <v>2940.672</v>
      </c>
      <c r="AJ582">
        <f t="shared" si="60"/>
        <v>5.7249019607843142E-3</v>
      </c>
      <c r="AK582" s="35">
        <v>1.7422</v>
      </c>
      <c r="AM582">
        <v>43.76</v>
      </c>
      <c r="AN582">
        <f t="shared" si="59"/>
        <v>2.9406720000000002</v>
      </c>
    </row>
    <row r="583" spans="3:40">
      <c r="C583">
        <v>2009</v>
      </c>
      <c r="D583">
        <v>502</v>
      </c>
      <c r="E583" s="372">
        <v>3</v>
      </c>
      <c r="F583" s="127">
        <v>6</v>
      </c>
      <c r="G583" s="127">
        <v>81</v>
      </c>
      <c r="H583">
        <v>0.5982466666666667</v>
      </c>
      <c r="I583">
        <v>4181.5620997895503</v>
      </c>
      <c r="J583">
        <f t="shared" si="57"/>
        <v>7.3857613168724287E-3</v>
      </c>
      <c r="K583">
        <v>2.1913</v>
      </c>
      <c r="Y583">
        <v>4181.5620997895503</v>
      </c>
      <c r="Z583">
        <v>7.3857613168724287E-3</v>
      </c>
      <c r="AC583">
        <v>2009</v>
      </c>
      <c r="AD583">
        <v>502</v>
      </c>
      <c r="AE583">
        <v>2</v>
      </c>
      <c r="AF583">
        <v>6</v>
      </c>
      <c r="AG583">
        <v>102</v>
      </c>
      <c r="AH583">
        <v>0.63349</v>
      </c>
      <c r="AI583">
        <f t="shared" si="61"/>
        <v>4204.0320000000011</v>
      </c>
      <c r="AJ583">
        <f t="shared" si="60"/>
        <v>6.2106862745098038E-3</v>
      </c>
      <c r="AK583" s="35">
        <v>1.7302</v>
      </c>
      <c r="AM583">
        <v>62.56</v>
      </c>
      <c r="AN583">
        <f t="shared" si="59"/>
        <v>4.2040320000000007</v>
      </c>
    </row>
    <row r="584" spans="3:40">
      <c r="C584">
        <v>2009</v>
      </c>
      <c r="D584">
        <v>502</v>
      </c>
      <c r="E584" s="372">
        <v>3</v>
      </c>
      <c r="F584" s="127">
        <v>7</v>
      </c>
      <c r="G584" s="127">
        <v>81</v>
      </c>
      <c r="H584">
        <v>0.65289999999999992</v>
      </c>
      <c r="I584">
        <v>5406.5546531446244</v>
      </c>
      <c r="J584">
        <f t="shared" si="57"/>
        <v>8.060493827160493E-3</v>
      </c>
      <c r="K584">
        <v>2.2599999999999998</v>
      </c>
      <c r="Y584">
        <v>5406.5546531446244</v>
      </c>
      <c r="Z584">
        <v>8.060493827160493E-3</v>
      </c>
      <c r="AC584">
        <v>2009</v>
      </c>
      <c r="AD584">
        <v>502</v>
      </c>
      <c r="AE584">
        <v>2</v>
      </c>
      <c r="AF584">
        <v>7</v>
      </c>
      <c r="AG584">
        <v>102</v>
      </c>
      <c r="AH584">
        <v>0.77048000000000005</v>
      </c>
      <c r="AI584">
        <f t="shared" si="61"/>
        <v>5227.4880000000012</v>
      </c>
      <c r="AJ584">
        <f t="shared" si="60"/>
        <v>7.5537254901960789E-3</v>
      </c>
      <c r="AK584" s="35">
        <v>1.8384</v>
      </c>
      <c r="AM584">
        <v>77.790000000000006</v>
      </c>
      <c r="AN584">
        <f t="shared" si="59"/>
        <v>5.227488000000001</v>
      </c>
    </row>
    <row r="585" spans="3:40">
      <c r="C585">
        <v>2009</v>
      </c>
      <c r="D585">
        <v>502</v>
      </c>
      <c r="E585" s="372">
        <v>4</v>
      </c>
      <c r="F585" s="127">
        <v>1</v>
      </c>
      <c r="G585" s="127">
        <v>81</v>
      </c>
      <c r="H585">
        <v>0.32581333333333334</v>
      </c>
      <c r="I585">
        <v>1433.4799458751295</v>
      </c>
      <c r="J585">
        <f t="shared" si="57"/>
        <v>4.0223868312757203E-3</v>
      </c>
      <c r="K585">
        <v>2.1880999999999999</v>
      </c>
      <c r="Y585">
        <v>1433.4799458751295</v>
      </c>
      <c r="Z585">
        <v>4.0223868312757203E-3</v>
      </c>
      <c r="AC585">
        <v>2009</v>
      </c>
      <c r="AD585">
        <v>502</v>
      </c>
      <c r="AE585">
        <v>2</v>
      </c>
      <c r="AF585">
        <v>8</v>
      </c>
      <c r="AG585" t="s">
        <v>17</v>
      </c>
      <c r="AH585" t="s">
        <v>17</v>
      </c>
      <c r="AI585">
        <f t="shared" si="61"/>
        <v>2714.2080000000005</v>
      </c>
      <c r="AJ585" t="s">
        <v>17</v>
      </c>
      <c r="AK585" s="35">
        <v>1.7569999999999999</v>
      </c>
      <c r="AM585">
        <v>40.39</v>
      </c>
      <c r="AN585">
        <f t="shared" si="59"/>
        <v>2.7142080000000006</v>
      </c>
    </row>
    <row r="586" spans="3:40">
      <c r="C586">
        <v>2009</v>
      </c>
      <c r="D586">
        <v>502</v>
      </c>
      <c r="E586" s="372">
        <v>4</v>
      </c>
      <c r="F586" s="127">
        <v>2</v>
      </c>
      <c r="G586" s="127">
        <v>81</v>
      </c>
      <c r="H586">
        <v>0.29757666666666666</v>
      </c>
      <c r="I586">
        <v>1484.7153758633642</v>
      </c>
      <c r="J586">
        <f t="shared" si="57"/>
        <v>3.6737860082304524E-3</v>
      </c>
      <c r="K586">
        <v>2.0804999999999998</v>
      </c>
      <c r="Y586">
        <v>1484.7153758633642</v>
      </c>
      <c r="Z586">
        <v>3.6737860082304524E-3</v>
      </c>
      <c r="AC586">
        <v>2009</v>
      </c>
      <c r="AD586">
        <v>502</v>
      </c>
      <c r="AE586">
        <v>2</v>
      </c>
      <c r="AF586">
        <v>9</v>
      </c>
      <c r="AG586" t="s">
        <v>17</v>
      </c>
      <c r="AH586" t="s">
        <v>17</v>
      </c>
      <c r="AI586">
        <f t="shared" si="61"/>
        <v>3008.5440000000008</v>
      </c>
      <c r="AJ586" t="s">
        <v>17</v>
      </c>
      <c r="AK586" s="35">
        <v>1.7793000000000001</v>
      </c>
      <c r="AM586">
        <v>44.77</v>
      </c>
      <c r="AN586">
        <f t="shared" si="59"/>
        <v>3.008544000000001</v>
      </c>
    </row>
    <row r="587" spans="3:40">
      <c r="C587">
        <v>2009</v>
      </c>
      <c r="D587">
        <v>502</v>
      </c>
      <c r="E587" s="372">
        <v>4</v>
      </c>
      <c r="F587" s="127">
        <v>3</v>
      </c>
      <c r="G587" s="127">
        <v>81</v>
      </c>
      <c r="H587">
        <v>0.31788</v>
      </c>
      <c r="I587">
        <v>2015.7007411959814</v>
      </c>
      <c r="J587">
        <f t="shared" si="57"/>
        <v>3.9244444444444448E-3</v>
      </c>
      <c r="K587">
        <v>2.1473</v>
      </c>
      <c r="Y587">
        <v>2015.7007411959814</v>
      </c>
      <c r="Z587">
        <v>3.9244444444444448E-3</v>
      </c>
      <c r="AC587">
        <v>2009</v>
      </c>
      <c r="AD587">
        <v>502</v>
      </c>
      <c r="AE587">
        <v>2</v>
      </c>
      <c r="AF587">
        <v>10</v>
      </c>
      <c r="AG587" t="s">
        <v>17</v>
      </c>
      <c r="AH587" t="s">
        <v>17</v>
      </c>
      <c r="AI587">
        <f t="shared" si="61"/>
        <v>3258.5280000000002</v>
      </c>
      <c r="AJ587" t="s">
        <v>17</v>
      </c>
      <c r="AK587" s="35">
        <v>1.6800999999999999</v>
      </c>
      <c r="AM587">
        <v>48.49</v>
      </c>
      <c r="AN587">
        <f t="shared" si="59"/>
        <v>3.2585280000000001</v>
      </c>
    </row>
    <row r="588" spans="3:40">
      <c r="C588">
        <v>2009</v>
      </c>
      <c r="D588">
        <v>502</v>
      </c>
      <c r="E588" s="372">
        <v>4</v>
      </c>
      <c r="F588" s="127">
        <v>4</v>
      </c>
      <c r="G588" s="127">
        <v>81</v>
      </c>
      <c r="H588">
        <v>0.48442666666666662</v>
      </c>
      <c r="I588">
        <v>2840.1253873703081</v>
      </c>
      <c r="J588">
        <f t="shared" si="57"/>
        <v>5.9805761316872423E-3</v>
      </c>
      <c r="K588">
        <v>2.0093000000000001</v>
      </c>
      <c r="Y588">
        <v>2840.1253873703081</v>
      </c>
      <c r="Z588">
        <v>5.9805761316872423E-3</v>
      </c>
      <c r="AC588">
        <v>2009</v>
      </c>
      <c r="AD588">
        <v>502</v>
      </c>
      <c r="AE588">
        <v>2</v>
      </c>
      <c r="AF588">
        <v>11</v>
      </c>
      <c r="AG588" t="s">
        <v>17</v>
      </c>
      <c r="AH588" t="s">
        <v>17</v>
      </c>
      <c r="AI588">
        <f t="shared" si="61"/>
        <v>3059.6160000000004</v>
      </c>
      <c r="AJ588" t="s">
        <v>17</v>
      </c>
      <c r="AK588" s="35">
        <v>1.7749999999999999</v>
      </c>
      <c r="AM588">
        <v>45.53</v>
      </c>
      <c r="AN588">
        <f t="shared" si="59"/>
        <v>3.0596160000000006</v>
      </c>
    </row>
    <row r="589" spans="3:40">
      <c r="C589">
        <v>2009</v>
      </c>
      <c r="D589">
        <v>502</v>
      </c>
      <c r="E589" s="372">
        <v>4</v>
      </c>
      <c r="F589" s="127">
        <v>5</v>
      </c>
      <c r="G589" s="127">
        <v>81</v>
      </c>
      <c r="H589">
        <v>0.61470999999999998</v>
      </c>
      <c r="I589">
        <v>2840.1253873703081</v>
      </c>
      <c r="J589">
        <f t="shared" si="57"/>
        <v>7.5890123456790123E-3</v>
      </c>
      <c r="K589">
        <v>2.1526000000000001</v>
      </c>
      <c r="Y589">
        <v>2840.1253873703081</v>
      </c>
      <c r="Z589">
        <v>7.5890123456790123E-3</v>
      </c>
      <c r="AC589">
        <v>2009</v>
      </c>
      <c r="AD589">
        <v>502</v>
      </c>
      <c r="AE589">
        <v>2</v>
      </c>
      <c r="AF589">
        <v>12</v>
      </c>
      <c r="AG589" t="s">
        <v>17</v>
      </c>
      <c r="AH589" t="s">
        <v>17</v>
      </c>
      <c r="AI589">
        <f t="shared" si="61"/>
        <v>4013.8560000000007</v>
      </c>
      <c r="AJ589" t="s">
        <v>17</v>
      </c>
      <c r="AK589" s="35">
        <v>1.6883999999999999</v>
      </c>
      <c r="AM589">
        <v>59.73</v>
      </c>
      <c r="AN589">
        <f t="shared" si="59"/>
        <v>4.0138560000000005</v>
      </c>
    </row>
    <row r="590" spans="3:40">
      <c r="C590">
        <v>2009</v>
      </c>
      <c r="D590">
        <v>502</v>
      </c>
      <c r="E590" s="372">
        <v>4</v>
      </c>
      <c r="F590" s="127">
        <v>6</v>
      </c>
      <c r="G590" s="127">
        <v>81</v>
      </c>
      <c r="H590">
        <v>0.67535333333333336</v>
      </c>
      <c r="I590">
        <v>3909.8590619731526</v>
      </c>
      <c r="J590">
        <f t="shared" si="57"/>
        <v>8.3376954732510295E-3</v>
      </c>
      <c r="K590">
        <v>2.2888000000000002</v>
      </c>
      <c r="Y590">
        <v>3909.8590619731526</v>
      </c>
      <c r="Z590">
        <v>8.3376954732510295E-3</v>
      </c>
      <c r="AC590">
        <v>2009</v>
      </c>
      <c r="AD590">
        <v>502</v>
      </c>
      <c r="AE590">
        <v>2</v>
      </c>
      <c r="AF590">
        <v>13</v>
      </c>
      <c r="AG590" t="s">
        <v>17</v>
      </c>
      <c r="AH590" t="s">
        <v>17</v>
      </c>
      <c r="AI590">
        <f t="shared" si="61"/>
        <v>5040.0000000000009</v>
      </c>
      <c r="AJ590" t="s">
        <v>17</v>
      </c>
      <c r="AK590" s="35">
        <v>1.9088000000000001</v>
      </c>
      <c r="AM590">
        <v>75</v>
      </c>
      <c r="AN590">
        <f t="shared" si="59"/>
        <v>5.0400000000000009</v>
      </c>
    </row>
    <row r="591" spans="3:40">
      <c r="C591">
        <v>2009</v>
      </c>
      <c r="D591">
        <v>502</v>
      </c>
      <c r="E591" s="372">
        <v>4</v>
      </c>
      <c r="F591" s="127">
        <v>7</v>
      </c>
      <c r="G591" s="127">
        <v>81</v>
      </c>
      <c r="H591">
        <v>0.66573000000000004</v>
      </c>
      <c r="I591">
        <v>4819.6760914612069</v>
      </c>
      <c r="J591">
        <f t="shared" si="57"/>
        <v>8.2188888888888902E-3</v>
      </c>
      <c r="K591">
        <v>2.056</v>
      </c>
      <c r="Y591">
        <v>4819.6760914612069</v>
      </c>
      <c r="Z591">
        <v>8.2188888888888902E-3</v>
      </c>
      <c r="AC591">
        <v>2009</v>
      </c>
      <c r="AD591">
        <v>502</v>
      </c>
      <c r="AE591">
        <v>2</v>
      </c>
      <c r="AF591">
        <v>14</v>
      </c>
      <c r="AG591" t="s">
        <v>17</v>
      </c>
      <c r="AH591" t="s">
        <v>17</v>
      </c>
      <c r="AI591">
        <f t="shared" si="61"/>
        <v>3204.0960000000005</v>
      </c>
      <c r="AJ591" t="s">
        <v>17</v>
      </c>
      <c r="AK591" s="35">
        <v>1.6756</v>
      </c>
      <c r="AM591">
        <v>47.68</v>
      </c>
      <c r="AN591">
        <f t="shared" si="59"/>
        <v>3.2040960000000003</v>
      </c>
    </row>
    <row r="592" spans="3:40">
      <c r="C592">
        <v>2009</v>
      </c>
      <c r="D592">
        <v>502</v>
      </c>
      <c r="E592" s="372">
        <v>1</v>
      </c>
      <c r="F592" s="127">
        <v>1</v>
      </c>
      <c r="G592" s="127">
        <v>87</v>
      </c>
      <c r="H592">
        <v>0.28336</v>
      </c>
      <c r="I592">
        <v>1506.4516188886762</v>
      </c>
      <c r="J592">
        <f t="shared" si="57"/>
        <v>3.2570114942528736E-3</v>
      </c>
      <c r="K592">
        <v>2.1013000000000002</v>
      </c>
      <c r="Y592">
        <v>1506.4516188886762</v>
      </c>
      <c r="Z592">
        <v>3.2570114942528736E-3</v>
      </c>
      <c r="AC592">
        <v>2009</v>
      </c>
      <c r="AD592">
        <v>502</v>
      </c>
      <c r="AE592">
        <v>3</v>
      </c>
      <c r="AF592">
        <v>1</v>
      </c>
      <c r="AG592">
        <v>102</v>
      </c>
      <c r="AH592">
        <v>0.30109000000000002</v>
      </c>
      <c r="AI592">
        <f t="shared" si="61"/>
        <v>1768.0320000000002</v>
      </c>
      <c r="AJ592">
        <f t="shared" ref="AJ592:AJ598" si="62">AH592/AG592</f>
        <v>2.9518627450980397E-3</v>
      </c>
      <c r="AK592" s="35">
        <v>1.7213000000000001</v>
      </c>
      <c r="AM592">
        <v>26.31</v>
      </c>
      <c r="AN592">
        <f t="shared" si="59"/>
        <v>1.768032</v>
      </c>
    </row>
    <row r="593" spans="3:40">
      <c r="C593">
        <v>2009</v>
      </c>
      <c r="D593">
        <v>502</v>
      </c>
      <c r="E593" s="372">
        <v>1</v>
      </c>
      <c r="F593" s="127">
        <v>2</v>
      </c>
      <c r="G593" s="127">
        <v>87</v>
      </c>
      <c r="H593">
        <v>0.22885333333333333</v>
      </c>
      <c r="I593">
        <v>1407.0859364872506</v>
      </c>
      <c r="J593">
        <f t="shared" si="57"/>
        <v>2.6304980842911875E-3</v>
      </c>
      <c r="K593">
        <v>2.0870000000000002</v>
      </c>
      <c r="Y593">
        <v>1407.0859364872506</v>
      </c>
      <c r="Z593">
        <v>2.6304980842911875E-3</v>
      </c>
      <c r="AC593">
        <v>2009</v>
      </c>
      <c r="AD593">
        <v>502</v>
      </c>
      <c r="AE593">
        <v>3</v>
      </c>
      <c r="AF593">
        <v>2</v>
      </c>
      <c r="AG593">
        <v>102</v>
      </c>
      <c r="AH593">
        <v>0.29843666666666668</v>
      </c>
      <c r="AI593">
        <f t="shared" si="61"/>
        <v>1786.8480000000002</v>
      </c>
      <c r="AJ593">
        <f t="shared" si="62"/>
        <v>2.9258496732026146E-3</v>
      </c>
      <c r="AK593" s="35">
        <v>1.7767999999999999</v>
      </c>
      <c r="AM593">
        <v>26.59</v>
      </c>
      <c r="AN593">
        <f t="shared" si="59"/>
        <v>1.7868480000000002</v>
      </c>
    </row>
    <row r="594" spans="3:40">
      <c r="C594">
        <v>2009</v>
      </c>
      <c r="D594">
        <v>502</v>
      </c>
      <c r="E594" s="372">
        <v>1</v>
      </c>
      <c r="F594" s="127">
        <v>3</v>
      </c>
      <c r="G594" s="127">
        <v>87</v>
      </c>
      <c r="H594">
        <v>0.40421333333333331</v>
      </c>
      <c r="I594">
        <v>1428.8221795125628</v>
      </c>
      <c r="J594">
        <f t="shared" si="57"/>
        <v>4.6461302681992337E-3</v>
      </c>
      <c r="K594">
        <v>2.0314000000000001</v>
      </c>
      <c r="Y594">
        <v>1428.8221795125628</v>
      </c>
      <c r="Z594">
        <v>4.6461302681992337E-3</v>
      </c>
      <c r="AC594">
        <v>2009</v>
      </c>
      <c r="AD594">
        <v>502</v>
      </c>
      <c r="AE594">
        <v>3</v>
      </c>
      <c r="AF594">
        <v>3</v>
      </c>
      <c r="AG594">
        <v>102</v>
      </c>
      <c r="AH594">
        <v>0.42802333333333326</v>
      </c>
      <c r="AI594">
        <f t="shared" si="61"/>
        <v>2191.3920000000003</v>
      </c>
      <c r="AJ594">
        <f t="shared" si="62"/>
        <v>4.1963071895424831E-3</v>
      </c>
      <c r="AK594" s="35">
        <v>1.8186</v>
      </c>
      <c r="AM594">
        <v>32.61</v>
      </c>
      <c r="AN594">
        <f t="shared" si="59"/>
        <v>2.1913920000000005</v>
      </c>
    </row>
    <row r="595" spans="3:40">
      <c r="C595">
        <v>2009</v>
      </c>
      <c r="D595">
        <v>502</v>
      </c>
      <c r="E595" s="372">
        <v>1</v>
      </c>
      <c r="F595" s="127">
        <v>4</v>
      </c>
      <c r="G595" s="127">
        <v>87</v>
      </c>
      <c r="H595">
        <v>0.36018</v>
      </c>
      <c r="I595">
        <v>2380.5591062637154</v>
      </c>
      <c r="J595">
        <f t="shared" si="57"/>
        <v>4.1399999999999996E-3</v>
      </c>
      <c r="K595">
        <v>2.0882000000000001</v>
      </c>
      <c r="Y595">
        <v>2380.5591062637154</v>
      </c>
      <c r="Z595">
        <v>4.1399999999999996E-3</v>
      </c>
      <c r="AC595">
        <v>2009</v>
      </c>
      <c r="AD595">
        <v>502</v>
      </c>
      <c r="AE595">
        <v>3</v>
      </c>
      <c r="AF595">
        <v>4</v>
      </c>
      <c r="AG595">
        <v>102</v>
      </c>
      <c r="AH595">
        <v>0.50137666666666669</v>
      </c>
      <c r="AI595">
        <f t="shared" si="61"/>
        <v>2867.4240000000004</v>
      </c>
      <c r="AJ595">
        <f t="shared" si="62"/>
        <v>4.9154575163398691E-3</v>
      </c>
      <c r="AK595" s="35">
        <v>1.6214</v>
      </c>
      <c r="AM595">
        <v>42.67</v>
      </c>
      <c r="AN595">
        <f t="shared" si="59"/>
        <v>2.8674240000000006</v>
      </c>
    </row>
    <row r="596" spans="3:40">
      <c r="C596">
        <v>2009</v>
      </c>
      <c r="D596">
        <v>502</v>
      </c>
      <c r="E596" s="372">
        <v>1</v>
      </c>
      <c r="F596" s="127">
        <v>5</v>
      </c>
      <c r="G596" s="127">
        <v>87</v>
      </c>
      <c r="H596">
        <v>0.45278999999999997</v>
      </c>
      <c r="I596">
        <v>2416.2686483767275</v>
      </c>
      <c r="J596">
        <f t="shared" si="57"/>
        <v>5.2044827586206896E-3</v>
      </c>
      <c r="K596">
        <v>2.1533000000000002</v>
      </c>
      <c r="Y596">
        <v>2416.2686483767275</v>
      </c>
      <c r="Z596">
        <v>5.2044827586206896E-3</v>
      </c>
      <c r="AC596">
        <v>2009</v>
      </c>
      <c r="AD596">
        <v>502</v>
      </c>
      <c r="AE596">
        <v>3</v>
      </c>
      <c r="AF596">
        <v>5</v>
      </c>
      <c r="AG596">
        <v>102</v>
      </c>
      <c r="AH596">
        <v>0.60621333333333327</v>
      </c>
      <c r="AI596">
        <f t="shared" si="61"/>
        <v>3505.152</v>
      </c>
      <c r="AJ596">
        <f t="shared" si="62"/>
        <v>5.9432679738562087E-3</v>
      </c>
      <c r="AK596" s="35">
        <v>1.7139</v>
      </c>
      <c r="AM596">
        <v>52.16</v>
      </c>
      <c r="AN596">
        <f t="shared" si="59"/>
        <v>3.5051519999999998</v>
      </c>
    </row>
    <row r="597" spans="3:40">
      <c r="C597">
        <v>2009</v>
      </c>
      <c r="D597">
        <v>502</v>
      </c>
      <c r="E597" s="372">
        <v>1</v>
      </c>
      <c r="F597" s="127">
        <v>6</v>
      </c>
      <c r="G597" s="127">
        <v>87</v>
      </c>
      <c r="H597">
        <v>0.50039</v>
      </c>
      <c r="I597">
        <v>3113.3810139742277</v>
      </c>
      <c r="J597">
        <f t="shared" si="57"/>
        <v>5.7516091954022989E-3</v>
      </c>
      <c r="K597">
        <v>2.2052999999999998</v>
      </c>
      <c r="Y597">
        <v>3113.3810139742277</v>
      </c>
      <c r="Z597">
        <v>5.7516091954022989E-3</v>
      </c>
      <c r="AC597">
        <v>2009</v>
      </c>
      <c r="AD597">
        <v>502</v>
      </c>
      <c r="AE597">
        <v>3</v>
      </c>
      <c r="AF597">
        <v>6</v>
      </c>
      <c r="AG597">
        <v>102</v>
      </c>
      <c r="AH597">
        <v>0.63002000000000002</v>
      </c>
      <c r="AI597">
        <f t="shared" si="61"/>
        <v>4176.4800000000005</v>
      </c>
      <c r="AJ597">
        <f t="shared" si="62"/>
        <v>6.1766666666666671E-3</v>
      </c>
      <c r="AK597" s="35">
        <v>1.9133</v>
      </c>
      <c r="AM597">
        <v>62.15</v>
      </c>
      <c r="AN597">
        <f t="shared" si="59"/>
        <v>4.1764800000000006</v>
      </c>
    </row>
    <row r="598" spans="3:40">
      <c r="C598">
        <v>2009</v>
      </c>
      <c r="D598">
        <v>502</v>
      </c>
      <c r="E598" s="372">
        <v>1</v>
      </c>
      <c r="F598" s="127">
        <v>7</v>
      </c>
      <c r="G598" s="127">
        <v>87</v>
      </c>
      <c r="H598">
        <v>0.53907000000000005</v>
      </c>
      <c r="I598">
        <v>4195.5353988772522</v>
      </c>
      <c r="J598">
        <f t="shared" si="57"/>
        <v>6.1962068965517245E-3</v>
      </c>
      <c r="K598">
        <v>2.3382999999999998</v>
      </c>
      <c r="Y598">
        <v>4195.5353988772522</v>
      </c>
      <c r="Z598">
        <v>6.1962068965517245E-3</v>
      </c>
      <c r="AC598">
        <v>2009</v>
      </c>
      <c r="AD598">
        <v>502</v>
      </c>
      <c r="AE598">
        <v>3</v>
      </c>
      <c r="AF598">
        <v>7</v>
      </c>
      <c r="AG598">
        <v>102</v>
      </c>
      <c r="AH598">
        <v>0.70982999999999985</v>
      </c>
      <c r="AI598">
        <f t="shared" si="61"/>
        <v>5400.1920000000009</v>
      </c>
      <c r="AJ598">
        <f t="shared" si="62"/>
        <v>6.9591176470588222E-3</v>
      </c>
      <c r="AK598" s="35">
        <v>1.8194999999999999</v>
      </c>
      <c r="AM598">
        <v>80.36</v>
      </c>
      <c r="AN598">
        <f t="shared" si="59"/>
        <v>5.4001920000000005</v>
      </c>
    </row>
    <row r="599" spans="3:40">
      <c r="C599">
        <v>2009</v>
      </c>
      <c r="D599">
        <v>502</v>
      </c>
      <c r="E599" s="372">
        <v>2</v>
      </c>
      <c r="F599" s="127">
        <v>1</v>
      </c>
      <c r="G599" s="127">
        <v>87</v>
      </c>
      <c r="H599">
        <v>0.29467333333333329</v>
      </c>
      <c r="I599">
        <v>1607.3698900776242</v>
      </c>
      <c r="J599">
        <f t="shared" si="57"/>
        <v>3.3870498084291184E-3</v>
      </c>
      <c r="K599">
        <v>2.3283</v>
      </c>
      <c r="Y599">
        <v>1607.3698900776242</v>
      </c>
      <c r="Z599">
        <v>3.3870498084291184E-3</v>
      </c>
      <c r="AC599">
        <v>2009</v>
      </c>
      <c r="AD599">
        <v>502</v>
      </c>
      <c r="AE599">
        <v>3</v>
      </c>
      <c r="AF599">
        <v>8</v>
      </c>
      <c r="AG599" t="s">
        <v>17</v>
      </c>
      <c r="AH599" t="s">
        <v>17</v>
      </c>
      <c r="AI599">
        <f t="shared" si="61"/>
        <v>3562.2720000000004</v>
      </c>
      <c r="AJ599" t="s">
        <v>17</v>
      </c>
      <c r="AK599" s="35">
        <v>1.7464</v>
      </c>
      <c r="AM599">
        <v>53.01</v>
      </c>
      <c r="AN599">
        <f t="shared" si="59"/>
        <v>3.5622720000000005</v>
      </c>
    </row>
    <row r="600" spans="3:40">
      <c r="C600">
        <v>2009</v>
      </c>
      <c r="D600">
        <v>502</v>
      </c>
      <c r="E600" s="372">
        <v>2</v>
      </c>
      <c r="F600" s="127">
        <v>2</v>
      </c>
      <c r="G600" s="127">
        <v>87</v>
      </c>
      <c r="H600">
        <v>0.32232</v>
      </c>
      <c r="I600">
        <v>1546.8189273642552</v>
      </c>
      <c r="J600">
        <f t="shared" si="57"/>
        <v>3.7048275862068963E-3</v>
      </c>
      <c r="K600">
        <v>2.1676000000000002</v>
      </c>
      <c r="Y600">
        <v>1546.8189273642552</v>
      </c>
      <c r="Z600">
        <v>3.7048275862068963E-3</v>
      </c>
      <c r="AC600">
        <v>2009</v>
      </c>
      <c r="AD600">
        <v>502</v>
      </c>
      <c r="AE600">
        <v>3</v>
      </c>
      <c r="AF600">
        <v>9</v>
      </c>
      <c r="AG600" t="s">
        <v>17</v>
      </c>
      <c r="AH600" t="s">
        <v>17</v>
      </c>
      <c r="AI600">
        <f t="shared" si="61"/>
        <v>3536.0640000000003</v>
      </c>
      <c r="AJ600" t="s">
        <v>17</v>
      </c>
      <c r="AK600" s="35">
        <v>1.7155</v>
      </c>
      <c r="AM600">
        <v>52.62</v>
      </c>
      <c r="AN600">
        <f t="shared" si="59"/>
        <v>3.5360640000000001</v>
      </c>
    </row>
    <row r="601" spans="3:40">
      <c r="C601">
        <v>2009</v>
      </c>
      <c r="D601">
        <v>502</v>
      </c>
      <c r="E601" s="372">
        <v>2</v>
      </c>
      <c r="F601" s="127">
        <v>3</v>
      </c>
      <c r="G601" s="127">
        <v>87</v>
      </c>
      <c r="H601">
        <v>0.42230999999999996</v>
      </c>
      <c r="I601">
        <v>2340.1917977881362</v>
      </c>
      <c r="J601">
        <f t="shared" si="57"/>
        <v>4.8541379310344827E-3</v>
      </c>
      <c r="K601">
        <v>1.9601999999999999</v>
      </c>
      <c r="Y601">
        <v>2340.1917977881362</v>
      </c>
      <c r="Z601">
        <v>4.8541379310344827E-3</v>
      </c>
      <c r="AC601">
        <v>2009</v>
      </c>
      <c r="AD601">
        <v>502</v>
      </c>
      <c r="AE601">
        <v>3</v>
      </c>
      <c r="AF601">
        <v>10</v>
      </c>
      <c r="AG601" t="s">
        <v>17</v>
      </c>
      <c r="AH601" t="s">
        <v>17</v>
      </c>
      <c r="AI601">
        <f t="shared" si="61"/>
        <v>3898.9440000000009</v>
      </c>
      <c r="AJ601" t="s">
        <v>17</v>
      </c>
      <c r="AK601" s="35">
        <v>1.6594</v>
      </c>
      <c r="AM601">
        <v>58.02</v>
      </c>
      <c r="AN601">
        <f t="shared" si="59"/>
        <v>3.8989440000000011</v>
      </c>
    </row>
    <row r="602" spans="3:40">
      <c r="C602">
        <v>2009</v>
      </c>
      <c r="D602">
        <v>502</v>
      </c>
      <c r="E602" s="372">
        <v>2</v>
      </c>
      <c r="F602" s="127">
        <v>4</v>
      </c>
      <c r="G602" s="127">
        <v>87</v>
      </c>
      <c r="H602">
        <v>0.35915000000000002</v>
      </c>
      <c r="I602">
        <v>2052.9628720965156</v>
      </c>
      <c r="J602">
        <f t="shared" si="57"/>
        <v>4.1281609195402301E-3</v>
      </c>
      <c r="K602">
        <v>2.093</v>
      </c>
      <c r="Y602">
        <v>2052.9628720965156</v>
      </c>
      <c r="Z602">
        <v>4.1281609195402301E-3</v>
      </c>
      <c r="AC602">
        <v>2009</v>
      </c>
      <c r="AD602">
        <v>502</v>
      </c>
      <c r="AE602">
        <v>3</v>
      </c>
      <c r="AF602">
        <v>11</v>
      </c>
      <c r="AG602" t="s">
        <v>17</v>
      </c>
      <c r="AH602" t="s">
        <v>17</v>
      </c>
      <c r="AI602">
        <f t="shared" si="61"/>
        <v>4314.2400000000007</v>
      </c>
      <c r="AJ602" t="s">
        <v>17</v>
      </c>
      <c r="AK602" s="35">
        <v>1.6189</v>
      </c>
      <c r="AM602">
        <v>64.2</v>
      </c>
      <c r="AN602">
        <f t="shared" si="59"/>
        <v>4.3142400000000007</v>
      </c>
    </row>
    <row r="603" spans="3:40">
      <c r="C603">
        <v>2009</v>
      </c>
      <c r="D603">
        <v>502</v>
      </c>
      <c r="E603" s="372">
        <v>2</v>
      </c>
      <c r="F603" s="127">
        <v>5</v>
      </c>
      <c r="G603" s="127">
        <v>87</v>
      </c>
      <c r="H603">
        <v>0.58477666666666661</v>
      </c>
      <c r="I603">
        <v>2944.1488361342999</v>
      </c>
      <c r="J603">
        <f t="shared" si="57"/>
        <v>6.7215708812260527E-3</v>
      </c>
      <c r="K603">
        <v>2.153</v>
      </c>
      <c r="Y603">
        <v>2944.1488361342999</v>
      </c>
      <c r="Z603">
        <v>6.7215708812260527E-3</v>
      </c>
      <c r="AC603">
        <v>2009</v>
      </c>
      <c r="AD603">
        <v>502</v>
      </c>
      <c r="AE603">
        <v>3</v>
      </c>
      <c r="AF603">
        <v>12</v>
      </c>
      <c r="AG603" t="s">
        <v>17</v>
      </c>
      <c r="AH603" t="s">
        <v>17</v>
      </c>
      <c r="AI603">
        <f t="shared" si="61"/>
        <v>3531.36</v>
      </c>
      <c r="AJ603" t="s">
        <v>17</v>
      </c>
      <c r="AK603" s="35">
        <v>1.6649</v>
      </c>
      <c r="AM603">
        <v>52.55</v>
      </c>
      <c r="AN603">
        <f t="shared" si="59"/>
        <v>3.5313600000000003</v>
      </c>
    </row>
    <row r="604" spans="3:40">
      <c r="C604">
        <v>2009</v>
      </c>
      <c r="D604">
        <v>502</v>
      </c>
      <c r="E604" s="372">
        <v>2</v>
      </c>
      <c r="F604" s="127">
        <v>6</v>
      </c>
      <c r="G604" s="127">
        <v>87</v>
      </c>
      <c r="H604">
        <v>0.64266999999999996</v>
      </c>
      <c r="I604">
        <v>4209.5086979649532</v>
      </c>
      <c r="J604">
        <f t="shared" si="57"/>
        <v>7.3870114942528728E-3</v>
      </c>
      <c r="K604">
        <v>2.2330000000000001</v>
      </c>
      <c r="Y604">
        <v>4209.5086979649532</v>
      </c>
      <c r="Z604">
        <v>7.3870114942528728E-3</v>
      </c>
      <c r="AC604">
        <v>2009</v>
      </c>
      <c r="AD604">
        <v>502</v>
      </c>
      <c r="AE604">
        <v>3</v>
      </c>
      <c r="AF604">
        <v>13</v>
      </c>
      <c r="AG604" t="s">
        <v>17</v>
      </c>
      <c r="AH604" t="s">
        <v>17</v>
      </c>
      <c r="AI604">
        <f t="shared" si="61"/>
        <v>4898.88</v>
      </c>
      <c r="AJ604" t="s">
        <v>17</v>
      </c>
      <c r="AK604" s="35">
        <v>1.7276</v>
      </c>
      <c r="AM604">
        <v>72.900000000000006</v>
      </c>
      <c r="AN604">
        <f t="shared" si="59"/>
        <v>4.8988800000000001</v>
      </c>
    </row>
    <row r="605" spans="3:40">
      <c r="C605">
        <v>2009</v>
      </c>
      <c r="D605">
        <v>502</v>
      </c>
      <c r="E605" s="372">
        <v>2</v>
      </c>
      <c r="F605" s="127">
        <v>7</v>
      </c>
      <c r="G605" s="127">
        <v>87</v>
      </c>
      <c r="H605">
        <v>0.74114999999999986</v>
      </c>
      <c r="I605">
        <v>5234.2172977296514</v>
      </c>
      <c r="J605">
        <f t="shared" si="57"/>
        <v>8.5189655172413781E-3</v>
      </c>
      <c r="K605">
        <v>1.9278999999999999</v>
      </c>
      <c r="Y605">
        <v>5234.2172977296514</v>
      </c>
      <c r="Z605">
        <v>8.5189655172413781E-3</v>
      </c>
      <c r="AC605">
        <v>2009</v>
      </c>
      <c r="AD605">
        <v>502</v>
      </c>
      <c r="AE605">
        <v>3</v>
      </c>
      <c r="AF605">
        <v>14</v>
      </c>
      <c r="AG605" t="s">
        <v>17</v>
      </c>
      <c r="AH605" t="s">
        <v>17</v>
      </c>
      <c r="AI605">
        <f t="shared" si="61"/>
        <v>3194.6880000000006</v>
      </c>
      <c r="AJ605" t="s">
        <v>17</v>
      </c>
      <c r="AK605" s="35">
        <v>1.6997</v>
      </c>
      <c r="AM605">
        <v>47.54</v>
      </c>
      <c r="AN605">
        <f t="shared" si="59"/>
        <v>3.1946880000000006</v>
      </c>
    </row>
    <row r="606" spans="3:40">
      <c r="C606">
        <v>2009</v>
      </c>
      <c r="D606">
        <v>502</v>
      </c>
      <c r="E606" s="372">
        <v>3</v>
      </c>
      <c r="F606" s="127">
        <v>1</v>
      </c>
      <c r="G606" s="127">
        <v>87</v>
      </c>
      <c r="H606">
        <v>0.30843666666666664</v>
      </c>
      <c r="I606">
        <v>1770.3917127674622</v>
      </c>
      <c r="J606">
        <f t="shared" si="57"/>
        <v>3.5452490421455933E-3</v>
      </c>
      <c r="K606">
        <v>1.9601</v>
      </c>
      <c r="Y606">
        <v>1770.3917127674622</v>
      </c>
      <c r="Z606">
        <v>3.5452490421455933E-3</v>
      </c>
      <c r="AC606">
        <v>2009</v>
      </c>
      <c r="AD606">
        <v>502</v>
      </c>
      <c r="AE606">
        <v>4</v>
      </c>
      <c r="AF606">
        <v>1</v>
      </c>
      <c r="AG606">
        <v>102</v>
      </c>
      <c r="AH606">
        <v>0.33982666666666667</v>
      </c>
      <c r="AI606">
        <f t="shared" si="61"/>
        <v>1432.0319999999999</v>
      </c>
      <c r="AJ606">
        <f t="shared" ref="AJ606:AJ612" si="63">AH606/AG606</f>
        <v>3.3316339869281044E-3</v>
      </c>
      <c r="AK606" s="35">
        <v>1.7522</v>
      </c>
      <c r="AM606">
        <v>21.31</v>
      </c>
      <c r="AN606">
        <f t="shared" si="59"/>
        <v>1.432032</v>
      </c>
    </row>
    <row r="607" spans="3:40">
      <c r="C607">
        <v>2009</v>
      </c>
      <c r="D607">
        <v>502</v>
      </c>
      <c r="E607" s="372">
        <v>3</v>
      </c>
      <c r="F607" s="127">
        <v>2</v>
      </c>
      <c r="G607" s="127">
        <v>87</v>
      </c>
      <c r="H607">
        <v>0.32836333333333328</v>
      </c>
      <c r="I607">
        <v>1789.0227782177294</v>
      </c>
      <c r="J607">
        <f t="shared" si="57"/>
        <v>3.7742911877394632E-3</v>
      </c>
      <c r="K607">
        <v>1.8244</v>
      </c>
      <c r="Y607">
        <v>1789.0227782177294</v>
      </c>
      <c r="Z607">
        <v>3.7742911877394632E-3</v>
      </c>
      <c r="AC607">
        <v>2009</v>
      </c>
      <c r="AD607">
        <v>502</v>
      </c>
      <c r="AE607">
        <v>4</v>
      </c>
      <c r="AF607">
        <v>2</v>
      </c>
      <c r="AG607">
        <v>102</v>
      </c>
      <c r="AH607">
        <v>0.31143666666666664</v>
      </c>
      <c r="AI607">
        <f t="shared" si="61"/>
        <v>1483.1040000000003</v>
      </c>
      <c r="AJ607">
        <f t="shared" si="63"/>
        <v>3.0533006535947709E-3</v>
      </c>
      <c r="AK607" s="35">
        <v>1.8116000000000001</v>
      </c>
      <c r="AM607">
        <v>22.07</v>
      </c>
      <c r="AN607">
        <f t="shared" si="59"/>
        <v>1.4831040000000002</v>
      </c>
    </row>
    <row r="608" spans="3:40">
      <c r="C608">
        <v>2009</v>
      </c>
      <c r="D608">
        <v>502</v>
      </c>
      <c r="E608" s="372">
        <v>3</v>
      </c>
      <c r="F608" s="127">
        <v>3</v>
      </c>
      <c r="G608" s="127">
        <v>87</v>
      </c>
      <c r="H608">
        <v>0.45856999999999998</v>
      </c>
      <c r="I608">
        <v>2194.2484517610428</v>
      </c>
      <c r="J608">
        <f t="shared" si="57"/>
        <v>5.2709195402298849E-3</v>
      </c>
      <c r="K608">
        <v>1.9847999999999999</v>
      </c>
      <c r="Y608">
        <v>2194.2484517610428</v>
      </c>
      <c r="Z608">
        <v>5.2709195402298849E-3</v>
      </c>
      <c r="AC608">
        <v>2009</v>
      </c>
      <c r="AD608">
        <v>502</v>
      </c>
      <c r="AE608">
        <v>4</v>
      </c>
      <c r="AF608">
        <v>3</v>
      </c>
      <c r="AG608">
        <v>102</v>
      </c>
      <c r="AH608">
        <v>0.32490333333333332</v>
      </c>
      <c r="AI608">
        <f t="shared" si="61"/>
        <v>2013.3120000000004</v>
      </c>
      <c r="AJ608">
        <f t="shared" si="63"/>
        <v>3.1853267973856207E-3</v>
      </c>
      <c r="AK608" s="35">
        <v>1.7374000000000001</v>
      </c>
      <c r="AM608">
        <v>29.96</v>
      </c>
      <c r="AN608">
        <f t="shared" si="59"/>
        <v>2.0133120000000004</v>
      </c>
    </row>
    <row r="609" spans="3:40">
      <c r="C609">
        <v>2009</v>
      </c>
      <c r="D609">
        <v>502</v>
      </c>
      <c r="E609" s="372">
        <v>3</v>
      </c>
      <c r="F609" s="127">
        <v>4</v>
      </c>
      <c r="G609" s="127">
        <v>87</v>
      </c>
      <c r="H609">
        <v>0.51936333333333329</v>
      </c>
      <c r="I609">
        <v>2871.177163120753</v>
      </c>
      <c r="J609">
        <f t="shared" si="57"/>
        <v>5.9696934865900381E-3</v>
      </c>
      <c r="K609">
        <v>1.8995</v>
      </c>
      <c r="Y609">
        <v>2871.177163120753</v>
      </c>
      <c r="Z609">
        <v>5.9696934865900381E-3</v>
      </c>
      <c r="AC609">
        <v>2009</v>
      </c>
      <c r="AD609">
        <v>502</v>
      </c>
      <c r="AE609">
        <v>4</v>
      </c>
      <c r="AF609">
        <v>4</v>
      </c>
      <c r="AG609">
        <v>102</v>
      </c>
      <c r="AH609">
        <v>0.48761333333333329</v>
      </c>
      <c r="AI609">
        <f t="shared" si="61"/>
        <v>2836.5120000000002</v>
      </c>
      <c r="AJ609">
        <f t="shared" si="63"/>
        <v>4.7805228758169933E-3</v>
      </c>
      <c r="AK609" s="35">
        <v>1.7524999999999999</v>
      </c>
      <c r="AM609">
        <v>42.21</v>
      </c>
      <c r="AN609">
        <f t="shared" si="59"/>
        <v>2.8365120000000004</v>
      </c>
    </row>
    <row r="610" spans="3:40">
      <c r="C610">
        <v>2009</v>
      </c>
      <c r="D610">
        <v>502</v>
      </c>
      <c r="E610" s="372">
        <v>3</v>
      </c>
      <c r="F610" s="127">
        <v>5</v>
      </c>
      <c r="G610" s="127">
        <v>87</v>
      </c>
      <c r="H610">
        <v>0.66610333333333338</v>
      </c>
      <c r="I610">
        <v>3509.2911547924077</v>
      </c>
      <c r="J610">
        <f t="shared" si="57"/>
        <v>7.6563601532567051E-3</v>
      </c>
      <c r="K610">
        <v>2.0154999999999998</v>
      </c>
      <c r="Y610">
        <v>3509.2911547924077</v>
      </c>
      <c r="Z610">
        <v>7.6563601532567051E-3</v>
      </c>
      <c r="AC610">
        <v>2009</v>
      </c>
      <c r="AD610">
        <v>502</v>
      </c>
      <c r="AE610">
        <v>4</v>
      </c>
      <c r="AF610">
        <v>5</v>
      </c>
      <c r="AG610">
        <v>102</v>
      </c>
      <c r="AH610">
        <v>0.64891999999999994</v>
      </c>
      <c r="AI610">
        <f t="shared" si="61"/>
        <v>2836.5120000000002</v>
      </c>
      <c r="AJ610">
        <f t="shared" si="63"/>
        <v>6.3619607843137249E-3</v>
      </c>
      <c r="AK610" s="35">
        <v>1.5615000000000001</v>
      </c>
      <c r="AM610">
        <v>42.21</v>
      </c>
      <c r="AN610">
        <f t="shared" si="59"/>
        <v>2.8365120000000004</v>
      </c>
    </row>
    <row r="611" spans="3:40">
      <c r="C611">
        <v>2009</v>
      </c>
      <c r="D611">
        <v>502</v>
      </c>
      <c r="E611" s="372">
        <v>3</v>
      </c>
      <c r="F611" s="127">
        <v>6</v>
      </c>
      <c r="G611" s="127">
        <v>87</v>
      </c>
      <c r="H611">
        <v>0.62834000000000001</v>
      </c>
      <c r="I611">
        <v>4181.5620997895503</v>
      </c>
      <c r="J611">
        <f t="shared" si="57"/>
        <v>7.2222988505747125E-3</v>
      </c>
      <c r="K611">
        <v>2.2906</v>
      </c>
      <c r="Y611">
        <v>4181.5620997895503</v>
      </c>
      <c r="Z611">
        <v>7.2222988505747125E-3</v>
      </c>
      <c r="AC611">
        <v>2009</v>
      </c>
      <c r="AD611">
        <v>502</v>
      </c>
      <c r="AE611">
        <v>4</v>
      </c>
      <c r="AF611">
        <v>6</v>
      </c>
      <c r="AG611">
        <v>102</v>
      </c>
      <c r="AH611">
        <v>0.72369666666666665</v>
      </c>
      <c r="AI611">
        <f t="shared" si="61"/>
        <v>3904.9920000000002</v>
      </c>
      <c r="AJ611">
        <f t="shared" si="63"/>
        <v>7.0950653594771236E-3</v>
      </c>
      <c r="AK611" s="35">
        <v>1.671</v>
      </c>
      <c r="AM611">
        <v>58.11</v>
      </c>
      <c r="AN611">
        <f t="shared" si="59"/>
        <v>3.904992</v>
      </c>
    </row>
    <row r="612" spans="3:40">
      <c r="C612">
        <v>2009</v>
      </c>
      <c r="D612">
        <v>502</v>
      </c>
      <c r="E612" s="372">
        <v>3</v>
      </c>
      <c r="F612" s="127">
        <v>7</v>
      </c>
      <c r="G612" s="127">
        <v>87</v>
      </c>
      <c r="H612">
        <v>0.6996066666666666</v>
      </c>
      <c r="I612">
        <v>5406.5546531446244</v>
      </c>
      <c r="J612">
        <f t="shared" si="57"/>
        <v>8.0414559386973172E-3</v>
      </c>
      <c r="K612">
        <v>2.2378999999999998</v>
      </c>
      <c r="Y612">
        <v>5406.5546531446244</v>
      </c>
      <c r="Z612">
        <v>8.0414559386973172E-3</v>
      </c>
      <c r="AC612">
        <v>2009</v>
      </c>
      <c r="AD612">
        <v>502</v>
      </c>
      <c r="AE612">
        <v>4</v>
      </c>
      <c r="AF612">
        <v>7</v>
      </c>
      <c r="AG612">
        <v>102</v>
      </c>
      <c r="AH612">
        <v>0.69732666666666665</v>
      </c>
      <c r="AI612">
        <f t="shared" si="61"/>
        <v>4813.5360000000001</v>
      </c>
      <c r="AJ612">
        <f t="shared" si="63"/>
        <v>6.8365359477124184E-3</v>
      </c>
      <c r="AK612" s="35">
        <v>1.7232000000000001</v>
      </c>
      <c r="AM612">
        <v>71.63</v>
      </c>
      <c r="AN612">
        <f t="shared" si="59"/>
        <v>4.813536</v>
      </c>
    </row>
    <row r="613" spans="3:40">
      <c r="C613">
        <v>2009</v>
      </c>
      <c r="D613">
        <v>502</v>
      </c>
      <c r="E613" s="372">
        <v>4</v>
      </c>
      <c r="F613" s="127">
        <v>1</v>
      </c>
      <c r="G613" s="127">
        <v>87</v>
      </c>
      <c r="H613">
        <v>0.33427333333333326</v>
      </c>
      <c r="I613">
        <v>1433.4799458751295</v>
      </c>
      <c r="J613">
        <f t="shared" si="57"/>
        <v>3.8422222222222213E-3</v>
      </c>
      <c r="K613">
        <v>2.2524000000000002</v>
      </c>
      <c r="Y613">
        <v>1433.4799458751295</v>
      </c>
      <c r="Z613">
        <v>3.8422222222222213E-3</v>
      </c>
      <c r="AC613">
        <v>2009</v>
      </c>
      <c r="AD613">
        <v>502</v>
      </c>
      <c r="AE613">
        <v>4</v>
      </c>
      <c r="AF613">
        <v>8</v>
      </c>
      <c r="AG613" t="s">
        <v>17</v>
      </c>
      <c r="AH613" t="s">
        <v>17</v>
      </c>
      <c r="AI613">
        <f t="shared" si="61"/>
        <v>3308.2559999999999</v>
      </c>
      <c r="AJ613" t="s">
        <v>17</v>
      </c>
      <c r="AK613" s="35">
        <v>2.1446999999999998</v>
      </c>
      <c r="AM613">
        <v>49.23</v>
      </c>
      <c r="AN613">
        <f t="shared" si="59"/>
        <v>3.3082559999999996</v>
      </c>
    </row>
    <row r="614" spans="3:40">
      <c r="C614">
        <v>2009</v>
      </c>
      <c r="D614">
        <v>502</v>
      </c>
      <c r="E614" s="372">
        <v>4</v>
      </c>
      <c r="F614" s="127">
        <v>2</v>
      </c>
      <c r="G614" s="127">
        <v>87</v>
      </c>
      <c r="H614">
        <v>0.31302999999999997</v>
      </c>
      <c r="I614">
        <v>1484.7153758633642</v>
      </c>
      <c r="J614">
        <f t="shared" si="57"/>
        <v>3.5980459770114941E-3</v>
      </c>
      <c r="K614">
        <v>2.1339999999999999</v>
      </c>
      <c r="Y614">
        <v>1484.7153758633642</v>
      </c>
      <c r="Z614">
        <v>3.5980459770114941E-3</v>
      </c>
      <c r="AC614">
        <v>2009</v>
      </c>
      <c r="AD614">
        <v>502</v>
      </c>
      <c r="AE614">
        <v>4</v>
      </c>
      <c r="AF614">
        <v>9</v>
      </c>
      <c r="AG614" t="s">
        <v>17</v>
      </c>
      <c r="AH614" t="s">
        <v>17</v>
      </c>
      <c r="AI614">
        <f t="shared" si="61"/>
        <v>3077.0880000000002</v>
      </c>
      <c r="AJ614" t="s">
        <v>17</v>
      </c>
      <c r="AK614" s="35">
        <v>1.7185999999999999</v>
      </c>
      <c r="AM614">
        <v>45.79</v>
      </c>
      <c r="AN614">
        <f t="shared" si="59"/>
        <v>3.0770880000000003</v>
      </c>
    </row>
    <row r="615" spans="3:40">
      <c r="C615">
        <v>2009</v>
      </c>
      <c r="D615">
        <v>502</v>
      </c>
      <c r="E615" s="372">
        <v>4</v>
      </c>
      <c r="F615" s="127">
        <v>3</v>
      </c>
      <c r="G615" s="127">
        <v>87</v>
      </c>
      <c r="H615">
        <v>0.33710000000000001</v>
      </c>
      <c r="I615">
        <v>2015.7007411959814</v>
      </c>
      <c r="J615">
        <f t="shared" si="57"/>
        <v>3.8747126436781609E-3</v>
      </c>
      <c r="K615">
        <v>2.1760999999999999</v>
      </c>
      <c r="Y615">
        <v>2015.7007411959814</v>
      </c>
      <c r="Z615">
        <v>3.8747126436781609E-3</v>
      </c>
      <c r="AC615">
        <v>2009</v>
      </c>
      <c r="AD615">
        <v>502</v>
      </c>
      <c r="AE615">
        <v>4</v>
      </c>
      <c r="AF615">
        <v>10</v>
      </c>
      <c r="AG615" t="s">
        <v>17</v>
      </c>
      <c r="AH615" t="s">
        <v>17</v>
      </c>
      <c r="AI615">
        <f t="shared" si="61"/>
        <v>3704.7360000000003</v>
      </c>
      <c r="AJ615" t="s">
        <v>17</v>
      </c>
      <c r="AK615" s="35">
        <v>1.7003999999999999</v>
      </c>
      <c r="AM615">
        <v>55.13</v>
      </c>
      <c r="AN615">
        <f t="shared" si="59"/>
        <v>3.7047360000000005</v>
      </c>
    </row>
    <row r="616" spans="3:40">
      <c r="C616">
        <v>2009</v>
      </c>
      <c r="D616">
        <v>502</v>
      </c>
      <c r="E616" s="372">
        <v>4</v>
      </c>
      <c r="F616" s="127">
        <v>4</v>
      </c>
      <c r="G616" s="127">
        <v>87</v>
      </c>
      <c r="H616">
        <v>0.49525333333333332</v>
      </c>
      <c r="I616">
        <v>2840.1253873703081</v>
      </c>
      <c r="J616">
        <f t="shared" si="57"/>
        <v>5.692567049808429E-3</v>
      </c>
      <c r="K616">
        <v>2.0903</v>
      </c>
      <c r="Y616">
        <v>2840.1253873703081</v>
      </c>
      <c r="Z616">
        <v>5.692567049808429E-3</v>
      </c>
      <c r="AC616">
        <v>2009</v>
      </c>
      <c r="AD616">
        <v>502</v>
      </c>
      <c r="AE616">
        <v>4</v>
      </c>
      <c r="AF616">
        <v>11</v>
      </c>
      <c r="AG616" t="s">
        <v>17</v>
      </c>
      <c r="AH616" t="s">
        <v>17</v>
      </c>
      <c r="AI616">
        <f t="shared" si="61"/>
        <v>3048.864</v>
      </c>
      <c r="AJ616" t="s">
        <v>17</v>
      </c>
      <c r="AK616" s="35">
        <v>1.7692000000000001</v>
      </c>
      <c r="AM616">
        <v>45.37</v>
      </c>
      <c r="AN616">
        <f t="shared" si="59"/>
        <v>3.048864</v>
      </c>
    </row>
    <row r="617" spans="3:40">
      <c r="C617">
        <v>2009</v>
      </c>
      <c r="D617">
        <v>502</v>
      </c>
      <c r="E617" s="372">
        <v>4</v>
      </c>
      <c r="F617" s="127">
        <v>5</v>
      </c>
      <c r="G617" s="127">
        <v>87</v>
      </c>
      <c r="H617">
        <v>0.63514999999999999</v>
      </c>
      <c r="I617">
        <v>2840.1253873703081</v>
      </c>
      <c r="J617">
        <f t="shared" si="57"/>
        <v>7.3005747126436782E-3</v>
      </c>
      <c r="K617">
        <v>2.1772999999999998</v>
      </c>
      <c r="Y617">
        <v>2840.1253873703081</v>
      </c>
      <c r="Z617">
        <v>7.3005747126436782E-3</v>
      </c>
      <c r="AC617">
        <v>2009</v>
      </c>
      <c r="AD617">
        <v>502</v>
      </c>
      <c r="AE617">
        <v>4</v>
      </c>
      <c r="AF617">
        <v>12</v>
      </c>
      <c r="AG617" t="s">
        <v>17</v>
      </c>
      <c r="AH617" t="s">
        <v>17</v>
      </c>
      <c r="AI617">
        <f t="shared" si="61"/>
        <v>3446.0160000000005</v>
      </c>
      <c r="AJ617" t="s">
        <v>17</v>
      </c>
      <c r="AK617" s="35">
        <v>1.6707000000000001</v>
      </c>
      <c r="AM617">
        <v>51.28</v>
      </c>
      <c r="AN617">
        <f t="shared" si="59"/>
        <v>3.4460160000000006</v>
      </c>
    </row>
    <row r="618" spans="3:40">
      <c r="C618">
        <v>2009</v>
      </c>
      <c r="D618">
        <v>502</v>
      </c>
      <c r="E618" s="372">
        <v>4</v>
      </c>
      <c r="F618" s="127">
        <v>6</v>
      </c>
      <c r="G618" s="127">
        <v>87</v>
      </c>
      <c r="H618">
        <v>0.72626666666666662</v>
      </c>
      <c r="I618">
        <v>3909.8590619731526</v>
      </c>
      <c r="J618">
        <f t="shared" si="57"/>
        <v>8.3478927203065132E-3</v>
      </c>
      <c r="K618">
        <v>2.2911999999999999</v>
      </c>
      <c r="Y618">
        <v>3909.8590619731526</v>
      </c>
      <c r="Z618">
        <v>8.3478927203065132E-3</v>
      </c>
      <c r="AC618">
        <v>2009</v>
      </c>
      <c r="AD618">
        <v>502</v>
      </c>
      <c r="AE618">
        <v>4</v>
      </c>
      <c r="AF618">
        <v>13</v>
      </c>
      <c r="AG618" t="s">
        <v>17</v>
      </c>
      <c r="AH618" t="s">
        <v>17</v>
      </c>
      <c r="AI618">
        <f t="shared" si="61"/>
        <v>4677.1200000000008</v>
      </c>
      <c r="AJ618" t="s">
        <v>17</v>
      </c>
      <c r="AK618" s="35">
        <v>1.8575999999999999</v>
      </c>
      <c r="AM618">
        <v>69.599999999999994</v>
      </c>
      <c r="AN618">
        <f t="shared" si="59"/>
        <v>4.6771200000000004</v>
      </c>
    </row>
    <row r="619" spans="3:40">
      <c r="C619">
        <v>2009</v>
      </c>
      <c r="D619">
        <v>502</v>
      </c>
      <c r="E619" s="372">
        <v>4</v>
      </c>
      <c r="F619" s="127">
        <v>7</v>
      </c>
      <c r="G619" s="127">
        <v>87</v>
      </c>
      <c r="H619">
        <v>0.71952000000000005</v>
      </c>
      <c r="I619">
        <v>4819.6760914612069</v>
      </c>
      <c r="J619">
        <f t="shared" si="57"/>
        <v>8.2703448275862068E-3</v>
      </c>
      <c r="K619">
        <v>2.1675</v>
      </c>
      <c r="Y619">
        <v>4819.6760914612069</v>
      </c>
      <c r="Z619">
        <v>8.2703448275862068E-3</v>
      </c>
      <c r="AC619">
        <v>2009</v>
      </c>
      <c r="AD619">
        <v>502</v>
      </c>
      <c r="AE619">
        <v>4</v>
      </c>
      <c r="AF619">
        <v>14</v>
      </c>
      <c r="AG619" t="s">
        <v>17</v>
      </c>
      <c r="AH619" t="s">
        <v>17</v>
      </c>
      <c r="AI619">
        <f t="shared" si="61"/>
        <v>3235.0080000000003</v>
      </c>
      <c r="AJ619" t="s">
        <v>17</v>
      </c>
      <c r="AK619" s="35">
        <v>1.6899</v>
      </c>
      <c r="AM619">
        <v>48.14</v>
      </c>
      <c r="AN619">
        <f t="shared" si="59"/>
        <v>3.2350080000000001</v>
      </c>
    </row>
    <row r="620" spans="3:40">
      <c r="C620">
        <v>2009</v>
      </c>
      <c r="D620">
        <v>502</v>
      </c>
      <c r="E620" s="372">
        <v>1</v>
      </c>
      <c r="F620" s="127">
        <v>1</v>
      </c>
      <c r="G620" s="127">
        <v>91</v>
      </c>
      <c r="H620">
        <v>0.27600666666666668</v>
      </c>
      <c r="I620">
        <v>1506.4516188886762</v>
      </c>
      <c r="J620">
        <f t="shared" si="57"/>
        <v>3.0330402930402933E-3</v>
      </c>
      <c r="K620">
        <v>1.9814000000000001</v>
      </c>
      <c r="Y620">
        <v>1506.4516188886762</v>
      </c>
      <c r="Z620">
        <v>3.0330402930402933E-3</v>
      </c>
      <c r="AC620">
        <v>2010</v>
      </c>
      <c r="AD620">
        <v>502</v>
      </c>
      <c r="AE620">
        <v>1</v>
      </c>
      <c r="AF620">
        <v>1</v>
      </c>
      <c r="AG620">
        <v>88</v>
      </c>
      <c r="AH620">
        <v>0.31825500000000001</v>
      </c>
      <c r="AI620">
        <f t="shared" si="61"/>
        <v>676.01374384164933</v>
      </c>
      <c r="AJ620">
        <f t="shared" ref="AJ620:AJ626" si="64">AH620/AG620</f>
        <v>3.6165340909090908E-3</v>
      </c>
      <c r="AK620" s="35">
        <v>2.6562000000000001</v>
      </c>
      <c r="AM620">
        <v>10.059728330976924</v>
      </c>
      <c r="AN620">
        <f t="shared" si="59"/>
        <v>0.67601374384164936</v>
      </c>
    </row>
    <row r="621" spans="3:40">
      <c r="C621">
        <v>2009</v>
      </c>
      <c r="D621">
        <v>502</v>
      </c>
      <c r="E621" s="372">
        <v>1</v>
      </c>
      <c r="F621" s="127">
        <v>2</v>
      </c>
      <c r="G621" s="127">
        <v>91</v>
      </c>
      <c r="H621">
        <v>0.23272000000000001</v>
      </c>
      <c r="I621">
        <v>1407.0859364872506</v>
      </c>
      <c r="J621">
        <f t="shared" si="57"/>
        <v>2.5573626373626376E-3</v>
      </c>
      <c r="K621">
        <v>1.9080999999999999</v>
      </c>
      <c r="Y621">
        <v>1407.0859364872506</v>
      </c>
      <c r="Z621">
        <v>2.5573626373626376E-3</v>
      </c>
      <c r="AC621">
        <v>2010</v>
      </c>
      <c r="AD621">
        <v>502</v>
      </c>
      <c r="AE621">
        <v>1</v>
      </c>
      <c r="AF621">
        <v>2</v>
      </c>
      <c r="AG621">
        <v>88</v>
      </c>
      <c r="AH621">
        <v>0.27204499999999998</v>
      </c>
      <c r="AI621">
        <f t="shared" si="61"/>
        <v>833.10987976310787</v>
      </c>
      <c r="AJ621">
        <f t="shared" si="64"/>
        <v>3.0914204545454543E-3</v>
      </c>
      <c r="AK621" s="35">
        <v>2.3935</v>
      </c>
      <c r="AM621">
        <v>12.39746844885577</v>
      </c>
      <c r="AN621">
        <f t="shared" si="59"/>
        <v>0.83310987976310791</v>
      </c>
    </row>
    <row r="622" spans="3:40">
      <c r="C622">
        <v>2009</v>
      </c>
      <c r="D622">
        <v>502</v>
      </c>
      <c r="E622" s="372">
        <v>1</v>
      </c>
      <c r="F622" s="127">
        <v>3</v>
      </c>
      <c r="G622" s="127">
        <v>91</v>
      </c>
      <c r="H622">
        <v>0.37090333333333336</v>
      </c>
      <c r="I622">
        <v>1428.8221795125628</v>
      </c>
      <c r="J622">
        <f t="shared" si="57"/>
        <v>4.0758608058608058E-3</v>
      </c>
      <c r="K622">
        <v>1.9875</v>
      </c>
      <c r="Y622">
        <v>1428.8221795125628</v>
      </c>
      <c r="Z622">
        <v>4.0758608058608058E-3</v>
      </c>
      <c r="AC622">
        <v>2010</v>
      </c>
      <c r="AD622">
        <v>502</v>
      </c>
      <c r="AE622">
        <v>1</v>
      </c>
      <c r="AF622">
        <v>3</v>
      </c>
      <c r="AG622">
        <v>88</v>
      </c>
      <c r="AH622">
        <v>0.37862499999999999</v>
      </c>
      <c r="AI622">
        <f t="shared" si="61"/>
        <v>903.13311499487997</v>
      </c>
      <c r="AJ622">
        <f t="shared" si="64"/>
        <v>4.3025568181818182E-3</v>
      </c>
      <c r="AK622" s="35">
        <v>2.4459</v>
      </c>
      <c r="AM622">
        <v>13.439480877899998</v>
      </c>
      <c r="AN622">
        <f t="shared" si="59"/>
        <v>0.90313311499488003</v>
      </c>
    </row>
    <row r="623" spans="3:40">
      <c r="C623">
        <v>2009</v>
      </c>
      <c r="D623">
        <v>502</v>
      </c>
      <c r="E623" s="372">
        <v>1</v>
      </c>
      <c r="F623" s="127">
        <v>4</v>
      </c>
      <c r="G623" s="127">
        <v>91</v>
      </c>
      <c r="H623">
        <v>0.36443000000000003</v>
      </c>
      <c r="I623">
        <v>2380.5591062637154</v>
      </c>
      <c r="J623">
        <f t="shared" si="57"/>
        <v>4.0047252747252753E-3</v>
      </c>
      <c r="K623">
        <v>2.1248</v>
      </c>
      <c r="Y623">
        <v>2380.5591062637154</v>
      </c>
      <c r="Z623">
        <v>4.0047252747252753E-3</v>
      </c>
      <c r="AC623">
        <v>2010</v>
      </c>
      <c r="AD623">
        <v>502</v>
      </c>
      <c r="AE623">
        <v>1</v>
      </c>
      <c r="AF623">
        <v>4</v>
      </c>
      <c r="AG623">
        <v>88</v>
      </c>
      <c r="AH623">
        <v>0.41994999999999999</v>
      </c>
      <c r="AI623">
        <f t="shared" si="61"/>
        <v>965.12998422455985</v>
      </c>
      <c r="AJ623">
        <f t="shared" si="64"/>
        <v>4.7721590909090908E-3</v>
      </c>
      <c r="AK623" s="35">
        <v>2.4256000000000002</v>
      </c>
      <c r="AM623">
        <v>14.362053336674997</v>
      </c>
      <c r="AN623">
        <f t="shared" si="59"/>
        <v>0.96512998422455987</v>
      </c>
    </row>
    <row r="624" spans="3:40">
      <c r="C624">
        <v>2009</v>
      </c>
      <c r="D624">
        <v>502</v>
      </c>
      <c r="E624" s="372">
        <v>1</v>
      </c>
      <c r="F624" s="127">
        <v>5</v>
      </c>
      <c r="G624" s="127">
        <v>91</v>
      </c>
      <c r="H624">
        <v>0.46024333333333334</v>
      </c>
      <c r="I624">
        <v>2416.2686483767275</v>
      </c>
      <c r="J624">
        <f t="shared" si="57"/>
        <v>5.0576190476190478E-3</v>
      </c>
      <c r="K624">
        <v>2.3026</v>
      </c>
      <c r="Y624">
        <v>2416.2686483767275</v>
      </c>
      <c r="Z624">
        <v>5.0576190476190478E-3</v>
      </c>
      <c r="AC624">
        <v>2010</v>
      </c>
      <c r="AD624">
        <v>502</v>
      </c>
      <c r="AE624">
        <v>1</v>
      </c>
      <c r="AF624">
        <v>5</v>
      </c>
      <c r="AG624">
        <v>88</v>
      </c>
      <c r="AH624">
        <v>0.55407499999999998</v>
      </c>
      <c r="AI624">
        <f t="shared" si="61"/>
        <v>1546.4216309956616</v>
      </c>
      <c r="AJ624">
        <f t="shared" si="64"/>
        <v>6.2963068181818181E-3</v>
      </c>
      <c r="AK624" s="35">
        <v>2.5291999999999999</v>
      </c>
      <c r="AM624">
        <v>23.012226651721154</v>
      </c>
      <c r="AN624">
        <f t="shared" si="59"/>
        <v>1.5464216309956615</v>
      </c>
    </row>
    <row r="625" spans="3:40">
      <c r="C625">
        <v>2009</v>
      </c>
      <c r="D625">
        <v>502</v>
      </c>
      <c r="E625" s="372">
        <v>1</v>
      </c>
      <c r="F625" s="127">
        <v>6</v>
      </c>
      <c r="G625" s="127">
        <v>91</v>
      </c>
      <c r="H625">
        <v>0.49964000000000003</v>
      </c>
      <c r="I625">
        <v>3113.3810139742277</v>
      </c>
      <c r="J625">
        <f t="shared" si="57"/>
        <v>5.490549450549451E-3</v>
      </c>
      <c r="K625">
        <v>2.3347000000000002</v>
      </c>
      <c r="Y625">
        <v>3113.3810139742277</v>
      </c>
      <c r="Z625">
        <v>5.490549450549451E-3</v>
      </c>
      <c r="AC625">
        <v>2010</v>
      </c>
      <c r="AD625">
        <v>502</v>
      </c>
      <c r="AE625">
        <v>1</v>
      </c>
      <c r="AF625">
        <v>6</v>
      </c>
      <c r="AG625">
        <v>88</v>
      </c>
      <c r="AH625">
        <v>0.62154500000000001</v>
      </c>
      <c r="AI625">
        <f t="shared" si="61"/>
        <v>1704.1394110739814</v>
      </c>
      <c r="AJ625">
        <f t="shared" si="64"/>
        <v>7.0630113636363642E-3</v>
      </c>
      <c r="AK625" s="35">
        <v>2.5183</v>
      </c>
      <c r="AM625">
        <v>25.359217426696148</v>
      </c>
      <c r="AN625">
        <f t="shared" si="59"/>
        <v>1.7041394110739814</v>
      </c>
    </row>
    <row r="626" spans="3:40">
      <c r="C626">
        <v>2009</v>
      </c>
      <c r="D626">
        <v>502</v>
      </c>
      <c r="E626" s="372">
        <v>1</v>
      </c>
      <c r="F626" s="127">
        <v>7</v>
      </c>
      <c r="G626" s="127">
        <v>91</v>
      </c>
      <c r="H626">
        <v>0.57193000000000005</v>
      </c>
      <c r="I626">
        <v>4195.5353988772522</v>
      </c>
      <c r="J626">
        <f t="shared" si="57"/>
        <v>6.2849450549450556E-3</v>
      </c>
      <c r="K626">
        <v>2.3921000000000001</v>
      </c>
      <c r="Y626">
        <v>4195.5353988772522</v>
      </c>
      <c r="Z626">
        <v>6.2849450549450556E-3</v>
      </c>
      <c r="AC626">
        <v>2010</v>
      </c>
      <c r="AD626">
        <v>502</v>
      </c>
      <c r="AE626">
        <v>1</v>
      </c>
      <c r="AF626">
        <v>7</v>
      </c>
      <c r="AG626">
        <v>88</v>
      </c>
      <c r="AH626">
        <v>0.73262000000000005</v>
      </c>
      <c r="AI626">
        <f t="shared" si="61"/>
        <v>2092.3048446513235</v>
      </c>
      <c r="AJ626">
        <f t="shared" si="64"/>
        <v>8.3252272727272741E-3</v>
      </c>
      <c r="AK626" s="35">
        <v>2.5362</v>
      </c>
      <c r="AM626">
        <v>31.135488759692308</v>
      </c>
      <c r="AN626">
        <f t="shared" si="59"/>
        <v>2.0923048446513235</v>
      </c>
    </row>
    <row r="627" spans="3:40">
      <c r="C627">
        <v>2009</v>
      </c>
      <c r="D627">
        <v>502</v>
      </c>
      <c r="E627" s="372">
        <v>2</v>
      </c>
      <c r="F627" s="127">
        <v>1</v>
      </c>
      <c r="G627" s="127">
        <v>91</v>
      </c>
      <c r="H627">
        <v>0.28666333333333333</v>
      </c>
      <c r="I627">
        <v>1607.3698900776242</v>
      </c>
      <c r="J627">
        <f t="shared" si="57"/>
        <v>3.15014652014652E-3</v>
      </c>
      <c r="K627">
        <v>2.403</v>
      </c>
      <c r="Y627">
        <v>1607.3698900776242</v>
      </c>
      <c r="Z627">
        <v>3.15014652014652E-3</v>
      </c>
      <c r="AC627">
        <v>2010</v>
      </c>
      <c r="AD627">
        <v>502</v>
      </c>
      <c r="AE627">
        <v>1</v>
      </c>
      <c r="AF627">
        <v>8</v>
      </c>
      <c r="AG627" t="s">
        <v>17</v>
      </c>
      <c r="AH627" t="s">
        <v>17</v>
      </c>
      <c r="AI627">
        <f t="shared" si="61"/>
        <v>1186.8016437744925</v>
      </c>
      <c r="AJ627" t="s">
        <v>17</v>
      </c>
      <c r="AK627" s="35">
        <v>2.5998999999999999</v>
      </c>
      <c r="AM627">
        <v>17.660738746644235</v>
      </c>
      <c r="AN627">
        <f t="shared" si="59"/>
        <v>1.1868016437744926</v>
      </c>
    </row>
    <row r="628" spans="3:40">
      <c r="C628">
        <v>2009</v>
      </c>
      <c r="D628">
        <v>502</v>
      </c>
      <c r="E628" s="372">
        <v>2</v>
      </c>
      <c r="F628" s="127">
        <v>2</v>
      </c>
      <c r="G628" s="127">
        <v>91</v>
      </c>
      <c r="H628">
        <v>0.31503333333333333</v>
      </c>
      <c r="I628">
        <v>1546.8189273642552</v>
      </c>
      <c r="J628">
        <f t="shared" ref="J628:J691" si="65">H628/G628</f>
        <v>3.461904761904762E-3</v>
      </c>
      <c r="K628">
        <v>2.2553000000000001</v>
      </c>
      <c r="Y628">
        <v>1546.8189273642552</v>
      </c>
      <c r="Z628">
        <v>3.461904761904762E-3</v>
      </c>
      <c r="AC628">
        <v>2010</v>
      </c>
      <c r="AD628">
        <v>502</v>
      </c>
      <c r="AE628">
        <v>1</v>
      </c>
      <c r="AF628">
        <v>9</v>
      </c>
      <c r="AG628" t="s">
        <v>17</v>
      </c>
      <c r="AH628" t="s">
        <v>17</v>
      </c>
      <c r="AI628">
        <f t="shared" si="61"/>
        <v>1387.35529821504</v>
      </c>
      <c r="AJ628" t="s">
        <v>17</v>
      </c>
      <c r="AK628" s="35">
        <v>2.5158999999999998</v>
      </c>
      <c r="AM628">
        <v>20.645168128199998</v>
      </c>
      <c r="AN628">
        <f t="shared" si="59"/>
        <v>1.3873552982150399</v>
      </c>
    </row>
    <row r="629" spans="3:40">
      <c r="C629">
        <v>2009</v>
      </c>
      <c r="D629">
        <v>502</v>
      </c>
      <c r="E629" s="372">
        <v>2</v>
      </c>
      <c r="F629" s="127">
        <v>3</v>
      </c>
      <c r="G629" s="127">
        <v>91</v>
      </c>
      <c r="H629">
        <v>0.40797666666666665</v>
      </c>
      <c r="I629">
        <v>2340.1917977881362</v>
      </c>
      <c r="J629">
        <f t="shared" si="65"/>
        <v>4.4832600732600736E-3</v>
      </c>
      <c r="K629">
        <v>2.2157</v>
      </c>
      <c r="Y629">
        <v>2340.1917977881362</v>
      </c>
      <c r="Z629">
        <v>4.4832600732600736E-3</v>
      </c>
      <c r="AC629">
        <v>2010</v>
      </c>
      <c r="AD629">
        <v>502</v>
      </c>
      <c r="AE629">
        <v>1</v>
      </c>
      <c r="AF629">
        <v>10</v>
      </c>
      <c r="AG629" t="s">
        <v>17</v>
      </c>
      <c r="AH629" t="s">
        <v>17</v>
      </c>
      <c r="AI629">
        <f t="shared" si="61"/>
        <v>1416.5754352382771</v>
      </c>
      <c r="AJ629" t="s">
        <v>17</v>
      </c>
      <c r="AK629" s="35">
        <v>2.4243000000000001</v>
      </c>
      <c r="AM629">
        <v>21.079991595807694</v>
      </c>
      <c r="AN629">
        <f t="shared" si="59"/>
        <v>1.4165754352382771</v>
      </c>
    </row>
    <row r="630" spans="3:40">
      <c r="C630">
        <v>2009</v>
      </c>
      <c r="D630">
        <v>502</v>
      </c>
      <c r="E630" s="372">
        <v>2</v>
      </c>
      <c r="F630" s="127">
        <v>4</v>
      </c>
      <c r="G630" s="127">
        <v>91</v>
      </c>
      <c r="H630">
        <v>0.34086333333333335</v>
      </c>
      <c r="I630">
        <v>2052.9628720965156</v>
      </c>
      <c r="J630">
        <f t="shared" si="65"/>
        <v>3.745750915750916E-3</v>
      </c>
      <c r="K630">
        <v>2.3268</v>
      </c>
      <c r="Y630">
        <v>2052.9628720965156</v>
      </c>
      <c r="Z630">
        <v>3.745750915750916E-3</v>
      </c>
      <c r="AC630">
        <v>2010</v>
      </c>
      <c r="AD630">
        <v>502</v>
      </c>
      <c r="AE630">
        <v>1</v>
      </c>
      <c r="AF630">
        <v>11</v>
      </c>
      <c r="AG630" t="s">
        <v>17</v>
      </c>
      <c r="AH630" t="s">
        <v>17</v>
      </c>
      <c r="AI630">
        <f t="shared" si="61"/>
        <v>1483.8744375058156</v>
      </c>
      <c r="AJ630" t="s">
        <v>17</v>
      </c>
      <c r="AK630" s="35">
        <v>2.6730999999999998</v>
      </c>
      <c r="AM630">
        <v>22.081464843836542</v>
      </c>
      <c r="AN630">
        <f t="shared" si="59"/>
        <v>1.4838744375058157</v>
      </c>
    </row>
    <row r="631" spans="3:40">
      <c r="C631">
        <v>2009</v>
      </c>
      <c r="D631">
        <v>502</v>
      </c>
      <c r="E631" s="372">
        <v>2</v>
      </c>
      <c r="F631" s="127">
        <v>5</v>
      </c>
      <c r="G631" s="127">
        <v>91</v>
      </c>
      <c r="H631">
        <v>0.55760666666666669</v>
      </c>
      <c r="I631">
        <v>2944.1488361342999</v>
      </c>
      <c r="J631">
        <f t="shared" si="65"/>
        <v>6.127545787545788E-3</v>
      </c>
      <c r="K631">
        <v>2.1606999999999998</v>
      </c>
      <c r="Y631">
        <v>2944.1488361342999</v>
      </c>
      <c r="Z631">
        <v>6.127545787545788E-3</v>
      </c>
      <c r="AC631">
        <v>2010</v>
      </c>
      <c r="AD631">
        <v>502</v>
      </c>
      <c r="AE631">
        <v>1</v>
      </c>
      <c r="AF631">
        <v>12</v>
      </c>
      <c r="AG631" t="s">
        <v>17</v>
      </c>
      <c r="AH631" t="s">
        <v>17</v>
      </c>
      <c r="AI631">
        <f t="shared" si="61"/>
        <v>1547.4575914885665</v>
      </c>
      <c r="AJ631" t="s">
        <v>17</v>
      </c>
      <c r="AK631" s="35">
        <v>2.42</v>
      </c>
      <c r="AM631">
        <v>23.027642730484619</v>
      </c>
      <c r="AN631">
        <f t="shared" si="59"/>
        <v>1.5474575914885667</v>
      </c>
    </row>
    <row r="632" spans="3:40">
      <c r="C632">
        <v>2009</v>
      </c>
      <c r="D632">
        <v>502</v>
      </c>
      <c r="E632" s="372">
        <v>2</v>
      </c>
      <c r="F632" s="127">
        <v>6</v>
      </c>
      <c r="G632" s="127">
        <v>91</v>
      </c>
      <c r="H632">
        <v>0.65260000000000007</v>
      </c>
      <c r="I632">
        <v>4209.5086979649532</v>
      </c>
      <c r="J632">
        <f t="shared" si="65"/>
        <v>7.1714285714285725E-3</v>
      </c>
      <c r="K632">
        <v>2.3711000000000002</v>
      </c>
      <c r="Y632">
        <v>4209.5086979649532</v>
      </c>
      <c r="Z632">
        <v>7.1714285714285725E-3</v>
      </c>
      <c r="AC632">
        <v>2010</v>
      </c>
      <c r="AD632">
        <v>502</v>
      </c>
      <c r="AE632">
        <v>1</v>
      </c>
      <c r="AF632">
        <v>13</v>
      </c>
      <c r="AG632" t="s">
        <v>17</v>
      </c>
      <c r="AH632" t="s">
        <v>17</v>
      </c>
      <c r="AI632">
        <f t="shared" si="61"/>
        <v>1840.5311053042522</v>
      </c>
      <c r="AJ632" t="s">
        <v>17</v>
      </c>
      <c r="AK632" s="35">
        <v>2.8290999999999999</v>
      </c>
      <c r="AM632">
        <v>27.388855733694228</v>
      </c>
      <c r="AN632">
        <f t="shared" si="59"/>
        <v>1.8405311053042521</v>
      </c>
    </row>
    <row r="633" spans="3:40">
      <c r="C633">
        <v>2009</v>
      </c>
      <c r="D633">
        <v>502</v>
      </c>
      <c r="E633" s="372">
        <v>2</v>
      </c>
      <c r="F633" s="127">
        <v>7</v>
      </c>
      <c r="G633" s="127">
        <v>91</v>
      </c>
      <c r="H633">
        <v>0.72460000000000002</v>
      </c>
      <c r="I633">
        <v>5234.2172977296514</v>
      </c>
      <c r="J633">
        <f t="shared" si="65"/>
        <v>7.9626373626373627E-3</v>
      </c>
      <c r="K633">
        <v>2.1116999999999999</v>
      </c>
      <c r="Y633">
        <v>5234.2172977296514</v>
      </c>
      <c r="Z633">
        <v>7.9626373626373627E-3</v>
      </c>
      <c r="AC633">
        <v>2010</v>
      </c>
      <c r="AD633">
        <v>502</v>
      </c>
      <c r="AE633">
        <v>1</v>
      </c>
      <c r="AF633">
        <v>14</v>
      </c>
      <c r="AG633" t="s">
        <v>17</v>
      </c>
      <c r="AH633" t="s">
        <v>17</v>
      </c>
      <c r="AI633">
        <f t="shared" si="61"/>
        <v>1071.3295917622524</v>
      </c>
      <c r="AJ633" t="s">
        <v>17</v>
      </c>
      <c r="AK633" s="35">
        <v>2.3738999999999999</v>
      </c>
      <c r="AM633">
        <v>15.94240463931923</v>
      </c>
      <c r="AN633">
        <f t="shared" si="59"/>
        <v>1.0713295917622525</v>
      </c>
    </row>
    <row r="634" spans="3:40">
      <c r="C634">
        <v>2009</v>
      </c>
      <c r="D634">
        <v>502</v>
      </c>
      <c r="E634" s="372">
        <v>3</v>
      </c>
      <c r="F634" s="127">
        <v>1</v>
      </c>
      <c r="G634" s="127">
        <v>91</v>
      </c>
      <c r="H634">
        <v>0.30852333333333332</v>
      </c>
      <c r="I634">
        <v>1770.3917127674622</v>
      </c>
      <c r="J634">
        <f t="shared" si="65"/>
        <v>3.3903663003663001E-3</v>
      </c>
      <c r="K634">
        <v>1.9313</v>
      </c>
      <c r="Y634">
        <v>1770.3917127674622</v>
      </c>
      <c r="Z634">
        <v>3.3903663003663001E-3</v>
      </c>
      <c r="AC634">
        <v>2010</v>
      </c>
      <c r="AD634">
        <v>502</v>
      </c>
      <c r="AE634">
        <v>2</v>
      </c>
      <c r="AF634">
        <v>1</v>
      </c>
      <c r="AG634">
        <v>88</v>
      </c>
      <c r="AH634">
        <v>0.30938500000000002</v>
      </c>
      <c r="AI634">
        <f>AN634*1000</f>
        <v>815.59078058303999</v>
      </c>
      <c r="AJ634">
        <f t="shared" ref="AJ634:AJ640" si="66">AH634/AG634</f>
        <v>3.5157386363636367E-3</v>
      </c>
      <c r="AK634" s="35">
        <v>2.4994999999999998</v>
      </c>
      <c r="AM634">
        <v>12.136767568199998</v>
      </c>
      <c r="AN634">
        <f t="shared" si="59"/>
        <v>0.81559078058304002</v>
      </c>
    </row>
    <row r="635" spans="3:40">
      <c r="C635">
        <v>2009</v>
      </c>
      <c r="D635">
        <v>502</v>
      </c>
      <c r="E635" s="372">
        <v>3</v>
      </c>
      <c r="F635" s="127">
        <v>2</v>
      </c>
      <c r="G635" s="127">
        <v>91</v>
      </c>
      <c r="H635">
        <v>0.31904333333333335</v>
      </c>
      <c r="I635">
        <v>1789.0227782177294</v>
      </c>
      <c r="J635">
        <f t="shared" si="65"/>
        <v>3.5059706959706962E-3</v>
      </c>
      <c r="K635">
        <v>1.9527000000000001</v>
      </c>
      <c r="Y635">
        <v>1789.0227782177294</v>
      </c>
      <c r="Z635">
        <v>3.5059706959706962E-3</v>
      </c>
      <c r="AC635">
        <v>2010</v>
      </c>
      <c r="AD635">
        <v>502</v>
      </c>
      <c r="AE635">
        <v>2</v>
      </c>
      <c r="AF635">
        <v>2</v>
      </c>
      <c r="AG635">
        <v>88</v>
      </c>
      <c r="AH635">
        <v>0.33396500000000001</v>
      </c>
      <c r="AI635">
        <f t="shared" ref="AI635:AI675" si="67">AN635*1000</f>
        <v>641.66643725184008</v>
      </c>
      <c r="AJ635">
        <f t="shared" si="66"/>
        <v>3.7950568181818185E-3</v>
      </c>
      <c r="AK635" s="35">
        <v>2.3832</v>
      </c>
      <c r="AM635">
        <v>9.5486076971999996</v>
      </c>
      <c r="AN635">
        <f t="shared" si="59"/>
        <v>0.64166643725184003</v>
      </c>
    </row>
    <row r="636" spans="3:40">
      <c r="C636">
        <v>2009</v>
      </c>
      <c r="D636">
        <v>502</v>
      </c>
      <c r="E636" s="372">
        <v>3</v>
      </c>
      <c r="F636" s="127">
        <v>3</v>
      </c>
      <c r="G636" s="127">
        <v>91</v>
      </c>
      <c r="H636">
        <v>0.44234666666666667</v>
      </c>
      <c r="I636">
        <v>2194.2484517610428</v>
      </c>
      <c r="J636">
        <f t="shared" si="65"/>
        <v>4.8609523809523807E-3</v>
      </c>
      <c r="K636">
        <v>2.0552000000000001</v>
      </c>
      <c r="Y636">
        <v>2194.2484517610428</v>
      </c>
      <c r="Z636">
        <v>4.8609523809523807E-3</v>
      </c>
      <c r="AC636">
        <v>2010</v>
      </c>
      <c r="AD636">
        <v>502</v>
      </c>
      <c r="AE636">
        <v>2</v>
      </c>
      <c r="AF636">
        <v>3</v>
      </c>
      <c r="AG636">
        <v>88</v>
      </c>
      <c r="AH636">
        <v>0.323965</v>
      </c>
      <c r="AI636">
        <f t="shared" si="67"/>
        <v>1008.3961881484615</v>
      </c>
      <c r="AJ636">
        <f t="shared" si="66"/>
        <v>3.6814204545454546E-3</v>
      </c>
      <c r="AK636" s="35">
        <v>2.4691000000000001</v>
      </c>
      <c r="AM636">
        <v>15.005895656971154</v>
      </c>
      <c r="AN636">
        <f t="shared" ref="AN636:AN675" si="68">AM636*60*1.12/1000</f>
        <v>1.0083961881484615</v>
      </c>
    </row>
    <row r="637" spans="3:40">
      <c r="C637">
        <v>2009</v>
      </c>
      <c r="D637">
        <v>502</v>
      </c>
      <c r="E637" s="372">
        <v>3</v>
      </c>
      <c r="F637" s="127">
        <v>4</v>
      </c>
      <c r="G637" s="127">
        <v>91</v>
      </c>
      <c r="H637">
        <v>0.50834333333333326</v>
      </c>
      <c r="I637">
        <v>2871.177163120753</v>
      </c>
      <c r="J637">
        <f t="shared" si="65"/>
        <v>5.5861904761904755E-3</v>
      </c>
      <c r="K637">
        <v>1.9116</v>
      </c>
      <c r="Y637">
        <v>2871.177163120753</v>
      </c>
      <c r="Z637">
        <v>5.5861904761904755E-3</v>
      </c>
      <c r="AC637">
        <v>2010</v>
      </c>
      <c r="AD637">
        <v>502</v>
      </c>
      <c r="AE637">
        <v>2</v>
      </c>
      <c r="AF637">
        <v>4</v>
      </c>
      <c r="AG637">
        <v>88</v>
      </c>
      <c r="AH637">
        <v>0.46675999999999995</v>
      </c>
      <c r="AI637">
        <f t="shared" si="67"/>
        <v>1584.5567857854646</v>
      </c>
      <c r="AJ637">
        <f t="shared" si="66"/>
        <v>5.3040909090909085E-3</v>
      </c>
      <c r="AK637" s="35">
        <v>2.6133000000000002</v>
      </c>
      <c r="AM637">
        <v>23.579714074188459</v>
      </c>
      <c r="AN637">
        <f t="shared" si="68"/>
        <v>1.5845567857854645</v>
      </c>
    </row>
    <row r="638" spans="3:40">
      <c r="C638">
        <v>2009</v>
      </c>
      <c r="D638">
        <v>502</v>
      </c>
      <c r="E638" s="372">
        <v>3</v>
      </c>
      <c r="F638" s="127">
        <v>5</v>
      </c>
      <c r="G638" s="127">
        <v>91</v>
      </c>
      <c r="H638">
        <v>0.62760000000000005</v>
      </c>
      <c r="I638">
        <v>3509.2911547924077</v>
      </c>
      <c r="J638">
        <f t="shared" si="65"/>
        <v>6.896703296703297E-3</v>
      </c>
      <c r="K638">
        <v>2.1084000000000001</v>
      </c>
      <c r="Y638">
        <v>3509.2911547924077</v>
      </c>
      <c r="Z638">
        <v>6.896703296703297E-3</v>
      </c>
      <c r="AC638">
        <v>2010</v>
      </c>
      <c r="AD638">
        <v>502</v>
      </c>
      <c r="AE638">
        <v>2</v>
      </c>
      <c r="AF638">
        <v>5</v>
      </c>
      <c r="AG638">
        <v>88</v>
      </c>
      <c r="AH638">
        <v>0.57363500000000001</v>
      </c>
      <c r="AI638">
        <f t="shared" si="67"/>
        <v>1382.7229569526157</v>
      </c>
      <c r="AJ638">
        <f t="shared" si="66"/>
        <v>6.5185795454545453E-3</v>
      </c>
      <c r="AK638" s="35">
        <v>2.3788999999999998</v>
      </c>
      <c r="AM638">
        <v>20.57623447846154</v>
      </c>
      <c r="AN638">
        <f t="shared" si="68"/>
        <v>1.3827229569526158</v>
      </c>
    </row>
    <row r="639" spans="3:40">
      <c r="C639">
        <v>2009</v>
      </c>
      <c r="D639">
        <v>502</v>
      </c>
      <c r="E639" s="372">
        <v>3</v>
      </c>
      <c r="F639" s="127">
        <v>6</v>
      </c>
      <c r="G639" s="127">
        <v>91</v>
      </c>
      <c r="H639">
        <v>0.61635000000000006</v>
      </c>
      <c r="I639">
        <v>4181.5620997895503</v>
      </c>
      <c r="J639">
        <f t="shared" si="65"/>
        <v>6.7730769230769242E-3</v>
      </c>
      <c r="K639">
        <v>2.1913</v>
      </c>
      <c r="Y639">
        <v>4181.5620997895503</v>
      </c>
      <c r="Z639">
        <v>6.7730769230769242E-3</v>
      </c>
      <c r="AC639">
        <v>2010</v>
      </c>
      <c r="AD639">
        <v>502</v>
      </c>
      <c r="AE639">
        <v>2</v>
      </c>
      <c r="AF639">
        <v>6</v>
      </c>
      <c r="AG639">
        <v>88</v>
      </c>
      <c r="AH639">
        <v>0.72598000000000007</v>
      </c>
      <c r="AI639">
        <f t="shared" si="67"/>
        <v>2064.9152048732308</v>
      </c>
      <c r="AJ639">
        <f t="shared" si="66"/>
        <v>8.2497727272727289E-3</v>
      </c>
      <c r="AK639" s="35">
        <v>2.4975999999999998</v>
      </c>
      <c r="AM639">
        <v>30.727904834423075</v>
      </c>
      <c r="AN639">
        <f t="shared" si="68"/>
        <v>2.0649152048732309</v>
      </c>
    </row>
    <row r="640" spans="3:40">
      <c r="C640">
        <v>2009</v>
      </c>
      <c r="D640">
        <v>502</v>
      </c>
      <c r="E640" s="372">
        <v>3</v>
      </c>
      <c r="F640" s="127">
        <v>7</v>
      </c>
      <c r="G640" s="127">
        <v>91</v>
      </c>
      <c r="H640">
        <v>0.70614333333333335</v>
      </c>
      <c r="I640">
        <v>5406.5546531446244</v>
      </c>
      <c r="J640">
        <f t="shared" si="65"/>
        <v>7.7598168498168498E-3</v>
      </c>
      <c r="K640">
        <v>2.2599999999999998</v>
      </c>
      <c r="Y640">
        <v>5406.5546531446244</v>
      </c>
      <c r="Z640">
        <v>7.7598168498168498E-3</v>
      </c>
      <c r="AC640">
        <v>2010</v>
      </c>
      <c r="AD640">
        <v>502</v>
      </c>
      <c r="AE640">
        <v>2</v>
      </c>
      <c r="AF640">
        <v>7</v>
      </c>
      <c r="AG640">
        <v>88</v>
      </c>
      <c r="AH640">
        <v>0.75021000000000004</v>
      </c>
      <c r="AI640">
        <f t="shared" si="67"/>
        <v>2012.5901768592737</v>
      </c>
      <c r="AJ640">
        <f t="shared" si="66"/>
        <v>8.5251136363636362E-3</v>
      </c>
      <c r="AK640" s="35">
        <v>2.5152999999999999</v>
      </c>
      <c r="AM640">
        <v>29.949258584215382</v>
      </c>
      <c r="AN640">
        <f t="shared" si="68"/>
        <v>2.0125901768592738</v>
      </c>
    </row>
    <row r="641" spans="3:40">
      <c r="C641">
        <v>2009</v>
      </c>
      <c r="D641">
        <v>502</v>
      </c>
      <c r="E641" s="372">
        <v>4</v>
      </c>
      <c r="F641" s="127">
        <v>1</v>
      </c>
      <c r="G641" s="127">
        <v>91</v>
      </c>
      <c r="H641">
        <v>0.32890999999999998</v>
      </c>
      <c r="I641">
        <v>1433.4799458751295</v>
      </c>
      <c r="J641">
        <f t="shared" si="65"/>
        <v>3.6143956043956042E-3</v>
      </c>
      <c r="K641">
        <v>2.1880999999999999</v>
      </c>
      <c r="Y641">
        <v>1433.4799458751295</v>
      </c>
      <c r="Z641">
        <v>3.6143956043956042E-3</v>
      </c>
      <c r="AC641">
        <v>2010</v>
      </c>
      <c r="AD641">
        <v>502</v>
      </c>
      <c r="AE641">
        <v>2</v>
      </c>
      <c r="AF641">
        <v>8</v>
      </c>
      <c r="AG641" t="s">
        <v>17</v>
      </c>
      <c r="AH641" t="s">
        <v>17</v>
      </c>
      <c r="AI641">
        <f t="shared" si="67"/>
        <v>1922.8809792248867</v>
      </c>
      <c r="AJ641" t="s">
        <v>17</v>
      </c>
      <c r="AK641" s="35">
        <v>2.7562000000000002</v>
      </c>
      <c r="AM641">
        <v>28.614300286084621</v>
      </c>
      <c r="AN641">
        <f t="shared" si="68"/>
        <v>1.9228809792248867</v>
      </c>
    </row>
    <row r="642" spans="3:40">
      <c r="C642">
        <v>2009</v>
      </c>
      <c r="D642">
        <v>502</v>
      </c>
      <c r="E642" s="372">
        <v>4</v>
      </c>
      <c r="F642" s="127">
        <v>2</v>
      </c>
      <c r="G642" s="127">
        <v>91</v>
      </c>
      <c r="H642">
        <v>0.30939</v>
      </c>
      <c r="I642">
        <v>1484.7153758633642</v>
      </c>
      <c r="J642">
        <f t="shared" si="65"/>
        <v>3.3998901098901101E-3</v>
      </c>
      <c r="K642">
        <v>2.0804999999999998</v>
      </c>
      <c r="Y642">
        <v>1484.7153758633642</v>
      </c>
      <c r="Z642">
        <v>3.3998901098901101E-3</v>
      </c>
      <c r="AC642">
        <v>2010</v>
      </c>
      <c r="AD642">
        <v>502</v>
      </c>
      <c r="AE642">
        <v>2</v>
      </c>
      <c r="AF642">
        <v>9</v>
      </c>
      <c r="AG642" t="s">
        <v>17</v>
      </c>
      <c r="AH642" t="s">
        <v>17</v>
      </c>
      <c r="AI642">
        <f t="shared" si="67"/>
        <v>1804.4418011217231</v>
      </c>
      <c r="AJ642" t="s">
        <v>17</v>
      </c>
      <c r="AK642" s="35">
        <v>2.6551</v>
      </c>
      <c r="AM642">
        <v>26.851812516692306</v>
      </c>
      <c r="AN642">
        <f t="shared" si="68"/>
        <v>1.8044418011217231</v>
      </c>
    </row>
    <row r="643" spans="3:40">
      <c r="C643">
        <v>2009</v>
      </c>
      <c r="D643">
        <v>502</v>
      </c>
      <c r="E643" s="372">
        <v>4</v>
      </c>
      <c r="F643" s="127">
        <v>3</v>
      </c>
      <c r="G643" s="127">
        <v>91</v>
      </c>
      <c r="H643">
        <v>0.31944666666666666</v>
      </c>
      <c r="I643">
        <v>2015.7007411959814</v>
      </c>
      <c r="J643">
        <f t="shared" si="65"/>
        <v>3.5104029304029302E-3</v>
      </c>
      <c r="K643">
        <v>2.1473</v>
      </c>
      <c r="Y643">
        <v>2015.7007411959814</v>
      </c>
      <c r="Z643">
        <v>3.5104029304029302E-3</v>
      </c>
      <c r="AC643">
        <v>2010</v>
      </c>
      <c r="AD643">
        <v>502</v>
      </c>
      <c r="AE643">
        <v>2</v>
      </c>
      <c r="AF643">
        <v>10</v>
      </c>
      <c r="AG643" t="s">
        <v>17</v>
      </c>
      <c r="AH643" t="s">
        <v>17</v>
      </c>
      <c r="AI643">
        <f t="shared" si="67"/>
        <v>1644.3754503166526</v>
      </c>
      <c r="AJ643" t="s">
        <v>17</v>
      </c>
      <c r="AK643" s="35">
        <v>2.5070000000000001</v>
      </c>
      <c r="AM643">
        <v>24.469872772569236</v>
      </c>
      <c r="AN643">
        <f t="shared" si="68"/>
        <v>1.6443754503166526</v>
      </c>
    </row>
    <row r="644" spans="3:40">
      <c r="C644">
        <v>2009</v>
      </c>
      <c r="D644">
        <v>502</v>
      </c>
      <c r="E644" s="372">
        <v>4</v>
      </c>
      <c r="F644" s="127">
        <v>4</v>
      </c>
      <c r="G644" s="127">
        <v>91</v>
      </c>
      <c r="H644">
        <v>0.49402333333333331</v>
      </c>
      <c r="I644">
        <v>2840.1253873703081</v>
      </c>
      <c r="J644">
        <f t="shared" si="65"/>
        <v>5.4288278388278386E-3</v>
      </c>
      <c r="K644">
        <v>2.0093000000000001</v>
      </c>
      <c r="Y644">
        <v>2840.1253873703081</v>
      </c>
      <c r="Z644">
        <v>5.4288278388278386E-3</v>
      </c>
      <c r="AC644">
        <v>2010</v>
      </c>
      <c r="AD644">
        <v>502</v>
      </c>
      <c r="AE644">
        <v>2</v>
      </c>
      <c r="AF644">
        <v>11</v>
      </c>
      <c r="AG644" t="s">
        <v>17</v>
      </c>
      <c r="AH644" t="s">
        <v>17</v>
      </c>
      <c r="AI644">
        <f t="shared" si="67"/>
        <v>1532.9316901852803</v>
      </c>
      <c r="AJ644" t="s">
        <v>17</v>
      </c>
      <c r="AK644" s="35">
        <v>2.5234000000000001</v>
      </c>
      <c r="AM644">
        <v>22.811483484900002</v>
      </c>
      <c r="AN644">
        <f t="shared" si="68"/>
        <v>1.5329316901852803</v>
      </c>
    </row>
    <row r="645" spans="3:40">
      <c r="C645">
        <v>2009</v>
      </c>
      <c r="D645">
        <v>502</v>
      </c>
      <c r="E645" s="372">
        <v>4</v>
      </c>
      <c r="F645" s="127">
        <v>5</v>
      </c>
      <c r="G645" s="127">
        <v>91</v>
      </c>
      <c r="H645">
        <v>0.63392666666666664</v>
      </c>
      <c r="I645">
        <v>2840.1253873703081</v>
      </c>
      <c r="J645">
        <f t="shared" si="65"/>
        <v>6.9662271062271063E-3</v>
      </c>
      <c r="K645">
        <v>2.1526000000000001</v>
      </c>
      <c r="Y645">
        <v>2840.1253873703081</v>
      </c>
      <c r="Z645">
        <v>6.9662271062271063E-3</v>
      </c>
      <c r="AC645">
        <v>2010</v>
      </c>
      <c r="AD645">
        <v>502</v>
      </c>
      <c r="AE645">
        <v>2</v>
      </c>
      <c r="AF645">
        <v>12</v>
      </c>
      <c r="AG645" t="s">
        <v>17</v>
      </c>
      <c r="AH645" t="s">
        <v>17</v>
      </c>
      <c r="AI645">
        <f t="shared" si="67"/>
        <v>1766.2669000099206</v>
      </c>
      <c r="AJ645" t="s">
        <v>17</v>
      </c>
      <c r="AK645" s="35">
        <v>2.4258000000000002</v>
      </c>
      <c r="AM645">
        <v>26.283733631100006</v>
      </c>
      <c r="AN645">
        <f t="shared" si="68"/>
        <v>1.7662669000099207</v>
      </c>
    </row>
    <row r="646" spans="3:40">
      <c r="C646">
        <v>2009</v>
      </c>
      <c r="D646">
        <v>502</v>
      </c>
      <c r="E646" s="372">
        <v>4</v>
      </c>
      <c r="F646" s="127">
        <v>6</v>
      </c>
      <c r="G646" s="127">
        <v>91</v>
      </c>
      <c r="H646">
        <v>0.71806000000000003</v>
      </c>
      <c r="I646">
        <v>3909.8590619731526</v>
      </c>
      <c r="J646">
        <f t="shared" si="65"/>
        <v>7.8907692307692307E-3</v>
      </c>
      <c r="K646">
        <v>2.2888000000000002</v>
      </c>
      <c r="Y646">
        <v>3909.8590619731526</v>
      </c>
      <c r="Z646">
        <v>7.8907692307692307E-3</v>
      </c>
      <c r="AC646">
        <v>2010</v>
      </c>
      <c r="AD646">
        <v>502</v>
      </c>
      <c r="AE646">
        <v>2</v>
      </c>
      <c r="AF646">
        <v>13</v>
      </c>
      <c r="AG646" t="s">
        <v>17</v>
      </c>
      <c r="AH646" t="s">
        <v>17</v>
      </c>
      <c r="AI646">
        <f t="shared" si="67"/>
        <v>2102.7324156854397</v>
      </c>
      <c r="AJ646" t="s">
        <v>17</v>
      </c>
      <c r="AK646" s="35">
        <v>2.4022999999999999</v>
      </c>
      <c r="AM646">
        <v>31.290660947699998</v>
      </c>
      <c r="AN646">
        <f t="shared" si="68"/>
        <v>2.1027324156854399</v>
      </c>
    </row>
    <row r="647" spans="3:40">
      <c r="C647">
        <v>2009</v>
      </c>
      <c r="D647">
        <v>502</v>
      </c>
      <c r="E647" s="372">
        <v>4</v>
      </c>
      <c r="F647" s="127">
        <v>7</v>
      </c>
      <c r="G647" s="127">
        <v>91</v>
      </c>
      <c r="H647">
        <v>0.68529333333333342</v>
      </c>
      <c r="I647">
        <v>4819.6760914612069</v>
      </c>
      <c r="J647">
        <f t="shared" si="65"/>
        <v>7.530695970695972E-3</v>
      </c>
      <c r="K647">
        <v>2.056</v>
      </c>
      <c r="Y647">
        <v>4819.6760914612069</v>
      </c>
      <c r="Z647">
        <v>7.530695970695972E-3</v>
      </c>
      <c r="AC647">
        <v>2010</v>
      </c>
      <c r="AD647">
        <v>502</v>
      </c>
      <c r="AE647">
        <v>2</v>
      </c>
      <c r="AF647">
        <v>14</v>
      </c>
      <c r="AG647" t="s">
        <v>17</v>
      </c>
      <c r="AH647" t="s">
        <v>17</v>
      </c>
      <c r="AI647">
        <f t="shared" si="67"/>
        <v>1831.3160411913234</v>
      </c>
      <c r="AJ647" t="s">
        <v>17</v>
      </c>
      <c r="AK647" s="35">
        <v>2.7111999999999998</v>
      </c>
      <c r="AM647">
        <v>27.25172680344231</v>
      </c>
      <c r="AN647">
        <f t="shared" si="68"/>
        <v>1.8313160411913234</v>
      </c>
    </row>
    <row r="648" spans="3:40">
      <c r="C648">
        <v>2009</v>
      </c>
      <c r="D648">
        <v>502</v>
      </c>
      <c r="E648" s="372">
        <v>1</v>
      </c>
      <c r="F648" s="127">
        <v>1</v>
      </c>
      <c r="G648" s="127">
        <v>94</v>
      </c>
      <c r="H648">
        <v>0.26104333333333335</v>
      </c>
      <c r="I648">
        <v>1506.4516188886762</v>
      </c>
      <c r="J648">
        <f t="shared" si="65"/>
        <v>2.7770567375886525E-3</v>
      </c>
      <c r="K648">
        <v>2.1013000000000002</v>
      </c>
      <c r="Y648">
        <v>1506.4516188886762</v>
      </c>
      <c r="Z648">
        <v>2.7770567375886525E-3</v>
      </c>
      <c r="AC648">
        <v>2010</v>
      </c>
      <c r="AD648">
        <v>502</v>
      </c>
      <c r="AE648">
        <v>3</v>
      </c>
      <c r="AF648">
        <v>1</v>
      </c>
      <c r="AG648">
        <v>88</v>
      </c>
      <c r="AH648">
        <v>0.36150500000000002</v>
      </c>
      <c r="AI648">
        <f t="shared" si="67"/>
        <v>1244.0980542087138</v>
      </c>
      <c r="AJ648">
        <f t="shared" ref="AJ648:AJ654" si="69">AH648/AG648</f>
        <v>4.108011363636364E-3</v>
      </c>
      <c r="AK648" s="35">
        <v>2.4739</v>
      </c>
      <c r="AM648">
        <v>18.513363901915383</v>
      </c>
      <c r="AN648">
        <f t="shared" si="68"/>
        <v>1.2440980542087139</v>
      </c>
    </row>
    <row r="649" spans="3:40">
      <c r="C649">
        <v>2009</v>
      </c>
      <c r="D649">
        <v>502</v>
      </c>
      <c r="E649" s="372">
        <v>1</v>
      </c>
      <c r="F649" s="127">
        <v>2</v>
      </c>
      <c r="G649" s="127">
        <v>94</v>
      </c>
      <c r="H649">
        <v>0.21423333333333336</v>
      </c>
      <c r="I649">
        <v>1407.0859364872506</v>
      </c>
      <c r="J649">
        <f t="shared" si="65"/>
        <v>2.2790780141843975E-3</v>
      </c>
      <c r="K649">
        <v>2.0870000000000002</v>
      </c>
      <c r="Y649">
        <v>1407.0859364872506</v>
      </c>
      <c r="Z649">
        <v>2.2790780141843975E-3</v>
      </c>
      <c r="AC649">
        <v>2010</v>
      </c>
      <c r="AD649">
        <v>502</v>
      </c>
      <c r="AE649">
        <v>3</v>
      </c>
      <c r="AF649">
        <v>2</v>
      </c>
      <c r="AG649">
        <v>88</v>
      </c>
      <c r="AH649">
        <v>0.35816999999999999</v>
      </c>
      <c r="AI649">
        <f t="shared" si="67"/>
        <v>1020.6044122811815</v>
      </c>
      <c r="AJ649">
        <f t="shared" si="69"/>
        <v>4.0701136363636365E-3</v>
      </c>
      <c r="AK649" s="35">
        <v>2.3435000000000001</v>
      </c>
      <c r="AM649">
        <v>15.187565658946152</v>
      </c>
      <c r="AN649">
        <f t="shared" si="68"/>
        <v>1.0206044122811815</v>
      </c>
    </row>
    <row r="650" spans="3:40">
      <c r="C650">
        <v>2009</v>
      </c>
      <c r="D650">
        <v>502</v>
      </c>
      <c r="E650" s="372">
        <v>1</v>
      </c>
      <c r="F650" s="127">
        <v>3</v>
      </c>
      <c r="G650" s="127">
        <v>94</v>
      </c>
      <c r="H650">
        <v>0.34834999999999994</v>
      </c>
      <c r="I650">
        <v>1428.8221795125628</v>
      </c>
      <c r="J650">
        <f t="shared" si="65"/>
        <v>3.7058510638297865E-3</v>
      </c>
      <c r="K650">
        <v>2.0314000000000001</v>
      </c>
      <c r="Y650">
        <v>1428.8221795125628</v>
      </c>
      <c r="Z650">
        <v>3.7058510638297865E-3</v>
      </c>
      <c r="AC650">
        <v>2010</v>
      </c>
      <c r="AD650">
        <v>502</v>
      </c>
      <c r="AE650">
        <v>3</v>
      </c>
      <c r="AF650">
        <v>3</v>
      </c>
      <c r="AG650">
        <v>88</v>
      </c>
      <c r="AH650">
        <v>0.420765</v>
      </c>
      <c r="AI650">
        <f t="shared" si="67"/>
        <v>985.81110361698484</v>
      </c>
      <c r="AJ650">
        <f t="shared" si="69"/>
        <v>4.7814204545454549E-3</v>
      </c>
      <c r="AK650" s="35">
        <v>2.2968999999999999</v>
      </c>
      <c r="AM650">
        <v>14.669808089538463</v>
      </c>
      <c r="AN650">
        <f t="shared" si="68"/>
        <v>0.98581110361698487</v>
      </c>
    </row>
    <row r="651" spans="3:40">
      <c r="C651">
        <v>2009</v>
      </c>
      <c r="D651">
        <v>502</v>
      </c>
      <c r="E651" s="372">
        <v>1</v>
      </c>
      <c r="F651" s="127">
        <v>4</v>
      </c>
      <c r="G651" s="127">
        <v>94</v>
      </c>
      <c r="H651">
        <v>0.32777666666666666</v>
      </c>
      <c r="I651">
        <v>2380.5591062637154</v>
      </c>
      <c r="J651">
        <f t="shared" si="65"/>
        <v>3.4869858156028367E-3</v>
      </c>
      <c r="K651">
        <v>2.0882000000000001</v>
      </c>
      <c r="Y651">
        <v>2380.5591062637154</v>
      </c>
      <c r="Z651">
        <v>3.4869858156028367E-3</v>
      </c>
      <c r="AC651">
        <v>2010</v>
      </c>
      <c r="AD651">
        <v>502</v>
      </c>
      <c r="AE651">
        <v>3</v>
      </c>
      <c r="AF651">
        <v>4</v>
      </c>
      <c r="AG651">
        <v>88</v>
      </c>
      <c r="AH651">
        <v>0.5968</v>
      </c>
      <c r="AI651">
        <f t="shared" si="67"/>
        <v>1493.4092907376246</v>
      </c>
      <c r="AJ651">
        <f t="shared" si="69"/>
        <v>6.7818181818181814E-3</v>
      </c>
      <c r="AK651" s="35">
        <v>2.3946000000000001</v>
      </c>
      <c r="AM651">
        <v>22.22335254073846</v>
      </c>
      <c r="AN651">
        <f t="shared" si="68"/>
        <v>1.4934092907376246</v>
      </c>
    </row>
    <row r="652" spans="3:40">
      <c r="C652">
        <v>2009</v>
      </c>
      <c r="D652">
        <v>502</v>
      </c>
      <c r="E652" s="372">
        <v>1</v>
      </c>
      <c r="F652" s="127">
        <v>5</v>
      </c>
      <c r="G652" s="127">
        <v>94</v>
      </c>
      <c r="H652">
        <v>0.4069233333333333</v>
      </c>
      <c r="I652">
        <v>2416.2686483767275</v>
      </c>
      <c r="J652">
        <f t="shared" si="65"/>
        <v>4.3289716312056737E-3</v>
      </c>
      <c r="K652">
        <v>2.1533000000000002</v>
      </c>
      <c r="Y652">
        <v>2416.2686483767275</v>
      </c>
      <c r="Z652">
        <v>4.3289716312056737E-3</v>
      </c>
      <c r="AC652">
        <v>2010</v>
      </c>
      <c r="AD652">
        <v>502</v>
      </c>
      <c r="AE652">
        <v>3</v>
      </c>
      <c r="AF652">
        <v>5</v>
      </c>
      <c r="AG652">
        <v>88</v>
      </c>
      <c r="AH652">
        <v>0.61754500000000001</v>
      </c>
      <c r="AI652">
        <f t="shared" si="67"/>
        <v>1734.1553270935383</v>
      </c>
      <c r="AJ652">
        <f t="shared" si="69"/>
        <v>7.0175568181818186E-3</v>
      </c>
      <c r="AK652" s="35">
        <v>2.3235000000000001</v>
      </c>
      <c r="AM652">
        <v>25.805882843653841</v>
      </c>
      <c r="AN652">
        <f t="shared" si="68"/>
        <v>1.7341553270935384</v>
      </c>
    </row>
    <row r="653" spans="3:40">
      <c r="C653">
        <v>2009</v>
      </c>
      <c r="D653">
        <v>502</v>
      </c>
      <c r="E653" s="372">
        <v>1</v>
      </c>
      <c r="F653" s="127">
        <v>6</v>
      </c>
      <c r="G653" s="127">
        <v>94</v>
      </c>
      <c r="H653">
        <v>0.49045666666666671</v>
      </c>
      <c r="I653">
        <v>3113.3810139742277</v>
      </c>
      <c r="J653">
        <f t="shared" si="65"/>
        <v>5.2176241134751777E-3</v>
      </c>
      <c r="K653">
        <v>2.2052999999999998</v>
      </c>
      <c r="Y653">
        <v>3113.3810139742277</v>
      </c>
      <c r="Z653">
        <v>5.2176241134751777E-3</v>
      </c>
      <c r="AC653">
        <v>2010</v>
      </c>
      <c r="AD653">
        <v>502</v>
      </c>
      <c r="AE653">
        <v>3</v>
      </c>
      <c r="AF653">
        <v>6</v>
      </c>
      <c r="AG653">
        <v>88</v>
      </c>
      <c r="AH653">
        <v>0.64997499999999997</v>
      </c>
      <c r="AI653">
        <f t="shared" si="67"/>
        <v>1811.6546811885416</v>
      </c>
      <c r="AJ653">
        <f t="shared" si="69"/>
        <v>7.3860795454545455E-3</v>
      </c>
      <c r="AK653" s="35">
        <v>2.4527000000000001</v>
      </c>
      <c r="AM653">
        <v>26.959147041496156</v>
      </c>
      <c r="AN653">
        <f t="shared" si="68"/>
        <v>1.8116546811885417</v>
      </c>
    </row>
    <row r="654" spans="3:40">
      <c r="C654">
        <v>2009</v>
      </c>
      <c r="D654">
        <v>502</v>
      </c>
      <c r="E654" s="372">
        <v>1</v>
      </c>
      <c r="F654" s="127">
        <v>7</v>
      </c>
      <c r="G654" s="127">
        <v>94</v>
      </c>
      <c r="H654">
        <v>0.49359000000000003</v>
      </c>
      <c r="I654">
        <v>4195.5353988772522</v>
      </c>
      <c r="J654">
        <f t="shared" si="65"/>
        <v>5.2509574468085109E-3</v>
      </c>
      <c r="K654">
        <v>2.3382999999999998</v>
      </c>
      <c r="Y654">
        <v>4195.5353988772522</v>
      </c>
      <c r="Z654">
        <v>5.2509574468085109E-3</v>
      </c>
      <c r="AC654">
        <v>2010</v>
      </c>
      <c r="AD654">
        <v>502</v>
      </c>
      <c r="AE654">
        <v>3</v>
      </c>
      <c r="AF654">
        <v>7</v>
      </c>
      <c r="AG654">
        <v>88</v>
      </c>
      <c r="AH654">
        <v>0.73050499999999996</v>
      </c>
      <c r="AI654">
        <f t="shared" si="67"/>
        <v>2245.4693639062889</v>
      </c>
      <c r="AJ654">
        <f t="shared" si="69"/>
        <v>8.3011931818181822E-3</v>
      </c>
      <c r="AK654" s="35">
        <v>2.4815999999999998</v>
      </c>
      <c r="AM654">
        <v>33.414722677176918</v>
      </c>
      <c r="AN654">
        <f t="shared" si="68"/>
        <v>2.245469363906289</v>
      </c>
    </row>
    <row r="655" spans="3:40">
      <c r="C655">
        <v>2009</v>
      </c>
      <c r="D655">
        <v>502</v>
      </c>
      <c r="E655" s="372">
        <v>2</v>
      </c>
      <c r="F655" s="127">
        <v>1</v>
      </c>
      <c r="G655" s="127">
        <v>94</v>
      </c>
      <c r="H655">
        <v>0.25803666666666669</v>
      </c>
      <c r="I655">
        <v>1607.3698900776242</v>
      </c>
      <c r="J655">
        <f t="shared" si="65"/>
        <v>2.7450709219858159E-3</v>
      </c>
      <c r="K655">
        <v>2.3283</v>
      </c>
      <c r="Y655">
        <v>1607.3698900776242</v>
      </c>
      <c r="Z655">
        <v>2.7450709219858159E-3</v>
      </c>
      <c r="AC655">
        <v>2010</v>
      </c>
      <c r="AD655">
        <v>502</v>
      </c>
      <c r="AE655">
        <v>3</v>
      </c>
      <c r="AF655">
        <v>8</v>
      </c>
      <c r="AG655" t="s">
        <v>17</v>
      </c>
      <c r="AH655" t="s">
        <v>17</v>
      </c>
      <c r="AI655">
        <f t="shared" si="67"/>
        <v>1905.2479872177232</v>
      </c>
      <c r="AJ655" t="s">
        <v>17</v>
      </c>
      <c r="AK655" s="35">
        <v>2.4689999999999999</v>
      </c>
      <c r="AM655">
        <v>28.351904571692309</v>
      </c>
      <c r="AN655">
        <f t="shared" si="68"/>
        <v>1.9052479872177233</v>
      </c>
    </row>
    <row r="656" spans="3:40">
      <c r="C656">
        <v>2009</v>
      </c>
      <c r="D656">
        <v>502</v>
      </c>
      <c r="E656" s="372">
        <v>2</v>
      </c>
      <c r="F656" s="127">
        <v>2</v>
      </c>
      <c r="G656" s="127">
        <v>94</v>
      </c>
      <c r="H656">
        <v>0.28775666666666666</v>
      </c>
      <c r="I656">
        <v>1546.8189273642552</v>
      </c>
      <c r="J656">
        <f t="shared" si="65"/>
        <v>3.0612411347517728E-3</v>
      </c>
      <c r="K656">
        <v>2.1676000000000002</v>
      </c>
      <c r="Y656">
        <v>1546.8189273642552</v>
      </c>
      <c r="Z656">
        <v>3.0612411347517728E-3</v>
      </c>
      <c r="AC656">
        <v>2010</v>
      </c>
      <c r="AD656">
        <v>502</v>
      </c>
      <c r="AE656">
        <v>3</v>
      </c>
      <c r="AF656">
        <v>9</v>
      </c>
      <c r="AG656" t="s">
        <v>17</v>
      </c>
      <c r="AH656" t="s">
        <v>17</v>
      </c>
      <c r="AI656">
        <f t="shared" si="67"/>
        <v>1704.5840559259941</v>
      </c>
      <c r="AJ656" t="s">
        <v>17</v>
      </c>
      <c r="AK656" s="35">
        <v>2.4590000000000001</v>
      </c>
      <c r="AM656">
        <v>25.365834165565385</v>
      </c>
      <c r="AN656">
        <f t="shared" si="68"/>
        <v>1.7045840559259942</v>
      </c>
    </row>
    <row r="657" spans="3:40">
      <c r="C657">
        <v>2009</v>
      </c>
      <c r="D657">
        <v>502</v>
      </c>
      <c r="E657" s="372">
        <v>2</v>
      </c>
      <c r="F657" s="127">
        <v>3</v>
      </c>
      <c r="G657" s="127">
        <v>94</v>
      </c>
      <c r="H657">
        <v>0.35537333333333332</v>
      </c>
      <c r="I657">
        <v>2340.1917977881362</v>
      </c>
      <c r="J657">
        <f t="shared" si="65"/>
        <v>3.7805673758865245E-3</v>
      </c>
      <c r="K657">
        <v>1.9601999999999999</v>
      </c>
      <c r="Y657">
        <v>2340.1917977881362</v>
      </c>
      <c r="Z657">
        <v>3.7805673758865245E-3</v>
      </c>
      <c r="AC657">
        <v>2010</v>
      </c>
      <c r="AD657">
        <v>502</v>
      </c>
      <c r="AE657">
        <v>3</v>
      </c>
      <c r="AF657">
        <v>10</v>
      </c>
      <c r="AG657" t="s">
        <v>17</v>
      </c>
      <c r="AH657" t="s">
        <v>17</v>
      </c>
      <c r="AI657">
        <f t="shared" si="67"/>
        <v>1626.4268137570709</v>
      </c>
      <c r="AJ657" t="s">
        <v>17</v>
      </c>
      <c r="AK657" s="35">
        <v>2.3822999999999999</v>
      </c>
      <c r="AM657">
        <v>24.20277996662308</v>
      </c>
      <c r="AN657">
        <f t="shared" si="68"/>
        <v>1.626426813757071</v>
      </c>
    </row>
    <row r="658" spans="3:40">
      <c r="C658">
        <v>2009</v>
      </c>
      <c r="D658">
        <v>502</v>
      </c>
      <c r="E658" s="372">
        <v>2</v>
      </c>
      <c r="F658" s="127">
        <v>4</v>
      </c>
      <c r="G658" s="127">
        <v>94</v>
      </c>
      <c r="H658">
        <v>0.30737333333333333</v>
      </c>
      <c r="I658">
        <v>2052.9628720965156</v>
      </c>
      <c r="J658">
        <f t="shared" si="65"/>
        <v>3.2699290780141845E-3</v>
      </c>
      <c r="K658">
        <v>2.093</v>
      </c>
      <c r="Y658">
        <v>2052.9628720965156</v>
      </c>
      <c r="Z658">
        <v>3.2699290780141845E-3</v>
      </c>
      <c r="AC658">
        <v>2010</v>
      </c>
      <c r="AD658">
        <v>502</v>
      </c>
      <c r="AE658">
        <v>3</v>
      </c>
      <c r="AF658">
        <v>11</v>
      </c>
      <c r="AG658" t="s">
        <v>17</v>
      </c>
      <c r="AH658" t="s">
        <v>17</v>
      </c>
      <c r="AI658">
        <f t="shared" si="67"/>
        <v>1653.7291218201601</v>
      </c>
      <c r="AJ658" t="s">
        <v>17</v>
      </c>
      <c r="AK658" s="35">
        <v>2.3209</v>
      </c>
      <c r="AM658">
        <v>24.609064312800001</v>
      </c>
      <c r="AN658">
        <f t="shared" si="68"/>
        <v>1.6537291218201602</v>
      </c>
    </row>
    <row r="659" spans="3:40">
      <c r="C659">
        <v>2009</v>
      </c>
      <c r="D659">
        <v>502</v>
      </c>
      <c r="E659" s="372">
        <v>2</v>
      </c>
      <c r="F659" s="127">
        <v>5</v>
      </c>
      <c r="G659" s="127">
        <v>94</v>
      </c>
      <c r="H659">
        <v>0.48631000000000002</v>
      </c>
      <c r="I659">
        <v>2944.1488361342999</v>
      </c>
      <c r="J659">
        <f t="shared" si="65"/>
        <v>5.173510638297873E-3</v>
      </c>
      <c r="K659">
        <v>2.153</v>
      </c>
      <c r="Y659">
        <v>2944.1488361342999</v>
      </c>
      <c r="Z659">
        <v>5.173510638297873E-3</v>
      </c>
      <c r="AC659">
        <v>2010</v>
      </c>
      <c r="AD659">
        <v>502</v>
      </c>
      <c r="AE659">
        <v>3</v>
      </c>
      <c r="AF659">
        <v>12</v>
      </c>
      <c r="AG659" t="s">
        <v>17</v>
      </c>
      <c r="AH659" t="s">
        <v>17</v>
      </c>
      <c r="AI659">
        <f t="shared" si="67"/>
        <v>1703.0014628628189</v>
      </c>
      <c r="AJ659" t="s">
        <v>17</v>
      </c>
      <c r="AK659" s="35">
        <v>2.3292000000000002</v>
      </c>
      <c r="AM659">
        <v>25.342283673553847</v>
      </c>
      <c r="AN659">
        <f t="shared" si="68"/>
        <v>1.7030014628628189</v>
      </c>
    </row>
    <row r="660" spans="3:40">
      <c r="C660">
        <v>2009</v>
      </c>
      <c r="D660">
        <v>502</v>
      </c>
      <c r="E660" s="372">
        <v>2</v>
      </c>
      <c r="F660" s="127">
        <v>6</v>
      </c>
      <c r="G660" s="127">
        <v>94</v>
      </c>
      <c r="H660">
        <v>0.53350333333333333</v>
      </c>
      <c r="I660">
        <v>4209.5086979649532</v>
      </c>
      <c r="J660">
        <f t="shared" si="65"/>
        <v>5.6755673758865244E-3</v>
      </c>
      <c r="K660">
        <v>2.2330000000000001</v>
      </c>
      <c r="Y660">
        <v>4209.5086979649532</v>
      </c>
      <c r="Z660">
        <v>5.6755673758865244E-3</v>
      </c>
      <c r="AC660">
        <v>2010</v>
      </c>
      <c r="AD660">
        <v>502</v>
      </c>
      <c r="AE660">
        <v>3</v>
      </c>
      <c r="AF660">
        <v>13</v>
      </c>
      <c r="AG660" t="s">
        <v>17</v>
      </c>
      <c r="AH660" t="s">
        <v>17</v>
      </c>
      <c r="AI660">
        <f t="shared" si="67"/>
        <v>2139.2950359722954</v>
      </c>
      <c r="AJ660" t="s">
        <v>17</v>
      </c>
      <c r="AK660" s="35">
        <v>2.5202</v>
      </c>
      <c r="AM660">
        <v>31.834747559111534</v>
      </c>
      <c r="AN660">
        <f t="shared" si="68"/>
        <v>2.1392950359722955</v>
      </c>
    </row>
    <row r="661" spans="3:40">
      <c r="C661">
        <v>2009</v>
      </c>
      <c r="D661">
        <v>502</v>
      </c>
      <c r="E661" s="372">
        <v>2</v>
      </c>
      <c r="F661" s="127">
        <v>7</v>
      </c>
      <c r="G661" s="127">
        <v>94</v>
      </c>
      <c r="H661">
        <v>0.62263666666666662</v>
      </c>
      <c r="I661">
        <v>5234.2172977296514</v>
      </c>
      <c r="J661">
        <f t="shared" si="65"/>
        <v>6.6237943262411345E-3</v>
      </c>
      <c r="K661">
        <v>1.9278999999999999</v>
      </c>
      <c r="Y661">
        <v>5234.2172977296514</v>
      </c>
      <c r="Z661">
        <v>6.6237943262411345E-3</v>
      </c>
      <c r="AC661">
        <v>2010</v>
      </c>
      <c r="AD661">
        <v>502</v>
      </c>
      <c r="AE661">
        <v>3</v>
      </c>
      <c r="AF661">
        <v>14</v>
      </c>
      <c r="AG661" t="s">
        <v>17</v>
      </c>
      <c r="AH661" t="s">
        <v>17</v>
      </c>
      <c r="AI661">
        <f t="shared" si="67"/>
        <v>1806.5675229429048</v>
      </c>
      <c r="AJ661" t="s">
        <v>17</v>
      </c>
      <c r="AK661" s="35">
        <v>2.5303</v>
      </c>
      <c r="AM661">
        <v>26.883445281888459</v>
      </c>
      <c r="AN661">
        <f t="shared" si="68"/>
        <v>1.8065675229429048</v>
      </c>
    </row>
    <row r="662" spans="3:40">
      <c r="C662">
        <v>2009</v>
      </c>
      <c r="D662">
        <v>502</v>
      </c>
      <c r="E662" s="372">
        <v>3</v>
      </c>
      <c r="F662" s="127">
        <v>1</v>
      </c>
      <c r="G662" s="127">
        <v>94</v>
      </c>
      <c r="H662">
        <v>0.27650333333333332</v>
      </c>
      <c r="I662">
        <v>1770.3917127674622</v>
      </c>
      <c r="J662">
        <f t="shared" si="65"/>
        <v>2.9415248226950354E-3</v>
      </c>
      <c r="K662">
        <v>1.9601</v>
      </c>
      <c r="Y662">
        <v>1770.3917127674622</v>
      </c>
      <c r="Z662">
        <v>2.9415248226950354E-3</v>
      </c>
      <c r="AC662">
        <v>2010</v>
      </c>
      <c r="AD662">
        <v>502</v>
      </c>
      <c r="AE662">
        <v>4</v>
      </c>
      <c r="AF662">
        <v>1</v>
      </c>
      <c r="AG662">
        <v>88</v>
      </c>
      <c r="AH662">
        <v>0.40029000000000003</v>
      </c>
      <c r="AI662">
        <f t="shared" si="67"/>
        <v>946.11562369631997</v>
      </c>
      <c r="AJ662">
        <f t="shared" ref="AJ662:AJ668" si="70">AH662/AG662</f>
        <v>4.5487500000000007E-3</v>
      </c>
      <c r="AK662" s="35">
        <v>2.4521000000000002</v>
      </c>
      <c r="AM662">
        <v>14.079101543099998</v>
      </c>
      <c r="AN662">
        <f t="shared" si="68"/>
        <v>0.94611562369631996</v>
      </c>
    </row>
    <row r="663" spans="3:40">
      <c r="C663">
        <v>2009</v>
      </c>
      <c r="D663">
        <v>502</v>
      </c>
      <c r="E663" s="372">
        <v>3</v>
      </c>
      <c r="F663" s="127">
        <v>2</v>
      </c>
      <c r="G663" s="127">
        <v>94</v>
      </c>
      <c r="H663">
        <v>0.28314</v>
      </c>
      <c r="I663">
        <v>1789.0227782177294</v>
      </c>
      <c r="J663">
        <f t="shared" si="65"/>
        <v>3.0121276595744683E-3</v>
      </c>
      <c r="K663">
        <v>1.8244</v>
      </c>
      <c r="Y663">
        <v>1789.0227782177294</v>
      </c>
      <c r="Z663">
        <v>3.0121276595744683E-3</v>
      </c>
      <c r="AC663">
        <v>2010</v>
      </c>
      <c r="AD663">
        <v>502</v>
      </c>
      <c r="AE663">
        <v>4</v>
      </c>
      <c r="AF663">
        <v>2</v>
      </c>
      <c r="AG663">
        <v>88</v>
      </c>
      <c r="AH663">
        <v>0.379855</v>
      </c>
      <c r="AI663">
        <f t="shared" si="67"/>
        <v>1004.5262842876801</v>
      </c>
      <c r="AJ663">
        <f t="shared" si="70"/>
        <v>4.3165340909090905E-3</v>
      </c>
      <c r="AK663" s="35">
        <v>2.2239</v>
      </c>
      <c r="AM663">
        <v>14.948307801899999</v>
      </c>
      <c r="AN663">
        <f t="shared" si="68"/>
        <v>1.0045262842876801</v>
      </c>
    </row>
    <row r="664" spans="3:40">
      <c r="C664">
        <v>2009</v>
      </c>
      <c r="D664">
        <v>502</v>
      </c>
      <c r="E664" s="372">
        <v>3</v>
      </c>
      <c r="F664" s="127">
        <v>3</v>
      </c>
      <c r="G664" s="127">
        <v>94</v>
      </c>
      <c r="H664">
        <v>0.38484666666666661</v>
      </c>
      <c r="I664">
        <v>2194.2484517610428</v>
      </c>
      <c r="J664">
        <f t="shared" si="65"/>
        <v>4.0941134751773045E-3</v>
      </c>
      <c r="K664">
        <v>1.9847999999999999</v>
      </c>
      <c r="Y664">
        <v>2194.2484517610428</v>
      </c>
      <c r="Z664">
        <v>4.0941134751773045E-3</v>
      </c>
      <c r="AC664">
        <v>2010</v>
      </c>
      <c r="AD664">
        <v>502</v>
      </c>
      <c r="AE664">
        <v>4</v>
      </c>
      <c r="AF664">
        <v>3</v>
      </c>
      <c r="AG664">
        <v>88</v>
      </c>
      <c r="AH664">
        <v>0.4088</v>
      </c>
      <c r="AI664">
        <f t="shared" si="67"/>
        <v>1237.9027112276679</v>
      </c>
      <c r="AJ664">
        <f t="shared" si="70"/>
        <v>4.6454545454545455E-3</v>
      </c>
      <c r="AK664" s="35">
        <v>2.3506999999999998</v>
      </c>
      <c r="AM664">
        <v>18.421171298030767</v>
      </c>
      <c r="AN664">
        <f t="shared" si="68"/>
        <v>1.2379027112276679</v>
      </c>
    </row>
    <row r="665" spans="3:40">
      <c r="C665">
        <v>2009</v>
      </c>
      <c r="D665">
        <v>502</v>
      </c>
      <c r="E665" s="372">
        <v>3</v>
      </c>
      <c r="F665" s="127">
        <v>4</v>
      </c>
      <c r="G665" s="127">
        <v>94</v>
      </c>
      <c r="H665">
        <v>0.4372233333333333</v>
      </c>
      <c r="I665">
        <v>2871.177163120753</v>
      </c>
      <c r="J665">
        <f t="shared" si="65"/>
        <v>4.651312056737588E-3</v>
      </c>
      <c r="K665">
        <v>1.8995</v>
      </c>
      <c r="Y665">
        <v>2871.177163120753</v>
      </c>
      <c r="Z665">
        <v>4.651312056737588E-3</v>
      </c>
      <c r="AC665">
        <v>2010</v>
      </c>
      <c r="AD665">
        <v>502</v>
      </c>
      <c r="AE665">
        <v>4</v>
      </c>
      <c r="AF665">
        <v>4</v>
      </c>
      <c r="AG665">
        <v>88</v>
      </c>
      <c r="AH665">
        <v>0.60541</v>
      </c>
      <c r="AI665">
        <f t="shared" si="67"/>
        <v>1505.0615766576927</v>
      </c>
      <c r="AJ665">
        <f t="shared" si="70"/>
        <v>6.8796590909090908E-3</v>
      </c>
      <c r="AK665" s="35">
        <v>2.4018000000000002</v>
      </c>
      <c r="AM665">
        <v>22.396749652644235</v>
      </c>
      <c r="AN665">
        <f t="shared" si="68"/>
        <v>1.5050615766576927</v>
      </c>
    </row>
    <row r="666" spans="3:40">
      <c r="C666">
        <v>2009</v>
      </c>
      <c r="D666">
        <v>502</v>
      </c>
      <c r="E666" s="372">
        <v>3</v>
      </c>
      <c r="F666" s="127">
        <v>5</v>
      </c>
      <c r="G666" s="127">
        <v>94</v>
      </c>
      <c r="H666">
        <v>0.54065666666666667</v>
      </c>
      <c r="I666">
        <v>3509.2911547924077</v>
      </c>
      <c r="J666">
        <f t="shared" si="65"/>
        <v>5.7516666666666671E-3</v>
      </c>
      <c r="K666">
        <v>2.0154999999999998</v>
      </c>
      <c r="Y666">
        <v>3509.2911547924077</v>
      </c>
      <c r="Z666">
        <v>5.7516666666666671E-3</v>
      </c>
      <c r="AC666">
        <v>2010</v>
      </c>
      <c r="AD666">
        <v>502</v>
      </c>
      <c r="AE666">
        <v>4</v>
      </c>
      <c r="AF666">
        <v>5</v>
      </c>
      <c r="AG666">
        <v>88</v>
      </c>
      <c r="AH666">
        <v>0.60311999999999999</v>
      </c>
      <c r="AI666">
        <f t="shared" si="67"/>
        <v>1643.556388285883</v>
      </c>
      <c r="AJ666">
        <f t="shared" si="70"/>
        <v>6.8536363636363638E-3</v>
      </c>
      <c r="AK666" s="35">
        <v>1.9459</v>
      </c>
      <c r="AM666">
        <v>24.457684349492304</v>
      </c>
      <c r="AN666">
        <f t="shared" si="68"/>
        <v>1.643556388285883</v>
      </c>
    </row>
    <row r="667" spans="3:40">
      <c r="C667">
        <v>2009</v>
      </c>
      <c r="D667">
        <v>502</v>
      </c>
      <c r="E667" s="372">
        <v>3</v>
      </c>
      <c r="F667" s="127">
        <v>6</v>
      </c>
      <c r="G667" s="127">
        <v>94</v>
      </c>
      <c r="H667">
        <v>0.5579966666666667</v>
      </c>
      <c r="I667">
        <v>4181.5620997895503</v>
      </c>
      <c r="J667">
        <f t="shared" si="65"/>
        <v>5.9361347517730501E-3</v>
      </c>
      <c r="K667">
        <v>2.2906</v>
      </c>
      <c r="Y667">
        <v>4181.5620997895503</v>
      </c>
      <c r="Z667">
        <v>5.9361347517730501E-3</v>
      </c>
      <c r="AC667">
        <v>2010</v>
      </c>
      <c r="AD667">
        <v>502</v>
      </c>
      <c r="AE667">
        <v>4</v>
      </c>
      <c r="AF667">
        <v>6</v>
      </c>
      <c r="AG667">
        <v>88</v>
      </c>
      <c r="AH667">
        <v>0.72387500000000005</v>
      </c>
      <c r="AI667">
        <f t="shared" si="67"/>
        <v>2088.2289701920986</v>
      </c>
      <c r="AJ667">
        <f t="shared" si="70"/>
        <v>8.2258522727272736E-3</v>
      </c>
      <c r="AK667" s="35">
        <v>2.1614</v>
      </c>
      <c r="AM667">
        <v>31.074835865953844</v>
      </c>
      <c r="AN667">
        <f t="shared" si="68"/>
        <v>2.0882289701920986</v>
      </c>
    </row>
    <row r="668" spans="3:40">
      <c r="C668">
        <v>2009</v>
      </c>
      <c r="D668">
        <v>502</v>
      </c>
      <c r="E668" s="372">
        <v>3</v>
      </c>
      <c r="F668" s="127">
        <v>7</v>
      </c>
      <c r="G668" s="127">
        <v>94</v>
      </c>
      <c r="H668">
        <v>0.59568666666666659</v>
      </c>
      <c r="I668">
        <v>5406.5546531446244</v>
      </c>
      <c r="J668">
        <f t="shared" si="65"/>
        <v>6.3370921985815591E-3</v>
      </c>
      <c r="K668">
        <v>2.2378999999999998</v>
      </c>
      <c r="Y668">
        <v>5406.5546531446244</v>
      </c>
      <c r="Z668">
        <v>6.3370921985815591E-3</v>
      </c>
      <c r="AC668">
        <v>2010</v>
      </c>
      <c r="AD668">
        <v>502</v>
      </c>
      <c r="AE668">
        <v>4</v>
      </c>
      <c r="AF668">
        <v>7</v>
      </c>
      <c r="AG668">
        <v>88</v>
      </c>
      <c r="AH668">
        <v>0.75976500000000002</v>
      </c>
      <c r="AI668">
        <f t="shared" si="67"/>
        <v>2070.3446066403694</v>
      </c>
      <c r="AJ668">
        <f t="shared" si="70"/>
        <v>8.6336931818181816E-3</v>
      </c>
      <c r="AK668" s="35">
        <v>2.6646000000000001</v>
      </c>
      <c r="AM668">
        <v>30.808699503576921</v>
      </c>
      <c r="AN668">
        <f t="shared" si="68"/>
        <v>2.0703446066403695</v>
      </c>
    </row>
    <row r="669" spans="3:40">
      <c r="C669">
        <v>2009</v>
      </c>
      <c r="D669">
        <v>502</v>
      </c>
      <c r="E669" s="372">
        <v>4</v>
      </c>
      <c r="F669" s="127">
        <v>1</v>
      </c>
      <c r="G669" s="127">
        <v>94</v>
      </c>
      <c r="H669">
        <v>0.30001000000000005</v>
      </c>
      <c r="I669">
        <v>1433.4799458751295</v>
      </c>
      <c r="J669">
        <f t="shared" si="65"/>
        <v>3.1915957446808515E-3</v>
      </c>
      <c r="K669">
        <v>2.2524000000000002</v>
      </c>
      <c r="Y669">
        <v>1433.4799458751295</v>
      </c>
      <c r="Z669">
        <v>3.1915957446808515E-3</v>
      </c>
      <c r="AC669">
        <v>2010</v>
      </c>
      <c r="AD669">
        <v>502</v>
      </c>
      <c r="AE669">
        <v>4</v>
      </c>
      <c r="AF669">
        <v>8</v>
      </c>
      <c r="AG669" t="s">
        <v>17</v>
      </c>
      <c r="AH669" t="s">
        <v>17</v>
      </c>
      <c r="AI669">
        <f t="shared" si="67"/>
        <v>1624.4510029454218</v>
      </c>
      <c r="AJ669" t="s">
        <v>17</v>
      </c>
      <c r="AK669" s="35">
        <v>2.3860999999999999</v>
      </c>
      <c r="AM669">
        <v>24.173378020021158</v>
      </c>
      <c r="AN669">
        <f t="shared" si="68"/>
        <v>1.6244510029454218</v>
      </c>
    </row>
    <row r="670" spans="3:40">
      <c r="C670">
        <v>2009</v>
      </c>
      <c r="D670">
        <v>502</v>
      </c>
      <c r="E670" s="372">
        <v>4</v>
      </c>
      <c r="F670" s="127">
        <v>2</v>
      </c>
      <c r="G670" s="127">
        <v>94</v>
      </c>
      <c r="H670">
        <v>0.27925333333333335</v>
      </c>
      <c r="I670">
        <v>1484.7153758633642</v>
      </c>
      <c r="J670">
        <f t="shared" si="65"/>
        <v>2.970780141843972E-3</v>
      </c>
      <c r="K670">
        <v>2.1339999999999999</v>
      </c>
      <c r="Y670">
        <v>1484.7153758633642</v>
      </c>
      <c r="Z670">
        <v>2.970780141843972E-3</v>
      </c>
      <c r="AC670">
        <v>2010</v>
      </c>
      <c r="AD670">
        <v>502</v>
      </c>
      <c r="AE670">
        <v>4</v>
      </c>
      <c r="AF670">
        <v>9</v>
      </c>
      <c r="AG670" t="s">
        <v>17</v>
      </c>
      <c r="AH670" t="s">
        <v>17</v>
      </c>
      <c r="AI670">
        <f t="shared" si="67"/>
        <v>1604.9381967297973</v>
      </c>
      <c r="AJ670" t="s">
        <v>17</v>
      </c>
      <c r="AK670" s="35">
        <v>2.4538000000000002</v>
      </c>
      <c r="AM670">
        <v>23.883008879907695</v>
      </c>
      <c r="AN670">
        <f t="shared" si="68"/>
        <v>1.6049381967297973</v>
      </c>
    </row>
    <row r="671" spans="3:40">
      <c r="C671">
        <v>2009</v>
      </c>
      <c r="D671">
        <v>502</v>
      </c>
      <c r="E671" s="372">
        <v>4</v>
      </c>
      <c r="F671" s="127">
        <v>3</v>
      </c>
      <c r="G671" s="127">
        <v>94</v>
      </c>
      <c r="H671">
        <v>0.29633000000000004</v>
      </c>
      <c r="I671">
        <v>2015.7007411959814</v>
      </c>
      <c r="J671">
        <f t="shared" si="65"/>
        <v>3.1524468085106388E-3</v>
      </c>
      <c r="K671">
        <v>2.1760999999999999</v>
      </c>
      <c r="Y671">
        <v>2015.7007411959814</v>
      </c>
      <c r="Z671">
        <v>3.1524468085106388E-3</v>
      </c>
      <c r="AC671">
        <v>2010</v>
      </c>
      <c r="AD671">
        <v>502</v>
      </c>
      <c r="AE671">
        <v>4</v>
      </c>
      <c r="AF671">
        <v>10</v>
      </c>
      <c r="AG671" t="s">
        <v>17</v>
      </c>
      <c r="AH671" t="s">
        <v>17</v>
      </c>
      <c r="AI671">
        <f t="shared" si="67"/>
        <v>1882.2641845562589</v>
      </c>
      <c r="AJ671" t="s">
        <v>17</v>
      </c>
      <c r="AK671" s="35">
        <v>2.3382000000000001</v>
      </c>
      <c r="AM671">
        <v>28.00988369875385</v>
      </c>
      <c r="AN671">
        <f t="shared" si="68"/>
        <v>1.8822641845562589</v>
      </c>
    </row>
    <row r="672" spans="3:40">
      <c r="C672">
        <v>2009</v>
      </c>
      <c r="D672">
        <v>502</v>
      </c>
      <c r="E672" s="372">
        <v>4</v>
      </c>
      <c r="F672" s="127">
        <v>4</v>
      </c>
      <c r="G672" s="127">
        <v>94</v>
      </c>
      <c r="H672">
        <v>0.41722666666666663</v>
      </c>
      <c r="I672">
        <v>2840.1253873703081</v>
      </c>
      <c r="J672">
        <f t="shared" si="65"/>
        <v>4.438581560283688E-3</v>
      </c>
      <c r="K672">
        <v>2.0903</v>
      </c>
      <c r="Y672">
        <v>2840.1253873703081</v>
      </c>
      <c r="Z672">
        <v>4.438581560283688E-3</v>
      </c>
      <c r="AC672">
        <v>2010</v>
      </c>
      <c r="AD672">
        <v>502</v>
      </c>
      <c r="AE672">
        <v>4</v>
      </c>
      <c r="AF672">
        <v>11</v>
      </c>
      <c r="AG672" t="s">
        <v>17</v>
      </c>
      <c r="AH672" t="s">
        <v>17</v>
      </c>
      <c r="AI672">
        <f t="shared" si="67"/>
        <v>1540.205868038234</v>
      </c>
      <c r="AJ672" t="s">
        <v>17</v>
      </c>
      <c r="AK672" s="35">
        <v>2.4413999999999998</v>
      </c>
      <c r="AM672">
        <v>22.919730179140387</v>
      </c>
      <c r="AN672">
        <f t="shared" si="68"/>
        <v>1.540205868038234</v>
      </c>
    </row>
    <row r="673" spans="3:40">
      <c r="C673">
        <v>2009</v>
      </c>
      <c r="D673">
        <v>502</v>
      </c>
      <c r="E673" s="372">
        <v>4</v>
      </c>
      <c r="F673" s="127">
        <v>5</v>
      </c>
      <c r="G673" s="127">
        <v>94</v>
      </c>
      <c r="H673">
        <v>0.53524000000000005</v>
      </c>
      <c r="I673">
        <v>2840.1253873703081</v>
      </c>
      <c r="J673">
        <f t="shared" si="65"/>
        <v>5.6940425531914899E-3</v>
      </c>
      <c r="K673">
        <v>2.1772999999999998</v>
      </c>
      <c r="Y673">
        <v>2840.1253873703081</v>
      </c>
      <c r="Z673">
        <v>5.6940425531914899E-3</v>
      </c>
      <c r="AC673">
        <v>2010</v>
      </c>
      <c r="AD673">
        <v>502</v>
      </c>
      <c r="AE673">
        <v>4</v>
      </c>
      <c r="AF673">
        <v>12</v>
      </c>
      <c r="AG673" t="s">
        <v>17</v>
      </c>
      <c r="AH673" t="s">
        <v>17</v>
      </c>
      <c r="AI673">
        <f t="shared" si="67"/>
        <v>1654.2906361283081</v>
      </c>
      <c r="AJ673" t="s">
        <v>17</v>
      </c>
      <c r="AK673" s="35">
        <v>2.4388000000000001</v>
      </c>
      <c r="AM673">
        <v>24.617420180480774</v>
      </c>
      <c r="AN673">
        <f t="shared" si="68"/>
        <v>1.6542906361283081</v>
      </c>
    </row>
    <row r="674" spans="3:40">
      <c r="C674">
        <v>2009</v>
      </c>
      <c r="D674">
        <v>502</v>
      </c>
      <c r="E674" s="372">
        <v>4</v>
      </c>
      <c r="F674" s="127">
        <v>6</v>
      </c>
      <c r="G674" s="127">
        <v>94</v>
      </c>
      <c r="H674">
        <v>0.61336333333333337</v>
      </c>
      <c r="I674">
        <v>3909.8590619731526</v>
      </c>
      <c r="J674">
        <f t="shared" si="65"/>
        <v>6.5251418439716312E-3</v>
      </c>
      <c r="K674">
        <v>2.2911999999999999</v>
      </c>
      <c r="Y674">
        <v>3909.8590619731526</v>
      </c>
      <c r="Z674">
        <v>6.5251418439716312E-3</v>
      </c>
      <c r="AC674">
        <v>2010</v>
      </c>
      <c r="AD674">
        <v>502</v>
      </c>
      <c r="AE674">
        <v>4</v>
      </c>
      <c r="AF674">
        <v>13</v>
      </c>
      <c r="AG674" t="s">
        <v>17</v>
      </c>
      <c r="AH674" t="s">
        <v>17</v>
      </c>
      <c r="AI674">
        <f t="shared" si="67"/>
        <v>2314.174526379692</v>
      </c>
      <c r="AJ674" t="s">
        <v>17</v>
      </c>
      <c r="AK674" s="35">
        <v>2.3904000000000001</v>
      </c>
      <c r="AM674">
        <v>34.437120928269223</v>
      </c>
      <c r="AN674">
        <f t="shared" si="68"/>
        <v>2.3141745263796918</v>
      </c>
    </row>
    <row r="675" spans="3:40">
      <c r="C675">
        <v>2009</v>
      </c>
      <c r="D675">
        <v>502</v>
      </c>
      <c r="E675" s="372">
        <v>4</v>
      </c>
      <c r="F675" s="127">
        <v>7</v>
      </c>
      <c r="G675" s="127">
        <v>94</v>
      </c>
      <c r="H675">
        <v>0.5963533333333334</v>
      </c>
      <c r="I675">
        <v>4819.6760914612069</v>
      </c>
      <c r="J675">
        <f t="shared" si="65"/>
        <v>6.3441843971631211E-3</v>
      </c>
      <c r="K675">
        <v>2.1675</v>
      </c>
      <c r="Y675">
        <v>4819.6760914612069</v>
      </c>
      <c r="Z675">
        <v>6.3441843971631211E-3</v>
      </c>
      <c r="AC675">
        <v>2010</v>
      </c>
      <c r="AD675">
        <v>502</v>
      </c>
      <c r="AE675">
        <v>4</v>
      </c>
      <c r="AF675">
        <v>14</v>
      </c>
      <c r="AG675" t="s">
        <v>17</v>
      </c>
      <c r="AH675" t="s">
        <v>17</v>
      </c>
      <c r="AI675">
        <f t="shared" si="67"/>
        <v>1519.4508292826586</v>
      </c>
      <c r="AJ675" t="s">
        <v>17</v>
      </c>
      <c r="AK675" s="35">
        <v>2.2562000000000002</v>
      </c>
      <c r="AM675">
        <v>22.610875435753844</v>
      </c>
      <c r="AN675">
        <f t="shared" si="68"/>
        <v>1.5194508292826585</v>
      </c>
    </row>
    <row r="676" spans="3:40">
      <c r="C676">
        <v>2009</v>
      </c>
      <c r="D676">
        <v>502</v>
      </c>
      <c r="E676" s="372">
        <v>1</v>
      </c>
      <c r="F676" s="127">
        <v>1</v>
      </c>
      <c r="G676" s="127">
        <v>97</v>
      </c>
      <c r="H676">
        <v>0.24516333333333332</v>
      </c>
      <c r="I676">
        <v>1506.4516188886762</v>
      </c>
      <c r="J676">
        <f t="shared" si="65"/>
        <v>2.5274570446735395E-3</v>
      </c>
      <c r="K676">
        <v>1.9814000000000001</v>
      </c>
      <c r="Y676">
        <v>1506.4516188886762</v>
      </c>
      <c r="Z676">
        <v>2.5274570446735395E-3</v>
      </c>
    </row>
    <row r="677" spans="3:40">
      <c r="C677">
        <v>2009</v>
      </c>
      <c r="D677">
        <v>502</v>
      </c>
      <c r="E677" s="372">
        <v>1</v>
      </c>
      <c r="F677" s="127">
        <v>2</v>
      </c>
      <c r="G677" s="127">
        <v>97</v>
      </c>
      <c r="H677">
        <v>0.20894666666666664</v>
      </c>
      <c r="I677">
        <v>1407.0859364872506</v>
      </c>
      <c r="J677">
        <f t="shared" si="65"/>
        <v>2.1540893470790375E-3</v>
      </c>
      <c r="K677">
        <v>1.9080999999999999</v>
      </c>
      <c r="Y677">
        <v>1407.0859364872506</v>
      </c>
      <c r="Z677">
        <v>2.1540893470790375E-3</v>
      </c>
    </row>
    <row r="678" spans="3:40">
      <c r="C678">
        <v>2009</v>
      </c>
      <c r="D678">
        <v>502</v>
      </c>
      <c r="E678" s="372">
        <v>1</v>
      </c>
      <c r="F678" s="127">
        <v>3</v>
      </c>
      <c r="G678" s="127">
        <v>97</v>
      </c>
      <c r="H678">
        <v>0.33904000000000001</v>
      </c>
      <c r="I678">
        <v>1428.8221795125628</v>
      </c>
      <c r="J678">
        <f t="shared" si="65"/>
        <v>3.495257731958763E-3</v>
      </c>
      <c r="K678">
        <v>1.9875</v>
      </c>
      <c r="Y678">
        <v>1428.8221795125628</v>
      </c>
      <c r="Z678">
        <v>3.495257731958763E-3</v>
      </c>
    </row>
    <row r="679" spans="3:40">
      <c r="C679">
        <v>2009</v>
      </c>
      <c r="D679">
        <v>502</v>
      </c>
      <c r="E679" s="372">
        <v>1</v>
      </c>
      <c r="F679" s="127">
        <v>4</v>
      </c>
      <c r="G679" s="127">
        <v>97</v>
      </c>
      <c r="H679">
        <v>0.31536999999999998</v>
      </c>
      <c r="I679">
        <v>2380.5591062637154</v>
      </c>
      <c r="J679">
        <f t="shared" si="65"/>
        <v>3.2512371134020617E-3</v>
      </c>
      <c r="K679">
        <v>2.1248</v>
      </c>
      <c r="Y679">
        <v>2380.5591062637154</v>
      </c>
      <c r="Z679">
        <v>3.2512371134020617E-3</v>
      </c>
    </row>
    <row r="680" spans="3:40">
      <c r="C680">
        <v>2009</v>
      </c>
      <c r="D680">
        <v>502</v>
      </c>
      <c r="E680" s="372">
        <v>1</v>
      </c>
      <c r="F680" s="127">
        <v>5</v>
      </c>
      <c r="G680" s="127">
        <v>97</v>
      </c>
      <c r="H680">
        <v>0.40264000000000005</v>
      </c>
      <c r="I680">
        <v>2416.2686483767275</v>
      </c>
      <c r="J680">
        <f t="shared" si="65"/>
        <v>4.1509278350515466E-3</v>
      </c>
      <c r="K680">
        <v>2.3026</v>
      </c>
      <c r="Y680">
        <v>2416.2686483767275</v>
      </c>
      <c r="Z680">
        <v>4.1509278350515466E-3</v>
      </c>
    </row>
    <row r="681" spans="3:40">
      <c r="C681">
        <v>2009</v>
      </c>
      <c r="D681">
        <v>502</v>
      </c>
      <c r="E681" s="372">
        <v>1</v>
      </c>
      <c r="F681" s="127">
        <v>6</v>
      </c>
      <c r="G681" s="127">
        <v>97</v>
      </c>
      <c r="H681">
        <v>0.46665333333333336</v>
      </c>
      <c r="I681">
        <v>3113.3810139742277</v>
      </c>
      <c r="J681">
        <f t="shared" si="65"/>
        <v>4.8108591065292097E-3</v>
      </c>
      <c r="K681">
        <v>2.3347000000000002</v>
      </c>
      <c r="Y681">
        <v>3113.3810139742277</v>
      </c>
      <c r="Z681">
        <v>4.8108591065292097E-3</v>
      </c>
    </row>
    <row r="682" spans="3:40">
      <c r="C682">
        <v>2009</v>
      </c>
      <c r="D682">
        <v>502</v>
      </c>
      <c r="E682" s="372">
        <v>1</v>
      </c>
      <c r="F682" s="127">
        <v>7</v>
      </c>
      <c r="G682" s="127">
        <v>97</v>
      </c>
      <c r="H682">
        <v>0.49364666666666662</v>
      </c>
      <c r="I682">
        <v>4195.5353988772522</v>
      </c>
      <c r="J682">
        <f t="shared" si="65"/>
        <v>5.0891408934707902E-3</v>
      </c>
      <c r="K682">
        <v>2.3921000000000001</v>
      </c>
      <c r="Y682">
        <v>4195.5353988772522</v>
      </c>
      <c r="Z682">
        <v>5.0891408934707902E-3</v>
      </c>
    </row>
    <row r="683" spans="3:40">
      <c r="C683">
        <v>2009</v>
      </c>
      <c r="D683">
        <v>502</v>
      </c>
      <c r="E683" s="372">
        <v>2</v>
      </c>
      <c r="F683" s="127">
        <v>1</v>
      </c>
      <c r="G683" s="127">
        <v>97</v>
      </c>
      <c r="H683">
        <v>0.26042333333333328</v>
      </c>
      <c r="I683">
        <v>1607.3698900776242</v>
      </c>
      <c r="J683">
        <f t="shared" si="65"/>
        <v>2.6847766323024051E-3</v>
      </c>
      <c r="K683">
        <v>2.403</v>
      </c>
      <c r="Y683">
        <v>1607.3698900776242</v>
      </c>
      <c r="Z683">
        <v>2.6847766323024051E-3</v>
      </c>
    </row>
    <row r="684" spans="3:40">
      <c r="C684">
        <v>2009</v>
      </c>
      <c r="D684">
        <v>502</v>
      </c>
      <c r="E684" s="372">
        <v>2</v>
      </c>
      <c r="F684" s="127">
        <v>2</v>
      </c>
      <c r="G684" s="127">
        <v>97</v>
      </c>
      <c r="H684">
        <v>0.28341333333333329</v>
      </c>
      <c r="I684">
        <v>1546.8189273642552</v>
      </c>
      <c r="J684">
        <f t="shared" si="65"/>
        <v>2.9217869415807556E-3</v>
      </c>
      <c r="K684">
        <v>2.2553000000000001</v>
      </c>
      <c r="Y684">
        <v>1546.8189273642552</v>
      </c>
      <c r="Z684">
        <v>2.9217869415807556E-3</v>
      </c>
    </row>
    <row r="685" spans="3:40">
      <c r="C685">
        <v>2009</v>
      </c>
      <c r="D685">
        <v>502</v>
      </c>
      <c r="E685" s="372">
        <v>2</v>
      </c>
      <c r="F685" s="127">
        <v>3</v>
      </c>
      <c r="G685" s="127">
        <v>97</v>
      </c>
      <c r="H685">
        <v>0.36176000000000003</v>
      </c>
      <c r="I685">
        <v>2340.1917977881362</v>
      </c>
      <c r="J685">
        <f t="shared" si="65"/>
        <v>3.7294845360824743E-3</v>
      </c>
      <c r="K685">
        <v>2.2157</v>
      </c>
      <c r="Y685">
        <v>2340.1917977881362</v>
      </c>
      <c r="Z685">
        <v>3.7294845360824743E-3</v>
      </c>
    </row>
    <row r="686" spans="3:40">
      <c r="C686">
        <v>2009</v>
      </c>
      <c r="D686">
        <v>502</v>
      </c>
      <c r="E686" s="372">
        <v>2</v>
      </c>
      <c r="F686" s="127">
        <v>4</v>
      </c>
      <c r="G686" s="127">
        <v>97</v>
      </c>
      <c r="H686">
        <v>0.3024</v>
      </c>
      <c r="I686">
        <v>2052.9628720965156</v>
      </c>
      <c r="J686">
        <f t="shared" si="65"/>
        <v>3.1175257731958761E-3</v>
      </c>
      <c r="K686">
        <v>2.3268</v>
      </c>
      <c r="Y686">
        <v>2052.9628720965156</v>
      </c>
      <c r="Z686">
        <v>3.1175257731958761E-3</v>
      </c>
    </row>
    <row r="687" spans="3:40">
      <c r="C687">
        <v>2009</v>
      </c>
      <c r="D687">
        <v>502</v>
      </c>
      <c r="E687" s="372">
        <v>2</v>
      </c>
      <c r="F687" s="127">
        <v>5</v>
      </c>
      <c r="G687" s="127">
        <v>97</v>
      </c>
      <c r="H687">
        <v>0.50187333333333339</v>
      </c>
      <c r="I687">
        <v>2944.1488361342999</v>
      </c>
      <c r="J687">
        <f t="shared" si="65"/>
        <v>5.1739518900343652E-3</v>
      </c>
      <c r="K687">
        <v>2.1606999999999998</v>
      </c>
      <c r="Y687">
        <v>2944.1488361342999</v>
      </c>
      <c r="Z687">
        <v>5.1739518900343652E-3</v>
      </c>
    </row>
    <row r="688" spans="3:40">
      <c r="C688">
        <v>2009</v>
      </c>
      <c r="D688">
        <v>502</v>
      </c>
      <c r="E688" s="372">
        <v>2</v>
      </c>
      <c r="F688" s="127">
        <v>6</v>
      </c>
      <c r="G688" s="127">
        <v>97</v>
      </c>
      <c r="H688">
        <v>0.56006</v>
      </c>
      <c r="I688">
        <v>4209.5086979649532</v>
      </c>
      <c r="J688">
        <f t="shared" si="65"/>
        <v>5.7738144329896905E-3</v>
      </c>
      <c r="K688">
        <v>2.3711000000000002</v>
      </c>
      <c r="Y688">
        <v>4209.5086979649532</v>
      </c>
      <c r="Z688">
        <v>5.7738144329896905E-3</v>
      </c>
    </row>
    <row r="689" spans="3:26">
      <c r="C689">
        <v>2009</v>
      </c>
      <c r="D689">
        <v>502</v>
      </c>
      <c r="E689" s="372">
        <v>2</v>
      </c>
      <c r="F689" s="127">
        <v>7</v>
      </c>
      <c r="G689" s="127">
        <v>97</v>
      </c>
      <c r="H689">
        <v>0.66148333333333342</v>
      </c>
      <c r="I689">
        <v>5234.2172977296514</v>
      </c>
      <c r="J689">
        <f t="shared" si="65"/>
        <v>6.8194158075601382E-3</v>
      </c>
      <c r="K689">
        <v>2.1116999999999999</v>
      </c>
      <c r="Y689">
        <v>5234.2172977296514</v>
      </c>
      <c r="Z689">
        <v>6.8194158075601382E-3</v>
      </c>
    </row>
    <row r="690" spans="3:26">
      <c r="C690">
        <v>2009</v>
      </c>
      <c r="D690">
        <v>502</v>
      </c>
      <c r="E690" s="372">
        <v>3</v>
      </c>
      <c r="F690" s="127">
        <v>1</v>
      </c>
      <c r="G690" s="127">
        <v>97</v>
      </c>
      <c r="H690">
        <v>0.26854666666666666</v>
      </c>
      <c r="I690">
        <v>1770.3917127674622</v>
      </c>
      <c r="J690">
        <f t="shared" si="65"/>
        <v>2.7685223367697595E-3</v>
      </c>
      <c r="K690">
        <v>1.9313</v>
      </c>
      <c r="Y690">
        <v>1770.3917127674622</v>
      </c>
      <c r="Z690">
        <v>2.7685223367697595E-3</v>
      </c>
    </row>
    <row r="691" spans="3:26">
      <c r="C691">
        <v>2009</v>
      </c>
      <c r="D691">
        <v>502</v>
      </c>
      <c r="E691" s="372">
        <v>3</v>
      </c>
      <c r="F691" s="127">
        <v>2</v>
      </c>
      <c r="G691" s="127">
        <v>97</v>
      </c>
      <c r="H691">
        <v>0.27840999999999999</v>
      </c>
      <c r="I691">
        <v>1789.0227782177294</v>
      </c>
      <c r="J691">
        <f t="shared" si="65"/>
        <v>2.8702061855670103E-3</v>
      </c>
      <c r="K691">
        <v>1.9527000000000001</v>
      </c>
      <c r="Y691">
        <v>1789.0227782177294</v>
      </c>
      <c r="Z691">
        <v>2.8702061855670103E-3</v>
      </c>
    </row>
    <row r="692" spans="3:26">
      <c r="C692">
        <v>2009</v>
      </c>
      <c r="D692">
        <v>502</v>
      </c>
      <c r="E692" s="372">
        <v>3</v>
      </c>
      <c r="F692" s="127">
        <v>3</v>
      </c>
      <c r="G692" s="127">
        <v>97</v>
      </c>
      <c r="H692">
        <v>0.37960666666666665</v>
      </c>
      <c r="I692">
        <v>2194.2484517610428</v>
      </c>
      <c r="J692">
        <f t="shared" ref="J692:J755" si="71">H692/G692</f>
        <v>3.9134707903780066E-3</v>
      </c>
      <c r="K692">
        <v>2.0552000000000001</v>
      </c>
      <c r="Y692">
        <v>2194.2484517610428</v>
      </c>
      <c r="Z692">
        <v>3.9134707903780066E-3</v>
      </c>
    </row>
    <row r="693" spans="3:26">
      <c r="C693">
        <v>2009</v>
      </c>
      <c r="D693">
        <v>502</v>
      </c>
      <c r="E693" s="372">
        <v>3</v>
      </c>
      <c r="F693" s="127">
        <v>4</v>
      </c>
      <c r="G693" s="127">
        <v>97</v>
      </c>
      <c r="H693">
        <v>0.42903666666666668</v>
      </c>
      <c r="I693">
        <v>2871.177163120753</v>
      </c>
      <c r="J693">
        <f t="shared" si="71"/>
        <v>4.4230584192439864E-3</v>
      </c>
      <c r="K693">
        <v>1.9116</v>
      </c>
      <c r="Y693">
        <v>2871.177163120753</v>
      </c>
      <c r="Z693">
        <v>4.4230584192439864E-3</v>
      </c>
    </row>
    <row r="694" spans="3:26">
      <c r="C694">
        <v>2009</v>
      </c>
      <c r="D694">
        <v>502</v>
      </c>
      <c r="E694" s="372">
        <v>3</v>
      </c>
      <c r="F694" s="127">
        <v>5</v>
      </c>
      <c r="G694" s="127">
        <v>97</v>
      </c>
      <c r="H694">
        <v>0.54042666666666672</v>
      </c>
      <c r="I694">
        <v>3509.2911547924077</v>
      </c>
      <c r="J694">
        <f t="shared" si="71"/>
        <v>5.5714089347079047E-3</v>
      </c>
      <c r="K694">
        <v>2.1084000000000001</v>
      </c>
      <c r="Y694">
        <v>3509.2911547924077</v>
      </c>
      <c r="Z694">
        <v>5.5714089347079047E-3</v>
      </c>
    </row>
    <row r="695" spans="3:26">
      <c r="C695">
        <v>2009</v>
      </c>
      <c r="D695">
        <v>502</v>
      </c>
      <c r="E695" s="372">
        <v>3</v>
      </c>
      <c r="F695" s="127">
        <v>6</v>
      </c>
      <c r="G695" s="127">
        <v>97</v>
      </c>
      <c r="H695">
        <v>0.55220333333333338</v>
      </c>
      <c r="I695">
        <v>4181.5620997895503</v>
      </c>
      <c r="J695">
        <f t="shared" si="71"/>
        <v>5.6928178694158078E-3</v>
      </c>
      <c r="K695">
        <v>2.1913</v>
      </c>
      <c r="Y695">
        <v>4181.5620997895503</v>
      </c>
      <c r="Z695">
        <v>5.6928178694158078E-3</v>
      </c>
    </row>
    <row r="696" spans="3:26">
      <c r="C696">
        <v>2009</v>
      </c>
      <c r="D696">
        <v>502</v>
      </c>
      <c r="E696" s="372">
        <v>3</v>
      </c>
      <c r="F696" s="127">
        <v>7</v>
      </c>
      <c r="G696" s="127">
        <v>97</v>
      </c>
      <c r="H696">
        <v>0.62375999999999998</v>
      </c>
      <c r="I696">
        <v>5406.5546531446244</v>
      </c>
      <c r="J696">
        <f t="shared" si="71"/>
        <v>6.4305154639175254E-3</v>
      </c>
      <c r="K696">
        <v>2.2599999999999998</v>
      </c>
      <c r="Y696">
        <v>5406.5546531446244</v>
      </c>
      <c r="Z696">
        <v>6.4305154639175254E-3</v>
      </c>
    </row>
    <row r="697" spans="3:26">
      <c r="C697">
        <v>2009</v>
      </c>
      <c r="D697">
        <v>502</v>
      </c>
      <c r="E697" s="372">
        <v>4</v>
      </c>
      <c r="F697" s="127">
        <v>1</v>
      </c>
      <c r="G697" s="127">
        <v>97</v>
      </c>
      <c r="H697">
        <v>0.29320999999999997</v>
      </c>
      <c r="I697">
        <v>1433.4799458751295</v>
      </c>
      <c r="J697">
        <f t="shared" si="71"/>
        <v>3.0227835051546388E-3</v>
      </c>
      <c r="K697">
        <v>2.1880999999999999</v>
      </c>
      <c r="Y697">
        <v>1433.4799458751295</v>
      </c>
      <c r="Z697">
        <v>3.0227835051546388E-3</v>
      </c>
    </row>
    <row r="698" spans="3:26">
      <c r="C698">
        <v>2009</v>
      </c>
      <c r="D698">
        <v>502</v>
      </c>
      <c r="E698" s="372">
        <v>4</v>
      </c>
      <c r="F698" s="127">
        <v>2</v>
      </c>
      <c r="G698" s="127">
        <v>97</v>
      </c>
      <c r="H698">
        <v>0.27569333333333335</v>
      </c>
      <c r="I698">
        <v>1484.7153758633642</v>
      </c>
      <c r="J698">
        <f t="shared" si="71"/>
        <v>2.8421993127147769E-3</v>
      </c>
      <c r="K698">
        <v>2.0804999999999998</v>
      </c>
      <c r="Y698">
        <v>1484.7153758633642</v>
      </c>
      <c r="Z698">
        <v>2.8421993127147769E-3</v>
      </c>
    </row>
    <row r="699" spans="3:26">
      <c r="C699">
        <v>2009</v>
      </c>
      <c r="D699">
        <v>502</v>
      </c>
      <c r="E699" s="372">
        <v>4</v>
      </c>
      <c r="F699" s="127">
        <v>3</v>
      </c>
      <c r="G699" s="127">
        <v>97</v>
      </c>
      <c r="H699">
        <v>0.28900666666666669</v>
      </c>
      <c r="I699">
        <v>2015.7007411959814</v>
      </c>
      <c r="J699">
        <f t="shared" si="71"/>
        <v>2.9794501718213061E-3</v>
      </c>
      <c r="K699">
        <v>2.1473</v>
      </c>
      <c r="Y699">
        <v>2015.7007411959814</v>
      </c>
      <c r="Z699">
        <v>2.9794501718213061E-3</v>
      </c>
    </row>
    <row r="700" spans="3:26">
      <c r="C700">
        <v>2009</v>
      </c>
      <c r="D700">
        <v>502</v>
      </c>
      <c r="E700" s="372">
        <v>4</v>
      </c>
      <c r="F700" s="127">
        <v>4</v>
      </c>
      <c r="G700" s="127">
        <v>97</v>
      </c>
      <c r="H700">
        <v>0.43075999999999998</v>
      </c>
      <c r="I700">
        <v>2840.1253873703081</v>
      </c>
      <c r="J700">
        <f t="shared" si="71"/>
        <v>4.4408247422680408E-3</v>
      </c>
      <c r="K700">
        <v>2.0093000000000001</v>
      </c>
      <c r="Y700">
        <v>2840.1253873703081</v>
      </c>
      <c r="Z700">
        <v>4.4408247422680408E-3</v>
      </c>
    </row>
    <row r="701" spans="3:26">
      <c r="C701">
        <v>2009</v>
      </c>
      <c r="D701">
        <v>502</v>
      </c>
      <c r="E701" s="372">
        <v>4</v>
      </c>
      <c r="F701" s="127">
        <v>5</v>
      </c>
      <c r="G701" s="127">
        <v>97</v>
      </c>
      <c r="H701">
        <v>0.56595999999999991</v>
      </c>
      <c r="I701">
        <v>2840.1253873703081</v>
      </c>
      <c r="J701">
        <f t="shared" si="71"/>
        <v>5.834639175257731E-3</v>
      </c>
      <c r="K701">
        <v>2.1526000000000001</v>
      </c>
      <c r="Y701">
        <v>2840.1253873703081</v>
      </c>
      <c r="Z701">
        <v>5.834639175257731E-3</v>
      </c>
    </row>
    <row r="702" spans="3:26">
      <c r="C702">
        <v>2009</v>
      </c>
      <c r="D702">
        <v>502</v>
      </c>
      <c r="E702" s="372">
        <v>4</v>
      </c>
      <c r="F702" s="127">
        <v>6</v>
      </c>
      <c r="G702" s="127">
        <v>97</v>
      </c>
      <c r="H702">
        <v>0.63839666666666661</v>
      </c>
      <c r="I702">
        <v>3909.8590619731526</v>
      </c>
      <c r="J702">
        <f t="shared" si="71"/>
        <v>6.5814089347079035E-3</v>
      </c>
      <c r="K702">
        <v>2.2888000000000002</v>
      </c>
      <c r="Y702">
        <v>3909.8590619731526</v>
      </c>
      <c r="Z702">
        <v>6.5814089347079035E-3</v>
      </c>
    </row>
    <row r="703" spans="3:26">
      <c r="C703">
        <v>2009</v>
      </c>
      <c r="D703">
        <v>502</v>
      </c>
      <c r="E703" s="372">
        <v>4</v>
      </c>
      <c r="F703" s="127">
        <v>7</v>
      </c>
      <c r="G703" s="127">
        <v>97</v>
      </c>
      <c r="H703">
        <v>0.60609666666666662</v>
      </c>
      <c r="I703">
        <v>4819.6760914612069</v>
      </c>
      <c r="J703">
        <f t="shared" si="71"/>
        <v>6.2484192439862538E-3</v>
      </c>
      <c r="K703">
        <v>2.056</v>
      </c>
      <c r="Y703">
        <v>4819.6760914612069</v>
      </c>
      <c r="Z703">
        <v>6.2484192439862538E-3</v>
      </c>
    </row>
    <row r="704" spans="3:26">
      <c r="C704">
        <v>2009</v>
      </c>
      <c r="D704">
        <v>502</v>
      </c>
      <c r="E704" s="372">
        <v>1</v>
      </c>
      <c r="F704" s="127">
        <v>1</v>
      </c>
      <c r="G704" s="127">
        <v>102</v>
      </c>
      <c r="H704">
        <v>0.27936</v>
      </c>
      <c r="I704">
        <v>1506.4516188886762</v>
      </c>
      <c r="J704">
        <f t="shared" si="71"/>
        <v>2.7388235294117645E-3</v>
      </c>
      <c r="Y704">
        <v>1506.4516188886762</v>
      </c>
      <c r="Z704">
        <v>2.7388235294117645E-3</v>
      </c>
    </row>
    <row r="705" spans="3:26">
      <c r="C705">
        <v>2009</v>
      </c>
      <c r="D705">
        <v>502</v>
      </c>
      <c r="E705" s="372">
        <v>1</v>
      </c>
      <c r="F705" s="127">
        <v>2</v>
      </c>
      <c r="G705" s="127">
        <v>102</v>
      </c>
      <c r="H705">
        <v>0.23750000000000002</v>
      </c>
      <c r="I705">
        <v>1407.0859364872506</v>
      </c>
      <c r="J705">
        <f t="shared" si="71"/>
        <v>2.3284313725490196E-3</v>
      </c>
      <c r="Y705">
        <v>1407.0859364872506</v>
      </c>
      <c r="Z705">
        <v>2.3284313725490196E-3</v>
      </c>
    </row>
    <row r="706" spans="3:26">
      <c r="C706">
        <v>2009</v>
      </c>
      <c r="D706">
        <v>502</v>
      </c>
      <c r="E706" s="372">
        <v>1</v>
      </c>
      <c r="F706" s="127">
        <v>3</v>
      </c>
      <c r="G706" s="127">
        <v>102</v>
      </c>
      <c r="H706">
        <v>0.3808766666666667</v>
      </c>
      <c r="I706">
        <v>1428.8221795125628</v>
      </c>
      <c r="J706">
        <f t="shared" si="71"/>
        <v>3.7340849673202616E-3</v>
      </c>
      <c r="Y706">
        <v>1428.8221795125628</v>
      </c>
      <c r="Z706">
        <v>3.7340849673202616E-3</v>
      </c>
    </row>
    <row r="707" spans="3:26">
      <c r="C707">
        <v>2009</v>
      </c>
      <c r="D707">
        <v>502</v>
      </c>
      <c r="E707" s="372">
        <v>1</v>
      </c>
      <c r="F707" s="127">
        <v>4</v>
      </c>
      <c r="G707" s="127">
        <v>102</v>
      </c>
      <c r="H707">
        <v>0.35829666666666665</v>
      </c>
      <c r="I707">
        <v>2380.5591062637154</v>
      </c>
      <c r="J707">
        <f t="shared" si="71"/>
        <v>3.5127124183006535E-3</v>
      </c>
      <c r="Y707">
        <v>2380.5591062637154</v>
      </c>
      <c r="Z707">
        <v>3.5127124183006535E-3</v>
      </c>
    </row>
    <row r="708" spans="3:26">
      <c r="C708">
        <v>2009</v>
      </c>
      <c r="D708">
        <v>502</v>
      </c>
      <c r="E708" s="372">
        <v>1</v>
      </c>
      <c r="F708" s="127">
        <v>5</v>
      </c>
      <c r="G708" s="127">
        <v>102</v>
      </c>
      <c r="H708">
        <v>0.45581333333333335</v>
      </c>
      <c r="I708">
        <v>2416.2686483767275</v>
      </c>
      <c r="J708">
        <f t="shared" si="71"/>
        <v>4.4687581699346408E-3</v>
      </c>
      <c r="Y708">
        <v>2416.2686483767275</v>
      </c>
      <c r="Z708">
        <v>4.4687581699346408E-3</v>
      </c>
    </row>
    <row r="709" spans="3:26">
      <c r="C709">
        <v>2009</v>
      </c>
      <c r="D709">
        <v>502</v>
      </c>
      <c r="E709" s="372">
        <v>1</v>
      </c>
      <c r="F709" s="127">
        <v>6</v>
      </c>
      <c r="G709" s="127">
        <v>102</v>
      </c>
      <c r="H709">
        <v>0.53195666666666674</v>
      </c>
      <c r="I709">
        <v>3113.3810139742277</v>
      </c>
      <c r="J709">
        <f t="shared" si="71"/>
        <v>5.2152614379084973E-3</v>
      </c>
      <c r="Y709">
        <v>3113.3810139742277</v>
      </c>
      <c r="Z709">
        <v>5.2152614379084973E-3</v>
      </c>
    </row>
    <row r="710" spans="3:26">
      <c r="C710">
        <v>2009</v>
      </c>
      <c r="D710">
        <v>502</v>
      </c>
      <c r="E710" s="372">
        <v>1</v>
      </c>
      <c r="F710" s="127">
        <v>7</v>
      </c>
      <c r="G710" s="127">
        <v>102</v>
      </c>
      <c r="H710">
        <v>0.57001666666666673</v>
      </c>
      <c r="I710">
        <v>4195.5353988772522</v>
      </c>
      <c r="J710">
        <f t="shared" si="71"/>
        <v>5.5883986928104579E-3</v>
      </c>
      <c r="Y710">
        <v>4195.5353988772522</v>
      </c>
      <c r="Z710">
        <v>5.5883986928104579E-3</v>
      </c>
    </row>
    <row r="711" spans="3:26">
      <c r="C711">
        <v>2009</v>
      </c>
      <c r="D711">
        <v>502</v>
      </c>
      <c r="E711" s="372">
        <v>2</v>
      </c>
      <c r="F711" s="127">
        <v>1</v>
      </c>
      <c r="G711" s="127">
        <v>102</v>
      </c>
      <c r="H711">
        <v>0.29194333333333333</v>
      </c>
      <c r="I711">
        <v>1607.3698900776242</v>
      </c>
      <c r="J711">
        <f t="shared" si="71"/>
        <v>2.8621895424836602E-3</v>
      </c>
      <c r="Y711">
        <v>1607.3698900776242</v>
      </c>
      <c r="Z711">
        <v>2.8621895424836602E-3</v>
      </c>
    </row>
    <row r="712" spans="3:26">
      <c r="C712">
        <v>2009</v>
      </c>
      <c r="D712">
        <v>502</v>
      </c>
      <c r="E712" s="372">
        <v>2</v>
      </c>
      <c r="F712" s="127">
        <v>2</v>
      </c>
      <c r="G712" s="127">
        <v>102</v>
      </c>
      <c r="H712">
        <v>0.32094333333333336</v>
      </c>
      <c r="I712">
        <v>1546.8189273642552</v>
      </c>
      <c r="J712">
        <f t="shared" si="71"/>
        <v>3.1465032679738564E-3</v>
      </c>
      <c r="Y712">
        <v>1546.8189273642552</v>
      </c>
      <c r="Z712">
        <v>3.1465032679738564E-3</v>
      </c>
    </row>
    <row r="713" spans="3:26">
      <c r="C713">
        <v>2009</v>
      </c>
      <c r="D713">
        <v>502</v>
      </c>
      <c r="E713" s="372">
        <v>2</v>
      </c>
      <c r="F713" s="127">
        <v>3</v>
      </c>
      <c r="G713" s="127">
        <v>102</v>
      </c>
      <c r="H713">
        <v>0.40887333333333337</v>
      </c>
      <c r="I713">
        <v>2340.1917977881362</v>
      </c>
      <c r="J713">
        <f t="shared" si="71"/>
        <v>4.0085620915032679E-3</v>
      </c>
      <c r="Y713">
        <v>2340.1917977881362</v>
      </c>
      <c r="Z713">
        <v>4.0085620915032679E-3</v>
      </c>
    </row>
    <row r="714" spans="3:26">
      <c r="C714">
        <v>2009</v>
      </c>
      <c r="D714">
        <v>502</v>
      </c>
      <c r="E714" s="372">
        <v>2</v>
      </c>
      <c r="F714" s="127">
        <v>4</v>
      </c>
      <c r="G714" s="127">
        <v>102</v>
      </c>
      <c r="H714">
        <v>0.33687666666666666</v>
      </c>
      <c r="I714">
        <v>2052.9628720965156</v>
      </c>
      <c r="J714">
        <f t="shared" si="71"/>
        <v>3.3027124183006534E-3</v>
      </c>
      <c r="Y714">
        <v>2052.9628720965156</v>
      </c>
      <c r="Z714">
        <v>3.3027124183006534E-3</v>
      </c>
    </row>
    <row r="715" spans="3:26">
      <c r="C715">
        <v>2009</v>
      </c>
      <c r="D715">
        <v>502</v>
      </c>
      <c r="E715" s="372">
        <v>2</v>
      </c>
      <c r="F715" s="127">
        <v>5</v>
      </c>
      <c r="G715" s="127">
        <v>102</v>
      </c>
      <c r="H715">
        <v>0.58394000000000001</v>
      </c>
      <c r="I715">
        <v>2944.1488361342999</v>
      </c>
      <c r="J715">
        <f t="shared" si="71"/>
        <v>5.7249019607843142E-3</v>
      </c>
      <c r="Y715">
        <v>2944.1488361342999</v>
      </c>
      <c r="Z715">
        <v>5.7249019607843142E-3</v>
      </c>
    </row>
    <row r="716" spans="3:26">
      <c r="C716">
        <v>2009</v>
      </c>
      <c r="D716">
        <v>502</v>
      </c>
      <c r="E716" s="372">
        <v>2</v>
      </c>
      <c r="F716" s="127">
        <v>6</v>
      </c>
      <c r="G716" s="127">
        <v>102</v>
      </c>
      <c r="H716">
        <v>0.63349</v>
      </c>
      <c r="I716">
        <v>4209.5086979649532</v>
      </c>
      <c r="J716">
        <f t="shared" si="71"/>
        <v>6.2106862745098038E-3</v>
      </c>
      <c r="Y716">
        <v>4209.5086979649532</v>
      </c>
      <c r="Z716">
        <v>6.2106862745098038E-3</v>
      </c>
    </row>
    <row r="717" spans="3:26">
      <c r="C717">
        <v>2009</v>
      </c>
      <c r="D717">
        <v>502</v>
      </c>
      <c r="E717" s="372">
        <v>2</v>
      </c>
      <c r="F717" s="127">
        <v>7</v>
      </c>
      <c r="G717" s="127">
        <v>102</v>
      </c>
      <c r="H717">
        <v>0.77048000000000005</v>
      </c>
      <c r="I717">
        <v>5234.2172977296514</v>
      </c>
      <c r="J717">
        <f t="shared" si="71"/>
        <v>7.5537254901960789E-3</v>
      </c>
      <c r="Y717">
        <v>5234.2172977296514</v>
      </c>
      <c r="Z717">
        <v>7.5537254901960789E-3</v>
      </c>
    </row>
    <row r="718" spans="3:26">
      <c r="C718">
        <v>2009</v>
      </c>
      <c r="D718">
        <v>502</v>
      </c>
      <c r="E718" s="372">
        <v>3</v>
      </c>
      <c r="F718" s="127">
        <v>1</v>
      </c>
      <c r="G718" s="127">
        <v>102</v>
      </c>
      <c r="H718">
        <v>0.30109000000000002</v>
      </c>
      <c r="I718">
        <v>1770.3917127674622</v>
      </c>
      <c r="J718">
        <f t="shared" si="71"/>
        <v>2.9518627450980397E-3</v>
      </c>
      <c r="Y718">
        <v>1770.3917127674622</v>
      </c>
      <c r="Z718">
        <v>2.9518627450980397E-3</v>
      </c>
    </row>
    <row r="719" spans="3:26">
      <c r="C719">
        <v>2009</v>
      </c>
      <c r="D719">
        <v>502</v>
      </c>
      <c r="E719" s="372">
        <v>3</v>
      </c>
      <c r="F719" s="127">
        <v>2</v>
      </c>
      <c r="G719" s="127">
        <v>102</v>
      </c>
      <c r="H719">
        <v>0.29843666666666668</v>
      </c>
      <c r="I719">
        <v>1789.0227782177294</v>
      </c>
      <c r="J719">
        <f t="shared" si="71"/>
        <v>2.9258496732026146E-3</v>
      </c>
      <c r="Y719">
        <v>1789.0227782177294</v>
      </c>
      <c r="Z719">
        <v>2.9258496732026146E-3</v>
      </c>
    </row>
    <row r="720" spans="3:26">
      <c r="C720">
        <v>2009</v>
      </c>
      <c r="D720">
        <v>502</v>
      </c>
      <c r="E720" s="372">
        <v>3</v>
      </c>
      <c r="F720" s="127">
        <v>3</v>
      </c>
      <c r="G720" s="127">
        <v>102</v>
      </c>
      <c r="H720">
        <v>0.42802333333333326</v>
      </c>
      <c r="I720">
        <v>2194.2484517610428</v>
      </c>
      <c r="J720">
        <f t="shared" si="71"/>
        <v>4.1963071895424831E-3</v>
      </c>
      <c r="Y720">
        <v>2194.2484517610428</v>
      </c>
      <c r="Z720">
        <v>4.1963071895424831E-3</v>
      </c>
    </row>
    <row r="721" spans="3:26">
      <c r="C721">
        <v>2009</v>
      </c>
      <c r="D721">
        <v>502</v>
      </c>
      <c r="E721" s="372">
        <v>3</v>
      </c>
      <c r="F721" s="127">
        <v>4</v>
      </c>
      <c r="G721" s="127">
        <v>102</v>
      </c>
      <c r="H721">
        <v>0.50137666666666669</v>
      </c>
      <c r="I721">
        <v>2871.177163120753</v>
      </c>
      <c r="J721">
        <f t="shared" si="71"/>
        <v>4.9154575163398691E-3</v>
      </c>
      <c r="Y721">
        <v>2871.177163120753</v>
      </c>
      <c r="Z721">
        <v>4.9154575163398691E-3</v>
      </c>
    </row>
    <row r="722" spans="3:26">
      <c r="C722">
        <v>2009</v>
      </c>
      <c r="D722">
        <v>502</v>
      </c>
      <c r="E722" s="372">
        <v>3</v>
      </c>
      <c r="F722" s="127">
        <v>5</v>
      </c>
      <c r="G722" s="127">
        <v>102</v>
      </c>
      <c r="H722">
        <v>0.60621333333333327</v>
      </c>
      <c r="I722">
        <v>3509.2911547924077</v>
      </c>
      <c r="J722">
        <f t="shared" si="71"/>
        <v>5.9432679738562087E-3</v>
      </c>
      <c r="Y722">
        <v>3509.2911547924077</v>
      </c>
      <c r="Z722">
        <v>5.9432679738562087E-3</v>
      </c>
    </row>
    <row r="723" spans="3:26">
      <c r="C723">
        <v>2009</v>
      </c>
      <c r="D723">
        <v>502</v>
      </c>
      <c r="E723" s="372">
        <v>3</v>
      </c>
      <c r="F723" s="127">
        <v>6</v>
      </c>
      <c r="G723" s="127">
        <v>102</v>
      </c>
      <c r="H723">
        <v>0.63002000000000002</v>
      </c>
      <c r="I723">
        <v>4181.5620997895503</v>
      </c>
      <c r="J723">
        <f t="shared" si="71"/>
        <v>6.1766666666666671E-3</v>
      </c>
      <c r="Y723">
        <v>4181.5620997895503</v>
      </c>
      <c r="Z723">
        <v>6.1766666666666671E-3</v>
      </c>
    </row>
    <row r="724" spans="3:26">
      <c r="C724">
        <v>2009</v>
      </c>
      <c r="D724">
        <v>502</v>
      </c>
      <c r="E724" s="372">
        <v>3</v>
      </c>
      <c r="F724" s="127">
        <v>7</v>
      </c>
      <c r="G724" s="127">
        <v>102</v>
      </c>
      <c r="H724">
        <v>0.70982999999999985</v>
      </c>
      <c r="I724">
        <v>5406.5546531446244</v>
      </c>
      <c r="J724">
        <f t="shared" si="71"/>
        <v>6.9591176470588222E-3</v>
      </c>
      <c r="Y724">
        <v>5406.5546531446244</v>
      </c>
      <c r="Z724">
        <v>6.9591176470588222E-3</v>
      </c>
    </row>
    <row r="725" spans="3:26">
      <c r="C725">
        <v>2009</v>
      </c>
      <c r="D725">
        <v>502</v>
      </c>
      <c r="E725" s="372">
        <v>4</v>
      </c>
      <c r="F725" s="127">
        <v>1</v>
      </c>
      <c r="G725" s="127">
        <v>102</v>
      </c>
      <c r="H725">
        <v>0.33982666666666667</v>
      </c>
      <c r="I725">
        <v>1433.4799458751295</v>
      </c>
      <c r="J725">
        <f t="shared" si="71"/>
        <v>3.3316339869281044E-3</v>
      </c>
      <c r="Y725">
        <v>1433.4799458751295</v>
      </c>
      <c r="Z725">
        <v>3.3316339869281044E-3</v>
      </c>
    </row>
    <row r="726" spans="3:26">
      <c r="C726">
        <v>2009</v>
      </c>
      <c r="D726">
        <v>502</v>
      </c>
      <c r="E726" s="372">
        <v>4</v>
      </c>
      <c r="F726" s="127">
        <v>2</v>
      </c>
      <c r="G726" s="127">
        <v>102</v>
      </c>
      <c r="H726">
        <v>0.31143666666666664</v>
      </c>
      <c r="I726">
        <v>1484.7153758633642</v>
      </c>
      <c r="J726">
        <f t="shared" si="71"/>
        <v>3.0533006535947709E-3</v>
      </c>
      <c r="Y726">
        <v>1484.7153758633642</v>
      </c>
      <c r="Z726">
        <v>3.0533006535947709E-3</v>
      </c>
    </row>
    <row r="727" spans="3:26">
      <c r="C727">
        <v>2009</v>
      </c>
      <c r="D727">
        <v>502</v>
      </c>
      <c r="E727" s="372">
        <v>4</v>
      </c>
      <c r="F727" s="127">
        <v>3</v>
      </c>
      <c r="G727" s="127">
        <v>102</v>
      </c>
      <c r="H727">
        <v>0.32490333333333332</v>
      </c>
      <c r="I727">
        <v>2015.7007411959814</v>
      </c>
      <c r="J727">
        <f t="shared" si="71"/>
        <v>3.1853267973856207E-3</v>
      </c>
      <c r="Y727">
        <v>2015.7007411959814</v>
      </c>
      <c r="Z727">
        <v>3.1853267973856207E-3</v>
      </c>
    </row>
    <row r="728" spans="3:26">
      <c r="C728">
        <v>2009</v>
      </c>
      <c r="D728">
        <v>502</v>
      </c>
      <c r="E728" s="372">
        <v>4</v>
      </c>
      <c r="F728" s="127">
        <v>4</v>
      </c>
      <c r="G728" s="127">
        <v>102</v>
      </c>
      <c r="H728">
        <v>0.48761333333333329</v>
      </c>
      <c r="I728">
        <v>2840.1253873703081</v>
      </c>
      <c r="J728">
        <f t="shared" si="71"/>
        <v>4.7805228758169933E-3</v>
      </c>
      <c r="Y728">
        <v>2840.1253873703081</v>
      </c>
      <c r="Z728">
        <v>4.7805228758169933E-3</v>
      </c>
    </row>
    <row r="729" spans="3:26">
      <c r="C729">
        <v>2009</v>
      </c>
      <c r="D729">
        <v>502</v>
      </c>
      <c r="E729" s="372">
        <v>4</v>
      </c>
      <c r="F729" s="127">
        <v>5</v>
      </c>
      <c r="G729" s="127">
        <v>102</v>
      </c>
      <c r="H729">
        <v>0.64891999999999994</v>
      </c>
      <c r="I729">
        <v>2840.1253873703081</v>
      </c>
      <c r="J729">
        <f t="shared" si="71"/>
        <v>6.3619607843137249E-3</v>
      </c>
      <c r="Y729">
        <v>2840.1253873703081</v>
      </c>
      <c r="Z729">
        <v>6.3619607843137249E-3</v>
      </c>
    </row>
    <row r="730" spans="3:26">
      <c r="C730">
        <v>2009</v>
      </c>
      <c r="D730">
        <v>502</v>
      </c>
      <c r="E730" s="372">
        <v>4</v>
      </c>
      <c r="F730" s="127">
        <v>6</v>
      </c>
      <c r="G730" s="127">
        <v>102</v>
      </c>
      <c r="H730">
        <v>0.72369666666666665</v>
      </c>
      <c r="I730">
        <v>3909.8590619731526</v>
      </c>
      <c r="J730">
        <f t="shared" si="71"/>
        <v>7.0950653594771236E-3</v>
      </c>
      <c r="Y730">
        <v>3909.8590619731526</v>
      </c>
      <c r="Z730">
        <v>7.0950653594771236E-3</v>
      </c>
    </row>
    <row r="731" spans="3:26">
      <c r="C731">
        <v>2009</v>
      </c>
      <c r="D731">
        <v>502</v>
      </c>
      <c r="E731" s="372">
        <v>4</v>
      </c>
      <c r="F731" s="127">
        <v>7</v>
      </c>
      <c r="G731" s="127">
        <v>102</v>
      </c>
      <c r="H731">
        <v>0.69732666666666665</v>
      </c>
      <c r="I731">
        <v>4819.6760914612069</v>
      </c>
      <c r="J731">
        <f t="shared" si="71"/>
        <v>6.8365359477124184E-3</v>
      </c>
      <c r="Y731">
        <v>4819.6760914612069</v>
      </c>
      <c r="Z731">
        <v>6.8365359477124184E-3</v>
      </c>
    </row>
    <row r="732" spans="3:26">
      <c r="C732">
        <v>2009</v>
      </c>
      <c r="D732">
        <v>502</v>
      </c>
      <c r="E732" s="372">
        <v>1</v>
      </c>
      <c r="F732" s="127">
        <v>1</v>
      </c>
      <c r="G732">
        <v>108</v>
      </c>
      <c r="H732">
        <v>0.28406999999999999</v>
      </c>
      <c r="I732">
        <v>1506.4516188886762</v>
      </c>
      <c r="J732">
        <f t="shared" si="71"/>
        <v>2.6302777777777778E-3</v>
      </c>
      <c r="Y732">
        <v>1506.4516188886762</v>
      </c>
      <c r="Z732">
        <v>2.6302777777777778E-3</v>
      </c>
    </row>
    <row r="733" spans="3:26">
      <c r="C733">
        <v>2009</v>
      </c>
      <c r="D733">
        <v>502</v>
      </c>
      <c r="E733" s="372">
        <v>1</v>
      </c>
      <c r="F733" s="127">
        <v>2</v>
      </c>
      <c r="G733">
        <v>108</v>
      </c>
      <c r="H733">
        <v>0.23278666666666667</v>
      </c>
      <c r="I733">
        <v>1407.0859364872506</v>
      </c>
      <c r="J733">
        <f t="shared" si="71"/>
        <v>2.1554320987654321E-3</v>
      </c>
      <c r="Y733">
        <v>1407.0859364872506</v>
      </c>
      <c r="Z733">
        <v>2.1554320987654321E-3</v>
      </c>
    </row>
    <row r="734" spans="3:26">
      <c r="C734">
        <v>2009</v>
      </c>
      <c r="D734">
        <v>502</v>
      </c>
      <c r="E734" s="372">
        <v>1</v>
      </c>
      <c r="F734" s="127">
        <v>3</v>
      </c>
      <c r="G734">
        <v>108</v>
      </c>
      <c r="H734">
        <v>0.3889333333333333</v>
      </c>
      <c r="I734">
        <v>1428.8221795125628</v>
      </c>
      <c r="J734">
        <f t="shared" si="71"/>
        <v>3.6012345679012343E-3</v>
      </c>
      <c r="Y734">
        <v>1428.8221795125628</v>
      </c>
      <c r="Z734">
        <v>3.6012345679012343E-3</v>
      </c>
    </row>
    <row r="735" spans="3:26">
      <c r="C735">
        <v>2009</v>
      </c>
      <c r="D735">
        <v>502</v>
      </c>
      <c r="E735" s="372">
        <v>1</v>
      </c>
      <c r="F735" s="127">
        <v>4</v>
      </c>
      <c r="G735">
        <v>108</v>
      </c>
      <c r="H735">
        <v>0.34089666666666668</v>
      </c>
      <c r="I735">
        <v>2380.5591062637154</v>
      </c>
      <c r="J735">
        <f t="shared" si="71"/>
        <v>3.1564506172839508E-3</v>
      </c>
      <c r="Y735">
        <v>2380.5591062637154</v>
      </c>
      <c r="Z735">
        <v>3.1564506172839508E-3</v>
      </c>
    </row>
    <row r="736" spans="3:26">
      <c r="C736">
        <v>2009</v>
      </c>
      <c r="D736">
        <v>502</v>
      </c>
      <c r="E736" s="372">
        <v>1</v>
      </c>
      <c r="F736" s="127">
        <v>5</v>
      </c>
      <c r="G736">
        <v>108</v>
      </c>
      <c r="H736">
        <v>0.43186999999999998</v>
      </c>
      <c r="I736">
        <v>2416.2686483767275</v>
      </c>
      <c r="J736">
        <f t="shared" si="71"/>
        <v>3.9987962962962963E-3</v>
      </c>
      <c r="Y736">
        <v>2416.2686483767275</v>
      </c>
      <c r="Z736">
        <v>3.9987962962962963E-3</v>
      </c>
    </row>
    <row r="737" spans="3:26">
      <c r="C737">
        <v>2009</v>
      </c>
      <c r="D737">
        <v>502</v>
      </c>
      <c r="E737" s="372">
        <v>1</v>
      </c>
      <c r="F737" s="127">
        <v>6</v>
      </c>
      <c r="G737">
        <v>108</v>
      </c>
      <c r="H737">
        <v>0.51697666666666664</v>
      </c>
      <c r="I737">
        <v>3113.3810139742277</v>
      </c>
      <c r="J737">
        <f t="shared" si="71"/>
        <v>4.786820987654321E-3</v>
      </c>
      <c r="Y737">
        <v>3113.3810139742277</v>
      </c>
      <c r="Z737">
        <v>4.786820987654321E-3</v>
      </c>
    </row>
    <row r="738" spans="3:26">
      <c r="C738">
        <v>2009</v>
      </c>
      <c r="D738">
        <v>502</v>
      </c>
      <c r="E738" s="372">
        <v>1</v>
      </c>
      <c r="F738" s="127">
        <v>7</v>
      </c>
      <c r="G738">
        <v>108</v>
      </c>
      <c r="H738">
        <v>0.53612333333333329</v>
      </c>
      <c r="I738">
        <v>4195.5353988772522</v>
      </c>
      <c r="J738">
        <f t="shared" si="71"/>
        <v>4.9641049382716041E-3</v>
      </c>
      <c r="Y738">
        <v>4195.5353988772522</v>
      </c>
      <c r="Z738">
        <v>4.9641049382716041E-3</v>
      </c>
    </row>
    <row r="739" spans="3:26">
      <c r="C739">
        <v>2009</v>
      </c>
      <c r="D739">
        <v>502</v>
      </c>
      <c r="E739" s="372">
        <v>2</v>
      </c>
      <c r="F739" s="127">
        <v>1</v>
      </c>
      <c r="G739">
        <v>108</v>
      </c>
      <c r="H739">
        <v>0.28138333333333332</v>
      </c>
      <c r="I739">
        <v>1607.3698900776242</v>
      </c>
      <c r="J739">
        <f t="shared" si="71"/>
        <v>2.6054012345679009E-3</v>
      </c>
      <c r="Y739">
        <v>1607.3698900776242</v>
      </c>
      <c r="Z739">
        <v>2.6054012345679009E-3</v>
      </c>
    </row>
    <row r="740" spans="3:26">
      <c r="C740">
        <v>2009</v>
      </c>
      <c r="D740">
        <v>502</v>
      </c>
      <c r="E740" s="372">
        <v>2</v>
      </c>
      <c r="F740" s="127">
        <v>2</v>
      </c>
      <c r="G740">
        <v>108</v>
      </c>
      <c r="H740">
        <v>0.32075999999999999</v>
      </c>
      <c r="I740">
        <v>1546.8189273642552</v>
      </c>
      <c r="J740">
        <f t="shared" si="71"/>
        <v>2.97E-3</v>
      </c>
      <c r="Y740">
        <v>1546.8189273642552</v>
      </c>
      <c r="Z740">
        <v>2.97E-3</v>
      </c>
    </row>
    <row r="741" spans="3:26">
      <c r="C741">
        <v>2009</v>
      </c>
      <c r="D741">
        <v>502</v>
      </c>
      <c r="E741" s="372">
        <v>2</v>
      </c>
      <c r="F741" s="127">
        <v>3</v>
      </c>
      <c r="G741">
        <v>108</v>
      </c>
      <c r="H741">
        <v>0.39044999999999996</v>
      </c>
      <c r="I741">
        <v>2340.1917977881362</v>
      </c>
      <c r="J741">
        <f t="shared" si="71"/>
        <v>3.6152777777777776E-3</v>
      </c>
      <c r="Y741">
        <v>2340.1917977881362</v>
      </c>
      <c r="Z741">
        <v>3.6152777777777776E-3</v>
      </c>
    </row>
    <row r="742" spans="3:26">
      <c r="C742">
        <v>2009</v>
      </c>
      <c r="D742">
        <v>502</v>
      </c>
      <c r="E742" s="372">
        <v>2</v>
      </c>
      <c r="F742" s="127">
        <v>4</v>
      </c>
      <c r="G742">
        <v>108</v>
      </c>
      <c r="H742">
        <v>0.34674666666666659</v>
      </c>
      <c r="I742">
        <v>2052.9628720965156</v>
      </c>
      <c r="J742">
        <f t="shared" si="71"/>
        <v>3.2106172839506167E-3</v>
      </c>
      <c r="Y742">
        <v>2052.9628720965156</v>
      </c>
      <c r="Z742">
        <v>3.2106172839506167E-3</v>
      </c>
    </row>
    <row r="743" spans="3:26">
      <c r="C743">
        <v>2009</v>
      </c>
      <c r="D743">
        <v>502</v>
      </c>
      <c r="E743" s="372">
        <v>2</v>
      </c>
      <c r="F743" s="127">
        <v>5</v>
      </c>
      <c r="G743">
        <v>108</v>
      </c>
      <c r="H743">
        <v>0.54633999999999994</v>
      </c>
      <c r="I743">
        <v>2944.1488361342999</v>
      </c>
      <c r="J743">
        <f t="shared" si="71"/>
        <v>5.0587037037037033E-3</v>
      </c>
      <c r="Y743">
        <v>2944.1488361342999</v>
      </c>
      <c r="Z743">
        <v>5.0587037037037033E-3</v>
      </c>
    </row>
    <row r="744" spans="3:26">
      <c r="C744">
        <v>2009</v>
      </c>
      <c r="D744">
        <v>502</v>
      </c>
      <c r="E744" s="372">
        <v>2</v>
      </c>
      <c r="F744" s="127">
        <v>6</v>
      </c>
      <c r="G744">
        <v>108</v>
      </c>
      <c r="H744">
        <v>0.62393333333333334</v>
      </c>
      <c r="I744">
        <v>4209.5086979649532</v>
      </c>
      <c r="J744">
        <f t="shared" si="71"/>
        <v>5.7771604938271605E-3</v>
      </c>
      <c r="Y744">
        <v>4209.5086979649532</v>
      </c>
      <c r="Z744">
        <v>5.7771604938271605E-3</v>
      </c>
    </row>
    <row r="745" spans="3:26">
      <c r="C745">
        <v>2009</v>
      </c>
      <c r="D745">
        <v>502</v>
      </c>
      <c r="E745" s="372">
        <v>2</v>
      </c>
      <c r="F745" s="127">
        <v>7</v>
      </c>
      <c r="G745">
        <v>108</v>
      </c>
      <c r="H745">
        <v>0.75885333333333327</v>
      </c>
      <c r="I745">
        <v>5234.2172977296514</v>
      </c>
      <c r="J745">
        <f t="shared" si="71"/>
        <v>7.0264197530864195E-3</v>
      </c>
      <c r="Y745">
        <v>5234.2172977296514</v>
      </c>
      <c r="Z745">
        <v>7.0264197530864195E-3</v>
      </c>
    </row>
    <row r="746" spans="3:26">
      <c r="C746">
        <v>2009</v>
      </c>
      <c r="D746">
        <v>502</v>
      </c>
      <c r="E746" s="372">
        <v>3</v>
      </c>
      <c r="F746" s="127">
        <v>1</v>
      </c>
      <c r="G746">
        <v>108</v>
      </c>
      <c r="H746">
        <v>0.29546</v>
      </c>
      <c r="I746">
        <v>1770.3917127674622</v>
      </c>
      <c r="J746">
        <f t="shared" si="71"/>
        <v>2.7357407407407408E-3</v>
      </c>
      <c r="Y746">
        <v>1770.3917127674622</v>
      </c>
      <c r="Z746">
        <v>2.7357407407407408E-3</v>
      </c>
    </row>
    <row r="747" spans="3:26">
      <c r="C747">
        <v>2009</v>
      </c>
      <c r="D747">
        <v>502</v>
      </c>
      <c r="E747" s="372">
        <v>3</v>
      </c>
      <c r="F747" s="127">
        <v>2</v>
      </c>
      <c r="G747">
        <v>108</v>
      </c>
      <c r="H747">
        <v>0.29293333333333332</v>
      </c>
      <c r="I747">
        <v>1789.0227782177294</v>
      </c>
      <c r="J747">
        <f t="shared" si="71"/>
        <v>2.7123456790123456E-3</v>
      </c>
      <c r="Y747">
        <v>1789.0227782177294</v>
      </c>
      <c r="Z747">
        <v>2.7123456790123456E-3</v>
      </c>
    </row>
    <row r="748" spans="3:26">
      <c r="C748">
        <v>2009</v>
      </c>
      <c r="D748">
        <v>502</v>
      </c>
      <c r="E748" s="372">
        <v>3</v>
      </c>
      <c r="F748" s="127">
        <v>3</v>
      </c>
      <c r="G748">
        <v>108</v>
      </c>
      <c r="H748">
        <v>0.43085000000000001</v>
      </c>
      <c r="I748">
        <v>2194.2484517610428</v>
      </c>
      <c r="J748">
        <f t="shared" si="71"/>
        <v>3.9893518518518516E-3</v>
      </c>
      <c r="Y748">
        <v>2194.2484517610428</v>
      </c>
      <c r="Z748">
        <v>3.9893518518518516E-3</v>
      </c>
    </row>
    <row r="749" spans="3:26">
      <c r="C749">
        <v>2009</v>
      </c>
      <c r="D749">
        <v>502</v>
      </c>
      <c r="E749" s="372">
        <v>3</v>
      </c>
      <c r="F749" s="127">
        <v>4</v>
      </c>
      <c r="G749">
        <v>108</v>
      </c>
      <c r="H749">
        <v>0.48791999999999996</v>
      </c>
      <c r="I749">
        <v>2871.177163120753</v>
      </c>
      <c r="J749">
        <f t="shared" si="71"/>
        <v>4.5177777777777777E-3</v>
      </c>
      <c r="Y749">
        <v>2871.177163120753</v>
      </c>
      <c r="Z749">
        <v>4.5177777777777777E-3</v>
      </c>
    </row>
    <row r="750" spans="3:26">
      <c r="C750">
        <v>2009</v>
      </c>
      <c r="D750">
        <v>502</v>
      </c>
      <c r="E750" s="372">
        <v>3</v>
      </c>
      <c r="F750" s="127">
        <v>5</v>
      </c>
      <c r="G750">
        <v>108</v>
      </c>
      <c r="H750">
        <v>0.59749333333333332</v>
      </c>
      <c r="I750">
        <v>3509.2911547924077</v>
      </c>
      <c r="J750">
        <f t="shared" si="71"/>
        <v>5.5323456790123456E-3</v>
      </c>
      <c r="Y750">
        <v>3509.2911547924077</v>
      </c>
      <c r="Z750">
        <v>5.5323456790123456E-3</v>
      </c>
    </row>
    <row r="751" spans="3:26">
      <c r="C751">
        <v>2009</v>
      </c>
      <c r="D751">
        <v>502</v>
      </c>
      <c r="E751" s="372">
        <v>3</v>
      </c>
      <c r="F751" s="127">
        <v>6</v>
      </c>
      <c r="G751">
        <v>108</v>
      </c>
      <c r="H751">
        <v>0.63373999999999997</v>
      </c>
      <c r="I751">
        <v>4181.5620997895503</v>
      </c>
      <c r="J751">
        <f t="shared" si="71"/>
        <v>5.8679629629629628E-3</v>
      </c>
      <c r="Y751">
        <v>4181.5620997895503</v>
      </c>
      <c r="Z751">
        <v>5.8679629629629628E-3</v>
      </c>
    </row>
    <row r="752" spans="3:26">
      <c r="C752">
        <v>2009</v>
      </c>
      <c r="D752">
        <v>502</v>
      </c>
      <c r="E752" s="372">
        <v>3</v>
      </c>
      <c r="F752" s="127">
        <v>7</v>
      </c>
      <c r="G752">
        <v>108</v>
      </c>
      <c r="H752">
        <v>0.68015666666666663</v>
      </c>
      <c r="I752">
        <v>5406.5546531446244</v>
      </c>
      <c r="J752">
        <f t="shared" si="71"/>
        <v>6.2977469135802469E-3</v>
      </c>
      <c r="Y752">
        <v>5406.5546531446244</v>
      </c>
      <c r="Z752">
        <v>6.2977469135802469E-3</v>
      </c>
    </row>
    <row r="753" spans="3:26">
      <c r="C753">
        <v>2009</v>
      </c>
      <c r="D753">
        <v>502</v>
      </c>
      <c r="E753" s="372">
        <v>4</v>
      </c>
      <c r="F753" s="127">
        <v>1</v>
      </c>
      <c r="G753">
        <v>108</v>
      </c>
      <c r="H753">
        <v>0.3366533333333333</v>
      </c>
      <c r="I753">
        <v>1433.4799458751295</v>
      </c>
      <c r="J753">
        <f t="shared" si="71"/>
        <v>3.11716049382716E-3</v>
      </c>
      <c r="Y753">
        <v>1433.4799458751295</v>
      </c>
      <c r="Z753">
        <v>3.11716049382716E-3</v>
      </c>
    </row>
    <row r="754" spans="3:26">
      <c r="C754">
        <v>2009</v>
      </c>
      <c r="D754">
        <v>502</v>
      </c>
      <c r="E754" s="372">
        <v>4</v>
      </c>
      <c r="F754" s="127">
        <v>2</v>
      </c>
      <c r="G754">
        <v>108</v>
      </c>
      <c r="H754">
        <v>0.30491666666666667</v>
      </c>
      <c r="I754">
        <v>1484.7153758633642</v>
      </c>
      <c r="J754">
        <f t="shared" si="71"/>
        <v>2.8233024691358024E-3</v>
      </c>
      <c r="Y754">
        <v>1484.7153758633642</v>
      </c>
      <c r="Z754">
        <v>2.8233024691358024E-3</v>
      </c>
    </row>
    <row r="755" spans="3:26">
      <c r="C755">
        <v>2009</v>
      </c>
      <c r="D755">
        <v>502</v>
      </c>
      <c r="E755" s="372">
        <v>4</v>
      </c>
      <c r="F755" s="127">
        <v>3</v>
      </c>
      <c r="G755">
        <v>108</v>
      </c>
      <c r="H755">
        <v>0.32818666666666668</v>
      </c>
      <c r="I755">
        <v>2015.7007411959814</v>
      </c>
      <c r="J755">
        <f t="shared" si="71"/>
        <v>3.0387654320987658E-3</v>
      </c>
      <c r="Y755">
        <v>2015.7007411959814</v>
      </c>
      <c r="Z755">
        <v>3.0387654320987658E-3</v>
      </c>
    </row>
    <row r="756" spans="3:26">
      <c r="C756">
        <v>2009</v>
      </c>
      <c r="D756">
        <v>502</v>
      </c>
      <c r="E756" s="372">
        <v>4</v>
      </c>
      <c r="F756" s="127">
        <v>4</v>
      </c>
      <c r="G756">
        <v>108</v>
      </c>
      <c r="H756">
        <v>0.4648033333333334</v>
      </c>
      <c r="I756">
        <v>2840.1253873703081</v>
      </c>
      <c r="J756">
        <f t="shared" ref="J756:J819" si="72">H756/G756</f>
        <v>4.3037345679012356E-3</v>
      </c>
      <c r="Y756">
        <v>2840.1253873703081</v>
      </c>
      <c r="Z756">
        <v>4.3037345679012356E-3</v>
      </c>
    </row>
    <row r="757" spans="3:26">
      <c r="C757">
        <v>2009</v>
      </c>
      <c r="D757">
        <v>502</v>
      </c>
      <c r="E757" s="372">
        <v>4</v>
      </c>
      <c r="F757" s="127">
        <v>5</v>
      </c>
      <c r="G757">
        <v>108</v>
      </c>
      <c r="H757">
        <v>0.60871999999999993</v>
      </c>
      <c r="I757">
        <v>2840.1253873703081</v>
      </c>
      <c r="J757">
        <f t="shared" si="72"/>
        <v>5.6362962962962955E-3</v>
      </c>
      <c r="Y757">
        <v>2840.1253873703081</v>
      </c>
      <c r="Z757">
        <v>5.6362962962962955E-3</v>
      </c>
    </row>
    <row r="758" spans="3:26">
      <c r="C758">
        <v>2009</v>
      </c>
      <c r="D758">
        <v>502</v>
      </c>
      <c r="E758" s="372">
        <v>4</v>
      </c>
      <c r="F758" s="127">
        <v>6</v>
      </c>
      <c r="G758">
        <v>108</v>
      </c>
      <c r="H758">
        <v>0.68822666666666665</v>
      </c>
      <c r="I758">
        <v>3909.8590619731526</v>
      </c>
      <c r="J758">
        <f t="shared" si="72"/>
        <v>6.3724691358024686E-3</v>
      </c>
      <c r="Y758">
        <v>3909.8590619731526</v>
      </c>
      <c r="Z758">
        <v>6.3724691358024686E-3</v>
      </c>
    </row>
    <row r="759" spans="3:26">
      <c r="C759">
        <v>2009</v>
      </c>
      <c r="D759">
        <v>502</v>
      </c>
      <c r="E759" s="372">
        <v>4</v>
      </c>
      <c r="F759" s="127">
        <v>7</v>
      </c>
      <c r="G759">
        <v>108</v>
      </c>
      <c r="H759">
        <v>0.69562666666666662</v>
      </c>
      <c r="I759">
        <v>4819.6760914612069</v>
      </c>
      <c r="J759">
        <f t="shared" si="72"/>
        <v>6.4409876543209876E-3</v>
      </c>
      <c r="Y759">
        <v>4819.6760914612069</v>
      </c>
      <c r="Z759">
        <v>6.4409876543209876E-3</v>
      </c>
    </row>
    <row r="760" spans="3:26">
      <c r="C760">
        <v>2009</v>
      </c>
      <c r="D760">
        <v>502</v>
      </c>
      <c r="E760" s="372">
        <v>1</v>
      </c>
      <c r="F760" s="127">
        <v>1</v>
      </c>
      <c r="G760">
        <v>115</v>
      </c>
      <c r="H760">
        <v>0.25768666666666667</v>
      </c>
      <c r="I760">
        <v>1506.4516188886762</v>
      </c>
      <c r="J760">
        <f t="shared" si="72"/>
        <v>2.2407536231884057E-3</v>
      </c>
      <c r="Y760">
        <v>1506.4516188886762</v>
      </c>
      <c r="Z760">
        <v>2.2407536231884057E-3</v>
      </c>
    </row>
    <row r="761" spans="3:26">
      <c r="C761">
        <v>2009</v>
      </c>
      <c r="D761">
        <v>502</v>
      </c>
      <c r="E761" s="372">
        <v>1</v>
      </c>
      <c r="F761" s="127">
        <v>2</v>
      </c>
      <c r="G761">
        <v>115</v>
      </c>
      <c r="H761">
        <v>0.21230333333333337</v>
      </c>
      <c r="I761">
        <v>1407.0859364872506</v>
      </c>
      <c r="J761">
        <f t="shared" si="72"/>
        <v>1.8461159420289858E-3</v>
      </c>
      <c r="Y761">
        <v>1407.0859364872506</v>
      </c>
      <c r="Z761">
        <v>1.8461159420289858E-3</v>
      </c>
    </row>
    <row r="762" spans="3:26">
      <c r="C762">
        <v>2009</v>
      </c>
      <c r="D762">
        <v>502</v>
      </c>
      <c r="E762" s="372">
        <v>1</v>
      </c>
      <c r="F762" s="127">
        <v>3</v>
      </c>
      <c r="G762">
        <v>115</v>
      </c>
      <c r="H762">
        <v>0.35108333333333336</v>
      </c>
      <c r="I762">
        <v>1428.8221795125628</v>
      </c>
      <c r="J762">
        <f t="shared" si="72"/>
        <v>3.0528985507246378E-3</v>
      </c>
      <c r="Y762">
        <v>1428.8221795125628</v>
      </c>
      <c r="Z762">
        <v>3.0528985507246378E-3</v>
      </c>
    </row>
    <row r="763" spans="3:26">
      <c r="C763">
        <v>2009</v>
      </c>
      <c r="D763">
        <v>502</v>
      </c>
      <c r="E763" s="372">
        <v>1</v>
      </c>
      <c r="F763" s="127">
        <v>4</v>
      </c>
      <c r="G763">
        <v>115</v>
      </c>
      <c r="H763">
        <v>0.29981333333333332</v>
      </c>
      <c r="I763">
        <v>2380.5591062637154</v>
      </c>
      <c r="J763">
        <f t="shared" si="72"/>
        <v>2.6070724637681157E-3</v>
      </c>
      <c r="Y763">
        <v>2380.5591062637154</v>
      </c>
      <c r="Z763">
        <v>2.6070724637681157E-3</v>
      </c>
    </row>
    <row r="764" spans="3:26">
      <c r="C764">
        <v>2009</v>
      </c>
      <c r="D764">
        <v>502</v>
      </c>
      <c r="E764" s="372">
        <v>1</v>
      </c>
      <c r="F764" s="127">
        <v>5</v>
      </c>
      <c r="G764">
        <v>115</v>
      </c>
      <c r="H764">
        <v>0.39119333333333334</v>
      </c>
      <c r="I764">
        <v>2416.2686483767275</v>
      </c>
      <c r="J764">
        <f t="shared" si="72"/>
        <v>3.4016811594202901E-3</v>
      </c>
      <c r="Y764">
        <v>2416.2686483767275</v>
      </c>
      <c r="Z764">
        <v>3.4016811594202901E-3</v>
      </c>
    </row>
    <row r="765" spans="3:26">
      <c r="C765">
        <v>2009</v>
      </c>
      <c r="D765">
        <v>502</v>
      </c>
      <c r="E765" s="372">
        <v>1</v>
      </c>
      <c r="F765" s="127">
        <v>6</v>
      </c>
      <c r="G765">
        <v>115</v>
      </c>
      <c r="H765">
        <v>0.44697333333333339</v>
      </c>
      <c r="I765">
        <v>3113.3810139742277</v>
      </c>
      <c r="J765">
        <f t="shared" si="72"/>
        <v>3.8867246376811599E-3</v>
      </c>
      <c r="Y765">
        <v>3113.3810139742277</v>
      </c>
      <c r="Z765">
        <v>3.8867246376811599E-3</v>
      </c>
    </row>
    <row r="766" spans="3:26">
      <c r="C766">
        <v>2009</v>
      </c>
      <c r="D766">
        <v>502</v>
      </c>
      <c r="E766" s="372">
        <v>1</v>
      </c>
      <c r="F766" s="127">
        <v>7</v>
      </c>
      <c r="G766">
        <v>115</v>
      </c>
      <c r="H766">
        <v>0.5107033333333334</v>
      </c>
      <c r="I766">
        <v>4195.5353988772522</v>
      </c>
      <c r="J766">
        <f t="shared" si="72"/>
        <v>4.4408985507246382E-3</v>
      </c>
      <c r="Y766">
        <v>4195.5353988772522</v>
      </c>
      <c r="Z766">
        <v>4.4408985507246382E-3</v>
      </c>
    </row>
    <row r="767" spans="3:26">
      <c r="C767">
        <v>2009</v>
      </c>
      <c r="D767">
        <v>502</v>
      </c>
      <c r="E767" s="372">
        <v>2</v>
      </c>
      <c r="F767" s="127">
        <v>1</v>
      </c>
      <c r="G767">
        <v>115</v>
      </c>
      <c r="H767">
        <v>0.25581999999999999</v>
      </c>
      <c r="I767">
        <v>1607.3698900776242</v>
      </c>
      <c r="J767">
        <f t="shared" si="72"/>
        <v>2.2245217391304345E-3</v>
      </c>
      <c r="Y767">
        <v>1607.3698900776242</v>
      </c>
      <c r="Z767">
        <v>2.2245217391304345E-3</v>
      </c>
    </row>
    <row r="768" spans="3:26">
      <c r="C768">
        <v>2009</v>
      </c>
      <c r="D768">
        <v>502</v>
      </c>
      <c r="E768" s="372">
        <v>2</v>
      </c>
      <c r="F768" s="127">
        <v>2</v>
      </c>
      <c r="G768">
        <v>115</v>
      </c>
      <c r="H768">
        <v>0.28182333333333331</v>
      </c>
      <c r="I768">
        <v>1546.8189273642552</v>
      </c>
      <c r="J768">
        <f t="shared" si="72"/>
        <v>2.45063768115942E-3</v>
      </c>
      <c r="Y768">
        <v>1546.8189273642552</v>
      </c>
      <c r="Z768">
        <v>2.45063768115942E-3</v>
      </c>
    </row>
    <row r="769" spans="3:26">
      <c r="C769">
        <v>2009</v>
      </c>
      <c r="D769">
        <v>502</v>
      </c>
      <c r="E769" s="372">
        <v>2</v>
      </c>
      <c r="F769" s="127">
        <v>3</v>
      </c>
      <c r="G769">
        <v>115</v>
      </c>
      <c r="H769">
        <v>0.33029333333333333</v>
      </c>
      <c r="I769">
        <v>2340.1917977881362</v>
      </c>
      <c r="J769">
        <f t="shared" si="72"/>
        <v>2.8721159420289854E-3</v>
      </c>
      <c r="Y769">
        <v>2340.1917977881362</v>
      </c>
      <c r="Z769">
        <v>2.8721159420289854E-3</v>
      </c>
    </row>
    <row r="770" spans="3:26">
      <c r="C770">
        <v>2009</v>
      </c>
      <c r="D770">
        <v>502</v>
      </c>
      <c r="E770" s="372">
        <v>2</v>
      </c>
      <c r="F770" s="127">
        <v>4</v>
      </c>
      <c r="G770">
        <v>115</v>
      </c>
      <c r="H770">
        <v>0.30519666666666662</v>
      </c>
      <c r="I770">
        <v>2052.9628720965156</v>
      </c>
      <c r="J770">
        <f t="shared" si="72"/>
        <v>2.6538840579710139E-3</v>
      </c>
      <c r="Y770">
        <v>2052.9628720965156</v>
      </c>
      <c r="Z770">
        <v>2.6538840579710139E-3</v>
      </c>
    </row>
    <row r="771" spans="3:26">
      <c r="C771">
        <v>2009</v>
      </c>
      <c r="D771">
        <v>502</v>
      </c>
      <c r="E771" s="372">
        <v>2</v>
      </c>
      <c r="F771" s="127">
        <v>5</v>
      </c>
      <c r="G771">
        <v>115</v>
      </c>
      <c r="H771">
        <v>0.50812333333333326</v>
      </c>
      <c r="I771">
        <v>2944.1488361342999</v>
      </c>
      <c r="J771">
        <f t="shared" si="72"/>
        <v>4.4184637681159416E-3</v>
      </c>
      <c r="Y771">
        <v>2944.1488361342999</v>
      </c>
      <c r="Z771">
        <v>4.4184637681159416E-3</v>
      </c>
    </row>
    <row r="772" spans="3:26">
      <c r="C772">
        <v>2009</v>
      </c>
      <c r="D772">
        <v>502</v>
      </c>
      <c r="E772" s="372">
        <v>2</v>
      </c>
      <c r="F772" s="127">
        <v>6</v>
      </c>
      <c r="G772">
        <v>115</v>
      </c>
      <c r="H772">
        <v>0.56611666666666671</v>
      </c>
      <c r="I772">
        <v>4209.5086979649532</v>
      </c>
      <c r="J772">
        <f t="shared" si="72"/>
        <v>4.9227536231884065E-3</v>
      </c>
      <c r="Y772">
        <v>4209.5086979649532</v>
      </c>
      <c r="Z772">
        <v>4.9227536231884065E-3</v>
      </c>
    </row>
    <row r="773" spans="3:26">
      <c r="C773">
        <v>2009</v>
      </c>
      <c r="D773">
        <v>502</v>
      </c>
      <c r="E773" s="372">
        <v>2</v>
      </c>
      <c r="F773" s="127">
        <v>7</v>
      </c>
      <c r="G773">
        <v>115</v>
      </c>
      <c r="H773">
        <v>0.74867333333333319</v>
      </c>
      <c r="I773">
        <v>5234.2172977296514</v>
      </c>
      <c r="J773">
        <f t="shared" si="72"/>
        <v>6.5102028985507231E-3</v>
      </c>
      <c r="Y773">
        <v>5234.2172977296514</v>
      </c>
      <c r="Z773">
        <v>6.5102028985507231E-3</v>
      </c>
    </row>
    <row r="774" spans="3:26">
      <c r="C774">
        <v>2009</v>
      </c>
      <c r="D774">
        <v>502</v>
      </c>
      <c r="E774" s="372">
        <v>3</v>
      </c>
      <c r="F774" s="127">
        <v>1</v>
      </c>
      <c r="G774">
        <v>115</v>
      </c>
      <c r="H774">
        <v>0.26873999999999998</v>
      </c>
      <c r="I774">
        <v>1770.3917127674622</v>
      </c>
      <c r="J774">
        <f t="shared" si="72"/>
        <v>2.3368695652173912E-3</v>
      </c>
      <c r="Y774">
        <v>1770.3917127674622</v>
      </c>
      <c r="Z774">
        <v>2.3368695652173912E-3</v>
      </c>
    </row>
    <row r="775" spans="3:26">
      <c r="C775">
        <v>2009</v>
      </c>
      <c r="D775">
        <v>502</v>
      </c>
      <c r="E775" s="372">
        <v>3</v>
      </c>
      <c r="F775" s="127">
        <v>2</v>
      </c>
      <c r="G775">
        <v>115</v>
      </c>
      <c r="H775">
        <v>0.25223000000000001</v>
      </c>
      <c r="I775">
        <v>1789.0227782177294</v>
      </c>
      <c r="J775">
        <f t="shared" si="72"/>
        <v>2.193304347826087E-3</v>
      </c>
      <c r="Y775">
        <v>1789.0227782177294</v>
      </c>
      <c r="Z775">
        <v>2.193304347826087E-3</v>
      </c>
    </row>
    <row r="776" spans="3:26">
      <c r="C776">
        <v>2009</v>
      </c>
      <c r="D776">
        <v>502</v>
      </c>
      <c r="E776" s="372">
        <v>3</v>
      </c>
      <c r="F776" s="127">
        <v>3</v>
      </c>
      <c r="G776">
        <v>115</v>
      </c>
      <c r="H776">
        <v>0.39688666666666667</v>
      </c>
      <c r="I776">
        <v>2194.2484517610428</v>
      </c>
      <c r="J776">
        <f t="shared" si="72"/>
        <v>3.4511884057971016E-3</v>
      </c>
      <c r="Y776">
        <v>2194.2484517610428</v>
      </c>
      <c r="Z776">
        <v>3.4511884057971016E-3</v>
      </c>
    </row>
    <row r="777" spans="3:26">
      <c r="C777">
        <v>2009</v>
      </c>
      <c r="D777">
        <v>502</v>
      </c>
      <c r="E777" s="372">
        <v>3</v>
      </c>
      <c r="F777" s="127">
        <v>4</v>
      </c>
      <c r="G777">
        <v>115</v>
      </c>
      <c r="H777">
        <v>0.42418666666666666</v>
      </c>
      <c r="I777">
        <v>2871.177163120753</v>
      </c>
      <c r="J777">
        <f t="shared" si="72"/>
        <v>3.6885797101449277E-3</v>
      </c>
      <c r="Y777">
        <v>2871.177163120753</v>
      </c>
      <c r="Z777">
        <v>3.6885797101449277E-3</v>
      </c>
    </row>
    <row r="778" spans="3:26">
      <c r="C778">
        <v>2009</v>
      </c>
      <c r="D778">
        <v>502</v>
      </c>
      <c r="E778" s="372">
        <v>3</v>
      </c>
      <c r="F778" s="127">
        <v>5</v>
      </c>
      <c r="G778">
        <v>115</v>
      </c>
      <c r="H778">
        <v>0.55742333333333338</v>
      </c>
      <c r="I778">
        <v>3509.2911547924077</v>
      </c>
      <c r="J778">
        <f t="shared" si="72"/>
        <v>4.8471594202898552E-3</v>
      </c>
      <c r="Y778">
        <v>3509.2911547924077</v>
      </c>
      <c r="Z778">
        <v>4.8471594202898552E-3</v>
      </c>
    </row>
    <row r="779" spans="3:26">
      <c r="C779">
        <v>2009</v>
      </c>
      <c r="D779">
        <v>502</v>
      </c>
      <c r="E779" s="372">
        <v>3</v>
      </c>
      <c r="F779" s="127">
        <v>6</v>
      </c>
      <c r="G779">
        <v>115</v>
      </c>
      <c r="H779">
        <v>0.57656999999999992</v>
      </c>
      <c r="I779">
        <v>4181.5620997895503</v>
      </c>
      <c r="J779">
        <f t="shared" si="72"/>
        <v>5.0136521739130423E-3</v>
      </c>
      <c r="Y779">
        <v>4181.5620997895503</v>
      </c>
      <c r="Z779">
        <v>5.0136521739130423E-3</v>
      </c>
    </row>
    <row r="780" spans="3:26">
      <c r="C780">
        <v>2009</v>
      </c>
      <c r="D780">
        <v>502</v>
      </c>
      <c r="E780" s="372">
        <v>3</v>
      </c>
      <c r="F780" s="127">
        <v>7</v>
      </c>
      <c r="G780">
        <v>115</v>
      </c>
      <c r="H780">
        <v>0.6078933333333334</v>
      </c>
      <c r="I780">
        <v>5406.5546531446244</v>
      </c>
      <c r="J780">
        <f t="shared" si="72"/>
        <v>5.2860289855072469E-3</v>
      </c>
      <c r="Y780">
        <v>5406.5546531446244</v>
      </c>
      <c r="Z780">
        <v>5.2860289855072469E-3</v>
      </c>
    </row>
    <row r="781" spans="3:26">
      <c r="C781">
        <v>2009</v>
      </c>
      <c r="D781">
        <v>502</v>
      </c>
      <c r="E781" s="372">
        <v>4</v>
      </c>
      <c r="F781" s="127">
        <v>1</v>
      </c>
      <c r="G781">
        <v>115</v>
      </c>
      <c r="H781">
        <v>0.29823</v>
      </c>
      <c r="I781">
        <v>1433.4799458751295</v>
      </c>
      <c r="J781">
        <f t="shared" si="72"/>
        <v>2.5933043478260868E-3</v>
      </c>
      <c r="Y781">
        <v>1433.4799458751295</v>
      </c>
      <c r="Z781">
        <v>2.5933043478260868E-3</v>
      </c>
    </row>
    <row r="782" spans="3:26">
      <c r="C782">
        <v>2009</v>
      </c>
      <c r="D782">
        <v>502</v>
      </c>
      <c r="E782" s="372">
        <v>4</v>
      </c>
      <c r="F782" s="127">
        <v>2</v>
      </c>
      <c r="G782">
        <v>115</v>
      </c>
      <c r="H782">
        <v>0.27301999999999998</v>
      </c>
      <c r="I782">
        <v>1484.7153758633642</v>
      </c>
      <c r="J782">
        <f t="shared" si="72"/>
        <v>2.3740869565217391E-3</v>
      </c>
      <c r="Y782">
        <v>1484.7153758633642</v>
      </c>
      <c r="Z782">
        <v>2.3740869565217391E-3</v>
      </c>
    </row>
    <row r="783" spans="3:26">
      <c r="C783">
        <v>2009</v>
      </c>
      <c r="D783">
        <v>502</v>
      </c>
      <c r="E783" s="372">
        <v>4</v>
      </c>
      <c r="F783" s="127">
        <v>3</v>
      </c>
      <c r="G783">
        <v>115</v>
      </c>
      <c r="H783">
        <v>0.29582666666666668</v>
      </c>
      <c r="I783">
        <v>2015.7007411959814</v>
      </c>
      <c r="J783">
        <f t="shared" si="72"/>
        <v>2.5724057971014493E-3</v>
      </c>
      <c r="Y783">
        <v>2015.7007411959814</v>
      </c>
      <c r="Z783">
        <v>2.5724057971014493E-3</v>
      </c>
    </row>
    <row r="784" spans="3:26">
      <c r="C784">
        <v>2009</v>
      </c>
      <c r="D784">
        <v>502</v>
      </c>
      <c r="E784" s="372">
        <v>4</v>
      </c>
      <c r="F784" s="127">
        <v>4</v>
      </c>
      <c r="G784">
        <v>115</v>
      </c>
      <c r="H784">
        <v>0.38660333333333335</v>
      </c>
      <c r="I784">
        <v>2840.1253873703081</v>
      </c>
      <c r="J784">
        <f t="shared" si="72"/>
        <v>3.3617681159420292E-3</v>
      </c>
      <c r="Y784">
        <v>2840.1253873703081</v>
      </c>
      <c r="Z784">
        <v>3.3617681159420292E-3</v>
      </c>
    </row>
    <row r="785" spans="3:26">
      <c r="C785">
        <v>2009</v>
      </c>
      <c r="D785">
        <v>502</v>
      </c>
      <c r="E785" s="372">
        <v>4</v>
      </c>
      <c r="F785" s="127">
        <v>5</v>
      </c>
      <c r="G785">
        <v>115</v>
      </c>
      <c r="H785">
        <v>0.53960666666666668</v>
      </c>
      <c r="I785">
        <v>2840.1253873703081</v>
      </c>
      <c r="J785">
        <f t="shared" si="72"/>
        <v>4.6922318840579708E-3</v>
      </c>
      <c r="Y785">
        <v>2840.1253873703081</v>
      </c>
      <c r="Z785">
        <v>4.6922318840579708E-3</v>
      </c>
    </row>
    <row r="786" spans="3:26">
      <c r="C786">
        <v>2009</v>
      </c>
      <c r="D786">
        <v>502</v>
      </c>
      <c r="E786" s="372">
        <v>4</v>
      </c>
      <c r="F786" s="127">
        <v>6</v>
      </c>
      <c r="G786">
        <v>115</v>
      </c>
      <c r="H786">
        <v>0.59419333333333324</v>
      </c>
      <c r="I786">
        <v>3909.8590619731526</v>
      </c>
      <c r="J786">
        <f t="shared" si="72"/>
        <v>5.1668985507246365E-3</v>
      </c>
      <c r="Y786">
        <v>3909.8590619731526</v>
      </c>
      <c r="Z786">
        <v>5.1668985507246365E-3</v>
      </c>
    </row>
    <row r="787" spans="3:26">
      <c r="C787">
        <v>2009</v>
      </c>
      <c r="D787">
        <v>502</v>
      </c>
      <c r="E787" s="372">
        <v>4</v>
      </c>
      <c r="F787" s="127">
        <v>7</v>
      </c>
      <c r="G787">
        <v>115</v>
      </c>
      <c r="H787">
        <v>0.59177333333333337</v>
      </c>
      <c r="I787">
        <v>4819.6760914612069</v>
      </c>
      <c r="J787">
        <f t="shared" si="72"/>
        <v>5.1458550724637689E-3</v>
      </c>
      <c r="Y787">
        <v>4819.6760914612069</v>
      </c>
      <c r="Z787">
        <v>5.1458550724637689E-3</v>
      </c>
    </row>
    <row r="788" spans="3:26">
      <c r="C788">
        <v>2009</v>
      </c>
      <c r="D788">
        <v>502</v>
      </c>
      <c r="E788" s="372">
        <v>1</v>
      </c>
      <c r="F788" s="127">
        <v>1</v>
      </c>
      <c r="G788">
        <v>120</v>
      </c>
      <c r="H788">
        <v>0.32677666666666666</v>
      </c>
      <c r="I788">
        <v>1506.4516188886762</v>
      </c>
      <c r="J788">
        <f t="shared" si="72"/>
        <v>2.7231388888888887E-3</v>
      </c>
      <c r="Y788">
        <v>1506.4516188886762</v>
      </c>
      <c r="Z788">
        <v>2.7231388888888887E-3</v>
      </c>
    </row>
    <row r="789" spans="3:26">
      <c r="C789">
        <v>2009</v>
      </c>
      <c r="D789">
        <v>502</v>
      </c>
      <c r="E789" s="372">
        <v>1</v>
      </c>
      <c r="F789" s="127">
        <v>2</v>
      </c>
      <c r="G789">
        <v>120</v>
      </c>
      <c r="H789">
        <v>0.23460999999999999</v>
      </c>
      <c r="I789">
        <v>1407.0859364872506</v>
      </c>
      <c r="J789">
        <f t="shared" si="72"/>
        <v>1.9550833333333334E-3</v>
      </c>
      <c r="Y789">
        <v>1407.0859364872506</v>
      </c>
      <c r="Z789">
        <v>1.9550833333333334E-3</v>
      </c>
    </row>
    <row r="790" spans="3:26">
      <c r="C790">
        <v>2009</v>
      </c>
      <c r="D790">
        <v>502</v>
      </c>
      <c r="E790" s="372">
        <v>1</v>
      </c>
      <c r="F790" s="127">
        <v>3</v>
      </c>
      <c r="G790">
        <v>120</v>
      </c>
      <c r="H790">
        <v>0.42964666666666668</v>
      </c>
      <c r="I790">
        <v>1428.8221795125628</v>
      </c>
      <c r="J790">
        <f t="shared" si="72"/>
        <v>3.580388888888889E-3</v>
      </c>
      <c r="Y790">
        <v>1428.8221795125628</v>
      </c>
      <c r="Z790">
        <v>3.580388888888889E-3</v>
      </c>
    </row>
    <row r="791" spans="3:26">
      <c r="C791">
        <v>2009</v>
      </c>
      <c r="D791">
        <v>502</v>
      </c>
      <c r="E791" s="372">
        <v>1</v>
      </c>
      <c r="F791" s="127">
        <v>4</v>
      </c>
      <c r="G791">
        <v>120</v>
      </c>
      <c r="H791">
        <v>0.32111000000000001</v>
      </c>
      <c r="I791">
        <v>2380.5591062637154</v>
      </c>
      <c r="J791">
        <f t="shared" si="72"/>
        <v>2.6759166666666667E-3</v>
      </c>
      <c r="Y791">
        <v>2380.5591062637154</v>
      </c>
      <c r="Z791">
        <v>2.6759166666666667E-3</v>
      </c>
    </row>
    <row r="792" spans="3:26">
      <c r="C792">
        <v>2009</v>
      </c>
      <c r="D792">
        <v>502</v>
      </c>
      <c r="E792" s="372">
        <v>1</v>
      </c>
      <c r="F792" s="127">
        <v>5</v>
      </c>
      <c r="G792">
        <v>120</v>
      </c>
      <c r="H792">
        <v>0.44946000000000003</v>
      </c>
      <c r="I792">
        <v>2416.2686483767275</v>
      </c>
      <c r="J792">
        <f t="shared" si="72"/>
        <v>3.7455000000000001E-3</v>
      </c>
      <c r="Y792">
        <v>2416.2686483767275</v>
      </c>
      <c r="Z792">
        <v>3.7455000000000001E-3</v>
      </c>
    </row>
    <row r="793" spans="3:26">
      <c r="C793">
        <v>2009</v>
      </c>
      <c r="D793">
        <v>502</v>
      </c>
      <c r="E793" s="372">
        <v>1</v>
      </c>
      <c r="F793" s="127">
        <v>6</v>
      </c>
      <c r="G793">
        <v>120</v>
      </c>
      <c r="H793">
        <v>0.48039666666666664</v>
      </c>
      <c r="I793">
        <v>3113.3810139742277</v>
      </c>
      <c r="J793">
        <f t="shared" si="72"/>
        <v>4.0033055555555551E-3</v>
      </c>
      <c r="Y793">
        <v>3113.3810139742277</v>
      </c>
      <c r="Z793">
        <v>4.0033055555555551E-3</v>
      </c>
    </row>
    <row r="794" spans="3:26">
      <c r="C794">
        <v>2009</v>
      </c>
      <c r="D794">
        <v>502</v>
      </c>
      <c r="E794" s="372">
        <v>1</v>
      </c>
      <c r="F794" s="127">
        <v>7</v>
      </c>
      <c r="G794">
        <v>120</v>
      </c>
      <c r="H794">
        <v>0.55873333333333342</v>
      </c>
      <c r="I794">
        <v>4195.5353988772522</v>
      </c>
      <c r="J794">
        <f t="shared" si="72"/>
        <v>4.6561111111111117E-3</v>
      </c>
      <c r="Y794">
        <v>4195.5353988772522</v>
      </c>
      <c r="Z794">
        <v>4.6561111111111117E-3</v>
      </c>
    </row>
    <row r="795" spans="3:26">
      <c r="C795">
        <v>2009</v>
      </c>
      <c r="D795">
        <v>502</v>
      </c>
      <c r="E795" s="372">
        <v>2</v>
      </c>
      <c r="F795" s="127">
        <v>1</v>
      </c>
      <c r="G795">
        <v>120</v>
      </c>
      <c r="H795">
        <v>0.28162333333333334</v>
      </c>
      <c r="I795">
        <v>1607.3698900776242</v>
      </c>
      <c r="J795">
        <f t="shared" si="72"/>
        <v>2.3468611111111112E-3</v>
      </c>
      <c r="Y795">
        <v>1607.3698900776242</v>
      </c>
      <c r="Z795">
        <v>2.3468611111111112E-3</v>
      </c>
    </row>
    <row r="796" spans="3:26">
      <c r="C796">
        <v>2009</v>
      </c>
      <c r="D796">
        <v>502</v>
      </c>
      <c r="E796" s="372">
        <v>2</v>
      </c>
      <c r="F796" s="127">
        <v>2</v>
      </c>
      <c r="G796">
        <v>120</v>
      </c>
      <c r="H796">
        <v>0.35423999999999994</v>
      </c>
      <c r="I796">
        <v>1546.8189273642552</v>
      </c>
      <c r="J796">
        <f t="shared" si="72"/>
        <v>2.9519999999999993E-3</v>
      </c>
      <c r="Y796">
        <v>1546.8189273642552</v>
      </c>
      <c r="Z796">
        <v>2.9519999999999993E-3</v>
      </c>
    </row>
    <row r="797" spans="3:26">
      <c r="C797">
        <v>2009</v>
      </c>
      <c r="D797">
        <v>502</v>
      </c>
      <c r="E797" s="372">
        <v>2</v>
      </c>
      <c r="F797" s="127">
        <v>3</v>
      </c>
      <c r="G797">
        <v>120</v>
      </c>
      <c r="H797">
        <v>0.36874333333333337</v>
      </c>
      <c r="I797">
        <v>2340.1917977881362</v>
      </c>
      <c r="J797">
        <f t="shared" si="72"/>
        <v>3.0728611111111113E-3</v>
      </c>
      <c r="Y797">
        <v>2340.1917977881362</v>
      </c>
      <c r="Z797">
        <v>3.0728611111111113E-3</v>
      </c>
    </row>
    <row r="798" spans="3:26">
      <c r="C798">
        <v>2009</v>
      </c>
      <c r="D798">
        <v>502</v>
      </c>
      <c r="E798" s="372">
        <v>2</v>
      </c>
      <c r="F798" s="127">
        <v>4</v>
      </c>
      <c r="G798">
        <v>120</v>
      </c>
      <c r="H798">
        <v>0.33511333333333332</v>
      </c>
      <c r="I798">
        <v>2052.9628720965156</v>
      </c>
      <c r="J798">
        <f t="shared" si="72"/>
        <v>2.7926111111111112E-3</v>
      </c>
      <c r="Y798">
        <v>2052.9628720965156</v>
      </c>
      <c r="Z798">
        <v>2.7926111111111112E-3</v>
      </c>
    </row>
    <row r="799" spans="3:26">
      <c r="C799">
        <v>2009</v>
      </c>
      <c r="D799">
        <v>502</v>
      </c>
      <c r="E799" s="372">
        <v>2</v>
      </c>
      <c r="F799" s="127">
        <v>5</v>
      </c>
      <c r="G799">
        <v>120</v>
      </c>
      <c r="H799">
        <v>0.57990333333333333</v>
      </c>
      <c r="I799">
        <v>2944.1488361342999</v>
      </c>
      <c r="J799">
        <f t="shared" si="72"/>
        <v>4.8325277777777776E-3</v>
      </c>
      <c r="Y799">
        <v>2944.1488361342999</v>
      </c>
      <c r="Z799">
        <v>4.8325277777777776E-3</v>
      </c>
    </row>
    <row r="800" spans="3:26">
      <c r="C800">
        <v>2009</v>
      </c>
      <c r="D800">
        <v>502</v>
      </c>
      <c r="E800" s="372">
        <v>2</v>
      </c>
      <c r="F800" s="127">
        <v>6</v>
      </c>
      <c r="G800">
        <v>120</v>
      </c>
      <c r="H800">
        <v>0.66736000000000006</v>
      </c>
      <c r="I800">
        <v>4209.5086979649532</v>
      </c>
      <c r="J800">
        <f t="shared" si="72"/>
        <v>5.5613333333333339E-3</v>
      </c>
      <c r="Y800">
        <v>4209.5086979649532</v>
      </c>
      <c r="Z800">
        <v>5.5613333333333339E-3</v>
      </c>
    </row>
    <row r="801" spans="3:26">
      <c r="C801">
        <v>2009</v>
      </c>
      <c r="D801">
        <v>502</v>
      </c>
      <c r="E801" s="372">
        <v>2</v>
      </c>
      <c r="F801" s="127">
        <v>7</v>
      </c>
      <c r="G801">
        <v>120</v>
      </c>
      <c r="H801">
        <v>0.79128333333333334</v>
      </c>
      <c r="I801">
        <v>5234.2172977296514</v>
      </c>
      <c r="J801">
        <f t="shared" si="72"/>
        <v>6.5940277777777776E-3</v>
      </c>
      <c r="Y801">
        <v>5234.2172977296514</v>
      </c>
      <c r="Z801">
        <v>6.5940277777777776E-3</v>
      </c>
    </row>
    <row r="802" spans="3:26">
      <c r="C802">
        <v>2009</v>
      </c>
      <c r="D802">
        <v>502</v>
      </c>
      <c r="E802" s="372">
        <v>3</v>
      </c>
      <c r="F802" s="127">
        <v>1</v>
      </c>
      <c r="G802">
        <v>120</v>
      </c>
      <c r="H802">
        <v>0.29957666666666666</v>
      </c>
      <c r="I802">
        <v>1770.3917127674622</v>
      </c>
      <c r="J802">
        <f t="shared" si="72"/>
        <v>2.496472222222222E-3</v>
      </c>
      <c r="Y802">
        <v>1770.3917127674622</v>
      </c>
      <c r="Z802">
        <v>2.496472222222222E-3</v>
      </c>
    </row>
    <row r="803" spans="3:26">
      <c r="C803">
        <v>2009</v>
      </c>
      <c r="D803">
        <v>502</v>
      </c>
      <c r="E803" s="372">
        <v>3</v>
      </c>
      <c r="F803" s="127">
        <v>2</v>
      </c>
      <c r="G803">
        <v>120</v>
      </c>
      <c r="H803">
        <v>0.28935</v>
      </c>
      <c r="I803">
        <v>1789.0227782177294</v>
      </c>
      <c r="J803">
        <f t="shared" si="72"/>
        <v>2.4112499999999998E-3</v>
      </c>
      <c r="Y803">
        <v>1789.0227782177294</v>
      </c>
      <c r="Z803">
        <v>2.4112499999999998E-3</v>
      </c>
    </row>
    <row r="804" spans="3:26">
      <c r="C804">
        <v>2009</v>
      </c>
      <c r="D804">
        <v>502</v>
      </c>
      <c r="E804" s="372">
        <v>3</v>
      </c>
      <c r="F804" s="127">
        <v>3</v>
      </c>
      <c r="G804">
        <v>120</v>
      </c>
      <c r="H804">
        <v>0.48613333333333336</v>
      </c>
      <c r="I804">
        <v>2194.2484517610428</v>
      </c>
      <c r="J804">
        <f t="shared" si="72"/>
        <v>4.0511111111111112E-3</v>
      </c>
      <c r="Y804">
        <v>2194.2484517610428</v>
      </c>
      <c r="Z804">
        <v>4.0511111111111112E-3</v>
      </c>
    </row>
    <row r="805" spans="3:26">
      <c r="C805">
        <v>2009</v>
      </c>
      <c r="D805">
        <v>502</v>
      </c>
      <c r="E805" s="372">
        <v>3</v>
      </c>
      <c r="F805" s="127">
        <v>4</v>
      </c>
      <c r="G805">
        <v>120</v>
      </c>
      <c r="H805">
        <v>0.53006666666666657</v>
      </c>
      <c r="I805">
        <v>2871.177163120753</v>
      </c>
      <c r="J805">
        <f t="shared" si="72"/>
        <v>4.4172222222222217E-3</v>
      </c>
      <c r="Y805">
        <v>2871.177163120753</v>
      </c>
      <c r="Z805">
        <v>4.4172222222222217E-3</v>
      </c>
    </row>
    <row r="806" spans="3:26">
      <c r="C806">
        <v>2009</v>
      </c>
      <c r="D806">
        <v>502</v>
      </c>
      <c r="E806" s="372">
        <v>3</v>
      </c>
      <c r="F806" s="127">
        <v>5</v>
      </c>
      <c r="G806">
        <v>120</v>
      </c>
      <c r="H806">
        <v>0.65865333333333342</v>
      </c>
      <c r="I806">
        <v>3509.2911547924077</v>
      </c>
      <c r="J806">
        <f t="shared" si="72"/>
        <v>5.4887777777777782E-3</v>
      </c>
      <c r="Y806">
        <v>3509.2911547924077</v>
      </c>
      <c r="Z806">
        <v>5.4887777777777782E-3</v>
      </c>
    </row>
    <row r="807" spans="3:26">
      <c r="C807">
        <v>2009</v>
      </c>
      <c r="D807">
        <v>502</v>
      </c>
      <c r="E807" s="372">
        <v>3</v>
      </c>
      <c r="F807" s="127">
        <v>6</v>
      </c>
      <c r="G807">
        <v>120</v>
      </c>
      <c r="H807">
        <v>0.66978666666666664</v>
      </c>
      <c r="I807">
        <v>4181.5620997895503</v>
      </c>
      <c r="J807">
        <f t="shared" si="72"/>
        <v>5.5815555555555557E-3</v>
      </c>
      <c r="Y807">
        <v>4181.5620997895503</v>
      </c>
      <c r="Z807">
        <v>5.5815555555555557E-3</v>
      </c>
    </row>
    <row r="808" spans="3:26">
      <c r="C808">
        <v>2009</v>
      </c>
      <c r="D808">
        <v>502</v>
      </c>
      <c r="E808" s="372">
        <v>3</v>
      </c>
      <c r="F808" s="127">
        <v>7</v>
      </c>
      <c r="G808">
        <v>120</v>
      </c>
      <c r="H808">
        <v>0.6655833333333333</v>
      </c>
      <c r="I808">
        <v>5406.5546531446244</v>
      </c>
      <c r="J808">
        <f t="shared" si="72"/>
        <v>5.5465277777777778E-3</v>
      </c>
      <c r="Y808">
        <v>5406.5546531446244</v>
      </c>
      <c r="Z808">
        <v>5.5465277777777778E-3</v>
      </c>
    </row>
    <row r="809" spans="3:26">
      <c r="C809">
        <v>2009</v>
      </c>
      <c r="D809">
        <v>502</v>
      </c>
      <c r="E809" s="372">
        <v>4</v>
      </c>
      <c r="F809" s="127">
        <v>1</v>
      </c>
      <c r="G809">
        <v>120</v>
      </c>
      <c r="H809">
        <v>0.38565333333333335</v>
      </c>
      <c r="I809">
        <v>1433.4799458751295</v>
      </c>
      <c r="J809">
        <f t="shared" si="72"/>
        <v>3.2137777777777781E-3</v>
      </c>
      <c r="Y809">
        <v>1433.4799458751295</v>
      </c>
      <c r="Z809">
        <v>3.2137777777777781E-3</v>
      </c>
    </row>
    <row r="810" spans="3:26">
      <c r="C810">
        <v>2009</v>
      </c>
      <c r="D810">
        <v>502</v>
      </c>
      <c r="E810" s="372">
        <v>4</v>
      </c>
      <c r="F810" s="127">
        <v>2</v>
      </c>
      <c r="G810">
        <v>120</v>
      </c>
      <c r="H810">
        <v>0.35840333333333335</v>
      </c>
      <c r="I810">
        <v>1484.7153758633642</v>
      </c>
      <c r="J810">
        <f t="shared" si="72"/>
        <v>2.9866944444444446E-3</v>
      </c>
      <c r="Y810">
        <v>1484.7153758633642</v>
      </c>
      <c r="Z810">
        <v>2.9866944444444446E-3</v>
      </c>
    </row>
    <row r="811" spans="3:26">
      <c r="C811">
        <v>2009</v>
      </c>
      <c r="D811">
        <v>502</v>
      </c>
      <c r="E811" s="372">
        <v>4</v>
      </c>
      <c r="F811" s="127">
        <v>3</v>
      </c>
      <c r="G811">
        <v>120</v>
      </c>
      <c r="H811">
        <v>0.37343666666666664</v>
      </c>
      <c r="I811">
        <v>2015.7007411959814</v>
      </c>
      <c r="J811">
        <f t="shared" si="72"/>
        <v>3.1119722222222221E-3</v>
      </c>
      <c r="Y811">
        <v>2015.7007411959814</v>
      </c>
      <c r="Z811">
        <v>3.1119722222222221E-3</v>
      </c>
    </row>
    <row r="812" spans="3:26">
      <c r="C812">
        <v>2009</v>
      </c>
      <c r="D812">
        <v>502</v>
      </c>
      <c r="E812" s="372">
        <v>4</v>
      </c>
      <c r="F812" s="127">
        <v>4</v>
      </c>
      <c r="G812">
        <v>120</v>
      </c>
      <c r="H812">
        <v>0.48853666666666662</v>
      </c>
      <c r="I812">
        <v>2840.1253873703081</v>
      </c>
      <c r="J812">
        <f t="shared" si="72"/>
        <v>4.0711388888888889E-3</v>
      </c>
      <c r="Y812">
        <v>2840.1253873703081</v>
      </c>
      <c r="Z812">
        <v>4.0711388888888889E-3</v>
      </c>
    </row>
    <row r="813" spans="3:26">
      <c r="C813">
        <v>2009</v>
      </c>
      <c r="D813">
        <v>502</v>
      </c>
      <c r="E813" s="372">
        <v>4</v>
      </c>
      <c r="F813" s="127">
        <v>5</v>
      </c>
      <c r="G813">
        <v>120</v>
      </c>
      <c r="H813">
        <v>0.63452666666666668</v>
      </c>
      <c r="I813">
        <v>2840.1253873703081</v>
      </c>
      <c r="J813">
        <f t="shared" si="72"/>
        <v>5.2877222222222223E-3</v>
      </c>
      <c r="Y813">
        <v>2840.1253873703081</v>
      </c>
      <c r="Z813">
        <v>5.2877222222222223E-3</v>
      </c>
    </row>
    <row r="814" spans="3:26">
      <c r="C814">
        <v>2009</v>
      </c>
      <c r="D814">
        <v>502</v>
      </c>
      <c r="E814" s="372">
        <v>4</v>
      </c>
      <c r="F814" s="127">
        <v>6</v>
      </c>
      <c r="G814">
        <v>120</v>
      </c>
      <c r="H814">
        <v>0.68503999999999998</v>
      </c>
      <c r="I814">
        <v>3909.8590619731526</v>
      </c>
      <c r="J814">
        <f t="shared" si="72"/>
        <v>5.7086666666666666E-3</v>
      </c>
      <c r="Y814">
        <v>3909.8590619731526</v>
      </c>
      <c r="Z814">
        <v>5.7086666666666666E-3</v>
      </c>
    </row>
    <row r="815" spans="3:26">
      <c r="C815">
        <v>2009</v>
      </c>
      <c r="D815">
        <v>502</v>
      </c>
      <c r="E815" s="372">
        <v>4</v>
      </c>
      <c r="F815" s="127">
        <v>7</v>
      </c>
      <c r="G815">
        <v>120</v>
      </c>
      <c r="H815">
        <v>0.67808666666666673</v>
      </c>
      <c r="I815">
        <v>4819.6760914612069</v>
      </c>
      <c r="J815">
        <f t="shared" si="72"/>
        <v>5.6507222222222228E-3</v>
      </c>
      <c r="Y815">
        <v>4819.6760914612069</v>
      </c>
      <c r="Z815">
        <v>5.6507222222222228E-3</v>
      </c>
    </row>
    <row r="816" spans="3:26">
      <c r="C816">
        <v>2009</v>
      </c>
      <c r="D816">
        <v>502</v>
      </c>
      <c r="E816" s="372">
        <v>1</v>
      </c>
      <c r="F816" s="127">
        <v>1</v>
      </c>
      <c r="G816">
        <v>126</v>
      </c>
      <c r="H816">
        <v>0.22865333333333335</v>
      </c>
      <c r="I816">
        <v>1506.4516188886762</v>
      </c>
      <c r="J816">
        <f t="shared" si="72"/>
        <v>1.8147089947089948E-3</v>
      </c>
      <c r="Y816">
        <v>1506.4516188886762</v>
      </c>
      <c r="Z816">
        <v>1.8147089947089948E-3</v>
      </c>
    </row>
    <row r="817" spans="3:26">
      <c r="C817">
        <v>2009</v>
      </c>
      <c r="D817">
        <v>502</v>
      </c>
      <c r="E817" s="372">
        <v>1</v>
      </c>
      <c r="F817" s="127">
        <v>2</v>
      </c>
      <c r="G817">
        <v>126</v>
      </c>
      <c r="H817">
        <v>0.18834333333333333</v>
      </c>
      <c r="I817">
        <v>1407.0859364872506</v>
      </c>
      <c r="J817">
        <f t="shared" si="72"/>
        <v>1.4947883597883598E-3</v>
      </c>
      <c r="Y817">
        <v>1407.0859364872506</v>
      </c>
      <c r="Z817">
        <v>1.4947883597883598E-3</v>
      </c>
    </row>
    <row r="818" spans="3:26">
      <c r="C818">
        <v>2009</v>
      </c>
      <c r="D818">
        <v>502</v>
      </c>
      <c r="E818" s="372">
        <v>1</v>
      </c>
      <c r="F818" s="127">
        <v>3</v>
      </c>
      <c r="G818">
        <v>126</v>
      </c>
      <c r="H818">
        <v>0.30237333333333333</v>
      </c>
      <c r="I818">
        <v>1428.8221795125628</v>
      </c>
      <c r="J818">
        <f t="shared" si="72"/>
        <v>2.3997883597883596E-3</v>
      </c>
      <c r="Y818">
        <v>1428.8221795125628</v>
      </c>
      <c r="Z818">
        <v>2.3997883597883596E-3</v>
      </c>
    </row>
    <row r="819" spans="3:26">
      <c r="C819">
        <v>2009</v>
      </c>
      <c r="D819">
        <v>502</v>
      </c>
      <c r="E819" s="372">
        <v>1</v>
      </c>
      <c r="F819" s="127">
        <v>4</v>
      </c>
      <c r="G819">
        <v>126</v>
      </c>
      <c r="H819">
        <v>0.25927000000000006</v>
      </c>
      <c r="I819">
        <v>2380.5591062637154</v>
      </c>
      <c r="J819">
        <f t="shared" si="72"/>
        <v>2.0576984126984129E-3</v>
      </c>
      <c r="Y819">
        <v>2380.5591062637154</v>
      </c>
      <c r="Z819">
        <v>2.0576984126984129E-3</v>
      </c>
    </row>
    <row r="820" spans="3:26">
      <c r="C820">
        <v>2009</v>
      </c>
      <c r="D820">
        <v>502</v>
      </c>
      <c r="E820" s="372">
        <v>1</v>
      </c>
      <c r="F820" s="127">
        <v>5</v>
      </c>
      <c r="G820">
        <v>126</v>
      </c>
      <c r="H820">
        <v>0.34600333333333327</v>
      </c>
      <c r="I820">
        <v>2416.2686483767275</v>
      </c>
      <c r="J820">
        <f t="shared" ref="J820:J871" si="73">H820/G820</f>
        <v>2.7460582010582005E-3</v>
      </c>
      <c r="Y820">
        <v>2416.2686483767275</v>
      </c>
      <c r="Z820">
        <v>2.7460582010582005E-3</v>
      </c>
    </row>
    <row r="821" spans="3:26">
      <c r="C821">
        <v>2009</v>
      </c>
      <c r="D821">
        <v>502</v>
      </c>
      <c r="E821" s="372">
        <v>1</v>
      </c>
      <c r="F821" s="127">
        <v>6</v>
      </c>
      <c r="G821">
        <v>126</v>
      </c>
      <c r="H821">
        <v>0.4029666666666667</v>
      </c>
      <c r="I821">
        <v>3113.3810139742277</v>
      </c>
      <c r="J821">
        <f t="shared" si="73"/>
        <v>3.1981481481481483E-3</v>
      </c>
      <c r="Y821">
        <v>3113.3810139742277</v>
      </c>
      <c r="Z821">
        <v>3.1981481481481483E-3</v>
      </c>
    </row>
    <row r="822" spans="3:26">
      <c r="C822">
        <v>2009</v>
      </c>
      <c r="D822">
        <v>502</v>
      </c>
      <c r="E822" s="372">
        <v>1</v>
      </c>
      <c r="F822" s="127">
        <v>7</v>
      </c>
      <c r="G822">
        <v>126</v>
      </c>
      <c r="H822">
        <v>0.45493</v>
      </c>
      <c r="I822">
        <v>4195.5353988772522</v>
      </c>
      <c r="J822">
        <f t="shared" si="73"/>
        <v>3.6105555555555557E-3</v>
      </c>
      <c r="Y822">
        <v>4195.5353988772522</v>
      </c>
      <c r="Z822">
        <v>3.6105555555555557E-3</v>
      </c>
    </row>
    <row r="823" spans="3:26">
      <c r="C823">
        <v>2009</v>
      </c>
      <c r="D823">
        <v>502</v>
      </c>
      <c r="E823" s="372">
        <v>2</v>
      </c>
      <c r="F823" s="127">
        <v>1</v>
      </c>
      <c r="G823">
        <v>126</v>
      </c>
      <c r="H823">
        <v>0.21357666666666666</v>
      </c>
      <c r="I823">
        <v>1607.3698900776242</v>
      </c>
      <c r="J823">
        <f t="shared" si="73"/>
        <v>1.69505291005291E-3</v>
      </c>
      <c r="Y823">
        <v>1607.3698900776242</v>
      </c>
      <c r="Z823">
        <v>1.69505291005291E-3</v>
      </c>
    </row>
    <row r="824" spans="3:26">
      <c r="C824">
        <v>2009</v>
      </c>
      <c r="D824">
        <v>502</v>
      </c>
      <c r="E824" s="372">
        <v>2</v>
      </c>
      <c r="F824" s="127">
        <v>2</v>
      </c>
      <c r="G824">
        <v>126</v>
      </c>
      <c r="H824">
        <v>0.24949333333333334</v>
      </c>
      <c r="I824">
        <v>1546.8189273642552</v>
      </c>
      <c r="J824">
        <f t="shared" si="73"/>
        <v>1.9801058201058203E-3</v>
      </c>
      <c r="Y824">
        <v>1546.8189273642552</v>
      </c>
      <c r="Z824">
        <v>1.9801058201058203E-3</v>
      </c>
    </row>
    <row r="825" spans="3:26">
      <c r="C825">
        <v>2009</v>
      </c>
      <c r="D825">
        <v>502</v>
      </c>
      <c r="E825" s="372">
        <v>2</v>
      </c>
      <c r="F825" s="127">
        <v>3</v>
      </c>
      <c r="G825">
        <v>126</v>
      </c>
      <c r="H825">
        <v>0.29184666666666664</v>
      </c>
      <c r="I825">
        <v>2340.1917977881362</v>
      </c>
      <c r="J825">
        <f t="shared" si="73"/>
        <v>2.3162433862433862E-3</v>
      </c>
      <c r="Y825">
        <v>2340.1917977881362</v>
      </c>
      <c r="Z825">
        <v>2.3162433862433862E-3</v>
      </c>
    </row>
    <row r="826" spans="3:26">
      <c r="C826">
        <v>2009</v>
      </c>
      <c r="D826">
        <v>502</v>
      </c>
      <c r="E826" s="372">
        <v>2</v>
      </c>
      <c r="F826" s="127">
        <v>4</v>
      </c>
      <c r="G826">
        <v>126</v>
      </c>
      <c r="H826">
        <v>0.26396666666666668</v>
      </c>
      <c r="I826">
        <v>2052.9628720965156</v>
      </c>
      <c r="J826">
        <f t="shared" si="73"/>
        <v>2.094973544973545E-3</v>
      </c>
      <c r="Y826">
        <v>2052.9628720965156</v>
      </c>
      <c r="Z826">
        <v>2.094973544973545E-3</v>
      </c>
    </row>
    <row r="827" spans="3:26">
      <c r="C827">
        <v>2009</v>
      </c>
      <c r="D827">
        <v>502</v>
      </c>
      <c r="E827" s="372">
        <v>2</v>
      </c>
      <c r="F827" s="127">
        <v>5</v>
      </c>
      <c r="G827">
        <v>126</v>
      </c>
      <c r="H827">
        <v>0.44546999999999998</v>
      </c>
      <c r="I827">
        <v>2944.1488361342999</v>
      </c>
      <c r="J827">
        <f t="shared" si="73"/>
        <v>3.5354761904761904E-3</v>
      </c>
      <c r="Y827">
        <v>2944.1488361342999</v>
      </c>
      <c r="Z827">
        <v>3.5354761904761904E-3</v>
      </c>
    </row>
    <row r="828" spans="3:26">
      <c r="C828">
        <v>2009</v>
      </c>
      <c r="D828">
        <v>502</v>
      </c>
      <c r="E828" s="372">
        <v>2</v>
      </c>
      <c r="F828" s="127">
        <v>6</v>
      </c>
      <c r="G828">
        <v>126</v>
      </c>
      <c r="H828">
        <v>0.52965333333333342</v>
      </c>
      <c r="I828">
        <v>4209.5086979649532</v>
      </c>
      <c r="J828">
        <f t="shared" si="73"/>
        <v>4.203597883597884E-3</v>
      </c>
      <c r="Y828">
        <v>4209.5086979649532</v>
      </c>
      <c r="Z828">
        <v>4.203597883597884E-3</v>
      </c>
    </row>
    <row r="829" spans="3:26">
      <c r="C829">
        <v>2009</v>
      </c>
      <c r="D829">
        <v>502</v>
      </c>
      <c r="E829" s="372">
        <v>2</v>
      </c>
      <c r="F829" s="127">
        <v>7</v>
      </c>
      <c r="G829">
        <v>126</v>
      </c>
      <c r="H829">
        <v>0.70186333333333328</v>
      </c>
      <c r="I829">
        <v>5234.2172977296514</v>
      </c>
      <c r="J829">
        <f t="shared" si="73"/>
        <v>5.5703439153439145E-3</v>
      </c>
      <c r="Y829">
        <v>5234.2172977296514</v>
      </c>
      <c r="Z829">
        <v>5.5703439153439145E-3</v>
      </c>
    </row>
    <row r="830" spans="3:26">
      <c r="C830">
        <v>2009</v>
      </c>
      <c r="D830">
        <v>502</v>
      </c>
      <c r="E830" s="372">
        <v>3</v>
      </c>
      <c r="F830" s="127">
        <v>1</v>
      </c>
      <c r="G830">
        <v>126</v>
      </c>
      <c r="H830">
        <v>0.22388333333333335</v>
      </c>
      <c r="I830">
        <v>1770.3917127674622</v>
      </c>
      <c r="J830">
        <f t="shared" si="73"/>
        <v>1.7768518518518519E-3</v>
      </c>
      <c r="Y830">
        <v>1770.3917127674622</v>
      </c>
      <c r="Z830">
        <v>1.7768518518518519E-3</v>
      </c>
    </row>
    <row r="831" spans="3:26">
      <c r="C831">
        <v>2009</v>
      </c>
      <c r="D831">
        <v>502</v>
      </c>
      <c r="E831" s="372">
        <v>3</v>
      </c>
      <c r="F831" s="127">
        <v>2</v>
      </c>
      <c r="G831">
        <v>126</v>
      </c>
      <c r="H831">
        <v>0.22399999999999998</v>
      </c>
      <c r="I831">
        <v>1789.0227782177294</v>
      </c>
      <c r="J831">
        <f t="shared" si="73"/>
        <v>1.7777777777777776E-3</v>
      </c>
      <c r="Y831">
        <v>1789.0227782177294</v>
      </c>
      <c r="Z831">
        <v>1.7777777777777776E-3</v>
      </c>
    </row>
    <row r="832" spans="3:26">
      <c r="C832">
        <v>2009</v>
      </c>
      <c r="D832">
        <v>502</v>
      </c>
      <c r="E832" s="372">
        <v>3</v>
      </c>
      <c r="F832" s="127">
        <v>3</v>
      </c>
      <c r="G832">
        <v>126</v>
      </c>
      <c r="H832">
        <v>0.37088000000000004</v>
      </c>
      <c r="I832">
        <v>2194.2484517610428</v>
      </c>
      <c r="J832">
        <f t="shared" si="73"/>
        <v>2.9434920634920638E-3</v>
      </c>
      <c r="Y832">
        <v>2194.2484517610428</v>
      </c>
      <c r="Z832">
        <v>2.9434920634920638E-3</v>
      </c>
    </row>
    <row r="833" spans="3:26">
      <c r="C833">
        <v>2009</v>
      </c>
      <c r="D833">
        <v>502</v>
      </c>
      <c r="E833" s="372">
        <v>3</v>
      </c>
      <c r="F833" s="127">
        <v>4</v>
      </c>
      <c r="G833">
        <v>126</v>
      </c>
      <c r="H833">
        <v>0.39437000000000005</v>
      </c>
      <c r="I833">
        <v>2871.177163120753</v>
      </c>
      <c r="J833">
        <f t="shared" si="73"/>
        <v>3.1299206349206352E-3</v>
      </c>
      <c r="Y833">
        <v>2871.177163120753</v>
      </c>
      <c r="Z833">
        <v>3.1299206349206352E-3</v>
      </c>
    </row>
    <row r="834" spans="3:26">
      <c r="C834">
        <v>2009</v>
      </c>
      <c r="D834">
        <v>502</v>
      </c>
      <c r="E834" s="372">
        <v>3</v>
      </c>
      <c r="F834" s="127">
        <v>5</v>
      </c>
      <c r="G834">
        <v>126</v>
      </c>
      <c r="H834">
        <v>0.54576333333333338</v>
      </c>
      <c r="I834">
        <v>3509.2911547924077</v>
      </c>
      <c r="J834">
        <f t="shared" si="73"/>
        <v>4.3314550264550271E-3</v>
      </c>
      <c r="Y834">
        <v>3509.2911547924077</v>
      </c>
      <c r="Z834">
        <v>4.3314550264550271E-3</v>
      </c>
    </row>
    <row r="835" spans="3:26">
      <c r="C835">
        <v>2009</v>
      </c>
      <c r="D835">
        <v>502</v>
      </c>
      <c r="E835" s="372">
        <v>3</v>
      </c>
      <c r="F835" s="127">
        <v>6</v>
      </c>
      <c r="G835">
        <v>126</v>
      </c>
      <c r="H835">
        <v>0.55040999999999995</v>
      </c>
      <c r="I835">
        <v>4181.5620997895503</v>
      </c>
      <c r="J835">
        <f t="shared" si="73"/>
        <v>4.3683333333333326E-3</v>
      </c>
      <c r="Y835">
        <v>4181.5620997895503</v>
      </c>
      <c r="Z835">
        <v>4.3683333333333326E-3</v>
      </c>
    </row>
    <row r="836" spans="3:26">
      <c r="C836">
        <v>2009</v>
      </c>
      <c r="D836">
        <v>502</v>
      </c>
      <c r="E836" s="372">
        <v>3</v>
      </c>
      <c r="F836" s="127">
        <v>7</v>
      </c>
      <c r="G836">
        <v>126</v>
      </c>
      <c r="H836">
        <v>0.58562999999999998</v>
      </c>
      <c r="I836">
        <v>5406.5546531446244</v>
      </c>
      <c r="J836">
        <f t="shared" si="73"/>
        <v>4.6478571428571428E-3</v>
      </c>
      <c r="Y836">
        <v>5406.5546531446244</v>
      </c>
      <c r="Z836">
        <v>4.6478571428571428E-3</v>
      </c>
    </row>
    <row r="837" spans="3:26">
      <c r="C837">
        <v>2009</v>
      </c>
      <c r="D837">
        <v>502</v>
      </c>
      <c r="E837" s="372">
        <v>4</v>
      </c>
      <c r="F837" s="127">
        <v>1</v>
      </c>
      <c r="G837">
        <v>126</v>
      </c>
      <c r="H837">
        <v>0.25877666666666665</v>
      </c>
      <c r="I837">
        <v>1433.4799458751295</v>
      </c>
      <c r="J837">
        <f t="shared" si="73"/>
        <v>2.0537830687830686E-3</v>
      </c>
      <c r="Y837">
        <v>1433.4799458751295</v>
      </c>
      <c r="Z837">
        <v>2.0537830687830686E-3</v>
      </c>
    </row>
    <row r="838" spans="3:26">
      <c r="C838">
        <v>2009</v>
      </c>
      <c r="D838">
        <v>502</v>
      </c>
      <c r="E838" s="372">
        <v>4</v>
      </c>
      <c r="F838" s="127">
        <v>2</v>
      </c>
      <c r="G838">
        <v>126</v>
      </c>
      <c r="H838">
        <v>0.25147666666666668</v>
      </c>
      <c r="I838">
        <v>1484.7153758633642</v>
      </c>
      <c r="J838">
        <f t="shared" si="73"/>
        <v>1.9958465608465609E-3</v>
      </c>
      <c r="Y838">
        <v>1484.7153758633642</v>
      </c>
      <c r="Z838">
        <v>1.9958465608465609E-3</v>
      </c>
    </row>
    <row r="839" spans="3:26">
      <c r="C839">
        <v>2009</v>
      </c>
      <c r="D839">
        <v>502</v>
      </c>
      <c r="E839" s="372">
        <v>4</v>
      </c>
      <c r="F839" s="127">
        <v>3</v>
      </c>
      <c r="G839">
        <v>126</v>
      </c>
      <c r="H839">
        <v>0.27504666666666666</v>
      </c>
      <c r="I839">
        <v>2015.7007411959814</v>
      </c>
      <c r="J839">
        <f t="shared" si="73"/>
        <v>2.1829100529100528E-3</v>
      </c>
      <c r="Y839">
        <v>2015.7007411959814</v>
      </c>
      <c r="Z839">
        <v>2.1829100529100528E-3</v>
      </c>
    </row>
    <row r="840" spans="3:26">
      <c r="C840">
        <v>2009</v>
      </c>
      <c r="D840">
        <v>502</v>
      </c>
      <c r="E840" s="372">
        <v>4</v>
      </c>
      <c r="F840" s="127">
        <v>4</v>
      </c>
      <c r="G840">
        <v>126</v>
      </c>
      <c r="H840">
        <v>0.37404999999999999</v>
      </c>
      <c r="I840">
        <v>2840.1253873703081</v>
      </c>
      <c r="J840">
        <f t="shared" si="73"/>
        <v>2.9686507936507937E-3</v>
      </c>
      <c r="Y840">
        <v>2840.1253873703081</v>
      </c>
      <c r="Z840">
        <v>2.9686507936507937E-3</v>
      </c>
    </row>
    <row r="841" spans="3:26">
      <c r="C841">
        <v>2009</v>
      </c>
      <c r="D841">
        <v>502</v>
      </c>
      <c r="E841" s="372">
        <v>4</v>
      </c>
      <c r="F841" s="127">
        <v>5</v>
      </c>
      <c r="G841">
        <v>126</v>
      </c>
      <c r="H841">
        <v>0.51962666666666668</v>
      </c>
      <c r="I841">
        <v>2840.1253873703081</v>
      </c>
      <c r="J841">
        <f t="shared" si="73"/>
        <v>4.1240211640211641E-3</v>
      </c>
      <c r="Y841">
        <v>2840.1253873703081</v>
      </c>
      <c r="Z841">
        <v>4.1240211640211641E-3</v>
      </c>
    </row>
    <row r="842" spans="3:26">
      <c r="C842">
        <v>2009</v>
      </c>
      <c r="D842">
        <v>502</v>
      </c>
      <c r="E842" s="372">
        <v>4</v>
      </c>
      <c r="F842" s="127">
        <v>6</v>
      </c>
      <c r="G842">
        <v>126</v>
      </c>
      <c r="H842">
        <v>0.58838333333333326</v>
      </c>
      <c r="I842">
        <v>3909.8590619731526</v>
      </c>
      <c r="J842">
        <f t="shared" si="73"/>
        <v>4.6697089947089938E-3</v>
      </c>
      <c r="Y842">
        <v>3909.8590619731526</v>
      </c>
      <c r="Z842">
        <v>4.6697089947089938E-3</v>
      </c>
    </row>
    <row r="843" spans="3:26">
      <c r="C843">
        <v>2009</v>
      </c>
      <c r="D843">
        <v>502</v>
      </c>
      <c r="E843" s="372">
        <v>4</v>
      </c>
      <c r="F843" s="127">
        <v>7</v>
      </c>
      <c r="G843">
        <v>126</v>
      </c>
      <c r="H843">
        <v>0.57355</v>
      </c>
      <c r="I843">
        <v>4819.6760914612069</v>
      </c>
      <c r="J843">
        <f t="shared" si="73"/>
        <v>4.5519841269841274E-3</v>
      </c>
      <c r="Y843">
        <v>4819.6760914612069</v>
      </c>
      <c r="Z843">
        <v>4.5519841269841274E-3</v>
      </c>
    </row>
    <row r="844" spans="3:26">
      <c r="C844">
        <v>2009</v>
      </c>
      <c r="D844">
        <v>502</v>
      </c>
      <c r="E844" s="372">
        <v>1</v>
      </c>
      <c r="F844" s="127">
        <v>1</v>
      </c>
      <c r="G844">
        <v>133</v>
      </c>
      <c r="H844">
        <v>0.31072</v>
      </c>
      <c r="I844">
        <v>1506.4516188886762</v>
      </c>
      <c r="J844">
        <f t="shared" si="73"/>
        <v>2.3362406015037594E-3</v>
      </c>
      <c r="Y844">
        <v>1506.4516188886762</v>
      </c>
      <c r="Z844">
        <v>2.3362406015037594E-3</v>
      </c>
    </row>
    <row r="845" spans="3:26">
      <c r="C845">
        <v>2009</v>
      </c>
      <c r="D845">
        <v>502</v>
      </c>
      <c r="E845" s="372">
        <v>1</v>
      </c>
      <c r="F845" s="127">
        <v>2</v>
      </c>
      <c r="G845">
        <v>133</v>
      </c>
      <c r="H845">
        <v>0.26008666666666663</v>
      </c>
      <c r="I845">
        <v>1407.0859364872506</v>
      </c>
      <c r="J845">
        <f t="shared" si="73"/>
        <v>1.955538847117794E-3</v>
      </c>
      <c r="Y845">
        <v>1407.0859364872506</v>
      </c>
      <c r="Z845">
        <v>1.955538847117794E-3</v>
      </c>
    </row>
    <row r="846" spans="3:26">
      <c r="C846">
        <v>2009</v>
      </c>
      <c r="D846">
        <v>502</v>
      </c>
      <c r="E846" s="372">
        <v>1</v>
      </c>
      <c r="F846" s="127">
        <v>3</v>
      </c>
      <c r="G846">
        <v>133</v>
      </c>
      <c r="H846">
        <v>0.38202000000000003</v>
      </c>
      <c r="I846">
        <v>1428.8221795125628</v>
      </c>
      <c r="J846">
        <f t="shared" si="73"/>
        <v>2.8723308270676693E-3</v>
      </c>
      <c r="Y846">
        <v>1428.8221795125628</v>
      </c>
      <c r="Z846">
        <v>2.8723308270676693E-3</v>
      </c>
    </row>
    <row r="847" spans="3:26">
      <c r="C847">
        <v>2009</v>
      </c>
      <c r="D847">
        <v>502</v>
      </c>
      <c r="E847" s="372">
        <v>1</v>
      </c>
      <c r="F847" s="127">
        <v>4</v>
      </c>
      <c r="G847">
        <v>133</v>
      </c>
      <c r="H847">
        <v>0.32774666666666669</v>
      </c>
      <c r="I847">
        <v>2380.5591062637154</v>
      </c>
      <c r="J847">
        <f t="shared" si="73"/>
        <v>2.464260651629073E-3</v>
      </c>
      <c r="Y847">
        <v>2380.5591062637154</v>
      </c>
      <c r="Z847">
        <v>2.464260651629073E-3</v>
      </c>
    </row>
    <row r="848" spans="3:26">
      <c r="C848">
        <v>2009</v>
      </c>
      <c r="D848">
        <v>502</v>
      </c>
      <c r="E848" s="372">
        <v>1</v>
      </c>
      <c r="F848" s="127">
        <v>5</v>
      </c>
      <c r="G848">
        <v>133</v>
      </c>
      <c r="H848">
        <v>0.39380666666666664</v>
      </c>
      <c r="I848">
        <v>2416.2686483767275</v>
      </c>
      <c r="J848">
        <f t="shared" si="73"/>
        <v>2.960952380952381E-3</v>
      </c>
      <c r="Y848">
        <v>2416.2686483767275</v>
      </c>
      <c r="Z848">
        <v>2.960952380952381E-3</v>
      </c>
    </row>
    <row r="849" spans="3:26">
      <c r="C849">
        <v>2009</v>
      </c>
      <c r="D849">
        <v>502</v>
      </c>
      <c r="E849" s="372">
        <v>1</v>
      </c>
      <c r="F849" s="127">
        <v>6</v>
      </c>
      <c r="G849">
        <v>133</v>
      </c>
      <c r="H849">
        <v>0.46762666666666663</v>
      </c>
      <c r="I849">
        <v>3113.3810139742277</v>
      </c>
      <c r="J849">
        <f t="shared" si="73"/>
        <v>3.5159899749373433E-3</v>
      </c>
      <c r="Y849">
        <v>3113.3810139742277</v>
      </c>
      <c r="Z849">
        <v>3.5159899749373433E-3</v>
      </c>
    </row>
    <row r="850" spans="3:26">
      <c r="C850">
        <v>2009</v>
      </c>
      <c r="D850">
        <v>502</v>
      </c>
      <c r="E850" s="372">
        <v>1</v>
      </c>
      <c r="F850" s="127">
        <v>7</v>
      </c>
      <c r="G850">
        <v>133</v>
      </c>
      <c r="H850">
        <v>0.51252999999999993</v>
      </c>
      <c r="I850">
        <v>4195.5353988772522</v>
      </c>
      <c r="J850">
        <f t="shared" si="73"/>
        <v>3.8536090225563904E-3</v>
      </c>
      <c r="Y850">
        <v>4195.5353988772522</v>
      </c>
      <c r="Z850">
        <v>3.8536090225563904E-3</v>
      </c>
    </row>
    <row r="851" spans="3:26">
      <c r="C851">
        <v>2009</v>
      </c>
      <c r="D851">
        <v>502</v>
      </c>
      <c r="E851" s="372">
        <v>2</v>
      </c>
      <c r="F851" s="127">
        <v>1</v>
      </c>
      <c r="G851">
        <v>133</v>
      </c>
      <c r="H851">
        <v>0.31294333333333335</v>
      </c>
      <c r="I851">
        <v>1607.3698900776242</v>
      </c>
      <c r="J851">
        <f t="shared" si="73"/>
        <v>2.3529573934837093E-3</v>
      </c>
      <c r="Y851">
        <v>1607.3698900776242</v>
      </c>
      <c r="Z851">
        <v>2.3529573934837093E-3</v>
      </c>
    </row>
    <row r="852" spans="3:26">
      <c r="C852">
        <v>2009</v>
      </c>
      <c r="D852">
        <v>502</v>
      </c>
      <c r="E852" s="372">
        <v>2</v>
      </c>
      <c r="F852" s="127">
        <v>2</v>
      </c>
      <c r="G852">
        <v>133</v>
      </c>
      <c r="H852">
        <v>0.32383333333333336</v>
      </c>
      <c r="I852">
        <v>1546.8189273642552</v>
      </c>
      <c r="J852">
        <f t="shared" si="73"/>
        <v>2.4348370927318296E-3</v>
      </c>
      <c r="Y852">
        <v>1546.8189273642552</v>
      </c>
      <c r="Z852">
        <v>2.4348370927318296E-3</v>
      </c>
    </row>
    <row r="853" spans="3:26">
      <c r="C853">
        <v>2009</v>
      </c>
      <c r="D853">
        <v>502</v>
      </c>
      <c r="E853" s="372">
        <v>2</v>
      </c>
      <c r="F853" s="127">
        <v>3</v>
      </c>
      <c r="G853">
        <v>133</v>
      </c>
      <c r="H853">
        <v>0.36965666666666669</v>
      </c>
      <c r="I853">
        <v>2340.1917977881362</v>
      </c>
      <c r="J853">
        <f t="shared" si="73"/>
        <v>2.7793734335839599E-3</v>
      </c>
      <c r="Y853">
        <v>2340.1917977881362</v>
      </c>
      <c r="Z853">
        <v>2.7793734335839599E-3</v>
      </c>
    </row>
    <row r="854" spans="3:26">
      <c r="C854">
        <v>2009</v>
      </c>
      <c r="D854">
        <v>502</v>
      </c>
      <c r="E854" s="372">
        <v>2</v>
      </c>
      <c r="F854" s="127">
        <v>4</v>
      </c>
      <c r="G854">
        <v>133</v>
      </c>
      <c r="H854">
        <v>0.33538000000000001</v>
      </c>
      <c r="I854">
        <v>2052.9628720965156</v>
      </c>
      <c r="J854">
        <f t="shared" si="73"/>
        <v>2.5216541353383459E-3</v>
      </c>
      <c r="Y854">
        <v>2052.9628720965156</v>
      </c>
      <c r="Z854">
        <v>2.5216541353383459E-3</v>
      </c>
    </row>
    <row r="855" spans="3:26">
      <c r="C855">
        <v>2009</v>
      </c>
      <c r="D855">
        <v>502</v>
      </c>
      <c r="E855" s="372">
        <v>2</v>
      </c>
      <c r="F855" s="127">
        <v>5</v>
      </c>
      <c r="G855">
        <v>133</v>
      </c>
      <c r="H855">
        <v>0.50522999999999996</v>
      </c>
      <c r="I855">
        <v>2944.1488361342999</v>
      </c>
      <c r="J855">
        <f t="shared" si="73"/>
        <v>3.798721804511278E-3</v>
      </c>
      <c r="Y855">
        <v>2944.1488361342999</v>
      </c>
      <c r="Z855">
        <v>3.798721804511278E-3</v>
      </c>
    </row>
    <row r="856" spans="3:26">
      <c r="C856">
        <v>2009</v>
      </c>
      <c r="D856">
        <v>502</v>
      </c>
      <c r="E856" s="372">
        <v>2</v>
      </c>
      <c r="F856" s="127">
        <v>6</v>
      </c>
      <c r="G856">
        <v>133</v>
      </c>
      <c r="H856">
        <v>0.58953666666666671</v>
      </c>
      <c r="I856">
        <v>4209.5086979649532</v>
      </c>
      <c r="J856">
        <f t="shared" si="73"/>
        <v>4.4326065162907267E-3</v>
      </c>
      <c r="Y856">
        <v>4209.5086979649532</v>
      </c>
      <c r="Z856">
        <v>4.4326065162907267E-3</v>
      </c>
    </row>
    <row r="857" spans="3:26">
      <c r="C857">
        <v>2009</v>
      </c>
      <c r="D857">
        <v>502</v>
      </c>
      <c r="E857" s="372">
        <v>2</v>
      </c>
      <c r="F857" s="127">
        <v>7</v>
      </c>
      <c r="G857">
        <v>133</v>
      </c>
      <c r="H857">
        <v>0.74753999999999998</v>
      </c>
      <c r="I857">
        <v>5234.2172977296514</v>
      </c>
      <c r="J857">
        <f t="shared" si="73"/>
        <v>5.6206015037593982E-3</v>
      </c>
      <c r="Y857">
        <v>5234.2172977296514</v>
      </c>
      <c r="Z857">
        <v>5.6206015037593982E-3</v>
      </c>
    </row>
    <row r="858" spans="3:26">
      <c r="C858">
        <v>2009</v>
      </c>
      <c r="D858">
        <v>502</v>
      </c>
      <c r="E858" s="372">
        <v>3</v>
      </c>
      <c r="F858" s="127">
        <v>1</v>
      </c>
      <c r="G858">
        <v>133</v>
      </c>
      <c r="H858">
        <v>0.31097333333333332</v>
      </c>
      <c r="I858">
        <v>1770.3917127674622</v>
      </c>
      <c r="J858">
        <f t="shared" si="73"/>
        <v>2.3381453634085214E-3</v>
      </c>
      <c r="Y858">
        <v>1770.3917127674622</v>
      </c>
      <c r="Z858">
        <v>2.3381453634085214E-3</v>
      </c>
    </row>
    <row r="859" spans="3:26">
      <c r="C859">
        <v>2009</v>
      </c>
      <c r="D859">
        <v>502</v>
      </c>
      <c r="E859" s="372">
        <v>3</v>
      </c>
      <c r="F859" s="127">
        <v>2</v>
      </c>
      <c r="G859">
        <v>133</v>
      </c>
      <c r="H859">
        <v>0.29017666666666669</v>
      </c>
      <c r="I859">
        <v>1789.0227782177294</v>
      </c>
      <c r="J859">
        <f t="shared" si="73"/>
        <v>2.181779448621554E-3</v>
      </c>
      <c r="Y859">
        <v>1789.0227782177294</v>
      </c>
      <c r="Z859">
        <v>2.181779448621554E-3</v>
      </c>
    </row>
    <row r="860" spans="3:26">
      <c r="C860">
        <v>2009</v>
      </c>
      <c r="D860">
        <v>502</v>
      </c>
      <c r="E860" s="372">
        <v>3</v>
      </c>
      <c r="F860" s="127">
        <v>3</v>
      </c>
      <c r="G860">
        <v>133</v>
      </c>
      <c r="H860">
        <v>0.43286666666666668</v>
      </c>
      <c r="I860">
        <v>2194.2484517610428</v>
      </c>
      <c r="J860">
        <f t="shared" si="73"/>
        <v>3.2546365914786967E-3</v>
      </c>
      <c r="Y860">
        <v>2194.2484517610428</v>
      </c>
      <c r="Z860">
        <v>3.2546365914786967E-3</v>
      </c>
    </row>
    <row r="861" spans="3:26">
      <c r="C861">
        <v>2009</v>
      </c>
      <c r="D861">
        <v>502</v>
      </c>
      <c r="E861" s="372">
        <v>3</v>
      </c>
      <c r="F861" s="127">
        <v>4</v>
      </c>
      <c r="G861">
        <v>133</v>
      </c>
      <c r="H861">
        <v>0.43561999999999995</v>
      </c>
      <c r="I861">
        <v>2871.177163120753</v>
      </c>
      <c r="J861">
        <f t="shared" si="73"/>
        <v>3.2753383458646612E-3</v>
      </c>
      <c r="Y861">
        <v>2871.177163120753</v>
      </c>
      <c r="Z861">
        <v>3.2753383458646612E-3</v>
      </c>
    </row>
    <row r="862" spans="3:26">
      <c r="C862">
        <v>2009</v>
      </c>
      <c r="D862">
        <v>502</v>
      </c>
      <c r="E862" s="372">
        <v>3</v>
      </c>
      <c r="F862" s="127">
        <v>5</v>
      </c>
      <c r="G862">
        <v>133</v>
      </c>
      <c r="H862">
        <v>0.57619333333333334</v>
      </c>
      <c r="I862">
        <v>3509.2911547924077</v>
      </c>
      <c r="J862">
        <f t="shared" si="73"/>
        <v>4.3322807017543864E-3</v>
      </c>
      <c r="Y862">
        <v>3509.2911547924077</v>
      </c>
      <c r="Z862">
        <v>4.3322807017543864E-3</v>
      </c>
    </row>
    <row r="863" spans="3:26">
      <c r="C863">
        <v>2009</v>
      </c>
      <c r="D863">
        <v>502</v>
      </c>
      <c r="E863" s="372">
        <v>3</v>
      </c>
      <c r="F863" s="127">
        <v>6</v>
      </c>
      <c r="G863">
        <v>133</v>
      </c>
      <c r="H863">
        <v>0.59743999999999997</v>
      </c>
      <c r="I863">
        <v>4181.5620997895503</v>
      </c>
      <c r="J863">
        <f t="shared" si="73"/>
        <v>4.4920300751879697E-3</v>
      </c>
      <c r="Y863">
        <v>4181.5620997895503</v>
      </c>
      <c r="Z863">
        <v>4.4920300751879697E-3</v>
      </c>
    </row>
    <row r="864" spans="3:26">
      <c r="C864">
        <v>2009</v>
      </c>
      <c r="D864">
        <v>502</v>
      </c>
      <c r="E864" s="372">
        <v>3</v>
      </c>
      <c r="F864" s="127">
        <v>7</v>
      </c>
      <c r="G864">
        <v>133</v>
      </c>
      <c r="H864">
        <v>0.63553666666666675</v>
      </c>
      <c r="I864">
        <v>5406.5546531446244</v>
      </c>
      <c r="J864">
        <f t="shared" si="73"/>
        <v>4.7784711779448631E-3</v>
      </c>
      <c r="Y864">
        <v>5406.5546531446244</v>
      </c>
      <c r="Z864">
        <v>4.7784711779448631E-3</v>
      </c>
    </row>
    <row r="865" spans="3:26">
      <c r="C865">
        <v>2009</v>
      </c>
      <c r="D865">
        <v>502</v>
      </c>
      <c r="E865" s="372">
        <v>4</v>
      </c>
      <c r="F865" s="127">
        <v>1</v>
      </c>
      <c r="G865">
        <v>133</v>
      </c>
      <c r="H865">
        <v>0.3334266666666667</v>
      </c>
      <c r="I865">
        <v>1433.4799458751295</v>
      </c>
      <c r="J865">
        <f t="shared" si="73"/>
        <v>2.5069674185463661E-3</v>
      </c>
      <c r="Y865">
        <v>1433.4799458751295</v>
      </c>
      <c r="Z865">
        <v>2.5069674185463661E-3</v>
      </c>
    </row>
    <row r="866" spans="3:26">
      <c r="C866">
        <v>2009</v>
      </c>
      <c r="D866">
        <v>502</v>
      </c>
      <c r="E866" s="372">
        <v>4</v>
      </c>
      <c r="F866" s="127">
        <v>2</v>
      </c>
      <c r="G866">
        <v>133</v>
      </c>
      <c r="H866">
        <v>0.33162333333333333</v>
      </c>
      <c r="I866">
        <v>1484.7153758633642</v>
      </c>
      <c r="J866">
        <f t="shared" si="73"/>
        <v>2.4934085213032583E-3</v>
      </c>
      <c r="Y866">
        <v>1484.7153758633642</v>
      </c>
      <c r="Z866">
        <v>2.4934085213032583E-3</v>
      </c>
    </row>
    <row r="867" spans="3:26">
      <c r="C867">
        <v>2009</v>
      </c>
      <c r="D867">
        <v>502</v>
      </c>
      <c r="E867" s="372">
        <v>4</v>
      </c>
      <c r="F867" s="127">
        <v>3</v>
      </c>
      <c r="G867">
        <v>133</v>
      </c>
      <c r="H867">
        <v>0.34218333333333328</v>
      </c>
      <c r="I867">
        <v>2015.7007411959814</v>
      </c>
      <c r="J867">
        <f t="shared" si="73"/>
        <v>2.5728070175438595E-3</v>
      </c>
      <c r="Y867">
        <v>2015.7007411959814</v>
      </c>
      <c r="Z867">
        <v>2.5728070175438595E-3</v>
      </c>
    </row>
    <row r="868" spans="3:26">
      <c r="C868">
        <v>2009</v>
      </c>
      <c r="D868">
        <v>502</v>
      </c>
      <c r="E868" s="372">
        <v>4</v>
      </c>
      <c r="F868" s="127">
        <v>4</v>
      </c>
      <c r="G868">
        <v>133</v>
      </c>
      <c r="H868">
        <v>0.44429666666666662</v>
      </c>
      <c r="I868">
        <v>2840.1253873703081</v>
      </c>
      <c r="J868">
        <f t="shared" si="73"/>
        <v>3.3405764411027564E-3</v>
      </c>
      <c r="Y868">
        <v>2840.1253873703081</v>
      </c>
      <c r="Z868">
        <v>3.3405764411027564E-3</v>
      </c>
    </row>
    <row r="869" spans="3:26">
      <c r="C869">
        <v>2009</v>
      </c>
      <c r="D869">
        <v>502</v>
      </c>
      <c r="E869" s="372">
        <v>4</v>
      </c>
      <c r="F869" s="127">
        <v>5</v>
      </c>
      <c r="G869">
        <v>133</v>
      </c>
      <c r="H869">
        <v>0.55232333333333339</v>
      </c>
      <c r="I869">
        <v>2840.1253873703081</v>
      </c>
      <c r="J869">
        <f t="shared" si="73"/>
        <v>4.1528070175438601E-3</v>
      </c>
      <c r="Y869">
        <v>2840.1253873703081</v>
      </c>
      <c r="Z869">
        <v>4.1528070175438601E-3</v>
      </c>
    </row>
    <row r="870" spans="3:26">
      <c r="C870">
        <v>2009</v>
      </c>
      <c r="D870">
        <v>502</v>
      </c>
      <c r="E870" s="372">
        <v>4</v>
      </c>
      <c r="F870" s="127">
        <v>6</v>
      </c>
      <c r="G870">
        <v>133</v>
      </c>
      <c r="H870">
        <v>0.62164333333333344</v>
      </c>
      <c r="I870">
        <v>3909.8590619731526</v>
      </c>
      <c r="J870">
        <f t="shared" si="73"/>
        <v>4.6740100250626578E-3</v>
      </c>
      <c r="Y870">
        <v>3909.8590619731526</v>
      </c>
      <c r="Z870">
        <v>4.6740100250626578E-3</v>
      </c>
    </row>
    <row r="871" spans="3:26">
      <c r="C871">
        <v>2009</v>
      </c>
      <c r="D871">
        <v>502</v>
      </c>
      <c r="E871" s="372">
        <v>4</v>
      </c>
      <c r="F871" s="127">
        <v>7</v>
      </c>
      <c r="G871">
        <v>133</v>
      </c>
      <c r="H871">
        <v>0.60081666666666667</v>
      </c>
      <c r="I871">
        <v>4819.6760914612069</v>
      </c>
      <c r="J871">
        <f t="shared" si="73"/>
        <v>4.5174185463659148E-3</v>
      </c>
      <c r="Y871">
        <v>4819.6760914612069</v>
      </c>
      <c r="Z871">
        <v>4.5174185463659148E-3</v>
      </c>
    </row>
    <row r="872" spans="3:26">
      <c r="C872">
        <v>2011</v>
      </c>
      <c r="D872">
        <v>502</v>
      </c>
      <c r="E872">
        <v>1</v>
      </c>
      <c r="F872">
        <v>1</v>
      </c>
      <c r="G872">
        <v>89</v>
      </c>
      <c r="H872">
        <v>0.45116500000000004</v>
      </c>
      <c r="I872">
        <v>1957.7657194176743</v>
      </c>
      <c r="J872">
        <v>5.0692696629213484E-3</v>
      </c>
      <c r="Y872">
        <v>1957.7657194176743</v>
      </c>
      <c r="Z872">
        <v>5.0692696629213484E-3</v>
      </c>
    </row>
    <row r="873" spans="3:26">
      <c r="C873">
        <v>2011</v>
      </c>
      <c r="D873">
        <v>502</v>
      </c>
      <c r="E873">
        <v>1</v>
      </c>
      <c r="F873">
        <v>2</v>
      </c>
      <c r="G873">
        <v>89</v>
      </c>
      <c r="H873">
        <v>0.40397</v>
      </c>
      <c r="I873">
        <v>1508.2298626945851</v>
      </c>
      <c r="J873">
        <v>4.5389887640449435E-3</v>
      </c>
      <c r="Y873">
        <v>1508.2298626945851</v>
      </c>
      <c r="Z873">
        <v>4.5389887640449435E-3</v>
      </c>
    </row>
    <row r="874" spans="3:26">
      <c r="C874">
        <v>2011</v>
      </c>
      <c r="D874">
        <v>502</v>
      </c>
      <c r="E874">
        <v>1</v>
      </c>
      <c r="F874">
        <v>3</v>
      </c>
      <c r="G874">
        <v>89</v>
      </c>
      <c r="H874">
        <v>0.53211999999999993</v>
      </c>
      <c r="I874">
        <v>2491.3521610170092</v>
      </c>
      <c r="J874">
        <v>5.9788764044943809E-3</v>
      </c>
      <c r="Y874">
        <v>2491.3521610170092</v>
      </c>
      <c r="Z874">
        <v>5.9788764044943809E-3</v>
      </c>
    </row>
    <row r="875" spans="3:26">
      <c r="C875">
        <v>2011</v>
      </c>
      <c r="D875">
        <v>502</v>
      </c>
      <c r="E875">
        <v>1</v>
      </c>
      <c r="F875">
        <v>4</v>
      </c>
      <c r="G875">
        <v>89</v>
      </c>
      <c r="H875">
        <v>0.52699999999999991</v>
      </c>
      <c r="I875">
        <v>2344.1608728526162</v>
      </c>
      <c r="J875">
        <v>5.9213483146067407E-3</v>
      </c>
      <c r="Y875">
        <v>2344.1608728526162</v>
      </c>
      <c r="Z875">
        <v>5.9213483146067407E-3</v>
      </c>
    </row>
    <row r="876" spans="3:26">
      <c r="C876">
        <v>2011</v>
      </c>
      <c r="D876">
        <v>502</v>
      </c>
      <c r="E876">
        <v>1</v>
      </c>
      <c r="F876">
        <v>5</v>
      </c>
      <c r="G876">
        <v>89</v>
      </c>
      <c r="H876">
        <v>0.63442500000000002</v>
      </c>
      <c r="I876">
        <v>2563.4041573097356</v>
      </c>
      <c r="J876">
        <v>7.1283707865168544E-3</v>
      </c>
      <c r="Y876">
        <v>2563.4041573097356</v>
      </c>
      <c r="Z876">
        <v>7.1283707865168544E-3</v>
      </c>
    </row>
    <row r="877" spans="3:26">
      <c r="C877">
        <v>2011</v>
      </c>
      <c r="D877">
        <v>502</v>
      </c>
      <c r="E877">
        <v>1</v>
      </c>
      <c r="F877">
        <v>6</v>
      </c>
      <c r="G877">
        <v>89</v>
      </c>
      <c r="H877">
        <v>0.67537999999999998</v>
      </c>
      <c r="I877">
        <v>2362.0420645795939</v>
      </c>
      <c r="J877">
        <v>7.5885393258426966E-3</v>
      </c>
      <c r="Y877">
        <v>2362.0420645795939</v>
      </c>
      <c r="Z877">
        <v>7.5885393258426966E-3</v>
      </c>
    </row>
    <row r="878" spans="3:26">
      <c r="C878">
        <v>2011</v>
      </c>
      <c r="D878">
        <v>502</v>
      </c>
      <c r="E878">
        <v>1</v>
      </c>
      <c r="F878">
        <v>7</v>
      </c>
      <c r="G878">
        <v>89</v>
      </c>
      <c r="H878">
        <v>0.74330000000000007</v>
      </c>
      <c r="I878">
        <v>2340.7043874557539</v>
      </c>
      <c r="J878">
        <v>8.3516853932584286E-3</v>
      </c>
      <c r="Y878">
        <v>2340.7043874557539</v>
      </c>
      <c r="Z878">
        <v>8.3516853932584286E-3</v>
      </c>
    </row>
    <row r="879" spans="3:26">
      <c r="C879">
        <v>2011</v>
      </c>
      <c r="D879">
        <v>502</v>
      </c>
      <c r="E879">
        <v>1</v>
      </c>
      <c r="F879">
        <v>8</v>
      </c>
      <c r="G879">
        <v>89</v>
      </c>
      <c r="H879">
        <v>0.65528999999999993</v>
      </c>
      <c r="I879">
        <v>3264.3194393267449</v>
      </c>
      <c r="J879">
        <v>7.3628089887640439E-3</v>
      </c>
      <c r="Y879">
        <v>3264.3194393267449</v>
      </c>
      <c r="Z879">
        <v>7.3628089887640439E-3</v>
      </c>
    </row>
    <row r="880" spans="3:26">
      <c r="C880">
        <v>2011</v>
      </c>
      <c r="D880">
        <v>502</v>
      </c>
      <c r="E880">
        <v>1</v>
      </c>
      <c r="F880">
        <v>9</v>
      </c>
      <c r="G880">
        <v>89</v>
      </c>
      <c r="H880">
        <v>0.57058999999999993</v>
      </c>
      <c r="I880">
        <v>2403.8836260643943</v>
      </c>
      <c r="J880">
        <v>6.4111235955056174E-3</v>
      </c>
      <c r="Y880">
        <v>2403.8836260643943</v>
      </c>
      <c r="Z880">
        <v>6.4111235955056174E-3</v>
      </c>
    </row>
    <row r="881" spans="3:26">
      <c r="C881">
        <v>2011</v>
      </c>
      <c r="D881">
        <v>502</v>
      </c>
      <c r="E881">
        <v>1</v>
      </c>
      <c r="F881">
        <v>10</v>
      </c>
      <c r="G881">
        <v>89</v>
      </c>
      <c r="H881">
        <v>0.62767499999999998</v>
      </c>
      <c r="I881">
        <v>2544.4230440855267</v>
      </c>
      <c r="J881">
        <v>7.0525280898876405E-3</v>
      </c>
      <c r="Y881">
        <v>2544.4230440855267</v>
      </c>
      <c r="Z881">
        <v>7.0525280898876405E-3</v>
      </c>
    </row>
    <row r="882" spans="3:26">
      <c r="C882">
        <v>2011</v>
      </c>
      <c r="D882">
        <v>502</v>
      </c>
      <c r="E882">
        <v>1</v>
      </c>
      <c r="F882">
        <v>11</v>
      </c>
      <c r="G882">
        <v>89</v>
      </c>
      <c r="H882">
        <v>0.69157000000000002</v>
      </c>
      <c r="I882">
        <v>3175.6511887531206</v>
      </c>
      <c r="J882">
        <v>7.7704494382022475E-3</v>
      </c>
      <c r="Y882">
        <v>3175.6511887531206</v>
      </c>
      <c r="Z882">
        <v>7.7704494382022475E-3</v>
      </c>
    </row>
    <row r="883" spans="3:26">
      <c r="C883">
        <v>2011</v>
      </c>
      <c r="D883">
        <v>502</v>
      </c>
      <c r="E883">
        <v>1</v>
      </c>
      <c r="F883">
        <v>12</v>
      </c>
      <c r="G883">
        <v>89</v>
      </c>
      <c r="H883">
        <v>0.75829499999999994</v>
      </c>
      <c r="I883">
        <v>3257.8895941013907</v>
      </c>
      <c r="J883">
        <v>8.5201685393258425E-3</v>
      </c>
      <c r="Y883">
        <v>3257.8895941013907</v>
      </c>
      <c r="Z883">
        <v>8.5201685393258425E-3</v>
      </c>
    </row>
    <row r="884" spans="3:26">
      <c r="C884">
        <v>2011</v>
      </c>
      <c r="D884">
        <v>502</v>
      </c>
      <c r="E884">
        <v>1</v>
      </c>
      <c r="F884">
        <v>13</v>
      </c>
      <c r="G884">
        <v>89</v>
      </c>
      <c r="H884">
        <v>0.76934499999999995</v>
      </c>
      <c r="I884">
        <v>3217.89161543317</v>
      </c>
      <c r="J884">
        <v>8.6443258426966291E-3</v>
      </c>
      <c r="Y884">
        <v>3217.89161543317</v>
      </c>
      <c r="Z884">
        <v>8.6443258426966291E-3</v>
      </c>
    </row>
    <row r="885" spans="3:26">
      <c r="C885">
        <v>2011</v>
      </c>
      <c r="D885">
        <v>502</v>
      </c>
      <c r="E885">
        <v>1</v>
      </c>
      <c r="F885">
        <v>14</v>
      </c>
      <c r="G885">
        <v>89</v>
      </c>
      <c r="H885">
        <v>0.6307100000000001</v>
      </c>
      <c r="I885">
        <v>2594.9458899131819</v>
      </c>
      <c r="J885">
        <v>7.0866292134831475E-3</v>
      </c>
      <c r="Y885">
        <v>2594.9458899131819</v>
      </c>
      <c r="Z885">
        <v>7.0866292134831475E-3</v>
      </c>
    </row>
    <row r="886" spans="3:26">
      <c r="C886">
        <v>2011</v>
      </c>
      <c r="D886">
        <v>502</v>
      </c>
      <c r="E886">
        <v>2</v>
      </c>
      <c r="F886">
        <v>1</v>
      </c>
      <c r="G886">
        <v>89</v>
      </c>
      <c r="H886">
        <v>0.43005499999999997</v>
      </c>
      <c r="I886">
        <v>1714.9914574872371</v>
      </c>
      <c r="J886">
        <v>4.8320786516853932E-3</v>
      </c>
      <c r="Y886">
        <v>1714.9914574872371</v>
      </c>
      <c r="Z886">
        <v>4.8320786516853932E-3</v>
      </c>
    </row>
    <row r="887" spans="3:26">
      <c r="C887">
        <v>2011</v>
      </c>
      <c r="D887">
        <v>502</v>
      </c>
      <c r="E887">
        <v>2</v>
      </c>
      <c r="F887">
        <v>2</v>
      </c>
      <c r="G887">
        <v>89</v>
      </c>
      <c r="H887">
        <v>0.46886499999999998</v>
      </c>
      <c r="I887">
        <v>1976.7167969898462</v>
      </c>
      <c r="J887">
        <v>5.2681460674157297E-3</v>
      </c>
      <c r="Y887">
        <v>1976.7167969898462</v>
      </c>
      <c r="Z887">
        <v>5.2681460674157297E-3</v>
      </c>
    </row>
    <row r="888" spans="3:26">
      <c r="C888">
        <v>2011</v>
      </c>
      <c r="D888">
        <v>502</v>
      </c>
      <c r="E888">
        <v>2</v>
      </c>
      <c r="F888">
        <v>3</v>
      </c>
      <c r="G888">
        <v>89</v>
      </c>
      <c r="H888">
        <v>0.48482999999999998</v>
      </c>
      <c r="I888">
        <v>2037.5524013388927</v>
      </c>
      <c r="J888">
        <v>5.44752808988764E-3</v>
      </c>
      <c r="Y888">
        <v>2037.5524013388927</v>
      </c>
      <c r="Z888">
        <v>5.44752808988764E-3</v>
      </c>
    </row>
    <row r="889" spans="3:26">
      <c r="C889">
        <v>2011</v>
      </c>
      <c r="D889">
        <v>502</v>
      </c>
      <c r="E889">
        <v>2</v>
      </c>
      <c r="F889">
        <v>4</v>
      </c>
      <c r="G889">
        <v>89</v>
      </c>
      <c r="H889">
        <v>0.58316999999999997</v>
      </c>
      <c r="I889">
        <v>2802.8205159804556</v>
      </c>
      <c r="J889">
        <v>6.5524719101123594E-3</v>
      </c>
      <c r="Y889">
        <v>2802.8205159804556</v>
      </c>
      <c r="Z889">
        <v>6.5524719101123594E-3</v>
      </c>
    </row>
    <row r="890" spans="3:26">
      <c r="C890">
        <v>2011</v>
      </c>
      <c r="D890">
        <v>502</v>
      </c>
      <c r="E890">
        <v>2</v>
      </c>
      <c r="F890">
        <v>5</v>
      </c>
      <c r="G890">
        <v>89</v>
      </c>
      <c r="H890">
        <v>0.67061499999999996</v>
      </c>
      <c r="I890">
        <v>3082.8213267837791</v>
      </c>
      <c r="J890">
        <v>7.5349999999999992E-3</v>
      </c>
      <c r="Y890">
        <v>3082.8213267837791</v>
      </c>
      <c r="Z890">
        <v>7.5349999999999992E-3</v>
      </c>
    </row>
    <row r="891" spans="3:26">
      <c r="C891">
        <v>2011</v>
      </c>
      <c r="D891">
        <v>502</v>
      </c>
      <c r="E891">
        <v>2</v>
      </c>
      <c r="F891">
        <v>6</v>
      </c>
      <c r="G891">
        <v>89</v>
      </c>
      <c r="H891">
        <v>0.75195499999999993</v>
      </c>
      <c r="I891">
        <v>3188.7740680402721</v>
      </c>
      <c r="J891">
        <v>8.4489325842696614E-3</v>
      </c>
      <c r="Y891">
        <v>3188.7740680402721</v>
      </c>
      <c r="Z891">
        <v>8.4489325842696614E-3</v>
      </c>
    </row>
    <row r="892" spans="3:26">
      <c r="C892">
        <v>2011</v>
      </c>
      <c r="D892">
        <v>502</v>
      </c>
      <c r="E892">
        <v>2</v>
      </c>
      <c r="F892">
        <v>7</v>
      </c>
      <c r="G892">
        <v>89</v>
      </c>
      <c r="H892">
        <v>0.79620000000000002</v>
      </c>
      <c r="I892">
        <v>3234.5654680700313</v>
      </c>
      <c r="J892">
        <v>8.9460674157303376E-3</v>
      </c>
      <c r="Y892">
        <v>3234.5654680700313</v>
      </c>
      <c r="Z892">
        <v>8.9460674157303376E-3</v>
      </c>
    </row>
    <row r="893" spans="3:26">
      <c r="C893">
        <v>2011</v>
      </c>
      <c r="D893">
        <v>502</v>
      </c>
      <c r="E893">
        <v>2</v>
      </c>
      <c r="F893">
        <v>8</v>
      </c>
      <c r="G893">
        <v>89</v>
      </c>
      <c r="H893">
        <v>0.63958999999999999</v>
      </c>
      <c r="I893">
        <v>2800.8225540443082</v>
      </c>
      <c r="J893">
        <v>7.1864044943820227E-3</v>
      </c>
      <c r="Y893">
        <v>2800.8225540443082</v>
      </c>
      <c r="Z893">
        <v>7.1864044943820227E-3</v>
      </c>
    </row>
    <row r="894" spans="3:26">
      <c r="C894">
        <v>2011</v>
      </c>
      <c r="D894">
        <v>502</v>
      </c>
      <c r="E894">
        <v>2</v>
      </c>
      <c r="F894">
        <v>9</v>
      </c>
      <c r="G894">
        <v>89</v>
      </c>
      <c r="H894">
        <v>0.67273499999999997</v>
      </c>
      <c r="I894">
        <v>3353.5056168796432</v>
      </c>
      <c r="J894">
        <v>7.5588202247191009E-3</v>
      </c>
      <c r="Y894">
        <v>3353.5056168796432</v>
      </c>
      <c r="Z894">
        <v>7.5588202247191009E-3</v>
      </c>
    </row>
    <row r="895" spans="3:26">
      <c r="C895">
        <v>2011</v>
      </c>
      <c r="D895">
        <v>502</v>
      </c>
      <c r="E895">
        <v>2</v>
      </c>
      <c r="F895">
        <v>10</v>
      </c>
      <c r="G895">
        <v>89</v>
      </c>
      <c r="H895">
        <v>0.65098</v>
      </c>
      <c r="I895">
        <v>2828.4439678301915</v>
      </c>
      <c r="J895">
        <v>7.3143820224719101E-3</v>
      </c>
      <c r="Y895">
        <v>2828.4439678301915</v>
      </c>
      <c r="Z895">
        <v>7.3143820224719101E-3</v>
      </c>
    </row>
    <row r="896" spans="3:26">
      <c r="C896">
        <v>2011</v>
      </c>
      <c r="D896">
        <v>502</v>
      </c>
      <c r="E896">
        <v>2</v>
      </c>
      <c r="F896">
        <v>11</v>
      </c>
      <c r="G896">
        <v>89</v>
      </c>
      <c r="H896">
        <v>0.65544500000000006</v>
      </c>
      <c r="I896">
        <v>3187.4413291459205</v>
      </c>
      <c r="J896">
        <v>7.3645505617977534E-3</v>
      </c>
      <c r="Y896">
        <v>3187.4413291459205</v>
      </c>
      <c r="Z896">
        <v>7.3645505617977534E-3</v>
      </c>
    </row>
    <row r="897" spans="3:26">
      <c r="C897">
        <v>2011</v>
      </c>
      <c r="D897">
        <v>502</v>
      </c>
      <c r="E897">
        <v>2</v>
      </c>
      <c r="F897">
        <v>12</v>
      </c>
      <c r="G897">
        <v>89</v>
      </c>
      <c r="H897">
        <v>0.69680500000000001</v>
      </c>
      <c r="I897">
        <v>3381.0906569932813</v>
      </c>
      <c r="J897">
        <v>7.8292696629213478E-3</v>
      </c>
      <c r="Y897">
        <v>3381.0906569932813</v>
      </c>
      <c r="Z897">
        <v>7.8292696629213478E-3</v>
      </c>
    </row>
    <row r="898" spans="3:26">
      <c r="C898">
        <v>2011</v>
      </c>
      <c r="D898">
        <v>502</v>
      </c>
      <c r="E898">
        <v>2</v>
      </c>
      <c r="F898">
        <v>13</v>
      </c>
      <c r="G898">
        <v>89</v>
      </c>
      <c r="H898">
        <v>0.78247500000000003</v>
      </c>
      <c r="I898">
        <v>3156.2848115482711</v>
      </c>
      <c r="J898">
        <v>8.7918539325842707E-3</v>
      </c>
      <c r="Y898">
        <v>3156.2848115482711</v>
      </c>
      <c r="Z898">
        <v>8.7918539325842707E-3</v>
      </c>
    </row>
    <row r="899" spans="3:26">
      <c r="C899">
        <v>2011</v>
      </c>
      <c r="D899">
        <v>502</v>
      </c>
      <c r="E899">
        <v>2</v>
      </c>
      <c r="F899">
        <v>14</v>
      </c>
      <c r="G899">
        <v>89</v>
      </c>
      <c r="H899">
        <v>0.71300999999999992</v>
      </c>
      <c r="I899">
        <v>3196.6783307517044</v>
      </c>
      <c r="J899">
        <v>8.0113483146067414E-3</v>
      </c>
      <c r="Y899">
        <v>3196.6783307517044</v>
      </c>
      <c r="Z899">
        <v>8.0113483146067414E-3</v>
      </c>
    </row>
    <row r="900" spans="3:26">
      <c r="C900">
        <v>2011</v>
      </c>
      <c r="D900">
        <v>502</v>
      </c>
      <c r="E900">
        <v>3</v>
      </c>
      <c r="F900">
        <v>1</v>
      </c>
      <c r="G900">
        <v>89</v>
      </c>
      <c r="H900">
        <v>0.54400500000000007</v>
      </c>
      <c r="I900">
        <v>2238.9740249610468</v>
      </c>
      <c r="J900">
        <v>6.1124157303370794E-3</v>
      </c>
      <c r="Y900">
        <v>2238.9740249610468</v>
      </c>
      <c r="Z900">
        <v>6.1124157303370794E-3</v>
      </c>
    </row>
    <row r="901" spans="3:26">
      <c r="C901">
        <v>2011</v>
      </c>
      <c r="D901">
        <v>502</v>
      </c>
      <c r="E901">
        <v>3</v>
      </c>
      <c r="F901">
        <v>2</v>
      </c>
      <c r="G901">
        <v>89</v>
      </c>
      <c r="H901">
        <v>0.54200000000000004</v>
      </c>
      <c r="I901">
        <v>1982.3489363121234</v>
      </c>
      <c r="J901">
        <v>6.0898876404494387E-3</v>
      </c>
      <c r="Y901">
        <v>1982.3489363121234</v>
      </c>
      <c r="Z901">
        <v>6.0898876404494387E-3</v>
      </c>
    </row>
    <row r="902" spans="3:26">
      <c r="C902">
        <v>2011</v>
      </c>
      <c r="D902">
        <v>502</v>
      </c>
      <c r="E902">
        <v>3</v>
      </c>
      <c r="F902">
        <v>3</v>
      </c>
      <c r="G902">
        <v>89</v>
      </c>
      <c r="H902">
        <v>0.52197499999999997</v>
      </c>
      <c r="I902">
        <v>1660.8852853596557</v>
      </c>
      <c r="J902">
        <v>5.8648876404494375E-3</v>
      </c>
      <c r="Y902">
        <v>1660.8852853596557</v>
      </c>
      <c r="Z902">
        <v>5.8648876404494375E-3</v>
      </c>
    </row>
    <row r="903" spans="3:26">
      <c r="C903">
        <v>2011</v>
      </c>
      <c r="D903">
        <v>502</v>
      </c>
      <c r="E903">
        <v>3</v>
      </c>
      <c r="F903">
        <v>4</v>
      </c>
      <c r="G903">
        <v>89</v>
      </c>
      <c r="H903">
        <v>0.65146999999999999</v>
      </c>
      <c r="I903">
        <v>2763.5499198440871</v>
      </c>
      <c r="J903">
        <v>7.319887640449438E-3</v>
      </c>
      <c r="Y903">
        <v>2763.5499198440871</v>
      </c>
      <c r="Z903">
        <v>7.319887640449438E-3</v>
      </c>
    </row>
    <row r="904" spans="3:26">
      <c r="C904">
        <v>2011</v>
      </c>
      <c r="D904">
        <v>502</v>
      </c>
      <c r="E904">
        <v>3</v>
      </c>
      <c r="F904">
        <v>5</v>
      </c>
      <c r="G904">
        <v>89</v>
      </c>
      <c r="H904">
        <v>0.72394000000000003</v>
      </c>
      <c r="I904">
        <v>1591.9818924240001</v>
      </c>
      <c r="J904">
        <v>8.1341573033707863E-3</v>
      </c>
      <c r="Y904">
        <v>1591.9818924240001</v>
      </c>
      <c r="Z904">
        <v>8.1341573033707863E-3</v>
      </c>
    </row>
    <row r="905" spans="3:26">
      <c r="C905">
        <v>2011</v>
      </c>
      <c r="D905">
        <v>502</v>
      </c>
      <c r="E905">
        <v>3</v>
      </c>
      <c r="F905">
        <v>6</v>
      </c>
      <c r="G905">
        <v>89</v>
      </c>
      <c r="H905">
        <v>0.73735499999999998</v>
      </c>
      <c r="I905">
        <v>3411.0034373411445</v>
      </c>
      <c r="J905">
        <v>8.2848876404494377E-3</v>
      </c>
      <c r="Y905">
        <v>3411.0034373411445</v>
      </c>
      <c r="Z905">
        <v>8.2848876404494377E-3</v>
      </c>
    </row>
    <row r="906" spans="3:26">
      <c r="C906">
        <v>2011</v>
      </c>
      <c r="D906">
        <v>502</v>
      </c>
      <c r="E906">
        <v>3</v>
      </c>
      <c r="F906">
        <v>7</v>
      </c>
      <c r="G906">
        <v>89</v>
      </c>
      <c r="H906">
        <v>0.81030000000000002</v>
      </c>
      <c r="I906">
        <v>3666.9740464526403</v>
      </c>
      <c r="J906">
        <v>9.1044943820224721E-3</v>
      </c>
      <c r="Y906">
        <v>3666.9740464526403</v>
      </c>
      <c r="Z906">
        <v>9.1044943820224721E-3</v>
      </c>
    </row>
    <row r="907" spans="3:26">
      <c r="C907">
        <v>2011</v>
      </c>
      <c r="D907">
        <v>502</v>
      </c>
      <c r="E907">
        <v>3</v>
      </c>
      <c r="F907">
        <v>8</v>
      </c>
      <c r="G907">
        <v>89</v>
      </c>
      <c r="H907">
        <v>0.71451500000000001</v>
      </c>
      <c r="I907">
        <v>3066.715351525625</v>
      </c>
      <c r="J907">
        <v>8.0282584269662921E-3</v>
      </c>
      <c r="Y907">
        <v>3066.715351525625</v>
      </c>
      <c r="Z907">
        <v>8.0282584269662921E-3</v>
      </c>
    </row>
    <row r="908" spans="3:26">
      <c r="C908">
        <v>2011</v>
      </c>
      <c r="D908">
        <v>502</v>
      </c>
      <c r="E908">
        <v>3</v>
      </c>
      <c r="F908">
        <v>9</v>
      </c>
      <c r="G908">
        <v>89</v>
      </c>
      <c r="H908">
        <v>0.69748500000000002</v>
      </c>
      <c r="I908">
        <v>1655.9330266304862</v>
      </c>
      <c r="J908">
        <v>7.8369101123595512E-3</v>
      </c>
      <c r="Y908">
        <v>1655.9330266304862</v>
      </c>
      <c r="Z908">
        <v>7.8369101123595512E-3</v>
      </c>
    </row>
    <row r="909" spans="3:26">
      <c r="C909">
        <v>2011</v>
      </c>
      <c r="D909">
        <v>502</v>
      </c>
      <c r="E909">
        <v>3</v>
      </c>
      <c r="F909">
        <v>10</v>
      </c>
      <c r="G909">
        <v>89</v>
      </c>
      <c r="H909">
        <v>0.68727499999999997</v>
      </c>
      <c r="I909">
        <v>3229.3109937467079</v>
      </c>
      <c r="J909">
        <v>7.7221910112359547E-3</v>
      </c>
      <c r="Y909">
        <v>3229.3109937467079</v>
      </c>
      <c r="Z909">
        <v>7.7221910112359547E-3</v>
      </c>
    </row>
    <row r="910" spans="3:26">
      <c r="C910">
        <v>2011</v>
      </c>
      <c r="D910">
        <v>502</v>
      </c>
      <c r="E910">
        <v>3</v>
      </c>
      <c r="F910">
        <v>11</v>
      </c>
      <c r="G910">
        <v>89</v>
      </c>
      <c r="H910">
        <v>0.74007000000000001</v>
      </c>
      <c r="I910">
        <v>3584.5052966553608</v>
      </c>
      <c r="J910">
        <v>8.3153932584269664E-3</v>
      </c>
      <c r="Y910">
        <v>3584.5052966553608</v>
      </c>
      <c r="Z910">
        <v>8.3153932584269664E-3</v>
      </c>
    </row>
    <row r="911" spans="3:26">
      <c r="C911">
        <v>2011</v>
      </c>
      <c r="D911">
        <v>502</v>
      </c>
      <c r="E911">
        <v>3</v>
      </c>
      <c r="F911">
        <v>12</v>
      </c>
      <c r="G911">
        <v>89</v>
      </c>
      <c r="H911">
        <v>0.68746499999999999</v>
      </c>
      <c r="I911">
        <v>1423.8083356017235</v>
      </c>
      <c r="J911">
        <v>7.7243258426966293E-3</v>
      </c>
      <c r="Y911">
        <v>1423.8083356017235</v>
      </c>
      <c r="Z911">
        <v>7.7243258426966293E-3</v>
      </c>
    </row>
    <row r="912" spans="3:26">
      <c r="C912">
        <v>2011</v>
      </c>
      <c r="D912">
        <v>502</v>
      </c>
      <c r="E912">
        <v>3</v>
      </c>
      <c r="F912">
        <v>13</v>
      </c>
      <c r="G912">
        <v>89</v>
      </c>
      <c r="H912">
        <v>0.80911</v>
      </c>
      <c r="I912">
        <v>1151.0451723440497</v>
      </c>
      <c r="J912">
        <v>9.0911235955056183E-3</v>
      </c>
      <c r="Y912">
        <v>1151.0451723440497</v>
      </c>
      <c r="Z912">
        <v>9.0911235955056183E-3</v>
      </c>
    </row>
    <row r="913" spans="3:26">
      <c r="C913">
        <v>2011</v>
      </c>
      <c r="D913">
        <v>502</v>
      </c>
      <c r="E913">
        <v>3</v>
      </c>
      <c r="F913">
        <v>14</v>
      </c>
      <c r="G913">
        <v>89</v>
      </c>
      <c r="H913">
        <v>0.73775999999999997</v>
      </c>
      <c r="I913">
        <v>3100.0630567993485</v>
      </c>
      <c r="J913">
        <v>8.2894382022471909E-3</v>
      </c>
      <c r="Y913">
        <v>3100.0630567993485</v>
      </c>
      <c r="Z913">
        <v>8.2894382022471909E-3</v>
      </c>
    </row>
    <row r="914" spans="3:26">
      <c r="C914">
        <v>2011</v>
      </c>
      <c r="D914">
        <v>502</v>
      </c>
      <c r="E914">
        <v>4</v>
      </c>
      <c r="F914">
        <v>1</v>
      </c>
      <c r="G914">
        <v>89</v>
      </c>
      <c r="H914">
        <v>0.53001999999999994</v>
      </c>
      <c r="I914">
        <v>1956.822649988123</v>
      </c>
      <c r="J914">
        <v>5.9552808988764042E-3</v>
      </c>
      <c r="Y914">
        <v>1956.822649988123</v>
      </c>
      <c r="Z914">
        <v>5.9552808988764042E-3</v>
      </c>
    </row>
    <row r="915" spans="3:26">
      <c r="C915">
        <v>2011</v>
      </c>
      <c r="D915">
        <v>502</v>
      </c>
      <c r="E915">
        <v>4</v>
      </c>
      <c r="F915">
        <v>2</v>
      </c>
      <c r="G915">
        <v>89</v>
      </c>
      <c r="H915">
        <v>0.56065999999999994</v>
      </c>
      <c r="I915">
        <v>1928.8995365327269</v>
      </c>
      <c r="J915">
        <v>6.2995505617977517E-3</v>
      </c>
      <c r="Y915">
        <v>1928.8995365327269</v>
      </c>
      <c r="Z915">
        <v>6.2995505617977517E-3</v>
      </c>
    </row>
    <row r="916" spans="3:26">
      <c r="C916">
        <v>2011</v>
      </c>
      <c r="D916">
        <v>502</v>
      </c>
      <c r="E916">
        <v>4</v>
      </c>
      <c r="F916">
        <v>3</v>
      </c>
      <c r="G916">
        <v>89</v>
      </c>
      <c r="H916">
        <v>0.57091500000000006</v>
      </c>
      <c r="I916">
        <v>1953.0323655711509</v>
      </c>
      <c r="J916">
        <v>6.4147752808988772E-3</v>
      </c>
      <c r="Y916">
        <v>1953.0323655711509</v>
      </c>
      <c r="Z916">
        <v>6.4147752808988772E-3</v>
      </c>
    </row>
    <row r="917" spans="3:26">
      <c r="C917">
        <v>2011</v>
      </c>
      <c r="D917">
        <v>502</v>
      </c>
      <c r="E917">
        <v>4</v>
      </c>
      <c r="F917">
        <v>4</v>
      </c>
      <c r="G917">
        <v>89</v>
      </c>
      <c r="H917">
        <v>0.66167500000000001</v>
      </c>
      <c r="I917">
        <v>1844.9044618264618</v>
      </c>
      <c r="J917">
        <v>7.4345505617977531E-3</v>
      </c>
      <c r="Y917">
        <v>1844.9044618264618</v>
      </c>
      <c r="Z917">
        <v>7.4345505617977531E-3</v>
      </c>
    </row>
    <row r="918" spans="3:26">
      <c r="C918">
        <v>2011</v>
      </c>
      <c r="D918">
        <v>502</v>
      </c>
      <c r="E918">
        <v>4</v>
      </c>
      <c r="F918">
        <v>5</v>
      </c>
      <c r="G918">
        <v>89</v>
      </c>
      <c r="H918">
        <v>0.69813499999999995</v>
      </c>
      <c r="I918">
        <v>2239.8533381517782</v>
      </c>
      <c r="J918">
        <v>7.8442134831460675E-3</v>
      </c>
      <c r="Y918">
        <v>2239.8533381517782</v>
      </c>
      <c r="Z918">
        <v>7.8442134831460675E-3</v>
      </c>
    </row>
    <row r="919" spans="3:26">
      <c r="C919">
        <v>2011</v>
      </c>
      <c r="D919">
        <v>502</v>
      </c>
      <c r="E919">
        <v>4</v>
      </c>
      <c r="F919">
        <v>6</v>
      </c>
      <c r="G919">
        <v>89</v>
      </c>
      <c r="H919">
        <v>0.77479500000000001</v>
      </c>
      <c r="I919">
        <v>1909.435658014856</v>
      </c>
      <c r="J919">
        <v>8.7055617977528088E-3</v>
      </c>
      <c r="Y919">
        <v>1909.435658014856</v>
      </c>
      <c r="Z919">
        <v>8.7055617977528088E-3</v>
      </c>
    </row>
    <row r="920" spans="3:26">
      <c r="C920">
        <v>2011</v>
      </c>
      <c r="D920">
        <v>502</v>
      </c>
      <c r="E920">
        <v>4</v>
      </c>
      <c r="F920">
        <v>7</v>
      </c>
      <c r="G920">
        <v>89</v>
      </c>
      <c r="H920">
        <v>0.81976000000000004</v>
      </c>
      <c r="I920">
        <v>2771.3570170297853</v>
      </c>
      <c r="J920">
        <v>9.2107865168539332E-3</v>
      </c>
      <c r="Y920">
        <v>2771.3570170297853</v>
      </c>
      <c r="Z920">
        <v>9.2107865168539332E-3</v>
      </c>
    </row>
    <row r="921" spans="3:26">
      <c r="C921">
        <v>2011</v>
      </c>
      <c r="D921">
        <v>502</v>
      </c>
      <c r="E921">
        <v>4</v>
      </c>
      <c r="F921">
        <v>8</v>
      </c>
      <c r="G921">
        <v>89</v>
      </c>
      <c r="H921">
        <v>0.71014999999999995</v>
      </c>
      <c r="I921">
        <v>2995.5481547319146</v>
      </c>
      <c r="J921">
        <v>7.9792134831460672E-3</v>
      </c>
      <c r="Y921">
        <v>2995.5481547319146</v>
      </c>
      <c r="Z921">
        <v>7.9792134831460672E-3</v>
      </c>
    </row>
    <row r="922" spans="3:26">
      <c r="C922">
        <v>2011</v>
      </c>
      <c r="D922">
        <v>502</v>
      </c>
      <c r="E922">
        <v>4</v>
      </c>
      <c r="F922">
        <v>9</v>
      </c>
      <c r="G922">
        <v>89</v>
      </c>
      <c r="H922">
        <v>0.76426499999999997</v>
      </c>
      <c r="I922">
        <v>3270.3946211229786</v>
      </c>
      <c r="J922">
        <v>8.5872471910112356E-3</v>
      </c>
      <c r="Y922">
        <v>3270.3946211229786</v>
      </c>
      <c r="Z922">
        <v>8.5872471910112356E-3</v>
      </c>
    </row>
    <row r="923" spans="3:26">
      <c r="C923">
        <v>2011</v>
      </c>
      <c r="D923">
        <v>502</v>
      </c>
      <c r="E923">
        <v>4</v>
      </c>
      <c r="F923">
        <v>10</v>
      </c>
      <c r="G923">
        <v>89</v>
      </c>
      <c r="H923">
        <v>0.75282000000000004</v>
      </c>
      <c r="I923">
        <v>2118.1210507877545</v>
      </c>
      <c r="J923">
        <v>8.4586516853932588E-3</v>
      </c>
      <c r="Y923">
        <v>2118.1210507877545</v>
      </c>
      <c r="Z923">
        <v>8.4586516853932588E-3</v>
      </c>
    </row>
    <row r="924" spans="3:26">
      <c r="C924">
        <v>2011</v>
      </c>
      <c r="D924">
        <v>502</v>
      </c>
      <c r="E924">
        <v>4</v>
      </c>
      <c r="F924">
        <v>11</v>
      </c>
      <c r="G924">
        <v>89</v>
      </c>
      <c r="H924">
        <v>0.70825000000000005</v>
      </c>
      <c r="I924">
        <v>3107.0621960148187</v>
      </c>
      <c r="J924">
        <v>7.9578651685393263E-3</v>
      </c>
      <c r="Y924">
        <v>3107.0621960148187</v>
      </c>
      <c r="Z924">
        <v>7.9578651685393263E-3</v>
      </c>
    </row>
    <row r="925" spans="3:26">
      <c r="C925">
        <v>2011</v>
      </c>
      <c r="D925">
        <v>502</v>
      </c>
      <c r="E925">
        <v>4</v>
      </c>
      <c r="F925">
        <v>12</v>
      </c>
      <c r="G925">
        <v>89</v>
      </c>
      <c r="H925">
        <v>0.74002999999999997</v>
      </c>
      <c r="I925">
        <v>2722.4255133114098</v>
      </c>
      <c r="J925">
        <v>8.314943820224718E-3</v>
      </c>
      <c r="Y925">
        <v>2722.4255133114098</v>
      </c>
      <c r="Z925">
        <v>8.314943820224718E-3</v>
      </c>
    </row>
    <row r="926" spans="3:26">
      <c r="C926">
        <v>2011</v>
      </c>
      <c r="D926">
        <v>502</v>
      </c>
      <c r="E926">
        <v>4</v>
      </c>
      <c r="F926">
        <v>13</v>
      </c>
      <c r="G926">
        <v>89</v>
      </c>
      <c r="H926">
        <v>0.79464500000000005</v>
      </c>
      <c r="I926">
        <v>2233.8681321491454</v>
      </c>
      <c r="J926">
        <v>8.9285955056179773E-3</v>
      </c>
      <c r="Y926">
        <v>2233.8681321491454</v>
      </c>
      <c r="Z926">
        <v>8.9285955056179773E-3</v>
      </c>
    </row>
    <row r="927" spans="3:26">
      <c r="C927">
        <v>2011</v>
      </c>
      <c r="D927">
        <v>502</v>
      </c>
      <c r="E927">
        <v>4</v>
      </c>
      <c r="F927">
        <v>14</v>
      </c>
      <c r="G927">
        <v>89</v>
      </c>
      <c r="H927">
        <v>0.75744999999999996</v>
      </c>
      <c r="I927">
        <v>3095.1228270234469</v>
      </c>
      <c r="J927">
        <v>8.510674157303371E-3</v>
      </c>
      <c r="Y927">
        <v>3095.1228270234469</v>
      </c>
      <c r="Z927">
        <v>8.510674157303371E-3</v>
      </c>
    </row>
    <row r="928" spans="3:26">
      <c r="C928">
        <v>2012</v>
      </c>
      <c r="D928">
        <v>502</v>
      </c>
      <c r="E928">
        <v>1</v>
      </c>
      <c r="F928">
        <v>1</v>
      </c>
      <c r="G928">
        <v>90</v>
      </c>
      <c r="H928">
        <v>0.38144</v>
      </c>
      <c r="I928">
        <v>1609.99270451712</v>
      </c>
      <c r="J928">
        <v>4.2382222222222222E-3</v>
      </c>
      <c r="Y928">
        <v>1609.99270451712</v>
      </c>
      <c r="Z928">
        <v>4.2382222222222222E-3</v>
      </c>
    </row>
    <row r="929" spans="3:26">
      <c r="C929">
        <v>2012</v>
      </c>
      <c r="D929">
        <v>502</v>
      </c>
      <c r="E929">
        <v>1</v>
      </c>
      <c r="F929">
        <v>2</v>
      </c>
      <c r="G929">
        <v>90</v>
      </c>
      <c r="H929">
        <v>0.28190000000000004</v>
      </c>
      <c r="I929">
        <v>1246.2464287243386</v>
      </c>
      <c r="J929">
        <v>3.1322222222222229E-3</v>
      </c>
      <c r="Y929">
        <v>1246.2464287243386</v>
      </c>
      <c r="Z929">
        <v>3.1322222222222229E-3</v>
      </c>
    </row>
    <row r="930" spans="3:26">
      <c r="C930">
        <v>2012</v>
      </c>
      <c r="D930">
        <v>502</v>
      </c>
      <c r="E930">
        <v>1</v>
      </c>
      <c r="F930">
        <v>3</v>
      </c>
      <c r="G930">
        <v>90</v>
      </c>
      <c r="H930">
        <v>0.40717499999999995</v>
      </c>
      <c r="I930">
        <v>2516.4134889062398</v>
      </c>
      <c r="J930">
        <v>4.5241666666666659E-3</v>
      </c>
      <c r="Y930">
        <v>2516.4134889062398</v>
      </c>
      <c r="Z930">
        <v>4.5241666666666659E-3</v>
      </c>
    </row>
    <row r="931" spans="3:26">
      <c r="C931">
        <v>2012</v>
      </c>
      <c r="D931">
        <v>502</v>
      </c>
      <c r="E931">
        <v>1</v>
      </c>
      <c r="F931">
        <v>4</v>
      </c>
      <c r="G931">
        <v>90</v>
      </c>
      <c r="H931">
        <v>0.50058500000000006</v>
      </c>
      <c r="I931">
        <v>2895.1750244638524</v>
      </c>
      <c r="J931">
        <v>5.5620555555555562E-3</v>
      </c>
      <c r="Y931">
        <v>2895.1750244638524</v>
      </c>
      <c r="Z931">
        <v>5.5620555555555562E-3</v>
      </c>
    </row>
    <row r="932" spans="3:26">
      <c r="C932">
        <v>2012</v>
      </c>
      <c r="D932">
        <v>502</v>
      </c>
      <c r="E932">
        <v>1</v>
      </c>
      <c r="F932">
        <v>5</v>
      </c>
      <c r="G932">
        <v>90</v>
      </c>
      <c r="H932">
        <v>0.54360999999999993</v>
      </c>
      <c r="I932">
        <v>3650.4627496231574</v>
      </c>
      <c r="J932">
        <v>6.0401111111111107E-3</v>
      </c>
      <c r="Y932">
        <v>3650.4627496231574</v>
      </c>
      <c r="Z932">
        <v>6.0401111111111107E-3</v>
      </c>
    </row>
    <row r="933" spans="3:26">
      <c r="C933">
        <v>2012</v>
      </c>
      <c r="D933">
        <v>502</v>
      </c>
      <c r="E933">
        <v>1</v>
      </c>
      <c r="F933">
        <v>6</v>
      </c>
      <c r="G933">
        <v>90</v>
      </c>
      <c r="H933">
        <v>0.51564500000000002</v>
      </c>
      <c r="I933">
        <v>3887.7528892654523</v>
      </c>
      <c r="J933">
        <v>5.7293888888888889E-3</v>
      </c>
      <c r="Y933">
        <v>3887.7528892654523</v>
      </c>
      <c r="Z933">
        <v>5.7293888888888889E-3</v>
      </c>
    </row>
    <row r="934" spans="3:26">
      <c r="C934">
        <v>2012</v>
      </c>
      <c r="D934">
        <v>502</v>
      </c>
      <c r="E934">
        <v>1</v>
      </c>
      <c r="F934">
        <v>7</v>
      </c>
      <c r="G934">
        <v>90</v>
      </c>
      <c r="H934">
        <v>0.597275</v>
      </c>
      <c r="I934">
        <v>4248.5709757970762</v>
      </c>
      <c r="J934">
        <v>6.6363888888888887E-3</v>
      </c>
      <c r="Y934">
        <v>4248.5709757970762</v>
      </c>
      <c r="Z934">
        <v>6.6363888888888887E-3</v>
      </c>
    </row>
    <row r="935" spans="3:26">
      <c r="C935">
        <v>2012</v>
      </c>
      <c r="D935">
        <v>502</v>
      </c>
      <c r="E935">
        <v>1</v>
      </c>
      <c r="F935">
        <v>8</v>
      </c>
      <c r="G935">
        <v>90</v>
      </c>
      <c r="H935">
        <v>0.49373500000000003</v>
      </c>
      <c r="I935">
        <v>3385.7766345750088</v>
      </c>
      <c r="J935">
        <v>5.4859444444444452E-3</v>
      </c>
      <c r="Y935">
        <v>3385.7766345750088</v>
      </c>
      <c r="Z935">
        <v>5.4859444444444452E-3</v>
      </c>
    </row>
    <row r="936" spans="3:26">
      <c r="C936">
        <v>2012</v>
      </c>
      <c r="D936">
        <v>502</v>
      </c>
      <c r="E936">
        <v>1</v>
      </c>
      <c r="F936">
        <v>9</v>
      </c>
      <c r="G936">
        <v>90</v>
      </c>
      <c r="H936">
        <v>0.58462499999999995</v>
      </c>
      <c r="I936">
        <v>3322.5802070630407</v>
      </c>
      <c r="J936">
        <v>6.4958333333333326E-3</v>
      </c>
      <c r="Y936">
        <v>3322.5802070630407</v>
      </c>
      <c r="Z936">
        <v>6.4958333333333326E-3</v>
      </c>
    </row>
    <row r="937" spans="3:26">
      <c r="C937">
        <v>2012</v>
      </c>
      <c r="D937">
        <v>502</v>
      </c>
      <c r="E937">
        <v>1</v>
      </c>
      <c r="F937">
        <v>10</v>
      </c>
      <c r="G937">
        <v>90</v>
      </c>
      <c r="H937">
        <v>0.5728899999999999</v>
      </c>
      <c r="I937">
        <v>3306.1990632714837</v>
      </c>
      <c r="J937">
        <v>6.3654444444444435E-3</v>
      </c>
      <c r="Y937">
        <v>3306.1990632714837</v>
      </c>
      <c r="Z937">
        <v>6.3654444444444435E-3</v>
      </c>
    </row>
    <row r="938" spans="3:26">
      <c r="C938">
        <v>2012</v>
      </c>
      <c r="D938">
        <v>502</v>
      </c>
      <c r="E938">
        <v>1</v>
      </c>
      <c r="F938">
        <v>11</v>
      </c>
      <c r="G938">
        <v>90</v>
      </c>
      <c r="H938">
        <v>0.47093000000000002</v>
      </c>
      <c r="I938">
        <v>4230.1118865510844</v>
      </c>
      <c r="J938">
        <v>5.2325555555555554E-3</v>
      </c>
      <c r="Y938">
        <v>4230.1118865510844</v>
      </c>
      <c r="Z938">
        <v>5.2325555555555554E-3</v>
      </c>
    </row>
    <row r="939" spans="3:26">
      <c r="C939">
        <v>2012</v>
      </c>
      <c r="D939">
        <v>502</v>
      </c>
      <c r="E939">
        <v>1</v>
      </c>
      <c r="F939">
        <v>12</v>
      </c>
      <c r="G939">
        <v>90</v>
      </c>
      <c r="H939">
        <v>0.48921500000000001</v>
      </c>
      <c r="I939">
        <v>4181.8291836807875</v>
      </c>
      <c r="J939">
        <v>5.435722222222222E-3</v>
      </c>
      <c r="Y939">
        <v>4181.8291836807875</v>
      </c>
      <c r="Z939">
        <v>5.435722222222222E-3</v>
      </c>
    </row>
    <row r="940" spans="3:26">
      <c r="C940">
        <v>2012</v>
      </c>
      <c r="D940">
        <v>502</v>
      </c>
      <c r="E940">
        <v>1</v>
      </c>
      <c r="F940">
        <v>13</v>
      </c>
      <c r="G940">
        <v>90</v>
      </c>
      <c r="H940">
        <v>0.74801499999999999</v>
      </c>
      <c r="I940">
        <v>4121.7198793506832</v>
      </c>
      <c r="J940">
        <v>8.3112777777777768E-3</v>
      </c>
      <c r="Y940">
        <v>4121.7198793506832</v>
      </c>
      <c r="Z940">
        <v>8.3112777777777768E-3</v>
      </c>
    </row>
    <row r="941" spans="3:26">
      <c r="C941">
        <v>2012</v>
      </c>
      <c r="D941">
        <v>502</v>
      </c>
      <c r="E941">
        <v>1</v>
      </c>
      <c r="F941">
        <v>14</v>
      </c>
      <c r="G941">
        <v>90</v>
      </c>
      <c r="H941">
        <v>0.54962500000000003</v>
      </c>
      <c r="I941">
        <v>3551.5777096885299</v>
      </c>
      <c r="J941">
        <v>6.1069444444444444E-3</v>
      </c>
      <c r="Y941">
        <v>3551.5777096885299</v>
      </c>
      <c r="Z941">
        <v>6.1069444444444444E-3</v>
      </c>
    </row>
    <row r="942" spans="3:26">
      <c r="C942">
        <v>2012</v>
      </c>
      <c r="D942">
        <v>502</v>
      </c>
      <c r="E942">
        <v>2</v>
      </c>
      <c r="F942">
        <v>1</v>
      </c>
      <c r="G942">
        <v>90</v>
      </c>
      <c r="H942">
        <v>0.39513500000000001</v>
      </c>
      <c r="I942">
        <v>1541.5621182348368</v>
      </c>
      <c r="J942">
        <v>4.390388888888889E-3</v>
      </c>
      <c r="Y942">
        <v>1541.5621182348368</v>
      </c>
      <c r="Z942">
        <v>4.390388888888889E-3</v>
      </c>
    </row>
    <row r="943" spans="3:26">
      <c r="C943">
        <v>2012</v>
      </c>
      <c r="D943">
        <v>502</v>
      </c>
      <c r="E943">
        <v>2</v>
      </c>
      <c r="F943">
        <v>2</v>
      </c>
      <c r="G943">
        <v>90</v>
      </c>
      <c r="H943">
        <v>0.342775</v>
      </c>
      <c r="I943">
        <v>1915.7871606606282</v>
      </c>
      <c r="J943">
        <v>3.8086111111111111E-3</v>
      </c>
      <c r="Y943">
        <v>1915.7871606606282</v>
      </c>
      <c r="Z943">
        <v>3.8086111111111111E-3</v>
      </c>
    </row>
    <row r="944" spans="3:26">
      <c r="C944">
        <v>2012</v>
      </c>
      <c r="D944">
        <v>502</v>
      </c>
      <c r="E944">
        <v>2</v>
      </c>
      <c r="F944">
        <v>3</v>
      </c>
      <c r="G944">
        <v>90</v>
      </c>
      <c r="H944">
        <v>0.44292000000000004</v>
      </c>
      <c r="I944">
        <v>2107.2189467370458</v>
      </c>
      <c r="J944">
        <v>4.921333333333334E-3</v>
      </c>
      <c r="Y944">
        <v>2107.2189467370458</v>
      </c>
      <c r="Z944">
        <v>4.921333333333334E-3</v>
      </c>
    </row>
    <row r="945" spans="3:26">
      <c r="C945">
        <v>2012</v>
      </c>
      <c r="D945">
        <v>502</v>
      </c>
      <c r="E945">
        <v>2</v>
      </c>
      <c r="F945">
        <v>4</v>
      </c>
      <c r="G945">
        <v>90</v>
      </c>
      <c r="H945">
        <v>0.49944499999999997</v>
      </c>
      <c r="I945">
        <v>3310.59974958565</v>
      </c>
      <c r="J945">
        <v>5.5493888888888884E-3</v>
      </c>
      <c r="Y945">
        <v>3310.59974958565</v>
      </c>
      <c r="Z945">
        <v>5.5493888888888884E-3</v>
      </c>
    </row>
    <row r="946" spans="3:26">
      <c r="C946">
        <v>2012</v>
      </c>
      <c r="D946">
        <v>502</v>
      </c>
      <c r="E946">
        <v>2</v>
      </c>
      <c r="F946">
        <v>5</v>
      </c>
      <c r="G946">
        <v>90</v>
      </c>
      <c r="H946">
        <v>0.62990000000000002</v>
      </c>
      <c r="I946">
        <v>3831.1555911978462</v>
      </c>
      <c r="J946">
        <v>6.9988888888888887E-3</v>
      </c>
      <c r="Y946">
        <v>3831.1555911978462</v>
      </c>
      <c r="Z946">
        <v>6.9988888888888887E-3</v>
      </c>
    </row>
    <row r="947" spans="3:26">
      <c r="C947">
        <v>2012</v>
      </c>
      <c r="D947">
        <v>502</v>
      </c>
      <c r="E947">
        <v>2</v>
      </c>
      <c r="F947">
        <v>6</v>
      </c>
      <c r="G947">
        <v>90</v>
      </c>
      <c r="H947">
        <v>0.63580499999999995</v>
      </c>
      <c r="I947">
        <v>4086.3714951628804</v>
      </c>
      <c r="J947">
        <v>7.0644999999999996E-3</v>
      </c>
      <c r="Y947">
        <v>4086.3714951628804</v>
      </c>
      <c r="Z947">
        <v>7.0644999999999996E-3</v>
      </c>
    </row>
    <row r="948" spans="3:26">
      <c r="C948">
        <v>2012</v>
      </c>
      <c r="D948">
        <v>502</v>
      </c>
      <c r="E948">
        <v>2</v>
      </c>
      <c r="F948">
        <v>7</v>
      </c>
      <c r="G948">
        <v>90</v>
      </c>
      <c r="H948">
        <v>0.75087999999999999</v>
      </c>
      <c r="I948">
        <v>3801.1125025843203</v>
      </c>
      <c r="J948">
        <v>8.3431111111111102E-3</v>
      </c>
      <c r="Y948">
        <v>3801.1125025843203</v>
      </c>
      <c r="Z948">
        <v>8.3431111111111102E-3</v>
      </c>
    </row>
    <row r="949" spans="3:26">
      <c r="C949">
        <v>2012</v>
      </c>
      <c r="D949">
        <v>502</v>
      </c>
      <c r="E949">
        <v>2</v>
      </c>
      <c r="F949">
        <v>8</v>
      </c>
      <c r="G949">
        <v>90</v>
      </c>
      <c r="H949">
        <v>0.52961499999999995</v>
      </c>
      <c r="I949">
        <v>3587.6214216697299</v>
      </c>
      <c r="J949">
        <v>5.8846111111111104E-3</v>
      </c>
      <c r="Y949">
        <v>3587.6214216697299</v>
      </c>
      <c r="Z949">
        <v>5.8846111111111104E-3</v>
      </c>
    </row>
    <row r="950" spans="3:26">
      <c r="C950">
        <v>2012</v>
      </c>
      <c r="D950">
        <v>502</v>
      </c>
      <c r="E950">
        <v>2</v>
      </c>
      <c r="F950">
        <v>9</v>
      </c>
      <c r="G950">
        <v>90</v>
      </c>
      <c r="H950">
        <v>0.6415249999999999</v>
      </c>
      <c r="I950">
        <v>3743.7519555118529</v>
      </c>
      <c r="J950">
        <v>7.1280555555555541E-3</v>
      </c>
      <c r="Y950">
        <v>3743.7519555118529</v>
      </c>
      <c r="Z950">
        <v>7.1280555555555541E-3</v>
      </c>
    </row>
    <row r="951" spans="3:26">
      <c r="C951">
        <v>2012</v>
      </c>
      <c r="D951">
        <v>502</v>
      </c>
      <c r="E951">
        <v>2</v>
      </c>
      <c r="F951">
        <v>10</v>
      </c>
      <c r="G951">
        <v>90</v>
      </c>
      <c r="H951">
        <v>0.53936499999999998</v>
      </c>
      <c r="I951">
        <v>3883.7962685491211</v>
      </c>
      <c r="J951">
        <v>5.992944444444444E-3</v>
      </c>
      <c r="Y951">
        <v>3883.7962685491211</v>
      </c>
      <c r="Z951">
        <v>5.992944444444444E-3</v>
      </c>
    </row>
    <row r="952" spans="3:26">
      <c r="C952">
        <v>2012</v>
      </c>
      <c r="D952">
        <v>502</v>
      </c>
      <c r="E952">
        <v>2</v>
      </c>
      <c r="F952">
        <v>11</v>
      </c>
      <c r="G952">
        <v>90</v>
      </c>
      <c r="H952">
        <v>0.43972999999999995</v>
      </c>
      <c r="I952">
        <v>3845.5904674074463</v>
      </c>
      <c r="J952">
        <v>4.8858888888888884E-3</v>
      </c>
      <c r="Y952">
        <v>3845.5904674074463</v>
      </c>
      <c r="Z952">
        <v>4.8858888888888884E-3</v>
      </c>
    </row>
    <row r="953" spans="3:26">
      <c r="C953">
        <v>2012</v>
      </c>
      <c r="D953">
        <v>502</v>
      </c>
      <c r="E953">
        <v>2</v>
      </c>
      <c r="F953">
        <v>12</v>
      </c>
      <c r="G953">
        <v>90</v>
      </c>
      <c r="H953">
        <v>0.49573500000000004</v>
      </c>
      <c r="I953">
        <v>4245.7070920529359</v>
      </c>
      <c r="J953">
        <v>5.5081666666666673E-3</v>
      </c>
      <c r="Y953">
        <v>4245.7070920529359</v>
      </c>
      <c r="Z953">
        <v>5.5081666666666673E-3</v>
      </c>
    </row>
    <row r="954" spans="3:26">
      <c r="C954">
        <v>2012</v>
      </c>
      <c r="D954">
        <v>502</v>
      </c>
      <c r="E954">
        <v>2</v>
      </c>
      <c r="F954">
        <v>13</v>
      </c>
      <c r="G954">
        <v>90</v>
      </c>
      <c r="H954">
        <v>0.615595</v>
      </c>
      <c r="I954">
        <v>3973.7148640358405</v>
      </c>
      <c r="J954">
        <v>6.8399444444444445E-3</v>
      </c>
      <c r="Y954">
        <v>3973.7148640358405</v>
      </c>
      <c r="Z954">
        <v>6.8399444444444445E-3</v>
      </c>
    </row>
    <row r="955" spans="3:26">
      <c r="C955">
        <v>2012</v>
      </c>
      <c r="D955">
        <v>502</v>
      </c>
      <c r="E955">
        <v>2</v>
      </c>
      <c r="F955">
        <v>14</v>
      </c>
      <c r="G955">
        <v>90</v>
      </c>
      <c r="H955">
        <v>0.55642000000000003</v>
      </c>
      <c r="I955">
        <v>4243.6169797275688</v>
      </c>
      <c r="J955">
        <v>6.1824444444444444E-3</v>
      </c>
      <c r="Y955">
        <v>4243.6169797275688</v>
      </c>
      <c r="Z955">
        <v>6.1824444444444444E-3</v>
      </c>
    </row>
    <row r="956" spans="3:26">
      <c r="C956">
        <v>2012</v>
      </c>
      <c r="D956">
        <v>502</v>
      </c>
      <c r="E956">
        <v>3</v>
      </c>
      <c r="F956">
        <v>1</v>
      </c>
      <c r="G956">
        <v>90</v>
      </c>
      <c r="H956">
        <v>0.35352499999999998</v>
      </c>
      <c r="I956">
        <v>1815.6685723545602</v>
      </c>
      <c r="J956">
        <v>3.9280555555555553E-3</v>
      </c>
      <c r="Y956">
        <v>1815.6685723545602</v>
      </c>
      <c r="Z956">
        <v>3.9280555555555553E-3</v>
      </c>
    </row>
    <row r="957" spans="3:26">
      <c r="C957">
        <v>2012</v>
      </c>
      <c r="D957">
        <v>502</v>
      </c>
      <c r="E957">
        <v>3</v>
      </c>
      <c r="F957">
        <v>2</v>
      </c>
      <c r="G957">
        <v>90</v>
      </c>
      <c r="H957">
        <v>0.44423000000000001</v>
      </c>
      <c r="I957">
        <v>1899.5114253675324</v>
      </c>
      <c r="J957">
        <v>4.935888888888889E-3</v>
      </c>
      <c r="Y957">
        <v>1899.5114253675324</v>
      </c>
      <c r="Z957">
        <v>4.935888888888889E-3</v>
      </c>
    </row>
    <row r="958" spans="3:26">
      <c r="C958">
        <v>2012</v>
      </c>
      <c r="D958">
        <v>502</v>
      </c>
      <c r="E958">
        <v>3</v>
      </c>
      <c r="F958">
        <v>3</v>
      </c>
      <c r="G958">
        <v>90</v>
      </c>
      <c r="H958">
        <v>0.40586</v>
      </c>
      <c r="I958">
        <v>2673.2723066706458</v>
      </c>
      <c r="J958">
        <v>4.5095555555555557E-3</v>
      </c>
      <c r="Y958">
        <v>2673.2723066706458</v>
      </c>
      <c r="Z958">
        <v>4.5095555555555557E-3</v>
      </c>
    </row>
    <row r="959" spans="3:26">
      <c r="C959">
        <v>2012</v>
      </c>
      <c r="D959">
        <v>502</v>
      </c>
      <c r="E959">
        <v>3</v>
      </c>
      <c r="F959">
        <v>4</v>
      </c>
      <c r="G959">
        <v>90</v>
      </c>
      <c r="H959">
        <v>0.58247000000000004</v>
      </c>
      <c r="I959">
        <v>3188.3197824622525</v>
      </c>
      <c r="J959">
        <v>6.471888888888889E-3</v>
      </c>
      <c r="Y959">
        <v>3188.3197824622525</v>
      </c>
      <c r="Z959">
        <v>6.471888888888889E-3</v>
      </c>
    </row>
    <row r="960" spans="3:26">
      <c r="C960">
        <v>2012</v>
      </c>
      <c r="D960">
        <v>502</v>
      </c>
      <c r="E960">
        <v>3</v>
      </c>
      <c r="F960">
        <v>5</v>
      </c>
      <c r="G960">
        <v>90</v>
      </c>
      <c r="H960">
        <v>0.62243000000000004</v>
      </c>
      <c r="I960">
        <v>4128.9460131640435</v>
      </c>
      <c r="J960">
        <v>6.915888888888889E-3</v>
      </c>
      <c r="Y960">
        <v>4128.9460131640435</v>
      </c>
      <c r="Z960">
        <v>6.915888888888889E-3</v>
      </c>
    </row>
    <row r="961" spans="3:26">
      <c r="C961">
        <v>2012</v>
      </c>
      <c r="D961">
        <v>502</v>
      </c>
      <c r="E961">
        <v>3</v>
      </c>
      <c r="F961">
        <v>6</v>
      </c>
      <c r="G961">
        <v>90</v>
      </c>
      <c r="H961">
        <v>0.48975000000000002</v>
      </c>
      <c r="I961">
        <v>4171.1223552767997</v>
      </c>
      <c r="J961">
        <v>5.4416666666666667E-3</v>
      </c>
      <c r="Y961">
        <v>4171.1223552767997</v>
      </c>
      <c r="Z961">
        <v>5.4416666666666667E-3</v>
      </c>
    </row>
    <row r="962" spans="3:26">
      <c r="C962">
        <v>2012</v>
      </c>
      <c r="D962">
        <v>502</v>
      </c>
      <c r="E962">
        <v>3</v>
      </c>
      <c r="F962">
        <v>7</v>
      </c>
      <c r="G962">
        <v>90</v>
      </c>
      <c r="H962">
        <v>0.62204999999999999</v>
      </c>
      <c r="I962">
        <v>4231.2979740776118</v>
      </c>
      <c r="J962">
        <v>6.9116666666666667E-3</v>
      </c>
      <c r="Y962">
        <v>4231.2979740776118</v>
      </c>
      <c r="Z962">
        <v>6.9116666666666667E-3</v>
      </c>
    </row>
    <row r="963" spans="3:26">
      <c r="C963">
        <v>2012</v>
      </c>
      <c r="D963">
        <v>502</v>
      </c>
      <c r="E963">
        <v>3</v>
      </c>
      <c r="F963">
        <v>8</v>
      </c>
      <c r="G963">
        <v>90</v>
      </c>
      <c r="H963">
        <v>0.59854499999999999</v>
      </c>
      <c r="I963">
        <v>3995.0945424354459</v>
      </c>
      <c r="J963">
        <v>6.6505000000000002E-3</v>
      </c>
      <c r="Y963">
        <v>3995.0945424354459</v>
      </c>
      <c r="Z963">
        <v>6.6505000000000002E-3</v>
      </c>
    </row>
    <row r="964" spans="3:26">
      <c r="C964">
        <v>2012</v>
      </c>
      <c r="D964">
        <v>502</v>
      </c>
      <c r="E964">
        <v>3</v>
      </c>
      <c r="F964">
        <v>9</v>
      </c>
      <c r="G964">
        <v>90</v>
      </c>
      <c r="H964">
        <v>0.56248500000000001</v>
      </c>
      <c r="I964">
        <v>4089.4721363865597</v>
      </c>
      <c r="J964">
        <v>6.2498333333333338E-3</v>
      </c>
      <c r="Y964">
        <v>4089.4721363865597</v>
      </c>
      <c r="Z964">
        <v>6.2498333333333338E-3</v>
      </c>
    </row>
    <row r="965" spans="3:26">
      <c r="C965">
        <v>2012</v>
      </c>
      <c r="D965">
        <v>502</v>
      </c>
      <c r="E965">
        <v>3</v>
      </c>
      <c r="F965">
        <v>10</v>
      </c>
      <c r="G965">
        <v>90</v>
      </c>
      <c r="H965">
        <v>0.63890500000000006</v>
      </c>
      <c r="I965">
        <v>3537.1602248960494</v>
      </c>
      <c r="J965">
        <v>7.098944444444445E-3</v>
      </c>
      <c r="Y965">
        <v>3537.1602248960494</v>
      </c>
      <c r="Z965">
        <v>7.098944444444445E-3</v>
      </c>
    </row>
    <row r="966" spans="3:26">
      <c r="C966">
        <v>2012</v>
      </c>
      <c r="D966">
        <v>502</v>
      </c>
      <c r="E966">
        <v>3</v>
      </c>
      <c r="F966">
        <v>11</v>
      </c>
      <c r="G966">
        <v>90</v>
      </c>
      <c r="H966">
        <v>0.54388499999999995</v>
      </c>
      <c r="I966">
        <v>3787.2531142751636</v>
      </c>
      <c r="J966">
        <v>6.0431666666666663E-3</v>
      </c>
      <c r="Y966">
        <v>3787.2531142751636</v>
      </c>
      <c r="Z966">
        <v>6.0431666666666663E-3</v>
      </c>
    </row>
    <row r="967" spans="3:26">
      <c r="C967">
        <v>2012</v>
      </c>
      <c r="D967">
        <v>502</v>
      </c>
      <c r="E967">
        <v>3</v>
      </c>
      <c r="F967">
        <v>12</v>
      </c>
      <c r="G967">
        <v>90</v>
      </c>
      <c r="H967">
        <v>0.59776000000000007</v>
      </c>
      <c r="I967">
        <v>4136.3501167722461</v>
      </c>
      <c r="J967">
        <v>6.6417777777777786E-3</v>
      </c>
      <c r="Y967">
        <v>4136.3501167722461</v>
      </c>
      <c r="Z967">
        <v>6.6417777777777786E-3</v>
      </c>
    </row>
    <row r="968" spans="3:26">
      <c r="C968">
        <v>2012</v>
      </c>
      <c r="D968">
        <v>502</v>
      </c>
      <c r="E968">
        <v>3</v>
      </c>
      <c r="F968">
        <v>13</v>
      </c>
      <c r="G968">
        <v>90</v>
      </c>
      <c r="H968">
        <v>0.60538499999999995</v>
      </c>
      <c r="I968">
        <v>4317.817131978647</v>
      </c>
      <c r="J968">
        <v>6.7264999999999998E-3</v>
      </c>
      <c r="Y968">
        <v>4317.817131978647</v>
      </c>
      <c r="Z968">
        <v>6.7264999999999998E-3</v>
      </c>
    </row>
    <row r="969" spans="3:26">
      <c r="C969">
        <v>2012</v>
      </c>
      <c r="D969">
        <v>502</v>
      </c>
      <c r="E969">
        <v>3</v>
      </c>
      <c r="F969">
        <v>14</v>
      </c>
      <c r="G969">
        <v>90</v>
      </c>
      <c r="H969">
        <v>0.58721500000000004</v>
      </c>
      <c r="I969">
        <v>3607.4734687423388</v>
      </c>
      <c r="J969">
        <v>6.5246111111111112E-3</v>
      </c>
      <c r="Y969">
        <v>3607.4734687423388</v>
      </c>
      <c r="Z969">
        <v>6.5246111111111112E-3</v>
      </c>
    </row>
    <row r="970" spans="3:26">
      <c r="C970">
        <v>2012</v>
      </c>
      <c r="D970">
        <v>502</v>
      </c>
      <c r="E970">
        <v>4</v>
      </c>
      <c r="F970">
        <v>1</v>
      </c>
      <c r="G970">
        <v>90</v>
      </c>
      <c r="H970">
        <v>0.34378999999999998</v>
      </c>
      <c r="I970">
        <v>1971.5426927764615</v>
      </c>
      <c r="J970">
        <v>3.8198888888888887E-3</v>
      </c>
      <c r="Y970">
        <v>1971.5426927764615</v>
      </c>
      <c r="Z970">
        <v>3.8198888888888887E-3</v>
      </c>
    </row>
    <row r="971" spans="3:26">
      <c r="C971">
        <v>2012</v>
      </c>
      <c r="D971">
        <v>502</v>
      </c>
      <c r="E971">
        <v>4</v>
      </c>
      <c r="F971">
        <v>2</v>
      </c>
      <c r="G971">
        <v>90</v>
      </c>
      <c r="H971">
        <v>0.41269500000000003</v>
      </c>
      <c r="I971">
        <v>2215.6512902092804</v>
      </c>
      <c r="J971">
        <v>4.5855000000000002E-3</v>
      </c>
      <c r="Y971">
        <v>2215.6512902092804</v>
      </c>
      <c r="Z971">
        <v>4.5855000000000002E-3</v>
      </c>
    </row>
    <row r="972" spans="3:26">
      <c r="C972">
        <v>2012</v>
      </c>
      <c r="D972">
        <v>502</v>
      </c>
      <c r="E972">
        <v>4</v>
      </c>
      <c r="F972">
        <v>3</v>
      </c>
      <c r="G972">
        <v>90</v>
      </c>
      <c r="H972">
        <v>0.51663000000000003</v>
      </c>
      <c r="I972">
        <v>2152.5857005386461</v>
      </c>
      <c r="J972">
        <v>5.7403333333333334E-3</v>
      </c>
      <c r="Y972">
        <v>2152.5857005386461</v>
      </c>
      <c r="Z972">
        <v>5.7403333333333334E-3</v>
      </c>
    </row>
    <row r="973" spans="3:26">
      <c r="C973">
        <v>2012</v>
      </c>
      <c r="D973">
        <v>502</v>
      </c>
      <c r="E973">
        <v>4</v>
      </c>
      <c r="F973">
        <v>4</v>
      </c>
      <c r="G973">
        <v>90</v>
      </c>
      <c r="H973">
        <v>0.56834000000000007</v>
      </c>
      <c r="I973">
        <v>3615.4265709123702</v>
      </c>
      <c r="J973">
        <v>6.3148888888888898E-3</v>
      </c>
      <c r="Y973">
        <v>3615.4265709123702</v>
      </c>
      <c r="Z973">
        <v>6.3148888888888898E-3</v>
      </c>
    </row>
    <row r="974" spans="3:26">
      <c r="C974">
        <v>2012</v>
      </c>
      <c r="D974">
        <v>502</v>
      </c>
      <c r="E974">
        <v>4</v>
      </c>
      <c r="F974">
        <v>5</v>
      </c>
      <c r="G974">
        <v>90</v>
      </c>
      <c r="H974">
        <v>0.52758499999999997</v>
      </c>
      <c r="I974">
        <v>3277.4375327303082</v>
      </c>
      <c r="J974">
        <v>5.8620555555555552E-3</v>
      </c>
      <c r="Y974">
        <v>3277.4375327303082</v>
      </c>
      <c r="Z974">
        <v>5.8620555555555552E-3</v>
      </c>
    </row>
    <row r="975" spans="3:26">
      <c r="C975">
        <v>2012</v>
      </c>
      <c r="D975">
        <v>502</v>
      </c>
      <c r="E975">
        <v>4</v>
      </c>
      <c r="F975">
        <v>6</v>
      </c>
      <c r="G975">
        <v>90</v>
      </c>
      <c r="H975">
        <v>0.48390500000000003</v>
      </c>
      <c r="I975">
        <v>4157.6954145505479</v>
      </c>
      <c r="J975">
        <v>5.3767222222222228E-3</v>
      </c>
      <c r="Y975">
        <v>4157.6954145505479</v>
      </c>
      <c r="Z975">
        <v>5.3767222222222228E-3</v>
      </c>
    </row>
    <row r="976" spans="3:26">
      <c r="C976">
        <v>2012</v>
      </c>
      <c r="D976">
        <v>502</v>
      </c>
      <c r="E976">
        <v>4</v>
      </c>
      <c r="F976">
        <v>7</v>
      </c>
      <c r="G976">
        <v>90</v>
      </c>
      <c r="H976">
        <v>0.59051999999999993</v>
      </c>
      <c r="I976">
        <v>4176.5615576418459</v>
      </c>
      <c r="J976">
        <v>6.5613333333333322E-3</v>
      </c>
      <c r="Y976">
        <v>4176.5615576418459</v>
      </c>
      <c r="Z976">
        <v>6.5613333333333322E-3</v>
      </c>
    </row>
    <row r="977" spans="3:26">
      <c r="C977">
        <v>2012</v>
      </c>
      <c r="D977">
        <v>502</v>
      </c>
      <c r="E977">
        <v>4</v>
      </c>
      <c r="F977">
        <v>8</v>
      </c>
      <c r="G977">
        <v>90</v>
      </c>
      <c r="H977">
        <v>0.55928500000000003</v>
      </c>
      <c r="I977">
        <v>3180.6185269490584</v>
      </c>
      <c r="J977">
        <v>6.2142777777777778E-3</v>
      </c>
      <c r="Y977">
        <v>3180.6185269490584</v>
      </c>
      <c r="Z977">
        <v>6.2142777777777778E-3</v>
      </c>
    </row>
    <row r="978" spans="3:26">
      <c r="C978">
        <v>2012</v>
      </c>
      <c r="D978">
        <v>502</v>
      </c>
      <c r="E978">
        <v>4</v>
      </c>
      <c r="F978">
        <v>9</v>
      </c>
      <c r="G978">
        <v>90</v>
      </c>
      <c r="H978">
        <v>0.55227500000000007</v>
      </c>
      <c r="I978">
        <v>3617.2368494283328</v>
      </c>
      <c r="J978">
        <v>6.13638888888889E-3</v>
      </c>
      <c r="Y978">
        <v>3617.2368494283328</v>
      </c>
      <c r="Z978">
        <v>6.13638888888889E-3</v>
      </c>
    </row>
    <row r="979" spans="3:26">
      <c r="C979">
        <v>2012</v>
      </c>
      <c r="D979">
        <v>502</v>
      </c>
      <c r="E979">
        <v>4</v>
      </c>
      <c r="F979">
        <v>10</v>
      </c>
      <c r="G979">
        <v>90</v>
      </c>
      <c r="H979">
        <v>0.44564000000000004</v>
      </c>
      <c r="I979">
        <v>4091.5392305356813</v>
      </c>
      <c r="J979">
        <v>4.9515555555555563E-3</v>
      </c>
      <c r="Y979">
        <v>4091.5392305356813</v>
      </c>
      <c r="Z979">
        <v>4.9515555555555563E-3</v>
      </c>
    </row>
    <row r="980" spans="3:26">
      <c r="C980">
        <v>2012</v>
      </c>
      <c r="D980">
        <v>502</v>
      </c>
      <c r="E980">
        <v>4</v>
      </c>
      <c r="F980">
        <v>11</v>
      </c>
      <c r="G980">
        <v>90</v>
      </c>
      <c r="H980">
        <v>0.48770500000000006</v>
      </c>
      <c r="I980">
        <v>3887.396438536025</v>
      </c>
      <c r="J980">
        <v>5.418944444444445E-3</v>
      </c>
      <c r="Y980">
        <v>3887.396438536025</v>
      </c>
      <c r="Z980">
        <v>5.418944444444445E-3</v>
      </c>
    </row>
    <row r="981" spans="3:26">
      <c r="C981">
        <v>2012</v>
      </c>
      <c r="D981">
        <v>502</v>
      </c>
      <c r="E981">
        <v>4</v>
      </c>
      <c r="F981">
        <v>12</v>
      </c>
      <c r="G981">
        <v>90</v>
      </c>
      <c r="H981">
        <v>0.56169500000000006</v>
      </c>
      <c r="I981">
        <v>3928.0754743194461</v>
      </c>
      <c r="J981">
        <v>6.2410555555555561E-3</v>
      </c>
      <c r="Y981">
        <v>3928.0754743194461</v>
      </c>
      <c r="Z981">
        <v>6.2410555555555561E-3</v>
      </c>
    </row>
    <row r="982" spans="3:26">
      <c r="C982">
        <v>2012</v>
      </c>
      <c r="D982">
        <v>502</v>
      </c>
      <c r="E982">
        <v>4</v>
      </c>
      <c r="F982">
        <v>13</v>
      </c>
      <c r="G982">
        <v>90</v>
      </c>
      <c r="H982">
        <v>0.61986999999999992</v>
      </c>
      <c r="I982">
        <v>4088.7113718698583</v>
      </c>
      <c r="J982">
        <v>6.8874444444444434E-3</v>
      </c>
      <c r="Y982">
        <v>4088.7113718698583</v>
      </c>
      <c r="Z982">
        <v>6.8874444444444434E-3</v>
      </c>
    </row>
    <row r="983" spans="3:26">
      <c r="C983">
        <v>2012</v>
      </c>
      <c r="D983">
        <v>502</v>
      </c>
      <c r="E983">
        <v>4</v>
      </c>
      <c r="F983">
        <v>14</v>
      </c>
      <c r="G983">
        <v>90</v>
      </c>
      <c r="H983">
        <v>0.558535</v>
      </c>
      <c r="I983">
        <v>4063.0590316178586</v>
      </c>
      <c r="J983">
        <v>6.2059444444444445E-3</v>
      </c>
      <c r="Y983">
        <v>4063.0590316178586</v>
      </c>
      <c r="Z983">
        <v>6.2059444444444445E-3</v>
      </c>
    </row>
    <row r="984" spans="3:26">
      <c r="C984">
        <v>2013</v>
      </c>
      <c r="D984">
        <v>502</v>
      </c>
      <c r="E984">
        <v>1</v>
      </c>
      <c r="F984">
        <v>1</v>
      </c>
      <c r="G984">
        <v>89</v>
      </c>
      <c r="H984">
        <v>0.33230999999999999</v>
      </c>
      <c r="I984">
        <v>1631.4595423753851</v>
      </c>
      <c r="J984">
        <v>3.7338202247191011E-3</v>
      </c>
      <c r="Y984">
        <v>1631.4595423753851</v>
      </c>
      <c r="Z984">
        <v>3.7338202247191011E-3</v>
      </c>
    </row>
    <row r="985" spans="3:26">
      <c r="C985">
        <v>2013</v>
      </c>
      <c r="D985">
        <v>502</v>
      </c>
      <c r="E985">
        <v>1</v>
      </c>
      <c r="F985">
        <v>2</v>
      </c>
      <c r="G985">
        <v>89</v>
      </c>
      <c r="H985">
        <v>0.290265</v>
      </c>
      <c r="I985">
        <v>981.75153384000009</v>
      </c>
      <c r="J985">
        <v>3.2614044943820226E-3</v>
      </c>
      <c r="Y985">
        <v>981.75153384000009</v>
      </c>
      <c r="Z985">
        <v>3.2614044943820226E-3</v>
      </c>
    </row>
    <row r="986" spans="3:26">
      <c r="C986">
        <v>2013</v>
      </c>
      <c r="D986">
        <v>502</v>
      </c>
      <c r="E986">
        <v>1</v>
      </c>
      <c r="F986">
        <v>3</v>
      </c>
      <c r="G986">
        <v>89</v>
      </c>
      <c r="H986">
        <v>0.36256500000000003</v>
      </c>
      <c r="I986">
        <v>2260.4176979999997</v>
      </c>
      <c r="J986">
        <v>4.0737640449438209E-3</v>
      </c>
      <c r="Y986">
        <v>2260.4176979999997</v>
      </c>
      <c r="Z986">
        <v>4.0737640449438209E-3</v>
      </c>
    </row>
    <row r="987" spans="3:26">
      <c r="C987">
        <v>2013</v>
      </c>
      <c r="D987">
        <v>502</v>
      </c>
      <c r="E987">
        <v>1</v>
      </c>
      <c r="F987">
        <v>4</v>
      </c>
      <c r="G987">
        <v>89</v>
      </c>
      <c r="H987">
        <v>0.35922500000000002</v>
      </c>
      <c r="I987">
        <v>2187.8016567507693</v>
      </c>
      <c r="J987">
        <v>4.03623595505618E-3</v>
      </c>
      <c r="Y987">
        <v>2187.8016567507693</v>
      </c>
      <c r="Z987">
        <v>4.03623595505618E-3</v>
      </c>
    </row>
    <row r="988" spans="3:26">
      <c r="C988">
        <v>2013</v>
      </c>
      <c r="D988">
        <v>502</v>
      </c>
      <c r="E988">
        <v>1</v>
      </c>
      <c r="F988">
        <v>5</v>
      </c>
      <c r="G988">
        <v>89</v>
      </c>
      <c r="H988">
        <v>0.35756500000000002</v>
      </c>
      <c r="I988">
        <v>3036.5348428800003</v>
      </c>
      <c r="J988">
        <v>4.0175842696629216E-3</v>
      </c>
      <c r="Y988">
        <v>3036.5348428800003</v>
      </c>
      <c r="Z988">
        <v>4.0175842696629216E-3</v>
      </c>
    </row>
    <row r="989" spans="3:26">
      <c r="C989">
        <v>2013</v>
      </c>
      <c r="D989">
        <v>502</v>
      </c>
      <c r="E989">
        <v>1</v>
      </c>
      <c r="F989">
        <v>6</v>
      </c>
      <c r="G989">
        <v>89</v>
      </c>
      <c r="H989">
        <v>0.39207000000000003</v>
      </c>
      <c r="I989">
        <v>2671.4819918769235</v>
      </c>
      <c r="J989">
        <v>4.4052808988764049E-3</v>
      </c>
      <c r="Y989">
        <v>2671.4819918769235</v>
      </c>
      <c r="Z989">
        <v>4.4052808988764049E-3</v>
      </c>
    </row>
    <row r="990" spans="3:26">
      <c r="C990">
        <v>2013</v>
      </c>
      <c r="D990">
        <v>502</v>
      </c>
      <c r="E990">
        <v>1</v>
      </c>
      <c r="F990">
        <v>7</v>
      </c>
      <c r="G990">
        <v>89</v>
      </c>
      <c r="H990">
        <v>0.33970999999999996</v>
      </c>
      <c r="I990">
        <v>2704.4814663138463</v>
      </c>
      <c r="J990">
        <v>3.8169662921348308E-3</v>
      </c>
      <c r="Y990">
        <v>2704.4814663138463</v>
      </c>
      <c r="Z990">
        <v>3.8169662921348308E-3</v>
      </c>
    </row>
    <row r="991" spans="3:26">
      <c r="C991">
        <v>2013</v>
      </c>
      <c r="D991">
        <v>502</v>
      </c>
      <c r="E991">
        <v>1</v>
      </c>
      <c r="F991">
        <v>8</v>
      </c>
      <c r="G991">
        <v>89</v>
      </c>
      <c r="H991">
        <v>0.212585</v>
      </c>
      <c r="I991">
        <v>1965.3300544984618</v>
      </c>
      <c r="J991">
        <v>2.3885955056179775E-3</v>
      </c>
      <c r="Y991">
        <v>1965.3300544984618</v>
      </c>
      <c r="Z991">
        <v>2.3885955056179775E-3</v>
      </c>
    </row>
    <row r="992" spans="3:26">
      <c r="C992">
        <v>2013</v>
      </c>
      <c r="D992">
        <v>502</v>
      </c>
      <c r="E992">
        <v>1</v>
      </c>
      <c r="F992">
        <v>9</v>
      </c>
      <c r="G992">
        <v>89</v>
      </c>
      <c r="H992">
        <v>0.35945000000000005</v>
      </c>
      <c r="I992">
        <v>2840.2918022769236</v>
      </c>
      <c r="J992">
        <v>4.0387640449438206E-3</v>
      </c>
      <c r="Y992">
        <v>2840.2918022769236</v>
      </c>
      <c r="Z992">
        <v>4.0387640449438206E-3</v>
      </c>
    </row>
    <row r="993" spans="3:26">
      <c r="C993">
        <v>2013</v>
      </c>
      <c r="D993">
        <v>502</v>
      </c>
      <c r="E993">
        <v>1</v>
      </c>
      <c r="F993">
        <v>10</v>
      </c>
      <c r="G993">
        <v>89</v>
      </c>
      <c r="H993">
        <v>0.40025500000000003</v>
      </c>
      <c r="I993">
        <v>2537.2447616492309</v>
      </c>
      <c r="J993">
        <v>4.4972471910112366E-3</v>
      </c>
      <c r="Y993">
        <v>2537.2447616492309</v>
      </c>
      <c r="Z993">
        <v>4.4972471910112366E-3</v>
      </c>
    </row>
    <row r="994" spans="3:26">
      <c r="C994">
        <v>2013</v>
      </c>
      <c r="D994">
        <v>502</v>
      </c>
      <c r="E994">
        <v>1</v>
      </c>
      <c r="F994">
        <v>11</v>
      </c>
      <c r="G994">
        <v>89</v>
      </c>
      <c r="H994">
        <v>0.37936499999999995</v>
      </c>
      <c r="I994">
        <v>3202.9889351815391</v>
      </c>
      <c r="J994">
        <v>4.2625280898876397E-3</v>
      </c>
      <c r="Y994">
        <v>3202.9889351815391</v>
      </c>
      <c r="Z994">
        <v>4.2625280898876397E-3</v>
      </c>
    </row>
    <row r="995" spans="3:26">
      <c r="C995">
        <v>2013</v>
      </c>
      <c r="D995">
        <v>502</v>
      </c>
      <c r="E995">
        <v>1</v>
      </c>
      <c r="F995">
        <v>12</v>
      </c>
      <c r="G995">
        <v>89</v>
      </c>
      <c r="H995">
        <v>0.36263999999999996</v>
      </c>
      <c r="I995">
        <v>3297.4108845784617</v>
      </c>
      <c r="J995">
        <v>4.0746067415730336E-3</v>
      </c>
      <c r="Y995">
        <v>3297.4108845784617</v>
      </c>
      <c r="Z995">
        <v>4.0746067415730336E-3</v>
      </c>
    </row>
    <row r="996" spans="3:26">
      <c r="C996">
        <v>2013</v>
      </c>
      <c r="D996">
        <v>502</v>
      </c>
      <c r="E996">
        <v>1</v>
      </c>
      <c r="F996">
        <v>13</v>
      </c>
      <c r="G996">
        <v>89</v>
      </c>
      <c r="H996">
        <v>0.43681999999999999</v>
      </c>
      <c r="I996">
        <v>3614.1911467200002</v>
      </c>
      <c r="J996">
        <v>4.908089887640449E-3</v>
      </c>
      <c r="Y996">
        <v>3614.1911467200002</v>
      </c>
      <c r="Z996">
        <v>4.908089887640449E-3</v>
      </c>
    </row>
    <row r="997" spans="3:26">
      <c r="C997">
        <v>2013</v>
      </c>
      <c r="D997">
        <v>502</v>
      </c>
      <c r="E997">
        <v>1</v>
      </c>
      <c r="F997">
        <v>14</v>
      </c>
      <c r="G997">
        <v>89</v>
      </c>
      <c r="H997">
        <v>0.30847000000000002</v>
      </c>
      <c r="I997">
        <v>2303.5840965415387</v>
      </c>
      <c r="J997">
        <v>3.4659550561797754E-3</v>
      </c>
      <c r="Y997">
        <v>2303.5840965415387</v>
      </c>
      <c r="Z997">
        <v>3.4659550561797754E-3</v>
      </c>
    </row>
    <row r="998" spans="3:26">
      <c r="C998">
        <v>2013</v>
      </c>
      <c r="D998">
        <v>502</v>
      </c>
      <c r="E998">
        <v>2</v>
      </c>
      <c r="F998">
        <v>1</v>
      </c>
      <c r="G998">
        <v>89</v>
      </c>
      <c r="H998">
        <v>0.35148000000000001</v>
      </c>
      <c r="I998">
        <v>1308.48734016</v>
      </c>
      <c r="J998">
        <v>3.9492134831460675E-3</v>
      </c>
      <c r="Y998">
        <v>1308.48734016</v>
      </c>
      <c r="Z998">
        <v>3.9492134831460675E-3</v>
      </c>
    </row>
    <row r="999" spans="3:26">
      <c r="C999">
        <v>2013</v>
      </c>
      <c r="D999">
        <v>502</v>
      </c>
      <c r="E999">
        <v>2</v>
      </c>
      <c r="F999">
        <v>2</v>
      </c>
      <c r="G999">
        <v>89</v>
      </c>
      <c r="H999">
        <v>0.29415999999999998</v>
      </c>
      <c r="I999">
        <v>1744.1258874092312</v>
      </c>
      <c r="J999">
        <v>3.3051685393258425E-3</v>
      </c>
      <c r="Y999">
        <v>1744.1258874092312</v>
      </c>
      <c r="Z999">
        <v>3.3051685393258425E-3</v>
      </c>
    </row>
    <row r="1000" spans="3:26">
      <c r="C1000">
        <v>2013</v>
      </c>
      <c r="D1000">
        <v>502</v>
      </c>
      <c r="E1000">
        <v>2</v>
      </c>
      <c r="F1000">
        <v>3</v>
      </c>
      <c r="G1000">
        <v>89</v>
      </c>
      <c r="H1000">
        <v>0.39544499999999999</v>
      </c>
      <c r="I1000">
        <v>1877.8221426461544</v>
      </c>
      <c r="J1000">
        <v>4.443202247191011E-3</v>
      </c>
      <c r="Y1000">
        <v>1877.8221426461544</v>
      </c>
      <c r="Z1000">
        <v>4.443202247191011E-3</v>
      </c>
    </row>
    <row r="1001" spans="3:26">
      <c r="C1001">
        <v>2013</v>
      </c>
      <c r="D1001">
        <v>502</v>
      </c>
      <c r="E1001">
        <v>2</v>
      </c>
      <c r="F1001">
        <v>4</v>
      </c>
      <c r="G1001">
        <v>89</v>
      </c>
      <c r="H1001">
        <v>0.31605</v>
      </c>
      <c r="I1001">
        <v>2391.7790635200004</v>
      </c>
      <c r="J1001">
        <v>3.5511235955056181E-3</v>
      </c>
      <c r="Y1001">
        <v>2391.7790635200004</v>
      </c>
      <c r="Z1001">
        <v>3.5511235955056181E-3</v>
      </c>
    </row>
    <row r="1002" spans="3:26">
      <c r="C1002">
        <v>2013</v>
      </c>
      <c r="D1002">
        <v>502</v>
      </c>
      <c r="E1002">
        <v>2</v>
      </c>
      <c r="F1002">
        <v>5</v>
      </c>
      <c r="G1002">
        <v>89</v>
      </c>
      <c r="H1002">
        <v>0.31900000000000001</v>
      </c>
      <c r="I1002">
        <v>2815.9521496615389</v>
      </c>
      <c r="J1002">
        <v>3.5842696629213482E-3</v>
      </c>
      <c r="Y1002">
        <v>2815.9521496615389</v>
      </c>
      <c r="Z1002">
        <v>3.5842696629213482E-3</v>
      </c>
    </row>
    <row r="1003" spans="3:26">
      <c r="C1003">
        <v>2013</v>
      </c>
      <c r="D1003">
        <v>502</v>
      </c>
      <c r="E1003">
        <v>2</v>
      </c>
      <c r="F1003">
        <v>6</v>
      </c>
      <c r="G1003">
        <v>89</v>
      </c>
      <c r="H1003">
        <v>0.28569500000000003</v>
      </c>
      <c r="I1003">
        <v>2547.6058963384617</v>
      </c>
      <c r="J1003">
        <v>3.2100561797752812E-3</v>
      </c>
      <c r="Y1003">
        <v>2547.6058963384617</v>
      </c>
      <c r="Z1003">
        <v>3.2100561797752812E-3</v>
      </c>
    </row>
    <row r="1004" spans="3:26">
      <c r="C1004">
        <v>2013</v>
      </c>
      <c r="D1004">
        <v>502</v>
      </c>
      <c r="E1004">
        <v>2</v>
      </c>
      <c r="F1004">
        <v>7</v>
      </c>
      <c r="G1004">
        <v>89</v>
      </c>
      <c r="H1004">
        <v>0.34385500000000002</v>
      </c>
      <c r="I1004">
        <v>2671.0879414153851</v>
      </c>
      <c r="J1004">
        <v>3.863539325842697E-3</v>
      </c>
      <c r="Y1004">
        <v>2671.0879414153851</v>
      </c>
      <c r="Z1004">
        <v>3.863539325842697E-3</v>
      </c>
    </row>
    <row r="1005" spans="3:26">
      <c r="C1005">
        <v>2013</v>
      </c>
      <c r="D1005">
        <v>502</v>
      </c>
      <c r="E1005">
        <v>2</v>
      </c>
      <c r="F1005">
        <v>8</v>
      </c>
      <c r="G1005">
        <v>89</v>
      </c>
      <c r="H1005">
        <v>0.319795</v>
      </c>
      <c r="I1005">
        <v>2276.4873572861538</v>
      </c>
      <c r="J1005">
        <v>3.5932022471910114E-3</v>
      </c>
      <c r="Y1005">
        <v>2276.4873572861538</v>
      </c>
      <c r="Z1005">
        <v>3.5932022471910114E-3</v>
      </c>
    </row>
    <row r="1006" spans="3:26">
      <c r="C1006">
        <v>2013</v>
      </c>
      <c r="D1006">
        <v>502</v>
      </c>
      <c r="E1006">
        <v>2</v>
      </c>
      <c r="F1006">
        <v>9</v>
      </c>
      <c r="G1006">
        <v>89</v>
      </c>
      <c r="H1006">
        <v>0.31706999999999996</v>
      </c>
      <c r="I1006">
        <v>2680.2549624738467</v>
      </c>
      <c r="J1006">
        <v>3.562584269662921E-3</v>
      </c>
      <c r="Y1006">
        <v>2680.2549624738467</v>
      </c>
      <c r="Z1006">
        <v>3.562584269662921E-3</v>
      </c>
    </row>
    <row r="1007" spans="3:26">
      <c r="C1007">
        <v>2013</v>
      </c>
      <c r="D1007">
        <v>502</v>
      </c>
      <c r="E1007">
        <v>2</v>
      </c>
      <c r="F1007">
        <v>10</v>
      </c>
      <c r="G1007">
        <v>89</v>
      </c>
      <c r="H1007">
        <v>0.27842</v>
      </c>
      <c r="I1007">
        <v>3116.4558760246159</v>
      </c>
      <c r="J1007">
        <v>3.1283146067415729E-3</v>
      </c>
      <c r="Y1007">
        <v>3116.4558760246159</v>
      </c>
      <c r="Z1007">
        <v>3.1283146067415729E-3</v>
      </c>
    </row>
    <row r="1008" spans="3:26">
      <c r="C1008">
        <v>2013</v>
      </c>
      <c r="D1008">
        <v>502</v>
      </c>
      <c r="E1008">
        <v>2</v>
      </c>
      <c r="F1008">
        <v>11</v>
      </c>
      <c r="G1008">
        <v>89</v>
      </c>
      <c r="H1008">
        <v>0.375305</v>
      </c>
      <c r="I1008">
        <v>2543.4271319261543</v>
      </c>
      <c r="J1008">
        <v>4.2169101123595504E-3</v>
      </c>
      <c r="Y1008">
        <v>2543.4271319261543</v>
      </c>
      <c r="Z1008">
        <v>4.2169101123595504E-3</v>
      </c>
    </row>
    <row r="1009" spans="3:26">
      <c r="C1009">
        <v>2013</v>
      </c>
      <c r="D1009">
        <v>502</v>
      </c>
      <c r="E1009">
        <v>2</v>
      </c>
      <c r="F1009">
        <v>12</v>
      </c>
      <c r="G1009">
        <v>89</v>
      </c>
      <c r="H1009">
        <v>0.34250999999999998</v>
      </c>
      <c r="I1009">
        <v>2474.1845848246153</v>
      </c>
      <c r="J1009">
        <v>3.8484269662921347E-3</v>
      </c>
      <c r="Y1009">
        <v>2474.1845848246153</v>
      </c>
      <c r="Z1009">
        <v>3.8484269662921347E-3</v>
      </c>
    </row>
    <row r="1010" spans="3:26">
      <c r="C1010">
        <v>2013</v>
      </c>
      <c r="D1010">
        <v>502</v>
      </c>
      <c r="E1010">
        <v>2</v>
      </c>
      <c r="F1010">
        <v>13</v>
      </c>
      <c r="G1010">
        <v>89</v>
      </c>
      <c r="H1010">
        <v>0.22894000000000003</v>
      </c>
      <c r="I1010">
        <v>3080.9426411076934</v>
      </c>
      <c r="J1010">
        <v>2.5723595505617982E-3</v>
      </c>
      <c r="Y1010">
        <v>3080.9426411076934</v>
      </c>
      <c r="Z1010">
        <v>2.5723595505617982E-3</v>
      </c>
    </row>
    <row r="1011" spans="3:26">
      <c r="C1011">
        <v>2013</v>
      </c>
      <c r="D1011">
        <v>502</v>
      </c>
      <c r="E1011">
        <v>2</v>
      </c>
      <c r="F1011">
        <v>14</v>
      </c>
      <c r="G1011">
        <v>89</v>
      </c>
      <c r="H1011">
        <v>0.36880499999999999</v>
      </c>
      <c r="I1011">
        <v>2556.7373121230776</v>
      </c>
      <c r="J1011">
        <v>4.1438764044943819E-3</v>
      </c>
      <c r="Y1011">
        <v>2556.7373121230776</v>
      </c>
      <c r="Z1011">
        <v>4.1438764044943819E-3</v>
      </c>
    </row>
    <row r="1012" spans="3:26">
      <c r="C1012">
        <v>2013</v>
      </c>
      <c r="D1012">
        <v>502</v>
      </c>
      <c r="E1012">
        <v>3</v>
      </c>
      <c r="F1012">
        <v>1</v>
      </c>
      <c r="G1012">
        <v>89</v>
      </c>
      <c r="H1012">
        <v>0.38376500000000002</v>
      </c>
      <c r="I1012">
        <v>1814.5268021353847</v>
      </c>
      <c r="J1012">
        <v>4.3119662921348315E-3</v>
      </c>
      <c r="Y1012">
        <v>1814.5268021353847</v>
      </c>
      <c r="Z1012">
        <v>4.3119662921348315E-3</v>
      </c>
    </row>
    <row r="1013" spans="3:26">
      <c r="C1013">
        <v>2013</v>
      </c>
      <c r="D1013">
        <v>502</v>
      </c>
      <c r="E1013">
        <v>3</v>
      </c>
      <c r="F1013">
        <v>2</v>
      </c>
      <c r="G1013">
        <v>89</v>
      </c>
      <c r="H1013">
        <v>0.41469</v>
      </c>
      <c r="I1013">
        <v>1686.2502888000004</v>
      </c>
      <c r="J1013">
        <v>4.6594382022471913E-3</v>
      </c>
      <c r="Y1013">
        <v>1686.2502888000004</v>
      </c>
      <c r="Z1013">
        <v>4.6594382022471913E-3</v>
      </c>
    </row>
    <row r="1014" spans="3:26">
      <c r="C1014">
        <v>2013</v>
      </c>
      <c r="D1014">
        <v>502</v>
      </c>
      <c r="E1014">
        <v>3</v>
      </c>
      <c r="F1014">
        <v>3</v>
      </c>
      <c r="G1014">
        <v>89</v>
      </c>
      <c r="H1014">
        <v>0.42118500000000003</v>
      </c>
      <c r="I1014">
        <v>1893.5813464615385</v>
      </c>
      <c r="J1014">
        <v>4.7324157303370792E-3</v>
      </c>
      <c r="Y1014">
        <v>1893.5813464615385</v>
      </c>
      <c r="Z1014">
        <v>4.7324157303370792E-3</v>
      </c>
    </row>
    <row r="1015" spans="3:26">
      <c r="C1015">
        <v>2013</v>
      </c>
      <c r="D1015">
        <v>502</v>
      </c>
      <c r="E1015">
        <v>3</v>
      </c>
      <c r="F1015">
        <v>4</v>
      </c>
      <c r="G1015">
        <v>89</v>
      </c>
      <c r="H1015">
        <v>0.35722999999999999</v>
      </c>
      <c r="I1015">
        <v>2434.4887857230774</v>
      </c>
      <c r="J1015">
        <v>4.0138202247191014E-3</v>
      </c>
      <c r="Y1015">
        <v>2434.4887857230774</v>
      </c>
      <c r="Z1015">
        <v>4.0138202247191014E-3</v>
      </c>
    </row>
    <row r="1016" spans="3:26">
      <c r="C1016">
        <v>2013</v>
      </c>
      <c r="D1016">
        <v>502</v>
      </c>
      <c r="E1016">
        <v>3</v>
      </c>
      <c r="F1016">
        <v>5</v>
      </c>
      <c r="G1016">
        <v>89</v>
      </c>
      <c r="H1016">
        <v>0.2092</v>
      </c>
      <c r="I1016">
        <v>2732.6290537107693</v>
      </c>
      <c r="J1016">
        <v>2.3505617977528088E-3</v>
      </c>
      <c r="Y1016">
        <v>2732.6290537107693</v>
      </c>
      <c r="Z1016">
        <v>2.3505617977528088E-3</v>
      </c>
    </row>
    <row r="1017" spans="3:26">
      <c r="C1017">
        <v>2013</v>
      </c>
      <c r="D1017">
        <v>502</v>
      </c>
      <c r="E1017">
        <v>3</v>
      </c>
      <c r="F1017">
        <v>6</v>
      </c>
      <c r="G1017">
        <v>89</v>
      </c>
      <c r="H1017">
        <v>0.32799499999999998</v>
      </c>
      <c r="I1017">
        <v>2634.7314385107702</v>
      </c>
      <c r="J1017">
        <v>3.6853370786516853E-3</v>
      </c>
      <c r="Y1017">
        <v>2634.7314385107702</v>
      </c>
      <c r="Z1017">
        <v>3.6853370786516853E-3</v>
      </c>
    </row>
    <row r="1018" spans="3:26">
      <c r="C1018">
        <v>2013</v>
      </c>
      <c r="D1018">
        <v>502</v>
      </c>
      <c r="E1018">
        <v>3</v>
      </c>
      <c r="F1018">
        <v>7</v>
      </c>
      <c r="G1018">
        <v>89</v>
      </c>
      <c r="H1018">
        <v>0.22011</v>
      </c>
      <c r="I1018">
        <v>2648.8882642707695</v>
      </c>
      <c r="J1018">
        <v>2.4731460674157304E-3</v>
      </c>
      <c r="Y1018">
        <v>2648.8882642707695</v>
      </c>
      <c r="Z1018">
        <v>2.4731460674157304E-3</v>
      </c>
    </row>
    <row r="1019" spans="3:26">
      <c r="C1019">
        <v>2013</v>
      </c>
      <c r="D1019">
        <v>502</v>
      </c>
      <c r="E1019">
        <v>3</v>
      </c>
      <c r="F1019">
        <v>8</v>
      </c>
      <c r="G1019">
        <v>89</v>
      </c>
      <c r="H1019">
        <v>0.368145</v>
      </c>
      <c r="I1019">
        <v>2636.5229607876931</v>
      </c>
      <c r="J1019">
        <v>4.1364606741573036E-3</v>
      </c>
      <c r="Y1019">
        <v>2636.5229607876931</v>
      </c>
      <c r="Z1019">
        <v>4.1364606741573036E-3</v>
      </c>
    </row>
    <row r="1020" spans="3:26">
      <c r="C1020">
        <v>2013</v>
      </c>
      <c r="D1020">
        <v>502</v>
      </c>
      <c r="E1020">
        <v>3</v>
      </c>
      <c r="F1020">
        <v>9</v>
      </c>
      <c r="G1020">
        <v>89</v>
      </c>
      <c r="H1020">
        <v>0.31170500000000001</v>
      </c>
      <c r="I1020">
        <v>2529.9100752369236</v>
      </c>
      <c r="J1020">
        <v>3.502303370786517E-3</v>
      </c>
      <c r="Y1020">
        <v>2529.9100752369236</v>
      </c>
      <c r="Z1020">
        <v>3.502303370786517E-3</v>
      </c>
    </row>
    <row r="1021" spans="3:26">
      <c r="C1021">
        <v>2013</v>
      </c>
      <c r="D1021">
        <v>502</v>
      </c>
      <c r="E1021">
        <v>3</v>
      </c>
      <c r="F1021">
        <v>10</v>
      </c>
      <c r="G1021">
        <v>89</v>
      </c>
      <c r="H1021">
        <v>0.31718000000000002</v>
      </c>
      <c r="I1021">
        <v>2013.4212394153849</v>
      </c>
      <c r="J1021">
        <v>3.5638202247191015E-3</v>
      </c>
      <c r="Y1021">
        <v>2013.4212394153849</v>
      </c>
      <c r="Z1021">
        <v>3.5638202247191015E-3</v>
      </c>
    </row>
    <row r="1022" spans="3:26">
      <c r="C1022">
        <v>2013</v>
      </c>
      <c r="D1022">
        <v>502</v>
      </c>
      <c r="E1022">
        <v>3</v>
      </c>
      <c r="F1022">
        <v>11</v>
      </c>
      <c r="G1022">
        <v>89</v>
      </c>
      <c r="H1022">
        <v>0.339675</v>
      </c>
      <c r="I1022">
        <v>2135.6544259938464</v>
      </c>
      <c r="J1022">
        <v>3.8165730337078652E-3</v>
      </c>
      <c r="Y1022">
        <v>2135.6544259938464</v>
      </c>
      <c r="Z1022">
        <v>3.8165730337078652E-3</v>
      </c>
    </row>
    <row r="1023" spans="3:26">
      <c r="C1023">
        <v>2013</v>
      </c>
      <c r="D1023">
        <v>502</v>
      </c>
      <c r="E1023">
        <v>3</v>
      </c>
      <c r="F1023">
        <v>12</v>
      </c>
      <c r="G1023">
        <v>89</v>
      </c>
      <c r="H1023">
        <v>0.28323999999999999</v>
      </c>
      <c r="I1023">
        <v>2444.6631686400001</v>
      </c>
      <c r="J1023">
        <v>3.1824719101123593E-3</v>
      </c>
      <c r="Y1023">
        <v>2444.6631686400001</v>
      </c>
      <c r="Z1023">
        <v>3.1824719101123593E-3</v>
      </c>
    </row>
    <row r="1024" spans="3:26">
      <c r="C1024">
        <v>2013</v>
      </c>
      <c r="D1024">
        <v>502</v>
      </c>
      <c r="E1024">
        <v>3</v>
      </c>
      <c r="F1024">
        <v>13</v>
      </c>
      <c r="G1024">
        <v>89</v>
      </c>
      <c r="H1024">
        <v>0.47282999999999997</v>
      </c>
      <c r="I1024">
        <v>2347.7458946953852</v>
      </c>
      <c r="J1024">
        <v>5.312696629213483E-3</v>
      </c>
      <c r="Y1024">
        <v>2347.7458946953852</v>
      </c>
      <c r="Z1024">
        <v>5.312696629213483E-3</v>
      </c>
    </row>
    <row r="1025" spans="3:26">
      <c r="C1025">
        <v>2013</v>
      </c>
      <c r="D1025">
        <v>502</v>
      </c>
      <c r="E1025">
        <v>3</v>
      </c>
      <c r="F1025">
        <v>14</v>
      </c>
      <c r="G1025">
        <v>89</v>
      </c>
      <c r="H1025">
        <v>0.40846499999999997</v>
      </c>
      <c r="I1025">
        <v>2856.7093518276924</v>
      </c>
      <c r="J1025">
        <v>4.5894943820224713E-3</v>
      </c>
      <c r="Y1025">
        <v>2856.7093518276924</v>
      </c>
      <c r="Z1025">
        <v>4.5894943820224713E-3</v>
      </c>
    </row>
    <row r="1026" spans="3:26">
      <c r="C1026">
        <v>2013</v>
      </c>
      <c r="D1026">
        <v>502</v>
      </c>
      <c r="E1026">
        <v>4</v>
      </c>
      <c r="F1026">
        <v>1</v>
      </c>
      <c r="G1026">
        <v>89</v>
      </c>
      <c r="H1026">
        <v>0.37942500000000001</v>
      </c>
      <c r="I1026">
        <v>1734.6661431507694</v>
      </c>
      <c r="J1026">
        <v>4.2632022471910114E-3</v>
      </c>
      <c r="Y1026">
        <v>1734.6661431507694</v>
      </c>
      <c r="Z1026">
        <v>4.2632022471910114E-3</v>
      </c>
    </row>
    <row r="1027" spans="3:26">
      <c r="C1027">
        <v>2013</v>
      </c>
      <c r="D1027">
        <v>502</v>
      </c>
      <c r="E1027">
        <v>4</v>
      </c>
      <c r="F1027">
        <v>2</v>
      </c>
      <c r="G1027">
        <v>89</v>
      </c>
      <c r="H1027">
        <v>0.316575</v>
      </c>
      <c r="I1027">
        <v>1773.0193560369232</v>
      </c>
      <c r="J1027">
        <v>3.5570224719101125E-3</v>
      </c>
      <c r="Y1027">
        <v>1773.0193560369232</v>
      </c>
      <c r="Z1027">
        <v>3.5570224719101125E-3</v>
      </c>
    </row>
    <row r="1028" spans="3:26">
      <c r="C1028">
        <v>2013</v>
      </c>
      <c r="D1028">
        <v>502</v>
      </c>
      <c r="E1028">
        <v>4</v>
      </c>
      <c r="F1028">
        <v>3</v>
      </c>
      <c r="G1028">
        <v>89</v>
      </c>
      <c r="H1028">
        <v>0.39586500000000002</v>
      </c>
      <c r="I1028">
        <v>1509.0707058646153</v>
      </c>
      <c r="J1028">
        <v>4.4479213483146068E-3</v>
      </c>
      <c r="Y1028">
        <v>1509.0707058646153</v>
      </c>
      <c r="Z1028">
        <v>4.4479213483146068E-3</v>
      </c>
    </row>
    <row r="1029" spans="3:26">
      <c r="C1029">
        <v>2013</v>
      </c>
      <c r="D1029">
        <v>502</v>
      </c>
      <c r="E1029">
        <v>4</v>
      </c>
      <c r="F1029">
        <v>4</v>
      </c>
      <c r="G1029">
        <v>89</v>
      </c>
      <c r="H1029">
        <v>0.33165</v>
      </c>
      <c r="I1029">
        <v>2536.6477752000005</v>
      </c>
      <c r="J1029">
        <v>3.7264044943820223E-3</v>
      </c>
      <c r="Y1029">
        <v>2536.6477752000005</v>
      </c>
      <c r="Z1029">
        <v>3.7264044943820223E-3</v>
      </c>
    </row>
    <row r="1030" spans="3:26">
      <c r="C1030">
        <v>2013</v>
      </c>
      <c r="D1030">
        <v>502</v>
      </c>
      <c r="E1030">
        <v>4</v>
      </c>
      <c r="F1030">
        <v>5</v>
      </c>
      <c r="G1030">
        <v>89</v>
      </c>
      <c r="H1030">
        <v>0.31131999999999999</v>
      </c>
      <c r="I1030">
        <v>2182.1219822769231</v>
      </c>
      <c r="J1030">
        <v>3.4979775280898876E-3</v>
      </c>
      <c r="Y1030">
        <v>2182.1219822769231</v>
      </c>
      <c r="Z1030">
        <v>3.4979775280898876E-3</v>
      </c>
    </row>
    <row r="1031" spans="3:26">
      <c r="C1031">
        <v>2013</v>
      </c>
      <c r="D1031">
        <v>502</v>
      </c>
      <c r="E1031">
        <v>4</v>
      </c>
      <c r="F1031">
        <v>6</v>
      </c>
      <c r="G1031">
        <v>89</v>
      </c>
      <c r="H1031">
        <v>0.30462</v>
      </c>
      <c r="I1031">
        <v>2387.5084009107691</v>
      </c>
      <c r="J1031">
        <v>3.4226966292134832E-3</v>
      </c>
      <c r="Y1031">
        <v>2387.5084009107691</v>
      </c>
      <c r="Z1031">
        <v>3.4226966292134832E-3</v>
      </c>
    </row>
    <row r="1032" spans="3:26">
      <c r="C1032">
        <v>2013</v>
      </c>
      <c r="D1032">
        <v>502</v>
      </c>
      <c r="E1032">
        <v>4</v>
      </c>
      <c r="F1032">
        <v>7</v>
      </c>
      <c r="G1032">
        <v>89</v>
      </c>
      <c r="H1032">
        <v>0.30599500000000002</v>
      </c>
      <c r="I1032">
        <v>2696.7406264615393</v>
      </c>
      <c r="J1032">
        <v>3.4381460674157305E-3</v>
      </c>
      <c r="Y1032">
        <v>2696.7406264615393</v>
      </c>
      <c r="Z1032">
        <v>3.4381460674157305E-3</v>
      </c>
    </row>
    <row r="1033" spans="3:26">
      <c r="C1033">
        <v>2013</v>
      </c>
      <c r="D1033">
        <v>502</v>
      </c>
      <c r="E1033">
        <v>4</v>
      </c>
      <c r="F1033">
        <v>8</v>
      </c>
      <c r="G1033">
        <v>89</v>
      </c>
      <c r="H1033">
        <v>0.36191000000000001</v>
      </c>
      <c r="I1033">
        <v>2516.6024282215385</v>
      </c>
      <c r="J1033">
        <v>4.0664044943820223E-3</v>
      </c>
      <c r="Y1033">
        <v>2516.6024282215385</v>
      </c>
      <c r="Z1033">
        <v>4.0664044943820223E-3</v>
      </c>
    </row>
    <row r="1034" spans="3:26">
      <c r="C1034">
        <v>2013</v>
      </c>
      <c r="D1034">
        <v>502</v>
      </c>
      <c r="E1034">
        <v>4</v>
      </c>
      <c r="F1034">
        <v>9</v>
      </c>
      <c r="G1034">
        <v>89</v>
      </c>
      <c r="H1034">
        <v>0.31856499999999999</v>
      </c>
      <c r="I1034">
        <v>2446.2272675076924</v>
      </c>
      <c r="J1034">
        <v>3.5793820224719101E-3</v>
      </c>
      <c r="Y1034">
        <v>2446.2272675076924</v>
      </c>
      <c r="Z1034">
        <v>3.5793820224719101E-3</v>
      </c>
    </row>
    <row r="1035" spans="3:26">
      <c r="C1035">
        <v>2013</v>
      </c>
      <c r="D1035">
        <v>502</v>
      </c>
      <c r="E1035">
        <v>4</v>
      </c>
      <c r="F1035">
        <v>10</v>
      </c>
      <c r="G1035">
        <v>89</v>
      </c>
      <c r="H1035">
        <v>0.40928500000000001</v>
      </c>
      <c r="I1035">
        <v>2524.4344626092311</v>
      </c>
      <c r="J1035">
        <v>4.5987078651685397E-3</v>
      </c>
      <c r="Y1035">
        <v>2524.4344626092311</v>
      </c>
      <c r="Z1035">
        <v>4.5987078651685397E-3</v>
      </c>
    </row>
    <row r="1036" spans="3:26">
      <c r="C1036">
        <v>2013</v>
      </c>
      <c r="D1036">
        <v>502</v>
      </c>
      <c r="E1036">
        <v>4</v>
      </c>
      <c r="F1036">
        <v>11</v>
      </c>
      <c r="G1036">
        <v>89</v>
      </c>
      <c r="H1036">
        <v>0.42839499999999997</v>
      </c>
      <c r="I1036">
        <v>3046.0216077415389</v>
      </c>
      <c r="J1036">
        <v>4.8134269662921348E-3</v>
      </c>
      <c r="Y1036">
        <v>3046.0216077415389</v>
      </c>
      <c r="Z1036">
        <v>4.8134269662921348E-3</v>
      </c>
    </row>
    <row r="1037" spans="3:26">
      <c r="C1037">
        <v>2013</v>
      </c>
      <c r="D1037">
        <v>502</v>
      </c>
      <c r="E1037">
        <v>4</v>
      </c>
      <c r="F1037">
        <v>12</v>
      </c>
      <c r="G1037">
        <v>89</v>
      </c>
      <c r="H1037">
        <v>0.30656</v>
      </c>
      <c r="I1037">
        <v>3016.943216861539</v>
      </c>
      <c r="J1037">
        <v>3.444494382022472E-3</v>
      </c>
      <c r="Y1037">
        <v>3016.943216861539</v>
      </c>
      <c r="Z1037">
        <v>3.444494382022472E-3</v>
      </c>
    </row>
    <row r="1038" spans="3:26">
      <c r="C1038">
        <v>2013</v>
      </c>
      <c r="D1038">
        <v>502</v>
      </c>
      <c r="E1038">
        <v>4</v>
      </c>
      <c r="F1038">
        <v>13</v>
      </c>
      <c r="G1038">
        <v>89</v>
      </c>
      <c r="H1038">
        <v>0.29415999999999998</v>
      </c>
      <c r="I1038">
        <v>2712.2071070769234</v>
      </c>
      <c r="J1038">
        <v>3.3051685393258425E-3</v>
      </c>
      <c r="Y1038">
        <v>2712.2071070769234</v>
      </c>
      <c r="Z1038">
        <v>3.3051685393258425E-3</v>
      </c>
    </row>
    <row r="1039" spans="3:26">
      <c r="C1039">
        <v>2013</v>
      </c>
      <c r="D1039">
        <v>502</v>
      </c>
      <c r="E1039">
        <v>4</v>
      </c>
      <c r="F1039">
        <v>14</v>
      </c>
      <c r="G1039">
        <v>89</v>
      </c>
      <c r="H1039">
        <v>0.46953</v>
      </c>
      <c r="I1039">
        <v>2690.7230537169239</v>
      </c>
      <c r="J1039">
        <v>5.2756179775280895E-3</v>
      </c>
      <c r="Y1039">
        <v>2690.7230537169239</v>
      </c>
      <c r="Z1039">
        <v>5.2756179775280895E-3</v>
      </c>
    </row>
    <row r="1040" spans="3:26">
      <c r="C1040">
        <v>2014</v>
      </c>
      <c r="D1040">
        <v>502</v>
      </c>
      <c r="E1040">
        <v>1</v>
      </c>
      <c r="F1040">
        <v>1</v>
      </c>
      <c r="G1040">
        <v>76</v>
      </c>
      <c r="H1040">
        <v>0.34931000000000001</v>
      </c>
      <c r="I1040">
        <v>2025.1025840639998</v>
      </c>
      <c r="J1040">
        <v>4.5961842105263157E-3</v>
      </c>
      <c r="Y1040">
        <v>2025.1025840639998</v>
      </c>
      <c r="Z1040">
        <v>4.5961842105263157E-3</v>
      </c>
    </row>
    <row r="1041" spans="3:26">
      <c r="C1041">
        <v>2014</v>
      </c>
      <c r="D1041">
        <v>502</v>
      </c>
      <c r="E1041">
        <v>1</v>
      </c>
      <c r="F1041">
        <v>2</v>
      </c>
      <c r="G1041">
        <v>76</v>
      </c>
      <c r="H1041">
        <v>0.31590499999999999</v>
      </c>
      <c r="I1041">
        <v>1457.0022855360003</v>
      </c>
      <c r="J1041">
        <v>4.1566447368421048E-3</v>
      </c>
      <c r="Y1041">
        <v>1457.0022855360003</v>
      </c>
      <c r="Z1041">
        <v>4.1566447368421048E-3</v>
      </c>
    </row>
    <row r="1042" spans="3:26">
      <c r="C1042">
        <v>2014</v>
      </c>
      <c r="D1042">
        <v>502</v>
      </c>
      <c r="E1042">
        <v>1</v>
      </c>
      <c r="F1042">
        <v>3</v>
      </c>
      <c r="G1042">
        <v>76</v>
      </c>
      <c r="H1042">
        <v>0.36593500000000001</v>
      </c>
      <c r="I1042">
        <v>2307.4809743999999</v>
      </c>
      <c r="J1042">
        <v>4.8149342105263159E-3</v>
      </c>
      <c r="Y1042">
        <v>2307.4809743999999</v>
      </c>
      <c r="Z1042">
        <v>4.8149342105263159E-3</v>
      </c>
    </row>
    <row r="1043" spans="3:26">
      <c r="C1043">
        <v>2014</v>
      </c>
      <c r="D1043">
        <v>502</v>
      </c>
      <c r="E1043">
        <v>1</v>
      </c>
      <c r="F1043">
        <v>4</v>
      </c>
      <c r="G1043">
        <v>76</v>
      </c>
      <c r="H1043">
        <v>0.354995</v>
      </c>
      <c r="I1043">
        <v>1893.6885844800001</v>
      </c>
      <c r="J1043">
        <v>4.6709868421052634E-3</v>
      </c>
      <c r="Y1043">
        <v>1893.6885844800001</v>
      </c>
      <c r="Z1043">
        <v>4.6709868421052634E-3</v>
      </c>
    </row>
    <row r="1044" spans="3:26">
      <c r="C1044">
        <v>2014</v>
      </c>
      <c r="D1044">
        <v>502</v>
      </c>
      <c r="E1044">
        <v>1</v>
      </c>
      <c r="F1044">
        <v>5</v>
      </c>
      <c r="G1044">
        <v>76</v>
      </c>
      <c r="H1044">
        <v>0.290045</v>
      </c>
      <c r="I1044">
        <v>1679.5925247360003</v>
      </c>
      <c r="J1044">
        <v>3.8163815789473685E-3</v>
      </c>
      <c r="Y1044">
        <v>1679.5925247360003</v>
      </c>
      <c r="Z1044">
        <v>3.8163815789473685E-3</v>
      </c>
    </row>
    <row r="1045" spans="3:26">
      <c r="C1045">
        <v>2014</v>
      </c>
      <c r="D1045">
        <v>502</v>
      </c>
      <c r="E1045">
        <v>1</v>
      </c>
      <c r="F1045">
        <v>6</v>
      </c>
      <c r="G1045">
        <v>76</v>
      </c>
      <c r="H1045">
        <v>0.28036</v>
      </c>
      <c r="I1045">
        <v>1676.5204794240003</v>
      </c>
      <c r="J1045">
        <v>3.6889473684210525E-3</v>
      </c>
      <c r="Y1045">
        <v>1676.5204794240003</v>
      </c>
      <c r="Z1045">
        <v>3.6889473684210525E-3</v>
      </c>
    </row>
    <row r="1046" spans="3:26">
      <c r="C1046">
        <v>2014</v>
      </c>
      <c r="D1046">
        <v>502</v>
      </c>
      <c r="E1046">
        <v>1</v>
      </c>
      <c r="F1046">
        <v>7</v>
      </c>
      <c r="G1046">
        <v>76</v>
      </c>
      <c r="H1046">
        <v>0.23136499999999999</v>
      </c>
      <c r="I1046">
        <v>1696.9339820160001</v>
      </c>
      <c r="J1046">
        <v>3.0442763157894734E-3</v>
      </c>
      <c r="Y1046">
        <v>1696.9339820160001</v>
      </c>
      <c r="Z1046">
        <v>3.0442763157894734E-3</v>
      </c>
    </row>
    <row r="1047" spans="3:26">
      <c r="C1047">
        <v>2014</v>
      </c>
      <c r="D1047">
        <v>502</v>
      </c>
      <c r="E1047">
        <v>1</v>
      </c>
      <c r="F1047">
        <v>8</v>
      </c>
      <c r="G1047">
        <v>76</v>
      </c>
      <c r="H1047">
        <v>0.25758999999999999</v>
      </c>
      <c r="I1047">
        <v>1377.8658344639998</v>
      </c>
      <c r="J1047">
        <v>3.3893421052631576E-3</v>
      </c>
      <c r="Y1047">
        <v>1377.8658344639998</v>
      </c>
      <c r="Z1047">
        <v>3.3893421052631576E-3</v>
      </c>
    </row>
    <row r="1048" spans="3:26">
      <c r="C1048">
        <v>2014</v>
      </c>
      <c r="D1048">
        <v>502</v>
      </c>
      <c r="E1048">
        <v>1</v>
      </c>
      <c r="F1048">
        <v>9</v>
      </c>
      <c r="G1048">
        <v>76</v>
      </c>
      <c r="H1048">
        <v>0.28875000000000001</v>
      </c>
      <c r="I1048">
        <v>1827.9642044160003</v>
      </c>
      <c r="J1048">
        <v>3.7993421052631578E-3</v>
      </c>
      <c r="Y1048">
        <v>1827.9642044160003</v>
      </c>
      <c r="Z1048">
        <v>3.7993421052631578E-3</v>
      </c>
    </row>
    <row r="1049" spans="3:26">
      <c r="C1049">
        <v>2014</v>
      </c>
      <c r="D1049">
        <v>502</v>
      </c>
      <c r="E1049">
        <v>1</v>
      </c>
      <c r="F1049">
        <v>10</v>
      </c>
      <c r="G1049">
        <v>76</v>
      </c>
      <c r="H1049">
        <v>0.29244999999999999</v>
      </c>
      <c r="I1049">
        <v>1640.3756376000001</v>
      </c>
      <c r="J1049">
        <v>3.8480263157894736E-3</v>
      </c>
      <c r="Y1049">
        <v>1640.3756376000001</v>
      </c>
      <c r="Z1049">
        <v>3.8480263157894736E-3</v>
      </c>
    </row>
    <row r="1050" spans="3:26">
      <c r="C1050">
        <v>2014</v>
      </c>
      <c r="D1050">
        <v>502</v>
      </c>
      <c r="E1050">
        <v>1</v>
      </c>
      <c r="F1050">
        <v>11</v>
      </c>
      <c r="G1050">
        <v>76</v>
      </c>
      <c r="H1050">
        <v>0.27397499999999997</v>
      </c>
      <c r="I1050">
        <v>1891.0912292160001</v>
      </c>
      <c r="J1050">
        <v>3.6049342105263153E-3</v>
      </c>
      <c r="Y1050">
        <v>1891.0912292160001</v>
      </c>
      <c r="Z1050">
        <v>3.6049342105263153E-3</v>
      </c>
    </row>
    <row r="1051" spans="3:26">
      <c r="C1051">
        <v>2014</v>
      </c>
      <c r="D1051">
        <v>502</v>
      </c>
      <c r="E1051">
        <v>1</v>
      </c>
      <c r="F1051">
        <v>12</v>
      </c>
      <c r="G1051">
        <v>76</v>
      </c>
      <c r="H1051">
        <v>0.25768999999999997</v>
      </c>
      <c r="I1051">
        <v>1720.4102415360003</v>
      </c>
      <c r="J1051">
        <v>3.390657894736842E-3</v>
      </c>
      <c r="Y1051">
        <v>1720.4102415360003</v>
      </c>
      <c r="Z1051">
        <v>3.390657894736842E-3</v>
      </c>
    </row>
    <row r="1052" spans="3:26">
      <c r="C1052">
        <v>2014</v>
      </c>
      <c r="D1052">
        <v>502</v>
      </c>
      <c r="E1052">
        <v>1</v>
      </c>
      <c r="F1052">
        <v>13</v>
      </c>
      <c r="G1052">
        <v>76</v>
      </c>
      <c r="H1052">
        <v>0.24978499999999998</v>
      </c>
      <c r="I1052">
        <v>1894.045059648</v>
      </c>
      <c r="J1052">
        <v>3.2866447368421052E-3</v>
      </c>
      <c r="Y1052">
        <v>1894.045059648</v>
      </c>
      <c r="Z1052">
        <v>3.2866447368421052E-3</v>
      </c>
    </row>
    <row r="1053" spans="3:26">
      <c r="C1053">
        <v>2014</v>
      </c>
      <c r="D1053">
        <v>502</v>
      </c>
      <c r="E1053">
        <v>1</v>
      </c>
      <c r="F1053">
        <v>14</v>
      </c>
      <c r="G1053">
        <v>76</v>
      </c>
      <c r="H1053">
        <v>0.28640500000000002</v>
      </c>
      <c r="I1053">
        <v>1793.1345062400003</v>
      </c>
      <c r="J1053">
        <v>3.7684868421052633E-3</v>
      </c>
      <c r="Y1053">
        <v>1793.1345062400003</v>
      </c>
      <c r="Z1053">
        <v>3.7684868421052633E-3</v>
      </c>
    </row>
    <row r="1054" spans="3:26">
      <c r="C1054">
        <v>2014</v>
      </c>
      <c r="D1054">
        <v>502</v>
      </c>
      <c r="E1054">
        <v>2</v>
      </c>
      <c r="F1054">
        <v>1</v>
      </c>
      <c r="G1054">
        <v>76</v>
      </c>
      <c r="H1054">
        <v>0.34026000000000001</v>
      </c>
      <c r="I1054">
        <v>2001.2661903360001</v>
      </c>
      <c r="J1054">
        <v>4.4771052631578951E-3</v>
      </c>
      <c r="Y1054">
        <v>2001.2661903360001</v>
      </c>
      <c r="Z1054">
        <v>4.4771052631578951E-3</v>
      </c>
    </row>
    <row r="1055" spans="3:26">
      <c r="C1055">
        <v>2014</v>
      </c>
      <c r="D1055">
        <v>502</v>
      </c>
      <c r="E1055">
        <v>2</v>
      </c>
      <c r="F1055">
        <v>2</v>
      </c>
      <c r="G1055">
        <v>76</v>
      </c>
      <c r="H1055">
        <v>0.36617</v>
      </c>
      <c r="I1055">
        <v>2237.6470697280001</v>
      </c>
      <c r="J1055">
        <v>4.818026315789474E-3</v>
      </c>
      <c r="Y1055">
        <v>2237.6470697280001</v>
      </c>
      <c r="Z1055">
        <v>4.818026315789474E-3</v>
      </c>
    </row>
    <row r="1056" spans="3:26">
      <c r="C1056">
        <v>2014</v>
      </c>
      <c r="D1056">
        <v>502</v>
      </c>
      <c r="E1056">
        <v>2</v>
      </c>
      <c r="F1056">
        <v>3</v>
      </c>
      <c r="G1056">
        <v>76</v>
      </c>
      <c r="H1056">
        <v>0.34373500000000001</v>
      </c>
      <c r="I1056">
        <v>2151.2692387200004</v>
      </c>
      <c r="J1056">
        <v>4.5228289473684211E-3</v>
      </c>
      <c r="Y1056">
        <v>2151.2692387200004</v>
      </c>
      <c r="Z1056">
        <v>4.5228289473684211E-3</v>
      </c>
    </row>
    <row r="1057" spans="3:26">
      <c r="C1057">
        <v>2014</v>
      </c>
      <c r="D1057">
        <v>502</v>
      </c>
      <c r="E1057">
        <v>2</v>
      </c>
      <c r="F1057">
        <v>4</v>
      </c>
      <c r="G1057">
        <v>76</v>
      </c>
      <c r="H1057">
        <v>0.39406000000000002</v>
      </c>
      <c r="I1057">
        <v>1921.4682977280002</v>
      </c>
      <c r="J1057">
        <v>5.1850000000000004E-3</v>
      </c>
      <c r="Y1057">
        <v>1921.4682977280002</v>
      </c>
      <c r="Z1057">
        <v>5.1850000000000004E-3</v>
      </c>
    </row>
    <row r="1058" spans="3:26">
      <c r="C1058">
        <v>2014</v>
      </c>
      <c r="D1058">
        <v>502</v>
      </c>
      <c r="E1058">
        <v>2</v>
      </c>
      <c r="F1058">
        <v>5</v>
      </c>
      <c r="G1058">
        <v>76</v>
      </c>
      <c r="H1058">
        <v>0.31713999999999998</v>
      </c>
      <c r="I1058">
        <v>1776.6194295360001</v>
      </c>
      <c r="J1058">
        <v>4.1728947368421046E-3</v>
      </c>
      <c r="Y1058">
        <v>1776.6194295360001</v>
      </c>
      <c r="Z1058">
        <v>4.1728947368421046E-3</v>
      </c>
    </row>
    <row r="1059" spans="3:26">
      <c r="C1059">
        <v>2014</v>
      </c>
      <c r="D1059">
        <v>502</v>
      </c>
      <c r="E1059">
        <v>2</v>
      </c>
      <c r="F1059">
        <v>6</v>
      </c>
      <c r="G1059">
        <v>76</v>
      </c>
      <c r="H1059">
        <v>0.233795</v>
      </c>
      <c r="I1059">
        <v>1869.3539981760005</v>
      </c>
      <c r="J1059">
        <v>3.07625E-3</v>
      </c>
      <c r="Y1059">
        <v>1869.3539981760005</v>
      </c>
      <c r="Z1059">
        <v>3.07625E-3</v>
      </c>
    </row>
    <row r="1060" spans="3:26">
      <c r="C1060">
        <v>2014</v>
      </c>
      <c r="D1060">
        <v>502</v>
      </c>
      <c r="E1060">
        <v>2</v>
      </c>
      <c r="F1060">
        <v>7</v>
      </c>
      <c r="G1060">
        <v>76</v>
      </c>
      <c r="H1060">
        <v>0.21992</v>
      </c>
      <c r="I1060">
        <v>1902.4919531520004</v>
      </c>
      <c r="J1060">
        <v>2.8936842105263157E-3</v>
      </c>
      <c r="Y1060">
        <v>1902.4919531520004</v>
      </c>
      <c r="Z1060">
        <v>2.8936842105263157E-3</v>
      </c>
    </row>
    <row r="1061" spans="3:26">
      <c r="C1061">
        <v>2014</v>
      </c>
      <c r="D1061">
        <v>502</v>
      </c>
      <c r="E1061">
        <v>2</v>
      </c>
      <c r="F1061">
        <v>8</v>
      </c>
      <c r="G1061">
        <v>76</v>
      </c>
      <c r="H1061">
        <v>0.270455</v>
      </c>
      <c r="I1061">
        <v>1832.9374029120002</v>
      </c>
      <c r="J1061">
        <v>3.5586184210526315E-3</v>
      </c>
      <c r="Y1061">
        <v>1832.9374029120002</v>
      </c>
      <c r="Z1061">
        <v>3.5586184210526315E-3</v>
      </c>
    </row>
    <row r="1062" spans="3:26">
      <c r="C1062">
        <v>2014</v>
      </c>
      <c r="D1062">
        <v>502</v>
      </c>
      <c r="E1062">
        <v>2</v>
      </c>
      <c r="F1062">
        <v>9</v>
      </c>
      <c r="G1062">
        <v>76</v>
      </c>
      <c r="H1062">
        <v>0.24879500000000002</v>
      </c>
      <c r="I1062">
        <v>1899.8449196160002</v>
      </c>
      <c r="J1062">
        <v>3.2736184210526318E-3</v>
      </c>
      <c r="Y1062">
        <v>1899.8449196160002</v>
      </c>
      <c r="Z1062">
        <v>3.2736184210526318E-3</v>
      </c>
    </row>
    <row r="1063" spans="3:26">
      <c r="C1063">
        <v>2014</v>
      </c>
      <c r="D1063">
        <v>502</v>
      </c>
      <c r="E1063">
        <v>2</v>
      </c>
      <c r="F1063">
        <v>10</v>
      </c>
      <c r="G1063">
        <v>76</v>
      </c>
      <c r="H1063">
        <v>0.28009499999999998</v>
      </c>
      <c r="I1063">
        <v>2053.9880309760006</v>
      </c>
      <c r="J1063">
        <v>3.6854605263157893E-3</v>
      </c>
      <c r="Y1063">
        <v>2053.9880309760006</v>
      </c>
      <c r="Z1063">
        <v>3.6854605263157893E-3</v>
      </c>
    </row>
    <row r="1064" spans="3:26">
      <c r="C1064">
        <v>2014</v>
      </c>
      <c r="D1064">
        <v>502</v>
      </c>
      <c r="E1064">
        <v>2</v>
      </c>
      <c r="F1064">
        <v>11</v>
      </c>
      <c r="G1064">
        <v>76</v>
      </c>
      <c r="H1064">
        <v>0.26529999999999998</v>
      </c>
      <c r="I1064">
        <v>2155.2097432320002</v>
      </c>
      <c r="J1064">
        <v>3.4907894736842101E-3</v>
      </c>
      <c r="Y1064">
        <v>2155.2097432320002</v>
      </c>
      <c r="Z1064">
        <v>3.4907894736842101E-3</v>
      </c>
    </row>
    <row r="1065" spans="3:26">
      <c r="C1065">
        <v>2014</v>
      </c>
      <c r="D1065">
        <v>502</v>
      </c>
      <c r="E1065">
        <v>2</v>
      </c>
      <c r="F1065">
        <v>12</v>
      </c>
      <c r="G1065">
        <v>76</v>
      </c>
      <c r="H1065">
        <v>0.22103500000000001</v>
      </c>
      <c r="I1065">
        <v>2256.1056598080004</v>
      </c>
      <c r="J1065">
        <v>2.9083552631578948E-3</v>
      </c>
      <c r="Y1065">
        <v>2256.1056598080004</v>
      </c>
      <c r="Z1065">
        <v>2.9083552631578948E-3</v>
      </c>
    </row>
    <row r="1066" spans="3:26">
      <c r="C1066">
        <v>2014</v>
      </c>
      <c r="D1066">
        <v>502</v>
      </c>
      <c r="E1066">
        <v>2</v>
      </c>
      <c r="F1066">
        <v>13</v>
      </c>
      <c r="G1066">
        <v>76</v>
      </c>
      <c r="H1066">
        <v>0.21629999999999999</v>
      </c>
      <c r="I1066">
        <v>1816.5367409280002</v>
      </c>
      <c r="J1066">
        <v>2.8460526315789471E-3</v>
      </c>
      <c r="Y1066">
        <v>1816.5367409280002</v>
      </c>
      <c r="Z1066">
        <v>2.8460526315789471E-3</v>
      </c>
    </row>
    <row r="1067" spans="3:26">
      <c r="C1067">
        <v>2014</v>
      </c>
      <c r="D1067">
        <v>502</v>
      </c>
      <c r="E1067">
        <v>2</v>
      </c>
      <c r="F1067">
        <v>14</v>
      </c>
      <c r="G1067">
        <v>76</v>
      </c>
      <c r="H1067">
        <v>0.22678500000000001</v>
      </c>
      <c r="I1067">
        <v>2033.5544033280005</v>
      </c>
      <c r="J1067">
        <v>2.984013157894737E-3</v>
      </c>
      <c r="Y1067">
        <v>2033.5544033280005</v>
      </c>
      <c r="Z1067">
        <v>2.984013157894737E-3</v>
      </c>
    </row>
    <row r="1068" spans="3:26">
      <c r="C1068">
        <v>2014</v>
      </c>
      <c r="D1068">
        <v>502</v>
      </c>
      <c r="E1068">
        <v>3</v>
      </c>
      <c r="F1068">
        <v>1</v>
      </c>
      <c r="G1068">
        <v>76</v>
      </c>
      <c r="H1068">
        <v>0.34411999999999998</v>
      </c>
      <c r="I1068">
        <v>1941.683649024</v>
      </c>
      <c r="J1068">
        <v>4.5278947368421049E-3</v>
      </c>
      <c r="Y1068">
        <v>1941.683649024</v>
      </c>
      <c r="Z1068">
        <v>4.5278947368421049E-3</v>
      </c>
    </row>
    <row r="1069" spans="3:26">
      <c r="C1069">
        <v>2014</v>
      </c>
      <c r="D1069">
        <v>502</v>
      </c>
      <c r="E1069">
        <v>3</v>
      </c>
      <c r="F1069">
        <v>2</v>
      </c>
      <c r="G1069">
        <v>76</v>
      </c>
      <c r="H1069">
        <v>0.339725</v>
      </c>
      <c r="I1069">
        <v>2218.547725632</v>
      </c>
      <c r="J1069">
        <v>4.470065789473684E-3</v>
      </c>
      <c r="Y1069">
        <v>2218.547725632</v>
      </c>
      <c r="Z1069">
        <v>4.470065789473684E-3</v>
      </c>
    </row>
    <row r="1070" spans="3:26">
      <c r="C1070">
        <v>2014</v>
      </c>
      <c r="D1070">
        <v>502</v>
      </c>
      <c r="E1070">
        <v>3</v>
      </c>
      <c r="F1070">
        <v>3</v>
      </c>
      <c r="G1070">
        <v>76</v>
      </c>
      <c r="H1070">
        <v>0.30420000000000003</v>
      </c>
      <c r="I1070">
        <v>1959.1666832640001</v>
      </c>
      <c r="J1070">
        <v>4.0026315789473688E-3</v>
      </c>
      <c r="Y1070">
        <v>1959.1666832640001</v>
      </c>
      <c r="Z1070">
        <v>4.0026315789473688E-3</v>
      </c>
    </row>
    <row r="1071" spans="3:26">
      <c r="C1071">
        <v>2014</v>
      </c>
      <c r="D1071">
        <v>502</v>
      </c>
      <c r="E1071">
        <v>3</v>
      </c>
      <c r="F1071">
        <v>4</v>
      </c>
      <c r="G1071">
        <v>76</v>
      </c>
      <c r="H1071">
        <v>0.30840000000000001</v>
      </c>
      <c r="I1071">
        <v>1927.1969472000003</v>
      </c>
      <c r="J1071">
        <v>4.057894736842105E-3</v>
      </c>
      <c r="Y1071">
        <v>1927.1969472000003</v>
      </c>
      <c r="Z1071">
        <v>4.057894736842105E-3</v>
      </c>
    </row>
    <row r="1072" spans="3:26">
      <c r="C1072">
        <v>2014</v>
      </c>
      <c r="D1072">
        <v>502</v>
      </c>
      <c r="E1072">
        <v>3</v>
      </c>
      <c r="F1072">
        <v>5</v>
      </c>
      <c r="G1072">
        <v>76</v>
      </c>
      <c r="H1072">
        <v>0.278165</v>
      </c>
      <c r="I1072">
        <v>1696.7879019840004</v>
      </c>
      <c r="J1072">
        <v>3.660065789473684E-3</v>
      </c>
      <c r="Y1072">
        <v>1696.7879019840004</v>
      </c>
      <c r="Z1072">
        <v>3.660065789473684E-3</v>
      </c>
    </row>
    <row r="1073" spans="3:26">
      <c r="C1073">
        <v>2014</v>
      </c>
      <c r="D1073">
        <v>502</v>
      </c>
      <c r="E1073">
        <v>3</v>
      </c>
      <c r="F1073">
        <v>6</v>
      </c>
      <c r="G1073">
        <v>76</v>
      </c>
      <c r="H1073">
        <v>0.26363999999999999</v>
      </c>
      <c r="I1073">
        <v>1985.4829209600002</v>
      </c>
      <c r="J1073">
        <v>3.4689473684210523E-3</v>
      </c>
      <c r="Y1073">
        <v>1985.4829209600002</v>
      </c>
      <c r="Z1073">
        <v>3.4689473684210523E-3</v>
      </c>
    </row>
    <row r="1074" spans="3:26">
      <c r="C1074">
        <v>2014</v>
      </c>
      <c r="D1074">
        <v>502</v>
      </c>
      <c r="E1074">
        <v>3</v>
      </c>
      <c r="F1074">
        <v>7</v>
      </c>
      <c r="G1074">
        <v>76</v>
      </c>
      <c r="H1074">
        <v>0.231625</v>
      </c>
      <c r="I1074">
        <v>2164.5673156800003</v>
      </c>
      <c r="J1074">
        <v>3.0476973684210526E-3</v>
      </c>
      <c r="Y1074">
        <v>2164.5673156800003</v>
      </c>
      <c r="Z1074">
        <v>3.0476973684210526E-3</v>
      </c>
    </row>
    <row r="1075" spans="3:26">
      <c r="C1075">
        <v>2014</v>
      </c>
      <c r="D1075">
        <v>502</v>
      </c>
      <c r="E1075">
        <v>3</v>
      </c>
      <c r="F1075">
        <v>8</v>
      </c>
      <c r="G1075">
        <v>76</v>
      </c>
      <c r="H1075">
        <v>0.23985499999999998</v>
      </c>
      <c r="I1075">
        <v>2043.6695381760001</v>
      </c>
      <c r="J1075">
        <v>3.1559868421052631E-3</v>
      </c>
      <c r="Y1075">
        <v>2043.6695381760001</v>
      </c>
      <c r="Z1075">
        <v>3.1559868421052631E-3</v>
      </c>
    </row>
    <row r="1076" spans="3:26">
      <c r="C1076">
        <v>2014</v>
      </c>
      <c r="D1076">
        <v>502</v>
      </c>
      <c r="E1076">
        <v>3</v>
      </c>
      <c r="F1076">
        <v>9</v>
      </c>
      <c r="G1076">
        <v>76</v>
      </c>
      <c r="H1076">
        <v>0.27484999999999998</v>
      </c>
      <c r="I1076">
        <v>1955.8110620160003</v>
      </c>
      <c r="J1076">
        <v>3.6164473684210524E-3</v>
      </c>
      <c r="Y1076">
        <v>1955.8110620160003</v>
      </c>
      <c r="Z1076">
        <v>3.6164473684210524E-3</v>
      </c>
    </row>
    <row r="1077" spans="3:26">
      <c r="C1077">
        <v>2014</v>
      </c>
      <c r="D1077">
        <v>502</v>
      </c>
      <c r="E1077">
        <v>3</v>
      </c>
      <c r="F1077">
        <v>10</v>
      </c>
      <c r="G1077">
        <v>76</v>
      </c>
      <c r="H1077">
        <v>0.25592999999999999</v>
      </c>
      <c r="I1077">
        <v>2060.773016736</v>
      </c>
      <c r="J1077">
        <v>3.3674999999999998E-3</v>
      </c>
      <c r="Y1077">
        <v>2060.773016736</v>
      </c>
      <c r="Z1077">
        <v>3.3674999999999998E-3</v>
      </c>
    </row>
    <row r="1078" spans="3:26">
      <c r="C1078">
        <v>2014</v>
      </c>
      <c r="D1078">
        <v>502</v>
      </c>
      <c r="E1078">
        <v>3</v>
      </c>
      <c r="F1078">
        <v>11</v>
      </c>
      <c r="G1078">
        <v>76</v>
      </c>
      <c r="H1078">
        <v>0.23147000000000001</v>
      </c>
      <c r="I1078">
        <v>2197.9825136640002</v>
      </c>
      <c r="J1078">
        <v>3.0456578947368421E-3</v>
      </c>
      <c r="Y1078">
        <v>2197.9825136640002</v>
      </c>
      <c r="Z1078">
        <v>3.0456578947368421E-3</v>
      </c>
    </row>
    <row r="1079" spans="3:26">
      <c r="C1079">
        <v>2014</v>
      </c>
      <c r="D1079">
        <v>502</v>
      </c>
      <c r="E1079">
        <v>3</v>
      </c>
      <c r="F1079">
        <v>12</v>
      </c>
      <c r="G1079">
        <v>76</v>
      </c>
      <c r="H1079">
        <v>0.26161000000000001</v>
      </c>
      <c r="I1079">
        <v>2031.2879092800001</v>
      </c>
      <c r="J1079">
        <v>3.4422368421052631E-3</v>
      </c>
      <c r="Y1079">
        <v>2031.2879092800001</v>
      </c>
      <c r="Z1079">
        <v>3.4422368421052631E-3</v>
      </c>
    </row>
    <row r="1080" spans="3:26">
      <c r="C1080">
        <v>2014</v>
      </c>
      <c r="D1080">
        <v>502</v>
      </c>
      <c r="E1080">
        <v>3</v>
      </c>
      <c r="F1080">
        <v>13</v>
      </c>
      <c r="G1080">
        <v>76</v>
      </c>
      <c r="H1080">
        <v>0.23952499999999999</v>
      </c>
      <c r="I1080">
        <v>1700.6007621120002</v>
      </c>
      <c r="J1080">
        <v>3.151644736842105E-3</v>
      </c>
      <c r="Y1080">
        <v>1700.6007621120002</v>
      </c>
      <c r="Z1080">
        <v>3.151644736842105E-3</v>
      </c>
    </row>
    <row r="1081" spans="3:26">
      <c r="C1081">
        <v>2014</v>
      </c>
      <c r="D1081">
        <v>502</v>
      </c>
      <c r="E1081">
        <v>3</v>
      </c>
      <c r="F1081">
        <v>14</v>
      </c>
      <c r="G1081">
        <v>76</v>
      </c>
      <c r="H1081">
        <v>0.313975</v>
      </c>
      <c r="I1081">
        <v>2191.8838791359999</v>
      </c>
      <c r="J1081">
        <v>4.1312500000000004E-3</v>
      </c>
      <c r="Y1081">
        <v>2191.8838791359999</v>
      </c>
      <c r="Z1081">
        <v>4.1312500000000004E-3</v>
      </c>
    </row>
    <row r="1082" spans="3:26">
      <c r="C1082">
        <v>2014</v>
      </c>
      <c r="D1082">
        <v>502</v>
      </c>
      <c r="E1082">
        <v>4</v>
      </c>
      <c r="F1082">
        <v>1</v>
      </c>
      <c r="G1082">
        <v>76</v>
      </c>
      <c r="H1082">
        <v>0.34985500000000003</v>
      </c>
      <c r="I1082">
        <v>2270.7157845120005</v>
      </c>
      <c r="J1082">
        <v>4.6033552631578947E-3</v>
      </c>
      <c r="Y1082">
        <v>2270.7157845120005</v>
      </c>
      <c r="Z1082">
        <v>4.6033552631578947E-3</v>
      </c>
    </row>
    <row r="1083" spans="3:26">
      <c r="C1083">
        <v>2014</v>
      </c>
      <c r="D1083">
        <v>502</v>
      </c>
      <c r="E1083">
        <v>4</v>
      </c>
      <c r="F1083">
        <v>2</v>
      </c>
      <c r="G1083">
        <v>76</v>
      </c>
      <c r="H1083">
        <v>0.32515499999999997</v>
      </c>
      <c r="I1083">
        <v>2096.5395696</v>
      </c>
      <c r="J1083">
        <v>4.2783552631578941E-3</v>
      </c>
      <c r="Y1083">
        <v>2096.5395696</v>
      </c>
      <c r="Z1083">
        <v>4.2783552631578941E-3</v>
      </c>
    </row>
    <row r="1084" spans="3:26">
      <c r="C1084">
        <v>2014</v>
      </c>
      <c r="D1084">
        <v>502</v>
      </c>
      <c r="E1084">
        <v>4</v>
      </c>
      <c r="F1084">
        <v>3</v>
      </c>
      <c r="G1084">
        <v>76</v>
      </c>
      <c r="H1084">
        <v>0.332675</v>
      </c>
      <c r="I1084">
        <v>2002.1264867520001</v>
      </c>
      <c r="J1084">
        <v>4.3773026315789476E-3</v>
      </c>
      <c r="Y1084">
        <v>2002.1264867520001</v>
      </c>
      <c r="Z1084">
        <v>4.3773026315789476E-3</v>
      </c>
    </row>
    <row r="1085" spans="3:26">
      <c r="C1085">
        <v>2014</v>
      </c>
      <c r="D1085">
        <v>502</v>
      </c>
      <c r="E1085">
        <v>4</v>
      </c>
      <c r="F1085">
        <v>4</v>
      </c>
      <c r="G1085">
        <v>76</v>
      </c>
      <c r="H1085">
        <v>0.29947500000000005</v>
      </c>
      <c r="I1085">
        <v>1742.7233490240001</v>
      </c>
      <c r="J1085">
        <v>3.9404605263157902E-3</v>
      </c>
      <c r="Y1085">
        <v>1742.7233490240001</v>
      </c>
      <c r="Z1085">
        <v>3.9404605263157902E-3</v>
      </c>
    </row>
    <row r="1086" spans="3:26">
      <c r="C1086">
        <v>2014</v>
      </c>
      <c r="D1086">
        <v>502</v>
      </c>
      <c r="E1086">
        <v>4</v>
      </c>
      <c r="F1086">
        <v>5</v>
      </c>
      <c r="G1086">
        <v>76</v>
      </c>
      <c r="H1086">
        <v>0.31254499999999996</v>
      </c>
      <c r="I1086">
        <v>1804.9820557440003</v>
      </c>
      <c r="J1086">
        <v>4.112434210526315E-3</v>
      </c>
      <c r="Y1086">
        <v>1804.9820557440003</v>
      </c>
      <c r="Z1086">
        <v>4.112434210526315E-3</v>
      </c>
    </row>
    <row r="1087" spans="3:26">
      <c r="C1087">
        <v>2014</v>
      </c>
      <c r="D1087">
        <v>502</v>
      </c>
      <c r="E1087">
        <v>4</v>
      </c>
      <c r="F1087">
        <v>6</v>
      </c>
      <c r="G1087">
        <v>76</v>
      </c>
      <c r="H1087">
        <v>0.263345</v>
      </c>
      <c r="I1087">
        <v>1803.1929256320002</v>
      </c>
      <c r="J1087">
        <v>3.4650657894736842E-3</v>
      </c>
      <c r="Y1087">
        <v>1803.1929256320002</v>
      </c>
      <c r="Z1087">
        <v>3.4650657894736842E-3</v>
      </c>
    </row>
    <row r="1088" spans="3:26">
      <c r="C1088">
        <v>2014</v>
      </c>
      <c r="D1088">
        <v>502</v>
      </c>
      <c r="E1088">
        <v>4</v>
      </c>
      <c r="F1088">
        <v>7</v>
      </c>
      <c r="G1088">
        <v>76</v>
      </c>
      <c r="H1088">
        <v>0.25904499999999997</v>
      </c>
      <c r="I1088">
        <v>1826.0807839680003</v>
      </c>
      <c r="J1088">
        <v>3.4084868421052628E-3</v>
      </c>
      <c r="Y1088">
        <v>1826.0807839680003</v>
      </c>
      <c r="Z1088">
        <v>3.4084868421052628E-3</v>
      </c>
    </row>
    <row r="1089" spans="3:26">
      <c r="C1089">
        <v>2014</v>
      </c>
      <c r="D1089">
        <v>502</v>
      </c>
      <c r="E1089">
        <v>4</v>
      </c>
      <c r="F1089">
        <v>8</v>
      </c>
      <c r="G1089">
        <v>76</v>
      </c>
      <c r="H1089">
        <v>0.30047500000000005</v>
      </c>
      <c r="I1089">
        <v>1890.7033709760001</v>
      </c>
      <c r="J1089">
        <v>3.9536184210526319E-3</v>
      </c>
      <c r="Y1089">
        <v>1890.7033709760001</v>
      </c>
      <c r="Z1089">
        <v>3.9536184210526319E-3</v>
      </c>
    </row>
    <row r="1090" spans="3:26">
      <c r="C1090">
        <v>2014</v>
      </c>
      <c r="D1090">
        <v>502</v>
      </c>
      <c r="E1090">
        <v>4</v>
      </c>
      <c r="F1090">
        <v>9</v>
      </c>
      <c r="G1090">
        <v>76</v>
      </c>
      <c r="H1090">
        <v>0.29066499999999995</v>
      </c>
      <c r="I1090">
        <v>2104.4757464640002</v>
      </c>
      <c r="J1090">
        <v>3.82453947368421E-3</v>
      </c>
      <c r="Y1090">
        <v>2104.4757464640002</v>
      </c>
      <c r="Z1090">
        <v>3.82453947368421E-3</v>
      </c>
    </row>
    <row r="1091" spans="3:26">
      <c r="C1091">
        <v>2014</v>
      </c>
      <c r="D1091">
        <v>502</v>
      </c>
      <c r="E1091">
        <v>4</v>
      </c>
      <c r="F1091">
        <v>10</v>
      </c>
      <c r="G1091">
        <v>76</v>
      </c>
      <c r="H1091">
        <v>0.27008500000000002</v>
      </c>
      <c r="I1091">
        <v>1940.2954656960001</v>
      </c>
      <c r="J1091">
        <v>3.5537500000000001E-3</v>
      </c>
      <c r="Y1091">
        <v>1940.2954656960001</v>
      </c>
      <c r="Z1091">
        <v>3.5537500000000001E-3</v>
      </c>
    </row>
    <row r="1092" spans="3:26">
      <c r="C1092">
        <v>2014</v>
      </c>
      <c r="D1092">
        <v>502</v>
      </c>
      <c r="E1092">
        <v>4</v>
      </c>
      <c r="F1092">
        <v>11</v>
      </c>
      <c r="G1092">
        <v>76</v>
      </c>
      <c r="H1092">
        <v>0.31825000000000003</v>
      </c>
      <c r="I1092">
        <v>2193.0056561280003</v>
      </c>
      <c r="J1092">
        <v>4.1875000000000002E-3</v>
      </c>
      <c r="Y1092">
        <v>2193.0056561280003</v>
      </c>
      <c r="Z1092">
        <v>4.1875000000000002E-3</v>
      </c>
    </row>
    <row r="1093" spans="3:26">
      <c r="C1093">
        <v>2014</v>
      </c>
      <c r="D1093">
        <v>502</v>
      </c>
      <c r="E1093">
        <v>4</v>
      </c>
      <c r="F1093">
        <v>12</v>
      </c>
      <c r="G1093">
        <v>76</v>
      </c>
      <c r="H1093">
        <v>0.28276499999999999</v>
      </c>
      <c r="I1093">
        <v>1865.6635751040003</v>
      </c>
      <c r="J1093">
        <v>3.7205921052631576E-3</v>
      </c>
      <c r="Y1093">
        <v>1865.6635751040003</v>
      </c>
      <c r="Z1093">
        <v>3.7205921052631576E-3</v>
      </c>
    </row>
    <row r="1094" spans="3:26">
      <c r="C1094">
        <v>2014</v>
      </c>
      <c r="D1094">
        <v>502</v>
      </c>
      <c r="E1094">
        <v>4</v>
      </c>
      <c r="F1094">
        <v>13</v>
      </c>
      <c r="G1094">
        <v>76</v>
      </c>
      <c r="H1094">
        <v>0.254915</v>
      </c>
      <c r="I1094">
        <v>1620.3703992000003</v>
      </c>
      <c r="J1094">
        <v>3.3541447368421054E-3</v>
      </c>
      <c r="Y1094">
        <v>1620.3703992000003</v>
      </c>
      <c r="Z1094">
        <v>3.3541447368421054E-3</v>
      </c>
    </row>
    <row r="1095" spans="3:26">
      <c r="C1095">
        <v>2014</v>
      </c>
      <c r="D1095">
        <v>502</v>
      </c>
      <c r="E1095">
        <v>4</v>
      </c>
      <c r="F1095">
        <v>14</v>
      </c>
      <c r="G1095">
        <v>76</v>
      </c>
      <c r="H1095">
        <v>0.29600499999999996</v>
      </c>
      <c r="I1095">
        <v>2543.5743379199998</v>
      </c>
      <c r="J1095">
        <v>3.8948026315789469E-3</v>
      </c>
      <c r="Y1095">
        <v>2543.5743379199998</v>
      </c>
      <c r="Z1095">
        <v>3.8948026315789469E-3</v>
      </c>
    </row>
    <row r="1096" spans="3:26">
      <c r="C1096">
        <v>2015</v>
      </c>
      <c r="D1096">
        <v>502</v>
      </c>
      <c r="E1096">
        <v>1</v>
      </c>
      <c r="F1096">
        <v>1</v>
      </c>
      <c r="G1096">
        <v>101</v>
      </c>
      <c r="H1096">
        <v>0.36553999999999998</v>
      </c>
      <c r="I1096">
        <v>1430.135694894336</v>
      </c>
      <c r="J1096">
        <v>3.619207920792079E-3</v>
      </c>
      <c r="Y1096">
        <v>1430.135694894336</v>
      </c>
      <c r="Z1096">
        <v>3.619207920792079E-3</v>
      </c>
    </row>
    <row r="1097" spans="3:26">
      <c r="C1097">
        <v>2015</v>
      </c>
      <c r="D1097">
        <v>502</v>
      </c>
      <c r="E1097">
        <v>1</v>
      </c>
      <c r="F1097">
        <v>2</v>
      </c>
      <c r="G1097">
        <v>101</v>
      </c>
      <c r="H1097">
        <v>0.32844499999999999</v>
      </c>
      <c r="I1097">
        <v>830.6528561483259</v>
      </c>
      <c r="J1097">
        <v>3.2519306930693069E-3</v>
      </c>
      <c r="Y1097">
        <v>830.6528561483259</v>
      </c>
      <c r="Z1097">
        <v>3.2519306930693069E-3</v>
      </c>
    </row>
    <row r="1098" spans="3:26">
      <c r="C1098">
        <v>2015</v>
      </c>
      <c r="D1098">
        <v>502</v>
      </c>
      <c r="E1098">
        <v>1</v>
      </c>
      <c r="F1098">
        <v>3</v>
      </c>
      <c r="G1098">
        <v>101</v>
      </c>
      <c r="H1098">
        <v>0.31176000000000004</v>
      </c>
      <c r="I1098">
        <v>2716.4084051546297</v>
      </c>
      <c r="J1098">
        <v>3.0867326732673269E-3</v>
      </c>
      <c r="Y1098">
        <v>2716.4084051546297</v>
      </c>
      <c r="Z1098">
        <v>3.0867326732673269E-3</v>
      </c>
    </row>
    <row r="1099" spans="3:26">
      <c r="C1099">
        <v>2015</v>
      </c>
      <c r="D1099">
        <v>502</v>
      </c>
      <c r="E1099">
        <v>1</v>
      </c>
      <c r="F1099">
        <v>4</v>
      </c>
      <c r="G1099">
        <v>101</v>
      </c>
      <c r="H1099">
        <v>0.321575</v>
      </c>
      <c r="I1099">
        <v>1802.7803871289227</v>
      </c>
      <c r="J1099">
        <v>3.183910891089109E-3</v>
      </c>
      <c r="Y1099">
        <v>1802.7803871289227</v>
      </c>
      <c r="Z1099">
        <v>3.183910891089109E-3</v>
      </c>
    </row>
    <row r="1100" spans="3:26">
      <c r="C1100">
        <v>2015</v>
      </c>
      <c r="D1100">
        <v>502</v>
      </c>
      <c r="E1100">
        <v>1</v>
      </c>
      <c r="F1100">
        <v>5</v>
      </c>
      <c r="G1100">
        <v>101</v>
      </c>
      <c r="H1100">
        <v>0.38253500000000001</v>
      </c>
      <c r="I1100">
        <v>3418.7774117326521</v>
      </c>
      <c r="J1100">
        <v>3.7874752475247526E-3</v>
      </c>
      <c r="Y1100">
        <v>3418.7774117326521</v>
      </c>
      <c r="Z1100">
        <v>3.7874752475247526E-3</v>
      </c>
    </row>
    <row r="1101" spans="3:26">
      <c r="C1101">
        <v>2015</v>
      </c>
      <c r="D1101">
        <v>502</v>
      </c>
      <c r="E1101">
        <v>1</v>
      </c>
      <c r="F1101">
        <v>6</v>
      </c>
      <c r="G1101">
        <v>101</v>
      </c>
      <c r="H1101">
        <v>0.47195500000000001</v>
      </c>
      <c r="I1101">
        <v>3360.5052927269235</v>
      </c>
      <c r="J1101">
        <v>4.6728217821782178E-3</v>
      </c>
      <c r="Y1101">
        <v>3360.5052927269235</v>
      </c>
      <c r="Z1101">
        <v>4.6728217821782178E-3</v>
      </c>
    </row>
    <row r="1102" spans="3:26">
      <c r="C1102">
        <v>2015</v>
      </c>
      <c r="D1102">
        <v>502</v>
      </c>
      <c r="E1102">
        <v>1</v>
      </c>
      <c r="F1102">
        <v>7</v>
      </c>
      <c r="G1102">
        <v>101</v>
      </c>
      <c r="H1102">
        <v>0.35561999999999999</v>
      </c>
      <c r="I1102">
        <v>2641.1052205630799</v>
      </c>
      <c r="J1102">
        <v>3.5209900990099009E-3</v>
      </c>
      <c r="Y1102">
        <v>2641.1052205630799</v>
      </c>
      <c r="Z1102">
        <v>3.5209900990099009E-3</v>
      </c>
    </row>
    <row r="1103" spans="3:26">
      <c r="C1103">
        <v>2015</v>
      </c>
      <c r="D1103">
        <v>502</v>
      </c>
      <c r="E1103">
        <v>1</v>
      </c>
      <c r="F1103">
        <v>8</v>
      </c>
      <c r="G1103">
        <v>101</v>
      </c>
      <c r="H1103">
        <v>0.34584500000000001</v>
      </c>
      <c r="I1103">
        <v>2441.5445752333767</v>
      </c>
      <c r="J1103">
        <v>3.4242079207920792E-3</v>
      </c>
      <c r="Y1103">
        <v>2441.5445752333767</v>
      </c>
      <c r="Z1103">
        <v>3.4242079207920792E-3</v>
      </c>
    </row>
    <row r="1104" spans="3:26">
      <c r="C1104">
        <v>2015</v>
      </c>
      <c r="D1104">
        <v>502</v>
      </c>
      <c r="E1104">
        <v>1</v>
      </c>
      <c r="F1104">
        <v>9</v>
      </c>
      <c r="G1104">
        <v>101</v>
      </c>
      <c r="H1104">
        <v>0.32486000000000004</v>
      </c>
      <c r="I1104">
        <v>3335.8592712460395</v>
      </c>
      <c r="J1104">
        <v>3.2164356435643569E-3</v>
      </c>
      <c r="Y1104">
        <v>3335.8592712460395</v>
      </c>
      <c r="Z1104">
        <v>3.2164356435643569E-3</v>
      </c>
    </row>
    <row r="1105" spans="3:26">
      <c r="C1105">
        <v>2015</v>
      </c>
      <c r="D1105">
        <v>502</v>
      </c>
      <c r="E1105">
        <v>1</v>
      </c>
      <c r="F1105">
        <v>10</v>
      </c>
      <c r="G1105">
        <v>101</v>
      </c>
      <c r="H1105">
        <v>0.32502999999999999</v>
      </c>
      <c r="I1105">
        <v>3208.3209713423871</v>
      </c>
      <c r="J1105">
        <v>3.218118811881188E-3</v>
      </c>
      <c r="Y1105">
        <v>3208.3209713423871</v>
      </c>
      <c r="Z1105">
        <v>3.218118811881188E-3</v>
      </c>
    </row>
    <row r="1106" spans="3:26">
      <c r="C1106">
        <v>2015</v>
      </c>
      <c r="D1106">
        <v>502</v>
      </c>
      <c r="E1106">
        <v>1</v>
      </c>
      <c r="F1106">
        <v>11</v>
      </c>
      <c r="G1106">
        <v>101</v>
      </c>
      <c r="H1106">
        <v>0.395175</v>
      </c>
      <c r="I1106">
        <v>2894.2751921095514</v>
      </c>
      <c r="J1106">
        <v>3.9126237623762373E-3</v>
      </c>
      <c r="Y1106">
        <v>2894.2751921095514</v>
      </c>
      <c r="Z1106">
        <v>3.9126237623762373E-3</v>
      </c>
    </row>
    <row r="1107" spans="3:26">
      <c r="C1107">
        <v>2015</v>
      </c>
      <c r="D1107">
        <v>502</v>
      </c>
      <c r="E1107">
        <v>1</v>
      </c>
      <c r="F1107">
        <v>12</v>
      </c>
      <c r="G1107">
        <v>101</v>
      </c>
      <c r="H1107">
        <v>0.27386500000000003</v>
      </c>
      <c r="I1107">
        <v>2893.8314936914717</v>
      </c>
      <c r="J1107">
        <v>2.7115346534653468E-3</v>
      </c>
      <c r="Y1107">
        <v>2893.8314936914717</v>
      </c>
      <c r="Z1107">
        <v>2.7115346534653468E-3</v>
      </c>
    </row>
    <row r="1108" spans="3:26">
      <c r="C1108">
        <v>2015</v>
      </c>
      <c r="D1108">
        <v>502</v>
      </c>
      <c r="E1108">
        <v>1</v>
      </c>
      <c r="F1108">
        <v>13</v>
      </c>
      <c r="G1108">
        <v>101</v>
      </c>
      <c r="H1108">
        <v>0.33898499999999998</v>
      </c>
      <c r="I1108">
        <v>2309.6462385625941</v>
      </c>
      <c r="J1108">
        <v>3.356287128712871E-3</v>
      </c>
      <c r="Y1108">
        <v>2309.6462385625941</v>
      </c>
      <c r="Z1108">
        <v>3.356287128712871E-3</v>
      </c>
    </row>
    <row r="1109" spans="3:26">
      <c r="C1109">
        <v>2015</v>
      </c>
      <c r="D1109">
        <v>502</v>
      </c>
      <c r="E1109">
        <v>1</v>
      </c>
      <c r="F1109">
        <v>14</v>
      </c>
      <c r="G1109">
        <v>101</v>
      </c>
      <c r="H1109">
        <v>0.34379000000000004</v>
      </c>
      <c r="I1109">
        <v>3207.5308204404109</v>
      </c>
      <c r="J1109">
        <v>3.4038613861386144E-3</v>
      </c>
      <c r="Y1109">
        <v>3207.5308204404109</v>
      </c>
      <c r="Z1109">
        <v>3.4038613861386144E-3</v>
      </c>
    </row>
    <row r="1110" spans="3:26">
      <c r="C1110">
        <v>2015</v>
      </c>
      <c r="D1110">
        <v>502</v>
      </c>
      <c r="E1110">
        <v>2</v>
      </c>
      <c r="F1110">
        <v>1</v>
      </c>
      <c r="G1110">
        <v>101</v>
      </c>
      <c r="H1110">
        <v>0.34787000000000001</v>
      </c>
      <c r="I1110">
        <v>1537.8272025928115</v>
      </c>
      <c r="J1110">
        <v>3.4442574257425745E-3</v>
      </c>
      <c r="Y1110">
        <v>1537.8272025928115</v>
      </c>
      <c r="Z1110">
        <v>3.4442574257425745E-3</v>
      </c>
    </row>
    <row r="1111" spans="3:26">
      <c r="C1111">
        <v>2015</v>
      </c>
      <c r="D1111">
        <v>502</v>
      </c>
      <c r="E1111">
        <v>2</v>
      </c>
      <c r="F1111">
        <v>2</v>
      </c>
      <c r="G1111">
        <v>101</v>
      </c>
      <c r="H1111">
        <v>0.57251000000000007</v>
      </c>
      <c r="I1111">
        <v>1659.4337972063263</v>
      </c>
      <c r="J1111">
        <v>5.6684158415841596E-3</v>
      </c>
      <c r="Y1111">
        <v>1659.4337972063263</v>
      </c>
      <c r="Z1111">
        <v>5.6684158415841596E-3</v>
      </c>
    </row>
    <row r="1112" spans="3:26">
      <c r="C1112">
        <v>2015</v>
      </c>
      <c r="D1112">
        <v>502</v>
      </c>
      <c r="E1112">
        <v>2</v>
      </c>
      <c r="F1112">
        <v>3</v>
      </c>
      <c r="G1112">
        <v>101</v>
      </c>
      <c r="H1112">
        <v>0.48158000000000001</v>
      </c>
      <c r="I1112">
        <v>2496.3167588697329</v>
      </c>
      <c r="J1112">
        <v>4.7681188118811882E-3</v>
      </c>
      <c r="Y1112">
        <v>2496.3167588697329</v>
      </c>
      <c r="Z1112">
        <v>4.7681188118811882E-3</v>
      </c>
    </row>
    <row r="1113" spans="3:26">
      <c r="C1113">
        <v>2015</v>
      </c>
      <c r="D1113">
        <v>502</v>
      </c>
      <c r="E1113">
        <v>2</v>
      </c>
      <c r="F1113">
        <v>4</v>
      </c>
      <c r="G1113">
        <v>101</v>
      </c>
      <c r="H1113">
        <v>0.42269000000000001</v>
      </c>
      <c r="I1113">
        <v>2330.5134267314702</v>
      </c>
      <c r="J1113">
        <v>4.1850495049504952E-3</v>
      </c>
      <c r="Y1113">
        <v>2330.5134267314702</v>
      </c>
      <c r="Z1113">
        <v>4.1850495049504952E-3</v>
      </c>
    </row>
    <row r="1114" spans="3:26">
      <c r="C1114">
        <v>2015</v>
      </c>
      <c r="D1114">
        <v>502</v>
      </c>
      <c r="E1114">
        <v>2</v>
      </c>
      <c r="F1114">
        <v>5</v>
      </c>
      <c r="G1114">
        <v>101</v>
      </c>
      <c r="H1114">
        <v>0.48486499999999999</v>
      </c>
      <c r="I1114">
        <v>2607.0757288378613</v>
      </c>
      <c r="J1114">
        <v>4.8006435643564351E-3</v>
      </c>
      <c r="Y1114">
        <v>2607.0757288378613</v>
      </c>
      <c r="Z1114">
        <v>4.8006435643564351E-3</v>
      </c>
    </row>
    <row r="1115" spans="3:26">
      <c r="C1115">
        <v>2015</v>
      </c>
      <c r="D1115">
        <v>502</v>
      </c>
      <c r="E1115">
        <v>2</v>
      </c>
      <c r="F1115">
        <v>6</v>
      </c>
      <c r="G1115">
        <v>101</v>
      </c>
      <c r="H1115">
        <v>0.430585</v>
      </c>
      <c r="I1115">
        <v>2501.1275899773227</v>
      </c>
      <c r="J1115">
        <v>4.2632178217821785E-3</v>
      </c>
      <c r="Y1115">
        <v>2501.1275899773227</v>
      </c>
      <c r="Z1115">
        <v>4.2632178217821785E-3</v>
      </c>
    </row>
    <row r="1116" spans="3:26">
      <c r="C1116">
        <v>2015</v>
      </c>
      <c r="D1116">
        <v>502</v>
      </c>
      <c r="E1116">
        <v>2</v>
      </c>
      <c r="F1116">
        <v>7</v>
      </c>
      <c r="G1116">
        <v>101</v>
      </c>
      <c r="H1116">
        <v>0.56930000000000003</v>
      </c>
      <c r="I1116">
        <v>2251.5836304680984</v>
      </c>
      <c r="J1116">
        <v>5.636633663366337E-3</v>
      </c>
      <c r="Y1116">
        <v>2251.5836304680984</v>
      </c>
      <c r="Z1116">
        <v>5.636633663366337E-3</v>
      </c>
    </row>
    <row r="1117" spans="3:26">
      <c r="C1117">
        <v>2015</v>
      </c>
      <c r="D1117">
        <v>502</v>
      </c>
      <c r="E1117">
        <v>2</v>
      </c>
      <c r="F1117">
        <v>8</v>
      </c>
      <c r="G1117">
        <v>101</v>
      </c>
      <c r="H1117">
        <v>0.50586500000000001</v>
      </c>
      <c r="I1117">
        <v>940.8161326344532</v>
      </c>
      <c r="J1117">
        <v>5.0085643564356432E-3</v>
      </c>
      <c r="Y1117">
        <v>940.8161326344532</v>
      </c>
      <c r="Z1117">
        <v>5.0085643564356432E-3</v>
      </c>
    </row>
    <row r="1118" spans="3:26">
      <c r="C1118">
        <v>2015</v>
      </c>
      <c r="D1118">
        <v>502</v>
      </c>
      <c r="E1118">
        <v>2</v>
      </c>
      <c r="F1118">
        <v>9</v>
      </c>
      <c r="G1118">
        <v>101</v>
      </c>
      <c r="H1118">
        <v>0.50886999999999993</v>
      </c>
      <c r="I1118">
        <v>2885.6030009615824</v>
      </c>
      <c r="J1118">
        <v>5.0383168316831678E-3</v>
      </c>
      <c r="Y1118">
        <v>2885.6030009615824</v>
      </c>
      <c r="Z1118">
        <v>5.0383168316831678E-3</v>
      </c>
    </row>
    <row r="1119" spans="3:26">
      <c r="C1119">
        <v>2015</v>
      </c>
      <c r="D1119">
        <v>502</v>
      </c>
      <c r="E1119">
        <v>2</v>
      </c>
      <c r="F1119">
        <v>10</v>
      </c>
      <c r="G1119">
        <v>101</v>
      </c>
      <c r="H1119">
        <v>0.51407999999999998</v>
      </c>
      <c r="I1119">
        <v>2966.1374587364735</v>
      </c>
      <c r="J1119">
        <v>5.0899009900990094E-3</v>
      </c>
      <c r="Y1119">
        <v>2966.1374587364735</v>
      </c>
      <c r="Z1119">
        <v>5.0899009900990094E-3</v>
      </c>
    </row>
    <row r="1120" spans="3:26">
      <c r="C1120">
        <v>2015</v>
      </c>
      <c r="D1120">
        <v>502</v>
      </c>
      <c r="E1120">
        <v>2</v>
      </c>
      <c r="F1120">
        <v>11</v>
      </c>
      <c r="G1120">
        <v>101</v>
      </c>
      <c r="H1120">
        <v>0.431535</v>
      </c>
      <c r="I1120">
        <v>3107.5156391564292</v>
      </c>
      <c r="J1120">
        <v>4.2726237623762374E-3</v>
      </c>
      <c r="Y1120">
        <v>3107.5156391564292</v>
      </c>
      <c r="Z1120">
        <v>4.2726237623762374E-3</v>
      </c>
    </row>
    <row r="1121" spans="3:26">
      <c r="C1121">
        <v>2015</v>
      </c>
      <c r="D1121">
        <v>502</v>
      </c>
      <c r="E1121">
        <v>2</v>
      </c>
      <c r="F1121">
        <v>12</v>
      </c>
      <c r="G1121">
        <v>101</v>
      </c>
      <c r="H1121">
        <v>0.50336500000000006</v>
      </c>
      <c r="I1121">
        <v>2601.7695618990806</v>
      </c>
      <c r="J1121">
        <v>4.9838118811881193E-3</v>
      </c>
      <c r="Y1121">
        <v>2601.7695618990806</v>
      </c>
      <c r="Z1121">
        <v>4.9838118811881193E-3</v>
      </c>
    </row>
    <row r="1122" spans="3:26">
      <c r="C1122">
        <v>2015</v>
      </c>
      <c r="D1122">
        <v>502</v>
      </c>
      <c r="E1122">
        <v>2</v>
      </c>
      <c r="F1122">
        <v>13</v>
      </c>
      <c r="G1122">
        <v>101</v>
      </c>
      <c r="H1122">
        <v>0.47516000000000003</v>
      </c>
      <c r="I1122">
        <v>2202.3111896506921</v>
      </c>
      <c r="J1122">
        <v>4.7045544554455447E-3</v>
      </c>
      <c r="Y1122">
        <v>2202.3111896506921</v>
      </c>
      <c r="Z1122">
        <v>4.7045544554455447E-3</v>
      </c>
    </row>
    <row r="1123" spans="3:26">
      <c r="C1123">
        <v>2015</v>
      </c>
      <c r="D1123">
        <v>502</v>
      </c>
      <c r="E1123">
        <v>2</v>
      </c>
      <c r="F1123">
        <v>14</v>
      </c>
      <c r="G1123">
        <v>101</v>
      </c>
      <c r="H1123">
        <v>0.48257</v>
      </c>
      <c r="I1123">
        <v>2608.8875081254005</v>
      </c>
      <c r="J1123">
        <v>4.7779207920792075E-3</v>
      </c>
      <c r="Y1123">
        <v>2608.8875081254005</v>
      </c>
      <c r="Z1123">
        <v>4.7779207920792075E-3</v>
      </c>
    </row>
    <row r="1124" spans="3:26">
      <c r="C1124">
        <v>2015</v>
      </c>
      <c r="D1124">
        <v>502</v>
      </c>
      <c r="E1124">
        <v>3</v>
      </c>
      <c r="F1124">
        <v>1</v>
      </c>
      <c r="G1124">
        <v>101</v>
      </c>
      <c r="H1124">
        <v>0.51489499999999999</v>
      </c>
      <c r="I1124">
        <v>982.40914534637216</v>
      </c>
      <c r="J1124">
        <v>5.0979702970297032E-3</v>
      </c>
      <c r="Y1124">
        <v>982.40914534637216</v>
      </c>
      <c r="Z1124">
        <v>5.0979702970297032E-3</v>
      </c>
    </row>
    <row r="1125" spans="3:26">
      <c r="C1125">
        <v>2015</v>
      </c>
      <c r="D1125">
        <v>502</v>
      </c>
      <c r="E1125">
        <v>3</v>
      </c>
      <c r="F1125">
        <v>2</v>
      </c>
      <c r="G1125">
        <v>101</v>
      </c>
      <c r="H1125">
        <v>0.48562</v>
      </c>
      <c r="I1125">
        <v>2361.9653992989424</v>
      </c>
      <c r="J1125">
        <v>4.8081188118811883E-3</v>
      </c>
      <c r="Y1125">
        <v>2361.9653992989424</v>
      </c>
      <c r="Z1125">
        <v>4.8081188118811883E-3</v>
      </c>
    </row>
    <row r="1126" spans="3:26">
      <c r="C1126">
        <v>2015</v>
      </c>
      <c r="D1126">
        <v>502</v>
      </c>
      <c r="E1126">
        <v>3</v>
      </c>
      <c r="F1126">
        <v>3</v>
      </c>
      <c r="G1126">
        <v>101</v>
      </c>
      <c r="H1126">
        <v>0.47294000000000003</v>
      </c>
      <c r="I1126">
        <v>2502.5121670554486</v>
      </c>
      <c r="J1126">
        <v>4.6825742574257432E-3</v>
      </c>
      <c r="Y1126">
        <v>2502.5121670554486</v>
      </c>
      <c r="Z1126">
        <v>4.6825742574257432E-3</v>
      </c>
    </row>
    <row r="1127" spans="3:26">
      <c r="C1127">
        <v>2015</v>
      </c>
      <c r="D1127">
        <v>502</v>
      </c>
      <c r="E1127">
        <v>3</v>
      </c>
      <c r="F1127">
        <v>4</v>
      </c>
      <c r="G1127">
        <v>101</v>
      </c>
      <c r="H1127">
        <v>0.52957999999999994</v>
      </c>
      <c r="I1127">
        <v>2011.3618413564768</v>
      </c>
      <c r="J1127">
        <v>5.243366336633663E-3</v>
      </c>
      <c r="Y1127">
        <v>2011.3618413564768</v>
      </c>
      <c r="Z1127">
        <v>5.243366336633663E-3</v>
      </c>
    </row>
    <row r="1128" spans="3:26">
      <c r="C1128">
        <v>2015</v>
      </c>
      <c r="D1128">
        <v>502</v>
      </c>
      <c r="E1128">
        <v>3</v>
      </c>
      <c r="F1128">
        <v>5</v>
      </c>
      <c r="G1128">
        <v>101</v>
      </c>
      <c r="H1128">
        <v>0.41382000000000002</v>
      </c>
      <c r="I1128">
        <v>2571.0981322807606</v>
      </c>
      <c r="J1128">
        <v>4.0972277227722771E-3</v>
      </c>
      <c r="Y1128">
        <v>2571.0981322807606</v>
      </c>
      <c r="Z1128">
        <v>4.0972277227722771E-3</v>
      </c>
    </row>
    <row r="1129" spans="3:26">
      <c r="C1129">
        <v>2015</v>
      </c>
      <c r="D1129">
        <v>502</v>
      </c>
      <c r="E1129">
        <v>3</v>
      </c>
      <c r="F1129">
        <v>6</v>
      </c>
      <c r="G1129">
        <v>101</v>
      </c>
      <c r="H1129">
        <v>0.31306999999999996</v>
      </c>
      <c r="I1129">
        <v>2598.3929344510307</v>
      </c>
      <c r="J1129">
        <v>3.0997029702970291E-3</v>
      </c>
      <c r="Y1129">
        <v>2598.3929344510307</v>
      </c>
      <c r="Z1129">
        <v>3.0997029702970291E-3</v>
      </c>
    </row>
    <row r="1130" spans="3:26">
      <c r="C1130">
        <v>2015</v>
      </c>
      <c r="D1130">
        <v>502</v>
      </c>
      <c r="E1130">
        <v>3</v>
      </c>
      <c r="F1130">
        <v>7</v>
      </c>
      <c r="G1130">
        <v>101</v>
      </c>
      <c r="H1130">
        <v>0.49685999999999997</v>
      </c>
      <c r="I1130">
        <v>2554.801545992003</v>
      </c>
      <c r="J1130">
        <v>4.9194059405940592E-3</v>
      </c>
      <c r="Y1130">
        <v>2554.801545992003</v>
      </c>
      <c r="Z1130">
        <v>4.9194059405940592E-3</v>
      </c>
    </row>
    <row r="1131" spans="3:26">
      <c r="C1131">
        <v>2015</v>
      </c>
      <c r="D1131">
        <v>502</v>
      </c>
      <c r="E1131">
        <v>3</v>
      </c>
      <c r="F1131">
        <v>8</v>
      </c>
      <c r="G1131">
        <v>101</v>
      </c>
      <c r="H1131">
        <v>0.42585000000000001</v>
      </c>
      <c r="I1131">
        <v>2048.0055152860045</v>
      </c>
      <c r="J1131">
        <v>4.2163366336633668E-3</v>
      </c>
      <c r="Y1131">
        <v>2048.0055152860045</v>
      </c>
      <c r="Z1131">
        <v>4.2163366336633668E-3</v>
      </c>
    </row>
    <row r="1132" spans="3:26">
      <c r="C1132">
        <v>2015</v>
      </c>
      <c r="D1132">
        <v>502</v>
      </c>
      <c r="E1132">
        <v>3</v>
      </c>
      <c r="F1132">
        <v>9</v>
      </c>
      <c r="G1132">
        <v>101</v>
      </c>
      <c r="H1132">
        <v>0.43845000000000001</v>
      </c>
      <c r="I1132">
        <v>3981.3657653556716</v>
      </c>
      <c r="J1132">
        <v>4.341089108910891E-3</v>
      </c>
      <c r="Y1132">
        <v>3981.3657653556716</v>
      </c>
      <c r="Z1132">
        <v>4.341089108910891E-3</v>
      </c>
    </row>
    <row r="1133" spans="3:26">
      <c r="C1133">
        <v>2015</v>
      </c>
      <c r="D1133">
        <v>502</v>
      </c>
      <c r="E1133">
        <v>3</v>
      </c>
      <c r="F1133">
        <v>10</v>
      </c>
      <c r="G1133">
        <v>101</v>
      </c>
      <c r="H1133">
        <v>0.42830499999999999</v>
      </c>
      <c r="I1133">
        <v>2811.9970185978304</v>
      </c>
      <c r="J1133">
        <v>4.2406435643564354E-3</v>
      </c>
      <c r="Y1133">
        <v>2811.9970185978304</v>
      </c>
      <c r="Z1133">
        <v>4.2406435643564354E-3</v>
      </c>
    </row>
    <row r="1134" spans="3:26">
      <c r="C1134">
        <v>2015</v>
      </c>
      <c r="D1134">
        <v>502</v>
      </c>
      <c r="E1134">
        <v>3</v>
      </c>
      <c r="F1134">
        <v>11</v>
      </c>
      <c r="G1134">
        <v>101</v>
      </c>
      <c r="H1134">
        <v>0.44154499999999997</v>
      </c>
      <c r="I1134">
        <v>2818.8278336209751</v>
      </c>
      <c r="J1134">
        <v>4.3717326732673261E-3</v>
      </c>
      <c r="Y1134">
        <v>2818.8278336209751</v>
      </c>
      <c r="Z1134">
        <v>4.3717326732673261E-3</v>
      </c>
    </row>
    <row r="1135" spans="3:26">
      <c r="C1135">
        <v>2015</v>
      </c>
      <c r="D1135">
        <v>502</v>
      </c>
      <c r="E1135">
        <v>3</v>
      </c>
      <c r="F1135">
        <v>12</v>
      </c>
      <c r="G1135">
        <v>101</v>
      </c>
      <c r="H1135">
        <v>0.541045</v>
      </c>
      <c r="I1135">
        <v>2972.3690996306414</v>
      </c>
      <c r="J1135">
        <v>5.3568811881188122E-3</v>
      </c>
      <c r="Y1135">
        <v>2972.3690996306414</v>
      </c>
      <c r="Z1135">
        <v>5.3568811881188122E-3</v>
      </c>
    </row>
    <row r="1136" spans="3:26">
      <c r="C1136">
        <v>2015</v>
      </c>
      <c r="D1136">
        <v>502</v>
      </c>
      <c r="E1136">
        <v>3</v>
      </c>
      <c r="F1136">
        <v>13</v>
      </c>
      <c r="G1136">
        <v>101</v>
      </c>
      <c r="H1136">
        <v>0.43986500000000001</v>
      </c>
      <c r="I1136">
        <v>2103.8608604831434</v>
      </c>
      <c r="J1136">
        <v>4.35509900990099E-3</v>
      </c>
      <c r="Y1136">
        <v>2103.8608604831434</v>
      </c>
      <c r="Z1136">
        <v>4.35509900990099E-3</v>
      </c>
    </row>
    <row r="1137" spans="3:26">
      <c r="C1137">
        <v>2015</v>
      </c>
      <c r="D1137">
        <v>502</v>
      </c>
      <c r="E1137">
        <v>3</v>
      </c>
      <c r="F1137">
        <v>14</v>
      </c>
      <c r="G1137">
        <v>101</v>
      </c>
      <c r="H1137">
        <v>0.48238999999999999</v>
      </c>
      <c r="I1137">
        <v>1974.0277295263559</v>
      </c>
      <c r="J1137">
        <v>4.7761386138613863E-3</v>
      </c>
      <c r="Y1137">
        <v>1974.0277295263559</v>
      </c>
      <c r="Z1137">
        <v>4.7761386138613863E-3</v>
      </c>
    </row>
    <row r="1138" spans="3:26">
      <c r="C1138">
        <v>2015</v>
      </c>
      <c r="D1138">
        <v>502</v>
      </c>
      <c r="E1138">
        <v>4</v>
      </c>
      <c r="F1138">
        <v>1</v>
      </c>
      <c r="G1138">
        <v>101</v>
      </c>
      <c r="H1138">
        <v>0.41866000000000003</v>
      </c>
      <c r="I1138">
        <v>1800.2270485464253</v>
      </c>
      <c r="J1138">
        <v>4.1451485148514856E-3</v>
      </c>
      <c r="Y1138">
        <v>1800.2270485464253</v>
      </c>
      <c r="Z1138">
        <v>4.1451485148514856E-3</v>
      </c>
    </row>
    <row r="1139" spans="3:26">
      <c r="C1139">
        <v>2015</v>
      </c>
      <c r="D1139">
        <v>502</v>
      </c>
      <c r="E1139">
        <v>4</v>
      </c>
      <c r="F1139">
        <v>2</v>
      </c>
      <c r="G1139">
        <v>101</v>
      </c>
      <c r="H1139">
        <v>0.38112499999999999</v>
      </c>
      <c r="I1139">
        <v>2812.7245245851786</v>
      </c>
      <c r="J1139">
        <v>3.7735148514851484E-3</v>
      </c>
      <c r="Y1139">
        <v>2812.7245245851786</v>
      </c>
      <c r="Z1139">
        <v>3.7735148514851484E-3</v>
      </c>
    </row>
    <row r="1140" spans="3:26">
      <c r="C1140">
        <v>2015</v>
      </c>
      <c r="D1140">
        <v>502</v>
      </c>
      <c r="E1140">
        <v>4</v>
      </c>
      <c r="F1140">
        <v>3</v>
      </c>
      <c r="G1140">
        <v>101</v>
      </c>
      <c r="H1140">
        <v>0.38490999999999997</v>
      </c>
      <c r="I1140">
        <v>1471.9286509062426</v>
      </c>
      <c r="J1140">
        <v>3.8109900990099007E-3</v>
      </c>
      <c r="Y1140">
        <v>1471.9286509062426</v>
      </c>
      <c r="Z1140">
        <v>3.8109900990099007E-3</v>
      </c>
    </row>
    <row r="1141" spans="3:26">
      <c r="C1141">
        <v>2015</v>
      </c>
      <c r="D1141">
        <v>502</v>
      </c>
      <c r="E1141">
        <v>4</v>
      </c>
      <c r="F1141">
        <v>4</v>
      </c>
      <c r="G1141">
        <v>101</v>
      </c>
      <c r="H1141">
        <v>0.37452000000000002</v>
      </c>
      <c r="I1141">
        <v>2664.0003791553922</v>
      </c>
      <c r="J1141">
        <v>3.7081188118811884E-3</v>
      </c>
      <c r="Y1141">
        <v>2664.0003791553922</v>
      </c>
      <c r="Z1141">
        <v>3.7081188118811884E-3</v>
      </c>
    </row>
    <row r="1142" spans="3:26">
      <c r="C1142">
        <v>2015</v>
      </c>
      <c r="D1142">
        <v>502</v>
      </c>
      <c r="E1142">
        <v>4</v>
      </c>
      <c r="F1142">
        <v>5</v>
      </c>
      <c r="G1142">
        <v>101</v>
      </c>
      <c r="H1142">
        <v>0.27901500000000001</v>
      </c>
      <c r="I1142">
        <v>1921.9214712214336</v>
      </c>
      <c r="J1142">
        <v>2.7625247524752476E-3</v>
      </c>
      <c r="Y1142">
        <v>1921.9214712214336</v>
      </c>
      <c r="Z1142">
        <v>2.7625247524752476E-3</v>
      </c>
    </row>
    <row r="1143" spans="3:26">
      <c r="C1143">
        <v>2015</v>
      </c>
      <c r="D1143">
        <v>502</v>
      </c>
      <c r="E1143">
        <v>4</v>
      </c>
      <c r="F1143">
        <v>6</v>
      </c>
      <c r="G1143">
        <v>101</v>
      </c>
      <c r="H1143">
        <v>0.41004000000000002</v>
      </c>
      <c r="I1143">
        <v>3162.5861230107648</v>
      </c>
      <c r="J1143">
        <v>4.05980198019802E-3</v>
      </c>
      <c r="Y1143">
        <v>3162.5861230107648</v>
      </c>
      <c r="Z1143">
        <v>4.05980198019802E-3</v>
      </c>
    </row>
    <row r="1144" spans="3:26">
      <c r="C1144">
        <v>2015</v>
      </c>
      <c r="D1144">
        <v>502</v>
      </c>
      <c r="E1144">
        <v>4</v>
      </c>
      <c r="F1144">
        <v>7</v>
      </c>
      <c r="G1144">
        <v>101</v>
      </c>
      <c r="H1144">
        <v>0.39947500000000002</v>
      </c>
      <c r="I1144">
        <v>3329.8449905383677</v>
      </c>
      <c r="J1144">
        <v>3.9551980198019804E-3</v>
      </c>
      <c r="Y1144">
        <v>3329.8449905383677</v>
      </c>
      <c r="Z1144">
        <v>3.9551980198019804E-3</v>
      </c>
    </row>
    <row r="1145" spans="3:26">
      <c r="C1145">
        <v>2015</v>
      </c>
      <c r="D1145">
        <v>502</v>
      </c>
      <c r="E1145">
        <v>4</v>
      </c>
      <c r="F1145">
        <v>8</v>
      </c>
      <c r="G1145">
        <v>101</v>
      </c>
      <c r="H1145">
        <v>0.53876499999999994</v>
      </c>
      <c r="I1145">
        <v>2732.7146625838423</v>
      </c>
      <c r="J1145">
        <v>5.3343069306930691E-3</v>
      </c>
      <c r="Y1145">
        <v>2732.7146625838423</v>
      </c>
      <c r="Z1145">
        <v>5.3343069306930691E-3</v>
      </c>
    </row>
    <row r="1146" spans="3:26">
      <c r="C1146">
        <v>2015</v>
      </c>
      <c r="D1146">
        <v>502</v>
      </c>
      <c r="E1146">
        <v>4</v>
      </c>
      <c r="F1146">
        <v>9</v>
      </c>
      <c r="G1146">
        <v>101</v>
      </c>
      <c r="H1146">
        <v>0.39631</v>
      </c>
      <c r="I1146">
        <v>3008.5541406940538</v>
      </c>
      <c r="J1146">
        <v>3.923861386138614E-3</v>
      </c>
      <c r="Y1146">
        <v>3008.5541406940538</v>
      </c>
      <c r="Z1146">
        <v>3.923861386138614E-3</v>
      </c>
    </row>
    <row r="1147" spans="3:26">
      <c r="C1147">
        <v>2015</v>
      </c>
      <c r="D1147">
        <v>502</v>
      </c>
      <c r="E1147">
        <v>4</v>
      </c>
      <c r="F1147">
        <v>10</v>
      </c>
      <c r="G1147">
        <v>101</v>
      </c>
      <c r="H1147">
        <v>0.37811</v>
      </c>
      <c r="I1147">
        <v>3332.4266131297941</v>
      </c>
      <c r="J1147">
        <v>3.7436633663366337E-3</v>
      </c>
      <c r="Y1147">
        <v>3332.4266131297941</v>
      </c>
      <c r="Z1147">
        <v>3.7436633663366337E-3</v>
      </c>
    </row>
    <row r="1148" spans="3:26">
      <c r="C1148">
        <v>2015</v>
      </c>
      <c r="D1148">
        <v>502</v>
      </c>
      <c r="E1148">
        <v>4</v>
      </c>
      <c r="F1148">
        <v>11</v>
      </c>
      <c r="G1148">
        <v>101</v>
      </c>
      <c r="H1148">
        <v>0.44201999999999997</v>
      </c>
      <c r="I1148">
        <v>3672.3555506505045</v>
      </c>
      <c r="J1148">
        <v>4.376435643564356E-3</v>
      </c>
      <c r="Y1148">
        <v>3672.3555506505045</v>
      </c>
      <c r="Z1148">
        <v>4.376435643564356E-3</v>
      </c>
    </row>
    <row r="1149" spans="3:26">
      <c r="C1149">
        <v>2015</v>
      </c>
      <c r="D1149">
        <v>502</v>
      </c>
      <c r="E1149">
        <v>4</v>
      </c>
      <c r="F1149">
        <v>12</v>
      </c>
      <c r="G1149">
        <v>101</v>
      </c>
      <c r="H1149">
        <v>0.382965</v>
      </c>
      <c r="I1149">
        <v>3491.0953474696239</v>
      </c>
      <c r="J1149">
        <v>3.7917326732673268E-3</v>
      </c>
      <c r="Y1149">
        <v>3491.0953474696239</v>
      </c>
      <c r="Z1149">
        <v>3.7917326732673268E-3</v>
      </c>
    </row>
    <row r="1150" spans="3:26">
      <c r="C1150">
        <v>2015</v>
      </c>
      <c r="D1150">
        <v>502</v>
      </c>
      <c r="E1150">
        <v>4</v>
      </c>
      <c r="F1150">
        <v>13</v>
      </c>
      <c r="G1150">
        <v>101</v>
      </c>
      <c r="H1150">
        <v>0.40978500000000001</v>
      </c>
      <c r="I1150">
        <v>2920.4876900663326</v>
      </c>
      <c r="J1150">
        <v>4.0572772277227727E-3</v>
      </c>
      <c r="Y1150">
        <v>2920.4876900663326</v>
      </c>
      <c r="Z1150">
        <v>4.0572772277227727E-3</v>
      </c>
    </row>
    <row r="1151" spans="3:26">
      <c r="C1151">
        <v>2015</v>
      </c>
      <c r="D1151">
        <v>502</v>
      </c>
      <c r="E1151">
        <v>4</v>
      </c>
      <c r="F1151">
        <v>14</v>
      </c>
      <c r="G1151">
        <v>101</v>
      </c>
      <c r="H1151">
        <v>0.44930000000000003</v>
      </c>
      <c r="I1151">
        <v>3763.3085957790458</v>
      </c>
      <c r="J1151">
        <v>4.4485148514851486E-3</v>
      </c>
      <c r="Y1151">
        <v>3763.3085957790458</v>
      </c>
      <c r="Z1151">
        <v>4.4485148514851486E-3</v>
      </c>
    </row>
    <row r="1152" spans="3:26">
      <c r="C1152">
        <v>2015</v>
      </c>
      <c r="D1152">
        <v>502</v>
      </c>
      <c r="E1152">
        <v>1</v>
      </c>
      <c r="F1152">
        <v>1</v>
      </c>
      <c r="G1152">
        <v>79</v>
      </c>
      <c r="H1152">
        <v>0.37962499999999999</v>
      </c>
      <c r="I1152">
        <v>1430.135694894336</v>
      </c>
      <c r="J1152">
        <v>4.8053797468354427E-3</v>
      </c>
      <c r="Y1152">
        <v>1430.135694894336</v>
      </c>
      <c r="Z1152">
        <v>4.8053797468354427E-3</v>
      </c>
    </row>
    <row r="1153" spans="3:26">
      <c r="C1153">
        <v>2015</v>
      </c>
      <c r="D1153">
        <v>502</v>
      </c>
      <c r="E1153">
        <v>1</v>
      </c>
      <c r="F1153">
        <v>2</v>
      </c>
      <c r="G1153">
        <v>79</v>
      </c>
      <c r="H1153">
        <v>0.25695000000000001</v>
      </c>
      <c r="I1153">
        <v>830.6528561483259</v>
      </c>
      <c r="J1153">
        <v>3.2525316455696202E-3</v>
      </c>
      <c r="Y1153">
        <v>830.6528561483259</v>
      </c>
      <c r="Z1153">
        <v>3.2525316455696202E-3</v>
      </c>
    </row>
    <row r="1154" spans="3:26">
      <c r="C1154">
        <v>2015</v>
      </c>
      <c r="D1154">
        <v>502</v>
      </c>
      <c r="E1154">
        <v>1</v>
      </c>
      <c r="F1154">
        <v>3</v>
      </c>
      <c r="G1154">
        <v>79</v>
      </c>
      <c r="H1154">
        <v>0.49763999999999997</v>
      </c>
      <c r="I1154">
        <v>2716.4084051546297</v>
      </c>
      <c r="J1154">
        <v>6.2992405063291134E-3</v>
      </c>
      <c r="Y1154">
        <v>2716.4084051546297</v>
      </c>
      <c r="Z1154">
        <v>6.2992405063291134E-3</v>
      </c>
    </row>
    <row r="1155" spans="3:26">
      <c r="C1155">
        <v>2015</v>
      </c>
      <c r="D1155">
        <v>502</v>
      </c>
      <c r="E1155">
        <v>1</v>
      </c>
      <c r="F1155">
        <v>4</v>
      </c>
      <c r="G1155">
        <v>79</v>
      </c>
      <c r="H1155">
        <v>0.36141999999999996</v>
      </c>
      <c r="I1155">
        <v>1802.7803871289227</v>
      </c>
      <c r="J1155">
        <v>4.5749367088607591E-3</v>
      </c>
      <c r="Y1155">
        <v>1802.7803871289227</v>
      </c>
      <c r="Z1155">
        <v>4.5749367088607591E-3</v>
      </c>
    </row>
    <row r="1156" spans="3:26">
      <c r="C1156">
        <v>2015</v>
      </c>
      <c r="D1156">
        <v>502</v>
      </c>
      <c r="E1156">
        <v>1</v>
      </c>
      <c r="F1156">
        <v>5</v>
      </c>
      <c r="G1156">
        <v>79</v>
      </c>
      <c r="H1156">
        <v>0.51758499999999996</v>
      </c>
      <c r="I1156">
        <v>3418.7774117326521</v>
      </c>
      <c r="J1156">
        <v>6.551708860759493E-3</v>
      </c>
      <c r="Y1156">
        <v>3418.7774117326521</v>
      </c>
      <c r="Z1156">
        <v>6.551708860759493E-3</v>
      </c>
    </row>
    <row r="1157" spans="3:26">
      <c r="C1157">
        <v>2015</v>
      </c>
      <c r="D1157">
        <v>502</v>
      </c>
      <c r="E1157">
        <v>1</v>
      </c>
      <c r="F1157">
        <v>6</v>
      </c>
      <c r="G1157">
        <v>79</v>
      </c>
      <c r="H1157">
        <v>0.52337</v>
      </c>
      <c r="I1157">
        <v>3360.5052927269235</v>
      </c>
      <c r="J1157">
        <v>6.6249367088607597E-3</v>
      </c>
      <c r="Y1157">
        <v>3360.5052927269235</v>
      </c>
      <c r="Z1157">
        <v>6.6249367088607597E-3</v>
      </c>
    </row>
    <row r="1158" spans="3:26">
      <c r="C1158">
        <v>2015</v>
      </c>
      <c r="D1158">
        <v>502</v>
      </c>
      <c r="E1158">
        <v>1</v>
      </c>
      <c r="F1158">
        <v>7</v>
      </c>
      <c r="G1158">
        <v>79</v>
      </c>
      <c r="H1158">
        <v>0.48109499999999999</v>
      </c>
      <c r="I1158">
        <v>2641.1052205630799</v>
      </c>
      <c r="J1158">
        <v>6.0898101265822787E-3</v>
      </c>
      <c r="Y1158">
        <v>2641.1052205630799</v>
      </c>
      <c r="Z1158">
        <v>6.0898101265822787E-3</v>
      </c>
    </row>
    <row r="1159" spans="3:26">
      <c r="C1159">
        <v>2015</v>
      </c>
      <c r="D1159">
        <v>502</v>
      </c>
      <c r="E1159">
        <v>1</v>
      </c>
      <c r="F1159">
        <v>8</v>
      </c>
      <c r="G1159">
        <v>79</v>
      </c>
      <c r="H1159">
        <v>0.36733000000000005</v>
      </c>
      <c r="I1159">
        <v>2441.5445752333767</v>
      </c>
      <c r="J1159">
        <v>4.6497468354430383E-3</v>
      </c>
      <c r="Y1159">
        <v>2441.5445752333767</v>
      </c>
      <c r="Z1159">
        <v>4.6497468354430383E-3</v>
      </c>
    </row>
    <row r="1160" spans="3:26">
      <c r="C1160">
        <v>2015</v>
      </c>
      <c r="D1160">
        <v>502</v>
      </c>
      <c r="E1160">
        <v>1</v>
      </c>
      <c r="F1160">
        <v>9</v>
      </c>
      <c r="G1160">
        <v>79</v>
      </c>
      <c r="H1160">
        <v>0.48707999999999996</v>
      </c>
      <c r="I1160">
        <v>3335.8592712460395</v>
      </c>
      <c r="J1160">
        <v>6.165569620253164E-3</v>
      </c>
      <c r="Y1160">
        <v>3335.8592712460395</v>
      </c>
      <c r="Z1160">
        <v>6.165569620253164E-3</v>
      </c>
    </row>
    <row r="1161" spans="3:26">
      <c r="C1161">
        <v>2015</v>
      </c>
      <c r="D1161">
        <v>502</v>
      </c>
      <c r="E1161">
        <v>1</v>
      </c>
      <c r="F1161">
        <v>10</v>
      </c>
      <c r="G1161">
        <v>79</v>
      </c>
      <c r="H1161">
        <v>0.545435</v>
      </c>
      <c r="I1161">
        <v>3208.3209713423871</v>
      </c>
      <c r="J1161">
        <v>6.9042405063291139E-3</v>
      </c>
      <c r="Y1161">
        <v>3208.3209713423871</v>
      </c>
      <c r="Z1161">
        <v>6.9042405063291139E-3</v>
      </c>
    </row>
    <row r="1162" spans="3:26">
      <c r="C1162">
        <v>2015</v>
      </c>
      <c r="D1162">
        <v>502</v>
      </c>
      <c r="E1162">
        <v>1</v>
      </c>
      <c r="F1162">
        <v>11</v>
      </c>
      <c r="G1162">
        <v>79</v>
      </c>
      <c r="H1162">
        <v>0.51354500000000003</v>
      </c>
      <c r="I1162">
        <v>2894.2751921095514</v>
      </c>
      <c r="J1162">
        <v>6.5005696202531651E-3</v>
      </c>
      <c r="Y1162">
        <v>2894.2751921095514</v>
      </c>
      <c r="Z1162">
        <v>6.5005696202531651E-3</v>
      </c>
    </row>
    <row r="1163" spans="3:26">
      <c r="C1163">
        <v>2015</v>
      </c>
      <c r="D1163">
        <v>502</v>
      </c>
      <c r="E1163">
        <v>1</v>
      </c>
      <c r="F1163">
        <v>12</v>
      </c>
      <c r="G1163">
        <v>79</v>
      </c>
      <c r="H1163">
        <v>0.50290000000000001</v>
      </c>
      <c r="I1163">
        <v>2893.8314936914717</v>
      </c>
      <c r="J1163">
        <v>6.3658227848101268E-3</v>
      </c>
      <c r="Y1163">
        <v>2893.8314936914717</v>
      </c>
      <c r="Z1163">
        <v>6.3658227848101268E-3</v>
      </c>
    </row>
    <row r="1164" spans="3:26">
      <c r="C1164">
        <v>2015</v>
      </c>
      <c r="D1164">
        <v>502</v>
      </c>
      <c r="E1164">
        <v>1</v>
      </c>
      <c r="F1164">
        <v>13</v>
      </c>
      <c r="G1164">
        <v>79</v>
      </c>
      <c r="H1164">
        <v>0.51747999999999994</v>
      </c>
      <c r="I1164">
        <v>2309.6462385625941</v>
      </c>
      <c r="J1164">
        <v>6.5503797468354419E-3</v>
      </c>
      <c r="Y1164">
        <v>2309.6462385625941</v>
      </c>
      <c r="Z1164">
        <v>6.5503797468354419E-3</v>
      </c>
    </row>
    <row r="1165" spans="3:26">
      <c r="C1165">
        <v>2015</v>
      </c>
      <c r="D1165">
        <v>502</v>
      </c>
      <c r="E1165">
        <v>1</v>
      </c>
      <c r="F1165">
        <v>14</v>
      </c>
      <c r="G1165">
        <v>79</v>
      </c>
      <c r="H1165">
        <v>0.52527000000000001</v>
      </c>
      <c r="I1165">
        <v>3207.5308204404109</v>
      </c>
      <c r="J1165">
        <v>6.6489873417721517E-3</v>
      </c>
      <c r="Y1165">
        <v>3207.5308204404109</v>
      </c>
      <c r="Z1165">
        <v>6.6489873417721517E-3</v>
      </c>
    </row>
    <row r="1166" spans="3:26">
      <c r="C1166">
        <v>2015</v>
      </c>
      <c r="D1166">
        <v>502</v>
      </c>
      <c r="E1166">
        <v>2</v>
      </c>
      <c r="F1166">
        <v>1</v>
      </c>
      <c r="G1166">
        <v>79</v>
      </c>
      <c r="H1166">
        <v>0.389845</v>
      </c>
      <c r="I1166">
        <v>1537.8272025928115</v>
      </c>
      <c r="J1166">
        <v>4.9347468354430379E-3</v>
      </c>
      <c r="Y1166">
        <v>1537.8272025928115</v>
      </c>
      <c r="Z1166">
        <v>4.9347468354430379E-3</v>
      </c>
    </row>
    <row r="1167" spans="3:26">
      <c r="C1167">
        <v>2015</v>
      </c>
      <c r="D1167">
        <v>502</v>
      </c>
      <c r="E1167">
        <v>2</v>
      </c>
      <c r="F1167">
        <v>2</v>
      </c>
      <c r="G1167">
        <v>79</v>
      </c>
      <c r="H1167">
        <v>0.49879499999999999</v>
      </c>
      <c r="I1167">
        <v>1659.4337972063263</v>
      </c>
      <c r="J1167">
        <v>6.3138607594936703E-3</v>
      </c>
      <c r="Y1167">
        <v>1659.4337972063263</v>
      </c>
      <c r="Z1167">
        <v>6.3138607594936703E-3</v>
      </c>
    </row>
    <row r="1168" spans="3:26">
      <c r="C1168">
        <v>2015</v>
      </c>
      <c r="D1168">
        <v>502</v>
      </c>
      <c r="E1168">
        <v>2</v>
      </c>
      <c r="F1168">
        <v>3</v>
      </c>
      <c r="G1168">
        <v>79</v>
      </c>
      <c r="H1168">
        <v>0.47417500000000001</v>
      </c>
      <c r="I1168">
        <v>2496.3167588697329</v>
      </c>
      <c r="J1168">
        <v>6.0022151898734182E-3</v>
      </c>
      <c r="Y1168">
        <v>2496.3167588697329</v>
      </c>
      <c r="Z1168">
        <v>6.0022151898734182E-3</v>
      </c>
    </row>
    <row r="1169" spans="3:26">
      <c r="C1169">
        <v>2015</v>
      </c>
      <c r="D1169">
        <v>502</v>
      </c>
      <c r="E1169">
        <v>2</v>
      </c>
      <c r="F1169">
        <v>4</v>
      </c>
      <c r="G1169">
        <v>79</v>
      </c>
      <c r="H1169">
        <v>0.49773000000000001</v>
      </c>
      <c r="I1169">
        <v>2330.5134267314702</v>
      </c>
      <c r="J1169">
        <v>6.3003797468354434E-3</v>
      </c>
      <c r="Y1169">
        <v>2330.5134267314702</v>
      </c>
      <c r="Z1169">
        <v>6.3003797468354434E-3</v>
      </c>
    </row>
    <row r="1170" spans="3:26">
      <c r="C1170">
        <v>2015</v>
      </c>
      <c r="D1170">
        <v>502</v>
      </c>
      <c r="E1170">
        <v>2</v>
      </c>
      <c r="F1170">
        <v>5</v>
      </c>
      <c r="G1170">
        <v>79</v>
      </c>
      <c r="H1170">
        <v>0.57258000000000009</v>
      </c>
      <c r="I1170">
        <v>2607.0757288378613</v>
      </c>
      <c r="J1170">
        <v>7.2478481012658242E-3</v>
      </c>
      <c r="Y1170">
        <v>2607.0757288378613</v>
      </c>
      <c r="Z1170">
        <v>7.2478481012658242E-3</v>
      </c>
    </row>
    <row r="1171" spans="3:26">
      <c r="C1171">
        <v>2015</v>
      </c>
      <c r="D1171">
        <v>502</v>
      </c>
      <c r="E1171">
        <v>2</v>
      </c>
      <c r="F1171">
        <v>6</v>
      </c>
      <c r="G1171">
        <v>79</v>
      </c>
      <c r="H1171">
        <v>0.47360000000000002</v>
      </c>
      <c r="I1171">
        <v>2501.1275899773227</v>
      </c>
      <c r="J1171">
        <v>5.9949367088607593E-3</v>
      </c>
      <c r="Y1171">
        <v>2501.1275899773227</v>
      </c>
      <c r="Z1171">
        <v>5.9949367088607593E-3</v>
      </c>
    </row>
    <row r="1172" spans="3:26">
      <c r="C1172">
        <v>2015</v>
      </c>
      <c r="D1172">
        <v>502</v>
      </c>
      <c r="E1172">
        <v>2</v>
      </c>
      <c r="F1172">
        <v>7</v>
      </c>
      <c r="G1172">
        <v>79</v>
      </c>
      <c r="H1172">
        <v>0.45188499999999998</v>
      </c>
      <c r="I1172">
        <v>2251.5836304680984</v>
      </c>
      <c r="J1172">
        <v>5.7200632911392404E-3</v>
      </c>
      <c r="Y1172">
        <v>2251.5836304680984</v>
      </c>
      <c r="Z1172">
        <v>5.7200632911392404E-3</v>
      </c>
    </row>
    <row r="1173" spans="3:26">
      <c r="C1173">
        <v>2015</v>
      </c>
      <c r="D1173">
        <v>502</v>
      </c>
      <c r="E1173">
        <v>2</v>
      </c>
      <c r="F1173">
        <v>8</v>
      </c>
      <c r="G1173">
        <v>79</v>
      </c>
      <c r="H1173">
        <v>0.37551999999999996</v>
      </c>
      <c r="I1173">
        <v>940.8161326344532</v>
      </c>
      <c r="J1173">
        <v>4.7534177215189872E-3</v>
      </c>
      <c r="Y1173">
        <v>940.8161326344532</v>
      </c>
      <c r="Z1173">
        <v>4.7534177215189872E-3</v>
      </c>
    </row>
    <row r="1174" spans="3:26">
      <c r="C1174">
        <v>2015</v>
      </c>
      <c r="D1174">
        <v>502</v>
      </c>
      <c r="E1174">
        <v>2</v>
      </c>
      <c r="F1174">
        <v>9</v>
      </c>
      <c r="G1174">
        <v>79</v>
      </c>
      <c r="H1174">
        <v>0.48411499999999996</v>
      </c>
      <c r="I1174">
        <v>2885.6030009615824</v>
      </c>
      <c r="J1174">
        <v>6.1280379746835442E-3</v>
      </c>
      <c r="Y1174">
        <v>2885.6030009615824</v>
      </c>
      <c r="Z1174">
        <v>6.1280379746835442E-3</v>
      </c>
    </row>
    <row r="1175" spans="3:26">
      <c r="C1175">
        <v>2015</v>
      </c>
      <c r="D1175">
        <v>502</v>
      </c>
      <c r="E1175">
        <v>2</v>
      </c>
      <c r="F1175">
        <v>10</v>
      </c>
      <c r="G1175">
        <v>79</v>
      </c>
      <c r="H1175">
        <v>0.55710499999999996</v>
      </c>
      <c r="I1175">
        <v>2966.1374587364735</v>
      </c>
      <c r="J1175">
        <v>7.0519620253164548E-3</v>
      </c>
      <c r="Y1175">
        <v>2966.1374587364735</v>
      </c>
      <c r="Z1175">
        <v>7.0519620253164548E-3</v>
      </c>
    </row>
    <row r="1176" spans="3:26">
      <c r="C1176">
        <v>2015</v>
      </c>
      <c r="D1176">
        <v>502</v>
      </c>
      <c r="E1176">
        <v>2</v>
      </c>
      <c r="F1176">
        <v>11</v>
      </c>
      <c r="G1176">
        <v>79</v>
      </c>
      <c r="H1176">
        <v>0.52429499999999996</v>
      </c>
      <c r="I1176">
        <v>3107.5156391564292</v>
      </c>
      <c r="J1176">
        <v>6.6366455696202529E-3</v>
      </c>
      <c r="Y1176">
        <v>3107.5156391564292</v>
      </c>
      <c r="Z1176">
        <v>6.6366455696202529E-3</v>
      </c>
    </row>
    <row r="1177" spans="3:26">
      <c r="C1177">
        <v>2015</v>
      </c>
      <c r="D1177">
        <v>502</v>
      </c>
      <c r="E1177">
        <v>2</v>
      </c>
      <c r="F1177">
        <v>12</v>
      </c>
      <c r="G1177">
        <v>79</v>
      </c>
      <c r="H1177">
        <v>0.49897999999999998</v>
      </c>
      <c r="I1177">
        <v>2601.7695618990806</v>
      </c>
      <c r="J1177">
        <v>6.3162025316455695E-3</v>
      </c>
      <c r="Y1177">
        <v>2601.7695618990806</v>
      </c>
      <c r="Z1177">
        <v>6.3162025316455695E-3</v>
      </c>
    </row>
    <row r="1178" spans="3:26">
      <c r="C1178">
        <v>2015</v>
      </c>
      <c r="D1178">
        <v>502</v>
      </c>
      <c r="E1178">
        <v>2</v>
      </c>
      <c r="F1178">
        <v>13</v>
      </c>
      <c r="G1178">
        <v>79</v>
      </c>
      <c r="H1178">
        <v>0.47292500000000004</v>
      </c>
      <c r="I1178">
        <v>2202.3111896506921</v>
      </c>
      <c r="J1178">
        <v>5.986392405063292E-3</v>
      </c>
      <c r="Y1178">
        <v>2202.3111896506921</v>
      </c>
      <c r="Z1178">
        <v>5.986392405063292E-3</v>
      </c>
    </row>
    <row r="1179" spans="3:26">
      <c r="C1179">
        <v>2015</v>
      </c>
      <c r="D1179">
        <v>502</v>
      </c>
      <c r="E1179">
        <v>2</v>
      </c>
      <c r="F1179">
        <v>14</v>
      </c>
      <c r="G1179">
        <v>79</v>
      </c>
      <c r="H1179">
        <v>0.48028999999999999</v>
      </c>
      <c r="I1179">
        <v>2608.8875081254005</v>
      </c>
      <c r="J1179">
        <v>6.079620253164557E-3</v>
      </c>
      <c r="Y1179">
        <v>2608.8875081254005</v>
      </c>
      <c r="Z1179">
        <v>6.079620253164557E-3</v>
      </c>
    </row>
    <row r="1180" spans="3:26">
      <c r="C1180">
        <v>2015</v>
      </c>
      <c r="D1180">
        <v>502</v>
      </c>
      <c r="E1180">
        <v>3</v>
      </c>
      <c r="F1180">
        <v>1</v>
      </c>
      <c r="G1180">
        <v>79</v>
      </c>
      <c r="H1180">
        <v>0.38420500000000002</v>
      </c>
      <c r="I1180">
        <v>982.40914534637216</v>
      </c>
      <c r="J1180">
        <v>4.8633544303797469E-3</v>
      </c>
      <c r="Y1180">
        <v>982.40914534637216</v>
      </c>
      <c r="Z1180">
        <v>4.8633544303797469E-3</v>
      </c>
    </row>
    <row r="1181" spans="3:26">
      <c r="C1181">
        <v>2015</v>
      </c>
      <c r="D1181">
        <v>502</v>
      </c>
      <c r="E1181">
        <v>3</v>
      </c>
      <c r="F1181">
        <v>2</v>
      </c>
      <c r="G1181">
        <v>79</v>
      </c>
      <c r="H1181">
        <v>0.45339499999999999</v>
      </c>
      <c r="I1181">
        <v>2361.9653992989424</v>
      </c>
      <c r="J1181">
        <v>5.7391772151898736E-3</v>
      </c>
      <c r="Y1181">
        <v>2361.9653992989424</v>
      </c>
      <c r="Z1181">
        <v>5.7391772151898736E-3</v>
      </c>
    </row>
    <row r="1182" spans="3:26">
      <c r="C1182">
        <v>2015</v>
      </c>
      <c r="D1182">
        <v>502</v>
      </c>
      <c r="E1182">
        <v>3</v>
      </c>
      <c r="F1182">
        <v>3</v>
      </c>
      <c r="G1182">
        <v>79</v>
      </c>
      <c r="H1182">
        <v>0.49646000000000001</v>
      </c>
      <c r="I1182">
        <v>2502.5121670554486</v>
      </c>
      <c r="J1182">
        <v>6.284303797468355E-3</v>
      </c>
      <c r="Y1182">
        <v>2502.5121670554486</v>
      </c>
      <c r="Z1182">
        <v>6.284303797468355E-3</v>
      </c>
    </row>
    <row r="1183" spans="3:26">
      <c r="C1183">
        <v>2015</v>
      </c>
      <c r="D1183">
        <v>502</v>
      </c>
      <c r="E1183">
        <v>3</v>
      </c>
      <c r="F1183">
        <v>4</v>
      </c>
      <c r="G1183">
        <v>79</v>
      </c>
      <c r="H1183">
        <v>0.44051000000000001</v>
      </c>
      <c r="I1183">
        <v>2011.3618413564768</v>
      </c>
      <c r="J1183">
        <v>5.5760759493670891E-3</v>
      </c>
      <c r="Y1183">
        <v>2011.3618413564768</v>
      </c>
      <c r="Z1183">
        <v>5.5760759493670891E-3</v>
      </c>
    </row>
    <row r="1184" spans="3:26">
      <c r="C1184">
        <v>2015</v>
      </c>
      <c r="D1184">
        <v>502</v>
      </c>
      <c r="E1184">
        <v>3</v>
      </c>
      <c r="F1184">
        <v>5</v>
      </c>
      <c r="G1184">
        <v>79</v>
      </c>
      <c r="H1184">
        <v>0.58977500000000005</v>
      </c>
      <c r="I1184">
        <v>2571.0981322807606</v>
      </c>
      <c r="J1184">
        <v>7.4655063291139247E-3</v>
      </c>
      <c r="Y1184">
        <v>2571.0981322807606</v>
      </c>
      <c r="Z1184">
        <v>7.4655063291139247E-3</v>
      </c>
    </row>
    <row r="1185" spans="3:26">
      <c r="C1185">
        <v>2015</v>
      </c>
      <c r="D1185">
        <v>502</v>
      </c>
      <c r="E1185">
        <v>3</v>
      </c>
      <c r="F1185">
        <v>6</v>
      </c>
      <c r="G1185">
        <v>79</v>
      </c>
      <c r="H1185">
        <v>0.502</v>
      </c>
      <c r="I1185">
        <v>2598.3929344510307</v>
      </c>
      <c r="J1185">
        <v>6.3544303797468359E-3</v>
      </c>
      <c r="Y1185">
        <v>2598.3929344510307</v>
      </c>
      <c r="Z1185">
        <v>6.3544303797468359E-3</v>
      </c>
    </row>
    <row r="1186" spans="3:26">
      <c r="C1186">
        <v>2015</v>
      </c>
      <c r="D1186">
        <v>502</v>
      </c>
      <c r="E1186">
        <v>3</v>
      </c>
      <c r="F1186">
        <v>7</v>
      </c>
      <c r="G1186">
        <v>79</v>
      </c>
      <c r="H1186">
        <v>0.464335</v>
      </c>
      <c r="I1186">
        <v>2554.801545992003</v>
      </c>
      <c r="J1186">
        <v>5.8776582278481015E-3</v>
      </c>
      <c r="Y1186">
        <v>2554.801545992003</v>
      </c>
      <c r="Z1186">
        <v>5.8776582278481015E-3</v>
      </c>
    </row>
    <row r="1187" spans="3:26">
      <c r="C1187">
        <v>2015</v>
      </c>
      <c r="D1187">
        <v>502</v>
      </c>
      <c r="E1187">
        <v>3</v>
      </c>
      <c r="F1187">
        <v>8</v>
      </c>
      <c r="G1187">
        <v>79</v>
      </c>
      <c r="H1187">
        <v>0.35394500000000001</v>
      </c>
      <c r="I1187">
        <v>2048.0055152860045</v>
      </c>
      <c r="J1187">
        <v>4.4803164556962028E-3</v>
      </c>
      <c r="Y1187">
        <v>2048.0055152860045</v>
      </c>
      <c r="Z1187">
        <v>4.4803164556962028E-3</v>
      </c>
    </row>
    <row r="1188" spans="3:26">
      <c r="C1188">
        <v>2015</v>
      </c>
      <c r="D1188">
        <v>502</v>
      </c>
      <c r="E1188">
        <v>3</v>
      </c>
      <c r="F1188">
        <v>9</v>
      </c>
      <c r="G1188">
        <v>79</v>
      </c>
      <c r="H1188">
        <v>0.51166500000000004</v>
      </c>
      <c r="I1188">
        <v>3981.3657653556716</v>
      </c>
      <c r="J1188">
        <v>6.4767721518987345E-3</v>
      </c>
      <c r="Y1188">
        <v>3981.3657653556716</v>
      </c>
      <c r="Z1188">
        <v>6.4767721518987345E-3</v>
      </c>
    </row>
    <row r="1189" spans="3:26">
      <c r="C1189">
        <v>2015</v>
      </c>
      <c r="D1189">
        <v>502</v>
      </c>
      <c r="E1189">
        <v>3</v>
      </c>
      <c r="F1189">
        <v>10</v>
      </c>
      <c r="G1189">
        <v>79</v>
      </c>
      <c r="H1189">
        <v>0.53441499999999997</v>
      </c>
      <c r="I1189">
        <v>2811.9970185978304</v>
      </c>
      <c r="J1189">
        <v>6.764746835443038E-3</v>
      </c>
      <c r="Y1189">
        <v>2811.9970185978304</v>
      </c>
      <c r="Z1189">
        <v>6.764746835443038E-3</v>
      </c>
    </row>
    <row r="1190" spans="3:26">
      <c r="C1190">
        <v>2015</v>
      </c>
      <c r="D1190">
        <v>502</v>
      </c>
      <c r="E1190">
        <v>3</v>
      </c>
      <c r="F1190">
        <v>11</v>
      </c>
      <c r="G1190">
        <v>79</v>
      </c>
      <c r="H1190">
        <v>0.51495500000000005</v>
      </c>
      <c r="I1190">
        <v>2818.8278336209751</v>
      </c>
      <c r="J1190">
        <v>6.5184177215189881E-3</v>
      </c>
      <c r="Y1190">
        <v>2818.8278336209751</v>
      </c>
      <c r="Z1190">
        <v>6.5184177215189881E-3</v>
      </c>
    </row>
    <row r="1191" spans="3:26">
      <c r="C1191">
        <v>2015</v>
      </c>
      <c r="D1191">
        <v>502</v>
      </c>
      <c r="E1191">
        <v>3</v>
      </c>
      <c r="F1191">
        <v>12</v>
      </c>
      <c r="G1191">
        <v>79</v>
      </c>
      <c r="H1191">
        <v>0.52353500000000008</v>
      </c>
      <c r="I1191">
        <v>2972.3690996306414</v>
      </c>
      <c r="J1191">
        <v>6.6270253164556975E-3</v>
      </c>
      <c r="Y1191">
        <v>2972.3690996306414</v>
      </c>
      <c r="Z1191">
        <v>6.6270253164556975E-3</v>
      </c>
    </row>
    <row r="1192" spans="3:26">
      <c r="C1192">
        <v>2015</v>
      </c>
      <c r="D1192">
        <v>502</v>
      </c>
      <c r="E1192">
        <v>3</v>
      </c>
      <c r="F1192">
        <v>13</v>
      </c>
      <c r="G1192">
        <v>79</v>
      </c>
      <c r="H1192">
        <v>0.52296000000000009</v>
      </c>
      <c r="I1192">
        <v>2103.8608604831434</v>
      </c>
      <c r="J1192">
        <v>6.6197468354430395E-3</v>
      </c>
      <c r="Y1192">
        <v>2103.8608604831434</v>
      </c>
      <c r="Z1192">
        <v>6.6197468354430395E-3</v>
      </c>
    </row>
    <row r="1193" spans="3:26">
      <c r="C1193">
        <v>2015</v>
      </c>
      <c r="D1193">
        <v>502</v>
      </c>
      <c r="E1193">
        <v>3</v>
      </c>
      <c r="F1193">
        <v>14</v>
      </c>
      <c r="G1193">
        <v>79</v>
      </c>
      <c r="H1193">
        <v>0.53729499999999997</v>
      </c>
      <c r="I1193">
        <v>1974.0277295263559</v>
      </c>
      <c r="J1193">
        <v>6.8012025316455688E-3</v>
      </c>
      <c r="Y1193">
        <v>1974.0277295263559</v>
      </c>
      <c r="Z1193">
        <v>6.8012025316455688E-3</v>
      </c>
    </row>
    <row r="1194" spans="3:26">
      <c r="C1194">
        <v>2015</v>
      </c>
      <c r="D1194">
        <v>502</v>
      </c>
      <c r="E1194">
        <v>4</v>
      </c>
      <c r="F1194">
        <v>1</v>
      </c>
      <c r="G1194">
        <v>79</v>
      </c>
      <c r="H1194">
        <v>0.42000999999999999</v>
      </c>
      <c r="I1194">
        <v>1800.2270485464253</v>
      </c>
      <c r="J1194">
        <v>5.3165822784810128E-3</v>
      </c>
      <c r="Y1194">
        <v>1800.2270485464253</v>
      </c>
      <c r="Z1194">
        <v>5.3165822784810128E-3</v>
      </c>
    </row>
    <row r="1195" spans="3:26">
      <c r="C1195">
        <v>2015</v>
      </c>
      <c r="D1195">
        <v>502</v>
      </c>
      <c r="E1195">
        <v>4</v>
      </c>
      <c r="F1195">
        <v>2</v>
      </c>
      <c r="G1195">
        <v>79</v>
      </c>
      <c r="H1195">
        <v>0.47284999999999999</v>
      </c>
      <c r="I1195">
        <v>2812.7245245851786</v>
      </c>
      <c r="J1195">
        <v>5.9854430379746833E-3</v>
      </c>
      <c r="Y1195">
        <v>2812.7245245851786</v>
      </c>
      <c r="Z1195">
        <v>5.9854430379746833E-3</v>
      </c>
    </row>
    <row r="1196" spans="3:26">
      <c r="C1196">
        <v>2015</v>
      </c>
      <c r="D1196">
        <v>502</v>
      </c>
      <c r="E1196">
        <v>4</v>
      </c>
      <c r="F1196">
        <v>3</v>
      </c>
      <c r="G1196">
        <v>79</v>
      </c>
      <c r="H1196">
        <v>0.51080000000000003</v>
      </c>
      <c r="I1196">
        <v>1471.9286509062426</v>
      </c>
      <c r="J1196">
        <v>6.465822784810127E-3</v>
      </c>
      <c r="Y1196">
        <v>1471.9286509062426</v>
      </c>
      <c r="Z1196">
        <v>6.465822784810127E-3</v>
      </c>
    </row>
    <row r="1197" spans="3:26">
      <c r="C1197">
        <v>2015</v>
      </c>
      <c r="D1197">
        <v>502</v>
      </c>
      <c r="E1197">
        <v>4</v>
      </c>
      <c r="F1197">
        <v>4</v>
      </c>
      <c r="G1197">
        <v>79</v>
      </c>
      <c r="H1197">
        <v>0.518625</v>
      </c>
      <c r="I1197">
        <v>2664.0003791553922</v>
      </c>
      <c r="J1197">
        <v>6.5648734177215194E-3</v>
      </c>
      <c r="Y1197">
        <v>2664.0003791553922</v>
      </c>
      <c r="Z1197">
        <v>6.5648734177215194E-3</v>
      </c>
    </row>
    <row r="1198" spans="3:26">
      <c r="C1198">
        <v>2015</v>
      </c>
      <c r="D1198">
        <v>502</v>
      </c>
      <c r="E1198">
        <v>4</v>
      </c>
      <c r="F1198">
        <v>5</v>
      </c>
      <c r="G1198">
        <v>79</v>
      </c>
      <c r="H1198">
        <v>0.57868999999999993</v>
      </c>
      <c r="I1198">
        <v>1921.9214712214336</v>
      </c>
      <c r="J1198">
        <v>7.3251898734177203E-3</v>
      </c>
      <c r="Y1198">
        <v>1921.9214712214336</v>
      </c>
      <c r="Z1198">
        <v>7.3251898734177203E-3</v>
      </c>
    </row>
    <row r="1199" spans="3:26">
      <c r="C1199">
        <v>2015</v>
      </c>
      <c r="D1199">
        <v>502</v>
      </c>
      <c r="E1199">
        <v>4</v>
      </c>
      <c r="F1199">
        <v>6</v>
      </c>
      <c r="G1199">
        <v>79</v>
      </c>
      <c r="H1199">
        <v>0.56318999999999997</v>
      </c>
      <c r="I1199">
        <v>3162.5861230107648</v>
      </c>
      <c r="J1199">
        <v>7.1289873417721512E-3</v>
      </c>
      <c r="Y1199">
        <v>3162.5861230107648</v>
      </c>
      <c r="Z1199">
        <v>7.1289873417721512E-3</v>
      </c>
    </row>
    <row r="1200" spans="3:26">
      <c r="C1200">
        <v>2015</v>
      </c>
      <c r="D1200">
        <v>502</v>
      </c>
      <c r="E1200">
        <v>4</v>
      </c>
      <c r="F1200">
        <v>7</v>
      </c>
      <c r="G1200">
        <v>79</v>
      </c>
      <c r="H1200">
        <v>0.54552500000000004</v>
      </c>
      <c r="I1200">
        <v>3329.8449905383677</v>
      </c>
      <c r="J1200">
        <v>6.9053797468354439E-3</v>
      </c>
      <c r="Y1200">
        <v>3329.8449905383677</v>
      </c>
      <c r="Z1200">
        <v>6.9053797468354439E-3</v>
      </c>
    </row>
    <row r="1201" spans="3:26">
      <c r="C1201">
        <v>2015</v>
      </c>
      <c r="D1201">
        <v>502</v>
      </c>
      <c r="E1201">
        <v>4</v>
      </c>
      <c r="F1201">
        <v>8</v>
      </c>
      <c r="G1201">
        <v>79</v>
      </c>
      <c r="H1201">
        <v>0.43269999999999997</v>
      </c>
      <c r="I1201">
        <v>2732.7146625838423</v>
      </c>
      <c r="J1201">
        <v>5.477215189873417E-3</v>
      </c>
      <c r="Y1201">
        <v>2732.7146625838423</v>
      </c>
      <c r="Z1201">
        <v>5.477215189873417E-3</v>
      </c>
    </row>
    <row r="1202" spans="3:26">
      <c r="C1202">
        <v>2015</v>
      </c>
      <c r="D1202">
        <v>502</v>
      </c>
      <c r="E1202">
        <v>4</v>
      </c>
      <c r="F1202">
        <v>9</v>
      </c>
      <c r="G1202">
        <v>79</v>
      </c>
      <c r="H1202">
        <v>0.55522000000000005</v>
      </c>
      <c r="I1202">
        <v>3008.5541406940538</v>
      </c>
      <c r="J1202">
        <v>7.0281012658227858E-3</v>
      </c>
      <c r="Y1202">
        <v>3008.5541406940538</v>
      </c>
      <c r="Z1202">
        <v>7.0281012658227858E-3</v>
      </c>
    </row>
    <row r="1203" spans="3:26">
      <c r="C1203">
        <v>2015</v>
      </c>
      <c r="D1203">
        <v>502</v>
      </c>
      <c r="E1203">
        <v>4</v>
      </c>
      <c r="F1203">
        <v>10</v>
      </c>
      <c r="G1203">
        <v>79</v>
      </c>
      <c r="H1203">
        <v>0.56047999999999998</v>
      </c>
      <c r="I1203">
        <v>3332.4266131297941</v>
      </c>
      <c r="J1203">
        <v>7.0946835443037974E-3</v>
      </c>
      <c r="Y1203">
        <v>3332.4266131297941</v>
      </c>
      <c r="Z1203">
        <v>7.0946835443037974E-3</v>
      </c>
    </row>
    <row r="1204" spans="3:26">
      <c r="C1204">
        <v>2015</v>
      </c>
      <c r="D1204">
        <v>502</v>
      </c>
      <c r="E1204">
        <v>4</v>
      </c>
      <c r="F1204">
        <v>11</v>
      </c>
      <c r="G1204">
        <v>79</v>
      </c>
      <c r="H1204">
        <v>0.57047500000000007</v>
      </c>
      <c r="I1204">
        <v>3672.3555506505045</v>
      </c>
      <c r="J1204">
        <v>7.2212025316455708E-3</v>
      </c>
      <c r="Y1204">
        <v>3672.3555506505045</v>
      </c>
      <c r="Z1204">
        <v>7.2212025316455708E-3</v>
      </c>
    </row>
    <row r="1205" spans="3:26">
      <c r="C1205">
        <v>2015</v>
      </c>
      <c r="D1205">
        <v>502</v>
      </c>
      <c r="E1205">
        <v>4</v>
      </c>
      <c r="F1205">
        <v>12</v>
      </c>
      <c r="G1205">
        <v>79</v>
      </c>
      <c r="H1205">
        <v>0.55606</v>
      </c>
      <c r="I1205">
        <v>3491.0953474696239</v>
      </c>
      <c r="J1205">
        <v>7.0387341772151901E-3</v>
      </c>
      <c r="Y1205">
        <v>3491.0953474696239</v>
      </c>
      <c r="Z1205">
        <v>7.0387341772151901E-3</v>
      </c>
    </row>
    <row r="1206" spans="3:26">
      <c r="C1206">
        <v>2015</v>
      </c>
      <c r="D1206">
        <v>502</v>
      </c>
      <c r="E1206">
        <v>4</v>
      </c>
      <c r="F1206">
        <v>13</v>
      </c>
      <c r="G1206">
        <v>79</v>
      </c>
      <c r="H1206">
        <v>0.55190000000000006</v>
      </c>
      <c r="I1206">
        <v>2920.4876900663326</v>
      </c>
      <c r="J1206">
        <v>6.9860759493670897E-3</v>
      </c>
      <c r="Y1206">
        <v>2920.4876900663326</v>
      </c>
      <c r="Z1206">
        <v>6.9860759493670897E-3</v>
      </c>
    </row>
    <row r="1207" spans="3:26">
      <c r="C1207">
        <v>2015</v>
      </c>
      <c r="D1207">
        <v>502</v>
      </c>
      <c r="E1207">
        <v>4</v>
      </c>
      <c r="F1207">
        <v>14</v>
      </c>
      <c r="G1207">
        <v>79</v>
      </c>
      <c r="H1207">
        <v>0.53678499999999996</v>
      </c>
      <c r="I1207">
        <v>3763.3085957790458</v>
      </c>
      <c r="J1207">
        <v>6.7947468354430376E-3</v>
      </c>
      <c r="Y1207">
        <v>3763.3085957790458</v>
      </c>
      <c r="Z1207">
        <v>6.7947468354430376E-3</v>
      </c>
    </row>
    <row r="1208" spans="3:26">
      <c r="C1208">
        <v>2015</v>
      </c>
      <c r="D1208">
        <v>502</v>
      </c>
      <c r="E1208">
        <v>1</v>
      </c>
      <c r="F1208">
        <v>1</v>
      </c>
      <c r="G1208">
        <v>84</v>
      </c>
      <c r="H1208">
        <v>0.246395</v>
      </c>
      <c r="I1208">
        <v>1430.135694894336</v>
      </c>
      <c r="J1208">
        <v>2.9332738095238097E-3</v>
      </c>
      <c r="Y1208">
        <v>1430.135694894336</v>
      </c>
      <c r="Z1208">
        <v>2.9332738095238097E-3</v>
      </c>
    </row>
    <row r="1209" spans="3:26">
      <c r="C1209">
        <v>2015</v>
      </c>
      <c r="D1209">
        <v>502</v>
      </c>
      <c r="E1209">
        <v>1</v>
      </c>
      <c r="F1209">
        <v>2</v>
      </c>
      <c r="G1209">
        <v>84</v>
      </c>
      <c r="H1209">
        <v>0.22881499999999999</v>
      </c>
      <c r="I1209">
        <v>830.6528561483259</v>
      </c>
      <c r="J1209">
        <v>2.7239880952380953E-3</v>
      </c>
      <c r="Y1209">
        <v>830.6528561483259</v>
      </c>
      <c r="Z1209">
        <v>2.7239880952380953E-3</v>
      </c>
    </row>
    <row r="1210" spans="3:26">
      <c r="C1210">
        <v>2015</v>
      </c>
      <c r="D1210">
        <v>502</v>
      </c>
      <c r="E1210">
        <v>1</v>
      </c>
      <c r="F1210">
        <v>3</v>
      </c>
      <c r="G1210">
        <v>84</v>
      </c>
      <c r="H1210">
        <v>0.229355</v>
      </c>
      <c r="I1210">
        <v>2716.4084051546297</v>
      </c>
      <c r="J1210">
        <v>2.7304166666666666E-3</v>
      </c>
      <c r="Y1210">
        <v>2716.4084051546297</v>
      </c>
      <c r="Z1210">
        <v>2.7304166666666666E-3</v>
      </c>
    </row>
    <row r="1211" spans="3:26">
      <c r="C1211">
        <v>2015</v>
      </c>
      <c r="D1211">
        <v>502</v>
      </c>
      <c r="E1211">
        <v>1</v>
      </c>
      <c r="F1211">
        <v>4</v>
      </c>
      <c r="G1211">
        <v>84</v>
      </c>
      <c r="H1211">
        <v>0.23681999999999997</v>
      </c>
      <c r="I1211">
        <v>1802.7803871289227</v>
      </c>
      <c r="J1211">
        <v>2.8192857142857138E-3</v>
      </c>
      <c r="Y1211">
        <v>1802.7803871289227</v>
      </c>
      <c r="Z1211">
        <v>2.8192857142857138E-3</v>
      </c>
    </row>
    <row r="1212" spans="3:26">
      <c r="C1212">
        <v>2015</v>
      </c>
      <c r="D1212">
        <v>502</v>
      </c>
      <c r="E1212">
        <v>1</v>
      </c>
      <c r="F1212">
        <v>5</v>
      </c>
      <c r="G1212">
        <v>84</v>
      </c>
      <c r="H1212">
        <v>0.25836999999999999</v>
      </c>
      <c r="I1212">
        <v>3418.7774117326521</v>
      </c>
      <c r="J1212">
        <v>3.0758333333333332E-3</v>
      </c>
      <c r="Y1212">
        <v>3418.7774117326521</v>
      </c>
      <c r="Z1212">
        <v>3.0758333333333332E-3</v>
      </c>
    </row>
    <row r="1213" spans="3:26">
      <c r="C1213">
        <v>2015</v>
      </c>
      <c r="D1213">
        <v>502</v>
      </c>
      <c r="E1213">
        <v>1</v>
      </c>
      <c r="F1213">
        <v>6</v>
      </c>
      <c r="G1213">
        <v>84</v>
      </c>
      <c r="H1213">
        <v>0.23228500000000002</v>
      </c>
      <c r="I1213">
        <v>3360.5052927269235</v>
      </c>
      <c r="J1213">
        <v>2.7652976190476195E-3</v>
      </c>
      <c r="Y1213">
        <v>3360.5052927269235</v>
      </c>
      <c r="Z1213">
        <v>2.7652976190476195E-3</v>
      </c>
    </row>
    <row r="1214" spans="3:26">
      <c r="C1214">
        <v>2015</v>
      </c>
      <c r="D1214">
        <v>502</v>
      </c>
      <c r="E1214">
        <v>1</v>
      </c>
      <c r="F1214">
        <v>7</v>
      </c>
      <c r="G1214">
        <v>84</v>
      </c>
      <c r="H1214">
        <v>0.25498999999999999</v>
      </c>
      <c r="I1214">
        <v>2641.1052205630799</v>
      </c>
      <c r="J1214">
        <v>3.0355952380952378E-3</v>
      </c>
      <c r="Y1214">
        <v>2641.1052205630799</v>
      </c>
      <c r="Z1214">
        <v>3.0355952380952378E-3</v>
      </c>
    </row>
    <row r="1215" spans="3:26">
      <c r="C1215">
        <v>2015</v>
      </c>
      <c r="D1215">
        <v>502</v>
      </c>
      <c r="E1215">
        <v>1</v>
      </c>
      <c r="F1215">
        <v>8</v>
      </c>
      <c r="G1215">
        <v>84</v>
      </c>
      <c r="H1215">
        <v>0.23053499999999999</v>
      </c>
      <c r="I1215">
        <v>2441.5445752333767</v>
      </c>
      <c r="J1215">
        <v>2.7444642857142854E-3</v>
      </c>
      <c r="Y1215">
        <v>2441.5445752333767</v>
      </c>
      <c r="Z1215">
        <v>2.7444642857142854E-3</v>
      </c>
    </row>
    <row r="1216" spans="3:26">
      <c r="C1216">
        <v>2015</v>
      </c>
      <c r="D1216">
        <v>502</v>
      </c>
      <c r="E1216">
        <v>1</v>
      </c>
      <c r="F1216">
        <v>9</v>
      </c>
      <c r="G1216">
        <v>84</v>
      </c>
      <c r="H1216">
        <v>0.24840000000000001</v>
      </c>
      <c r="I1216">
        <v>3335.8592712460395</v>
      </c>
      <c r="J1216">
        <v>2.9571428571428574E-3</v>
      </c>
      <c r="Y1216">
        <v>3335.8592712460395</v>
      </c>
      <c r="Z1216">
        <v>2.9571428571428574E-3</v>
      </c>
    </row>
    <row r="1217" spans="3:26">
      <c r="C1217">
        <v>2015</v>
      </c>
      <c r="D1217">
        <v>502</v>
      </c>
      <c r="E1217">
        <v>1</v>
      </c>
      <c r="F1217">
        <v>10</v>
      </c>
      <c r="G1217">
        <v>84</v>
      </c>
      <c r="H1217">
        <v>0.25824999999999998</v>
      </c>
      <c r="I1217">
        <v>3208.3209713423871</v>
      </c>
      <c r="J1217">
        <v>3.0744047619047617E-3</v>
      </c>
      <c r="Y1217">
        <v>3208.3209713423871</v>
      </c>
      <c r="Z1217">
        <v>3.0744047619047617E-3</v>
      </c>
    </row>
    <row r="1218" spans="3:26">
      <c r="C1218">
        <v>2015</v>
      </c>
      <c r="D1218">
        <v>502</v>
      </c>
      <c r="E1218">
        <v>1</v>
      </c>
      <c r="F1218">
        <v>11</v>
      </c>
      <c r="G1218">
        <v>84</v>
      </c>
      <c r="H1218">
        <v>0.246035</v>
      </c>
      <c r="I1218">
        <v>2894.2751921095514</v>
      </c>
      <c r="J1218">
        <v>2.9289880952380952E-3</v>
      </c>
      <c r="Y1218">
        <v>2894.2751921095514</v>
      </c>
      <c r="Z1218">
        <v>2.9289880952380952E-3</v>
      </c>
    </row>
    <row r="1219" spans="3:26">
      <c r="C1219">
        <v>2015</v>
      </c>
      <c r="D1219">
        <v>502</v>
      </c>
      <c r="E1219">
        <v>1</v>
      </c>
      <c r="F1219">
        <v>12</v>
      </c>
      <c r="G1219">
        <v>84</v>
      </c>
      <c r="H1219">
        <v>0.25069000000000002</v>
      </c>
      <c r="I1219">
        <v>2893.8314936914717</v>
      </c>
      <c r="J1219">
        <v>2.9844047619047623E-3</v>
      </c>
      <c r="Y1219">
        <v>2893.8314936914717</v>
      </c>
      <c r="Z1219">
        <v>2.9844047619047623E-3</v>
      </c>
    </row>
    <row r="1220" spans="3:26">
      <c r="C1220">
        <v>2015</v>
      </c>
      <c r="D1220">
        <v>502</v>
      </c>
      <c r="E1220">
        <v>1</v>
      </c>
      <c r="F1220">
        <v>13</v>
      </c>
      <c r="G1220">
        <v>84</v>
      </c>
      <c r="H1220">
        <v>0.24467499999999998</v>
      </c>
      <c r="I1220">
        <v>2309.6462385625941</v>
      </c>
      <c r="J1220">
        <v>2.9127976190476187E-3</v>
      </c>
      <c r="Y1220">
        <v>2309.6462385625941</v>
      </c>
      <c r="Z1220">
        <v>2.9127976190476187E-3</v>
      </c>
    </row>
    <row r="1221" spans="3:26">
      <c r="C1221">
        <v>2015</v>
      </c>
      <c r="D1221">
        <v>502</v>
      </c>
      <c r="E1221">
        <v>1</v>
      </c>
      <c r="F1221">
        <v>14</v>
      </c>
      <c r="G1221">
        <v>84</v>
      </c>
      <c r="H1221">
        <v>0.24041499999999999</v>
      </c>
      <c r="I1221">
        <v>3207.5308204404109</v>
      </c>
      <c r="J1221">
        <v>2.8620833333333332E-3</v>
      </c>
      <c r="Y1221">
        <v>3207.5308204404109</v>
      </c>
      <c r="Z1221">
        <v>2.8620833333333332E-3</v>
      </c>
    </row>
    <row r="1222" spans="3:26">
      <c r="C1222">
        <v>2015</v>
      </c>
      <c r="D1222">
        <v>502</v>
      </c>
      <c r="E1222">
        <v>2</v>
      </c>
      <c r="F1222">
        <v>1</v>
      </c>
      <c r="G1222">
        <v>84</v>
      </c>
      <c r="H1222">
        <v>0.31083499999999997</v>
      </c>
      <c r="I1222">
        <v>1537.8272025928115</v>
      </c>
      <c r="J1222">
        <v>3.7004166666666665E-3</v>
      </c>
      <c r="Y1222">
        <v>1537.8272025928115</v>
      </c>
      <c r="Z1222">
        <v>3.7004166666666665E-3</v>
      </c>
    </row>
    <row r="1223" spans="3:26">
      <c r="C1223">
        <v>2015</v>
      </c>
      <c r="D1223">
        <v>502</v>
      </c>
      <c r="E1223">
        <v>2</v>
      </c>
      <c r="F1223">
        <v>2</v>
      </c>
      <c r="G1223">
        <v>84</v>
      </c>
      <c r="H1223">
        <v>0.30420000000000003</v>
      </c>
      <c r="I1223">
        <v>1659.4337972063263</v>
      </c>
      <c r="J1223">
        <v>3.6214285714285719E-3</v>
      </c>
      <c r="Y1223">
        <v>1659.4337972063263</v>
      </c>
      <c r="Z1223">
        <v>3.6214285714285719E-3</v>
      </c>
    </row>
    <row r="1224" spans="3:26">
      <c r="C1224">
        <v>2015</v>
      </c>
      <c r="D1224">
        <v>502</v>
      </c>
      <c r="E1224">
        <v>2</v>
      </c>
      <c r="F1224">
        <v>3</v>
      </c>
      <c r="G1224">
        <v>84</v>
      </c>
      <c r="H1224">
        <v>0.27742500000000003</v>
      </c>
      <c r="I1224">
        <v>2496.3167588697329</v>
      </c>
      <c r="J1224">
        <v>3.3026785714285719E-3</v>
      </c>
      <c r="Y1224">
        <v>2496.3167588697329</v>
      </c>
      <c r="Z1224">
        <v>3.3026785714285719E-3</v>
      </c>
    </row>
    <row r="1225" spans="3:26">
      <c r="C1225">
        <v>2015</v>
      </c>
      <c r="D1225">
        <v>502</v>
      </c>
      <c r="E1225">
        <v>2</v>
      </c>
      <c r="F1225">
        <v>4</v>
      </c>
      <c r="G1225">
        <v>84</v>
      </c>
      <c r="H1225">
        <v>0.26767000000000002</v>
      </c>
      <c r="I1225">
        <v>2330.5134267314702</v>
      </c>
      <c r="J1225">
        <v>3.1865476190476192E-3</v>
      </c>
      <c r="Y1225">
        <v>2330.5134267314702</v>
      </c>
      <c r="Z1225">
        <v>3.1865476190476192E-3</v>
      </c>
    </row>
    <row r="1226" spans="3:26">
      <c r="C1226">
        <v>2015</v>
      </c>
      <c r="D1226">
        <v>502</v>
      </c>
      <c r="E1226">
        <v>2</v>
      </c>
      <c r="F1226">
        <v>5</v>
      </c>
      <c r="G1226">
        <v>84</v>
      </c>
      <c r="H1226">
        <v>0.28245500000000001</v>
      </c>
      <c r="I1226">
        <v>2607.0757288378613</v>
      </c>
      <c r="J1226">
        <v>3.3625595238095237E-3</v>
      </c>
      <c r="Y1226">
        <v>2607.0757288378613</v>
      </c>
      <c r="Z1226">
        <v>3.3625595238095237E-3</v>
      </c>
    </row>
    <row r="1227" spans="3:26">
      <c r="C1227">
        <v>2015</v>
      </c>
      <c r="D1227">
        <v>502</v>
      </c>
      <c r="E1227">
        <v>2</v>
      </c>
      <c r="F1227">
        <v>6</v>
      </c>
      <c r="G1227">
        <v>84</v>
      </c>
      <c r="H1227">
        <v>0.32576499999999997</v>
      </c>
      <c r="I1227">
        <v>2501.1275899773227</v>
      </c>
      <c r="J1227">
        <v>3.8781547619047615E-3</v>
      </c>
      <c r="Y1227">
        <v>2501.1275899773227</v>
      </c>
      <c r="Z1227">
        <v>3.8781547619047615E-3</v>
      </c>
    </row>
    <row r="1228" spans="3:26">
      <c r="C1228">
        <v>2015</v>
      </c>
      <c r="D1228">
        <v>502</v>
      </c>
      <c r="E1228">
        <v>2</v>
      </c>
      <c r="F1228">
        <v>7</v>
      </c>
      <c r="G1228">
        <v>84</v>
      </c>
      <c r="H1228">
        <v>0.27266999999999997</v>
      </c>
      <c r="I1228">
        <v>2251.5836304680984</v>
      </c>
      <c r="J1228">
        <v>3.246071428571428E-3</v>
      </c>
      <c r="Y1228">
        <v>2251.5836304680984</v>
      </c>
      <c r="Z1228">
        <v>3.246071428571428E-3</v>
      </c>
    </row>
    <row r="1229" spans="3:26">
      <c r="C1229">
        <v>2015</v>
      </c>
      <c r="D1229">
        <v>502</v>
      </c>
      <c r="E1229">
        <v>2</v>
      </c>
      <c r="F1229">
        <v>8</v>
      </c>
      <c r="G1229">
        <v>84</v>
      </c>
      <c r="H1229">
        <v>0.30803000000000003</v>
      </c>
      <c r="I1229">
        <v>940.8161326344532</v>
      </c>
      <c r="J1229">
        <v>3.6670238095238097E-3</v>
      </c>
      <c r="Y1229">
        <v>940.8161326344532</v>
      </c>
      <c r="Z1229">
        <v>3.6670238095238097E-3</v>
      </c>
    </row>
    <row r="1230" spans="3:26">
      <c r="C1230">
        <v>2015</v>
      </c>
      <c r="D1230">
        <v>502</v>
      </c>
      <c r="E1230">
        <v>2</v>
      </c>
      <c r="F1230">
        <v>9</v>
      </c>
      <c r="G1230">
        <v>84</v>
      </c>
      <c r="H1230">
        <v>0.296315</v>
      </c>
      <c r="I1230">
        <v>2885.6030009615824</v>
      </c>
      <c r="J1230">
        <v>3.527559523809524E-3</v>
      </c>
      <c r="Y1230">
        <v>2885.6030009615824</v>
      </c>
      <c r="Z1230">
        <v>3.527559523809524E-3</v>
      </c>
    </row>
    <row r="1231" spans="3:26">
      <c r="C1231">
        <v>2015</v>
      </c>
      <c r="D1231">
        <v>502</v>
      </c>
      <c r="E1231">
        <v>2</v>
      </c>
      <c r="F1231">
        <v>10</v>
      </c>
      <c r="G1231">
        <v>84</v>
      </c>
      <c r="H1231">
        <v>0.30821500000000002</v>
      </c>
      <c r="I1231">
        <v>2966.1374587364735</v>
      </c>
      <c r="J1231">
        <v>3.6692261904761906E-3</v>
      </c>
      <c r="Y1231">
        <v>2966.1374587364735</v>
      </c>
      <c r="Z1231">
        <v>3.6692261904761906E-3</v>
      </c>
    </row>
    <row r="1232" spans="3:26">
      <c r="C1232">
        <v>2015</v>
      </c>
      <c r="D1232">
        <v>502</v>
      </c>
      <c r="E1232">
        <v>2</v>
      </c>
      <c r="F1232">
        <v>11</v>
      </c>
      <c r="G1232">
        <v>84</v>
      </c>
      <c r="H1232">
        <v>0.30578</v>
      </c>
      <c r="I1232">
        <v>3107.5156391564292</v>
      </c>
      <c r="J1232">
        <v>3.6402380952380953E-3</v>
      </c>
      <c r="Y1232">
        <v>3107.5156391564292</v>
      </c>
      <c r="Z1232">
        <v>3.6402380952380953E-3</v>
      </c>
    </row>
    <row r="1233" spans="3:26">
      <c r="C1233">
        <v>2015</v>
      </c>
      <c r="D1233">
        <v>502</v>
      </c>
      <c r="E1233">
        <v>2</v>
      </c>
      <c r="F1233">
        <v>12</v>
      </c>
      <c r="G1233">
        <v>84</v>
      </c>
      <c r="H1233">
        <v>0.29364000000000001</v>
      </c>
      <c r="I1233">
        <v>2601.7695618990806</v>
      </c>
      <c r="J1233">
        <v>3.495714285714286E-3</v>
      </c>
      <c r="Y1233">
        <v>2601.7695618990806</v>
      </c>
      <c r="Z1233">
        <v>3.495714285714286E-3</v>
      </c>
    </row>
    <row r="1234" spans="3:26">
      <c r="C1234">
        <v>2015</v>
      </c>
      <c r="D1234">
        <v>502</v>
      </c>
      <c r="E1234">
        <v>2</v>
      </c>
      <c r="F1234">
        <v>13</v>
      </c>
      <c r="G1234">
        <v>84</v>
      </c>
      <c r="H1234">
        <v>0.28104499999999999</v>
      </c>
      <c r="I1234">
        <v>2202.3111896506921</v>
      </c>
      <c r="J1234">
        <v>3.3457738095238093E-3</v>
      </c>
      <c r="Y1234">
        <v>2202.3111896506921</v>
      </c>
      <c r="Z1234">
        <v>3.3457738095238093E-3</v>
      </c>
    </row>
    <row r="1235" spans="3:26">
      <c r="C1235">
        <v>2015</v>
      </c>
      <c r="D1235">
        <v>502</v>
      </c>
      <c r="E1235">
        <v>2</v>
      </c>
      <c r="F1235">
        <v>14</v>
      </c>
      <c r="G1235">
        <v>84</v>
      </c>
      <c r="H1235">
        <v>0.29037999999999997</v>
      </c>
      <c r="I1235">
        <v>2608.8875081254005</v>
      </c>
      <c r="J1235">
        <v>3.4569047619047617E-3</v>
      </c>
      <c r="Y1235">
        <v>2608.8875081254005</v>
      </c>
      <c r="Z1235">
        <v>3.4569047619047617E-3</v>
      </c>
    </row>
    <row r="1236" spans="3:26">
      <c r="C1236">
        <v>2015</v>
      </c>
      <c r="D1236">
        <v>502</v>
      </c>
      <c r="E1236">
        <v>3</v>
      </c>
      <c r="F1236">
        <v>1</v>
      </c>
      <c r="G1236">
        <v>84</v>
      </c>
      <c r="H1236">
        <v>0.35537000000000002</v>
      </c>
      <c r="I1236">
        <v>982.40914534637216</v>
      </c>
      <c r="J1236">
        <v>4.2305952380952382E-3</v>
      </c>
      <c r="Y1236">
        <v>982.40914534637216</v>
      </c>
      <c r="Z1236">
        <v>4.2305952380952382E-3</v>
      </c>
    </row>
    <row r="1237" spans="3:26">
      <c r="C1237">
        <v>2015</v>
      </c>
      <c r="D1237">
        <v>502</v>
      </c>
      <c r="E1237">
        <v>3</v>
      </c>
      <c r="F1237">
        <v>2</v>
      </c>
      <c r="G1237">
        <v>84</v>
      </c>
      <c r="H1237">
        <v>0.33781</v>
      </c>
      <c r="I1237">
        <v>2361.9653992989424</v>
      </c>
      <c r="J1237">
        <v>4.021547619047619E-3</v>
      </c>
      <c r="Y1237">
        <v>2361.9653992989424</v>
      </c>
      <c r="Z1237">
        <v>4.021547619047619E-3</v>
      </c>
    </row>
    <row r="1238" spans="3:26">
      <c r="C1238">
        <v>2015</v>
      </c>
      <c r="D1238">
        <v>502</v>
      </c>
      <c r="E1238">
        <v>3</v>
      </c>
      <c r="F1238">
        <v>3</v>
      </c>
      <c r="G1238">
        <v>84</v>
      </c>
      <c r="H1238">
        <v>0.31255500000000003</v>
      </c>
      <c r="I1238">
        <v>2502.5121670554486</v>
      </c>
      <c r="J1238">
        <v>3.7208928571428575E-3</v>
      </c>
      <c r="Y1238">
        <v>2502.5121670554486</v>
      </c>
      <c r="Z1238">
        <v>3.7208928571428575E-3</v>
      </c>
    </row>
    <row r="1239" spans="3:26">
      <c r="C1239">
        <v>2015</v>
      </c>
      <c r="D1239">
        <v>502</v>
      </c>
      <c r="E1239">
        <v>3</v>
      </c>
      <c r="F1239">
        <v>4</v>
      </c>
      <c r="G1239">
        <v>84</v>
      </c>
      <c r="H1239">
        <v>0.30485000000000001</v>
      </c>
      <c r="I1239">
        <v>2011.3618413564768</v>
      </c>
      <c r="J1239">
        <v>3.6291666666666668E-3</v>
      </c>
      <c r="Y1239">
        <v>2011.3618413564768</v>
      </c>
      <c r="Z1239">
        <v>3.6291666666666668E-3</v>
      </c>
    </row>
    <row r="1240" spans="3:26">
      <c r="C1240">
        <v>2015</v>
      </c>
      <c r="D1240">
        <v>502</v>
      </c>
      <c r="E1240">
        <v>3</v>
      </c>
      <c r="F1240">
        <v>5</v>
      </c>
      <c r="G1240">
        <v>84</v>
      </c>
      <c r="H1240">
        <v>0.30567</v>
      </c>
      <c r="I1240">
        <v>2571.0981322807606</v>
      </c>
      <c r="J1240">
        <v>3.6389285714285716E-3</v>
      </c>
      <c r="Y1240">
        <v>2571.0981322807606</v>
      </c>
      <c r="Z1240">
        <v>3.6389285714285716E-3</v>
      </c>
    </row>
    <row r="1241" spans="3:26">
      <c r="C1241">
        <v>2015</v>
      </c>
      <c r="D1241">
        <v>502</v>
      </c>
      <c r="E1241">
        <v>3</v>
      </c>
      <c r="F1241">
        <v>6</v>
      </c>
      <c r="G1241">
        <v>84</v>
      </c>
      <c r="H1241">
        <v>0.30748500000000001</v>
      </c>
      <c r="I1241">
        <v>2598.3929344510307</v>
      </c>
      <c r="J1241">
        <v>3.6605357142857143E-3</v>
      </c>
      <c r="Y1241">
        <v>2598.3929344510307</v>
      </c>
      <c r="Z1241">
        <v>3.6605357142857143E-3</v>
      </c>
    </row>
    <row r="1242" spans="3:26">
      <c r="C1242">
        <v>2015</v>
      </c>
      <c r="D1242">
        <v>502</v>
      </c>
      <c r="E1242">
        <v>3</v>
      </c>
      <c r="F1242">
        <v>7</v>
      </c>
      <c r="G1242">
        <v>84</v>
      </c>
      <c r="H1242">
        <v>0.36482000000000003</v>
      </c>
      <c r="I1242">
        <v>2554.801545992003</v>
      </c>
      <c r="J1242">
        <v>4.3430952380952388E-3</v>
      </c>
      <c r="Y1242">
        <v>2554.801545992003</v>
      </c>
      <c r="Z1242">
        <v>4.3430952380952388E-3</v>
      </c>
    </row>
    <row r="1243" spans="3:26">
      <c r="C1243">
        <v>2015</v>
      </c>
      <c r="D1243">
        <v>502</v>
      </c>
      <c r="E1243">
        <v>3</v>
      </c>
      <c r="F1243">
        <v>8</v>
      </c>
      <c r="G1243">
        <v>84</v>
      </c>
      <c r="H1243">
        <v>0.29592499999999999</v>
      </c>
      <c r="I1243">
        <v>2048.0055152860045</v>
      </c>
      <c r="J1243">
        <v>3.5229166666666664E-3</v>
      </c>
      <c r="Y1243">
        <v>2048.0055152860045</v>
      </c>
      <c r="Z1243">
        <v>3.5229166666666664E-3</v>
      </c>
    </row>
    <row r="1244" spans="3:26">
      <c r="C1244">
        <v>2015</v>
      </c>
      <c r="D1244">
        <v>502</v>
      </c>
      <c r="E1244">
        <v>3</v>
      </c>
      <c r="F1244">
        <v>9</v>
      </c>
      <c r="G1244">
        <v>84</v>
      </c>
      <c r="H1244">
        <v>0.33346500000000001</v>
      </c>
      <c r="I1244">
        <v>3981.3657653556716</v>
      </c>
      <c r="J1244">
        <v>3.9698214285714285E-3</v>
      </c>
      <c r="Y1244">
        <v>3981.3657653556716</v>
      </c>
      <c r="Z1244">
        <v>3.9698214285714285E-3</v>
      </c>
    </row>
    <row r="1245" spans="3:26">
      <c r="C1245">
        <v>2015</v>
      </c>
      <c r="D1245">
        <v>502</v>
      </c>
      <c r="E1245">
        <v>3</v>
      </c>
      <c r="F1245">
        <v>10</v>
      </c>
      <c r="G1245">
        <v>84</v>
      </c>
      <c r="H1245">
        <v>0.30706</v>
      </c>
      <c r="I1245">
        <v>2811.9970185978304</v>
      </c>
      <c r="J1245">
        <v>3.6554761904761903E-3</v>
      </c>
      <c r="Y1245">
        <v>2811.9970185978304</v>
      </c>
      <c r="Z1245">
        <v>3.6554761904761903E-3</v>
      </c>
    </row>
    <row r="1246" spans="3:26">
      <c r="C1246">
        <v>2015</v>
      </c>
      <c r="D1246">
        <v>502</v>
      </c>
      <c r="E1246">
        <v>3</v>
      </c>
      <c r="F1246">
        <v>11</v>
      </c>
      <c r="G1246">
        <v>84</v>
      </c>
      <c r="H1246">
        <v>0.333345</v>
      </c>
      <c r="I1246">
        <v>2818.8278336209751</v>
      </c>
      <c r="J1246">
        <v>3.968392857142857E-3</v>
      </c>
      <c r="Y1246">
        <v>2818.8278336209751</v>
      </c>
      <c r="Z1246">
        <v>3.968392857142857E-3</v>
      </c>
    </row>
    <row r="1247" spans="3:26">
      <c r="C1247">
        <v>2015</v>
      </c>
      <c r="D1247">
        <v>502</v>
      </c>
      <c r="E1247">
        <v>3</v>
      </c>
      <c r="F1247">
        <v>12</v>
      </c>
      <c r="G1247">
        <v>84</v>
      </c>
      <c r="H1247">
        <v>0.326185</v>
      </c>
      <c r="I1247">
        <v>2972.3690996306414</v>
      </c>
      <c r="J1247">
        <v>3.8831547619047621E-3</v>
      </c>
      <c r="Y1247">
        <v>2972.3690996306414</v>
      </c>
      <c r="Z1247">
        <v>3.8831547619047621E-3</v>
      </c>
    </row>
    <row r="1248" spans="3:26">
      <c r="C1248">
        <v>2015</v>
      </c>
      <c r="D1248">
        <v>502</v>
      </c>
      <c r="E1248">
        <v>3</v>
      </c>
      <c r="F1248">
        <v>13</v>
      </c>
      <c r="G1248">
        <v>84</v>
      </c>
      <c r="H1248">
        <v>0.34306000000000003</v>
      </c>
      <c r="I1248">
        <v>2103.8608604831434</v>
      </c>
      <c r="J1248">
        <v>4.0840476190476191E-3</v>
      </c>
      <c r="Y1248">
        <v>2103.8608604831434</v>
      </c>
      <c r="Z1248">
        <v>4.0840476190476191E-3</v>
      </c>
    </row>
    <row r="1249" spans="3:26">
      <c r="C1249">
        <v>2015</v>
      </c>
      <c r="D1249">
        <v>502</v>
      </c>
      <c r="E1249">
        <v>3</v>
      </c>
      <c r="F1249">
        <v>14</v>
      </c>
      <c r="G1249">
        <v>84</v>
      </c>
      <c r="H1249">
        <v>0.33635499999999996</v>
      </c>
      <c r="I1249">
        <v>1974.0277295263559</v>
      </c>
      <c r="J1249">
        <v>4.00422619047619E-3</v>
      </c>
      <c r="Y1249">
        <v>1974.0277295263559</v>
      </c>
      <c r="Z1249">
        <v>4.00422619047619E-3</v>
      </c>
    </row>
    <row r="1250" spans="3:26">
      <c r="C1250">
        <v>2015</v>
      </c>
      <c r="D1250">
        <v>502</v>
      </c>
      <c r="E1250">
        <v>4</v>
      </c>
      <c r="F1250">
        <v>1</v>
      </c>
      <c r="G1250">
        <v>84</v>
      </c>
      <c r="H1250">
        <v>0.36953000000000003</v>
      </c>
      <c r="I1250">
        <v>1800.2270485464253</v>
      </c>
      <c r="J1250">
        <v>4.3991666666666667E-3</v>
      </c>
      <c r="Y1250">
        <v>1800.2270485464253</v>
      </c>
      <c r="Z1250">
        <v>4.3991666666666667E-3</v>
      </c>
    </row>
    <row r="1251" spans="3:26">
      <c r="C1251">
        <v>2015</v>
      </c>
      <c r="D1251">
        <v>502</v>
      </c>
      <c r="E1251">
        <v>4</v>
      </c>
      <c r="F1251">
        <v>2</v>
      </c>
      <c r="G1251">
        <v>84</v>
      </c>
      <c r="H1251">
        <v>0.28944999999999999</v>
      </c>
      <c r="I1251">
        <v>2812.7245245851786</v>
      </c>
      <c r="J1251">
        <v>3.4458333333333333E-3</v>
      </c>
      <c r="Y1251">
        <v>2812.7245245851786</v>
      </c>
      <c r="Z1251">
        <v>3.4458333333333333E-3</v>
      </c>
    </row>
    <row r="1252" spans="3:26">
      <c r="C1252">
        <v>2015</v>
      </c>
      <c r="D1252">
        <v>502</v>
      </c>
      <c r="E1252">
        <v>4</v>
      </c>
      <c r="F1252">
        <v>3</v>
      </c>
      <c r="G1252">
        <v>84</v>
      </c>
      <c r="H1252">
        <v>0.32633499999999999</v>
      </c>
      <c r="I1252">
        <v>1471.9286509062426</v>
      </c>
      <c r="J1252">
        <v>3.8849404761904759E-3</v>
      </c>
      <c r="Y1252">
        <v>1471.9286509062426</v>
      </c>
      <c r="Z1252">
        <v>3.8849404761904759E-3</v>
      </c>
    </row>
    <row r="1253" spans="3:26">
      <c r="C1253">
        <v>2015</v>
      </c>
      <c r="D1253">
        <v>502</v>
      </c>
      <c r="E1253">
        <v>4</v>
      </c>
      <c r="F1253">
        <v>4</v>
      </c>
      <c r="G1253">
        <v>84</v>
      </c>
      <c r="H1253">
        <v>0.29366500000000001</v>
      </c>
      <c r="I1253">
        <v>2664.0003791553922</v>
      </c>
      <c r="J1253">
        <v>3.496011904761905E-3</v>
      </c>
      <c r="Y1253">
        <v>2664.0003791553922</v>
      </c>
      <c r="Z1253">
        <v>3.496011904761905E-3</v>
      </c>
    </row>
    <row r="1254" spans="3:26">
      <c r="C1254">
        <v>2015</v>
      </c>
      <c r="D1254">
        <v>502</v>
      </c>
      <c r="E1254">
        <v>4</v>
      </c>
      <c r="F1254">
        <v>5</v>
      </c>
      <c r="G1254">
        <v>84</v>
      </c>
      <c r="H1254">
        <v>0.31118000000000001</v>
      </c>
      <c r="I1254">
        <v>1921.9214712214336</v>
      </c>
      <c r="J1254">
        <v>3.7045238095238095E-3</v>
      </c>
      <c r="Y1254">
        <v>1921.9214712214336</v>
      </c>
      <c r="Z1254">
        <v>3.7045238095238095E-3</v>
      </c>
    </row>
    <row r="1255" spans="3:26">
      <c r="C1255">
        <v>2015</v>
      </c>
      <c r="D1255">
        <v>502</v>
      </c>
      <c r="E1255">
        <v>4</v>
      </c>
      <c r="F1255">
        <v>6</v>
      </c>
      <c r="G1255">
        <v>84</v>
      </c>
      <c r="H1255">
        <v>0.32025999999999999</v>
      </c>
      <c r="I1255">
        <v>3162.5861230107648</v>
      </c>
      <c r="J1255">
        <v>3.8126190476190473E-3</v>
      </c>
      <c r="Y1255">
        <v>3162.5861230107648</v>
      </c>
      <c r="Z1255">
        <v>3.8126190476190473E-3</v>
      </c>
    </row>
    <row r="1256" spans="3:26">
      <c r="C1256">
        <v>2015</v>
      </c>
      <c r="D1256">
        <v>502</v>
      </c>
      <c r="E1256">
        <v>4</v>
      </c>
      <c r="F1256">
        <v>7</v>
      </c>
      <c r="G1256">
        <v>84</v>
      </c>
      <c r="H1256">
        <v>0.31035000000000001</v>
      </c>
      <c r="I1256">
        <v>3329.8449905383677</v>
      </c>
      <c r="J1256">
        <v>3.6946428571428573E-3</v>
      </c>
      <c r="Y1256">
        <v>3329.8449905383677</v>
      </c>
      <c r="Z1256">
        <v>3.6946428571428573E-3</v>
      </c>
    </row>
    <row r="1257" spans="3:26">
      <c r="C1257">
        <v>2015</v>
      </c>
      <c r="D1257">
        <v>502</v>
      </c>
      <c r="E1257">
        <v>4</v>
      </c>
      <c r="F1257">
        <v>8</v>
      </c>
      <c r="G1257">
        <v>84</v>
      </c>
      <c r="H1257">
        <v>0.32279999999999998</v>
      </c>
      <c r="I1257">
        <v>2732.7146625838423</v>
      </c>
      <c r="J1257">
        <v>3.8428571428571427E-3</v>
      </c>
      <c r="Y1257">
        <v>2732.7146625838423</v>
      </c>
      <c r="Z1257">
        <v>3.8428571428571427E-3</v>
      </c>
    </row>
    <row r="1258" spans="3:26">
      <c r="C1258">
        <v>2015</v>
      </c>
      <c r="D1258">
        <v>502</v>
      </c>
      <c r="E1258">
        <v>4</v>
      </c>
      <c r="F1258">
        <v>9</v>
      </c>
      <c r="G1258">
        <v>84</v>
      </c>
      <c r="H1258">
        <v>0.30312499999999998</v>
      </c>
      <c r="I1258">
        <v>3008.5541406940538</v>
      </c>
      <c r="J1258">
        <v>3.6086309523809521E-3</v>
      </c>
      <c r="Y1258">
        <v>3008.5541406940538</v>
      </c>
      <c r="Z1258">
        <v>3.6086309523809521E-3</v>
      </c>
    </row>
    <row r="1259" spans="3:26">
      <c r="C1259">
        <v>2015</v>
      </c>
      <c r="D1259">
        <v>502</v>
      </c>
      <c r="E1259">
        <v>4</v>
      </c>
      <c r="F1259">
        <v>10</v>
      </c>
      <c r="G1259">
        <v>84</v>
      </c>
      <c r="H1259">
        <v>0.29446</v>
      </c>
      <c r="I1259">
        <v>3332.4266131297941</v>
      </c>
      <c r="J1259">
        <v>3.5054761904761904E-3</v>
      </c>
      <c r="Y1259">
        <v>3332.4266131297941</v>
      </c>
      <c r="Z1259">
        <v>3.5054761904761904E-3</v>
      </c>
    </row>
    <row r="1260" spans="3:26">
      <c r="C1260">
        <v>2015</v>
      </c>
      <c r="D1260">
        <v>502</v>
      </c>
      <c r="E1260">
        <v>4</v>
      </c>
      <c r="F1260">
        <v>11</v>
      </c>
      <c r="G1260">
        <v>84</v>
      </c>
      <c r="H1260">
        <v>0.29319000000000001</v>
      </c>
      <c r="I1260">
        <v>3672.3555506505045</v>
      </c>
      <c r="J1260">
        <v>3.4903571428571431E-3</v>
      </c>
      <c r="Y1260">
        <v>3672.3555506505045</v>
      </c>
      <c r="Z1260">
        <v>3.4903571428571431E-3</v>
      </c>
    </row>
    <row r="1261" spans="3:26">
      <c r="C1261">
        <v>2015</v>
      </c>
      <c r="D1261">
        <v>502</v>
      </c>
      <c r="E1261">
        <v>4</v>
      </c>
      <c r="F1261">
        <v>12</v>
      </c>
      <c r="G1261">
        <v>84</v>
      </c>
      <c r="H1261">
        <v>0.30523</v>
      </c>
      <c r="I1261">
        <v>3491.0953474696239</v>
      </c>
      <c r="J1261">
        <v>3.6336904761904761E-3</v>
      </c>
      <c r="Y1261">
        <v>3491.0953474696239</v>
      </c>
      <c r="Z1261">
        <v>3.6336904761904761E-3</v>
      </c>
    </row>
    <row r="1262" spans="3:26">
      <c r="C1262">
        <v>2015</v>
      </c>
      <c r="D1262">
        <v>502</v>
      </c>
      <c r="E1262">
        <v>4</v>
      </c>
      <c r="F1262">
        <v>13</v>
      </c>
      <c r="G1262">
        <v>84</v>
      </c>
      <c r="H1262">
        <v>0.31635999999999997</v>
      </c>
      <c r="I1262">
        <v>2920.4876900663326</v>
      </c>
      <c r="J1262">
        <v>3.7661904761904759E-3</v>
      </c>
      <c r="Y1262">
        <v>2920.4876900663326</v>
      </c>
      <c r="Z1262">
        <v>3.7661904761904759E-3</v>
      </c>
    </row>
    <row r="1263" spans="3:26">
      <c r="C1263">
        <v>2015</v>
      </c>
      <c r="D1263">
        <v>502</v>
      </c>
      <c r="E1263">
        <v>4</v>
      </c>
      <c r="F1263">
        <v>14</v>
      </c>
      <c r="G1263">
        <v>84</v>
      </c>
      <c r="H1263">
        <v>0.29534000000000005</v>
      </c>
      <c r="I1263">
        <v>3763.3085957790458</v>
      </c>
      <c r="J1263">
        <v>3.5159523809523813E-3</v>
      </c>
      <c r="Y1263">
        <v>3763.3085957790458</v>
      </c>
      <c r="Z1263">
        <v>3.5159523809523813E-3</v>
      </c>
    </row>
    <row r="1264" spans="3:26">
      <c r="C1264">
        <v>2016</v>
      </c>
      <c r="D1264">
        <v>502</v>
      </c>
      <c r="E1264" s="372">
        <v>1</v>
      </c>
      <c r="F1264" s="127">
        <v>1</v>
      </c>
      <c r="G1264" s="127">
        <v>48</v>
      </c>
      <c r="H1264" s="373">
        <v>0.28356000000000003</v>
      </c>
      <c r="I1264" s="9">
        <v>2142.4201919999996</v>
      </c>
      <c r="J1264">
        <f t="shared" ref="J1264:J1327" si="74">H1264/G1264</f>
        <v>5.9075000000000004E-3</v>
      </c>
      <c r="Y1264" s="9">
        <v>2142.4201919999996</v>
      </c>
      <c r="Z1264">
        <v>5.9075000000000004E-3</v>
      </c>
    </row>
    <row r="1265" spans="3:26">
      <c r="C1265">
        <v>2016</v>
      </c>
      <c r="D1265">
        <v>502</v>
      </c>
      <c r="E1265" s="372">
        <v>1</v>
      </c>
      <c r="F1265" s="127">
        <v>2</v>
      </c>
      <c r="G1265" s="127">
        <v>48</v>
      </c>
      <c r="H1265" s="373">
        <v>0.218385</v>
      </c>
      <c r="I1265" s="9">
        <v>772.00516800000003</v>
      </c>
      <c r="J1265">
        <f t="shared" si="74"/>
        <v>4.5496874999999999E-3</v>
      </c>
      <c r="Y1265" s="9">
        <v>772.00516800000003</v>
      </c>
      <c r="Z1265">
        <v>4.5496874999999999E-3</v>
      </c>
    </row>
    <row r="1266" spans="3:26">
      <c r="C1266">
        <v>2016</v>
      </c>
      <c r="D1266">
        <v>502</v>
      </c>
      <c r="E1266" s="372">
        <v>1</v>
      </c>
      <c r="F1266" s="127">
        <v>3</v>
      </c>
      <c r="G1266" s="127">
        <v>48</v>
      </c>
      <c r="H1266" s="373">
        <v>0.29205500000000001</v>
      </c>
      <c r="I1266" s="9">
        <v>3285.6088319999994</v>
      </c>
      <c r="J1266">
        <f t="shared" si="74"/>
        <v>6.0844791666666669E-3</v>
      </c>
      <c r="Y1266" s="9">
        <v>3285.6088319999994</v>
      </c>
      <c r="Z1266">
        <v>6.0844791666666669E-3</v>
      </c>
    </row>
    <row r="1267" spans="3:26">
      <c r="C1267">
        <v>2016</v>
      </c>
      <c r="D1267">
        <v>502</v>
      </c>
      <c r="E1267" s="372">
        <v>1</v>
      </c>
      <c r="F1267" s="127">
        <v>4</v>
      </c>
      <c r="G1267" s="127">
        <v>48</v>
      </c>
      <c r="H1267" s="373">
        <v>0.28413999999999995</v>
      </c>
      <c r="I1267" s="9">
        <v>2850.9148799999994</v>
      </c>
      <c r="J1267">
        <f t="shared" si="74"/>
        <v>5.9195833333333323E-3</v>
      </c>
      <c r="Y1267" s="9">
        <v>2850.9148799999994</v>
      </c>
      <c r="Z1267">
        <v>5.9195833333333323E-3</v>
      </c>
    </row>
    <row r="1268" spans="3:26">
      <c r="C1268">
        <v>2016</v>
      </c>
      <c r="D1268">
        <v>502</v>
      </c>
      <c r="E1268" s="372">
        <v>1</v>
      </c>
      <c r="F1268" s="127">
        <v>5</v>
      </c>
      <c r="G1268" s="127">
        <v>48</v>
      </c>
      <c r="H1268" s="373">
        <v>0.31691000000000003</v>
      </c>
      <c r="I1268" s="9">
        <v>4684.250736</v>
      </c>
      <c r="J1268">
        <f t="shared" si="74"/>
        <v>6.6022916666666669E-3</v>
      </c>
      <c r="Y1268" s="9">
        <v>4684.250736</v>
      </c>
      <c r="Z1268">
        <v>6.6022916666666669E-3</v>
      </c>
    </row>
    <row r="1269" spans="3:26">
      <c r="C1269">
        <v>2016</v>
      </c>
      <c r="D1269">
        <v>502</v>
      </c>
      <c r="E1269" s="372">
        <v>1</v>
      </c>
      <c r="F1269" s="127">
        <v>6</v>
      </c>
      <c r="G1269" s="127">
        <v>48</v>
      </c>
      <c r="H1269" s="373">
        <v>0.28717500000000001</v>
      </c>
      <c r="I1269" s="9">
        <v>4641.9104160000006</v>
      </c>
      <c r="J1269">
        <f t="shared" si="74"/>
        <v>5.9828125000000003E-3</v>
      </c>
      <c r="Y1269" s="9">
        <v>4641.9104160000006</v>
      </c>
      <c r="Z1269">
        <v>5.9828125000000003E-3</v>
      </c>
    </row>
    <row r="1270" spans="3:26">
      <c r="C1270">
        <v>2016</v>
      </c>
      <c r="D1270">
        <v>502</v>
      </c>
      <c r="E1270" s="372">
        <v>1</v>
      </c>
      <c r="F1270" s="127">
        <v>7</v>
      </c>
      <c r="G1270" s="127">
        <v>48</v>
      </c>
      <c r="H1270" s="373">
        <v>0.27892499999999998</v>
      </c>
      <c r="I1270" s="9">
        <v>5315.1215040000006</v>
      </c>
      <c r="J1270">
        <f t="shared" si="74"/>
        <v>5.8109374999999993E-3</v>
      </c>
      <c r="Y1270" s="9">
        <v>5315.1215040000006</v>
      </c>
      <c r="Z1270">
        <v>5.8109374999999993E-3</v>
      </c>
    </row>
    <row r="1271" spans="3:26">
      <c r="C1271">
        <v>2016</v>
      </c>
      <c r="D1271">
        <v>502</v>
      </c>
      <c r="E1271" s="372">
        <v>1</v>
      </c>
      <c r="F1271" s="127">
        <v>8</v>
      </c>
      <c r="G1271" s="127">
        <v>48</v>
      </c>
      <c r="H1271" s="373">
        <v>0.2485</v>
      </c>
      <c r="I1271" s="9">
        <v>2646.2700000000004</v>
      </c>
      <c r="J1271">
        <f t="shared" si="74"/>
        <v>5.177083333333333E-3</v>
      </c>
      <c r="Y1271" s="9">
        <v>2646.2700000000004</v>
      </c>
      <c r="Z1271">
        <v>5.177083333333333E-3</v>
      </c>
    </row>
    <row r="1272" spans="3:26">
      <c r="C1272">
        <v>2016</v>
      </c>
      <c r="D1272">
        <v>502</v>
      </c>
      <c r="E1272" s="372">
        <v>1</v>
      </c>
      <c r="F1272" s="127">
        <v>9</v>
      </c>
      <c r="G1272" s="127">
        <v>48</v>
      </c>
      <c r="H1272" s="373">
        <v>0.27521000000000001</v>
      </c>
      <c r="I1272" s="9">
        <v>4358.2302719999998</v>
      </c>
      <c r="J1272">
        <f t="shared" si="74"/>
        <v>5.7335416666666672E-3</v>
      </c>
      <c r="Y1272" s="9">
        <v>4358.2302719999998</v>
      </c>
      <c r="Z1272">
        <v>5.7335416666666672E-3</v>
      </c>
    </row>
    <row r="1273" spans="3:26">
      <c r="C1273">
        <v>2016</v>
      </c>
      <c r="D1273">
        <v>502</v>
      </c>
      <c r="E1273" s="372">
        <v>1</v>
      </c>
      <c r="F1273" s="127">
        <v>10</v>
      </c>
      <c r="G1273" s="127">
        <v>48</v>
      </c>
      <c r="H1273" s="373">
        <v>0.30235999999999996</v>
      </c>
      <c r="I1273" s="9">
        <v>4259.4361920000001</v>
      </c>
      <c r="J1273">
        <f t="shared" si="74"/>
        <v>6.2991666666666656E-3</v>
      </c>
      <c r="Y1273" s="9">
        <v>4259.4361920000001</v>
      </c>
      <c r="Z1273">
        <v>6.2991666666666656E-3</v>
      </c>
    </row>
    <row r="1274" spans="3:26">
      <c r="C1274">
        <v>2016</v>
      </c>
      <c r="D1274">
        <v>502</v>
      </c>
      <c r="E1274" s="372">
        <v>1</v>
      </c>
      <c r="F1274" s="127">
        <v>11</v>
      </c>
      <c r="G1274" s="127">
        <v>48</v>
      </c>
      <c r="H1274" s="373">
        <v>0.31063499999999999</v>
      </c>
      <c r="I1274" s="9">
        <v>5277.0152160000007</v>
      </c>
      <c r="J1274">
        <f t="shared" si="74"/>
        <v>6.4715624999999999E-3</v>
      </c>
      <c r="Y1274" s="9">
        <v>5277.0152160000007</v>
      </c>
      <c r="Z1274">
        <v>6.4715624999999999E-3</v>
      </c>
    </row>
    <row r="1275" spans="3:26">
      <c r="C1275">
        <v>2016</v>
      </c>
      <c r="D1275">
        <v>502</v>
      </c>
      <c r="E1275" s="372">
        <v>1</v>
      </c>
      <c r="F1275" s="127">
        <v>12</v>
      </c>
      <c r="G1275" s="127">
        <v>48</v>
      </c>
      <c r="H1275" s="373">
        <v>0.30575000000000002</v>
      </c>
      <c r="I1275" s="9">
        <v>5247.3769919999995</v>
      </c>
      <c r="J1275">
        <f t="shared" si="74"/>
        <v>6.3697916666666668E-3</v>
      </c>
      <c r="Y1275" s="9">
        <v>5247.3769919999995</v>
      </c>
      <c r="Z1275">
        <v>6.3697916666666668E-3</v>
      </c>
    </row>
    <row r="1276" spans="3:26">
      <c r="C1276">
        <v>2016</v>
      </c>
      <c r="D1276">
        <v>502</v>
      </c>
      <c r="E1276" s="372">
        <v>1</v>
      </c>
      <c r="F1276" s="127">
        <v>13</v>
      </c>
      <c r="G1276" s="127">
        <v>48</v>
      </c>
      <c r="H1276" s="373">
        <v>0.321745</v>
      </c>
      <c r="I1276" s="9">
        <v>5384.2773599999982</v>
      </c>
      <c r="J1276">
        <f t="shared" si="74"/>
        <v>6.7030208333333334E-3</v>
      </c>
      <c r="Y1276" s="9">
        <v>5384.2773599999982</v>
      </c>
      <c r="Z1276">
        <v>6.7030208333333334E-3</v>
      </c>
    </row>
    <row r="1277" spans="3:26">
      <c r="C1277">
        <v>2016</v>
      </c>
      <c r="D1277">
        <v>502</v>
      </c>
      <c r="E1277" s="372">
        <v>1</v>
      </c>
      <c r="F1277" s="127">
        <v>14</v>
      </c>
      <c r="G1277" s="127">
        <v>48</v>
      </c>
      <c r="H1277" s="373">
        <v>0.29414499999999999</v>
      </c>
      <c r="I1277" s="9">
        <v>4307.4218880000008</v>
      </c>
      <c r="J1277">
        <f t="shared" si="74"/>
        <v>6.1280208333333334E-3</v>
      </c>
      <c r="Y1277" s="9">
        <v>4307.4218880000008</v>
      </c>
      <c r="Z1277">
        <v>6.1280208333333334E-3</v>
      </c>
    </row>
    <row r="1278" spans="3:26">
      <c r="C1278">
        <v>2016</v>
      </c>
      <c r="D1278">
        <v>502</v>
      </c>
      <c r="E1278" s="372">
        <v>2</v>
      </c>
      <c r="F1278" s="127">
        <v>1</v>
      </c>
      <c r="G1278" s="127">
        <v>48</v>
      </c>
      <c r="H1278" s="373">
        <v>0.28940500000000002</v>
      </c>
      <c r="I1278" s="9">
        <v>1589.173344</v>
      </c>
      <c r="J1278">
        <f t="shared" si="74"/>
        <v>6.0292708333333335E-3</v>
      </c>
      <c r="Y1278" s="9">
        <v>1589.173344</v>
      </c>
      <c r="Z1278">
        <v>6.0292708333333335E-3</v>
      </c>
    </row>
    <row r="1279" spans="3:26">
      <c r="C1279">
        <v>2016</v>
      </c>
      <c r="D1279">
        <v>502</v>
      </c>
      <c r="E1279" s="372">
        <v>2</v>
      </c>
      <c r="F1279" s="127">
        <v>2</v>
      </c>
      <c r="G1279" s="127">
        <v>48</v>
      </c>
      <c r="H1279" s="373">
        <v>0.35185</v>
      </c>
      <c r="I1279" s="9">
        <v>1563.7691520000001</v>
      </c>
      <c r="J1279">
        <f t="shared" si="74"/>
        <v>7.3302083333333335E-3</v>
      </c>
      <c r="Y1279" s="9">
        <v>1563.7691520000001</v>
      </c>
      <c r="Z1279">
        <v>7.3302083333333335E-3</v>
      </c>
    </row>
    <row r="1280" spans="3:26">
      <c r="C1280">
        <v>2016</v>
      </c>
      <c r="D1280">
        <v>502</v>
      </c>
      <c r="E1280" s="372">
        <v>2</v>
      </c>
      <c r="F1280" s="127">
        <v>3</v>
      </c>
      <c r="G1280" s="127">
        <v>48</v>
      </c>
      <c r="H1280" s="373">
        <v>0.31243500000000002</v>
      </c>
      <c r="I1280" s="9">
        <v>2745.0640800000001</v>
      </c>
      <c r="J1280">
        <f t="shared" si="74"/>
        <v>6.5090625000000001E-3</v>
      </c>
      <c r="Y1280" s="9">
        <v>2745.0640800000001</v>
      </c>
      <c r="Z1280">
        <v>6.5090625000000001E-3</v>
      </c>
    </row>
    <row r="1281" spans="3:26">
      <c r="C1281">
        <v>2016</v>
      </c>
      <c r="D1281">
        <v>502</v>
      </c>
      <c r="E1281" s="372">
        <v>2</v>
      </c>
      <c r="F1281" s="127">
        <v>4</v>
      </c>
      <c r="G1281" s="127">
        <v>48</v>
      </c>
      <c r="H1281" s="373">
        <v>0.39205999999999996</v>
      </c>
      <c r="I1281" s="9">
        <v>2431.7457119999999</v>
      </c>
      <c r="J1281">
        <f t="shared" si="74"/>
        <v>8.1679166666666653E-3</v>
      </c>
      <c r="Y1281" s="9">
        <v>2431.7457119999999</v>
      </c>
      <c r="Z1281">
        <v>8.1679166666666653E-3</v>
      </c>
    </row>
    <row r="1282" spans="3:26">
      <c r="C1282">
        <v>2016</v>
      </c>
      <c r="D1282">
        <v>502</v>
      </c>
      <c r="E1282" s="372">
        <v>2</v>
      </c>
      <c r="F1282" s="127">
        <v>5</v>
      </c>
      <c r="G1282" s="127">
        <v>48</v>
      </c>
      <c r="H1282" s="373">
        <v>0.32558999999999999</v>
      </c>
      <c r="I1282" s="9">
        <v>3240.4458240000013</v>
      </c>
      <c r="J1282">
        <f t="shared" si="74"/>
        <v>6.7831250000000001E-3</v>
      </c>
      <c r="Y1282" s="9">
        <v>3240.4458240000013</v>
      </c>
      <c r="Z1282">
        <v>6.7831250000000001E-3</v>
      </c>
    </row>
    <row r="1283" spans="3:26">
      <c r="C1283">
        <v>2016</v>
      </c>
      <c r="D1283">
        <v>502</v>
      </c>
      <c r="E1283" s="372">
        <v>2</v>
      </c>
      <c r="F1283" s="127">
        <v>6</v>
      </c>
      <c r="G1283" s="127">
        <v>48</v>
      </c>
      <c r="H1283" s="373">
        <v>0.28001999999999999</v>
      </c>
      <c r="I1283" s="9">
        <v>5521.1777279999988</v>
      </c>
      <c r="J1283">
        <f t="shared" si="74"/>
        <v>5.8337499999999995E-3</v>
      </c>
      <c r="Y1283" s="9">
        <v>5521.1777279999988</v>
      </c>
      <c r="Z1283">
        <v>5.8337499999999995E-3</v>
      </c>
    </row>
    <row r="1284" spans="3:26">
      <c r="C1284">
        <v>2016</v>
      </c>
      <c r="D1284">
        <v>502</v>
      </c>
      <c r="E1284" s="372">
        <v>2</v>
      </c>
      <c r="F1284" s="127">
        <v>7</v>
      </c>
      <c r="G1284" s="127">
        <v>48</v>
      </c>
      <c r="H1284" s="373">
        <v>0.27629999999999999</v>
      </c>
      <c r="I1284" s="9">
        <v>5483.0714400000006</v>
      </c>
      <c r="J1284">
        <f t="shared" si="74"/>
        <v>5.7562500000000001E-3</v>
      </c>
      <c r="Y1284" s="9">
        <v>5483.0714400000006</v>
      </c>
      <c r="Z1284">
        <v>5.7562500000000001E-3</v>
      </c>
    </row>
    <row r="1285" spans="3:26">
      <c r="C1285">
        <v>2016</v>
      </c>
      <c r="D1285">
        <v>502</v>
      </c>
      <c r="E1285" s="372">
        <v>2</v>
      </c>
      <c r="F1285" s="127">
        <v>8</v>
      </c>
      <c r="G1285" s="127">
        <v>48</v>
      </c>
      <c r="H1285" s="373">
        <v>0.2641</v>
      </c>
      <c r="I1285" s="9">
        <v>3322.3037759999997</v>
      </c>
      <c r="J1285">
        <f t="shared" si="74"/>
        <v>5.5020833333333337E-3</v>
      </c>
      <c r="Y1285" s="9">
        <v>3322.3037759999997</v>
      </c>
      <c r="Z1285">
        <v>5.5020833333333337E-3</v>
      </c>
    </row>
    <row r="1286" spans="3:26">
      <c r="C1286">
        <v>2016</v>
      </c>
      <c r="D1286">
        <v>502</v>
      </c>
      <c r="E1286" s="372">
        <v>2</v>
      </c>
      <c r="F1286" s="127">
        <v>9</v>
      </c>
      <c r="G1286" s="127">
        <v>48</v>
      </c>
      <c r="H1286" s="373">
        <v>0.28710999999999998</v>
      </c>
      <c r="I1286" s="9">
        <v>5233.2635519999994</v>
      </c>
      <c r="J1286">
        <f t="shared" si="74"/>
        <v>5.9814583333333326E-3</v>
      </c>
      <c r="Y1286" s="9">
        <v>5233.2635519999994</v>
      </c>
      <c r="Z1286">
        <v>5.9814583333333326E-3</v>
      </c>
    </row>
    <row r="1287" spans="3:26">
      <c r="C1287">
        <v>2016</v>
      </c>
      <c r="D1287">
        <v>502</v>
      </c>
      <c r="E1287" s="372">
        <v>2</v>
      </c>
      <c r="F1287" s="127">
        <v>10</v>
      </c>
      <c r="G1287" s="127">
        <v>48</v>
      </c>
      <c r="H1287" s="373">
        <v>0.32300000000000001</v>
      </c>
      <c r="I1287" s="9">
        <v>5202.2139839999982</v>
      </c>
      <c r="J1287">
        <f t="shared" si="74"/>
        <v>6.7291666666666672E-3</v>
      </c>
      <c r="Y1287" s="9">
        <v>5202.2139839999982</v>
      </c>
      <c r="Z1287">
        <v>6.7291666666666672E-3</v>
      </c>
    </row>
    <row r="1288" spans="3:26">
      <c r="C1288">
        <v>2016</v>
      </c>
      <c r="D1288">
        <v>502</v>
      </c>
      <c r="E1288" s="372">
        <v>2</v>
      </c>
      <c r="F1288" s="127">
        <v>11</v>
      </c>
      <c r="G1288" s="127">
        <v>48</v>
      </c>
      <c r="H1288" s="373">
        <v>0.33828000000000003</v>
      </c>
      <c r="I1288" s="9">
        <v>4966.5195360000007</v>
      </c>
      <c r="J1288">
        <f t="shared" si="74"/>
        <v>7.0475000000000008E-3</v>
      </c>
      <c r="Y1288" s="9">
        <v>4966.5195360000007</v>
      </c>
      <c r="Z1288">
        <v>7.0475000000000008E-3</v>
      </c>
    </row>
    <row r="1289" spans="3:26">
      <c r="C1289">
        <v>2016</v>
      </c>
      <c r="D1289">
        <v>502</v>
      </c>
      <c r="E1289" s="372">
        <v>2</v>
      </c>
      <c r="F1289" s="127">
        <v>12</v>
      </c>
      <c r="G1289" s="127">
        <v>48</v>
      </c>
      <c r="H1289" s="373">
        <v>0.29122500000000001</v>
      </c>
      <c r="I1289" s="9">
        <v>5260.0790880000004</v>
      </c>
      <c r="J1289">
        <f t="shared" si="74"/>
        <v>6.0671875000000005E-3</v>
      </c>
      <c r="Y1289" s="9">
        <v>5260.0790880000004</v>
      </c>
      <c r="Z1289">
        <v>6.0671875000000005E-3</v>
      </c>
    </row>
    <row r="1290" spans="3:26">
      <c r="C1290">
        <v>2016</v>
      </c>
      <c r="D1290">
        <v>502</v>
      </c>
      <c r="E1290" s="372">
        <v>2</v>
      </c>
      <c r="F1290" s="127">
        <v>13</v>
      </c>
      <c r="G1290" s="127">
        <v>48</v>
      </c>
      <c r="H1290" s="373">
        <v>0.31528500000000004</v>
      </c>
      <c r="I1290" s="9">
        <v>5629.851216</v>
      </c>
      <c r="J1290">
        <f t="shared" si="74"/>
        <v>6.5684375000000005E-3</v>
      </c>
      <c r="Y1290" s="9">
        <v>5629.851216</v>
      </c>
      <c r="Z1290">
        <v>6.5684375000000005E-3</v>
      </c>
    </row>
    <row r="1291" spans="3:26">
      <c r="C1291">
        <v>2016</v>
      </c>
      <c r="D1291">
        <v>502</v>
      </c>
      <c r="E1291" s="372">
        <v>2</v>
      </c>
      <c r="F1291" s="127">
        <v>14</v>
      </c>
      <c r="G1291" s="127">
        <v>48</v>
      </c>
      <c r="H1291" s="373">
        <v>0.29316500000000001</v>
      </c>
      <c r="I1291" s="9">
        <v>5569.1634239999994</v>
      </c>
      <c r="J1291">
        <f t="shared" si="74"/>
        <v>6.1076041666666666E-3</v>
      </c>
      <c r="Y1291" s="9">
        <v>5569.1634239999994</v>
      </c>
      <c r="Z1291">
        <v>6.1076041666666666E-3</v>
      </c>
    </row>
    <row r="1292" spans="3:26">
      <c r="C1292">
        <v>2016</v>
      </c>
      <c r="D1292">
        <v>502</v>
      </c>
      <c r="E1292" s="372">
        <v>3</v>
      </c>
      <c r="F1292" s="127">
        <v>1</v>
      </c>
      <c r="G1292" s="127">
        <v>48</v>
      </c>
      <c r="H1292" s="373">
        <v>0.292215</v>
      </c>
      <c r="I1292" s="9">
        <v>2273.6751839999997</v>
      </c>
      <c r="J1292">
        <f t="shared" si="74"/>
        <v>6.0878125000000003E-3</v>
      </c>
      <c r="Y1292" s="9">
        <v>2273.6751839999997</v>
      </c>
      <c r="Z1292">
        <v>6.0878125000000003E-3</v>
      </c>
    </row>
    <row r="1293" spans="3:26">
      <c r="C1293">
        <v>2016</v>
      </c>
      <c r="D1293">
        <v>502</v>
      </c>
      <c r="E1293" s="372">
        <v>3</v>
      </c>
      <c r="F1293" s="127">
        <v>2</v>
      </c>
      <c r="G1293" s="127">
        <v>48</v>
      </c>
      <c r="H1293" s="373">
        <v>0.34946500000000003</v>
      </c>
      <c r="I1293" s="9">
        <v>2721.0712320000002</v>
      </c>
      <c r="J1293">
        <f t="shared" si="74"/>
        <v>7.2805208333333342E-3</v>
      </c>
      <c r="Y1293" s="9">
        <v>2721.0712320000002</v>
      </c>
      <c r="Z1293">
        <v>7.2805208333333342E-3</v>
      </c>
    </row>
    <row r="1294" spans="3:26">
      <c r="C1294">
        <v>2016</v>
      </c>
      <c r="D1294">
        <v>502</v>
      </c>
      <c r="E1294" s="372">
        <v>3</v>
      </c>
      <c r="F1294" s="127">
        <v>3</v>
      </c>
      <c r="G1294" s="127">
        <v>48</v>
      </c>
      <c r="H1294" s="373">
        <v>0.33825</v>
      </c>
      <c r="I1294" s="9">
        <v>3908.0115360000004</v>
      </c>
      <c r="J1294">
        <f t="shared" si="74"/>
        <v>7.0468750000000002E-3</v>
      </c>
      <c r="Y1294" s="9">
        <v>3908.0115360000004</v>
      </c>
      <c r="Z1294">
        <v>7.0468750000000002E-3</v>
      </c>
    </row>
    <row r="1295" spans="3:26">
      <c r="C1295">
        <v>2016</v>
      </c>
      <c r="D1295">
        <v>502</v>
      </c>
      <c r="E1295" s="372">
        <v>3</v>
      </c>
      <c r="F1295" s="127">
        <v>4</v>
      </c>
      <c r="G1295" s="127">
        <v>48</v>
      </c>
      <c r="H1295" s="373">
        <v>0.32653500000000002</v>
      </c>
      <c r="I1295" s="9">
        <v>4409.0386560000006</v>
      </c>
      <c r="J1295">
        <f t="shared" si="74"/>
        <v>6.8028125000000007E-3</v>
      </c>
      <c r="Y1295" s="9">
        <v>4409.0386560000006</v>
      </c>
      <c r="Z1295">
        <v>6.8028125000000007E-3</v>
      </c>
    </row>
    <row r="1296" spans="3:26">
      <c r="C1296">
        <v>2016</v>
      </c>
      <c r="D1296">
        <v>502</v>
      </c>
      <c r="E1296" s="372">
        <v>3</v>
      </c>
      <c r="F1296" s="127">
        <v>5</v>
      </c>
      <c r="G1296" s="127">
        <v>48</v>
      </c>
      <c r="H1296" s="373">
        <v>0.30766000000000004</v>
      </c>
      <c r="I1296" s="9">
        <v>4811.2716960000007</v>
      </c>
      <c r="J1296">
        <f t="shared" si="74"/>
        <v>6.409583333333334E-3</v>
      </c>
      <c r="Y1296" s="9">
        <v>4811.2716960000007</v>
      </c>
      <c r="Z1296">
        <v>6.409583333333334E-3</v>
      </c>
    </row>
    <row r="1297" spans="3:26">
      <c r="C1297">
        <v>2016</v>
      </c>
      <c r="D1297">
        <v>502</v>
      </c>
      <c r="E1297" s="372">
        <v>3</v>
      </c>
      <c r="F1297" s="127">
        <v>6</v>
      </c>
      <c r="G1297" s="127">
        <v>48</v>
      </c>
      <c r="H1297" s="373">
        <v>0.30085499999999998</v>
      </c>
      <c r="I1297" s="9">
        <v>5039.9094239999995</v>
      </c>
      <c r="J1297">
        <f t="shared" si="74"/>
        <v>6.2678124999999999E-3</v>
      </c>
      <c r="Y1297" s="9">
        <v>5039.9094239999995</v>
      </c>
      <c r="Z1297">
        <v>6.2678124999999999E-3</v>
      </c>
    </row>
    <row r="1298" spans="3:26">
      <c r="C1298">
        <v>2016</v>
      </c>
      <c r="D1298">
        <v>502</v>
      </c>
      <c r="E1298" s="372">
        <v>3</v>
      </c>
      <c r="F1298" s="127">
        <v>7</v>
      </c>
      <c r="G1298" s="127">
        <v>48</v>
      </c>
      <c r="H1298" s="373">
        <v>0.29390499999999997</v>
      </c>
      <c r="I1298" s="9">
        <v>5387.1000480000002</v>
      </c>
      <c r="J1298">
        <f t="shared" si="74"/>
        <v>6.1230208333333327E-3</v>
      </c>
      <c r="Y1298" s="9">
        <v>5387.1000480000002</v>
      </c>
      <c r="Z1298">
        <v>6.1230208333333327E-3</v>
      </c>
    </row>
    <row r="1299" spans="3:26">
      <c r="C1299">
        <v>2016</v>
      </c>
      <c r="D1299">
        <v>502</v>
      </c>
      <c r="E1299" s="372">
        <v>3</v>
      </c>
      <c r="F1299" s="127">
        <v>8</v>
      </c>
      <c r="G1299" s="127">
        <v>48</v>
      </c>
      <c r="H1299" s="373">
        <v>0.25984499999999999</v>
      </c>
      <c r="I1299" s="9">
        <v>4486.6625759999988</v>
      </c>
      <c r="J1299">
        <f t="shared" si="74"/>
        <v>5.4134374999999998E-3</v>
      </c>
      <c r="Y1299" s="9">
        <v>4486.6625759999988</v>
      </c>
      <c r="Z1299">
        <v>5.4134374999999998E-3</v>
      </c>
    </row>
    <row r="1300" spans="3:26">
      <c r="C1300">
        <v>2016</v>
      </c>
      <c r="D1300">
        <v>502</v>
      </c>
      <c r="E1300" s="372">
        <v>3</v>
      </c>
      <c r="F1300" s="127">
        <v>9</v>
      </c>
      <c r="G1300" s="127">
        <v>48</v>
      </c>
      <c r="H1300" s="373">
        <v>0.29393999999999998</v>
      </c>
      <c r="I1300" s="9">
        <v>4980.6329759999999</v>
      </c>
      <c r="J1300">
        <f t="shared" si="74"/>
        <v>6.1237499999999999E-3</v>
      </c>
      <c r="Y1300" s="9">
        <v>4980.6329759999999</v>
      </c>
      <c r="Z1300">
        <v>6.1237499999999999E-3</v>
      </c>
    </row>
    <row r="1301" spans="3:26">
      <c r="C1301">
        <v>2016</v>
      </c>
      <c r="D1301">
        <v>502</v>
      </c>
      <c r="E1301" s="372">
        <v>3</v>
      </c>
      <c r="F1301" s="127">
        <v>10</v>
      </c>
      <c r="G1301" s="127">
        <v>48</v>
      </c>
      <c r="H1301" s="373">
        <v>0.33881</v>
      </c>
      <c r="I1301" s="9">
        <v>4852.2006720000008</v>
      </c>
      <c r="J1301">
        <f t="shared" si="74"/>
        <v>7.058541666666667E-3</v>
      </c>
      <c r="Y1301" s="9">
        <v>4852.2006720000008</v>
      </c>
      <c r="Z1301">
        <v>7.058541666666667E-3</v>
      </c>
    </row>
    <row r="1302" spans="3:26">
      <c r="C1302">
        <v>2016</v>
      </c>
      <c r="D1302">
        <v>502</v>
      </c>
      <c r="E1302" s="372">
        <v>3</v>
      </c>
      <c r="F1302" s="127">
        <v>11</v>
      </c>
      <c r="G1302" s="127">
        <v>48</v>
      </c>
      <c r="H1302" s="373">
        <v>0.3226</v>
      </c>
      <c r="I1302" s="9">
        <v>5346.1710719999992</v>
      </c>
      <c r="J1302">
        <f t="shared" si="74"/>
        <v>6.720833333333333E-3</v>
      </c>
      <c r="Y1302" s="9">
        <v>5346.1710719999992</v>
      </c>
      <c r="Z1302">
        <v>6.720833333333333E-3</v>
      </c>
    </row>
    <row r="1303" spans="3:26">
      <c r="C1303">
        <v>2016</v>
      </c>
      <c r="D1303">
        <v>502</v>
      </c>
      <c r="E1303" s="372">
        <v>3</v>
      </c>
      <c r="F1303" s="127">
        <v>12</v>
      </c>
      <c r="G1303" s="127">
        <v>48</v>
      </c>
      <c r="H1303" s="373">
        <v>0.34641</v>
      </c>
      <c r="I1303" s="9">
        <v>5000.3917919999985</v>
      </c>
      <c r="J1303">
        <f t="shared" si="74"/>
        <v>7.2168750000000002E-3</v>
      </c>
      <c r="Y1303" s="9">
        <v>5000.3917919999985</v>
      </c>
      <c r="Z1303">
        <v>7.2168750000000002E-3</v>
      </c>
    </row>
    <row r="1304" spans="3:26">
      <c r="C1304">
        <v>2016</v>
      </c>
      <c r="D1304">
        <v>502</v>
      </c>
      <c r="E1304" s="372">
        <v>3</v>
      </c>
      <c r="F1304" s="127">
        <v>13</v>
      </c>
      <c r="G1304" s="127">
        <v>48</v>
      </c>
      <c r="H1304" s="373">
        <v>0.29985499999999998</v>
      </c>
      <c r="I1304" s="9">
        <v>5325.0009120000004</v>
      </c>
      <c r="J1304">
        <f t="shared" si="74"/>
        <v>6.2469791666666663E-3</v>
      </c>
      <c r="Y1304" s="9">
        <v>5325.0009120000004</v>
      </c>
      <c r="Z1304">
        <v>6.2469791666666663E-3</v>
      </c>
    </row>
    <row r="1305" spans="3:26">
      <c r="C1305">
        <v>2016</v>
      </c>
      <c r="D1305">
        <v>502</v>
      </c>
      <c r="E1305" s="372">
        <v>3</v>
      </c>
      <c r="F1305" s="127">
        <v>14</v>
      </c>
      <c r="G1305" s="127">
        <v>48</v>
      </c>
      <c r="H1305" s="373">
        <v>0.32244499999999998</v>
      </c>
      <c r="I1305" s="9">
        <v>4898.7750239999987</v>
      </c>
      <c r="J1305">
        <f t="shared" si="74"/>
        <v>6.717604166666666E-3</v>
      </c>
      <c r="Y1305" s="9">
        <v>4898.7750239999987</v>
      </c>
      <c r="Z1305">
        <v>6.717604166666666E-3</v>
      </c>
    </row>
    <row r="1306" spans="3:26">
      <c r="C1306">
        <v>2016</v>
      </c>
      <c r="D1306">
        <v>502</v>
      </c>
      <c r="E1306" s="372">
        <v>4</v>
      </c>
      <c r="F1306" s="127">
        <v>1</v>
      </c>
      <c r="G1306" s="127">
        <v>48</v>
      </c>
      <c r="H1306" s="373">
        <v>0.31597999999999998</v>
      </c>
      <c r="I1306" s="9">
        <v>2248.2709919999993</v>
      </c>
      <c r="J1306">
        <f t="shared" si="74"/>
        <v>6.5829166666666666E-3</v>
      </c>
      <c r="Y1306" s="9">
        <v>2248.2709919999993</v>
      </c>
      <c r="Z1306">
        <v>6.5829166666666666E-3</v>
      </c>
    </row>
    <row r="1307" spans="3:26">
      <c r="C1307">
        <v>2016</v>
      </c>
      <c r="D1307">
        <v>502</v>
      </c>
      <c r="E1307" s="372">
        <v>4</v>
      </c>
      <c r="F1307" s="127">
        <v>2</v>
      </c>
      <c r="G1307" s="127">
        <v>48</v>
      </c>
      <c r="H1307" s="373">
        <v>0.320745</v>
      </c>
      <c r="I1307" s="9">
        <v>2695.6670400000007</v>
      </c>
      <c r="J1307">
        <f t="shared" si="74"/>
        <v>6.6821874999999998E-3</v>
      </c>
      <c r="Y1307" s="9">
        <v>2695.6670400000007</v>
      </c>
      <c r="Z1307">
        <v>6.6821874999999998E-3</v>
      </c>
    </row>
    <row r="1308" spans="3:26">
      <c r="C1308">
        <v>2016</v>
      </c>
      <c r="D1308">
        <v>502</v>
      </c>
      <c r="E1308" s="372">
        <v>4</v>
      </c>
      <c r="F1308" s="127">
        <v>3</v>
      </c>
      <c r="G1308" s="127">
        <v>48</v>
      </c>
      <c r="H1308" s="373">
        <v>0.30020000000000002</v>
      </c>
      <c r="I1308" s="9">
        <v>2852.3262240000008</v>
      </c>
      <c r="J1308">
        <f t="shared" si="74"/>
        <v>6.2541666666666674E-3</v>
      </c>
      <c r="Y1308" s="9">
        <v>2852.3262240000008</v>
      </c>
      <c r="Z1308">
        <v>6.2541666666666674E-3</v>
      </c>
    </row>
    <row r="1309" spans="3:26">
      <c r="C1309">
        <v>2016</v>
      </c>
      <c r="D1309">
        <v>502</v>
      </c>
      <c r="E1309" s="372">
        <v>4</v>
      </c>
      <c r="F1309" s="127">
        <v>4</v>
      </c>
      <c r="G1309" s="127">
        <v>48</v>
      </c>
      <c r="H1309" s="373">
        <v>0.37232999999999999</v>
      </c>
      <c r="I1309" s="9">
        <v>3549.5301599999998</v>
      </c>
      <c r="J1309">
        <f t="shared" si="74"/>
        <v>7.7568749999999999E-3</v>
      </c>
      <c r="Y1309" s="9">
        <v>3549.5301599999998</v>
      </c>
      <c r="Z1309">
        <v>7.7568749999999999E-3</v>
      </c>
    </row>
    <row r="1310" spans="3:26">
      <c r="C1310">
        <v>2016</v>
      </c>
      <c r="D1310">
        <v>502</v>
      </c>
      <c r="E1310" s="372">
        <v>4</v>
      </c>
      <c r="F1310" s="127">
        <v>5</v>
      </c>
      <c r="G1310" s="127">
        <v>48</v>
      </c>
      <c r="H1310" s="373">
        <v>0.31938999999999995</v>
      </c>
      <c r="I1310" s="9">
        <v>4948.1720640000003</v>
      </c>
      <c r="J1310">
        <f t="shared" si="74"/>
        <v>6.653958333333332E-3</v>
      </c>
      <c r="Y1310" s="9">
        <v>4948.1720640000003</v>
      </c>
      <c r="Z1310">
        <v>6.653958333333332E-3</v>
      </c>
    </row>
    <row r="1311" spans="3:26">
      <c r="C1311">
        <v>2016</v>
      </c>
      <c r="D1311">
        <v>502</v>
      </c>
      <c r="E1311" s="372">
        <v>4</v>
      </c>
      <c r="F1311" s="127">
        <v>6</v>
      </c>
      <c r="G1311" s="127">
        <v>48</v>
      </c>
      <c r="H1311" s="373">
        <v>0.29298999999999997</v>
      </c>
      <c r="I1311" s="9">
        <v>5272.7811839999986</v>
      </c>
      <c r="J1311">
        <f t="shared" si="74"/>
        <v>6.1039583333333328E-3</v>
      </c>
      <c r="Y1311" s="9">
        <v>5272.7811839999986</v>
      </c>
      <c r="Z1311">
        <v>6.1039583333333328E-3</v>
      </c>
    </row>
    <row r="1312" spans="3:26">
      <c r="C1312">
        <v>2016</v>
      </c>
      <c r="D1312">
        <v>502</v>
      </c>
      <c r="E1312" s="372">
        <v>4</v>
      </c>
      <c r="F1312" s="127">
        <v>7</v>
      </c>
      <c r="G1312" s="127">
        <v>48</v>
      </c>
      <c r="H1312" s="373">
        <v>0.31547499999999995</v>
      </c>
      <c r="I1312" s="9">
        <v>5267.135808</v>
      </c>
      <c r="J1312">
        <f t="shared" si="74"/>
        <v>6.572395833333332E-3</v>
      </c>
      <c r="Y1312" s="9">
        <v>5267.135808</v>
      </c>
      <c r="Z1312">
        <v>6.572395833333332E-3</v>
      </c>
    </row>
    <row r="1313" spans="3:26">
      <c r="C1313">
        <v>2016</v>
      </c>
      <c r="D1313">
        <v>502</v>
      </c>
      <c r="E1313" s="372">
        <v>4</v>
      </c>
      <c r="F1313" s="127">
        <v>8</v>
      </c>
      <c r="G1313" s="127">
        <v>48</v>
      </c>
      <c r="H1313" s="373">
        <v>0.26712000000000002</v>
      </c>
      <c r="I1313" s="9">
        <v>4126.7698559999999</v>
      </c>
      <c r="J1313">
        <f t="shared" si="74"/>
        <v>5.5650000000000005E-3</v>
      </c>
      <c r="Y1313" s="9">
        <v>4126.7698559999999</v>
      </c>
      <c r="Z1313">
        <v>5.5650000000000005E-3</v>
      </c>
    </row>
    <row r="1314" spans="3:26">
      <c r="C1314">
        <v>2016</v>
      </c>
      <c r="D1314">
        <v>502</v>
      </c>
      <c r="E1314" s="372">
        <v>4</v>
      </c>
      <c r="F1314" s="127">
        <v>9</v>
      </c>
      <c r="G1314" s="127">
        <v>48</v>
      </c>
      <c r="H1314" s="373">
        <v>0.30313000000000001</v>
      </c>
      <c r="I1314" s="9">
        <v>4698.364176</v>
      </c>
      <c r="J1314">
        <f t="shared" si="74"/>
        <v>6.3152083333333333E-3</v>
      </c>
      <c r="Y1314" s="9">
        <v>4698.364176</v>
      </c>
      <c r="Z1314">
        <v>6.3152083333333333E-3</v>
      </c>
    </row>
    <row r="1315" spans="3:26">
      <c r="C1315">
        <v>2016</v>
      </c>
      <c r="D1315">
        <v>502</v>
      </c>
      <c r="E1315" s="372">
        <v>4</v>
      </c>
      <c r="F1315" s="127">
        <v>10</v>
      </c>
      <c r="G1315" s="127">
        <v>48</v>
      </c>
      <c r="H1315" s="373">
        <v>0.301205</v>
      </c>
      <c r="I1315" s="9">
        <v>5175.3984480000008</v>
      </c>
      <c r="J1315">
        <f t="shared" si="74"/>
        <v>6.2751041666666667E-3</v>
      </c>
      <c r="Y1315" s="9">
        <v>5175.3984480000008</v>
      </c>
      <c r="Z1315">
        <v>6.2751041666666667E-3</v>
      </c>
    </row>
    <row r="1316" spans="3:26">
      <c r="C1316">
        <v>2016</v>
      </c>
      <c r="D1316">
        <v>502</v>
      </c>
      <c r="E1316" s="372">
        <v>4</v>
      </c>
      <c r="F1316" s="127">
        <v>11</v>
      </c>
      <c r="G1316" s="127">
        <v>48</v>
      </c>
      <c r="H1316" s="373">
        <v>0.30367</v>
      </c>
      <c r="I1316" s="9">
        <v>4222.7412480000003</v>
      </c>
      <c r="J1316">
        <f t="shared" si="74"/>
        <v>6.3264583333333332E-3</v>
      </c>
      <c r="Y1316" s="9">
        <v>4222.7412480000003</v>
      </c>
      <c r="Z1316">
        <v>6.3264583333333332E-3</v>
      </c>
    </row>
    <row r="1317" spans="3:26">
      <c r="C1317">
        <v>2016</v>
      </c>
      <c r="D1317">
        <v>502</v>
      </c>
      <c r="E1317" s="372">
        <v>4</v>
      </c>
      <c r="F1317" s="127">
        <v>12</v>
      </c>
      <c r="G1317" s="127">
        <v>48</v>
      </c>
      <c r="H1317" s="373">
        <v>0.30619499999999999</v>
      </c>
      <c r="I1317" s="9">
        <v>5381.4546720000008</v>
      </c>
      <c r="J1317">
        <f t="shared" si="74"/>
        <v>6.3790625000000002E-3</v>
      </c>
      <c r="Y1317" s="9">
        <v>5381.4546720000008</v>
      </c>
      <c r="Z1317">
        <v>6.3790625000000002E-3</v>
      </c>
    </row>
    <row r="1318" spans="3:26">
      <c r="C1318">
        <v>2016</v>
      </c>
      <c r="D1318">
        <v>502</v>
      </c>
      <c r="E1318" s="372">
        <v>4</v>
      </c>
      <c r="F1318" s="127">
        <v>13</v>
      </c>
      <c r="G1318" s="127">
        <v>48</v>
      </c>
      <c r="H1318" s="373">
        <v>0.32546333333333333</v>
      </c>
      <c r="I1318" s="9">
        <v>5377.2206400000005</v>
      </c>
      <c r="J1318">
        <f t="shared" si="74"/>
        <v>6.7804861111111113E-3</v>
      </c>
      <c r="Y1318" s="9">
        <v>5377.2206400000005</v>
      </c>
      <c r="Z1318">
        <v>6.7804861111111113E-3</v>
      </c>
    </row>
    <row r="1319" spans="3:26">
      <c r="C1319">
        <v>2016</v>
      </c>
      <c r="D1319">
        <v>502</v>
      </c>
      <c r="E1319" s="372">
        <v>4</v>
      </c>
      <c r="F1319" s="127">
        <v>14</v>
      </c>
      <c r="G1319" s="127">
        <v>48</v>
      </c>
      <c r="H1319" s="373">
        <v>0.31214500000000001</v>
      </c>
      <c r="I1319" s="9">
        <v>5007.4485119999999</v>
      </c>
      <c r="J1319">
        <f t="shared" si="74"/>
        <v>6.5030208333333337E-3</v>
      </c>
      <c r="Y1319" s="9">
        <v>5007.4485119999999</v>
      </c>
      <c r="Z1319">
        <v>6.5030208333333337E-3</v>
      </c>
    </row>
    <row r="1320" spans="3:26">
      <c r="C1320">
        <v>2016</v>
      </c>
      <c r="D1320">
        <v>502</v>
      </c>
      <c r="E1320" s="372">
        <v>1</v>
      </c>
      <c r="F1320" s="127">
        <v>1</v>
      </c>
      <c r="G1320" s="127">
        <v>67</v>
      </c>
      <c r="H1320" s="373">
        <v>0.29654000000000003</v>
      </c>
      <c r="I1320" s="9">
        <v>2142.4201919999996</v>
      </c>
      <c r="J1320">
        <f t="shared" si="74"/>
        <v>4.4259701492537313E-3</v>
      </c>
      <c r="K1320" t="s">
        <v>17</v>
      </c>
      <c r="Y1320" s="9">
        <v>2142.4201919999996</v>
      </c>
      <c r="Z1320">
        <v>4.4259701492537313E-3</v>
      </c>
    </row>
    <row r="1321" spans="3:26">
      <c r="C1321">
        <v>2016</v>
      </c>
      <c r="D1321">
        <v>502</v>
      </c>
      <c r="E1321" s="372">
        <v>1</v>
      </c>
      <c r="F1321" s="127">
        <v>2</v>
      </c>
      <c r="G1321" s="127">
        <v>67</v>
      </c>
      <c r="H1321" s="373">
        <v>0.211095</v>
      </c>
      <c r="I1321" s="9">
        <v>772.00516800000003</v>
      </c>
      <c r="J1321">
        <f t="shared" si="74"/>
        <v>3.1506716417910446E-3</v>
      </c>
      <c r="K1321">
        <v>2.265690803527832</v>
      </c>
      <c r="Y1321" s="9">
        <v>772.00516800000003</v>
      </c>
      <c r="Z1321">
        <v>3.1506716417910446E-3</v>
      </c>
    </row>
    <row r="1322" spans="3:26">
      <c r="C1322">
        <v>2016</v>
      </c>
      <c r="D1322">
        <v>502</v>
      </c>
      <c r="E1322" s="372">
        <v>1</v>
      </c>
      <c r="F1322" s="127">
        <v>3</v>
      </c>
      <c r="G1322" s="127">
        <v>67</v>
      </c>
      <c r="H1322" s="373">
        <v>0.30676500000000001</v>
      </c>
      <c r="I1322" s="9">
        <v>3285.6088319999994</v>
      </c>
      <c r="J1322">
        <f t="shared" si="74"/>
        <v>4.5785820895522392E-3</v>
      </c>
      <c r="K1322">
        <v>2.3309886455535889</v>
      </c>
      <c r="Y1322" s="9">
        <v>3285.6088319999994</v>
      </c>
      <c r="Z1322">
        <v>4.5785820895522392E-3</v>
      </c>
    </row>
    <row r="1323" spans="3:26">
      <c r="C1323">
        <v>2016</v>
      </c>
      <c r="D1323">
        <v>502</v>
      </c>
      <c r="E1323" s="372">
        <v>1</v>
      </c>
      <c r="F1323" s="127">
        <v>4</v>
      </c>
      <c r="G1323" s="127">
        <v>67</v>
      </c>
      <c r="H1323" s="373">
        <v>0.30584333333333336</v>
      </c>
      <c r="I1323" s="9">
        <v>2850.9148799999994</v>
      </c>
      <c r="J1323">
        <f t="shared" si="74"/>
        <v>4.5648258706467663E-3</v>
      </c>
      <c r="K1323">
        <v>2.3321945667266846</v>
      </c>
      <c r="Y1323" s="9">
        <v>2850.9148799999994</v>
      </c>
      <c r="Z1323">
        <v>4.5648258706467663E-3</v>
      </c>
    </row>
    <row r="1324" spans="3:26">
      <c r="C1324">
        <v>2016</v>
      </c>
      <c r="D1324">
        <v>502</v>
      </c>
      <c r="E1324" s="372">
        <v>1</v>
      </c>
      <c r="F1324" s="127">
        <v>5</v>
      </c>
      <c r="G1324" s="127">
        <v>67</v>
      </c>
      <c r="H1324" s="373">
        <v>0.32091000000000003</v>
      </c>
      <c r="I1324" s="9">
        <v>4684.250736</v>
      </c>
      <c r="J1324">
        <f t="shared" si="74"/>
        <v>4.7897014925373143E-3</v>
      </c>
      <c r="K1324">
        <v>2.2521688938140869</v>
      </c>
      <c r="Y1324" s="9">
        <v>4684.250736</v>
      </c>
      <c r="Z1324">
        <v>4.7897014925373143E-3</v>
      </c>
    </row>
    <row r="1325" spans="3:26">
      <c r="C1325">
        <v>2016</v>
      </c>
      <c r="D1325">
        <v>502</v>
      </c>
      <c r="E1325" s="372">
        <v>1</v>
      </c>
      <c r="F1325" s="127">
        <v>6</v>
      </c>
      <c r="G1325" s="127">
        <v>67</v>
      </c>
      <c r="H1325" s="373">
        <v>0.30579000000000001</v>
      </c>
      <c r="I1325" s="9">
        <v>4641.9104160000006</v>
      </c>
      <c r="J1325">
        <f t="shared" si="74"/>
        <v>4.5640298507462684E-3</v>
      </c>
      <c r="K1325">
        <v>2.2718117237091064</v>
      </c>
      <c r="Y1325" s="9">
        <v>4641.9104160000006</v>
      </c>
      <c r="Z1325">
        <v>4.5640298507462684E-3</v>
      </c>
    </row>
    <row r="1326" spans="3:26">
      <c r="C1326">
        <v>2016</v>
      </c>
      <c r="D1326">
        <v>502</v>
      </c>
      <c r="E1326" s="372">
        <v>1</v>
      </c>
      <c r="F1326" s="127">
        <v>7</v>
      </c>
      <c r="G1326" s="127">
        <v>67</v>
      </c>
      <c r="H1326" s="373">
        <v>0.31804500000000002</v>
      </c>
      <c r="I1326" s="9">
        <v>5315.1215040000006</v>
      </c>
      <c r="J1326">
        <f t="shared" si="74"/>
        <v>4.7469402985074634E-3</v>
      </c>
      <c r="K1326">
        <v>2.5131354331970215</v>
      </c>
      <c r="Y1326" s="9">
        <v>5315.1215040000006</v>
      </c>
      <c r="Z1326">
        <v>4.7469402985074634E-3</v>
      </c>
    </row>
    <row r="1327" spans="3:26">
      <c r="C1327">
        <v>2016</v>
      </c>
      <c r="D1327">
        <v>502</v>
      </c>
      <c r="E1327" s="372">
        <v>1</v>
      </c>
      <c r="F1327" s="127">
        <v>8</v>
      </c>
      <c r="G1327" s="127">
        <v>67</v>
      </c>
      <c r="H1327" s="373">
        <v>0.25758000000000003</v>
      </c>
      <c r="I1327" s="9">
        <v>2646.2700000000004</v>
      </c>
      <c r="J1327">
        <f t="shared" si="74"/>
        <v>3.844477611940299E-3</v>
      </c>
      <c r="K1327">
        <v>2.7298038005828857</v>
      </c>
      <c r="Y1327" s="9">
        <v>2646.2700000000004</v>
      </c>
      <c r="Z1327">
        <v>3.844477611940299E-3</v>
      </c>
    </row>
    <row r="1328" spans="3:26">
      <c r="C1328">
        <v>2016</v>
      </c>
      <c r="D1328">
        <v>502</v>
      </c>
      <c r="E1328" s="372">
        <v>1</v>
      </c>
      <c r="F1328" s="127">
        <v>9</v>
      </c>
      <c r="G1328" s="127">
        <v>67</v>
      </c>
      <c r="H1328" s="373">
        <v>0.29034000000000004</v>
      </c>
      <c r="I1328" s="9">
        <v>4358.2302719999998</v>
      </c>
      <c r="J1328">
        <f t="shared" ref="J1328:J1391" si="75">H1328/G1328</f>
        <v>4.3334328358208959E-3</v>
      </c>
      <c r="K1328">
        <v>2.3582963943481445</v>
      </c>
      <c r="Y1328" s="9">
        <v>4358.2302719999998</v>
      </c>
      <c r="Z1328">
        <v>4.3334328358208959E-3</v>
      </c>
    </row>
    <row r="1329" spans="3:26">
      <c r="C1329">
        <v>2016</v>
      </c>
      <c r="D1329">
        <v>502</v>
      </c>
      <c r="E1329" s="372">
        <v>1</v>
      </c>
      <c r="F1329" s="127">
        <v>10</v>
      </c>
      <c r="G1329" s="127">
        <v>67</v>
      </c>
      <c r="H1329" s="373">
        <v>0.312805</v>
      </c>
      <c r="I1329" s="9">
        <v>4259.4361920000001</v>
      </c>
      <c r="J1329">
        <f t="shared" si="75"/>
        <v>4.6687313432835819E-3</v>
      </c>
      <c r="K1329">
        <v>2.4067401885986328</v>
      </c>
      <c r="Y1329" s="9">
        <v>4259.4361920000001</v>
      </c>
      <c r="Z1329">
        <v>4.6687313432835819E-3</v>
      </c>
    </row>
    <row r="1330" spans="3:26">
      <c r="C1330">
        <v>2016</v>
      </c>
      <c r="D1330">
        <v>502</v>
      </c>
      <c r="E1330" s="372">
        <v>1</v>
      </c>
      <c r="F1330" s="127">
        <v>11</v>
      </c>
      <c r="G1330" s="127">
        <v>67</v>
      </c>
      <c r="H1330" s="373">
        <v>0.33654499999999998</v>
      </c>
      <c r="I1330" s="9">
        <v>5277.0152160000007</v>
      </c>
      <c r="J1330">
        <f t="shared" si="75"/>
        <v>5.0230597014925367E-3</v>
      </c>
      <c r="K1330">
        <v>2.2016682624816895</v>
      </c>
      <c r="Y1330" s="9">
        <v>5277.0152160000007</v>
      </c>
      <c r="Z1330">
        <v>5.0230597014925367E-3</v>
      </c>
    </row>
    <row r="1331" spans="3:26">
      <c r="C1331">
        <v>2016</v>
      </c>
      <c r="D1331">
        <v>502</v>
      </c>
      <c r="E1331" s="372">
        <v>1</v>
      </c>
      <c r="F1331" s="127">
        <v>12</v>
      </c>
      <c r="G1331" s="127">
        <v>67</v>
      </c>
      <c r="H1331" s="373">
        <v>0.30934</v>
      </c>
      <c r="I1331" s="9">
        <v>5247.3769919999995</v>
      </c>
      <c r="J1331">
        <f t="shared" si="75"/>
        <v>4.617014925373134E-3</v>
      </c>
      <c r="K1331">
        <v>2.3473467826843262</v>
      </c>
      <c r="Y1331" s="9">
        <v>5247.3769919999995</v>
      </c>
      <c r="Z1331">
        <v>4.617014925373134E-3</v>
      </c>
    </row>
    <row r="1332" spans="3:26">
      <c r="C1332">
        <v>2016</v>
      </c>
      <c r="D1332">
        <v>502</v>
      </c>
      <c r="E1332" s="372">
        <v>1</v>
      </c>
      <c r="F1332" s="127">
        <v>13</v>
      </c>
      <c r="G1332" s="127">
        <v>67</v>
      </c>
      <c r="H1332" s="373">
        <v>0.32724500000000001</v>
      </c>
      <c r="I1332" s="9">
        <v>5384.2773599999982</v>
      </c>
      <c r="J1332">
        <f t="shared" si="75"/>
        <v>4.8842537313432835E-3</v>
      </c>
      <c r="K1332">
        <v>2.5473077297210693</v>
      </c>
      <c r="Y1332" s="9">
        <v>5384.2773599999982</v>
      </c>
      <c r="Z1332">
        <v>4.8842537313432835E-3</v>
      </c>
    </row>
    <row r="1333" spans="3:26">
      <c r="C1333">
        <v>2016</v>
      </c>
      <c r="D1333">
        <v>502</v>
      </c>
      <c r="E1333" s="372">
        <v>1</v>
      </c>
      <c r="F1333" s="127">
        <v>14</v>
      </c>
      <c r="G1333" s="127">
        <v>67</v>
      </c>
      <c r="H1333" s="373">
        <v>0.30346499999999998</v>
      </c>
      <c r="I1333" s="9">
        <v>4307.4218880000008</v>
      </c>
      <c r="J1333">
        <f t="shared" si="75"/>
        <v>4.5293283582089547E-3</v>
      </c>
      <c r="K1333">
        <v>2.0149145126342773</v>
      </c>
      <c r="Y1333" s="9">
        <v>4307.4218880000008</v>
      </c>
      <c r="Z1333">
        <v>4.5293283582089547E-3</v>
      </c>
    </row>
    <row r="1334" spans="3:26">
      <c r="C1334">
        <v>2016</v>
      </c>
      <c r="D1334">
        <v>502</v>
      </c>
      <c r="E1334" s="372">
        <v>2</v>
      </c>
      <c r="F1334" s="127">
        <v>1</v>
      </c>
      <c r="G1334" s="127">
        <v>67</v>
      </c>
      <c r="H1334" s="373">
        <v>0.28442000000000001</v>
      </c>
      <c r="I1334" s="9">
        <v>1589.173344</v>
      </c>
      <c r="J1334">
        <f t="shared" si="75"/>
        <v>4.2450746268656719E-3</v>
      </c>
      <c r="K1334">
        <v>2.2482800483703613</v>
      </c>
      <c r="Y1334" s="9">
        <v>1589.173344</v>
      </c>
      <c r="Z1334">
        <v>4.2450746268656719E-3</v>
      </c>
    </row>
    <row r="1335" spans="3:26">
      <c r="C1335">
        <v>2016</v>
      </c>
      <c r="D1335">
        <v>502</v>
      </c>
      <c r="E1335" s="372">
        <v>2</v>
      </c>
      <c r="F1335" s="127">
        <v>2</v>
      </c>
      <c r="G1335" s="127">
        <v>67</v>
      </c>
      <c r="H1335" s="373">
        <v>0.350105</v>
      </c>
      <c r="I1335" s="9">
        <v>1563.7691520000001</v>
      </c>
      <c r="J1335">
        <f t="shared" si="75"/>
        <v>5.2254477611940299E-3</v>
      </c>
      <c r="K1335">
        <v>2.1769566535949707</v>
      </c>
      <c r="Y1335" s="9">
        <v>1563.7691520000001</v>
      </c>
      <c r="Z1335">
        <v>5.2254477611940299E-3</v>
      </c>
    </row>
    <row r="1336" spans="3:26">
      <c r="C1336">
        <v>2016</v>
      </c>
      <c r="D1336">
        <v>502</v>
      </c>
      <c r="E1336" s="372">
        <v>2</v>
      </c>
      <c r="F1336" s="127">
        <v>3</v>
      </c>
      <c r="G1336" s="127">
        <v>67</v>
      </c>
      <c r="H1336" s="373">
        <v>0.298265</v>
      </c>
      <c r="I1336" s="9">
        <v>2745.0640800000001</v>
      </c>
      <c r="J1336">
        <f t="shared" si="75"/>
        <v>4.4517164179104481E-3</v>
      </c>
      <c r="K1336">
        <v>2.2749865055084229</v>
      </c>
      <c r="Y1336" s="9">
        <v>2745.0640800000001</v>
      </c>
      <c r="Z1336">
        <v>4.4517164179104481E-3</v>
      </c>
    </row>
    <row r="1337" spans="3:26">
      <c r="C1337">
        <v>2016</v>
      </c>
      <c r="D1337">
        <v>502</v>
      </c>
      <c r="E1337" s="372">
        <v>2</v>
      </c>
      <c r="F1337" s="127">
        <v>4</v>
      </c>
      <c r="G1337" s="127">
        <v>67</v>
      </c>
      <c r="H1337" s="373">
        <v>0.32867000000000002</v>
      </c>
      <c r="I1337" s="9">
        <v>2431.7457119999999</v>
      </c>
      <c r="J1337">
        <f t="shared" si="75"/>
        <v>4.9055223880597014E-3</v>
      </c>
      <c r="K1337">
        <v>2.3759679794311523</v>
      </c>
      <c r="Y1337" s="9">
        <v>2431.7457119999999</v>
      </c>
      <c r="Z1337">
        <v>4.9055223880597014E-3</v>
      </c>
    </row>
    <row r="1338" spans="3:26">
      <c r="C1338">
        <v>2016</v>
      </c>
      <c r="D1338">
        <v>502</v>
      </c>
      <c r="E1338" s="372">
        <v>2</v>
      </c>
      <c r="F1338" s="127">
        <v>5</v>
      </c>
      <c r="G1338" s="127">
        <v>67</v>
      </c>
      <c r="H1338" s="373">
        <v>0.34039999999999998</v>
      </c>
      <c r="I1338" s="9">
        <v>3240.4458240000013</v>
      </c>
      <c r="J1338">
        <f t="shared" si="75"/>
        <v>5.0805970149253726E-3</v>
      </c>
      <c r="K1338">
        <v>2.2345342636108398</v>
      </c>
      <c r="Y1338" s="9">
        <v>3240.4458240000013</v>
      </c>
      <c r="Z1338">
        <v>5.0805970149253726E-3</v>
      </c>
    </row>
    <row r="1339" spans="3:26">
      <c r="C1339">
        <v>2016</v>
      </c>
      <c r="D1339">
        <v>502</v>
      </c>
      <c r="E1339" s="372">
        <v>2</v>
      </c>
      <c r="F1339" s="127">
        <v>6</v>
      </c>
      <c r="G1339" s="127">
        <v>67</v>
      </c>
      <c r="H1339" s="373">
        <v>0.30897000000000002</v>
      </c>
      <c r="I1339" s="9">
        <v>5521.1777279999988</v>
      </c>
      <c r="J1339">
        <f t="shared" si="75"/>
        <v>4.6114925373134334E-3</v>
      </c>
      <c r="K1339">
        <v>2.2262885570526123</v>
      </c>
      <c r="Y1339" s="9">
        <v>5521.1777279999988</v>
      </c>
      <c r="Z1339">
        <v>4.6114925373134334E-3</v>
      </c>
    </row>
    <row r="1340" spans="3:26">
      <c r="C1340">
        <v>2016</v>
      </c>
      <c r="D1340">
        <v>502</v>
      </c>
      <c r="E1340" s="372">
        <v>2</v>
      </c>
      <c r="F1340" s="127">
        <v>7</v>
      </c>
      <c r="G1340" s="127">
        <v>67</v>
      </c>
      <c r="H1340" s="373">
        <v>0.31113000000000002</v>
      </c>
      <c r="I1340" s="9">
        <v>5483.0714400000006</v>
      </c>
      <c r="J1340">
        <f t="shared" si="75"/>
        <v>4.643731343283582E-3</v>
      </c>
      <c r="K1340">
        <v>2.8274636268615723</v>
      </c>
      <c r="Y1340" s="9">
        <v>5483.0714400000006</v>
      </c>
      <c r="Z1340">
        <v>4.643731343283582E-3</v>
      </c>
    </row>
    <row r="1341" spans="3:26">
      <c r="C1341">
        <v>2016</v>
      </c>
      <c r="D1341">
        <v>502</v>
      </c>
      <c r="E1341" s="372">
        <v>2</v>
      </c>
      <c r="F1341" s="127">
        <v>8</v>
      </c>
      <c r="G1341" s="127">
        <v>67</v>
      </c>
      <c r="H1341" s="373">
        <v>0.29757</v>
      </c>
      <c r="I1341" s="9">
        <v>3322.3037759999997</v>
      </c>
      <c r="J1341">
        <f t="shared" si="75"/>
        <v>4.4413432835820896E-3</v>
      </c>
      <c r="K1341">
        <v>2.3101670742034912</v>
      </c>
      <c r="Y1341" s="9">
        <v>3322.3037759999997</v>
      </c>
      <c r="Z1341">
        <v>4.4413432835820896E-3</v>
      </c>
    </row>
    <row r="1342" spans="3:26">
      <c r="C1342">
        <v>2016</v>
      </c>
      <c r="D1342">
        <v>502</v>
      </c>
      <c r="E1342" s="372">
        <v>2</v>
      </c>
      <c r="F1342" s="127">
        <v>9</v>
      </c>
      <c r="G1342" s="127">
        <v>67</v>
      </c>
      <c r="H1342" s="373">
        <v>0.31915000000000004</v>
      </c>
      <c r="I1342" s="9">
        <v>5233.2635519999994</v>
      </c>
      <c r="J1342">
        <f t="shared" si="75"/>
        <v>4.7634328358208966E-3</v>
      </c>
      <c r="K1342">
        <v>2.2185099124908447</v>
      </c>
      <c r="Y1342" s="9">
        <v>5233.2635519999994</v>
      </c>
      <c r="Z1342">
        <v>4.7634328358208966E-3</v>
      </c>
    </row>
    <row r="1343" spans="3:26">
      <c r="C1343">
        <v>2016</v>
      </c>
      <c r="D1343">
        <v>502</v>
      </c>
      <c r="E1343" s="372">
        <v>2</v>
      </c>
      <c r="F1343" s="127">
        <v>10</v>
      </c>
      <c r="G1343" s="127">
        <v>67</v>
      </c>
      <c r="H1343" s="373">
        <v>0.33738999999999997</v>
      </c>
      <c r="I1343" s="9">
        <v>5202.2139839999982</v>
      </c>
      <c r="J1343">
        <f t="shared" si="75"/>
        <v>5.0356716417910442E-3</v>
      </c>
      <c r="K1343">
        <v>2.3054652214050293</v>
      </c>
      <c r="Y1343" s="9">
        <v>5202.2139839999982</v>
      </c>
      <c r="Z1343">
        <v>5.0356716417910442E-3</v>
      </c>
    </row>
    <row r="1344" spans="3:26">
      <c r="C1344">
        <v>2016</v>
      </c>
      <c r="D1344">
        <v>502</v>
      </c>
      <c r="E1344" s="372">
        <v>2</v>
      </c>
      <c r="F1344" s="127">
        <v>11</v>
      </c>
      <c r="G1344" s="127">
        <v>67</v>
      </c>
      <c r="H1344" s="373">
        <v>0.32808000000000004</v>
      </c>
      <c r="I1344" s="9">
        <v>4966.5195360000007</v>
      </c>
      <c r="J1344">
        <f t="shared" si="75"/>
        <v>4.8967164179104482E-3</v>
      </c>
      <c r="K1344">
        <v>2.3237357139587402</v>
      </c>
      <c r="Y1344" s="9">
        <v>4966.5195360000007</v>
      </c>
      <c r="Z1344">
        <v>4.8967164179104482E-3</v>
      </c>
    </row>
    <row r="1345" spans="3:26">
      <c r="C1345">
        <v>2016</v>
      </c>
      <c r="D1345">
        <v>502</v>
      </c>
      <c r="E1345" s="372">
        <v>2</v>
      </c>
      <c r="F1345" s="127">
        <v>12</v>
      </c>
      <c r="G1345" s="127">
        <v>67</v>
      </c>
      <c r="H1345" s="373">
        <v>0.35744500000000001</v>
      </c>
      <c r="I1345" s="9">
        <v>5260.0790880000004</v>
      </c>
      <c r="J1345">
        <f t="shared" si="75"/>
        <v>5.3350000000000003E-3</v>
      </c>
      <c r="K1345">
        <v>2.3853049278259277</v>
      </c>
      <c r="Y1345" s="9">
        <v>5260.0790880000004</v>
      </c>
      <c r="Z1345">
        <v>5.3350000000000003E-3</v>
      </c>
    </row>
    <row r="1346" spans="3:26">
      <c r="C1346">
        <v>2016</v>
      </c>
      <c r="D1346">
        <v>502</v>
      </c>
      <c r="E1346" s="372">
        <v>2</v>
      </c>
      <c r="F1346" s="127">
        <v>13</v>
      </c>
      <c r="G1346" s="127">
        <v>67</v>
      </c>
      <c r="H1346" s="373">
        <v>0.35182000000000002</v>
      </c>
      <c r="I1346" s="9">
        <v>5629.851216</v>
      </c>
      <c r="J1346">
        <f t="shared" si="75"/>
        <v>5.251044776119403E-3</v>
      </c>
      <c r="K1346">
        <v>2.5605206489562988</v>
      </c>
      <c r="Y1346" s="9">
        <v>5629.851216</v>
      </c>
      <c r="Z1346">
        <v>5.251044776119403E-3</v>
      </c>
    </row>
    <row r="1347" spans="3:26">
      <c r="C1347">
        <v>2016</v>
      </c>
      <c r="D1347">
        <v>502</v>
      </c>
      <c r="E1347" s="372">
        <v>2</v>
      </c>
      <c r="F1347" s="127">
        <v>14</v>
      </c>
      <c r="G1347" s="127">
        <v>67</v>
      </c>
      <c r="H1347" s="373">
        <v>0.311305</v>
      </c>
      <c r="I1347" s="9">
        <v>5569.1634239999994</v>
      </c>
      <c r="J1347">
        <f t="shared" si="75"/>
        <v>4.6463432835820899E-3</v>
      </c>
      <c r="K1347">
        <v>2.2839601039886475</v>
      </c>
      <c r="Y1347" s="9">
        <v>5569.1634239999994</v>
      </c>
      <c r="Z1347">
        <v>4.6463432835820899E-3</v>
      </c>
    </row>
    <row r="1348" spans="3:26">
      <c r="C1348">
        <v>2016</v>
      </c>
      <c r="D1348">
        <v>502</v>
      </c>
      <c r="E1348" s="372">
        <v>3</v>
      </c>
      <c r="F1348" s="127">
        <v>1</v>
      </c>
      <c r="G1348" s="127">
        <v>67</v>
      </c>
      <c r="H1348" s="373">
        <v>0.300875</v>
      </c>
      <c r="I1348" s="9">
        <v>2273.6751839999997</v>
      </c>
      <c r="J1348">
        <f t="shared" si="75"/>
        <v>4.4906716417910447E-3</v>
      </c>
      <c r="K1348">
        <v>2.3414077758789063</v>
      </c>
      <c r="Y1348" s="9">
        <v>2273.6751839999997</v>
      </c>
      <c r="Z1348">
        <v>4.4906716417910447E-3</v>
      </c>
    </row>
    <row r="1349" spans="3:26">
      <c r="C1349">
        <v>2016</v>
      </c>
      <c r="D1349">
        <v>502</v>
      </c>
      <c r="E1349" s="372">
        <v>3</v>
      </c>
      <c r="F1349" s="127">
        <v>2</v>
      </c>
      <c r="G1349" s="127">
        <v>67</v>
      </c>
      <c r="H1349" s="373">
        <v>0.336565</v>
      </c>
      <c r="I1349" s="9">
        <v>2721.0712320000002</v>
      </c>
      <c r="J1349">
        <f t="shared" si="75"/>
        <v>5.0233582089552241E-3</v>
      </c>
      <c r="K1349">
        <v>2.413557767868042</v>
      </c>
      <c r="Y1349" s="9">
        <v>2721.0712320000002</v>
      </c>
      <c r="Z1349">
        <v>5.0233582089552241E-3</v>
      </c>
    </row>
    <row r="1350" spans="3:26">
      <c r="C1350">
        <v>2016</v>
      </c>
      <c r="D1350">
        <v>502</v>
      </c>
      <c r="E1350" s="372">
        <v>3</v>
      </c>
      <c r="F1350" s="127">
        <v>3</v>
      </c>
      <c r="G1350" s="127">
        <v>67</v>
      </c>
      <c r="H1350" s="373">
        <v>0.32495499999999999</v>
      </c>
      <c r="I1350" s="9">
        <v>3908.0115360000004</v>
      </c>
      <c r="J1350">
        <f t="shared" si="75"/>
        <v>4.8500746268656716E-3</v>
      </c>
      <c r="K1350">
        <v>2.5351450443267822</v>
      </c>
      <c r="Y1350" s="9">
        <v>3908.0115360000004</v>
      </c>
      <c r="Z1350">
        <v>4.8500746268656716E-3</v>
      </c>
    </row>
    <row r="1351" spans="3:26">
      <c r="C1351">
        <v>2016</v>
      </c>
      <c r="D1351">
        <v>502</v>
      </c>
      <c r="E1351" s="372">
        <v>3</v>
      </c>
      <c r="F1351" s="127">
        <v>4</v>
      </c>
      <c r="G1351" s="127">
        <v>67</v>
      </c>
      <c r="H1351" s="373">
        <v>0.31275999999999998</v>
      </c>
      <c r="I1351" s="9">
        <v>4409.0386560000006</v>
      </c>
      <c r="J1351">
        <f t="shared" si="75"/>
        <v>4.6680597014925372E-3</v>
      </c>
      <c r="K1351">
        <v>2.3289804458618164</v>
      </c>
      <c r="Y1351" s="9">
        <v>4409.0386560000006</v>
      </c>
      <c r="Z1351">
        <v>4.6680597014925372E-3</v>
      </c>
    </row>
    <row r="1352" spans="3:26">
      <c r="C1352">
        <v>2016</v>
      </c>
      <c r="D1352">
        <v>502</v>
      </c>
      <c r="E1352" s="372">
        <v>3</v>
      </c>
      <c r="F1352" s="127">
        <v>5</v>
      </c>
      <c r="G1352" s="127">
        <v>67</v>
      </c>
      <c r="H1352" s="373">
        <v>0.37993500000000002</v>
      </c>
      <c r="I1352" s="9">
        <v>4811.2716960000007</v>
      </c>
      <c r="J1352">
        <f t="shared" si="75"/>
        <v>5.6706716417910452E-3</v>
      </c>
      <c r="K1352">
        <v>2.3342170715332031</v>
      </c>
      <c r="Y1352" s="9">
        <v>4811.2716960000007</v>
      </c>
      <c r="Z1352">
        <v>5.6706716417910452E-3</v>
      </c>
    </row>
    <row r="1353" spans="3:26">
      <c r="C1353">
        <v>2016</v>
      </c>
      <c r="D1353">
        <v>502</v>
      </c>
      <c r="E1353" s="372">
        <v>3</v>
      </c>
      <c r="F1353" s="127">
        <v>6</v>
      </c>
      <c r="G1353" s="127">
        <v>67</v>
      </c>
      <c r="H1353" s="373">
        <v>0.31586999999999998</v>
      </c>
      <c r="I1353" s="9">
        <v>5039.9094239999995</v>
      </c>
      <c r="J1353">
        <f t="shared" si="75"/>
        <v>4.7144776119402987E-3</v>
      </c>
      <c r="K1353">
        <v>2.3973712921142578</v>
      </c>
      <c r="Y1353" s="9">
        <v>5039.9094239999995</v>
      </c>
      <c r="Z1353">
        <v>4.7144776119402987E-3</v>
      </c>
    </row>
    <row r="1354" spans="3:26">
      <c r="C1354">
        <v>2016</v>
      </c>
      <c r="D1354">
        <v>502</v>
      </c>
      <c r="E1354" s="372">
        <v>3</v>
      </c>
      <c r="F1354" s="127">
        <v>7</v>
      </c>
      <c r="G1354" s="127">
        <v>67</v>
      </c>
      <c r="H1354" s="373">
        <v>0.32086999999999999</v>
      </c>
      <c r="I1354" s="9">
        <v>5387.1000480000002</v>
      </c>
      <c r="J1354">
        <f t="shared" si="75"/>
        <v>4.7891044776119402E-3</v>
      </c>
      <c r="K1354">
        <v>2.4704797267913818</v>
      </c>
      <c r="Y1354" s="9">
        <v>5387.1000480000002</v>
      </c>
      <c r="Z1354">
        <v>4.7891044776119402E-3</v>
      </c>
    </row>
    <row r="1355" spans="3:26">
      <c r="C1355">
        <v>2016</v>
      </c>
      <c r="D1355">
        <v>502</v>
      </c>
      <c r="E1355" s="372">
        <v>3</v>
      </c>
      <c r="F1355" s="127">
        <v>8</v>
      </c>
      <c r="G1355" s="127">
        <v>67</v>
      </c>
      <c r="H1355" s="373">
        <v>0.30365500000000001</v>
      </c>
      <c r="I1355" s="9">
        <v>4486.6625759999988</v>
      </c>
      <c r="J1355">
        <f t="shared" si="75"/>
        <v>4.5321641791044778E-3</v>
      </c>
      <c r="K1355">
        <v>2.3470125198364258</v>
      </c>
      <c r="Y1355" s="9">
        <v>4486.6625759999988</v>
      </c>
      <c r="Z1355">
        <v>4.5321641791044778E-3</v>
      </c>
    </row>
    <row r="1356" spans="3:26">
      <c r="C1356">
        <v>2016</v>
      </c>
      <c r="D1356">
        <v>502</v>
      </c>
      <c r="E1356" s="372">
        <v>3</v>
      </c>
      <c r="F1356" s="127">
        <v>9</v>
      </c>
      <c r="G1356" s="127">
        <v>67</v>
      </c>
      <c r="H1356" s="373">
        <v>0.33945999999999998</v>
      </c>
      <c r="I1356" s="9">
        <v>4980.6329759999999</v>
      </c>
      <c r="J1356">
        <f t="shared" si="75"/>
        <v>5.0665671641791045E-3</v>
      </c>
      <c r="K1356">
        <v>2.6593873500823975</v>
      </c>
      <c r="Y1356" s="9">
        <v>4980.6329759999999</v>
      </c>
      <c r="Z1356">
        <v>5.0665671641791045E-3</v>
      </c>
    </row>
    <row r="1357" spans="3:26">
      <c r="C1357">
        <v>2016</v>
      </c>
      <c r="D1357">
        <v>502</v>
      </c>
      <c r="E1357" s="372">
        <v>3</v>
      </c>
      <c r="F1357" s="127">
        <v>10</v>
      </c>
      <c r="G1357" s="127">
        <v>67</v>
      </c>
      <c r="H1357" s="373">
        <v>0.33815499999999998</v>
      </c>
      <c r="I1357" s="9">
        <v>4852.2006720000008</v>
      </c>
      <c r="J1357">
        <f t="shared" si="75"/>
        <v>5.0470895522388053E-3</v>
      </c>
      <c r="K1357">
        <v>2.2532148361206055</v>
      </c>
      <c r="Y1357" s="9">
        <v>4852.2006720000008</v>
      </c>
      <c r="Z1357">
        <v>5.0470895522388053E-3</v>
      </c>
    </row>
    <row r="1358" spans="3:26">
      <c r="C1358">
        <v>2016</v>
      </c>
      <c r="D1358">
        <v>502</v>
      </c>
      <c r="E1358" s="372">
        <v>3</v>
      </c>
      <c r="F1358" s="127">
        <v>11</v>
      </c>
      <c r="G1358" s="127">
        <v>67</v>
      </c>
      <c r="H1358" s="373">
        <v>0.33004</v>
      </c>
      <c r="I1358" s="9">
        <v>5346.1710719999992</v>
      </c>
      <c r="J1358">
        <f t="shared" si="75"/>
        <v>4.9259701492537318E-3</v>
      </c>
      <c r="K1358">
        <v>2.3106412887573242</v>
      </c>
      <c r="Y1358" s="9">
        <v>5346.1710719999992</v>
      </c>
      <c r="Z1358">
        <v>4.9259701492537318E-3</v>
      </c>
    </row>
    <row r="1359" spans="3:26">
      <c r="C1359">
        <v>2016</v>
      </c>
      <c r="D1359">
        <v>502</v>
      </c>
      <c r="E1359" s="372">
        <v>3</v>
      </c>
      <c r="F1359" s="127">
        <v>12</v>
      </c>
      <c r="G1359" s="127">
        <v>67</v>
      </c>
      <c r="H1359" s="373">
        <v>0.34214</v>
      </c>
      <c r="I1359" s="9">
        <v>5000.3917919999985</v>
      </c>
      <c r="J1359">
        <f t="shared" si="75"/>
        <v>5.1065671641791046E-3</v>
      </c>
      <c r="K1359">
        <v>2.2928943634033203</v>
      </c>
      <c r="Y1359" s="9">
        <v>5000.3917919999985</v>
      </c>
      <c r="Z1359">
        <v>5.1065671641791046E-3</v>
      </c>
    </row>
    <row r="1360" spans="3:26">
      <c r="C1360">
        <v>2016</v>
      </c>
      <c r="D1360">
        <v>502</v>
      </c>
      <c r="E1360" s="372">
        <v>3</v>
      </c>
      <c r="F1360" s="127">
        <v>13</v>
      </c>
      <c r="G1360" s="127">
        <v>67</v>
      </c>
      <c r="H1360" s="373">
        <v>0.32331500000000002</v>
      </c>
      <c r="I1360" s="9">
        <v>5325.0009120000004</v>
      </c>
      <c r="J1360">
        <f t="shared" si="75"/>
        <v>4.8255970149253735E-3</v>
      </c>
      <c r="K1360">
        <v>2.4750096797943115</v>
      </c>
      <c r="Y1360" s="9">
        <v>5325.0009120000004</v>
      </c>
      <c r="Z1360">
        <v>4.8255970149253735E-3</v>
      </c>
    </row>
    <row r="1361" spans="3:26">
      <c r="C1361">
        <v>2016</v>
      </c>
      <c r="D1361">
        <v>502</v>
      </c>
      <c r="E1361" s="372">
        <v>3</v>
      </c>
      <c r="F1361" s="127">
        <v>14</v>
      </c>
      <c r="G1361" s="127">
        <v>67</v>
      </c>
      <c r="H1361" s="373">
        <v>0.34026000000000001</v>
      </c>
      <c r="I1361" s="9">
        <v>4898.7750239999987</v>
      </c>
      <c r="J1361">
        <f t="shared" si="75"/>
        <v>5.0785074626865673E-3</v>
      </c>
      <c r="K1361">
        <v>2.4172976016998291</v>
      </c>
      <c r="Y1361" s="9">
        <v>4898.7750239999987</v>
      </c>
      <c r="Z1361">
        <v>5.0785074626865673E-3</v>
      </c>
    </row>
    <row r="1362" spans="3:26">
      <c r="C1362">
        <v>2016</v>
      </c>
      <c r="D1362">
        <v>502</v>
      </c>
      <c r="E1362" s="372">
        <v>4</v>
      </c>
      <c r="F1362" s="127">
        <v>1</v>
      </c>
      <c r="G1362" s="127">
        <v>67</v>
      </c>
      <c r="H1362" s="373">
        <v>0.322745</v>
      </c>
      <c r="I1362" s="9">
        <v>2248.2709919999993</v>
      </c>
      <c r="J1362">
        <f t="shared" si="75"/>
        <v>4.817089552238806E-3</v>
      </c>
      <c r="K1362">
        <v>2.2363009452819824</v>
      </c>
      <c r="Y1362" s="9">
        <v>2248.2709919999993</v>
      </c>
      <c r="Z1362">
        <v>4.817089552238806E-3</v>
      </c>
    </row>
    <row r="1363" spans="3:26">
      <c r="C1363">
        <v>2016</v>
      </c>
      <c r="D1363">
        <v>502</v>
      </c>
      <c r="E1363" s="372">
        <v>4</v>
      </c>
      <c r="F1363" s="127">
        <v>2</v>
      </c>
      <c r="G1363" s="127">
        <v>67</v>
      </c>
      <c r="H1363" s="373">
        <v>0.31838999999999995</v>
      </c>
      <c r="I1363" s="9">
        <v>2695.6670400000007</v>
      </c>
      <c r="J1363">
        <f t="shared" si="75"/>
        <v>4.7520895522388052E-3</v>
      </c>
      <c r="K1363">
        <v>2.1789765357971191</v>
      </c>
      <c r="Y1363" s="9">
        <v>2695.6670400000007</v>
      </c>
      <c r="Z1363">
        <v>4.7520895522388052E-3</v>
      </c>
    </row>
    <row r="1364" spans="3:26">
      <c r="C1364">
        <v>2016</v>
      </c>
      <c r="D1364">
        <v>502</v>
      </c>
      <c r="E1364" s="372">
        <v>4</v>
      </c>
      <c r="F1364" s="127">
        <v>3</v>
      </c>
      <c r="G1364" s="127">
        <v>67</v>
      </c>
      <c r="H1364" s="373">
        <v>0.28005000000000002</v>
      </c>
      <c r="I1364" s="9">
        <v>2852.3262240000008</v>
      </c>
      <c r="J1364">
        <f t="shared" si="75"/>
        <v>4.1798507462686568E-3</v>
      </c>
      <c r="K1364">
        <v>2.1353762149810791</v>
      </c>
      <c r="Y1364" s="9">
        <v>2852.3262240000008</v>
      </c>
      <c r="Z1364">
        <v>4.1798507462686568E-3</v>
      </c>
    </row>
    <row r="1365" spans="3:26">
      <c r="C1365">
        <v>2016</v>
      </c>
      <c r="D1365">
        <v>502</v>
      </c>
      <c r="E1365" s="372">
        <v>4</v>
      </c>
      <c r="F1365" s="127">
        <v>4</v>
      </c>
      <c r="G1365" s="127">
        <v>67</v>
      </c>
      <c r="H1365" s="373">
        <v>0.36360999999999999</v>
      </c>
      <c r="I1365" s="9">
        <v>3549.5301599999998</v>
      </c>
      <c r="J1365">
        <f t="shared" si="75"/>
        <v>5.427014925373134E-3</v>
      </c>
      <c r="K1365">
        <v>2.3083162307739258</v>
      </c>
      <c r="Y1365" s="9">
        <v>3549.5301599999998</v>
      </c>
      <c r="Z1365">
        <v>5.427014925373134E-3</v>
      </c>
    </row>
    <row r="1366" spans="3:26">
      <c r="C1366">
        <v>2016</v>
      </c>
      <c r="D1366">
        <v>502</v>
      </c>
      <c r="E1366" s="372">
        <v>4</v>
      </c>
      <c r="F1366" s="127">
        <v>5</v>
      </c>
      <c r="G1366" s="127">
        <v>67</v>
      </c>
      <c r="H1366" s="373">
        <v>0.31677</v>
      </c>
      <c r="I1366" s="9">
        <v>4948.1720640000003</v>
      </c>
      <c r="J1366">
        <f t="shared" si="75"/>
        <v>4.7279104477611937E-3</v>
      </c>
      <c r="K1366">
        <v>2.2241284847259521</v>
      </c>
      <c r="Y1366" s="9">
        <v>4948.1720640000003</v>
      </c>
      <c r="Z1366">
        <v>4.7279104477611937E-3</v>
      </c>
    </row>
    <row r="1367" spans="3:26">
      <c r="C1367">
        <v>2016</v>
      </c>
      <c r="D1367">
        <v>502</v>
      </c>
      <c r="E1367" s="372">
        <v>4</v>
      </c>
      <c r="F1367" s="127">
        <v>6</v>
      </c>
      <c r="G1367" s="127">
        <v>67</v>
      </c>
      <c r="H1367" s="373">
        <v>0.33533999999999997</v>
      </c>
      <c r="I1367" s="9">
        <v>5272.7811839999986</v>
      </c>
      <c r="J1367">
        <f t="shared" si="75"/>
        <v>5.0050746268656713E-3</v>
      </c>
      <c r="K1367">
        <v>2.1695511341094971</v>
      </c>
      <c r="Y1367" s="9">
        <v>5272.7811839999986</v>
      </c>
      <c r="Z1367">
        <v>5.0050746268656713E-3</v>
      </c>
    </row>
    <row r="1368" spans="3:26">
      <c r="C1368">
        <v>2016</v>
      </c>
      <c r="D1368">
        <v>502</v>
      </c>
      <c r="E1368" s="372">
        <v>4</v>
      </c>
      <c r="F1368" s="127">
        <v>7</v>
      </c>
      <c r="G1368" s="127">
        <v>67</v>
      </c>
      <c r="H1368" s="373">
        <v>0.35814999999999997</v>
      </c>
      <c r="I1368" s="9">
        <v>5267.135808</v>
      </c>
      <c r="J1368">
        <f t="shared" si="75"/>
        <v>5.3455223880597008E-3</v>
      </c>
      <c r="K1368">
        <v>2.6698286533355713</v>
      </c>
      <c r="Y1368" s="9">
        <v>5267.135808</v>
      </c>
      <c r="Z1368">
        <v>5.3455223880597008E-3</v>
      </c>
    </row>
    <row r="1369" spans="3:26">
      <c r="C1369">
        <v>2016</v>
      </c>
      <c r="D1369">
        <v>502</v>
      </c>
      <c r="E1369" s="372">
        <v>4</v>
      </c>
      <c r="F1369" s="127">
        <v>8</v>
      </c>
      <c r="G1369" s="127">
        <v>67</v>
      </c>
      <c r="H1369" s="373">
        <v>0.30742000000000003</v>
      </c>
      <c r="I1369" s="9">
        <v>4126.7698559999999</v>
      </c>
      <c r="J1369">
        <f t="shared" si="75"/>
        <v>4.5883582089552245E-3</v>
      </c>
      <c r="K1369">
        <v>2.1174135208129883</v>
      </c>
      <c r="Y1369" s="9">
        <v>4126.7698559999999</v>
      </c>
      <c r="Z1369">
        <v>4.5883582089552245E-3</v>
      </c>
    </row>
    <row r="1370" spans="3:26">
      <c r="C1370">
        <v>2016</v>
      </c>
      <c r="D1370">
        <v>502</v>
      </c>
      <c r="E1370" s="372">
        <v>4</v>
      </c>
      <c r="F1370" s="127">
        <v>9</v>
      </c>
      <c r="G1370" s="127">
        <v>67</v>
      </c>
      <c r="H1370" s="373">
        <v>0.31035999999999997</v>
      </c>
      <c r="I1370" s="9">
        <v>4698.364176</v>
      </c>
      <c r="J1370">
        <f t="shared" si="75"/>
        <v>4.6322388059701486E-3</v>
      </c>
      <c r="K1370">
        <v>2.1404318809509277</v>
      </c>
      <c r="Y1370" s="9">
        <v>4698.364176</v>
      </c>
      <c r="Z1370">
        <v>4.6322388059701486E-3</v>
      </c>
    </row>
    <row r="1371" spans="3:26">
      <c r="C1371">
        <v>2016</v>
      </c>
      <c r="D1371">
        <v>502</v>
      </c>
      <c r="E1371" s="372">
        <v>4</v>
      </c>
      <c r="F1371" s="127">
        <v>10</v>
      </c>
      <c r="G1371" s="127">
        <v>67</v>
      </c>
      <c r="H1371" s="373">
        <v>0.30877500000000002</v>
      </c>
      <c r="I1371" s="9">
        <v>5175.3984480000008</v>
      </c>
      <c r="J1371">
        <f t="shared" si="75"/>
        <v>4.6085820895522388E-3</v>
      </c>
      <c r="K1371">
        <v>2.275970458984375</v>
      </c>
      <c r="Y1371" s="9">
        <v>5175.3984480000008</v>
      </c>
      <c r="Z1371">
        <v>4.6085820895522388E-3</v>
      </c>
    </row>
    <row r="1372" spans="3:26">
      <c r="C1372">
        <v>2016</v>
      </c>
      <c r="D1372">
        <v>502</v>
      </c>
      <c r="E1372" s="372">
        <v>4</v>
      </c>
      <c r="F1372" s="127">
        <v>11</v>
      </c>
      <c r="G1372" s="127">
        <v>67</v>
      </c>
      <c r="H1372" s="373">
        <v>0.32905499999999999</v>
      </c>
      <c r="I1372" s="9">
        <v>4222.7412480000003</v>
      </c>
      <c r="J1372">
        <f t="shared" si="75"/>
        <v>4.9112686567164181E-3</v>
      </c>
      <c r="K1372">
        <v>2.320683479309082</v>
      </c>
      <c r="Y1372" s="9">
        <v>4222.7412480000003</v>
      </c>
      <c r="Z1372">
        <v>4.9112686567164181E-3</v>
      </c>
    </row>
    <row r="1373" spans="3:26">
      <c r="C1373">
        <v>2016</v>
      </c>
      <c r="D1373">
        <v>502</v>
      </c>
      <c r="E1373" s="372">
        <v>4</v>
      </c>
      <c r="F1373" s="127">
        <v>12</v>
      </c>
      <c r="G1373" s="127">
        <v>67</v>
      </c>
      <c r="H1373" s="373">
        <v>0.356265</v>
      </c>
      <c r="I1373" s="9">
        <v>5381.4546720000008</v>
      </c>
      <c r="J1373">
        <f t="shared" si="75"/>
        <v>5.3173880597014922E-3</v>
      </c>
      <c r="K1373">
        <v>2.259413480758667</v>
      </c>
      <c r="Y1373" s="9">
        <v>5381.4546720000008</v>
      </c>
      <c r="Z1373">
        <v>5.3173880597014922E-3</v>
      </c>
    </row>
    <row r="1374" spans="3:26">
      <c r="C1374">
        <v>2016</v>
      </c>
      <c r="D1374">
        <v>502</v>
      </c>
      <c r="E1374" s="372">
        <v>4</v>
      </c>
      <c r="F1374" s="127">
        <v>13</v>
      </c>
      <c r="G1374" s="127">
        <v>67</v>
      </c>
      <c r="H1374" s="373">
        <v>0.34489999999999998</v>
      </c>
      <c r="I1374" s="9">
        <v>5377.2206400000005</v>
      </c>
      <c r="J1374">
        <f t="shared" si="75"/>
        <v>5.1477611940298502E-3</v>
      </c>
      <c r="K1374">
        <v>2.2874290943145752</v>
      </c>
      <c r="Y1374" s="9">
        <v>5377.2206400000005</v>
      </c>
      <c r="Z1374">
        <v>5.1477611940298502E-3</v>
      </c>
    </row>
    <row r="1375" spans="3:26">
      <c r="C1375">
        <v>2016</v>
      </c>
      <c r="D1375">
        <v>502</v>
      </c>
      <c r="E1375" s="372">
        <v>4</v>
      </c>
      <c r="F1375" s="127">
        <v>14</v>
      </c>
      <c r="G1375" s="127">
        <v>67</v>
      </c>
      <c r="H1375" s="373">
        <v>0.32094</v>
      </c>
      <c r="I1375" s="9">
        <v>5007.4485119999999</v>
      </c>
      <c r="J1375">
        <f t="shared" si="75"/>
        <v>4.7901492537313437E-3</v>
      </c>
      <c r="K1375">
        <v>2.3042750358581543</v>
      </c>
      <c r="Y1375" s="9">
        <v>5007.4485119999999</v>
      </c>
      <c r="Z1375">
        <v>4.7901492537313437E-3</v>
      </c>
    </row>
    <row r="1376" spans="3:26">
      <c r="C1376">
        <v>2016</v>
      </c>
      <c r="D1376">
        <v>502</v>
      </c>
      <c r="E1376" s="372">
        <v>1</v>
      </c>
      <c r="F1376" s="127">
        <v>1</v>
      </c>
      <c r="G1376" s="127">
        <v>69</v>
      </c>
      <c r="H1376">
        <v>0.32971</v>
      </c>
      <c r="I1376" s="9">
        <v>2142.4201919999996</v>
      </c>
      <c r="J1376">
        <f t="shared" si="75"/>
        <v>4.7784057971014494E-3</v>
      </c>
      <c r="K1376">
        <v>2.4515621662139893</v>
      </c>
      <c r="Y1376" s="9">
        <v>2142.4201919999996</v>
      </c>
      <c r="Z1376">
        <v>4.7784057971014494E-3</v>
      </c>
    </row>
    <row r="1377" spans="3:26">
      <c r="C1377">
        <v>2016</v>
      </c>
      <c r="D1377">
        <v>502</v>
      </c>
      <c r="E1377" s="372">
        <v>1</v>
      </c>
      <c r="F1377" s="127">
        <v>2</v>
      </c>
      <c r="G1377" s="127">
        <v>69</v>
      </c>
      <c r="H1377">
        <v>0.24609999999999999</v>
      </c>
      <c r="I1377" s="9">
        <v>772.00516800000003</v>
      </c>
      <c r="J1377">
        <f t="shared" si="75"/>
        <v>3.5666666666666663E-3</v>
      </c>
      <c r="K1377">
        <v>2.4906442165374756</v>
      </c>
      <c r="Y1377" s="9">
        <v>772.00516800000003</v>
      </c>
      <c r="Z1377">
        <v>3.5666666666666663E-3</v>
      </c>
    </row>
    <row r="1378" spans="3:26">
      <c r="C1378">
        <v>2016</v>
      </c>
      <c r="D1378">
        <v>502</v>
      </c>
      <c r="E1378" s="372">
        <v>1</v>
      </c>
      <c r="F1378" s="127">
        <v>3</v>
      </c>
      <c r="G1378" s="127">
        <v>69</v>
      </c>
      <c r="H1378">
        <v>0.34814500000000004</v>
      </c>
      <c r="I1378" s="9">
        <v>3285.6088319999994</v>
      </c>
      <c r="J1378">
        <f t="shared" si="75"/>
        <v>5.0455797101449278E-3</v>
      </c>
      <c r="K1378">
        <v>2.23380446434021</v>
      </c>
      <c r="Y1378" s="9">
        <v>3285.6088319999994</v>
      </c>
      <c r="Z1378">
        <v>5.0455797101449278E-3</v>
      </c>
    </row>
    <row r="1379" spans="3:26">
      <c r="C1379">
        <v>2016</v>
      </c>
      <c r="D1379">
        <v>502</v>
      </c>
      <c r="E1379" s="372">
        <v>1</v>
      </c>
      <c r="F1379" s="127">
        <v>4</v>
      </c>
      <c r="G1379" s="127">
        <v>69</v>
      </c>
      <c r="H1379">
        <v>0.34603</v>
      </c>
      <c r="I1379" s="9">
        <v>2850.9148799999994</v>
      </c>
      <c r="J1379">
        <f t="shared" si="75"/>
        <v>5.0149275362318842E-3</v>
      </c>
      <c r="K1379">
        <v>2.2379496097564697</v>
      </c>
      <c r="Y1379" s="9">
        <v>2850.9148799999994</v>
      </c>
      <c r="Z1379">
        <v>5.0149275362318842E-3</v>
      </c>
    </row>
    <row r="1380" spans="3:26">
      <c r="C1380">
        <v>2016</v>
      </c>
      <c r="D1380">
        <v>502</v>
      </c>
      <c r="E1380" s="372">
        <v>1</v>
      </c>
      <c r="F1380" s="127">
        <v>5</v>
      </c>
      <c r="G1380" s="127">
        <v>69</v>
      </c>
      <c r="H1380">
        <v>0.36533499999999997</v>
      </c>
      <c r="I1380" s="9">
        <v>4684.250736</v>
      </c>
      <c r="J1380">
        <f t="shared" si="75"/>
        <v>5.2947101449275355E-3</v>
      </c>
      <c r="K1380">
        <v>2.3429486751556396</v>
      </c>
      <c r="Y1380" s="9">
        <v>4684.250736</v>
      </c>
      <c r="Z1380">
        <v>5.2947101449275355E-3</v>
      </c>
    </row>
    <row r="1381" spans="3:26">
      <c r="C1381">
        <v>2016</v>
      </c>
      <c r="D1381">
        <v>502</v>
      </c>
      <c r="E1381" s="372">
        <v>1</v>
      </c>
      <c r="F1381" s="127">
        <v>6</v>
      </c>
      <c r="G1381" s="127">
        <v>69</v>
      </c>
      <c r="H1381">
        <v>0.34151999999999999</v>
      </c>
      <c r="I1381" s="9">
        <v>4641.9104160000006</v>
      </c>
      <c r="J1381">
        <f t="shared" si="75"/>
        <v>4.9495652173913041E-3</v>
      </c>
      <c r="K1381">
        <v>2.3071639537811279</v>
      </c>
      <c r="Y1381" s="9">
        <v>4641.9104160000006</v>
      </c>
      <c r="Z1381">
        <v>4.9495652173913041E-3</v>
      </c>
    </row>
    <row r="1382" spans="3:26">
      <c r="C1382">
        <v>2016</v>
      </c>
      <c r="D1382">
        <v>502</v>
      </c>
      <c r="E1382" s="372">
        <v>1</v>
      </c>
      <c r="F1382" s="127">
        <v>7</v>
      </c>
      <c r="G1382" s="127">
        <v>69</v>
      </c>
      <c r="H1382">
        <v>0.36611000000000005</v>
      </c>
      <c r="I1382" s="9">
        <v>5315.1215040000006</v>
      </c>
      <c r="J1382">
        <f t="shared" si="75"/>
        <v>5.3059420289855077E-3</v>
      </c>
      <c r="K1382">
        <v>2.492811918258667</v>
      </c>
      <c r="Y1382" s="9">
        <v>5315.1215040000006</v>
      </c>
      <c r="Z1382">
        <v>5.3059420289855077E-3</v>
      </c>
    </row>
    <row r="1383" spans="3:26">
      <c r="C1383">
        <v>2016</v>
      </c>
      <c r="D1383">
        <v>502</v>
      </c>
      <c r="E1383" s="372">
        <v>1</v>
      </c>
      <c r="F1383" s="127">
        <v>8</v>
      </c>
      <c r="G1383" s="127">
        <v>69</v>
      </c>
      <c r="H1383">
        <v>0.31577500000000003</v>
      </c>
      <c r="I1383" s="9">
        <v>2646.2700000000004</v>
      </c>
      <c r="J1383">
        <f t="shared" si="75"/>
        <v>4.5764492753623195E-3</v>
      </c>
      <c r="K1383">
        <v>2.2814347743988037</v>
      </c>
      <c r="Y1383" s="9">
        <v>2646.2700000000004</v>
      </c>
      <c r="Z1383">
        <v>4.5764492753623195E-3</v>
      </c>
    </row>
    <row r="1384" spans="3:26">
      <c r="C1384">
        <v>2016</v>
      </c>
      <c r="D1384">
        <v>502</v>
      </c>
      <c r="E1384" s="372">
        <v>1</v>
      </c>
      <c r="F1384" s="127">
        <v>9</v>
      </c>
      <c r="G1384" s="127">
        <v>69</v>
      </c>
      <c r="H1384">
        <v>0.33952500000000002</v>
      </c>
      <c r="I1384" s="9">
        <v>4358.2302719999998</v>
      </c>
      <c r="J1384">
        <f t="shared" si="75"/>
        <v>4.9206521739130439E-3</v>
      </c>
      <c r="K1384">
        <v>2.3987574577331543</v>
      </c>
      <c r="Y1384" s="9">
        <v>4358.2302719999998</v>
      </c>
      <c r="Z1384">
        <v>4.9206521739130439E-3</v>
      </c>
    </row>
    <row r="1385" spans="3:26">
      <c r="C1385">
        <v>2016</v>
      </c>
      <c r="D1385">
        <v>502</v>
      </c>
      <c r="E1385" s="372">
        <v>1</v>
      </c>
      <c r="F1385" s="127">
        <v>10</v>
      </c>
      <c r="G1385" s="127">
        <v>69</v>
      </c>
      <c r="H1385">
        <v>0.35618499999999997</v>
      </c>
      <c r="I1385" s="9">
        <v>4259.4361920000001</v>
      </c>
      <c r="J1385">
        <f t="shared" si="75"/>
        <v>5.1621014492753622E-3</v>
      </c>
      <c r="K1385">
        <v>2.3722727298736572</v>
      </c>
      <c r="Y1385" s="9">
        <v>4259.4361920000001</v>
      </c>
      <c r="Z1385">
        <v>5.1621014492753622E-3</v>
      </c>
    </row>
    <row r="1386" spans="3:26">
      <c r="C1386">
        <v>2016</v>
      </c>
      <c r="D1386">
        <v>502</v>
      </c>
      <c r="E1386" s="372">
        <v>1</v>
      </c>
      <c r="F1386" s="127">
        <v>11</v>
      </c>
      <c r="G1386" s="127">
        <v>69</v>
      </c>
      <c r="H1386">
        <v>0.360765</v>
      </c>
      <c r="I1386" s="9">
        <v>5277.0152160000007</v>
      </c>
      <c r="J1386">
        <f t="shared" si="75"/>
        <v>5.2284782608695655E-3</v>
      </c>
      <c r="K1386">
        <v>2.445462703704834</v>
      </c>
      <c r="Y1386" s="9">
        <v>5277.0152160000007</v>
      </c>
      <c r="Z1386">
        <v>5.2284782608695655E-3</v>
      </c>
    </row>
    <row r="1387" spans="3:26">
      <c r="C1387">
        <v>2016</v>
      </c>
      <c r="D1387">
        <v>502</v>
      </c>
      <c r="E1387" s="372">
        <v>1</v>
      </c>
      <c r="F1387" s="127">
        <v>12</v>
      </c>
      <c r="G1387" s="127">
        <v>69</v>
      </c>
      <c r="H1387">
        <v>0.37772</v>
      </c>
      <c r="I1387" s="9">
        <v>5247.3769919999995</v>
      </c>
      <c r="J1387">
        <f t="shared" si="75"/>
        <v>5.4742028985507243E-3</v>
      </c>
      <c r="K1387">
        <v>2.4000935554504395</v>
      </c>
      <c r="Y1387" s="9">
        <v>5247.3769919999995</v>
      </c>
      <c r="Z1387">
        <v>5.4742028985507243E-3</v>
      </c>
    </row>
    <row r="1388" spans="3:26">
      <c r="C1388">
        <v>2016</v>
      </c>
      <c r="D1388">
        <v>502</v>
      </c>
      <c r="E1388" s="372">
        <v>1</v>
      </c>
      <c r="F1388" s="127">
        <v>13</v>
      </c>
      <c r="G1388" s="127">
        <v>69</v>
      </c>
      <c r="H1388">
        <v>0.40280500000000002</v>
      </c>
      <c r="I1388" s="9">
        <v>5384.2773599999982</v>
      </c>
      <c r="J1388">
        <f t="shared" si="75"/>
        <v>5.8377536231884065E-3</v>
      </c>
      <c r="K1388">
        <v>2.7098264694213867</v>
      </c>
      <c r="Y1388" s="9">
        <v>5384.2773599999982</v>
      </c>
      <c r="Z1388">
        <v>5.8377536231884065E-3</v>
      </c>
    </row>
    <row r="1389" spans="3:26">
      <c r="C1389">
        <v>2016</v>
      </c>
      <c r="D1389">
        <v>502</v>
      </c>
      <c r="E1389" s="372">
        <v>1</v>
      </c>
      <c r="F1389" s="127">
        <v>14</v>
      </c>
      <c r="G1389" s="127">
        <v>69</v>
      </c>
      <c r="H1389">
        <v>0.35844999999999999</v>
      </c>
      <c r="I1389" s="9">
        <v>4307.4218880000008</v>
      </c>
      <c r="J1389">
        <f t="shared" si="75"/>
        <v>5.1949275362318838E-3</v>
      </c>
      <c r="K1389">
        <v>2.4341855049133301</v>
      </c>
      <c r="Y1389" s="9">
        <v>4307.4218880000008</v>
      </c>
      <c r="Z1389">
        <v>5.1949275362318838E-3</v>
      </c>
    </row>
    <row r="1390" spans="3:26">
      <c r="C1390">
        <v>2016</v>
      </c>
      <c r="D1390">
        <v>502</v>
      </c>
      <c r="E1390" s="372">
        <v>2</v>
      </c>
      <c r="F1390" s="127">
        <v>1</v>
      </c>
      <c r="G1390" s="127">
        <v>69</v>
      </c>
      <c r="H1390">
        <v>0.30812</v>
      </c>
      <c r="I1390" s="9">
        <v>1589.173344</v>
      </c>
      <c r="J1390">
        <f t="shared" si="75"/>
        <v>4.4655072463768118E-3</v>
      </c>
      <c r="K1390">
        <v>2.4175541400909424</v>
      </c>
      <c r="Y1390" s="9">
        <v>1589.173344</v>
      </c>
      <c r="Z1390">
        <v>4.4655072463768118E-3</v>
      </c>
    </row>
    <row r="1391" spans="3:26">
      <c r="C1391">
        <v>2016</v>
      </c>
      <c r="D1391">
        <v>502</v>
      </c>
      <c r="E1391" s="372">
        <v>2</v>
      </c>
      <c r="F1391" s="127">
        <v>2</v>
      </c>
      <c r="G1391" s="127">
        <v>69</v>
      </c>
      <c r="H1391">
        <v>0.39023999999999998</v>
      </c>
      <c r="I1391" s="9">
        <v>1563.7691520000001</v>
      </c>
      <c r="J1391">
        <f t="shared" si="75"/>
        <v>5.6556521739130434E-3</v>
      </c>
      <c r="K1391">
        <v>2.3812661170959473</v>
      </c>
      <c r="Y1391" s="9">
        <v>1563.7691520000001</v>
      </c>
      <c r="Z1391">
        <v>5.6556521739130434E-3</v>
      </c>
    </row>
    <row r="1392" spans="3:26">
      <c r="C1392">
        <v>2016</v>
      </c>
      <c r="D1392">
        <v>502</v>
      </c>
      <c r="E1392" s="372">
        <v>2</v>
      </c>
      <c r="F1392" s="127">
        <v>3</v>
      </c>
      <c r="G1392" s="127">
        <v>69</v>
      </c>
      <c r="H1392">
        <v>0.34643499999999999</v>
      </c>
      <c r="I1392" s="9">
        <v>2745.0640800000001</v>
      </c>
      <c r="J1392">
        <f t="shared" ref="J1392:J1455" si="76">H1392/G1392</f>
        <v>5.0207971014492756E-3</v>
      </c>
      <c r="K1392">
        <v>2.327160120010376</v>
      </c>
      <c r="Y1392" s="9">
        <v>2745.0640800000001</v>
      </c>
      <c r="Z1392">
        <v>5.0207971014492756E-3</v>
      </c>
    </row>
    <row r="1393" spans="3:26">
      <c r="C1393">
        <v>2016</v>
      </c>
      <c r="D1393">
        <v>502</v>
      </c>
      <c r="E1393" s="372">
        <v>2</v>
      </c>
      <c r="F1393" s="127">
        <v>4</v>
      </c>
      <c r="G1393" s="127">
        <v>69</v>
      </c>
      <c r="H1393">
        <v>0.39362000000000003</v>
      </c>
      <c r="I1393" s="9">
        <v>2431.7457119999999</v>
      </c>
      <c r="J1393">
        <f t="shared" si="76"/>
        <v>5.7046376811594208E-3</v>
      </c>
      <c r="K1393">
        <v>2.3489339351654053</v>
      </c>
      <c r="Y1393" s="9">
        <v>2431.7457119999999</v>
      </c>
      <c r="Z1393">
        <v>5.7046376811594208E-3</v>
      </c>
    </row>
    <row r="1394" spans="3:26">
      <c r="C1394">
        <v>2016</v>
      </c>
      <c r="D1394">
        <v>502</v>
      </c>
      <c r="E1394" s="372">
        <v>2</v>
      </c>
      <c r="F1394" s="127">
        <v>5</v>
      </c>
      <c r="G1394" s="127">
        <v>69</v>
      </c>
      <c r="H1394">
        <v>0.39542500000000003</v>
      </c>
      <c r="I1394" s="9">
        <v>3240.4458240000013</v>
      </c>
      <c r="J1394">
        <f t="shared" si="76"/>
        <v>5.7307971014492753E-3</v>
      </c>
      <c r="K1394">
        <v>2.2695176601409912</v>
      </c>
      <c r="Y1394" s="9">
        <v>3240.4458240000013</v>
      </c>
      <c r="Z1394">
        <v>5.7307971014492753E-3</v>
      </c>
    </row>
    <row r="1395" spans="3:26">
      <c r="C1395">
        <v>2016</v>
      </c>
      <c r="D1395">
        <v>502</v>
      </c>
      <c r="E1395" s="372">
        <v>2</v>
      </c>
      <c r="F1395" s="127">
        <v>6</v>
      </c>
      <c r="G1395" s="127">
        <v>69</v>
      </c>
      <c r="H1395">
        <v>0.35783999999999999</v>
      </c>
      <c r="I1395" s="9">
        <v>5521.1777279999988</v>
      </c>
      <c r="J1395">
        <f t="shared" si="76"/>
        <v>5.1860869565217389E-3</v>
      </c>
      <c r="K1395">
        <v>2.3454420566558838</v>
      </c>
      <c r="Y1395" s="9">
        <v>5521.1777279999988</v>
      </c>
      <c r="Z1395">
        <v>5.1860869565217389E-3</v>
      </c>
    </row>
    <row r="1396" spans="3:26">
      <c r="C1396">
        <v>2016</v>
      </c>
      <c r="D1396">
        <v>502</v>
      </c>
      <c r="E1396" s="372">
        <v>2</v>
      </c>
      <c r="F1396" s="127">
        <v>7</v>
      </c>
      <c r="G1396" s="127">
        <v>69</v>
      </c>
      <c r="H1396">
        <v>0.38239000000000001</v>
      </c>
      <c r="I1396" s="9">
        <v>5483.0714400000006</v>
      </c>
      <c r="J1396">
        <f t="shared" si="76"/>
        <v>5.5418840579710147E-3</v>
      </c>
      <c r="K1396">
        <v>2.4104948043823242</v>
      </c>
      <c r="Y1396" s="9">
        <v>5483.0714400000006</v>
      </c>
      <c r="Z1396">
        <v>5.5418840579710147E-3</v>
      </c>
    </row>
    <row r="1397" spans="3:26">
      <c r="C1397">
        <v>2016</v>
      </c>
      <c r="D1397">
        <v>502</v>
      </c>
      <c r="E1397" s="372">
        <v>2</v>
      </c>
      <c r="F1397" s="127">
        <v>8</v>
      </c>
      <c r="G1397" s="127">
        <v>69</v>
      </c>
      <c r="H1397">
        <v>0.32447000000000004</v>
      </c>
      <c r="I1397" s="9">
        <v>3322.3037759999997</v>
      </c>
      <c r="J1397">
        <f t="shared" si="76"/>
        <v>4.7024637681159429E-3</v>
      </c>
      <c r="K1397">
        <v>2.2872538566589355</v>
      </c>
      <c r="Y1397" s="9">
        <v>3322.3037759999997</v>
      </c>
      <c r="Z1397">
        <v>4.7024637681159429E-3</v>
      </c>
    </row>
    <row r="1398" spans="3:26">
      <c r="C1398">
        <v>2016</v>
      </c>
      <c r="D1398">
        <v>502</v>
      </c>
      <c r="E1398" s="372">
        <v>2</v>
      </c>
      <c r="F1398" s="127">
        <v>9</v>
      </c>
      <c r="G1398" s="127">
        <v>69</v>
      </c>
      <c r="H1398">
        <v>0.35308499999999998</v>
      </c>
      <c r="I1398" s="9">
        <v>5233.2635519999994</v>
      </c>
      <c r="J1398">
        <f t="shared" si="76"/>
        <v>5.1171739130434777E-3</v>
      </c>
      <c r="K1398">
        <v>2.3815879821777344</v>
      </c>
      <c r="Y1398" s="9">
        <v>5233.2635519999994</v>
      </c>
      <c r="Z1398">
        <v>5.1171739130434777E-3</v>
      </c>
    </row>
    <row r="1399" spans="3:26">
      <c r="C1399">
        <v>2016</v>
      </c>
      <c r="D1399">
        <v>502</v>
      </c>
      <c r="E1399" s="372">
        <v>2</v>
      </c>
      <c r="F1399" s="127">
        <v>10</v>
      </c>
      <c r="G1399" s="127">
        <v>69</v>
      </c>
      <c r="H1399">
        <v>0.36213000000000001</v>
      </c>
      <c r="I1399" s="9">
        <v>5202.2139839999982</v>
      </c>
      <c r="J1399">
        <f t="shared" si="76"/>
        <v>5.2482608695652178E-3</v>
      </c>
      <c r="K1399">
        <v>2.2973809242248535</v>
      </c>
      <c r="Y1399" s="9">
        <v>5202.2139839999982</v>
      </c>
      <c r="Z1399">
        <v>5.2482608695652178E-3</v>
      </c>
    </row>
    <row r="1400" spans="3:26">
      <c r="C1400">
        <v>2016</v>
      </c>
      <c r="D1400">
        <v>502</v>
      </c>
      <c r="E1400" s="372">
        <v>2</v>
      </c>
      <c r="F1400" s="127">
        <v>11</v>
      </c>
      <c r="G1400" s="127">
        <v>69</v>
      </c>
      <c r="H1400">
        <v>0.36541000000000001</v>
      </c>
      <c r="I1400" s="9">
        <v>4966.5195360000007</v>
      </c>
      <c r="J1400">
        <f t="shared" si="76"/>
        <v>5.2957971014492757E-3</v>
      </c>
      <c r="K1400">
        <v>2.3805446624755859</v>
      </c>
      <c r="Y1400" s="9">
        <v>4966.5195360000007</v>
      </c>
      <c r="Z1400">
        <v>5.2957971014492757E-3</v>
      </c>
    </row>
    <row r="1401" spans="3:26">
      <c r="C1401">
        <v>2016</v>
      </c>
      <c r="D1401">
        <v>502</v>
      </c>
      <c r="E1401" s="372">
        <v>2</v>
      </c>
      <c r="F1401" s="127">
        <v>12</v>
      </c>
      <c r="G1401" s="127">
        <v>69</v>
      </c>
      <c r="H1401">
        <v>0.37950499999999998</v>
      </c>
      <c r="I1401" s="9">
        <v>5260.0790880000004</v>
      </c>
      <c r="J1401">
        <f t="shared" si="76"/>
        <v>5.5000724637681159E-3</v>
      </c>
      <c r="K1401">
        <v>2.3202955722808838</v>
      </c>
      <c r="Y1401" s="9">
        <v>5260.0790880000004</v>
      </c>
      <c r="Z1401">
        <v>5.5000724637681159E-3</v>
      </c>
    </row>
    <row r="1402" spans="3:26">
      <c r="C1402">
        <v>2016</v>
      </c>
      <c r="D1402">
        <v>502</v>
      </c>
      <c r="E1402" s="372">
        <v>2</v>
      </c>
      <c r="F1402" s="127">
        <v>13</v>
      </c>
      <c r="G1402" s="127">
        <v>69</v>
      </c>
      <c r="H1402">
        <v>0.43255500000000002</v>
      </c>
      <c r="I1402" s="9">
        <v>5629.851216</v>
      </c>
      <c r="J1402">
        <f t="shared" si="76"/>
        <v>6.268913043478261E-3</v>
      </c>
      <c r="K1402">
        <v>2.4919323921203613</v>
      </c>
      <c r="Y1402" s="9">
        <v>5629.851216</v>
      </c>
      <c r="Z1402">
        <v>6.268913043478261E-3</v>
      </c>
    </row>
    <row r="1403" spans="3:26">
      <c r="C1403">
        <v>2016</v>
      </c>
      <c r="D1403">
        <v>502</v>
      </c>
      <c r="E1403" s="372">
        <v>2</v>
      </c>
      <c r="F1403" s="127">
        <v>14</v>
      </c>
      <c r="G1403" s="127">
        <v>69</v>
      </c>
      <c r="H1403">
        <v>0.35921999999999998</v>
      </c>
      <c r="I1403" s="9">
        <v>5569.1634239999994</v>
      </c>
      <c r="J1403">
        <f t="shared" si="76"/>
        <v>5.2060869565217389E-3</v>
      </c>
      <c r="K1403">
        <v>2.4630081653594971</v>
      </c>
      <c r="Y1403" s="9">
        <v>5569.1634239999994</v>
      </c>
      <c r="Z1403">
        <v>5.2060869565217389E-3</v>
      </c>
    </row>
    <row r="1404" spans="3:26">
      <c r="C1404">
        <v>2016</v>
      </c>
      <c r="D1404">
        <v>502</v>
      </c>
      <c r="E1404" s="372">
        <v>3</v>
      </c>
      <c r="F1404" s="127">
        <v>1</v>
      </c>
      <c r="G1404" s="127">
        <v>69</v>
      </c>
      <c r="H1404">
        <v>0.357705</v>
      </c>
      <c r="I1404" s="9">
        <v>2273.6751839999997</v>
      </c>
      <c r="J1404">
        <f t="shared" si="76"/>
        <v>5.1841304347826087E-3</v>
      </c>
      <c r="K1404">
        <v>2.449451208114624</v>
      </c>
      <c r="Y1404" s="9">
        <v>2273.6751839999997</v>
      </c>
      <c r="Z1404">
        <v>5.1841304347826087E-3</v>
      </c>
    </row>
    <row r="1405" spans="3:26">
      <c r="C1405">
        <v>2016</v>
      </c>
      <c r="D1405">
        <v>502</v>
      </c>
      <c r="E1405" s="372">
        <v>3</v>
      </c>
      <c r="F1405" s="127">
        <v>2</v>
      </c>
      <c r="G1405" s="127">
        <v>69</v>
      </c>
      <c r="H1405">
        <v>0.39488000000000001</v>
      </c>
      <c r="I1405" s="9">
        <v>2721.0712320000002</v>
      </c>
      <c r="J1405">
        <f t="shared" si="76"/>
        <v>5.7228985507246375E-3</v>
      </c>
      <c r="K1405">
        <v>2.4038221836090088</v>
      </c>
      <c r="Y1405" s="9">
        <v>2721.0712320000002</v>
      </c>
      <c r="Z1405">
        <v>5.7228985507246375E-3</v>
      </c>
    </row>
    <row r="1406" spans="3:26">
      <c r="C1406">
        <v>2016</v>
      </c>
      <c r="D1406">
        <v>502</v>
      </c>
      <c r="E1406" s="372">
        <v>3</v>
      </c>
      <c r="F1406" s="127">
        <v>3</v>
      </c>
      <c r="G1406" s="127">
        <v>69</v>
      </c>
      <c r="H1406">
        <v>0.38812999999999998</v>
      </c>
      <c r="I1406" s="9">
        <v>3908.0115360000004</v>
      </c>
      <c r="J1406">
        <f t="shared" si="76"/>
        <v>5.625072463768116E-3</v>
      </c>
      <c r="K1406">
        <v>2.5412957668304443</v>
      </c>
      <c r="Y1406" s="9">
        <v>3908.0115360000004</v>
      </c>
      <c r="Z1406">
        <v>5.625072463768116E-3</v>
      </c>
    </row>
    <row r="1407" spans="3:26">
      <c r="C1407">
        <v>2016</v>
      </c>
      <c r="D1407">
        <v>502</v>
      </c>
      <c r="E1407" s="372">
        <v>3</v>
      </c>
      <c r="F1407" s="127">
        <v>4</v>
      </c>
      <c r="G1407" s="127">
        <v>69</v>
      </c>
      <c r="H1407">
        <v>0.35906000000000005</v>
      </c>
      <c r="I1407" s="9">
        <v>4409.0386560000006</v>
      </c>
      <c r="J1407">
        <f t="shared" si="76"/>
        <v>5.2037681159420295E-3</v>
      </c>
      <c r="K1407">
        <v>2.2172200679779053</v>
      </c>
      <c r="Y1407" s="9">
        <v>4409.0386560000006</v>
      </c>
      <c r="Z1407">
        <v>5.2037681159420295E-3</v>
      </c>
    </row>
    <row r="1408" spans="3:26">
      <c r="C1408">
        <v>2016</v>
      </c>
      <c r="D1408">
        <v>502</v>
      </c>
      <c r="E1408" s="372">
        <v>3</v>
      </c>
      <c r="F1408" s="127">
        <v>5</v>
      </c>
      <c r="G1408" s="127">
        <v>69</v>
      </c>
      <c r="H1408">
        <v>0.37178</v>
      </c>
      <c r="I1408" s="9">
        <v>4811.2716960000007</v>
      </c>
      <c r="J1408">
        <f t="shared" si="76"/>
        <v>5.3881159420289858E-3</v>
      </c>
      <c r="K1408">
        <v>2.3829505443572998</v>
      </c>
      <c r="Y1408" s="9">
        <v>4811.2716960000007</v>
      </c>
      <c r="Z1408">
        <v>5.3881159420289858E-3</v>
      </c>
    </row>
    <row r="1409" spans="3:26">
      <c r="C1409">
        <v>2016</v>
      </c>
      <c r="D1409">
        <v>502</v>
      </c>
      <c r="E1409" s="372">
        <v>3</v>
      </c>
      <c r="F1409" s="127">
        <v>6</v>
      </c>
      <c r="G1409" s="127">
        <v>69</v>
      </c>
      <c r="H1409">
        <v>0.37112000000000001</v>
      </c>
      <c r="I1409" s="9">
        <v>5039.9094239999995</v>
      </c>
      <c r="J1409">
        <f t="shared" si="76"/>
        <v>5.3785507246376816E-3</v>
      </c>
      <c r="K1409">
        <v>2.5086183547973633</v>
      </c>
      <c r="Y1409" s="9">
        <v>5039.9094239999995</v>
      </c>
      <c r="Z1409">
        <v>5.3785507246376816E-3</v>
      </c>
    </row>
    <row r="1410" spans="3:26">
      <c r="C1410">
        <v>2016</v>
      </c>
      <c r="D1410">
        <v>502</v>
      </c>
      <c r="E1410" s="372">
        <v>3</v>
      </c>
      <c r="F1410" s="127">
        <v>7</v>
      </c>
      <c r="G1410" s="127">
        <v>69</v>
      </c>
      <c r="H1410">
        <v>0.38103500000000001</v>
      </c>
      <c r="I1410" s="9">
        <v>5387.1000480000002</v>
      </c>
      <c r="J1410">
        <f t="shared" si="76"/>
        <v>5.5222463768115947E-3</v>
      </c>
      <c r="K1410">
        <v>2.5945978164672852</v>
      </c>
      <c r="Y1410" s="9">
        <v>5387.1000480000002</v>
      </c>
      <c r="Z1410">
        <v>5.5222463768115947E-3</v>
      </c>
    </row>
    <row r="1411" spans="3:26">
      <c r="C1411">
        <v>2016</v>
      </c>
      <c r="D1411">
        <v>502</v>
      </c>
      <c r="E1411" s="372">
        <v>3</v>
      </c>
      <c r="F1411" s="127">
        <v>8</v>
      </c>
      <c r="G1411" s="127">
        <v>69</v>
      </c>
      <c r="H1411">
        <v>0.32650000000000001</v>
      </c>
      <c r="I1411" s="9">
        <v>4486.6625759999988</v>
      </c>
      <c r="J1411">
        <f t="shared" si="76"/>
        <v>4.7318840579710147E-3</v>
      </c>
      <c r="K1411">
        <v>2.3846356868743896</v>
      </c>
      <c r="Y1411" s="9">
        <v>4486.6625759999988</v>
      </c>
      <c r="Z1411">
        <v>4.7318840579710147E-3</v>
      </c>
    </row>
    <row r="1412" spans="3:26">
      <c r="C1412">
        <v>2016</v>
      </c>
      <c r="D1412">
        <v>502</v>
      </c>
      <c r="E1412" s="372">
        <v>3</v>
      </c>
      <c r="F1412" s="127">
        <v>9</v>
      </c>
      <c r="G1412" s="127">
        <v>69</v>
      </c>
      <c r="H1412">
        <v>0.36545499999999997</v>
      </c>
      <c r="I1412" s="9">
        <v>4980.6329759999999</v>
      </c>
      <c r="J1412">
        <f t="shared" si="76"/>
        <v>5.2964492753623188E-3</v>
      </c>
      <c r="K1412">
        <v>2.3169689178466797</v>
      </c>
      <c r="Y1412" s="9">
        <v>4980.6329759999999</v>
      </c>
      <c r="Z1412">
        <v>5.2964492753623188E-3</v>
      </c>
    </row>
    <row r="1413" spans="3:26">
      <c r="C1413">
        <v>2016</v>
      </c>
      <c r="D1413">
        <v>502</v>
      </c>
      <c r="E1413" s="372">
        <v>3</v>
      </c>
      <c r="F1413" s="127">
        <v>10</v>
      </c>
      <c r="G1413" s="127">
        <v>69</v>
      </c>
      <c r="H1413">
        <v>0.35408499999999998</v>
      </c>
      <c r="I1413" s="9">
        <v>4852.2006720000008</v>
      </c>
      <c r="J1413">
        <f t="shared" si="76"/>
        <v>5.1316666666666663E-3</v>
      </c>
      <c r="K1413">
        <v>2.2844033241271973</v>
      </c>
      <c r="Y1413" s="9">
        <v>4852.2006720000008</v>
      </c>
      <c r="Z1413">
        <v>5.1316666666666663E-3</v>
      </c>
    </row>
    <row r="1414" spans="3:26">
      <c r="C1414">
        <v>2016</v>
      </c>
      <c r="D1414">
        <v>502</v>
      </c>
      <c r="E1414" s="372">
        <v>3</v>
      </c>
      <c r="F1414" s="127">
        <v>11</v>
      </c>
      <c r="G1414" s="127">
        <v>69</v>
      </c>
      <c r="H1414">
        <v>0.38315500000000002</v>
      </c>
      <c r="I1414" s="9">
        <v>5346.1710719999992</v>
      </c>
      <c r="J1414">
        <f t="shared" si="76"/>
        <v>5.5529710144927536E-3</v>
      </c>
      <c r="K1414">
        <v>2.1423103809356689</v>
      </c>
      <c r="Y1414" s="9">
        <v>5346.1710719999992</v>
      </c>
      <c r="Z1414">
        <v>5.5529710144927536E-3</v>
      </c>
    </row>
    <row r="1415" spans="3:26">
      <c r="C1415">
        <v>2016</v>
      </c>
      <c r="D1415">
        <v>502</v>
      </c>
      <c r="E1415" s="372">
        <v>3</v>
      </c>
      <c r="F1415" s="127">
        <v>12</v>
      </c>
      <c r="G1415" s="127">
        <v>69</v>
      </c>
      <c r="H1415">
        <v>0.38902500000000001</v>
      </c>
      <c r="I1415" s="9">
        <v>5000.3917919999985</v>
      </c>
      <c r="J1415">
        <f t="shared" si="76"/>
        <v>5.6380434782608698E-3</v>
      </c>
      <c r="K1415">
        <v>2.3692944049835205</v>
      </c>
      <c r="Y1415" s="9">
        <v>5000.3917919999985</v>
      </c>
      <c r="Z1415">
        <v>5.6380434782608698E-3</v>
      </c>
    </row>
    <row r="1416" spans="3:26">
      <c r="C1416">
        <v>2016</v>
      </c>
      <c r="D1416">
        <v>502</v>
      </c>
      <c r="E1416" s="372">
        <v>3</v>
      </c>
      <c r="F1416" s="127">
        <v>13</v>
      </c>
      <c r="G1416" s="127">
        <v>69</v>
      </c>
      <c r="H1416">
        <v>0.42176000000000002</v>
      </c>
      <c r="I1416" s="9">
        <v>5325.0009120000004</v>
      </c>
      <c r="J1416">
        <f t="shared" si="76"/>
        <v>6.1124637681159426E-3</v>
      </c>
      <c r="K1416">
        <v>2.8322412967681885</v>
      </c>
      <c r="Y1416" s="9">
        <v>5325.0009120000004</v>
      </c>
      <c r="Z1416">
        <v>6.1124637681159426E-3</v>
      </c>
    </row>
    <row r="1417" spans="3:26">
      <c r="C1417">
        <v>2016</v>
      </c>
      <c r="D1417">
        <v>502</v>
      </c>
      <c r="E1417" s="372">
        <v>3</v>
      </c>
      <c r="F1417" s="127">
        <v>14</v>
      </c>
      <c r="G1417" s="127">
        <v>69</v>
      </c>
      <c r="H1417">
        <v>0.37883</v>
      </c>
      <c r="I1417" s="9">
        <v>4898.7750239999987</v>
      </c>
      <c r="J1417">
        <f t="shared" si="76"/>
        <v>5.490289855072464E-3</v>
      </c>
      <c r="K1417">
        <v>2.4173130989074707</v>
      </c>
      <c r="Y1417" s="9">
        <v>4898.7750239999987</v>
      </c>
      <c r="Z1417">
        <v>5.490289855072464E-3</v>
      </c>
    </row>
    <row r="1418" spans="3:26">
      <c r="C1418">
        <v>2016</v>
      </c>
      <c r="D1418">
        <v>502</v>
      </c>
      <c r="E1418" s="372">
        <v>4</v>
      </c>
      <c r="F1418" s="127">
        <v>1</v>
      </c>
      <c r="G1418" s="127">
        <v>69</v>
      </c>
      <c r="H1418">
        <v>0.35528000000000004</v>
      </c>
      <c r="I1418" s="9">
        <v>2248.2709919999993</v>
      </c>
      <c r="J1418">
        <f t="shared" si="76"/>
        <v>5.1489855072463777E-3</v>
      </c>
      <c r="K1418">
        <v>2.7324731349945068</v>
      </c>
      <c r="Y1418" s="9">
        <v>2248.2709919999993</v>
      </c>
      <c r="Z1418">
        <v>5.1489855072463777E-3</v>
      </c>
    </row>
    <row r="1419" spans="3:26">
      <c r="C1419">
        <v>2016</v>
      </c>
      <c r="D1419">
        <v>502</v>
      </c>
      <c r="E1419" s="372">
        <v>4</v>
      </c>
      <c r="F1419" s="127">
        <v>2</v>
      </c>
      <c r="G1419" s="127">
        <v>69</v>
      </c>
      <c r="H1419">
        <v>0.36526999999999998</v>
      </c>
      <c r="I1419" s="9">
        <v>2695.6670400000007</v>
      </c>
      <c r="J1419">
        <f t="shared" si="76"/>
        <v>5.2937681159420285E-3</v>
      </c>
      <c r="K1419">
        <v>2.4357287883758545</v>
      </c>
      <c r="Y1419" s="9">
        <v>2695.6670400000007</v>
      </c>
      <c r="Z1419">
        <v>5.2937681159420285E-3</v>
      </c>
    </row>
    <row r="1420" spans="3:26">
      <c r="C1420">
        <v>2016</v>
      </c>
      <c r="D1420">
        <v>502</v>
      </c>
      <c r="E1420" s="372">
        <v>4</v>
      </c>
      <c r="F1420" s="127">
        <v>3</v>
      </c>
      <c r="G1420" s="127">
        <v>69</v>
      </c>
      <c r="H1420">
        <v>0.33876499999999998</v>
      </c>
      <c r="I1420" s="9">
        <v>2852.3262240000008</v>
      </c>
      <c r="J1420">
        <f t="shared" si="76"/>
        <v>4.9096376811594202E-3</v>
      </c>
      <c r="K1420">
        <v>2.4288938045501709</v>
      </c>
      <c r="Y1420" s="9">
        <v>2852.3262240000008</v>
      </c>
      <c r="Z1420">
        <v>4.9096376811594202E-3</v>
      </c>
    </row>
    <row r="1421" spans="3:26">
      <c r="C1421">
        <v>2016</v>
      </c>
      <c r="D1421">
        <v>502</v>
      </c>
      <c r="E1421" s="372">
        <v>4</v>
      </c>
      <c r="F1421" s="127">
        <v>4</v>
      </c>
      <c r="G1421" s="127">
        <v>69</v>
      </c>
      <c r="H1421">
        <v>0.41659499999999999</v>
      </c>
      <c r="I1421" s="9">
        <v>3549.5301599999998</v>
      </c>
      <c r="J1421">
        <f t="shared" si="76"/>
        <v>6.0376086956521738E-3</v>
      </c>
      <c r="K1421">
        <v>2.6473257541656494</v>
      </c>
      <c r="Y1421" s="9">
        <v>3549.5301599999998</v>
      </c>
      <c r="Z1421">
        <v>6.0376086956521738E-3</v>
      </c>
    </row>
    <row r="1422" spans="3:26">
      <c r="C1422">
        <v>2016</v>
      </c>
      <c r="D1422">
        <v>502</v>
      </c>
      <c r="E1422" s="372">
        <v>4</v>
      </c>
      <c r="F1422" s="127">
        <v>5</v>
      </c>
      <c r="G1422" s="127">
        <v>69</v>
      </c>
      <c r="H1422">
        <v>0.37459500000000001</v>
      </c>
      <c r="I1422" s="9">
        <v>4948.1720640000003</v>
      </c>
      <c r="J1422">
        <f t="shared" si="76"/>
        <v>5.4289130434782614E-3</v>
      </c>
      <c r="K1422">
        <v>2.1618285179138184</v>
      </c>
      <c r="Y1422" s="9">
        <v>4948.1720640000003</v>
      </c>
      <c r="Z1422">
        <v>5.4289130434782614E-3</v>
      </c>
    </row>
    <row r="1423" spans="3:26">
      <c r="C1423">
        <v>2016</v>
      </c>
      <c r="D1423">
        <v>502</v>
      </c>
      <c r="E1423" s="372">
        <v>4</v>
      </c>
      <c r="F1423" s="127">
        <v>6</v>
      </c>
      <c r="G1423" s="127">
        <v>69</v>
      </c>
      <c r="H1423">
        <v>0.38885000000000003</v>
      </c>
      <c r="I1423" s="9">
        <v>5272.7811839999986</v>
      </c>
      <c r="J1423">
        <f t="shared" si="76"/>
        <v>5.6355072463768119E-3</v>
      </c>
      <c r="K1423">
        <v>2.8021440505981445</v>
      </c>
      <c r="Y1423" s="9">
        <v>5272.7811839999986</v>
      </c>
      <c r="Z1423">
        <v>5.6355072463768119E-3</v>
      </c>
    </row>
    <row r="1424" spans="3:26">
      <c r="C1424">
        <v>2016</v>
      </c>
      <c r="D1424">
        <v>502</v>
      </c>
      <c r="E1424" s="372">
        <v>4</v>
      </c>
      <c r="F1424" s="127">
        <v>7</v>
      </c>
      <c r="G1424" s="127">
        <v>69</v>
      </c>
      <c r="H1424">
        <v>0.394395</v>
      </c>
      <c r="I1424" s="9">
        <v>5267.135808</v>
      </c>
      <c r="J1424">
        <f t="shared" si="76"/>
        <v>5.7158695652173913E-3</v>
      </c>
      <c r="K1424">
        <v>2.9266200065612793</v>
      </c>
      <c r="Y1424" s="9">
        <v>5267.135808</v>
      </c>
      <c r="Z1424">
        <v>5.7158695652173913E-3</v>
      </c>
    </row>
    <row r="1425" spans="3:26">
      <c r="C1425">
        <v>2016</v>
      </c>
      <c r="D1425">
        <v>502</v>
      </c>
      <c r="E1425" s="372">
        <v>4</v>
      </c>
      <c r="F1425" s="127">
        <v>8</v>
      </c>
      <c r="G1425" s="127">
        <v>69</v>
      </c>
      <c r="H1425">
        <v>0.32591500000000001</v>
      </c>
      <c r="I1425" s="9">
        <v>4126.7698559999999</v>
      </c>
      <c r="J1425">
        <f t="shared" si="76"/>
        <v>4.723405797101449E-3</v>
      </c>
      <c r="K1425">
        <v>2.4059741497039795</v>
      </c>
      <c r="Y1425" s="9">
        <v>4126.7698559999999</v>
      </c>
      <c r="Z1425">
        <v>4.723405797101449E-3</v>
      </c>
    </row>
    <row r="1426" spans="3:26">
      <c r="C1426">
        <v>2016</v>
      </c>
      <c r="D1426">
        <v>502</v>
      </c>
      <c r="E1426" s="372">
        <v>4</v>
      </c>
      <c r="F1426" s="127">
        <v>9</v>
      </c>
      <c r="G1426" s="127">
        <v>69</v>
      </c>
      <c r="H1426">
        <v>0.35211499999999996</v>
      </c>
      <c r="I1426" s="9">
        <v>4698.364176</v>
      </c>
      <c r="J1426">
        <f t="shared" si="76"/>
        <v>5.1031159420289853E-3</v>
      </c>
      <c r="K1426">
        <v>2.7134850025177002</v>
      </c>
      <c r="Y1426" s="9">
        <v>4698.364176</v>
      </c>
      <c r="Z1426">
        <v>5.1031159420289853E-3</v>
      </c>
    </row>
    <row r="1427" spans="3:26">
      <c r="C1427">
        <v>2016</v>
      </c>
      <c r="D1427">
        <v>502</v>
      </c>
      <c r="E1427" s="372">
        <v>4</v>
      </c>
      <c r="F1427" s="127">
        <v>10</v>
      </c>
      <c r="G1427" s="127">
        <v>69</v>
      </c>
      <c r="H1427">
        <v>0.37220999999999999</v>
      </c>
      <c r="I1427" s="9">
        <v>5175.3984480000008</v>
      </c>
      <c r="J1427">
        <f t="shared" si="76"/>
        <v>5.3943478260869565E-3</v>
      </c>
      <c r="K1427">
        <v>2.5064237117767334</v>
      </c>
      <c r="Y1427" s="9">
        <v>5175.3984480000008</v>
      </c>
      <c r="Z1427">
        <v>5.3943478260869565E-3</v>
      </c>
    </row>
    <row r="1428" spans="3:26">
      <c r="C1428">
        <v>2016</v>
      </c>
      <c r="D1428">
        <v>502</v>
      </c>
      <c r="E1428" s="372">
        <v>4</v>
      </c>
      <c r="F1428" s="127">
        <v>11</v>
      </c>
      <c r="G1428" s="127">
        <v>69</v>
      </c>
      <c r="H1428">
        <v>0.38040499999999999</v>
      </c>
      <c r="I1428" s="9">
        <v>4222.7412480000003</v>
      </c>
      <c r="J1428">
        <f t="shared" si="76"/>
        <v>5.5131159420289851E-3</v>
      </c>
      <c r="K1428">
        <v>2.5561144351959229</v>
      </c>
      <c r="Y1428" s="9">
        <v>4222.7412480000003</v>
      </c>
      <c r="Z1428">
        <v>5.5131159420289851E-3</v>
      </c>
    </row>
    <row r="1429" spans="3:26">
      <c r="C1429">
        <v>2016</v>
      </c>
      <c r="D1429">
        <v>502</v>
      </c>
      <c r="E1429" s="372">
        <v>4</v>
      </c>
      <c r="F1429" s="127">
        <v>12</v>
      </c>
      <c r="G1429" s="127">
        <v>69</v>
      </c>
      <c r="H1429">
        <v>0.35365999999999997</v>
      </c>
      <c r="I1429" s="9">
        <v>5381.4546720000008</v>
      </c>
      <c r="J1429">
        <f t="shared" si="76"/>
        <v>5.1255072463768109E-3</v>
      </c>
      <c r="K1429">
        <v>2.3942701816558838</v>
      </c>
      <c r="Y1429" s="9">
        <v>5381.4546720000008</v>
      </c>
      <c r="Z1429">
        <v>5.1255072463768109E-3</v>
      </c>
    </row>
    <row r="1430" spans="3:26">
      <c r="C1430">
        <v>2016</v>
      </c>
      <c r="D1430">
        <v>502</v>
      </c>
      <c r="E1430" s="372">
        <v>4</v>
      </c>
      <c r="F1430" s="127">
        <v>13</v>
      </c>
      <c r="G1430" s="127">
        <v>69</v>
      </c>
      <c r="H1430">
        <v>0.41320999999999997</v>
      </c>
      <c r="I1430" s="9">
        <v>5377.2206400000005</v>
      </c>
      <c r="J1430">
        <f t="shared" si="76"/>
        <v>5.9885507246376811E-3</v>
      </c>
      <c r="K1430">
        <v>2.9157044887542725</v>
      </c>
      <c r="Y1430" s="9">
        <v>5377.2206400000005</v>
      </c>
      <c r="Z1430">
        <v>5.9885507246376811E-3</v>
      </c>
    </row>
    <row r="1431" spans="3:26">
      <c r="C1431">
        <v>2016</v>
      </c>
      <c r="D1431">
        <v>502</v>
      </c>
      <c r="E1431" s="372">
        <v>4</v>
      </c>
      <c r="F1431" s="127">
        <v>14</v>
      </c>
      <c r="G1431" s="127">
        <v>69</v>
      </c>
      <c r="H1431">
        <v>0.37402000000000002</v>
      </c>
      <c r="I1431" s="9">
        <v>5007.4485119999999</v>
      </c>
      <c r="J1431">
        <f t="shared" si="76"/>
        <v>5.4205797101449281E-3</v>
      </c>
      <c r="K1431">
        <v>2.699784517288208</v>
      </c>
      <c r="Y1431" s="9">
        <v>5007.4485119999999</v>
      </c>
      <c r="Z1431">
        <v>5.4205797101449281E-3</v>
      </c>
    </row>
    <row r="1432" spans="3:26">
      <c r="C1432">
        <v>2016</v>
      </c>
      <c r="D1432">
        <v>502</v>
      </c>
      <c r="E1432" s="372">
        <v>1</v>
      </c>
      <c r="F1432" s="127">
        <v>1</v>
      </c>
      <c r="G1432" s="127">
        <v>76</v>
      </c>
      <c r="H1432" s="373">
        <v>0.33657500000000001</v>
      </c>
      <c r="I1432" s="9">
        <v>2142.4201919999996</v>
      </c>
      <c r="J1432">
        <f t="shared" si="76"/>
        <v>4.4286184210526316E-3</v>
      </c>
      <c r="K1432">
        <v>1.7824994325637817</v>
      </c>
      <c r="Y1432" s="9">
        <v>2142.4201919999996</v>
      </c>
      <c r="Z1432">
        <v>4.4286184210526316E-3</v>
      </c>
    </row>
    <row r="1433" spans="3:26">
      <c r="C1433">
        <v>2016</v>
      </c>
      <c r="D1433">
        <v>502</v>
      </c>
      <c r="E1433" s="372">
        <v>1</v>
      </c>
      <c r="F1433" s="127">
        <v>2</v>
      </c>
      <c r="G1433" s="127">
        <v>76</v>
      </c>
      <c r="H1433" s="373">
        <v>0.22189999999999999</v>
      </c>
      <c r="I1433" s="9">
        <v>772.00516800000003</v>
      </c>
      <c r="J1433">
        <f t="shared" si="76"/>
        <v>2.9197368421052632E-3</v>
      </c>
      <c r="K1433">
        <v>1.7587274312973022</v>
      </c>
      <c r="Y1433" s="9">
        <v>772.00516800000003</v>
      </c>
      <c r="Z1433">
        <v>2.9197368421052632E-3</v>
      </c>
    </row>
    <row r="1434" spans="3:26">
      <c r="C1434">
        <v>2016</v>
      </c>
      <c r="D1434">
        <v>502</v>
      </c>
      <c r="E1434" s="372">
        <v>1</v>
      </c>
      <c r="F1434" s="127">
        <v>3</v>
      </c>
      <c r="G1434" s="127">
        <v>76</v>
      </c>
      <c r="H1434" s="373">
        <v>0.39427000000000001</v>
      </c>
      <c r="I1434" s="9">
        <v>3285.6088319999994</v>
      </c>
      <c r="J1434">
        <f t="shared" si="76"/>
        <v>5.187763157894737E-3</v>
      </c>
      <c r="K1434">
        <v>2.3739864826202393</v>
      </c>
      <c r="Y1434" s="9">
        <v>3285.6088319999994</v>
      </c>
      <c r="Z1434">
        <v>5.187763157894737E-3</v>
      </c>
    </row>
    <row r="1435" spans="3:26">
      <c r="C1435">
        <v>2016</v>
      </c>
      <c r="D1435">
        <v>502</v>
      </c>
      <c r="E1435" s="372">
        <v>1</v>
      </c>
      <c r="F1435" s="127">
        <v>4</v>
      </c>
      <c r="G1435" s="127">
        <v>76</v>
      </c>
      <c r="H1435" s="373">
        <v>0.38005500000000003</v>
      </c>
      <c r="I1435" s="9">
        <v>2850.9148799999994</v>
      </c>
      <c r="J1435">
        <f t="shared" si="76"/>
        <v>5.0007236842105271E-3</v>
      </c>
      <c r="K1435">
        <v>2.3523025512695313</v>
      </c>
      <c r="Y1435" s="9">
        <v>2850.9148799999994</v>
      </c>
      <c r="Z1435">
        <v>5.0007236842105271E-3</v>
      </c>
    </row>
    <row r="1436" spans="3:26">
      <c r="C1436">
        <v>2016</v>
      </c>
      <c r="D1436">
        <v>502</v>
      </c>
      <c r="E1436" s="372">
        <v>1</v>
      </c>
      <c r="F1436" s="127">
        <v>5</v>
      </c>
      <c r="G1436" s="127">
        <v>76</v>
      </c>
      <c r="H1436" s="373">
        <v>0.403335</v>
      </c>
      <c r="I1436" s="9">
        <v>4684.250736</v>
      </c>
      <c r="J1436">
        <f t="shared" si="76"/>
        <v>5.3070394736842103E-3</v>
      </c>
      <c r="K1436">
        <v>2.5509121417999268</v>
      </c>
      <c r="Y1436" s="9">
        <v>4684.250736</v>
      </c>
      <c r="Z1436">
        <v>5.3070394736842103E-3</v>
      </c>
    </row>
    <row r="1437" spans="3:26">
      <c r="C1437">
        <v>2016</v>
      </c>
      <c r="D1437">
        <v>502</v>
      </c>
      <c r="E1437" s="372">
        <v>1</v>
      </c>
      <c r="F1437" s="127">
        <v>6</v>
      </c>
      <c r="G1437" s="127">
        <v>76</v>
      </c>
      <c r="H1437" s="373">
        <v>0.38500500000000004</v>
      </c>
      <c r="I1437" s="9">
        <v>4641.9104160000006</v>
      </c>
      <c r="J1437">
        <f t="shared" si="76"/>
        <v>5.065855263157895E-3</v>
      </c>
      <c r="K1437">
        <v>2.5631973743438721</v>
      </c>
      <c r="Y1437" s="9">
        <v>4641.9104160000006</v>
      </c>
      <c r="Z1437">
        <v>5.065855263157895E-3</v>
      </c>
    </row>
    <row r="1438" spans="3:26">
      <c r="C1438">
        <v>2016</v>
      </c>
      <c r="D1438">
        <v>502</v>
      </c>
      <c r="E1438" s="372">
        <v>1</v>
      </c>
      <c r="F1438" s="127">
        <v>7</v>
      </c>
      <c r="G1438" s="127">
        <v>76</v>
      </c>
      <c r="H1438" s="373">
        <v>0.40368000000000004</v>
      </c>
      <c r="I1438" s="9">
        <v>5315.1215040000006</v>
      </c>
      <c r="J1438">
        <f t="shared" si="76"/>
        <v>5.3115789473684215E-3</v>
      </c>
      <c r="K1438">
        <v>2.481614351272583</v>
      </c>
      <c r="Y1438" s="9">
        <v>5315.1215040000006</v>
      </c>
      <c r="Z1438">
        <v>5.3115789473684215E-3</v>
      </c>
    </row>
    <row r="1439" spans="3:26">
      <c r="C1439">
        <v>2016</v>
      </c>
      <c r="D1439">
        <v>502</v>
      </c>
      <c r="E1439" s="372">
        <v>1</v>
      </c>
      <c r="F1439" s="127">
        <v>8</v>
      </c>
      <c r="G1439" s="127">
        <v>76</v>
      </c>
      <c r="H1439" s="373">
        <v>0.31042499999999995</v>
      </c>
      <c r="I1439" s="9">
        <v>2646.2700000000004</v>
      </c>
      <c r="J1439">
        <f t="shared" si="76"/>
        <v>4.0845394736842098E-3</v>
      </c>
      <c r="K1439">
        <v>2.3476989269256592</v>
      </c>
      <c r="Y1439" s="9">
        <v>2646.2700000000004</v>
      </c>
      <c r="Z1439">
        <v>4.0845394736842098E-3</v>
      </c>
    </row>
    <row r="1440" spans="3:26">
      <c r="C1440">
        <v>2016</v>
      </c>
      <c r="D1440">
        <v>502</v>
      </c>
      <c r="E1440" s="372">
        <v>1</v>
      </c>
      <c r="F1440" s="127">
        <v>9</v>
      </c>
      <c r="G1440" s="127">
        <v>76</v>
      </c>
      <c r="H1440" s="373">
        <v>0.353655</v>
      </c>
      <c r="I1440" s="9">
        <v>4358.2302719999998</v>
      </c>
      <c r="J1440">
        <f t="shared" si="76"/>
        <v>4.6533552631578944E-3</v>
      </c>
      <c r="K1440">
        <v>2.4527723789215088</v>
      </c>
      <c r="Y1440" s="9">
        <v>4358.2302719999998</v>
      </c>
      <c r="Z1440">
        <v>4.6533552631578944E-3</v>
      </c>
    </row>
    <row r="1441" spans="3:26">
      <c r="C1441">
        <v>2016</v>
      </c>
      <c r="D1441">
        <v>502</v>
      </c>
      <c r="E1441" s="372">
        <v>1</v>
      </c>
      <c r="F1441" s="127">
        <v>10</v>
      </c>
      <c r="G1441" s="127">
        <v>76</v>
      </c>
      <c r="H1441" s="373">
        <v>0.39419999999999999</v>
      </c>
      <c r="I1441" s="9">
        <v>4259.4361920000001</v>
      </c>
      <c r="J1441">
        <f t="shared" si="76"/>
        <v>5.1868421052631581E-3</v>
      </c>
      <c r="K1441">
        <v>2.1689982414245605</v>
      </c>
      <c r="Y1441" s="9">
        <v>4259.4361920000001</v>
      </c>
      <c r="Z1441">
        <v>5.1868421052631581E-3</v>
      </c>
    </row>
    <row r="1442" spans="3:26">
      <c r="C1442">
        <v>2016</v>
      </c>
      <c r="D1442">
        <v>502</v>
      </c>
      <c r="E1442" s="372">
        <v>1</v>
      </c>
      <c r="F1442" s="127">
        <v>11</v>
      </c>
      <c r="G1442" s="127">
        <v>76</v>
      </c>
      <c r="H1442" s="373">
        <v>0.40385000000000004</v>
      </c>
      <c r="I1442" s="9">
        <v>5277.0152160000007</v>
      </c>
      <c r="J1442">
        <f t="shared" si="76"/>
        <v>5.3138157894736847E-3</v>
      </c>
      <c r="K1442">
        <v>2.2065331935882568</v>
      </c>
      <c r="Y1442" s="9">
        <v>5277.0152160000007</v>
      </c>
      <c r="Z1442">
        <v>5.3138157894736847E-3</v>
      </c>
    </row>
    <row r="1443" spans="3:26">
      <c r="C1443">
        <v>2016</v>
      </c>
      <c r="D1443">
        <v>502</v>
      </c>
      <c r="E1443" s="372">
        <v>1</v>
      </c>
      <c r="F1443" s="127">
        <v>12</v>
      </c>
      <c r="G1443" s="127">
        <v>76</v>
      </c>
      <c r="H1443" s="373">
        <v>0.40003</v>
      </c>
      <c r="I1443" s="9">
        <v>5247.3769919999995</v>
      </c>
      <c r="J1443">
        <f t="shared" si="76"/>
        <v>5.2635526315789475E-3</v>
      </c>
      <c r="K1443">
        <v>2.3121898174285889</v>
      </c>
      <c r="Y1443" s="9">
        <v>5247.3769919999995</v>
      </c>
      <c r="Z1443">
        <v>5.2635526315789475E-3</v>
      </c>
    </row>
    <row r="1444" spans="3:26">
      <c r="C1444">
        <v>2016</v>
      </c>
      <c r="D1444">
        <v>502</v>
      </c>
      <c r="E1444" s="372">
        <v>1</v>
      </c>
      <c r="F1444" s="127">
        <v>13</v>
      </c>
      <c r="G1444" s="127">
        <v>76</v>
      </c>
      <c r="H1444" s="373">
        <v>0.43710499999999997</v>
      </c>
      <c r="I1444" s="9">
        <v>5384.2773599999982</v>
      </c>
      <c r="J1444">
        <f t="shared" si="76"/>
        <v>5.7513815789473682E-3</v>
      </c>
      <c r="K1444">
        <v>2.2989346981048584</v>
      </c>
      <c r="Y1444" s="9">
        <v>5384.2773599999982</v>
      </c>
      <c r="Z1444">
        <v>5.7513815789473682E-3</v>
      </c>
    </row>
    <row r="1445" spans="3:26">
      <c r="C1445">
        <v>2016</v>
      </c>
      <c r="D1445">
        <v>502</v>
      </c>
      <c r="E1445" s="372">
        <v>1</v>
      </c>
      <c r="F1445" s="127">
        <v>14</v>
      </c>
      <c r="G1445" s="127">
        <v>76</v>
      </c>
      <c r="H1445" s="373">
        <v>0.38829999999999998</v>
      </c>
      <c r="I1445" s="9">
        <v>4307.4218880000008</v>
      </c>
      <c r="J1445">
        <f t="shared" si="76"/>
        <v>5.109210526315789E-3</v>
      </c>
      <c r="K1445">
        <v>2.1271746158599854</v>
      </c>
      <c r="Y1445" s="9">
        <v>4307.4218880000008</v>
      </c>
      <c r="Z1445">
        <v>5.109210526315789E-3</v>
      </c>
    </row>
    <row r="1446" spans="3:26">
      <c r="C1446">
        <v>2016</v>
      </c>
      <c r="D1446">
        <v>502</v>
      </c>
      <c r="E1446" s="372">
        <v>2</v>
      </c>
      <c r="F1446" s="127">
        <v>1</v>
      </c>
      <c r="G1446" s="127">
        <v>76</v>
      </c>
      <c r="H1446" s="373">
        <v>0.30500500000000003</v>
      </c>
      <c r="I1446" s="9">
        <v>1589.173344</v>
      </c>
      <c r="J1446">
        <f t="shared" si="76"/>
        <v>4.0132236842105266E-3</v>
      </c>
      <c r="K1446">
        <v>1.9059998989105225</v>
      </c>
      <c r="Y1446" s="9">
        <v>1589.173344</v>
      </c>
      <c r="Z1446">
        <v>4.0132236842105266E-3</v>
      </c>
    </row>
    <row r="1447" spans="3:26">
      <c r="C1447">
        <v>2016</v>
      </c>
      <c r="D1447">
        <v>502</v>
      </c>
      <c r="E1447" s="372">
        <v>2</v>
      </c>
      <c r="F1447" s="127">
        <v>2</v>
      </c>
      <c r="G1447" s="127">
        <v>76</v>
      </c>
      <c r="H1447" s="373">
        <v>0.37102500000000005</v>
      </c>
      <c r="I1447" s="9">
        <v>1563.7691520000001</v>
      </c>
      <c r="J1447">
        <f t="shared" si="76"/>
        <v>4.8819078947368423E-3</v>
      </c>
      <c r="K1447">
        <v>1.9390844106674194</v>
      </c>
      <c r="Y1447" s="9">
        <v>1563.7691520000001</v>
      </c>
      <c r="Z1447">
        <v>4.8819078947368423E-3</v>
      </c>
    </row>
    <row r="1448" spans="3:26">
      <c r="C1448">
        <v>2016</v>
      </c>
      <c r="D1448">
        <v>502</v>
      </c>
      <c r="E1448" s="372">
        <v>2</v>
      </c>
      <c r="F1448" s="127">
        <v>3</v>
      </c>
      <c r="G1448" s="127">
        <v>76</v>
      </c>
      <c r="H1448" s="373">
        <v>0.36913000000000001</v>
      </c>
      <c r="I1448" s="9">
        <v>2745.0640800000001</v>
      </c>
      <c r="J1448">
        <f t="shared" si="76"/>
        <v>4.8569736842105264E-3</v>
      </c>
      <c r="K1448">
        <v>2.3204684257507324</v>
      </c>
      <c r="Y1448" s="9">
        <v>2745.0640800000001</v>
      </c>
      <c r="Z1448">
        <v>4.8569736842105264E-3</v>
      </c>
    </row>
    <row r="1449" spans="3:26">
      <c r="C1449">
        <v>2016</v>
      </c>
      <c r="D1449">
        <v>502</v>
      </c>
      <c r="E1449" s="372">
        <v>2</v>
      </c>
      <c r="F1449" s="127">
        <v>4</v>
      </c>
      <c r="G1449" s="127">
        <v>76</v>
      </c>
      <c r="H1449" s="373">
        <v>0.44817000000000001</v>
      </c>
      <c r="I1449" s="9">
        <v>2431.7457119999999</v>
      </c>
      <c r="J1449">
        <f t="shared" si="76"/>
        <v>5.8969736842105266E-3</v>
      </c>
      <c r="K1449">
        <v>2.4736042022705078</v>
      </c>
      <c r="Y1449" s="9">
        <v>2431.7457119999999</v>
      </c>
      <c r="Z1449">
        <v>5.8969736842105266E-3</v>
      </c>
    </row>
    <row r="1450" spans="3:26">
      <c r="C1450">
        <v>2016</v>
      </c>
      <c r="D1450">
        <v>502</v>
      </c>
      <c r="E1450" s="372">
        <v>2</v>
      </c>
      <c r="F1450" s="127">
        <v>5</v>
      </c>
      <c r="G1450" s="127">
        <v>76</v>
      </c>
      <c r="H1450" s="373">
        <v>0.39046000000000003</v>
      </c>
      <c r="I1450" s="9">
        <v>3240.4458240000013</v>
      </c>
      <c r="J1450">
        <f t="shared" si="76"/>
        <v>5.1376315789473685E-3</v>
      </c>
      <c r="K1450">
        <v>2.4157588481903076</v>
      </c>
      <c r="Y1450" s="9">
        <v>3240.4458240000013</v>
      </c>
      <c r="Z1450">
        <v>5.1376315789473685E-3</v>
      </c>
    </row>
    <row r="1451" spans="3:26">
      <c r="C1451">
        <v>2016</v>
      </c>
      <c r="D1451">
        <v>502</v>
      </c>
      <c r="E1451" s="372">
        <v>2</v>
      </c>
      <c r="F1451" s="127">
        <v>6</v>
      </c>
      <c r="G1451" s="127">
        <v>76</v>
      </c>
      <c r="H1451" s="373">
        <v>0.40304499999999999</v>
      </c>
      <c r="I1451" s="9">
        <v>5521.1777279999988</v>
      </c>
      <c r="J1451">
        <f t="shared" si="76"/>
        <v>5.303223684210526E-3</v>
      </c>
      <c r="K1451">
        <v>2.7410228252410889</v>
      </c>
      <c r="Y1451" s="9">
        <v>5521.1777279999988</v>
      </c>
      <c r="Z1451">
        <v>5.303223684210526E-3</v>
      </c>
    </row>
    <row r="1452" spans="3:26">
      <c r="C1452">
        <v>2016</v>
      </c>
      <c r="D1452">
        <v>502</v>
      </c>
      <c r="E1452" s="372">
        <v>2</v>
      </c>
      <c r="F1452" s="127">
        <v>7</v>
      </c>
      <c r="G1452" s="127">
        <v>76</v>
      </c>
      <c r="H1452" s="373">
        <v>0.39885500000000002</v>
      </c>
      <c r="I1452" s="9">
        <v>5483.0714400000006</v>
      </c>
      <c r="J1452">
        <f t="shared" si="76"/>
        <v>5.2480921052631578E-3</v>
      </c>
      <c r="K1452">
        <v>2.506397008895874</v>
      </c>
      <c r="Y1452" s="9">
        <v>5483.0714400000006</v>
      </c>
      <c r="Z1452">
        <v>5.2480921052631578E-3</v>
      </c>
    </row>
    <row r="1453" spans="3:26">
      <c r="C1453">
        <v>2016</v>
      </c>
      <c r="D1453">
        <v>502</v>
      </c>
      <c r="E1453" s="372">
        <v>2</v>
      </c>
      <c r="F1453" s="127">
        <v>8</v>
      </c>
      <c r="G1453" s="127">
        <v>76</v>
      </c>
      <c r="H1453" s="373">
        <v>0.33063500000000001</v>
      </c>
      <c r="I1453" s="9">
        <v>3322.3037759999997</v>
      </c>
      <c r="J1453">
        <f t="shared" si="76"/>
        <v>4.35046052631579E-3</v>
      </c>
      <c r="K1453">
        <v>2.5476338863372803</v>
      </c>
      <c r="Y1453" s="9">
        <v>3322.3037759999997</v>
      </c>
      <c r="Z1453">
        <v>4.35046052631579E-3</v>
      </c>
    </row>
    <row r="1454" spans="3:26">
      <c r="C1454">
        <v>2016</v>
      </c>
      <c r="D1454">
        <v>502</v>
      </c>
      <c r="E1454" s="372">
        <v>2</v>
      </c>
      <c r="F1454" s="127">
        <v>9</v>
      </c>
      <c r="G1454" s="127">
        <v>76</v>
      </c>
      <c r="H1454" s="373">
        <v>0.38308500000000001</v>
      </c>
      <c r="I1454" s="9">
        <v>5233.2635519999994</v>
      </c>
      <c r="J1454">
        <f t="shared" si="76"/>
        <v>5.0405921052631584E-3</v>
      </c>
      <c r="K1454">
        <v>2.4127006530761719</v>
      </c>
      <c r="Y1454" s="9">
        <v>5233.2635519999994</v>
      </c>
      <c r="Z1454">
        <v>5.0405921052631584E-3</v>
      </c>
    </row>
    <row r="1455" spans="3:26">
      <c r="C1455">
        <v>2016</v>
      </c>
      <c r="D1455">
        <v>502</v>
      </c>
      <c r="E1455" s="372">
        <v>2</v>
      </c>
      <c r="F1455" s="127">
        <v>10</v>
      </c>
      <c r="G1455" s="127">
        <v>76</v>
      </c>
      <c r="H1455" s="373">
        <v>0.39724500000000001</v>
      </c>
      <c r="I1455" s="9">
        <v>5202.2139839999982</v>
      </c>
      <c r="J1455">
        <f t="shared" si="76"/>
        <v>5.2269078947368422E-3</v>
      </c>
      <c r="K1455">
        <v>2.2262308597564697</v>
      </c>
      <c r="Y1455" s="9">
        <v>5202.2139839999982</v>
      </c>
      <c r="Z1455">
        <v>5.2269078947368422E-3</v>
      </c>
    </row>
    <row r="1456" spans="3:26">
      <c r="C1456">
        <v>2016</v>
      </c>
      <c r="D1456">
        <v>502</v>
      </c>
      <c r="E1456" s="372">
        <v>2</v>
      </c>
      <c r="F1456" s="127">
        <v>11</v>
      </c>
      <c r="G1456" s="127">
        <v>76</v>
      </c>
      <c r="H1456" s="373">
        <v>0.42166500000000001</v>
      </c>
      <c r="I1456" s="9">
        <v>4966.5195360000007</v>
      </c>
      <c r="J1456">
        <f t="shared" ref="J1456:J1519" si="77">H1456/G1456</f>
        <v>5.5482236842105265E-3</v>
      </c>
      <c r="K1456">
        <v>2.1784656047821045</v>
      </c>
      <c r="Y1456" s="9">
        <v>4966.5195360000007</v>
      </c>
      <c r="Z1456">
        <v>5.5482236842105265E-3</v>
      </c>
    </row>
    <row r="1457" spans="3:26">
      <c r="C1457">
        <v>2016</v>
      </c>
      <c r="D1457">
        <v>502</v>
      </c>
      <c r="E1457" s="372">
        <v>2</v>
      </c>
      <c r="F1457" s="127">
        <v>12</v>
      </c>
      <c r="G1457" s="127">
        <v>76</v>
      </c>
      <c r="H1457" s="373">
        <v>0.39430500000000002</v>
      </c>
      <c r="I1457" s="9">
        <v>5260.0790880000004</v>
      </c>
      <c r="J1457">
        <f t="shared" si="77"/>
        <v>5.1882236842105264E-3</v>
      </c>
      <c r="K1457">
        <v>2.3331050872802734</v>
      </c>
      <c r="Y1457" s="9">
        <v>5260.0790880000004</v>
      </c>
      <c r="Z1457">
        <v>5.1882236842105264E-3</v>
      </c>
    </row>
    <row r="1458" spans="3:26">
      <c r="C1458">
        <v>2016</v>
      </c>
      <c r="D1458">
        <v>502</v>
      </c>
      <c r="E1458" s="372">
        <v>2</v>
      </c>
      <c r="F1458" s="127">
        <v>13</v>
      </c>
      <c r="G1458" s="127">
        <v>76</v>
      </c>
      <c r="H1458" s="373">
        <v>0.47075499999999998</v>
      </c>
      <c r="I1458" s="9">
        <v>5629.851216</v>
      </c>
      <c r="J1458">
        <f t="shared" si="77"/>
        <v>6.1941447368421051E-3</v>
      </c>
      <c r="K1458">
        <v>2.5702559947967529</v>
      </c>
      <c r="Y1458" s="9">
        <v>5629.851216</v>
      </c>
      <c r="Z1458">
        <v>6.1941447368421051E-3</v>
      </c>
    </row>
    <row r="1459" spans="3:26">
      <c r="C1459">
        <v>2016</v>
      </c>
      <c r="D1459">
        <v>502</v>
      </c>
      <c r="E1459" s="372">
        <v>2</v>
      </c>
      <c r="F1459" s="127">
        <v>14</v>
      </c>
      <c r="G1459" s="127">
        <v>76</v>
      </c>
      <c r="H1459" s="373">
        <v>0.37462000000000001</v>
      </c>
      <c r="I1459" s="9">
        <v>5569.1634239999994</v>
      </c>
      <c r="J1459">
        <f t="shared" si="77"/>
        <v>4.9292105263157894E-3</v>
      </c>
      <c r="K1459">
        <v>2.3002283573150635</v>
      </c>
      <c r="Y1459" s="9">
        <v>5569.1634239999994</v>
      </c>
      <c r="Z1459">
        <v>4.9292105263157894E-3</v>
      </c>
    </row>
    <row r="1460" spans="3:26">
      <c r="C1460">
        <v>2016</v>
      </c>
      <c r="D1460">
        <v>502</v>
      </c>
      <c r="E1460" s="372">
        <v>3</v>
      </c>
      <c r="F1460" s="127">
        <v>1</v>
      </c>
      <c r="G1460" s="127">
        <v>76</v>
      </c>
      <c r="H1460" s="373">
        <v>0.363205</v>
      </c>
      <c r="I1460" s="9">
        <v>2273.6751839999997</v>
      </c>
      <c r="J1460">
        <f t="shared" si="77"/>
        <v>4.7790131578947367E-3</v>
      </c>
      <c r="K1460">
        <v>2.5285003185272217</v>
      </c>
      <c r="Y1460" s="9">
        <v>2273.6751839999997</v>
      </c>
      <c r="Z1460">
        <v>4.7790131578947367E-3</v>
      </c>
    </row>
    <row r="1461" spans="3:26">
      <c r="C1461">
        <v>2016</v>
      </c>
      <c r="D1461">
        <v>502</v>
      </c>
      <c r="E1461" s="372">
        <v>3</v>
      </c>
      <c r="F1461" s="127">
        <v>2</v>
      </c>
      <c r="G1461" s="127">
        <v>76</v>
      </c>
      <c r="H1461" s="373">
        <v>0.39748499999999998</v>
      </c>
      <c r="I1461" s="9">
        <v>2721.0712320000002</v>
      </c>
      <c r="J1461">
        <f t="shared" si="77"/>
        <v>5.2300657894736842E-3</v>
      </c>
      <c r="K1461">
        <v>1.8582679033279419</v>
      </c>
      <c r="Y1461" s="9">
        <v>2721.0712320000002</v>
      </c>
      <c r="Z1461">
        <v>5.2300657894736842E-3</v>
      </c>
    </row>
    <row r="1462" spans="3:26">
      <c r="C1462">
        <v>2016</v>
      </c>
      <c r="D1462">
        <v>502</v>
      </c>
      <c r="E1462" s="372">
        <v>3</v>
      </c>
      <c r="F1462" s="127">
        <v>3</v>
      </c>
      <c r="G1462" s="127">
        <v>76</v>
      </c>
      <c r="H1462" s="373">
        <v>0.40986999999999996</v>
      </c>
      <c r="I1462" s="9">
        <v>3908.0115360000004</v>
      </c>
      <c r="J1462">
        <f t="shared" si="77"/>
        <v>5.3930263157894731E-3</v>
      </c>
      <c r="K1462">
        <v>2.7043232917785645</v>
      </c>
      <c r="Y1462" s="9">
        <v>3908.0115360000004</v>
      </c>
      <c r="Z1462">
        <v>5.3930263157894731E-3</v>
      </c>
    </row>
    <row r="1463" spans="3:26">
      <c r="C1463">
        <v>2016</v>
      </c>
      <c r="D1463">
        <v>502</v>
      </c>
      <c r="E1463" s="372">
        <v>3</v>
      </c>
      <c r="F1463" s="127">
        <v>4</v>
      </c>
      <c r="G1463" s="127">
        <v>76</v>
      </c>
      <c r="H1463" s="373">
        <v>0.38331000000000004</v>
      </c>
      <c r="I1463" s="9">
        <v>4409.0386560000006</v>
      </c>
      <c r="J1463">
        <f t="shared" si="77"/>
        <v>5.0435526315789478E-3</v>
      </c>
      <c r="K1463">
        <v>2.4195446968078613</v>
      </c>
      <c r="Y1463" s="9">
        <v>4409.0386560000006</v>
      </c>
      <c r="Z1463">
        <v>5.0435526315789478E-3</v>
      </c>
    </row>
    <row r="1464" spans="3:26">
      <c r="C1464">
        <v>2016</v>
      </c>
      <c r="D1464">
        <v>502</v>
      </c>
      <c r="E1464" s="372">
        <v>3</v>
      </c>
      <c r="F1464" s="127">
        <v>5</v>
      </c>
      <c r="G1464" s="127">
        <v>76</v>
      </c>
      <c r="H1464" s="373">
        <v>0.39981</v>
      </c>
      <c r="I1464" s="9">
        <v>4811.2716960000007</v>
      </c>
      <c r="J1464">
        <f t="shared" si="77"/>
        <v>5.2606578947368421E-3</v>
      </c>
      <c r="K1464">
        <v>2.4616053104400635</v>
      </c>
      <c r="Y1464" s="9">
        <v>4811.2716960000007</v>
      </c>
      <c r="Z1464">
        <v>5.2606578947368421E-3</v>
      </c>
    </row>
    <row r="1465" spans="3:26">
      <c r="C1465">
        <v>2016</v>
      </c>
      <c r="D1465">
        <v>502</v>
      </c>
      <c r="E1465" s="372">
        <v>3</v>
      </c>
      <c r="F1465" s="127">
        <v>6</v>
      </c>
      <c r="G1465" s="127">
        <v>76</v>
      </c>
      <c r="H1465" s="373">
        <v>0.42585499999999998</v>
      </c>
      <c r="I1465" s="9">
        <v>5039.9094239999995</v>
      </c>
      <c r="J1465">
        <f t="shared" si="77"/>
        <v>5.6033552631578947E-3</v>
      </c>
      <c r="K1465">
        <v>2.7018177509307861</v>
      </c>
      <c r="Y1465" s="9">
        <v>5039.9094239999995</v>
      </c>
      <c r="Z1465">
        <v>5.6033552631578947E-3</v>
      </c>
    </row>
    <row r="1466" spans="3:26">
      <c r="C1466">
        <v>2016</v>
      </c>
      <c r="D1466">
        <v>502</v>
      </c>
      <c r="E1466" s="372">
        <v>3</v>
      </c>
      <c r="F1466" s="127">
        <v>7</v>
      </c>
      <c r="G1466" s="127">
        <v>76</v>
      </c>
      <c r="H1466" s="373">
        <v>0.41538999999999998</v>
      </c>
      <c r="I1466" s="9">
        <v>5387.1000480000002</v>
      </c>
      <c r="J1466">
        <f t="shared" si="77"/>
        <v>5.4656578947368415E-3</v>
      </c>
      <c r="K1466">
        <v>2.7302510738372803</v>
      </c>
      <c r="Y1466" s="9">
        <v>5387.1000480000002</v>
      </c>
      <c r="Z1466">
        <v>5.4656578947368415E-3</v>
      </c>
    </row>
    <row r="1467" spans="3:26">
      <c r="C1467">
        <v>2016</v>
      </c>
      <c r="D1467">
        <v>502</v>
      </c>
      <c r="E1467" s="372">
        <v>3</v>
      </c>
      <c r="F1467" s="127">
        <v>8</v>
      </c>
      <c r="G1467" s="127">
        <v>76</v>
      </c>
      <c r="H1467" s="373">
        <v>0.34193000000000001</v>
      </c>
      <c r="I1467" s="9">
        <v>4486.6625759999988</v>
      </c>
      <c r="J1467">
        <f t="shared" si="77"/>
        <v>4.4990789473684208E-3</v>
      </c>
      <c r="K1467">
        <v>2.2809088230133057</v>
      </c>
      <c r="Y1467" s="9">
        <v>4486.6625759999988</v>
      </c>
      <c r="Z1467">
        <v>4.4990789473684208E-3</v>
      </c>
    </row>
    <row r="1468" spans="3:26">
      <c r="C1468">
        <v>2016</v>
      </c>
      <c r="D1468">
        <v>502</v>
      </c>
      <c r="E1468" s="372">
        <v>3</v>
      </c>
      <c r="F1468" s="127">
        <v>9</v>
      </c>
      <c r="G1468" s="127">
        <v>76</v>
      </c>
      <c r="H1468" s="373">
        <v>0.38634999999999997</v>
      </c>
      <c r="I1468" s="9">
        <v>4980.6329759999999</v>
      </c>
      <c r="J1468">
        <f t="shared" si="77"/>
        <v>5.083552631578947E-3</v>
      </c>
      <c r="K1468">
        <v>2.4612185955047607</v>
      </c>
      <c r="Y1468" s="9">
        <v>4980.6329759999999</v>
      </c>
      <c r="Z1468">
        <v>5.083552631578947E-3</v>
      </c>
    </row>
    <row r="1469" spans="3:26">
      <c r="C1469">
        <v>2016</v>
      </c>
      <c r="D1469">
        <v>502</v>
      </c>
      <c r="E1469" s="372">
        <v>3</v>
      </c>
      <c r="F1469" s="127">
        <v>10</v>
      </c>
      <c r="G1469" s="127">
        <v>76</v>
      </c>
      <c r="H1469" s="373">
        <v>0.39737999999999996</v>
      </c>
      <c r="I1469" s="9">
        <v>4852.2006720000008</v>
      </c>
      <c r="J1469">
        <f t="shared" si="77"/>
        <v>5.2286842105263151E-3</v>
      </c>
      <c r="K1469">
        <v>2.4558348655700684</v>
      </c>
      <c r="Y1469" s="9">
        <v>4852.2006720000008</v>
      </c>
      <c r="Z1469">
        <v>5.2286842105263151E-3</v>
      </c>
    </row>
    <row r="1470" spans="3:26">
      <c r="C1470">
        <v>2016</v>
      </c>
      <c r="D1470">
        <v>502</v>
      </c>
      <c r="E1470" s="372">
        <v>3</v>
      </c>
      <c r="F1470" s="127">
        <v>11</v>
      </c>
      <c r="G1470" s="127">
        <v>76</v>
      </c>
      <c r="H1470" s="373">
        <v>0.41936499999999999</v>
      </c>
      <c r="I1470" s="9">
        <v>5346.1710719999992</v>
      </c>
      <c r="J1470">
        <f t="shared" si="77"/>
        <v>5.5179605263157893E-3</v>
      </c>
      <c r="K1470">
        <v>2.6301701068878174</v>
      </c>
      <c r="Y1470" s="9">
        <v>5346.1710719999992</v>
      </c>
      <c r="Z1470">
        <v>5.5179605263157893E-3</v>
      </c>
    </row>
    <row r="1471" spans="3:26">
      <c r="C1471">
        <v>2016</v>
      </c>
      <c r="D1471">
        <v>502</v>
      </c>
      <c r="E1471" s="372">
        <v>3</v>
      </c>
      <c r="F1471" s="127">
        <v>12</v>
      </c>
      <c r="G1471" s="127">
        <v>76</v>
      </c>
      <c r="H1471" s="373">
        <v>0.425205</v>
      </c>
      <c r="I1471" s="9">
        <v>5000.3917919999985</v>
      </c>
      <c r="J1471">
        <f t="shared" si="77"/>
        <v>5.5948026315789474E-3</v>
      </c>
      <c r="K1471">
        <v>2.0152280330657959</v>
      </c>
      <c r="Y1471" s="9">
        <v>5000.3917919999985</v>
      </c>
      <c r="Z1471">
        <v>5.5948026315789474E-3</v>
      </c>
    </row>
    <row r="1472" spans="3:26">
      <c r="C1472">
        <v>2016</v>
      </c>
      <c r="D1472">
        <v>502</v>
      </c>
      <c r="E1472" s="372">
        <v>3</v>
      </c>
      <c r="F1472" s="127">
        <v>13</v>
      </c>
      <c r="G1472" s="127">
        <v>76</v>
      </c>
      <c r="H1472" s="373">
        <v>0.44449499999999997</v>
      </c>
      <c r="I1472" s="9">
        <v>5325.0009120000004</v>
      </c>
      <c r="J1472">
        <f t="shared" si="77"/>
        <v>5.848618421052631E-3</v>
      </c>
      <c r="K1472">
        <v>2.5533089637756348</v>
      </c>
      <c r="Y1472" s="9">
        <v>5325.0009120000004</v>
      </c>
      <c r="Z1472">
        <v>5.848618421052631E-3</v>
      </c>
    </row>
    <row r="1473" spans="3:26">
      <c r="C1473">
        <v>2016</v>
      </c>
      <c r="D1473">
        <v>502</v>
      </c>
      <c r="E1473" s="372">
        <v>3</v>
      </c>
      <c r="F1473" s="127">
        <v>14</v>
      </c>
      <c r="G1473" s="127">
        <v>76</v>
      </c>
      <c r="H1473" s="373">
        <v>0.41910000000000003</v>
      </c>
      <c r="I1473" s="9">
        <v>4898.7750239999987</v>
      </c>
      <c r="J1473">
        <f t="shared" si="77"/>
        <v>5.5144736842105265E-3</v>
      </c>
      <c r="K1473">
        <v>2.283851146697998</v>
      </c>
      <c r="Y1473" s="9">
        <v>4898.7750239999987</v>
      </c>
      <c r="Z1473">
        <v>5.5144736842105265E-3</v>
      </c>
    </row>
    <row r="1474" spans="3:26">
      <c r="C1474">
        <v>2016</v>
      </c>
      <c r="D1474">
        <v>502</v>
      </c>
      <c r="E1474" s="372">
        <v>4</v>
      </c>
      <c r="F1474" s="127">
        <v>1</v>
      </c>
      <c r="G1474" s="127">
        <v>76</v>
      </c>
      <c r="H1474" s="373">
        <v>0.37060499999999996</v>
      </c>
      <c r="I1474" s="9">
        <v>2248.2709919999993</v>
      </c>
      <c r="J1474">
        <f t="shared" si="77"/>
        <v>4.8763815789473683E-3</v>
      </c>
      <c r="K1474">
        <v>2.2555255889892578</v>
      </c>
      <c r="Y1474" s="9">
        <v>2248.2709919999993</v>
      </c>
      <c r="Z1474">
        <v>4.8763815789473683E-3</v>
      </c>
    </row>
    <row r="1475" spans="3:26">
      <c r="C1475">
        <v>2016</v>
      </c>
      <c r="D1475">
        <v>502</v>
      </c>
      <c r="E1475" s="372">
        <v>4</v>
      </c>
      <c r="F1475" s="127">
        <v>2</v>
      </c>
      <c r="G1475" s="127">
        <v>76</v>
      </c>
      <c r="H1475" s="373">
        <v>0.39093500000000003</v>
      </c>
      <c r="I1475" s="9">
        <v>2695.6670400000007</v>
      </c>
      <c r="J1475">
        <f t="shared" si="77"/>
        <v>5.1438815789473687E-3</v>
      </c>
      <c r="K1475">
        <v>2.0128376483917236</v>
      </c>
      <c r="Y1475" s="9">
        <v>2695.6670400000007</v>
      </c>
      <c r="Z1475">
        <v>5.1438815789473687E-3</v>
      </c>
    </row>
    <row r="1476" spans="3:26">
      <c r="C1476">
        <v>2016</v>
      </c>
      <c r="D1476">
        <v>502</v>
      </c>
      <c r="E1476" s="372">
        <v>4</v>
      </c>
      <c r="F1476" s="127">
        <v>3</v>
      </c>
      <c r="G1476" s="127">
        <v>76</v>
      </c>
      <c r="H1476" s="373">
        <v>0.35348000000000002</v>
      </c>
      <c r="I1476" s="9">
        <v>2852.3262240000008</v>
      </c>
      <c r="J1476">
        <f t="shared" si="77"/>
        <v>4.6510526315789473E-3</v>
      </c>
      <c r="K1476">
        <v>2.4653749465942383</v>
      </c>
      <c r="Y1476" s="9">
        <v>2852.3262240000008</v>
      </c>
      <c r="Z1476">
        <v>4.6510526315789473E-3</v>
      </c>
    </row>
    <row r="1477" spans="3:26">
      <c r="C1477">
        <v>2016</v>
      </c>
      <c r="D1477">
        <v>502</v>
      </c>
      <c r="E1477" s="372">
        <v>4</v>
      </c>
      <c r="F1477" s="127">
        <v>4</v>
      </c>
      <c r="G1477" s="127">
        <v>76</v>
      </c>
      <c r="H1477" s="373">
        <v>0.44420500000000002</v>
      </c>
      <c r="I1477" s="9">
        <v>3549.5301599999998</v>
      </c>
      <c r="J1477">
        <f t="shared" si="77"/>
        <v>5.8448026315789476E-3</v>
      </c>
      <c r="K1477">
        <v>2.4275298118591309</v>
      </c>
      <c r="Y1477" s="9">
        <v>3549.5301599999998</v>
      </c>
      <c r="Z1477">
        <v>5.8448026315789476E-3</v>
      </c>
    </row>
    <row r="1478" spans="3:26">
      <c r="C1478">
        <v>2016</v>
      </c>
      <c r="D1478">
        <v>502</v>
      </c>
      <c r="E1478" s="372">
        <v>4</v>
      </c>
      <c r="F1478" s="127">
        <v>5</v>
      </c>
      <c r="G1478" s="127">
        <v>76</v>
      </c>
      <c r="H1478" s="373">
        <v>0.42915999999999999</v>
      </c>
      <c r="I1478" s="9">
        <v>4948.1720640000003</v>
      </c>
      <c r="J1478">
        <f t="shared" si="77"/>
        <v>5.6468421052631576E-3</v>
      </c>
      <c r="K1478">
        <v>2.6154611110687256</v>
      </c>
      <c r="Y1478" s="9">
        <v>4948.1720640000003</v>
      </c>
      <c r="Z1478">
        <v>5.6468421052631576E-3</v>
      </c>
    </row>
    <row r="1479" spans="3:26">
      <c r="C1479">
        <v>2016</v>
      </c>
      <c r="D1479">
        <v>502</v>
      </c>
      <c r="E1479" s="372">
        <v>4</v>
      </c>
      <c r="F1479" s="127">
        <v>6</v>
      </c>
      <c r="G1479" s="127">
        <v>76</v>
      </c>
      <c r="H1479" s="373">
        <v>0.43619999999999998</v>
      </c>
      <c r="I1479" s="9">
        <v>5272.7811839999986</v>
      </c>
      <c r="J1479">
        <f t="shared" si="77"/>
        <v>5.7394736842105261E-3</v>
      </c>
      <c r="K1479">
        <v>2.5392673015594482</v>
      </c>
      <c r="Y1479" s="9">
        <v>5272.7811839999986</v>
      </c>
      <c r="Z1479">
        <v>5.7394736842105261E-3</v>
      </c>
    </row>
    <row r="1480" spans="3:26">
      <c r="C1480">
        <v>2016</v>
      </c>
      <c r="D1480">
        <v>502</v>
      </c>
      <c r="E1480" s="372">
        <v>4</v>
      </c>
      <c r="F1480" s="127">
        <v>7</v>
      </c>
      <c r="G1480" s="127">
        <v>76</v>
      </c>
      <c r="H1480" s="373">
        <v>0.45228999999999997</v>
      </c>
      <c r="I1480" s="9">
        <v>5267.135808</v>
      </c>
      <c r="J1480">
        <f t="shared" si="77"/>
        <v>5.9511842105263151E-3</v>
      </c>
      <c r="K1480">
        <v>2.6466310024261475</v>
      </c>
      <c r="Y1480" s="9">
        <v>5267.135808</v>
      </c>
      <c r="Z1480">
        <v>5.9511842105263151E-3</v>
      </c>
    </row>
    <row r="1481" spans="3:26">
      <c r="C1481">
        <v>2016</v>
      </c>
      <c r="D1481">
        <v>502</v>
      </c>
      <c r="E1481" s="372">
        <v>4</v>
      </c>
      <c r="F1481" s="127">
        <v>8</v>
      </c>
      <c r="G1481" s="127">
        <v>76</v>
      </c>
      <c r="H1481" s="373">
        <v>0.365035</v>
      </c>
      <c r="I1481" s="9">
        <v>4126.7698559999999</v>
      </c>
      <c r="J1481">
        <f t="shared" si="77"/>
        <v>4.8030921052631577E-3</v>
      </c>
      <c r="K1481">
        <v>2.3297531604766846</v>
      </c>
      <c r="Y1481" s="9">
        <v>4126.7698559999999</v>
      </c>
      <c r="Z1481">
        <v>4.8030921052631577E-3</v>
      </c>
    </row>
    <row r="1482" spans="3:26">
      <c r="C1482">
        <v>2016</v>
      </c>
      <c r="D1482">
        <v>502</v>
      </c>
      <c r="E1482" s="372">
        <v>4</v>
      </c>
      <c r="F1482" s="127">
        <v>9</v>
      </c>
      <c r="G1482" s="127">
        <v>76</v>
      </c>
      <c r="H1482" s="373">
        <v>0.388625</v>
      </c>
      <c r="I1482" s="9">
        <v>4698.364176</v>
      </c>
      <c r="J1482">
        <f t="shared" si="77"/>
        <v>5.1134868421052635E-3</v>
      </c>
      <c r="K1482">
        <v>2.316577672958374</v>
      </c>
      <c r="Y1482" s="9">
        <v>4698.364176</v>
      </c>
      <c r="Z1482">
        <v>5.1134868421052635E-3</v>
      </c>
    </row>
    <row r="1483" spans="3:26">
      <c r="C1483">
        <v>2016</v>
      </c>
      <c r="D1483">
        <v>502</v>
      </c>
      <c r="E1483" s="372">
        <v>4</v>
      </c>
      <c r="F1483" s="127">
        <v>10</v>
      </c>
      <c r="G1483" s="127">
        <v>76</v>
      </c>
      <c r="H1483" s="373">
        <v>0.42199500000000001</v>
      </c>
      <c r="I1483" s="9">
        <v>5175.3984480000008</v>
      </c>
      <c r="J1483">
        <f t="shared" si="77"/>
        <v>5.5525657894736841E-3</v>
      </c>
      <c r="K1483">
        <v>2.2817764282226563</v>
      </c>
      <c r="Y1483" s="9">
        <v>5175.3984480000008</v>
      </c>
      <c r="Z1483">
        <v>5.5525657894736841E-3</v>
      </c>
    </row>
    <row r="1484" spans="3:26">
      <c r="C1484">
        <v>2016</v>
      </c>
      <c r="D1484">
        <v>502</v>
      </c>
      <c r="E1484" s="372">
        <v>4</v>
      </c>
      <c r="F1484" s="127">
        <v>11</v>
      </c>
      <c r="G1484" s="127">
        <v>76</v>
      </c>
      <c r="H1484" s="373">
        <v>0.40785000000000005</v>
      </c>
      <c r="I1484" s="9">
        <v>4222.7412480000003</v>
      </c>
      <c r="J1484">
        <f t="shared" si="77"/>
        <v>5.3664473684210531E-3</v>
      </c>
      <c r="K1484">
        <v>2.2143385410308838</v>
      </c>
      <c r="Y1484" s="9">
        <v>4222.7412480000003</v>
      </c>
      <c r="Z1484">
        <v>5.3664473684210531E-3</v>
      </c>
    </row>
    <row r="1485" spans="3:26">
      <c r="C1485">
        <v>2016</v>
      </c>
      <c r="D1485">
        <v>502</v>
      </c>
      <c r="E1485" s="372">
        <v>4</v>
      </c>
      <c r="F1485" s="127">
        <v>12</v>
      </c>
      <c r="G1485" s="127">
        <v>76</v>
      </c>
      <c r="H1485" s="373">
        <v>0.39653499999999997</v>
      </c>
      <c r="I1485" s="9">
        <v>5381.4546720000008</v>
      </c>
      <c r="J1485">
        <f t="shared" si="77"/>
        <v>5.2175657894736839E-3</v>
      </c>
      <c r="K1485">
        <v>2.4478564262390137</v>
      </c>
      <c r="Y1485" s="9">
        <v>5381.4546720000008</v>
      </c>
      <c r="Z1485">
        <v>5.2175657894736839E-3</v>
      </c>
    </row>
    <row r="1486" spans="3:26">
      <c r="C1486">
        <v>2016</v>
      </c>
      <c r="D1486">
        <v>502</v>
      </c>
      <c r="E1486" s="372">
        <v>4</v>
      </c>
      <c r="F1486" s="127">
        <v>13</v>
      </c>
      <c r="G1486" s="127">
        <v>76</v>
      </c>
      <c r="H1486" s="373">
        <v>0.48122333333333334</v>
      </c>
      <c r="I1486" s="9">
        <v>5377.2206400000005</v>
      </c>
      <c r="J1486">
        <f t="shared" si="77"/>
        <v>6.3318859649122809E-3</v>
      </c>
      <c r="K1486">
        <v>2.3527202606201172</v>
      </c>
      <c r="Y1486" s="9">
        <v>5377.2206400000005</v>
      </c>
      <c r="Z1486">
        <v>6.3318859649122809E-3</v>
      </c>
    </row>
    <row r="1487" spans="3:26">
      <c r="C1487">
        <v>2016</v>
      </c>
      <c r="D1487">
        <v>502</v>
      </c>
      <c r="E1487" s="372">
        <v>4</v>
      </c>
      <c r="F1487" s="127">
        <v>14</v>
      </c>
      <c r="G1487" s="127">
        <v>76</v>
      </c>
      <c r="H1487" s="373">
        <v>0.41147</v>
      </c>
      <c r="I1487" s="9">
        <v>5007.4485119999999</v>
      </c>
      <c r="J1487">
        <f t="shared" si="77"/>
        <v>5.4140789473684208E-3</v>
      </c>
      <c r="K1487">
        <v>2.1864137649536133</v>
      </c>
      <c r="Y1487" s="9">
        <v>5007.4485119999999</v>
      </c>
      <c r="Z1487">
        <v>5.4140789473684208E-3</v>
      </c>
    </row>
    <row r="1488" spans="3:26">
      <c r="C1488">
        <v>2016</v>
      </c>
      <c r="D1488">
        <v>502</v>
      </c>
      <c r="E1488" s="372">
        <v>1</v>
      </c>
      <c r="F1488" s="127">
        <v>1</v>
      </c>
      <c r="G1488" s="127">
        <v>81</v>
      </c>
      <c r="H1488" s="373">
        <v>0.36134500000000003</v>
      </c>
      <c r="I1488" s="9">
        <v>2142.4201919999996</v>
      </c>
      <c r="J1488">
        <f t="shared" si="77"/>
        <v>4.4610493827160497E-3</v>
      </c>
      <c r="K1488">
        <v>1.9719483852386475</v>
      </c>
      <c r="Y1488" s="9">
        <v>2142.4201919999996</v>
      </c>
      <c r="Z1488">
        <v>4.4610493827160497E-3</v>
      </c>
    </row>
    <row r="1489" spans="3:26">
      <c r="C1489">
        <v>2016</v>
      </c>
      <c r="D1489">
        <v>502</v>
      </c>
      <c r="E1489" s="372">
        <v>1</v>
      </c>
      <c r="F1489" s="127">
        <v>2</v>
      </c>
      <c r="G1489" s="127">
        <v>81</v>
      </c>
      <c r="H1489" s="373">
        <v>0.226995</v>
      </c>
      <c r="I1489" s="9">
        <v>772.00516800000003</v>
      </c>
      <c r="J1489">
        <f t="shared" si="77"/>
        <v>2.8024074074074075E-3</v>
      </c>
      <c r="K1489">
        <v>1.8746379613876343</v>
      </c>
      <c r="Y1489" s="9">
        <v>772.00516800000003</v>
      </c>
      <c r="Z1489">
        <v>2.8024074074074075E-3</v>
      </c>
    </row>
    <row r="1490" spans="3:26">
      <c r="C1490">
        <v>2016</v>
      </c>
      <c r="D1490">
        <v>502</v>
      </c>
      <c r="E1490" s="372">
        <v>1</v>
      </c>
      <c r="F1490" s="127">
        <v>3</v>
      </c>
      <c r="G1490" s="127">
        <v>81</v>
      </c>
      <c r="H1490" s="373">
        <v>0.42529</v>
      </c>
      <c r="I1490" s="9">
        <v>3285.6088319999994</v>
      </c>
      <c r="J1490">
        <f t="shared" si="77"/>
        <v>5.2504938271604939E-3</v>
      </c>
      <c r="K1490">
        <v>1.9373047351837158</v>
      </c>
      <c r="Y1490" s="9">
        <v>3285.6088319999994</v>
      </c>
      <c r="Z1490">
        <v>5.2504938271604939E-3</v>
      </c>
    </row>
    <row r="1491" spans="3:26">
      <c r="C1491">
        <v>2016</v>
      </c>
      <c r="D1491">
        <v>502</v>
      </c>
      <c r="E1491" s="372">
        <v>1</v>
      </c>
      <c r="F1491" s="127">
        <v>4</v>
      </c>
      <c r="G1491" s="127">
        <v>81</v>
      </c>
      <c r="H1491" s="373">
        <v>0.44006333333333331</v>
      </c>
      <c r="I1491" s="9">
        <v>2850.9148799999994</v>
      </c>
      <c r="J1491">
        <f t="shared" si="77"/>
        <v>5.4328806584362137E-3</v>
      </c>
      <c r="K1491">
        <v>2.0914719104766846</v>
      </c>
      <c r="Y1491" s="9">
        <v>2850.9148799999994</v>
      </c>
      <c r="Z1491">
        <v>5.4328806584362137E-3</v>
      </c>
    </row>
    <row r="1492" spans="3:26">
      <c r="C1492">
        <v>2016</v>
      </c>
      <c r="D1492">
        <v>502</v>
      </c>
      <c r="E1492" s="372">
        <v>1</v>
      </c>
      <c r="F1492" s="127">
        <v>5</v>
      </c>
      <c r="G1492" s="127">
        <v>81</v>
      </c>
      <c r="H1492" s="373">
        <v>0.47530499999999998</v>
      </c>
      <c r="I1492" s="9">
        <v>4684.250736</v>
      </c>
      <c r="J1492">
        <f t="shared" si="77"/>
        <v>5.8679629629629628E-3</v>
      </c>
      <c r="K1492">
        <v>2.5064704418182373</v>
      </c>
      <c r="Y1492" s="9">
        <v>4684.250736</v>
      </c>
      <c r="Z1492">
        <v>5.8679629629629628E-3</v>
      </c>
    </row>
    <row r="1493" spans="3:26">
      <c r="C1493">
        <v>2016</v>
      </c>
      <c r="D1493">
        <v>502</v>
      </c>
      <c r="E1493" s="372">
        <v>1</v>
      </c>
      <c r="F1493" s="127">
        <v>6</v>
      </c>
      <c r="G1493" s="127">
        <v>81</v>
      </c>
      <c r="H1493" s="373">
        <v>0.44955000000000001</v>
      </c>
      <c r="I1493" s="9">
        <v>4641.9104160000006</v>
      </c>
      <c r="J1493">
        <f t="shared" si="77"/>
        <v>5.5500000000000002E-3</v>
      </c>
      <c r="K1493">
        <v>2.5266757011413574</v>
      </c>
      <c r="Y1493" s="9">
        <v>4641.9104160000006</v>
      </c>
      <c r="Z1493">
        <v>5.5500000000000002E-3</v>
      </c>
    </row>
    <row r="1494" spans="3:26">
      <c r="C1494">
        <v>2016</v>
      </c>
      <c r="D1494">
        <v>502</v>
      </c>
      <c r="E1494" s="372">
        <v>1</v>
      </c>
      <c r="F1494" s="127">
        <v>7</v>
      </c>
      <c r="G1494" s="127">
        <v>81</v>
      </c>
      <c r="H1494" s="373">
        <v>0.482985</v>
      </c>
      <c r="I1494" s="9">
        <v>5315.1215040000006</v>
      </c>
      <c r="J1494">
        <f t="shared" si="77"/>
        <v>5.9627777777777778E-3</v>
      </c>
      <c r="K1494">
        <v>2.6303417682647705</v>
      </c>
      <c r="Y1494" s="9">
        <v>5315.1215040000006</v>
      </c>
      <c r="Z1494">
        <v>5.9627777777777778E-3</v>
      </c>
    </row>
    <row r="1495" spans="3:26">
      <c r="C1495">
        <v>2016</v>
      </c>
      <c r="D1495">
        <v>502</v>
      </c>
      <c r="E1495" s="372">
        <v>1</v>
      </c>
      <c r="F1495" s="127">
        <v>8</v>
      </c>
      <c r="G1495" s="127">
        <v>81</v>
      </c>
      <c r="H1495" s="373">
        <v>0.35462499999999997</v>
      </c>
      <c r="I1495" s="9">
        <v>2646.2700000000004</v>
      </c>
      <c r="J1495">
        <f t="shared" si="77"/>
        <v>4.3780864197530862E-3</v>
      </c>
      <c r="K1495">
        <v>2.5030362606048584</v>
      </c>
      <c r="Y1495" s="9">
        <v>2646.2700000000004</v>
      </c>
      <c r="Z1495">
        <v>4.3780864197530862E-3</v>
      </c>
    </row>
    <row r="1496" spans="3:26">
      <c r="C1496">
        <v>2016</v>
      </c>
      <c r="D1496">
        <v>502</v>
      </c>
      <c r="E1496" s="372">
        <v>1</v>
      </c>
      <c r="F1496" s="127">
        <v>9</v>
      </c>
      <c r="G1496" s="127">
        <v>81</v>
      </c>
      <c r="H1496" s="373">
        <v>0.44416</v>
      </c>
      <c r="I1496" s="9">
        <v>4358.2302719999998</v>
      </c>
      <c r="J1496">
        <f t="shared" si="77"/>
        <v>5.4834567901234565E-3</v>
      </c>
      <c r="K1496">
        <v>2.5487105846405029</v>
      </c>
      <c r="Y1496" s="9">
        <v>4358.2302719999998</v>
      </c>
      <c r="Z1496">
        <v>5.4834567901234565E-3</v>
      </c>
    </row>
    <row r="1497" spans="3:26">
      <c r="C1497">
        <v>2016</v>
      </c>
      <c r="D1497">
        <v>502</v>
      </c>
      <c r="E1497" s="372">
        <v>1</v>
      </c>
      <c r="F1497" s="127">
        <v>10</v>
      </c>
      <c r="G1497" s="127">
        <v>81</v>
      </c>
      <c r="H1497" s="373">
        <v>0.46676499999999999</v>
      </c>
      <c r="I1497" s="9">
        <v>4259.4361920000001</v>
      </c>
      <c r="J1497">
        <f t="shared" si="77"/>
        <v>5.7625308641975305E-3</v>
      </c>
      <c r="K1497">
        <v>2.5033195018768311</v>
      </c>
      <c r="Y1497" s="9">
        <v>4259.4361920000001</v>
      </c>
      <c r="Z1497">
        <v>5.7625308641975305E-3</v>
      </c>
    </row>
    <row r="1498" spans="3:26">
      <c r="C1498">
        <v>2016</v>
      </c>
      <c r="D1498">
        <v>502</v>
      </c>
      <c r="E1498" s="372">
        <v>1</v>
      </c>
      <c r="F1498" s="127">
        <v>11</v>
      </c>
      <c r="G1498" s="127">
        <v>81</v>
      </c>
      <c r="H1498" s="373">
        <v>0.45689999999999997</v>
      </c>
      <c r="I1498" s="9">
        <v>5277.0152160000007</v>
      </c>
      <c r="J1498">
        <f t="shared" si="77"/>
        <v>5.6407407407407404E-3</v>
      </c>
      <c r="K1498">
        <v>2.6516683101654053</v>
      </c>
      <c r="Y1498" s="9">
        <v>5277.0152160000007</v>
      </c>
      <c r="Z1498">
        <v>5.6407407407407404E-3</v>
      </c>
    </row>
    <row r="1499" spans="3:26">
      <c r="C1499">
        <v>2016</v>
      </c>
      <c r="D1499">
        <v>502</v>
      </c>
      <c r="E1499" s="372">
        <v>1</v>
      </c>
      <c r="F1499" s="127">
        <v>12</v>
      </c>
      <c r="G1499" s="127">
        <v>81</v>
      </c>
      <c r="H1499" s="373">
        <v>0.47572499999999995</v>
      </c>
      <c r="I1499" s="9">
        <v>5247.3769919999995</v>
      </c>
      <c r="J1499">
        <f t="shared" si="77"/>
        <v>5.8731481481481473E-3</v>
      </c>
      <c r="K1499">
        <v>2.459930419921875</v>
      </c>
      <c r="Y1499" s="9">
        <v>5247.3769919999995</v>
      </c>
      <c r="Z1499">
        <v>5.8731481481481473E-3</v>
      </c>
    </row>
    <row r="1500" spans="3:26">
      <c r="C1500">
        <v>2016</v>
      </c>
      <c r="D1500">
        <v>502</v>
      </c>
      <c r="E1500" s="372">
        <v>1</v>
      </c>
      <c r="F1500" s="127">
        <v>13</v>
      </c>
      <c r="G1500" s="127">
        <v>81</v>
      </c>
      <c r="H1500" s="373">
        <v>0.53327999999999998</v>
      </c>
      <c r="I1500" s="9">
        <v>5384.2773599999982</v>
      </c>
      <c r="J1500">
        <f t="shared" si="77"/>
        <v>6.5837037037037036E-3</v>
      </c>
      <c r="K1500">
        <v>2.7310118675231934</v>
      </c>
      <c r="Y1500" s="9">
        <v>5384.2773599999982</v>
      </c>
      <c r="Z1500">
        <v>6.5837037037037036E-3</v>
      </c>
    </row>
    <row r="1501" spans="3:26">
      <c r="C1501">
        <v>2016</v>
      </c>
      <c r="D1501">
        <v>502</v>
      </c>
      <c r="E1501" s="372">
        <v>1</v>
      </c>
      <c r="F1501" s="127">
        <v>14</v>
      </c>
      <c r="G1501" s="127">
        <v>81</v>
      </c>
      <c r="H1501" s="373">
        <v>0.45433499999999999</v>
      </c>
      <c r="I1501" s="9">
        <v>4307.4218880000008</v>
      </c>
      <c r="J1501">
        <f t="shared" si="77"/>
        <v>5.6090740740740736E-3</v>
      </c>
      <c r="K1501">
        <v>2.4157013893127441</v>
      </c>
      <c r="Y1501" s="9">
        <v>4307.4218880000008</v>
      </c>
      <c r="Z1501">
        <v>5.6090740740740736E-3</v>
      </c>
    </row>
    <row r="1502" spans="3:26">
      <c r="C1502">
        <v>2016</v>
      </c>
      <c r="D1502">
        <v>502</v>
      </c>
      <c r="E1502" s="372">
        <v>2</v>
      </c>
      <c r="F1502" s="127">
        <v>1</v>
      </c>
      <c r="G1502" s="127">
        <v>81</v>
      </c>
      <c r="H1502" s="373">
        <v>0.32104500000000002</v>
      </c>
      <c r="I1502" s="9">
        <v>1589.173344</v>
      </c>
      <c r="J1502">
        <f t="shared" si="77"/>
        <v>3.963518518518519E-3</v>
      </c>
      <c r="K1502">
        <v>2.0048251152038574</v>
      </c>
      <c r="Y1502" s="9">
        <v>1589.173344</v>
      </c>
      <c r="Z1502">
        <v>3.963518518518519E-3</v>
      </c>
    </row>
    <row r="1503" spans="3:26">
      <c r="C1503">
        <v>2016</v>
      </c>
      <c r="D1503">
        <v>502</v>
      </c>
      <c r="E1503" s="372">
        <v>2</v>
      </c>
      <c r="F1503" s="127">
        <v>2</v>
      </c>
      <c r="G1503" s="127">
        <v>81</v>
      </c>
      <c r="H1503" s="373">
        <v>0.393285</v>
      </c>
      <c r="I1503" s="9">
        <v>1563.7691520000001</v>
      </c>
      <c r="J1503">
        <f t="shared" si="77"/>
        <v>4.8553703703703701E-3</v>
      </c>
      <c r="K1503">
        <v>1.750579833984375</v>
      </c>
      <c r="Y1503" s="9">
        <v>1563.7691520000001</v>
      </c>
      <c r="Z1503">
        <v>4.8553703703703701E-3</v>
      </c>
    </row>
    <row r="1504" spans="3:26">
      <c r="C1504">
        <v>2016</v>
      </c>
      <c r="D1504">
        <v>502</v>
      </c>
      <c r="E1504" s="372">
        <v>2</v>
      </c>
      <c r="F1504" s="127">
        <v>3</v>
      </c>
      <c r="G1504" s="127">
        <v>81</v>
      </c>
      <c r="H1504" s="373">
        <v>0.40573999999999999</v>
      </c>
      <c r="I1504" s="9">
        <v>2745.0640800000001</v>
      </c>
      <c r="J1504">
        <f t="shared" si="77"/>
        <v>5.0091358024691359E-3</v>
      </c>
      <c r="K1504">
        <v>2.0401661396026611</v>
      </c>
      <c r="Y1504" s="9">
        <v>2745.0640800000001</v>
      </c>
      <c r="Z1504">
        <v>5.0091358024691359E-3</v>
      </c>
    </row>
    <row r="1505" spans="3:26">
      <c r="C1505">
        <v>2016</v>
      </c>
      <c r="D1505">
        <v>502</v>
      </c>
      <c r="E1505" s="372">
        <v>2</v>
      </c>
      <c r="F1505" s="127">
        <v>4</v>
      </c>
      <c r="G1505" s="127">
        <v>81</v>
      </c>
      <c r="H1505" s="373">
        <v>0.51291500000000001</v>
      </c>
      <c r="I1505" s="9">
        <v>2431.7457119999999</v>
      </c>
      <c r="J1505">
        <f t="shared" si="77"/>
        <v>6.3322839506172839E-3</v>
      </c>
      <c r="K1505">
        <v>2.4253149032592773</v>
      </c>
      <c r="Y1505" s="9">
        <v>2431.7457119999999</v>
      </c>
      <c r="Z1505">
        <v>6.3322839506172839E-3</v>
      </c>
    </row>
    <row r="1506" spans="3:26">
      <c r="C1506">
        <v>2016</v>
      </c>
      <c r="D1506">
        <v>502</v>
      </c>
      <c r="E1506" s="372">
        <v>2</v>
      </c>
      <c r="F1506" s="127">
        <v>5</v>
      </c>
      <c r="G1506" s="127">
        <v>81</v>
      </c>
      <c r="H1506" s="373">
        <v>0.45715</v>
      </c>
      <c r="I1506" s="9">
        <v>3240.4458240000013</v>
      </c>
      <c r="J1506">
        <f t="shared" si="77"/>
        <v>5.6438271604938271E-3</v>
      </c>
      <c r="K1506">
        <v>2.3660225868225098</v>
      </c>
      <c r="Y1506" s="9">
        <v>3240.4458240000013</v>
      </c>
      <c r="Z1506">
        <v>5.6438271604938271E-3</v>
      </c>
    </row>
    <row r="1507" spans="3:26">
      <c r="C1507">
        <v>2016</v>
      </c>
      <c r="D1507">
        <v>502</v>
      </c>
      <c r="E1507" s="372">
        <v>2</v>
      </c>
      <c r="F1507" s="127">
        <v>6</v>
      </c>
      <c r="G1507" s="127">
        <v>81</v>
      </c>
      <c r="H1507" s="373">
        <v>0.47814000000000001</v>
      </c>
      <c r="I1507" s="9">
        <v>5521.1777279999988</v>
      </c>
      <c r="J1507">
        <f t="shared" si="77"/>
        <v>5.9029629629629632E-3</v>
      </c>
      <c r="K1507">
        <v>2.3906002044677734</v>
      </c>
      <c r="Y1507" s="9">
        <v>5521.1777279999988</v>
      </c>
      <c r="Z1507">
        <v>5.9029629629629632E-3</v>
      </c>
    </row>
    <row r="1508" spans="3:26">
      <c r="C1508">
        <v>2016</v>
      </c>
      <c r="D1508">
        <v>502</v>
      </c>
      <c r="E1508" s="372">
        <v>2</v>
      </c>
      <c r="F1508" s="127">
        <v>7</v>
      </c>
      <c r="G1508" s="127">
        <v>81</v>
      </c>
      <c r="H1508" s="373">
        <v>0.45206999999999997</v>
      </c>
      <c r="I1508" s="9">
        <v>5483.0714400000006</v>
      </c>
      <c r="J1508">
        <f t="shared" si="77"/>
        <v>5.5811111111111105E-3</v>
      </c>
      <c r="K1508">
        <v>2.4016907215118408</v>
      </c>
      <c r="Y1508" s="9">
        <v>5483.0714400000006</v>
      </c>
      <c r="Z1508">
        <v>5.5811111111111105E-3</v>
      </c>
    </row>
    <row r="1509" spans="3:26">
      <c r="C1509">
        <v>2016</v>
      </c>
      <c r="D1509">
        <v>502</v>
      </c>
      <c r="E1509" s="372">
        <v>2</v>
      </c>
      <c r="F1509" s="127">
        <v>8</v>
      </c>
      <c r="G1509" s="127">
        <v>81</v>
      </c>
      <c r="H1509" s="373">
        <v>0.37668999999999997</v>
      </c>
      <c r="I1509" s="9">
        <v>3322.3037759999997</v>
      </c>
      <c r="J1509">
        <f t="shared" si="77"/>
        <v>4.6504938271604932E-3</v>
      </c>
      <c r="K1509">
        <v>2.4813487529754639</v>
      </c>
      <c r="Y1509" s="9">
        <v>3322.3037759999997</v>
      </c>
      <c r="Z1509">
        <v>4.6504938271604932E-3</v>
      </c>
    </row>
    <row r="1510" spans="3:26">
      <c r="C1510">
        <v>2016</v>
      </c>
      <c r="D1510">
        <v>502</v>
      </c>
      <c r="E1510" s="372">
        <v>2</v>
      </c>
      <c r="F1510" s="127">
        <v>9</v>
      </c>
      <c r="G1510" s="127">
        <v>81</v>
      </c>
      <c r="H1510" s="373">
        <v>0.41265000000000002</v>
      </c>
      <c r="I1510" s="9">
        <v>5233.2635519999994</v>
      </c>
      <c r="J1510">
        <f t="shared" si="77"/>
        <v>5.0944444444444448E-3</v>
      </c>
      <c r="K1510">
        <v>2.4799263477325439</v>
      </c>
      <c r="Y1510" s="9">
        <v>5233.2635519999994</v>
      </c>
      <c r="Z1510">
        <v>5.0944444444444448E-3</v>
      </c>
    </row>
    <row r="1511" spans="3:26">
      <c r="C1511">
        <v>2016</v>
      </c>
      <c r="D1511">
        <v>502</v>
      </c>
      <c r="E1511" s="372">
        <v>2</v>
      </c>
      <c r="F1511" s="127">
        <v>10</v>
      </c>
      <c r="G1511" s="127">
        <v>81</v>
      </c>
      <c r="H1511" s="373">
        <v>0.46921499999999999</v>
      </c>
      <c r="I1511" s="9">
        <v>5202.2139839999982</v>
      </c>
      <c r="J1511">
        <f t="shared" si="77"/>
        <v>5.7927777777777778E-3</v>
      </c>
      <c r="K1511">
        <v>2.5689821243286133</v>
      </c>
      <c r="Y1511" s="9">
        <v>5202.2139839999982</v>
      </c>
      <c r="Z1511">
        <v>5.7927777777777778E-3</v>
      </c>
    </row>
    <row r="1512" spans="3:26">
      <c r="C1512">
        <v>2016</v>
      </c>
      <c r="D1512">
        <v>502</v>
      </c>
      <c r="E1512" s="372">
        <v>2</v>
      </c>
      <c r="F1512" s="127">
        <v>11</v>
      </c>
      <c r="G1512" s="127">
        <v>81</v>
      </c>
      <c r="H1512" s="373">
        <v>0.476935</v>
      </c>
      <c r="I1512" s="9">
        <v>4966.5195360000007</v>
      </c>
      <c r="J1512">
        <f t="shared" si="77"/>
        <v>5.8880864197530863E-3</v>
      </c>
      <c r="K1512">
        <v>2.4563968181610107</v>
      </c>
      <c r="Y1512" s="9">
        <v>4966.5195360000007</v>
      </c>
      <c r="Z1512">
        <v>5.8880864197530863E-3</v>
      </c>
    </row>
    <row r="1513" spans="3:26">
      <c r="C1513">
        <v>2016</v>
      </c>
      <c r="D1513">
        <v>502</v>
      </c>
      <c r="E1513" s="372">
        <v>2</v>
      </c>
      <c r="F1513" s="127">
        <v>12</v>
      </c>
      <c r="G1513" s="127">
        <v>81</v>
      </c>
      <c r="H1513" s="373">
        <v>0.44160500000000003</v>
      </c>
      <c r="I1513" s="9">
        <v>5260.0790880000004</v>
      </c>
      <c r="J1513">
        <f t="shared" si="77"/>
        <v>5.451913580246914E-3</v>
      </c>
      <c r="K1513">
        <v>2.4778900146484375</v>
      </c>
      <c r="Y1513" s="9">
        <v>5260.0790880000004</v>
      </c>
      <c r="Z1513">
        <v>5.451913580246914E-3</v>
      </c>
    </row>
    <row r="1514" spans="3:26">
      <c r="C1514">
        <v>2016</v>
      </c>
      <c r="D1514">
        <v>502</v>
      </c>
      <c r="E1514" s="372">
        <v>2</v>
      </c>
      <c r="F1514" s="127">
        <v>13</v>
      </c>
      <c r="G1514" s="127">
        <v>81</v>
      </c>
      <c r="H1514" s="373">
        <v>0.56594499999999992</v>
      </c>
      <c r="I1514" s="9">
        <v>5629.851216</v>
      </c>
      <c r="J1514">
        <f t="shared" si="77"/>
        <v>6.9869753086419743E-3</v>
      </c>
      <c r="K1514">
        <v>2.5899620056152344</v>
      </c>
      <c r="Y1514" s="9">
        <v>5629.851216</v>
      </c>
      <c r="Z1514">
        <v>6.9869753086419743E-3</v>
      </c>
    </row>
    <row r="1515" spans="3:26">
      <c r="C1515">
        <v>2016</v>
      </c>
      <c r="D1515">
        <v>502</v>
      </c>
      <c r="E1515" s="372">
        <v>2</v>
      </c>
      <c r="F1515" s="127">
        <v>14</v>
      </c>
      <c r="G1515" s="127">
        <v>81</v>
      </c>
      <c r="H1515" s="373">
        <v>0.44182500000000002</v>
      </c>
      <c r="I1515" s="9">
        <v>5569.1634239999994</v>
      </c>
      <c r="J1515">
        <f t="shared" si="77"/>
        <v>5.4546296296296296E-3</v>
      </c>
      <c r="K1515">
        <v>2.2398295402526855</v>
      </c>
      <c r="Y1515" s="9">
        <v>5569.1634239999994</v>
      </c>
      <c r="Z1515">
        <v>5.4546296296296296E-3</v>
      </c>
    </row>
    <row r="1516" spans="3:26">
      <c r="C1516">
        <v>2016</v>
      </c>
      <c r="D1516">
        <v>502</v>
      </c>
      <c r="E1516" s="372">
        <v>3</v>
      </c>
      <c r="F1516" s="127">
        <v>1</v>
      </c>
      <c r="G1516" s="127">
        <v>81</v>
      </c>
      <c r="H1516" s="373">
        <v>0.37570999999999999</v>
      </c>
      <c r="I1516" s="9">
        <v>2273.6751839999997</v>
      </c>
      <c r="J1516">
        <f t="shared" si="77"/>
        <v>4.638395061728395E-3</v>
      </c>
      <c r="K1516">
        <v>1.8836150169372559</v>
      </c>
      <c r="Y1516" s="9">
        <v>2273.6751839999997</v>
      </c>
      <c r="Z1516">
        <v>4.638395061728395E-3</v>
      </c>
    </row>
    <row r="1517" spans="3:26">
      <c r="C1517">
        <v>2016</v>
      </c>
      <c r="D1517">
        <v>502</v>
      </c>
      <c r="E1517" s="372">
        <v>3</v>
      </c>
      <c r="F1517" s="127">
        <v>2</v>
      </c>
      <c r="G1517" s="127">
        <v>81</v>
      </c>
      <c r="H1517" s="373">
        <v>0.43782500000000002</v>
      </c>
      <c r="I1517" s="9">
        <v>2721.0712320000002</v>
      </c>
      <c r="J1517">
        <f t="shared" si="77"/>
        <v>5.4052469135802469E-3</v>
      </c>
      <c r="K1517">
        <v>1.8406641483306885</v>
      </c>
      <c r="Y1517" s="9">
        <v>2721.0712320000002</v>
      </c>
      <c r="Z1517">
        <v>5.4052469135802469E-3</v>
      </c>
    </row>
    <row r="1518" spans="3:26">
      <c r="C1518">
        <v>2016</v>
      </c>
      <c r="D1518">
        <v>502</v>
      </c>
      <c r="E1518" s="372">
        <v>3</v>
      </c>
      <c r="F1518" s="127">
        <v>3</v>
      </c>
      <c r="G1518" s="127">
        <v>81</v>
      </c>
      <c r="H1518" s="373">
        <v>0.44928999999999997</v>
      </c>
      <c r="I1518" s="9">
        <v>3908.0115360000004</v>
      </c>
      <c r="J1518">
        <f t="shared" si="77"/>
        <v>5.5467901234567893E-3</v>
      </c>
      <c r="K1518">
        <v>2.0725944042205811</v>
      </c>
      <c r="Y1518" s="9">
        <v>3908.0115360000004</v>
      </c>
      <c r="Z1518">
        <v>5.5467901234567893E-3</v>
      </c>
    </row>
    <row r="1519" spans="3:26">
      <c r="C1519">
        <v>2016</v>
      </c>
      <c r="D1519">
        <v>502</v>
      </c>
      <c r="E1519" s="372">
        <v>3</v>
      </c>
      <c r="F1519" s="127">
        <v>4</v>
      </c>
      <c r="G1519" s="127">
        <v>81</v>
      </c>
      <c r="H1519" s="373">
        <v>0.45842499999999997</v>
      </c>
      <c r="I1519" s="9">
        <v>4409.0386560000006</v>
      </c>
      <c r="J1519">
        <f t="shared" si="77"/>
        <v>5.6595679012345678E-3</v>
      </c>
      <c r="K1519">
        <v>2.4050576686859131</v>
      </c>
      <c r="Y1519" s="9">
        <v>4409.0386560000006</v>
      </c>
      <c r="Z1519">
        <v>5.6595679012345678E-3</v>
      </c>
    </row>
    <row r="1520" spans="3:26">
      <c r="C1520">
        <v>2016</v>
      </c>
      <c r="D1520">
        <v>502</v>
      </c>
      <c r="E1520" s="372">
        <v>3</v>
      </c>
      <c r="F1520" s="127">
        <v>5</v>
      </c>
      <c r="G1520" s="127">
        <v>81</v>
      </c>
      <c r="H1520" s="373">
        <v>0.46709499999999998</v>
      </c>
      <c r="I1520" s="9">
        <v>4811.2716960000007</v>
      </c>
      <c r="J1520">
        <f t="shared" ref="J1520:J1583" si="78">H1520/G1520</f>
        <v>5.7666049382716043E-3</v>
      </c>
      <c r="K1520">
        <v>2.6628131866455078</v>
      </c>
      <c r="Y1520" s="9">
        <v>4811.2716960000007</v>
      </c>
      <c r="Z1520">
        <v>5.7666049382716043E-3</v>
      </c>
    </row>
    <row r="1521" spans="3:26">
      <c r="C1521">
        <v>2016</v>
      </c>
      <c r="D1521">
        <v>502</v>
      </c>
      <c r="E1521" s="372">
        <v>3</v>
      </c>
      <c r="F1521" s="127">
        <v>6</v>
      </c>
      <c r="G1521" s="127">
        <v>81</v>
      </c>
      <c r="H1521" s="373">
        <v>0.49423</v>
      </c>
      <c r="I1521" s="9">
        <v>5039.9094239999995</v>
      </c>
      <c r="J1521">
        <f t="shared" si="78"/>
        <v>6.1016049382716046E-3</v>
      </c>
      <c r="K1521">
        <v>2.411937952041626</v>
      </c>
      <c r="Y1521" s="9">
        <v>5039.9094239999995</v>
      </c>
      <c r="Z1521">
        <v>6.1016049382716046E-3</v>
      </c>
    </row>
    <row r="1522" spans="3:26">
      <c r="C1522">
        <v>2016</v>
      </c>
      <c r="D1522">
        <v>502</v>
      </c>
      <c r="E1522" s="372">
        <v>3</v>
      </c>
      <c r="F1522" s="127">
        <v>7</v>
      </c>
      <c r="G1522" s="127">
        <v>81</v>
      </c>
      <c r="H1522" s="373">
        <v>0.49217499999999997</v>
      </c>
      <c r="I1522" s="9">
        <v>5387.1000480000002</v>
      </c>
      <c r="J1522">
        <f t="shared" si="78"/>
        <v>6.0762345679012345E-3</v>
      </c>
      <c r="K1522">
        <v>2.499781608581543</v>
      </c>
      <c r="Y1522" s="9">
        <v>5387.1000480000002</v>
      </c>
      <c r="Z1522">
        <v>6.0762345679012345E-3</v>
      </c>
    </row>
    <row r="1523" spans="3:26">
      <c r="C1523">
        <v>2016</v>
      </c>
      <c r="D1523">
        <v>502</v>
      </c>
      <c r="E1523" s="372">
        <v>3</v>
      </c>
      <c r="F1523" s="127">
        <v>8</v>
      </c>
      <c r="G1523" s="127">
        <v>81</v>
      </c>
      <c r="H1523" s="373">
        <v>0.397345</v>
      </c>
      <c r="I1523" s="9">
        <v>4486.6625759999988</v>
      </c>
      <c r="J1523">
        <f t="shared" si="78"/>
        <v>4.9054938271604941E-3</v>
      </c>
      <c r="K1523">
        <v>2.4031765460968018</v>
      </c>
      <c r="Y1523" s="9">
        <v>4486.6625759999988</v>
      </c>
      <c r="Z1523">
        <v>4.9054938271604941E-3</v>
      </c>
    </row>
    <row r="1524" spans="3:26">
      <c r="C1524">
        <v>2016</v>
      </c>
      <c r="D1524">
        <v>502</v>
      </c>
      <c r="E1524" s="372">
        <v>3</v>
      </c>
      <c r="F1524" s="127">
        <v>9</v>
      </c>
      <c r="G1524" s="127">
        <v>81</v>
      </c>
      <c r="H1524" s="373">
        <v>0.46093000000000001</v>
      </c>
      <c r="I1524" s="9">
        <v>4980.6329759999999</v>
      </c>
      <c r="J1524">
        <f t="shared" si="78"/>
        <v>5.6904938271604942E-3</v>
      </c>
      <c r="K1524">
        <v>2.5203790664672852</v>
      </c>
      <c r="Y1524" s="9">
        <v>4980.6329759999999</v>
      </c>
      <c r="Z1524">
        <v>5.6904938271604942E-3</v>
      </c>
    </row>
    <row r="1525" spans="3:26">
      <c r="C1525">
        <v>2016</v>
      </c>
      <c r="D1525">
        <v>502</v>
      </c>
      <c r="E1525" s="372">
        <v>3</v>
      </c>
      <c r="F1525" s="127">
        <v>10</v>
      </c>
      <c r="G1525" s="127">
        <v>81</v>
      </c>
      <c r="H1525" s="373">
        <v>0.45065500000000003</v>
      </c>
      <c r="I1525" s="9">
        <v>4852.2006720000008</v>
      </c>
      <c r="J1525">
        <f t="shared" si="78"/>
        <v>5.5636419753086423E-3</v>
      </c>
      <c r="K1525">
        <v>2.4365859031677246</v>
      </c>
      <c r="Y1525" s="9">
        <v>4852.2006720000008</v>
      </c>
      <c r="Z1525">
        <v>5.5636419753086423E-3</v>
      </c>
    </row>
    <row r="1526" spans="3:26">
      <c r="C1526">
        <v>2016</v>
      </c>
      <c r="D1526">
        <v>502</v>
      </c>
      <c r="E1526" s="372">
        <v>3</v>
      </c>
      <c r="F1526" s="127">
        <v>11</v>
      </c>
      <c r="G1526" s="127">
        <v>81</v>
      </c>
      <c r="H1526" s="373">
        <v>0.48529</v>
      </c>
      <c r="I1526" s="9">
        <v>5346.1710719999992</v>
      </c>
      <c r="J1526">
        <f t="shared" si="78"/>
        <v>5.9912345679012345E-3</v>
      </c>
      <c r="K1526">
        <v>2.6150736808776855</v>
      </c>
      <c r="Y1526" s="9">
        <v>5346.1710719999992</v>
      </c>
      <c r="Z1526">
        <v>5.9912345679012345E-3</v>
      </c>
    </row>
    <row r="1527" spans="3:26">
      <c r="C1527">
        <v>2016</v>
      </c>
      <c r="D1527">
        <v>502</v>
      </c>
      <c r="E1527" s="372">
        <v>3</v>
      </c>
      <c r="F1527" s="127">
        <v>12</v>
      </c>
      <c r="G1527" s="127">
        <v>81</v>
      </c>
      <c r="H1527" s="373">
        <v>0.48609000000000002</v>
      </c>
      <c r="I1527" s="9">
        <v>5000.3917919999985</v>
      </c>
      <c r="J1527">
        <f t="shared" si="78"/>
        <v>6.0011111111111116E-3</v>
      </c>
      <c r="K1527">
        <v>2.6420543193817139</v>
      </c>
      <c r="Y1527" s="9">
        <v>5000.3917919999985</v>
      </c>
      <c r="Z1527">
        <v>6.0011111111111116E-3</v>
      </c>
    </row>
    <row r="1528" spans="3:26">
      <c r="C1528">
        <v>2016</v>
      </c>
      <c r="D1528">
        <v>502</v>
      </c>
      <c r="E1528" s="372">
        <v>3</v>
      </c>
      <c r="F1528" s="127">
        <v>13</v>
      </c>
      <c r="G1528" s="127">
        <v>81</v>
      </c>
      <c r="H1528" s="373">
        <v>0.538775</v>
      </c>
      <c r="I1528" s="9">
        <v>5325.0009120000004</v>
      </c>
      <c r="J1528">
        <f t="shared" si="78"/>
        <v>6.6515432098765434E-3</v>
      </c>
      <c r="K1528">
        <v>2.7179999351501465</v>
      </c>
      <c r="Y1528" s="9">
        <v>5325.0009120000004</v>
      </c>
      <c r="Z1528">
        <v>6.6515432098765434E-3</v>
      </c>
    </row>
    <row r="1529" spans="3:26">
      <c r="C1529">
        <v>2016</v>
      </c>
      <c r="D1529">
        <v>502</v>
      </c>
      <c r="E1529" s="372">
        <v>3</v>
      </c>
      <c r="F1529" s="127">
        <v>14</v>
      </c>
      <c r="G1529" s="127">
        <v>81</v>
      </c>
      <c r="H1529" s="373">
        <v>0.48239500000000002</v>
      </c>
      <c r="I1529" s="9">
        <v>4898.7750239999987</v>
      </c>
      <c r="J1529">
        <f t="shared" si="78"/>
        <v>5.9554938271604938E-3</v>
      </c>
      <c r="K1529">
        <v>2.4725940227508545</v>
      </c>
      <c r="Y1529" s="9">
        <v>4898.7750239999987</v>
      </c>
      <c r="Z1529">
        <v>5.9554938271604938E-3</v>
      </c>
    </row>
    <row r="1530" spans="3:26">
      <c r="C1530">
        <v>2016</v>
      </c>
      <c r="D1530">
        <v>502</v>
      </c>
      <c r="E1530" s="372">
        <v>4</v>
      </c>
      <c r="F1530" s="127">
        <v>1</v>
      </c>
      <c r="G1530" s="127">
        <v>81</v>
      </c>
      <c r="H1530" s="373">
        <v>0.38331500000000002</v>
      </c>
      <c r="I1530" s="9">
        <v>2248.2709919999993</v>
      </c>
      <c r="J1530">
        <f t="shared" si="78"/>
        <v>4.732283950617284E-3</v>
      </c>
      <c r="K1530">
        <v>2.1274874210357666</v>
      </c>
      <c r="Y1530" s="9">
        <v>2248.2709919999993</v>
      </c>
      <c r="Z1530">
        <v>4.732283950617284E-3</v>
      </c>
    </row>
    <row r="1531" spans="3:26">
      <c r="C1531">
        <v>2016</v>
      </c>
      <c r="D1531">
        <v>502</v>
      </c>
      <c r="E1531" s="372">
        <v>4</v>
      </c>
      <c r="F1531" s="127">
        <v>2</v>
      </c>
      <c r="G1531" s="127">
        <v>81</v>
      </c>
      <c r="H1531" s="373">
        <v>0.43449000000000004</v>
      </c>
      <c r="I1531" s="9">
        <v>2695.6670400000007</v>
      </c>
      <c r="J1531">
        <f t="shared" si="78"/>
        <v>5.3640740740740749E-3</v>
      </c>
      <c r="K1531">
        <v>2.0187234878540039</v>
      </c>
      <c r="Y1531" s="9">
        <v>2695.6670400000007</v>
      </c>
      <c r="Z1531">
        <v>5.3640740740740749E-3</v>
      </c>
    </row>
    <row r="1532" spans="3:26">
      <c r="C1532">
        <v>2016</v>
      </c>
      <c r="D1532">
        <v>502</v>
      </c>
      <c r="E1532" s="372">
        <v>4</v>
      </c>
      <c r="F1532" s="127">
        <v>3</v>
      </c>
      <c r="G1532" s="127">
        <v>81</v>
      </c>
      <c r="H1532" s="373">
        <v>0.41589500000000001</v>
      </c>
      <c r="I1532" s="9">
        <v>2852.3262240000008</v>
      </c>
      <c r="J1532">
        <f t="shared" si="78"/>
        <v>5.1345061728395062E-3</v>
      </c>
      <c r="K1532">
        <v>2.248833179473877</v>
      </c>
      <c r="Y1532" s="9">
        <v>2852.3262240000008</v>
      </c>
      <c r="Z1532">
        <v>5.1345061728395062E-3</v>
      </c>
    </row>
    <row r="1533" spans="3:26">
      <c r="C1533">
        <v>2016</v>
      </c>
      <c r="D1533">
        <v>502</v>
      </c>
      <c r="E1533" s="372">
        <v>4</v>
      </c>
      <c r="F1533" s="127">
        <v>4</v>
      </c>
      <c r="G1533" s="127">
        <v>81</v>
      </c>
      <c r="H1533" s="373">
        <v>0.50100499999999992</v>
      </c>
      <c r="I1533" s="9">
        <v>3549.5301599999998</v>
      </c>
      <c r="J1533">
        <f t="shared" si="78"/>
        <v>6.1852469135802463E-3</v>
      </c>
      <c r="K1533">
        <v>2.1969661712646484</v>
      </c>
      <c r="Y1533" s="9">
        <v>3549.5301599999998</v>
      </c>
      <c r="Z1533">
        <v>6.1852469135802463E-3</v>
      </c>
    </row>
    <row r="1534" spans="3:26">
      <c r="C1534">
        <v>2016</v>
      </c>
      <c r="D1534">
        <v>502</v>
      </c>
      <c r="E1534" s="372">
        <v>4</v>
      </c>
      <c r="F1534" s="127">
        <v>5</v>
      </c>
      <c r="G1534" s="127">
        <v>81</v>
      </c>
      <c r="H1534" s="373">
        <v>0.48193000000000003</v>
      </c>
      <c r="I1534" s="9">
        <v>4948.1720640000003</v>
      </c>
      <c r="J1534">
        <f t="shared" si="78"/>
        <v>5.9497530864197536E-3</v>
      </c>
      <c r="K1534">
        <v>2.4685065746307373</v>
      </c>
      <c r="Y1534" s="9">
        <v>4948.1720640000003</v>
      </c>
      <c r="Z1534">
        <v>5.9497530864197536E-3</v>
      </c>
    </row>
    <row r="1535" spans="3:26">
      <c r="C1535">
        <v>2016</v>
      </c>
      <c r="D1535">
        <v>502</v>
      </c>
      <c r="E1535" s="372">
        <v>4</v>
      </c>
      <c r="F1535" s="127">
        <v>6</v>
      </c>
      <c r="G1535" s="127">
        <v>81</v>
      </c>
      <c r="H1535" s="373">
        <v>0.53675000000000006</v>
      </c>
      <c r="I1535" s="9">
        <v>5272.7811839999986</v>
      </c>
      <c r="J1535">
        <f t="shared" si="78"/>
        <v>6.6265432098765436E-3</v>
      </c>
      <c r="K1535">
        <v>2.7621397972106934</v>
      </c>
      <c r="Y1535" s="9">
        <v>5272.7811839999986</v>
      </c>
      <c r="Z1535">
        <v>6.6265432098765436E-3</v>
      </c>
    </row>
    <row r="1536" spans="3:26">
      <c r="C1536">
        <v>2016</v>
      </c>
      <c r="D1536">
        <v>502</v>
      </c>
      <c r="E1536" s="372">
        <v>4</v>
      </c>
      <c r="F1536" s="127">
        <v>7</v>
      </c>
      <c r="G1536" s="127">
        <v>81</v>
      </c>
      <c r="H1536" s="373">
        <v>0.54245500000000002</v>
      </c>
      <c r="I1536" s="9">
        <v>5267.135808</v>
      </c>
      <c r="J1536">
        <f t="shared" si="78"/>
        <v>6.6969753086419757E-3</v>
      </c>
      <c r="K1536">
        <v>2.5299584865570068</v>
      </c>
      <c r="Y1536" s="9">
        <v>5267.135808</v>
      </c>
      <c r="Z1536">
        <v>6.6969753086419757E-3</v>
      </c>
    </row>
    <row r="1537" spans="3:26">
      <c r="C1537">
        <v>2016</v>
      </c>
      <c r="D1537">
        <v>502</v>
      </c>
      <c r="E1537" s="372">
        <v>4</v>
      </c>
      <c r="F1537" s="127">
        <v>8</v>
      </c>
      <c r="G1537" s="127">
        <v>81</v>
      </c>
      <c r="H1537" s="373">
        <v>0.41591500000000003</v>
      </c>
      <c r="I1537" s="9">
        <v>4126.7698559999999</v>
      </c>
      <c r="J1537">
        <f t="shared" si="78"/>
        <v>5.1347530864197539E-3</v>
      </c>
      <c r="K1537">
        <v>2.2140407562255859</v>
      </c>
      <c r="Y1537" s="9">
        <v>4126.7698559999999</v>
      </c>
      <c r="Z1537">
        <v>5.1347530864197539E-3</v>
      </c>
    </row>
    <row r="1538" spans="3:26">
      <c r="C1538">
        <v>2016</v>
      </c>
      <c r="D1538">
        <v>502</v>
      </c>
      <c r="E1538" s="372">
        <v>4</v>
      </c>
      <c r="F1538" s="127">
        <v>9</v>
      </c>
      <c r="G1538" s="127">
        <v>81</v>
      </c>
      <c r="H1538" s="373">
        <v>0.44612499999999999</v>
      </c>
      <c r="I1538" s="9">
        <v>4698.364176</v>
      </c>
      <c r="J1538">
        <f t="shared" si="78"/>
        <v>5.507716049382716E-3</v>
      </c>
      <c r="K1538">
        <v>2.2919292449951172</v>
      </c>
      <c r="Y1538" s="9">
        <v>4698.364176</v>
      </c>
      <c r="Z1538">
        <v>5.507716049382716E-3</v>
      </c>
    </row>
    <row r="1539" spans="3:26">
      <c r="C1539">
        <v>2016</v>
      </c>
      <c r="D1539">
        <v>502</v>
      </c>
      <c r="E1539" s="372">
        <v>4</v>
      </c>
      <c r="F1539" s="127">
        <v>10</v>
      </c>
      <c r="G1539" s="127">
        <v>81</v>
      </c>
      <c r="H1539" s="373">
        <v>0.49754999999999999</v>
      </c>
      <c r="I1539" s="9">
        <v>5175.3984480000008</v>
      </c>
      <c r="J1539">
        <f t="shared" si="78"/>
        <v>6.1425925925925927E-3</v>
      </c>
      <c r="K1539">
        <v>2.6328940391540527</v>
      </c>
      <c r="Y1539" s="9">
        <v>5175.3984480000008</v>
      </c>
      <c r="Z1539">
        <v>6.1425925925925927E-3</v>
      </c>
    </row>
    <row r="1540" spans="3:26">
      <c r="C1540">
        <v>2016</v>
      </c>
      <c r="D1540">
        <v>502</v>
      </c>
      <c r="E1540" s="372">
        <v>4</v>
      </c>
      <c r="F1540" s="127">
        <v>11</v>
      </c>
      <c r="G1540" s="127">
        <v>81</v>
      </c>
      <c r="H1540" s="373">
        <v>0.48286000000000001</v>
      </c>
      <c r="I1540" s="9">
        <v>4222.7412480000003</v>
      </c>
      <c r="J1540">
        <f t="shared" si="78"/>
        <v>5.9612345679012349E-3</v>
      </c>
      <c r="K1540">
        <v>2.4006681442260742</v>
      </c>
      <c r="Y1540" s="9">
        <v>4222.7412480000003</v>
      </c>
      <c r="Z1540">
        <v>5.9612345679012349E-3</v>
      </c>
    </row>
    <row r="1541" spans="3:26">
      <c r="C1541">
        <v>2016</v>
      </c>
      <c r="D1541">
        <v>502</v>
      </c>
      <c r="E1541" s="372">
        <v>4</v>
      </c>
      <c r="F1541" s="127">
        <v>12</v>
      </c>
      <c r="G1541" s="127">
        <v>81</v>
      </c>
      <c r="H1541" s="373">
        <v>0.48774499999999998</v>
      </c>
      <c r="I1541" s="9">
        <v>5381.4546720000008</v>
      </c>
      <c r="J1541">
        <f t="shared" si="78"/>
        <v>6.0215432098765431E-3</v>
      </c>
      <c r="K1541">
        <v>2.6083133220672607</v>
      </c>
      <c r="Y1541" s="9">
        <v>5381.4546720000008</v>
      </c>
      <c r="Z1541">
        <v>6.0215432098765431E-3</v>
      </c>
    </row>
    <row r="1542" spans="3:26">
      <c r="C1542">
        <v>2016</v>
      </c>
      <c r="D1542">
        <v>502</v>
      </c>
      <c r="E1542" s="372">
        <v>4</v>
      </c>
      <c r="F1542" s="127">
        <v>13</v>
      </c>
      <c r="G1542" s="127">
        <v>81</v>
      </c>
      <c r="H1542" s="373">
        <v>0.59123499999999996</v>
      </c>
      <c r="I1542" s="9">
        <v>5377.2206400000005</v>
      </c>
      <c r="J1542">
        <f t="shared" si="78"/>
        <v>7.2991975308641967E-3</v>
      </c>
      <c r="K1542">
        <v>2.4873178005218506</v>
      </c>
      <c r="Y1542" s="9">
        <v>5377.2206400000005</v>
      </c>
      <c r="Z1542">
        <v>7.2991975308641967E-3</v>
      </c>
    </row>
    <row r="1543" spans="3:26">
      <c r="C1543">
        <v>2016</v>
      </c>
      <c r="D1543">
        <v>502</v>
      </c>
      <c r="E1543" s="372">
        <v>4</v>
      </c>
      <c r="F1543" s="127">
        <v>14</v>
      </c>
      <c r="G1543" s="127">
        <v>81</v>
      </c>
      <c r="H1543" s="373">
        <v>0.47736000000000001</v>
      </c>
      <c r="I1543" s="9">
        <v>5007.4485119999999</v>
      </c>
      <c r="J1543">
        <f t="shared" si="78"/>
        <v>5.8933333333333338E-3</v>
      </c>
      <c r="K1543">
        <v>2.4550673961639404</v>
      </c>
      <c r="Y1543" s="9">
        <v>5007.4485119999999</v>
      </c>
      <c r="Z1543">
        <v>5.8933333333333338E-3</v>
      </c>
    </row>
    <row r="1544" spans="3:26">
      <c r="C1544">
        <v>2016</v>
      </c>
      <c r="D1544">
        <v>502</v>
      </c>
      <c r="E1544" s="372">
        <v>1</v>
      </c>
      <c r="F1544" s="127">
        <v>1</v>
      </c>
      <c r="G1544" s="127">
        <v>87</v>
      </c>
      <c r="H1544" s="373">
        <v>0.36346000000000001</v>
      </c>
      <c r="I1544" s="9">
        <v>2142.4201919999996</v>
      </c>
      <c r="J1544">
        <f t="shared" si="78"/>
        <v>4.1777011494252871E-3</v>
      </c>
      <c r="K1544">
        <v>1.9703879356384277</v>
      </c>
      <c r="Y1544" s="9">
        <v>2142.4201919999996</v>
      </c>
      <c r="Z1544">
        <v>4.1777011494252871E-3</v>
      </c>
    </row>
    <row r="1545" spans="3:26">
      <c r="C1545">
        <v>2016</v>
      </c>
      <c r="D1545">
        <v>502</v>
      </c>
      <c r="E1545" s="372">
        <v>1</v>
      </c>
      <c r="F1545" s="127">
        <v>2</v>
      </c>
      <c r="G1545" s="127">
        <v>87</v>
      </c>
      <c r="H1545" s="373">
        <v>0.21678</v>
      </c>
      <c r="I1545" s="9">
        <v>772.00516800000003</v>
      </c>
      <c r="J1545">
        <f t="shared" si="78"/>
        <v>2.4917241379310345E-3</v>
      </c>
      <c r="K1545">
        <v>1.9146268367767334</v>
      </c>
      <c r="Y1545" s="9">
        <v>772.00516800000003</v>
      </c>
      <c r="Z1545">
        <v>2.4917241379310345E-3</v>
      </c>
    </row>
    <row r="1546" spans="3:26">
      <c r="C1546">
        <v>2016</v>
      </c>
      <c r="D1546">
        <v>502</v>
      </c>
      <c r="E1546" s="372">
        <v>1</v>
      </c>
      <c r="F1546" s="127">
        <v>3</v>
      </c>
      <c r="G1546" s="127">
        <v>87</v>
      </c>
      <c r="H1546" s="373">
        <v>0.43865999999999999</v>
      </c>
      <c r="I1546" s="9">
        <v>3285.6088319999994</v>
      </c>
      <c r="J1546">
        <f t="shared" si="78"/>
        <v>5.0420689655172411E-3</v>
      </c>
      <c r="K1546">
        <v>1.8519691228866577</v>
      </c>
      <c r="Y1546" s="9">
        <v>3285.6088319999994</v>
      </c>
      <c r="Z1546">
        <v>5.0420689655172411E-3</v>
      </c>
    </row>
    <row r="1547" spans="3:26">
      <c r="C1547">
        <v>2016</v>
      </c>
      <c r="D1547">
        <v>502</v>
      </c>
      <c r="E1547" s="372">
        <v>1</v>
      </c>
      <c r="F1547" s="127">
        <v>4</v>
      </c>
      <c r="G1547" s="127">
        <v>87</v>
      </c>
      <c r="H1547" s="373">
        <v>0.44809333333333329</v>
      </c>
      <c r="I1547" s="9">
        <v>2850.9148799999994</v>
      </c>
      <c r="J1547">
        <f t="shared" si="78"/>
        <v>5.1504980842911876E-3</v>
      </c>
      <c r="K1547">
        <v>1.821092963218689</v>
      </c>
      <c r="Y1547" s="9">
        <v>2850.9148799999994</v>
      </c>
      <c r="Z1547">
        <v>5.1504980842911876E-3</v>
      </c>
    </row>
    <row r="1548" spans="3:26">
      <c r="C1548">
        <v>2016</v>
      </c>
      <c r="D1548">
        <v>502</v>
      </c>
      <c r="E1548" s="372">
        <v>1</v>
      </c>
      <c r="F1548" s="127">
        <v>5</v>
      </c>
      <c r="G1548" s="127">
        <v>87</v>
      </c>
      <c r="H1548" s="373">
        <v>0.51515500000000003</v>
      </c>
      <c r="I1548" s="9">
        <v>4684.250736</v>
      </c>
      <c r="J1548">
        <f t="shared" si="78"/>
        <v>5.9213218390804599E-3</v>
      </c>
      <c r="K1548">
        <v>1.9638280868530273</v>
      </c>
      <c r="Y1548" s="9">
        <v>4684.250736</v>
      </c>
      <c r="Z1548">
        <v>5.9213218390804599E-3</v>
      </c>
    </row>
    <row r="1549" spans="3:26">
      <c r="C1549">
        <v>2016</v>
      </c>
      <c r="D1549">
        <v>502</v>
      </c>
      <c r="E1549" s="372">
        <v>1</v>
      </c>
      <c r="F1549" s="127">
        <v>6</v>
      </c>
      <c r="G1549" s="127">
        <v>87</v>
      </c>
      <c r="H1549" s="373">
        <v>0.50997999999999999</v>
      </c>
      <c r="I1549" s="9">
        <v>4641.9104160000006</v>
      </c>
      <c r="J1549">
        <f t="shared" si="78"/>
        <v>5.8618390804597697E-3</v>
      </c>
      <c r="K1549">
        <v>2.2099466323852539</v>
      </c>
      <c r="Y1549" s="9">
        <v>4641.9104160000006</v>
      </c>
      <c r="Z1549">
        <v>5.8618390804597697E-3</v>
      </c>
    </row>
    <row r="1550" spans="3:26">
      <c r="C1550">
        <v>2016</v>
      </c>
      <c r="D1550">
        <v>502</v>
      </c>
      <c r="E1550" s="372">
        <v>1</v>
      </c>
      <c r="F1550" s="127">
        <v>7</v>
      </c>
      <c r="G1550" s="127">
        <v>87</v>
      </c>
      <c r="H1550" s="373">
        <v>0.54278999999999999</v>
      </c>
      <c r="I1550" s="9">
        <v>5315.1215040000006</v>
      </c>
      <c r="J1550">
        <f t="shared" si="78"/>
        <v>6.238965517241379E-3</v>
      </c>
      <c r="K1550">
        <v>2.6728212833404541</v>
      </c>
      <c r="Y1550" s="9">
        <v>5315.1215040000006</v>
      </c>
      <c r="Z1550">
        <v>6.238965517241379E-3</v>
      </c>
    </row>
    <row r="1551" spans="3:26">
      <c r="C1551">
        <v>2016</v>
      </c>
      <c r="D1551">
        <v>502</v>
      </c>
      <c r="E1551" s="372">
        <v>1</v>
      </c>
      <c r="F1551" s="127">
        <v>8</v>
      </c>
      <c r="G1551" s="127">
        <v>87</v>
      </c>
      <c r="H1551" s="373">
        <v>0.36801</v>
      </c>
      <c r="I1551" s="9">
        <v>2646.2700000000004</v>
      </c>
      <c r="J1551">
        <f t="shared" si="78"/>
        <v>4.2300000000000003E-3</v>
      </c>
      <c r="K1551">
        <v>2.5467772483825684</v>
      </c>
      <c r="Y1551" s="9">
        <v>2646.2700000000004</v>
      </c>
      <c r="Z1551">
        <v>4.2300000000000003E-3</v>
      </c>
    </row>
    <row r="1552" spans="3:26">
      <c r="C1552">
        <v>2016</v>
      </c>
      <c r="D1552">
        <v>502</v>
      </c>
      <c r="E1552" s="372">
        <v>1</v>
      </c>
      <c r="F1552" s="127">
        <v>9</v>
      </c>
      <c r="G1552" s="127">
        <v>87</v>
      </c>
      <c r="H1552" s="373">
        <v>0.48070999999999997</v>
      </c>
      <c r="I1552" s="9">
        <v>4358.2302719999998</v>
      </c>
      <c r="J1552">
        <f t="shared" si="78"/>
        <v>5.5254022988505741E-3</v>
      </c>
      <c r="K1552">
        <v>2.2185816764831543</v>
      </c>
      <c r="Y1552" s="9">
        <v>4358.2302719999998</v>
      </c>
      <c r="Z1552">
        <v>5.5254022988505741E-3</v>
      </c>
    </row>
    <row r="1553" spans="3:26">
      <c r="C1553">
        <v>2016</v>
      </c>
      <c r="D1553">
        <v>502</v>
      </c>
      <c r="E1553" s="372">
        <v>1</v>
      </c>
      <c r="F1553" s="127">
        <v>10</v>
      </c>
      <c r="G1553" s="127">
        <v>87</v>
      </c>
      <c r="H1553" s="373">
        <v>0.49217</v>
      </c>
      <c r="I1553" s="9">
        <v>4259.4361920000001</v>
      </c>
      <c r="J1553">
        <f t="shared" si="78"/>
        <v>5.6571264367816093E-3</v>
      </c>
      <c r="K1553">
        <v>2.1574103832244873</v>
      </c>
      <c r="Y1553" s="9">
        <v>4259.4361920000001</v>
      </c>
      <c r="Z1553">
        <v>5.6571264367816093E-3</v>
      </c>
    </row>
    <row r="1554" spans="3:26">
      <c r="C1554">
        <v>2016</v>
      </c>
      <c r="D1554">
        <v>502</v>
      </c>
      <c r="E1554" s="372">
        <v>1</v>
      </c>
      <c r="F1554" s="127">
        <v>11</v>
      </c>
      <c r="G1554" s="127">
        <v>87</v>
      </c>
      <c r="H1554" s="373">
        <v>0.49983999999999995</v>
      </c>
      <c r="I1554" s="9">
        <v>5277.0152160000007</v>
      </c>
      <c r="J1554">
        <f t="shared" si="78"/>
        <v>5.7452873563218383E-3</v>
      </c>
      <c r="K1554">
        <v>2.6758465766906738</v>
      </c>
      <c r="Y1554" s="9">
        <v>5277.0152160000007</v>
      </c>
      <c r="Z1554">
        <v>5.7452873563218383E-3</v>
      </c>
    </row>
    <row r="1555" spans="3:26">
      <c r="C1555">
        <v>2016</v>
      </c>
      <c r="D1555">
        <v>502</v>
      </c>
      <c r="E1555" s="372">
        <v>1</v>
      </c>
      <c r="F1555" s="127">
        <v>12</v>
      </c>
      <c r="G1555" s="127">
        <v>87</v>
      </c>
      <c r="H1555" s="373">
        <v>0.51472499999999999</v>
      </c>
      <c r="I1555" s="9">
        <v>5247.3769919999995</v>
      </c>
      <c r="J1555">
        <f t="shared" si="78"/>
        <v>5.9163793103448273E-3</v>
      </c>
      <c r="K1555">
        <v>2.6636064052581787</v>
      </c>
      <c r="Y1555" s="9">
        <v>5247.3769919999995</v>
      </c>
      <c r="Z1555">
        <v>5.9163793103448273E-3</v>
      </c>
    </row>
    <row r="1556" spans="3:26">
      <c r="C1556">
        <v>2016</v>
      </c>
      <c r="D1556">
        <v>502</v>
      </c>
      <c r="E1556" s="372">
        <v>1</v>
      </c>
      <c r="F1556" s="127">
        <v>13</v>
      </c>
      <c r="G1556" s="127">
        <v>87</v>
      </c>
      <c r="H1556" s="373">
        <v>0.56163000000000007</v>
      </c>
      <c r="I1556" s="9">
        <v>5384.2773599999982</v>
      </c>
      <c r="J1556">
        <f t="shared" si="78"/>
        <v>6.4555172413793115E-3</v>
      </c>
      <c r="K1556" t="s">
        <v>17</v>
      </c>
      <c r="Y1556" s="9">
        <v>5384.2773599999982</v>
      </c>
      <c r="Z1556">
        <v>6.4555172413793115E-3</v>
      </c>
    </row>
    <row r="1557" spans="3:26">
      <c r="C1557">
        <v>2016</v>
      </c>
      <c r="D1557">
        <v>502</v>
      </c>
      <c r="E1557" s="372">
        <v>1</v>
      </c>
      <c r="F1557" s="127">
        <v>14</v>
      </c>
      <c r="G1557" s="127">
        <v>87</v>
      </c>
      <c r="H1557" s="373">
        <v>0.49917500000000004</v>
      </c>
      <c r="I1557" s="9">
        <v>4307.4218880000008</v>
      </c>
      <c r="J1557">
        <f t="shared" si="78"/>
        <v>5.7376436781609195E-3</v>
      </c>
      <c r="K1557">
        <v>2.1257412433624268</v>
      </c>
      <c r="Y1557" s="9">
        <v>4307.4218880000008</v>
      </c>
      <c r="Z1557">
        <v>5.7376436781609195E-3</v>
      </c>
    </row>
    <row r="1558" spans="3:26">
      <c r="C1558">
        <v>2016</v>
      </c>
      <c r="D1558">
        <v>502</v>
      </c>
      <c r="E1558" s="372">
        <v>2</v>
      </c>
      <c r="F1558" s="127">
        <v>1</v>
      </c>
      <c r="G1558" s="127">
        <v>87</v>
      </c>
      <c r="H1558" s="373">
        <v>0.333895</v>
      </c>
      <c r="I1558" s="9">
        <v>1589.173344</v>
      </c>
      <c r="J1558">
        <f t="shared" si="78"/>
        <v>3.8378735632183907E-3</v>
      </c>
      <c r="K1558">
        <v>1.8945884704589844</v>
      </c>
      <c r="Y1558" s="9">
        <v>1589.173344</v>
      </c>
      <c r="Z1558">
        <v>3.8378735632183907E-3</v>
      </c>
    </row>
    <row r="1559" spans="3:26">
      <c r="C1559">
        <v>2016</v>
      </c>
      <c r="D1559">
        <v>502</v>
      </c>
      <c r="E1559" s="372">
        <v>2</v>
      </c>
      <c r="F1559" s="127">
        <v>2</v>
      </c>
      <c r="G1559" s="127">
        <v>87</v>
      </c>
      <c r="H1559" s="373">
        <v>0.37806499999999998</v>
      </c>
      <c r="I1559" s="9">
        <v>1563.7691520000001</v>
      </c>
      <c r="J1559">
        <f t="shared" si="78"/>
        <v>4.3455747126436781E-3</v>
      </c>
      <c r="K1559">
        <v>1.7768585681915283</v>
      </c>
      <c r="Y1559" s="9">
        <v>1563.7691520000001</v>
      </c>
      <c r="Z1559">
        <v>4.3455747126436781E-3</v>
      </c>
    </row>
    <row r="1560" spans="3:26">
      <c r="C1560">
        <v>2016</v>
      </c>
      <c r="D1560">
        <v>502</v>
      </c>
      <c r="E1560" s="372">
        <v>2</v>
      </c>
      <c r="F1560" s="127">
        <v>3</v>
      </c>
      <c r="G1560" s="127">
        <v>87</v>
      </c>
      <c r="H1560" s="373">
        <v>0.41566999999999998</v>
      </c>
      <c r="I1560" s="9">
        <v>2745.0640800000001</v>
      </c>
      <c r="J1560">
        <f t="shared" si="78"/>
        <v>4.7778160919540232E-3</v>
      </c>
      <c r="K1560">
        <v>1.8751169443130493</v>
      </c>
      <c r="Y1560" s="9">
        <v>2745.0640800000001</v>
      </c>
      <c r="Z1560">
        <v>4.7778160919540232E-3</v>
      </c>
    </row>
    <row r="1561" spans="3:26">
      <c r="C1561">
        <v>2016</v>
      </c>
      <c r="D1561">
        <v>502</v>
      </c>
      <c r="E1561" s="372">
        <v>2</v>
      </c>
      <c r="F1561" s="127">
        <v>4</v>
      </c>
      <c r="G1561" s="127">
        <v>87</v>
      </c>
      <c r="H1561" s="373">
        <v>0.52669999999999995</v>
      </c>
      <c r="I1561" s="9">
        <v>2431.7457119999999</v>
      </c>
      <c r="J1561">
        <f t="shared" si="78"/>
        <v>6.0540229885057469E-3</v>
      </c>
      <c r="K1561">
        <v>2.3964643478393555</v>
      </c>
      <c r="Y1561" s="9">
        <v>2431.7457119999999</v>
      </c>
      <c r="Z1561">
        <v>6.0540229885057469E-3</v>
      </c>
    </row>
    <row r="1562" spans="3:26">
      <c r="C1562">
        <v>2016</v>
      </c>
      <c r="D1562">
        <v>502</v>
      </c>
      <c r="E1562" s="372">
        <v>2</v>
      </c>
      <c r="F1562" s="127">
        <v>5</v>
      </c>
      <c r="G1562" s="127">
        <v>87</v>
      </c>
      <c r="H1562" s="373">
        <v>0.489035</v>
      </c>
      <c r="I1562" s="9">
        <v>3240.4458240000013</v>
      </c>
      <c r="J1562">
        <f t="shared" si="78"/>
        <v>5.6210919540229881E-3</v>
      </c>
      <c r="K1562">
        <v>1.8725122213363647</v>
      </c>
      <c r="Y1562" s="9">
        <v>3240.4458240000013</v>
      </c>
      <c r="Z1562">
        <v>5.6210919540229881E-3</v>
      </c>
    </row>
    <row r="1563" spans="3:26">
      <c r="C1563">
        <v>2016</v>
      </c>
      <c r="D1563">
        <v>502</v>
      </c>
      <c r="E1563" s="372">
        <v>2</v>
      </c>
      <c r="F1563" s="127">
        <v>6</v>
      </c>
      <c r="G1563" s="127">
        <v>87</v>
      </c>
      <c r="H1563" s="373">
        <v>0.41744500000000001</v>
      </c>
      <c r="I1563" s="9">
        <v>5521.1777279999988</v>
      </c>
      <c r="J1563">
        <f t="shared" si="78"/>
        <v>4.7982183908045978E-3</v>
      </c>
      <c r="K1563">
        <v>2.2884190082550049</v>
      </c>
      <c r="Y1563" s="9">
        <v>5521.1777279999988</v>
      </c>
      <c r="Z1563">
        <v>4.7982183908045978E-3</v>
      </c>
    </row>
    <row r="1564" spans="3:26">
      <c r="C1564">
        <v>2016</v>
      </c>
      <c r="D1564">
        <v>502</v>
      </c>
      <c r="E1564" s="372">
        <v>2</v>
      </c>
      <c r="F1564" s="127">
        <v>7</v>
      </c>
      <c r="G1564" s="127">
        <v>87</v>
      </c>
      <c r="H1564" s="373">
        <v>0.47064499999999998</v>
      </c>
      <c r="I1564" s="9">
        <v>5483.0714400000006</v>
      </c>
      <c r="J1564">
        <f t="shared" si="78"/>
        <v>5.4097126436781608E-3</v>
      </c>
      <c r="K1564">
        <v>2.7278752326965332</v>
      </c>
      <c r="Y1564" s="9">
        <v>5483.0714400000006</v>
      </c>
      <c r="Z1564">
        <v>5.4097126436781608E-3</v>
      </c>
    </row>
    <row r="1565" spans="3:26">
      <c r="C1565">
        <v>2016</v>
      </c>
      <c r="D1565">
        <v>502</v>
      </c>
      <c r="E1565" s="372">
        <v>2</v>
      </c>
      <c r="F1565" s="127">
        <v>8</v>
      </c>
      <c r="G1565" s="127">
        <v>87</v>
      </c>
      <c r="H1565" s="373">
        <v>0.39294000000000001</v>
      </c>
      <c r="I1565" s="9">
        <v>3322.3037759999997</v>
      </c>
      <c r="J1565">
        <f t="shared" si="78"/>
        <v>4.5165517241379308E-3</v>
      </c>
      <c r="K1565">
        <v>2.210676908493042</v>
      </c>
      <c r="Y1565" s="9">
        <v>3322.3037759999997</v>
      </c>
      <c r="Z1565">
        <v>4.5165517241379308E-3</v>
      </c>
    </row>
    <row r="1566" spans="3:26">
      <c r="C1566">
        <v>2016</v>
      </c>
      <c r="D1566">
        <v>502</v>
      </c>
      <c r="E1566" s="372">
        <v>2</v>
      </c>
      <c r="F1566" s="127">
        <v>9</v>
      </c>
      <c r="G1566" s="127">
        <v>87</v>
      </c>
      <c r="H1566" s="373">
        <v>0.45718999999999999</v>
      </c>
      <c r="I1566" s="9">
        <v>5233.2635519999994</v>
      </c>
      <c r="J1566">
        <f t="shared" si="78"/>
        <v>5.2550574712643674E-3</v>
      </c>
      <c r="K1566">
        <v>2.2187459468841553</v>
      </c>
      <c r="Y1566" s="9">
        <v>5233.2635519999994</v>
      </c>
      <c r="Z1566">
        <v>5.2550574712643674E-3</v>
      </c>
    </row>
    <row r="1567" spans="3:26">
      <c r="C1567">
        <v>2016</v>
      </c>
      <c r="D1567">
        <v>502</v>
      </c>
      <c r="E1567" s="372">
        <v>2</v>
      </c>
      <c r="F1567" s="127">
        <v>10</v>
      </c>
      <c r="G1567" s="127">
        <v>87</v>
      </c>
      <c r="H1567" s="373">
        <v>0.49514000000000002</v>
      </c>
      <c r="I1567" s="9">
        <v>5202.2139839999982</v>
      </c>
      <c r="J1567">
        <f t="shared" si="78"/>
        <v>5.6912643678160924E-3</v>
      </c>
      <c r="K1567">
        <v>2.2094707489013672</v>
      </c>
      <c r="Y1567" s="9">
        <v>5202.2139839999982</v>
      </c>
      <c r="Z1567">
        <v>5.6912643678160924E-3</v>
      </c>
    </row>
    <row r="1568" spans="3:26">
      <c r="C1568">
        <v>2016</v>
      </c>
      <c r="D1568">
        <v>502</v>
      </c>
      <c r="E1568" s="372">
        <v>2</v>
      </c>
      <c r="F1568" s="127">
        <v>11</v>
      </c>
      <c r="G1568" s="127">
        <v>87</v>
      </c>
      <c r="H1568" s="373">
        <v>0.47114</v>
      </c>
      <c r="I1568" s="9">
        <v>4966.5195360000007</v>
      </c>
      <c r="J1568">
        <f t="shared" si="78"/>
        <v>5.4154022988505751E-3</v>
      </c>
      <c r="K1568">
        <v>2.3096871376037598</v>
      </c>
      <c r="Y1568" s="9">
        <v>4966.5195360000007</v>
      </c>
      <c r="Z1568">
        <v>5.4154022988505751E-3</v>
      </c>
    </row>
    <row r="1569" spans="3:26">
      <c r="C1569">
        <v>2016</v>
      </c>
      <c r="D1569">
        <v>502</v>
      </c>
      <c r="E1569" s="372">
        <v>2</v>
      </c>
      <c r="F1569" s="127">
        <v>12</v>
      </c>
      <c r="G1569" s="127">
        <v>87</v>
      </c>
      <c r="H1569" s="373">
        <v>0.49861500000000003</v>
      </c>
      <c r="I1569" s="9">
        <v>5260.0790880000004</v>
      </c>
      <c r="J1569">
        <f t="shared" si="78"/>
        <v>5.7312068965517243E-3</v>
      </c>
      <c r="K1569">
        <v>2.4047732353210449</v>
      </c>
      <c r="Y1569" s="9">
        <v>5260.0790880000004</v>
      </c>
      <c r="Z1569">
        <v>5.7312068965517243E-3</v>
      </c>
    </row>
    <row r="1570" spans="3:26">
      <c r="C1570">
        <v>2016</v>
      </c>
      <c r="D1570">
        <v>502</v>
      </c>
      <c r="E1570" s="372">
        <v>2</v>
      </c>
      <c r="F1570" s="127">
        <v>13</v>
      </c>
      <c r="G1570" s="127">
        <v>87</v>
      </c>
      <c r="H1570" s="373">
        <v>0.60431000000000001</v>
      </c>
      <c r="I1570" s="9">
        <v>5629.851216</v>
      </c>
      <c r="J1570">
        <f t="shared" si="78"/>
        <v>6.9460919540229888E-3</v>
      </c>
      <c r="K1570">
        <v>2.7419147491455078</v>
      </c>
      <c r="Y1570" s="9">
        <v>5629.851216</v>
      </c>
      <c r="Z1570">
        <v>6.9460919540229888E-3</v>
      </c>
    </row>
    <row r="1571" spans="3:26">
      <c r="C1571">
        <v>2016</v>
      </c>
      <c r="D1571">
        <v>502</v>
      </c>
      <c r="E1571" s="372">
        <v>2</v>
      </c>
      <c r="F1571" s="127">
        <v>14</v>
      </c>
      <c r="G1571" s="127">
        <v>87</v>
      </c>
      <c r="H1571" s="373">
        <v>0.43379999999999996</v>
      </c>
      <c r="I1571" s="9">
        <v>5569.1634239999994</v>
      </c>
      <c r="J1571">
        <f t="shared" si="78"/>
        <v>4.9862068965517235E-3</v>
      </c>
      <c r="K1571">
        <v>2.243032693862915</v>
      </c>
      <c r="Y1571" s="9">
        <v>5569.1634239999994</v>
      </c>
      <c r="Z1571">
        <v>4.9862068965517235E-3</v>
      </c>
    </row>
    <row r="1572" spans="3:26">
      <c r="C1572">
        <v>2016</v>
      </c>
      <c r="D1572">
        <v>502</v>
      </c>
      <c r="E1572" s="372">
        <v>3</v>
      </c>
      <c r="F1572" s="127">
        <v>1</v>
      </c>
      <c r="G1572" s="127">
        <v>87</v>
      </c>
      <c r="H1572" s="373">
        <v>0.37957000000000002</v>
      </c>
      <c r="I1572" s="9">
        <v>2273.6751839999997</v>
      </c>
      <c r="J1572">
        <f t="shared" si="78"/>
        <v>4.3628735632183909E-3</v>
      </c>
      <c r="K1572">
        <v>1.8384608030319214</v>
      </c>
      <c r="Y1572" s="9">
        <v>2273.6751839999997</v>
      </c>
      <c r="Z1572">
        <v>4.3628735632183909E-3</v>
      </c>
    </row>
    <row r="1573" spans="3:26">
      <c r="C1573">
        <v>2016</v>
      </c>
      <c r="D1573">
        <v>502</v>
      </c>
      <c r="E1573" s="372">
        <v>3</v>
      </c>
      <c r="F1573" s="127">
        <v>2</v>
      </c>
      <c r="G1573" s="127">
        <v>87</v>
      </c>
      <c r="H1573" s="373">
        <v>0.44398499999999996</v>
      </c>
      <c r="I1573" s="9">
        <v>2721.0712320000002</v>
      </c>
      <c r="J1573">
        <f t="shared" si="78"/>
        <v>5.1032758620689648E-3</v>
      </c>
      <c r="K1573">
        <v>1.8395529985427856</v>
      </c>
      <c r="Y1573" s="9">
        <v>2721.0712320000002</v>
      </c>
      <c r="Z1573">
        <v>5.1032758620689648E-3</v>
      </c>
    </row>
    <row r="1574" spans="3:26">
      <c r="C1574">
        <v>2016</v>
      </c>
      <c r="D1574">
        <v>502</v>
      </c>
      <c r="E1574" s="372">
        <v>3</v>
      </c>
      <c r="F1574" s="127">
        <v>3</v>
      </c>
      <c r="G1574" s="127">
        <v>87</v>
      </c>
      <c r="H1574" s="373">
        <v>0.46942</v>
      </c>
      <c r="I1574" s="9">
        <v>3908.0115360000004</v>
      </c>
      <c r="J1574">
        <f t="shared" si="78"/>
        <v>5.3956321839080459E-3</v>
      </c>
      <c r="K1574">
        <v>1.9332047700881958</v>
      </c>
      <c r="Y1574" s="9">
        <v>3908.0115360000004</v>
      </c>
      <c r="Z1574">
        <v>5.3956321839080459E-3</v>
      </c>
    </row>
    <row r="1575" spans="3:26">
      <c r="C1575">
        <v>2016</v>
      </c>
      <c r="D1575">
        <v>502</v>
      </c>
      <c r="E1575" s="372">
        <v>3</v>
      </c>
      <c r="F1575" s="127">
        <v>4</v>
      </c>
      <c r="G1575" s="127">
        <v>87</v>
      </c>
      <c r="H1575" s="373">
        <v>0.48589000000000004</v>
      </c>
      <c r="I1575" s="9">
        <v>4409.0386560000006</v>
      </c>
      <c r="J1575">
        <f t="shared" si="78"/>
        <v>5.5849425287356324E-3</v>
      </c>
      <c r="K1575">
        <v>1.9973645210266113</v>
      </c>
      <c r="Y1575" s="9">
        <v>4409.0386560000006</v>
      </c>
      <c r="Z1575">
        <v>5.5849425287356324E-3</v>
      </c>
    </row>
    <row r="1576" spans="3:26">
      <c r="C1576">
        <v>2016</v>
      </c>
      <c r="D1576">
        <v>502</v>
      </c>
      <c r="E1576" s="372">
        <v>3</v>
      </c>
      <c r="F1576" s="127">
        <v>5</v>
      </c>
      <c r="G1576" s="127">
        <v>87</v>
      </c>
      <c r="H1576" s="373">
        <v>0.55057</v>
      </c>
      <c r="I1576" s="9">
        <v>4811.2716960000007</v>
      </c>
      <c r="J1576">
        <f t="shared" si="78"/>
        <v>6.3283908045977015E-3</v>
      </c>
      <c r="K1576">
        <v>2.2845780849456787</v>
      </c>
      <c r="Y1576" s="9">
        <v>4811.2716960000007</v>
      </c>
      <c r="Z1576">
        <v>6.3283908045977015E-3</v>
      </c>
    </row>
    <row r="1577" spans="3:26">
      <c r="C1577">
        <v>2016</v>
      </c>
      <c r="D1577">
        <v>502</v>
      </c>
      <c r="E1577" s="372">
        <v>3</v>
      </c>
      <c r="F1577" s="127">
        <v>6</v>
      </c>
      <c r="G1577" s="127">
        <v>87</v>
      </c>
      <c r="H1577" s="373">
        <v>0.53259000000000001</v>
      </c>
      <c r="I1577" s="9">
        <v>5039.9094239999995</v>
      </c>
      <c r="J1577">
        <f t="shared" si="78"/>
        <v>6.1217241379310349E-3</v>
      </c>
      <c r="K1577">
        <v>2.5081124305725098</v>
      </c>
      <c r="Y1577" s="9">
        <v>5039.9094239999995</v>
      </c>
      <c r="Z1577">
        <v>6.1217241379310349E-3</v>
      </c>
    </row>
    <row r="1578" spans="3:26">
      <c r="C1578">
        <v>2016</v>
      </c>
      <c r="D1578">
        <v>502</v>
      </c>
      <c r="E1578" s="372">
        <v>3</v>
      </c>
      <c r="F1578" s="127">
        <v>7</v>
      </c>
      <c r="G1578" s="127">
        <v>87</v>
      </c>
      <c r="H1578" s="373">
        <v>0.54652499999999993</v>
      </c>
      <c r="I1578" s="9">
        <v>5387.1000480000002</v>
      </c>
      <c r="J1578">
        <f t="shared" si="78"/>
        <v>6.2818965517241372E-3</v>
      </c>
      <c r="K1578">
        <v>2.4342656135559082</v>
      </c>
      <c r="Y1578" s="9">
        <v>5387.1000480000002</v>
      </c>
      <c r="Z1578">
        <v>6.2818965517241372E-3</v>
      </c>
    </row>
    <row r="1579" spans="3:26">
      <c r="C1579">
        <v>2016</v>
      </c>
      <c r="D1579">
        <v>502</v>
      </c>
      <c r="E1579" s="372">
        <v>3</v>
      </c>
      <c r="F1579" s="127">
        <v>8</v>
      </c>
      <c r="G1579" s="127">
        <v>87</v>
      </c>
      <c r="H1579" s="373">
        <v>0.41558</v>
      </c>
      <c r="I1579" s="9">
        <v>4486.6625759999988</v>
      </c>
      <c r="J1579">
        <f t="shared" si="78"/>
        <v>4.7767816091954024E-3</v>
      </c>
      <c r="K1579">
        <v>2.2002105712890625</v>
      </c>
      <c r="Y1579" s="9">
        <v>4486.6625759999988</v>
      </c>
      <c r="Z1579">
        <v>4.7767816091954024E-3</v>
      </c>
    </row>
    <row r="1580" spans="3:26">
      <c r="C1580">
        <v>2016</v>
      </c>
      <c r="D1580">
        <v>502</v>
      </c>
      <c r="E1580" s="372">
        <v>3</v>
      </c>
      <c r="F1580" s="127">
        <v>9</v>
      </c>
      <c r="G1580" s="127">
        <v>87</v>
      </c>
      <c r="H1580" s="373">
        <v>0.53063499999999997</v>
      </c>
      <c r="I1580" s="9">
        <v>4980.6329759999999</v>
      </c>
      <c r="J1580">
        <f t="shared" si="78"/>
        <v>6.0992528735632177E-3</v>
      </c>
      <c r="K1580">
        <v>2.1215794086456299</v>
      </c>
      <c r="Y1580" s="9">
        <v>4980.6329759999999</v>
      </c>
      <c r="Z1580">
        <v>6.0992528735632177E-3</v>
      </c>
    </row>
    <row r="1581" spans="3:26">
      <c r="C1581">
        <v>2016</v>
      </c>
      <c r="D1581">
        <v>502</v>
      </c>
      <c r="E1581" s="372">
        <v>3</v>
      </c>
      <c r="F1581" s="127">
        <v>10</v>
      </c>
      <c r="G1581" s="127">
        <v>87</v>
      </c>
      <c r="H1581" s="373">
        <v>0.50747000000000009</v>
      </c>
      <c r="I1581" s="9">
        <v>4852.2006720000008</v>
      </c>
      <c r="J1581">
        <f t="shared" si="78"/>
        <v>5.8329885057471272E-3</v>
      </c>
      <c r="K1581">
        <v>2.18829345703125</v>
      </c>
      <c r="Y1581" s="9">
        <v>4852.2006720000008</v>
      </c>
      <c r="Z1581">
        <v>5.8329885057471272E-3</v>
      </c>
    </row>
    <row r="1582" spans="3:26">
      <c r="C1582">
        <v>2016</v>
      </c>
      <c r="D1582">
        <v>502</v>
      </c>
      <c r="E1582" s="372">
        <v>3</v>
      </c>
      <c r="F1582" s="127">
        <v>11</v>
      </c>
      <c r="G1582" s="127">
        <v>87</v>
      </c>
      <c r="H1582" s="373">
        <v>0.53027000000000002</v>
      </c>
      <c r="I1582" s="9">
        <v>5346.1710719999992</v>
      </c>
      <c r="J1582">
        <f t="shared" si="78"/>
        <v>6.0950574712643679E-3</v>
      </c>
      <c r="K1582">
        <v>2.466053469106555E-3</v>
      </c>
      <c r="Y1582" s="9">
        <v>5346.1710719999992</v>
      </c>
      <c r="Z1582">
        <v>6.0950574712643679E-3</v>
      </c>
    </row>
    <row r="1583" spans="3:26">
      <c r="C1583">
        <v>2016</v>
      </c>
      <c r="D1583">
        <v>502</v>
      </c>
      <c r="E1583" s="372">
        <v>3</v>
      </c>
      <c r="F1583" s="127">
        <v>12</v>
      </c>
      <c r="G1583" s="127">
        <v>87</v>
      </c>
      <c r="H1583" s="373">
        <v>0.54984500000000003</v>
      </c>
      <c r="I1583" s="9">
        <v>5000.3917919999985</v>
      </c>
      <c r="J1583">
        <f t="shared" si="78"/>
        <v>6.3200574712643683E-3</v>
      </c>
      <c r="K1583">
        <v>2.4702868461608887</v>
      </c>
      <c r="Y1583" s="9">
        <v>5000.3917919999985</v>
      </c>
      <c r="Z1583">
        <v>6.3200574712643683E-3</v>
      </c>
    </row>
    <row r="1584" spans="3:26">
      <c r="C1584">
        <v>2016</v>
      </c>
      <c r="D1584">
        <v>502</v>
      </c>
      <c r="E1584" s="372">
        <v>3</v>
      </c>
      <c r="F1584" s="127">
        <v>13</v>
      </c>
      <c r="G1584" s="127">
        <v>87</v>
      </c>
      <c r="H1584" s="373">
        <v>0.57396999999999998</v>
      </c>
      <c r="I1584" s="9">
        <v>5325.0009120000004</v>
      </c>
      <c r="J1584">
        <f t="shared" ref="J1584:J1647" si="79">H1584/G1584</f>
        <v>6.5973563218390801E-3</v>
      </c>
      <c r="K1584">
        <v>3.0354354381561279</v>
      </c>
      <c r="Y1584" s="9">
        <v>5325.0009120000004</v>
      </c>
      <c r="Z1584">
        <v>6.5973563218390801E-3</v>
      </c>
    </row>
    <row r="1585" spans="3:26">
      <c r="C1585">
        <v>2016</v>
      </c>
      <c r="D1585">
        <v>502</v>
      </c>
      <c r="E1585" s="372">
        <v>3</v>
      </c>
      <c r="F1585" s="127">
        <v>14</v>
      </c>
      <c r="G1585" s="127">
        <v>87</v>
      </c>
      <c r="H1585" s="373">
        <v>0.52879999999999994</v>
      </c>
      <c r="I1585" s="9">
        <v>4898.7750239999987</v>
      </c>
      <c r="J1585">
        <f t="shared" si="79"/>
        <v>6.0781609195402295E-3</v>
      </c>
      <c r="K1585">
        <v>2.0872418880462646</v>
      </c>
      <c r="Y1585" s="9">
        <v>4898.7750239999987</v>
      </c>
      <c r="Z1585">
        <v>6.0781609195402295E-3</v>
      </c>
    </row>
    <row r="1586" spans="3:26">
      <c r="C1586">
        <v>2016</v>
      </c>
      <c r="D1586">
        <v>502</v>
      </c>
      <c r="E1586" s="372">
        <v>4</v>
      </c>
      <c r="F1586" s="127">
        <v>1</v>
      </c>
      <c r="G1586" s="127">
        <v>87</v>
      </c>
      <c r="H1586" s="373">
        <v>0.38561999999999996</v>
      </c>
      <c r="I1586" s="9">
        <v>2248.2709919999993</v>
      </c>
      <c r="J1586">
        <f t="shared" si="79"/>
        <v>4.432413793103448E-3</v>
      </c>
      <c r="K1586">
        <v>1.9064465761184692</v>
      </c>
      <c r="Y1586" s="9">
        <v>2248.2709919999993</v>
      </c>
      <c r="Z1586">
        <v>4.432413793103448E-3</v>
      </c>
    </row>
    <row r="1587" spans="3:26">
      <c r="C1587">
        <v>2016</v>
      </c>
      <c r="D1587">
        <v>502</v>
      </c>
      <c r="E1587" s="372">
        <v>4</v>
      </c>
      <c r="F1587" s="127">
        <v>2</v>
      </c>
      <c r="G1587" s="127">
        <v>87</v>
      </c>
      <c r="H1587" s="373">
        <v>0.42055500000000001</v>
      </c>
      <c r="I1587" s="9">
        <v>2695.6670400000007</v>
      </c>
      <c r="J1587">
        <f t="shared" si="79"/>
        <v>4.833965517241379E-3</v>
      </c>
      <c r="K1587">
        <v>2.0777962207794189</v>
      </c>
      <c r="Y1587" s="9">
        <v>2695.6670400000007</v>
      </c>
      <c r="Z1587">
        <v>4.833965517241379E-3</v>
      </c>
    </row>
    <row r="1588" spans="3:26">
      <c r="C1588">
        <v>2016</v>
      </c>
      <c r="D1588">
        <v>502</v>
      </c>
      <c r="E1588" s="372">
        <v>4</v>
      </c>
      <c r="F1588" s="127">
        <v>3</v>
      </c>
      <c r="G1588" s="127">
        <v>87</v>
      </c>
      <c r="H1588" s="373">
        <v>0.42656499999999997</v>
      </c>
      <c r="I1588" s="9">
        <v>2852.3262240000008</v>
      </c>
      <c r="J1588">
        <f t="shared" si="79"/>
        <v>4.9030459770114942E-3</v>
      </c>
      <c r="K1588">
        <v>1.9055101871490479</v>
      </c>
      <c r="Y1588" s="9">
        <v>2852.3262240000008</v>
      </c>
      <c r="Z1588">
        <v>4.9030459770114942E-3</v>
      </c>
    </row>
    <row r="1589" spans="3:26">
      <c r="C1589">
        <v>2016</v>
      </c>
      <c r="D1589">
        <v>502</v>
      </c>
      <c r="E1589" s="372">
        <v>4</v>
      </c>
      <c r="F1589" s="127">
        <v>4</v>
      </c>
      <c r="G1589" s="127">
        <v>87</v>
      </c>
      <c r="H1589" s="373">
        <v>0.51468499999999995</v>
      </c>
      <c r="I1589" s="9">
        <v>3549.5301599999998</v>
      </c>
      <c r="J1589">
        <f t="shared" si="79"/>
        <v>5.9159195402298847E-3</v>
      </c>
      <c r="K1589">
        <v>2.2631800174713135</v>
      </c>
      <c r="Y1589" s="9">
        <v>3549.5301599999998</v>
      </c>
      <c r="Z1589">
        <v>5.9159195402298847E-3</v>
      </c>
    </row>
    <row r="1590" spans="3:26">
      <c r="C1590">
        <v>2016</v>
      </c>
      <c r="D1590">
        <v>502</v>
      </c>
      <c r="E1590" s="372">
        <v>4</v>
      </c>
      <c r="F1590" s="127">
        <v>5</v>
      </c>
      <c r="G1590" s="127">
        <v>87</v>
      </c>
      <c r="H1590" s="373">
        <v>0.49380499999999999</v>
      </c>
      <c r="I1590" s="9">
        <v>4948.1720640000003</v>
      </c>
      <c r="J1590">
        <f t="shared" si="79"/>
        <v>5.6759195402298849E-3</v>
      </c>
      <c r="K1590">
        <v>2.2155613899230957</v>
      </c>
      <c r="Y1590" s="9">
        <v>4948.1720640000003</v>
      </c>
      <c r="Z1590">
        <v>5.6759195402298849E-3</v>
      </c>
    </row>
    <row r="1591" spans="3:26">
      <c r="C1591">
        <v>2016</v>
      </c>
      <c r="D1591">
        <v>502</v>
      </c>
      <c r="E1591" s="372">
        <v>4</v>
      </c>
      <c r="F1591" s="127">
        <v>6</v>
      </c>
      <c r="G1591" s="127">
        <v>87</v>
      </c>
      <c r="H1591" s="373">
        <v>0.56183000000000005</v>
      </c>
      <c r="I1591" s="9">
        <v>5272.7811839999986</v>
      </c>
      <c r="J1591">
        <f t="shared" si="79"/>
        <v>6.4578160919540233E-3</v>
      </c>
      <c r="K1591">
        <v>2.7509527206420898</v>
      </c>
      <c r="Y1591" s="9">
        <v>5272.7811839999986</v>
      </c>
      <c r="Z1591">
        <v>6.4578160919540233E-3</v>
      </c>
    </row>
    <row r="1592" spans="3:26">
      <c r="C1592">
        <v>2016</v>
      </c>
      <c r="D1592">
        <v>502</v>
      </c>
      <c r="E1592" s="372">
        <v>4</v>
      </c>
      <c r="F1592" s="127">
        <v>7</v>
      </c>
      <c r="G1592" s="127">
        <v>87</v>
      </c>
      <c r="H1592" s="373">
        <v>0.58989000000000003</v>
      </c>
      <c r="I1592" s="9">
        <v>5267.135808</v>
      </c>
      <c r="J1592">
        <f t="shared" si="79"/>
        <v>6.7803448275862068E-3</v>
      </c>
      <c r="K1592">
        <v>2.6286838054656982</v>
      </c>
      <c r="Y1592" s="9">
        <v>5267.135808</v>
      </c>
      <c r="Z1592">
        <v>6.7803448275862068E-3</v>
      </c>
    </row>
    <row r="1593" spans="3:26">
      <c r="C1593">
        <v>2016</v>
      </c>
      <c r="D1593">
        <v>502</v>
      </c>
      <c r="E1593" s="372">
        <v>4</v>
      </c>
      <c r="F1593" s="127">
        <v>8</v>
      </c>
      <c r="G1593" s="127">
        <v>87</v>
      </c>
      <c r="H1593" s="373">
        <v>0.43281999999999998</v>
      </c>
      <c r="I1593" s="9">
        <v>4126.7698559999999</v>
      </c>
      <c r="J1593">
        <f t="shared" si="79"/>
        <v>4.9749425287356321E-3</v>
      </c>
      <c r="K1593">
        <v>2.1955821514129639</v>
      </c>
      <c r="Y1593" s="9">
        <v>4126.7698559999999</v>
      </c>
      <c r="Z1593">
        <v>4.9749425287356321E-3</v>
      </c>
    </row>
    <row r="1594" spans="3:26">
      <c r="C1594">
        <v>2016</v>
      </c>
      <c r="D1594">
        <v>502</v>
      </c>
      <c r="E1594" s="372">
        <v>4</v>
      </c>
      <c r="F1594" s="127">
        <v>9</v>
      </c>
      <c r="G1594" s="127">
        <v>87</v>
      </c>
      <c r="H1594" s="373">
        <v>0.45804500000000004</v>
      </c>
      <c r="I1594" s="9">
        <v>4698.364176</v>
      </c>
      <c r="J1594">
        <f t="shared" si="79"/>
        <v>5.2648850574712651E-3</v>
      </c>
      <c r="K1594">
        <v>2.3037607669830322</v>
      </c>
      <c r="Y1594" s="9">
        <v>4698.364176</v>
      </c>
      <c r="Z1594">
        <v>5.2648850574712651E-3</v>
      </c>
    </row>
    <row r="1595" spans="3:26">
      <c r="C1595">
        <v>2016</v>
      </c>
      <c r="D1595">
        <v>502</v>
      </c>
      <c r="E1595" s="372">
        <v>4</v>
      </c>
      <c r="F1595" s="127">
        <v>10</v>
      </c>
      <c r="G1595" s="127">
        <v>87</v>
      </c>
      <c r="H1595" s="373">
        <v>0.53615999999999997</v>
      </c>
      <c r="I1595" s="9">
        <v>5175.3984480000008</v>
      </c>
      <c r="J1595">
        <f t="shared" si="79"/>
        <v>6.162758620689655E-3</v>
      </c>
      <c r="K1595">
        <v>2.5254726409912109</v>
      </c>
      <c r="Y1595" s="9">
        <v>5175.3984480000008</v>
      </c>
      <c r="Z1595">
        <v>6.162758620689655E-3</v>
      </c>
    </row>
    <row r="1596" spans="3:26">
      <c r="C1596">
        <v>2016</v>
      </c>
      <c r="D1596">
        <v>502</v>
      </c>
      <c r="E1596" s="372">
        <v>4</v>
      </c>
      <c r="F1596" s="127">
        <v>11</v>
      </c>
      <c r="G1596" s="127">
        <v>87</v>
      </c>
      <c r="H1596" s="373">
        <v>0.50836999999999999</v>
      </c>
      <c r="I1596" s="9">
        <v>4222.7412480000003</v>
      </c>
      <c r="J1596">
        <f t="shared" si="79"/>
        <v>5.8433333333333332E-3</v>
      </c>
      <c r="K1596">
        <v>2.401524543762207</v>
      </c>
      <c r="Y1596" s="9">
        <v>4222.7412480000003</v>
      </c>
      <c r="Z1596">
        <v>5.8433333333333332E-3</v>
      </c>
    </row>
    <row r="1597" spans="3:26">
      <c r="C1597">
        <v>2016</v>
      </c>
      <c r="D1597">
        <v>502</v>
      </c>
      <c r="E1597" s="372">
        <v>4</v>
      </c>
      <c r="F1597" s="127">
        <v>12</v>
      </c>
      <c r="G1597" s="127">
        <v>87</v>
      </c>
      <c r="H1597" s="373">
        <v>0.48902999999999996</v>
      </c>
      <c r="I1597" s="9">
        <v>5381.4546720000008</v>
      </c>
      <c r="J1597">
        <f t="shared" si="79"/>
        <v>5.62103448275862E-3</v>
      </c>
      <c r="K1597">
        <v>2.2904746532440186</v>
      </c>
      <c r="Y1597" s="9">
        <v>5381.4546720000008</v>
      </c>
      <c r="Z1597">
        <v>5.62103448275862E-3</v>
      </c>
    </row>
    <row r="1598" spans="3:26">
      <c r="C1598">
        <v>2016</v>
      </c>
      <c r="D1598">
        <v>502</v>
      </c>
      <c r="E1598" s="372">
        <v>4</v>
      </c>
      <c r="F1598" s="127">
        <v>13</v>
      </c>
      <c r="G1598" s="127">
        <v>87</v>
      </c>
      <c r="H1598" s="373">
        <v>0.63976500000000003</v>
      </c>
      <c r="I1598" s="9">
        <v>5377.2206400000005</v>
      </c>
      <c r="J1598">
        <f t="shared" si="79"/>
        <v>7.3536206896551723E-3</v>
      </c>
      <c r="K1598">
        <v>2.7298452854156494</v>
      </c>
      <c r="Y1598" s="9">
        <v>5377.2206400000005</v>
      </c>
      <c r="Z1598">
        <v>7.3536206896551723E-3</v>
      </c>
    </row>
    <row r="1599" spans="3:26">
      <c r="C1599">
        <v>2016</v>
      </c>
      <c r="D1599">
        <v>502</v>
      </c>
      <c r="E1599" s="372">
        <v>4</v>
      </c>
      <c r="F1599" s="127">
        <v>14</v>
      </c>
      <c r="G1599" s="127">
        <v>87</v>
      </c>
      <c r="H1599" s="373">
        <v>0.48344500000000001</v>
      </c>
      <c r="I1599" s="9">
        <v>5007.4485119999999</v>
      </c>
      <c r="J1599">
        <f t="shared" si="79"/>
        <v>5.55683908045977E-3</v>
      </c>
      <c r="K1599">
        <v>2.0536959171295166</v>
      </c>
      <c r="Y1599" s="9">
        <v>5007.4485119999999</v>
      </c>
      <c r="Z1599">
        <v>5.55683908045977E-3</v>
      </c>
    </row>
    <row r="1600" spans="3:26">
      <c r="C1600">
        <v>2016</v>
      </c>
      <c r="D1600">
        <v>502</v>
      </c>
      <c r="E1600" s="372">
        <v>1</v>
      </c>
      <c r="F1600" s="127">
        <v>1</v>
      </c>
      <c r="G1600" s="127">
        <v>101</v>
      </c>
      <c r="H1600" s="373">
        <v>0.46285500000000002</v>
      </c>
      <c r="I1600" s="9">
        <v>2142.4201919999996</v>
      </c>
      <c r="J1600">
        <f t="shared" si="79"/>
        <v>4.5827227722772283E-3</v>
      </c>
      <c r="K1600">
        <v>2.3469808101654053</v>
      </c>
      <c r="Y1600" s="9">
        <v>2142.4201919999996</v>
      </c>
      <c r="Z1600">
        <v>4.5827227722772283E-3</v>
      </c>
    </row>
    <row r="1601" spans="3:26">
      <c r="C1601">
        <v>2016</v>
      </c>
      <c r="D1601">
        <v>502</v>
      </c>
      <c r="E1601" s="372">
        <v>1</v>
      </c>
      <c r="F1601" s="127">
        <v>2</v>
      </c>
      <c r="G1601" s="127">
        <v>101</v>
      </c>
      <c r="H1601" s="373">
        <v>0.26217499999999999</v>
      </c>
      <c r="I1601" s="9">
        <v>772.00516800000003</v>
      </c>
      <c r="J1601">
        <f t="shared" si="79"/>
        <v>2.5957920792079206E-3</v>
      </c>
      <c r="K1601">
        <v>2.3791935443878174</v>
      </c>
      <c r="Y1601" s="9">
        <v>772.00516800000003</v>
      </c>
      <c r="Z1601">
        <v>2.5957920792079206E-3</v>
      </c>
    </row>
    <row r="1602" spans="3:26">
      <c r="C1602">
        <v>2016</v>
      </c>
      <c r="D1602">
        <v>502</v>
      </c>
      <c r="E1602" s="372">
        <v>1</v>
      </c>
      <c r="F1602" s="127">
        <v>3</v>
      </c>
      <c r="G1602" s="127">
        <v>101</v>
      </c>
      <c r="H1602" s="373">
        <v>0.540995</v>
      </c>
      <c r="I1602" s="9">
        <v>3285.6088319999994</v>
      </c>
      <c r="J1602">
        <f t="shared" si="79"/>
        <v>5.3563861386138611E-3</v>
      </c>
      <c r="K1602">
        <v>2.3755354881286621</v>
      </c>
      <c r="Y1602" s="9">
        <v>3285.6088319999994</v>
      </c>
      <c r="Z1602">
        <v>5.3563861386138611E-3</v>
      </c>
    </row>
    <row r="1603" spans="3:26">
      <c r="C1603">
        <v>2016</v>
      </c>
      <c r="D1603">
        <v>502</v>
      </c>
      <c r="E1603" s="372">
        <v>1</v>
      </c>
      <c r="F1603" s="127">
        <v>4</v>
      </c>
      <c r="G1603" s="127">
        <v>101</v>
      </c>
      <c r="H1603" s="373">
        <v>0.51697666666666675</v>
      </c>
      <c r="I1603" s="9">
        <v>2850.9148799999994</v>
      </c>
      <c r="J1603">
        <f t="shared" si="79"/>
        <v>5.1185808580858092E-3</v>
      </c>
      <c r="K1603">
        <v>2.3474993705749512</v>
      </c>
      <c r="Y1603" s="9">
        <v>2850.9148799999994</v>
      </c>
      <c r="Z1603">
        <v>5.1185808580858092E-3</v>
      </c>
    </row>
    <row r="1604" spans="3:26">
      <c r="C1604">
        <v>2016</v>
      </c>
      <c r="D1604">
        <v>502</v>
      </c>
      <c r="E1604" s="372">
        <v>1</v>
      </c>
      <c r="F1604" s="127">
        <v>5</v>
      </c>
      <c r="G1604" s="127">
        <v>101</v>
      </c>
      <c r="H1604" s="373">
        <v>0.67834499999999998</v>
      </c>
      <c r="I1604" s="9">
        <v>4684.250736</v>
      </c>
      <c r="J1604">
        <f t="shared" si="79"/>
        <v>6.7162871287128707E-3</v>
      </c>
      <c r="K1604">
        <v>2.3678464889526367</v>
      </c>
      <c r="Y1604" s="9">
        <v>4684.250736</v>
      </c>
      <c r="Z1604">
        <v>6.7162871287128707E-3</v>
      </c>
    </row>
    <row r="1605" spans="3:26">
      <c r="C1605">
        <v>2016</v>
      </c>
      <c r="D1605">
        <v>502</v>
      </c>
      <c r="E1605" s="372">
        <v>1</v>
      </c>
      <c r="F1605" s="127">
        <v>6</v>
      </c>
      <c r="G1605" s="127">
        <v>101</v>
      </c>
      <c r="H1605" s="373">
        <v>0.68274999999999997</v>
      </c>
      <c r="I1605" s="9">
        <v>4641.9104160000006</v>
      </c>
      <c r="J1605">
        <f t="shared" si="79"/>
        <v>6.7599009900990098E-3</v>
      </c>
      <c r="K1605">
        <v>2.3888192176818848</v>
      </c>
      <c r="Y1605" s="9">
        <v>4641.9104160000006</v>
      </c>
      <c r="Z1605">
        <v>6.7599009900990098E-3</v>
      </c>
    </row>
    <row r="1606" spans="3:26">
      <c r="C1606">
        <v>2016</v>
      </c>
      <c r="D1606">
        <v>502</v>
      </c>
      <c r="E1606" s="372">
        <v>1</v>
      </c>
      <c r="F1606" s="127">
        <v>7</v>
      </c>
      <c r="G1606" s="127">
        <v>101</v>
      </c>
      <c r="H1606" s="373">
        <v>0.720275</v>
      </c>
      <c r="I1606" s="9">
        <v>5315.1215040000006</v>
      </c>
      <c r="J1606">
        <f t="shared" si="79"/>
        <v>7.1314356435643565E-3</v>
      </c>
      <c r="K1606">
        <v>2.5534071922302246</v>
      </c>
      <c r="Y1606" s="9">
        <v>5315.1215040000006</v>
      </c>
      <c r="Z1606">
        <v>7.1314356435643565E-3</v>
      </c>
    </row>
    <row r="1607" spans="3:26">
      <c r="C1607">
        <v>2016</v>
      </c>
      <c r="D1607">
        <v>502</v>
      </c>
      <c r="E1607" s="372">
        <v>1</v>
      </c>
      <c r="F1607" s="127">
        <v>8</v>
      </c>
      <c r="G1607" s="127">
        <v>101</v>
      </c>
      <c r="H1607" s="373">
        <v>0.43506499999999998</v>
      </c>
      <c r="I1607" s="9">
        <v>2646.2700000000004</v>
      </c>
      <c r="J1607">
        <f t="shared" si="79"/>
        <v>4.307574257425742E-3</v>
      </c>
      <c r="K1607">
        <v>2.6197855472564697</v>
      </c>
      <c r="Y1607" s="9">
        <v>2646.2700000000004</v>
      </c>
      <c r="Z1607">
        <v>4.307574257425742E-3</v>
      </c>
    </row>
    <row r="1608" spans="3:26">
      <c r="C1608">
        <v>2016</v>
      </c>
      <c r="D1608">
        <v>502</v>
      </c>
      <c r="E1608" s="372">
        <v>1</v>
      </c>
      <c r="F1608" s="127">
        <v>9</v>
      </c>
      <c r="G1608" s="127">
        <v>101</v>
      </c>
      <c r="H1608" s="373">
        <v>0.62151500000000004</v>
      </c>
      <c r="I1608" s="9">
        <v>4358.2302719999998</v>
      </c>
      <c r="J1608">
        <f t="shared" si="79"/>
        <v>6.1536138613861391E-3</v>
      </c>
      <c r="K1608">
        <v>2.2266499996185303</v>
      </c>
      <c r="Y1608" s="9">
        <v>4358.2302719999998</v>
      </c>
      <c r="Z1608">
        <v>6.1536138613861391E-3</v>
      </c>
    </row>
    <row r="1609" spans="3:26">
      <c r="C1609">
        <v>2016</v>
      </c>
      <c r="D1609">
        <v>502</v>
      </c>
      <c r="E1609" s="372">
        <v>1</v>
      </c>
      <c r="F1609" s="127">
        <v>10</v>
      </c>
      <c r="G1609" s="127">
        <v>101</v>
      </c>
      <c r="H1609" s="373">
        <v>0.68139499999999997</v>
      </c>
      <c r="I1609" s="9">
        <v>4259.4361920000001</v>
      </c>
      <c r="J1609">
        <f t="shared" si="79"/>
        <v>6.7464851485148514E-3</v>
      </c>
      <c r="K1609">
        <v>2.2702572345733643</v>
      </c>
      <c r="Y1609" s="9">
        <v>4259.4361920000001</v>
      </c>
      <c r="Z1609">
        <v>6.7464851485148514E-3</v>
      </c>
    </row>
    <row r="1610" spans="3:26">
      <c r="C1610">
        <v>2016</v>
      </c>
      <c r="D1610">
        <v>502</v>
      </c>
      <c r="E1610" s="372">
        <v>1</v>
      </c>
      <c r="F1610" s="127">
        <v>11</v>
      </c>
      <c r="G1610" s="127">
        <v>101</v>
      </c>
      <c r="H1610" s="373">
        <v>0.68088499999999996</v>
      </c>
      <c r="I1610" s="9">
        <v>5277.0152160000007</v>
      </c>
      <c r="J1610">
        <f t="shared" si="79"/>
        <v>6.7414356435643559E-3</v>
      </c>
      <c r="K1610">
        <v>2.4559853076934814</v>
      </c>
      <c r="Y1610" s="9">
        <v>5277.0152160000007</v>
      </c>
      <c r="Z1610">
        <v>6.7414356435643559E-3</v>
      </c>
    </row>
    <row r="1611" spans="3:26">
      <c r="C1611">
        <v>2016</v>
      </c>
      <c r="D1611">
        <v>502</v>
      </c>
      <c r="E1611" s="372">
        <v>1</v>
      </c>
      <c r="F1611" s="127">
        <v>12</v>
      </c>
      <c r="G1611" s="127">
        <v>101</v>
      </c>
      <c r="H1611" s="373">
        <v>0.67567999999999995</v>
      </c>
      <c r="I1611" s="9">
        <v>5247.3769919999995</v>
      </c>
      <c r="J1611">
        <f t="shared" si="79"/>
        <v>6.6899009900990092E-3</v>
      </c>
      <c r="K1611">
        <v>2.3265626430511475</v>
      </c>
      <c r="Y1611" s="9">
        <v>5247.3769919999995</v>
      </c>
      <c r="Z1611">
        <v>6.6899009900990092E-3</v>
      </c>
    </row>
    <row r="1612" spans="3:26">
      <c r="C1612">
        <v>2016</v>
      </c>
      <c r="D1612">
        <v>502</v>
      </c>
      <c r="E1612" s="372">
        <v>1</v>
      </c>
      <c r="F1612" s="127">
        <v>13</v>
      </c>
      <c r="G1612" s="127">
        <v>101</v>
      </c>
      <c r="H1612" s="373">
        <v>0.73458000000000001</v>
      </c>
      <c r="I1612" s="9">
        <v>5384.2773599999982</v>
      </c>
      <c r="J1612">
        <f t="shared" si="79"/>
        <v>7.2730693069306936E-3</v>
      </c>
      <c r="K1612">
        <v>2.6430191993713379</v>
      </c>
      <c r="Y1612" s="9">
        <v>5384.2773599999982</v>
      </c>
      <c r="Z1612">
        <v>7.2730693069306936E-3</v>
      </c>
    </row>
    <row r="1613" spans="3:26">
      <c r="C1613">
        <v>2016</v>
      </c>
      <c r="D1613">
        <v>502</v>
      </c>
      <c r="E1613" s="372">
        <v>1</v>
      </c>
      <c r="F1613" s="127">
        <v>14</v>
      </c>
      <c r="G1613" s="127">
        <v>101</v>
      </c>
      <c r="H1613" s="373">
        <v>0.67168000000000005</v>
      </c>
      <c r="I1613" s="9">
        <v>4307.4218880000008</v>
      </c>
      <c r="J1613">
        <f t="shared" si="79"/>
        <v>6.6502970297029704E-3</v>
      </c>
      <c r="K1613">
        <v>2.1893661022186279</v>
      </c>
      <c r="Y1613" s="9">
        <v>4307.4218880000008</v>
      </c>
      <c r="Z1613">
        <v>6.6502970297029704E-3</v>
      </c>
    </row>
    <row r="1614" spans="3:26">
      <c r="C1614">
        <v>2016</v>
      </c>
      <c r="D1614">
        <v>502</v>
      </c>
      <c r="E1614" s="372">
        <v>2</v>
      </c>
      <c r="F1614" s="127">
        <v>1</v>
      </c>
      <c r="G1614" s="127">
        <v>101</v>
      </c>
      <c r="H1614" s="373">
        <v>0.40803</v>
      </c>
      <c r="I1614" s="9">
        <v>1589.173344</v>
      </c>
      <c r="J1614">
        <f t="shared" si="79"/>
        <v>4.0399009900990096E-3</v>
      </c>
      <c r="K1614">
        <v>2.3478150367736816</v>
      </c>
      <c r="Y1614" s="9">
        <v>1589.173344</v>
      </c>
      <c r="Z1614">
        <v>4.0399009900990096E-3</v>
      </c>
    </row>
    <row r="1615" spans="3:26">
      <c r="C1615">
        <v>2016</v>
      </c>
      <c r="D1615">
        <v>502</v>
      </c>
      <c r="E1615" s="372">
        <v>2</v>
      </c>
      <c r="F1615" s="127">
        <v>2</v>
      </c>
      <c r="G1615" s="127">
        <v>101</v>
      </c>
      <c r="H1615" s="373">
        <v>0.49641999999999997</v>
      </c>
      <c r="I1615" s="9">
        <v>1563.7691520000001</v>
      </c>
      <c r="J1615">
        <f t="shared" si="79"/>
        <v>4.9150495049504949E-3</v>
      </c>
      <c r="K1615">
        <v>2.22501540184021</v>
      </c>
      <c r="Y1615" s="9">
        <v>1563.7691520000001</v>
      </c>
      <c r="Z1615">
        <v>4.9150495049504949E-3</v>
      </c>
    </row>
    <row r="1616" spans="3:26">
      <c r="C1616">
        <v>2016</v>
      </c>
      <c r="D1616">
        <v>502</v>
      </c>
      <c r="E1616" s="372">
        <v>2</v>
      </c>
      <c r="F1616" s="127">
        <v>3</v>
      </c>
      <c r="G1616" s="127">
        <v>101</v>
      </c>
      <c r="H1616" s="373">
        <v>0.461225</v>
      </c>
      <c r="I1616" s="9">
        <v>2745.0640800000001</v>
      </c>
      <c r="J1616">
        <f t="shared" si="79"/>
        <v>4.5665841584158415E-3</v>
      </c>
      <c r="K1616">
        <v>2.2837004661560059</v>
      </c>
      <c r="Y1616" s="9">
        <v>2745.0640800000001</v>
      </c>
      <c r="Z1616">
        <v>4.5665841584158415E-3</v>
      </c>
    </row>
    <row r="1617" spans="3:26">
      <c r="C1617">
        <v>2016</v>
      </c>
      <c r="D1617">
        <v>502</v>
      </c>
      <c r="E1617" s="372">
        <v>2</v>
      </c>
      <c r="F1617" s="127">
        <v>4</v>
      </c>
      <c r="G1617" s="127">
        <v>101</v>
      </c>
      <c r="H1617" s="373">
        <v>0.55297499999999999</v>
      </c>
      <c r="I1617" s="9">
        <v>2431.7457119999999</v>
      </c>
      <c r="J1617">
        <f t="shared" si="79"/>
        <v>5.4749999999999998E-3</v>
      </c>
      <c r="K1617">
        <v>2.182711124420166</v>
      </c>
      <c r="Y1617" s="9">
        <v>2431.7457119999999</v>
      </c>
      <c r="Z1617">
        <v>5.4749999999999998E-3</v>
      </c>
    </row>
    <row r="1618" spans="3:26">
      <c r="C1618">
        <v>2016</v>
      </c>
      <c r="D1618">
        <v>502</v>
      </c>
      <c r="E1618" s="372">
        <v>2</v>
      </c>
      <c r="F1618" s="127">
        <v>5</v>
      </c>
      <c r="G1618" s="127">
        <v>101</v>
      </c>
      <c r="H1618" s="373">
        <v>0.64802999999999999</v>
      </c>
      <c r="I1618" s="9">
        <v>3240.4458240000013</v>
      </c>
      <c r="J1618">
        <f t="shared" si="79"/>
        <v>6.4161386138613863E-3</v>
      </c>
      <c r="K1618">
        <v>2.1829714775085449</v>
      </c>
      <c r="Y1618" s="9">
        <v>3240.4458240000013</v>
      </c>
      <c r="Z1618">
        <v>6.4161386138613863E-3</v>
      </c>
    </row>
    <row r="1619" spans="3:26">
      <c r="C1619">
        <v>2016</v>
      </c>
      <c r="D1619">
        <v>502</v>
      </c>
      <c r="E1619" s="372">
        <v>2</v>
      </c>
      <c r="F1619" s="127">
        <v>6</v>
      </c>
      <c r="G1619" s="127">
        <v>101</v>
      </c>
      <c r="H1619" s="373">
        <v>0.72516500000000006</v>
      </c>
      <c r="I1619" s="9">
        <v>5521.1777279999988</v>
      </c>
      <c r="J1619">
        <f t="shared" si="79"/>
        <v>7.1798514851485152E-3</v>
      </c>
      <c r="K1619">
        <v>2.6573300361633301</v>
      </c>
      <c r="Y1619" s="9">
        <v>5521.1777279999988</v>
      </c>
      <c r="Z1619">
        <v>7.1798514851485152E-3</v>
      </c>
    </row>
    <row r="1620" spans="3:26">
      <c r="C1620">
        <v>2016</v>
      </c>
      <c r="D1620">
        <v>502</v>
      </c>
      <c r="E1620" s="372">
        <v>2</v>
      </c>
      <c r="F1620" s="127">
        <v>7</v>
      </c>
      <c r="G1620" s="127">
        <v>101</v>
      </c>
      <c r="H1620" s="373">
        <v>0.68171500000000007</v>
      </c>
      <c r="I1620" s="9">
        <v>5483.0714400000006</v>
      </c>
      <c r="J1620">
        <f t="shared" si="79"/>
        <v>6.7496534653465352E-3</v>
      </c>
      <c r="K1620">
        <v>2.925889253616333</v>
      </c>
      <c r="Y1620" s="9">
        <v>5483.0714400000006</v>
      </c>
      <c r="Z1620">
        <v>6.7496534653465352E-3</v>
      </c>
    </row>
    <row r="1621" spans="3:26">
      <c r="C1621">
        <v>2016</v>
      </c>
      <c r="D1621">
        <v>502</v>
      </c>
      <c r="E1621" s="372">
        <v>2</v>
      </c>
      <c r="F1621" s="127">
        <v>8</v>
      </c>
      <c r="G1621" s="127">
        <v>101</v>
      </c>
      <c r="H1621" s="373">
        <v>0.56759999999999999</v>
      </c>
      <c r="I1621" s="9">
        <v>3322.3037759999997</v>
      </c>
      <c r="J1621">
        <f t="shared" si="79"/>
        <v>5.6198019801980198E-3</v>
      </c>
      <c r="K1621">
        <v>2.3995285034179688</v>
      </c>
      <c r="Y1621" s="9">
        <v>3322.3037759999997</v>
      </c>
      <c r="Z1621">
        <v>5.6198019801980198E-3</v>
      </c>
    </row>
    <row r="1622" spans="3:26">
      <c r="C1622">
        <v>2016</v>
      </c>
      <c r="D1622">
        <v>502</v>
      </c>
      <c r="E1622" s="372">
        <v>2</v>
      </c>
      <c r="F1622" s="127">
        <v>9</v>
      </c>
      <c r="G1622" s="127">
        <v>101</v>
      </c>
      <c r="H1622" s="373">
        <v>0.70363500000000001</v>
      </c>
      <c r="I1622" s="9">
        <v>5233.2635519999994</v>
      </c>
      <c r="J1622">
        <f t="shared" si="79"/>
        <v>6.9666831683168314E-3</v>
      </c>
      <c r="K1622">
        <v>2.2381582260131836</v>
      </c>
      <c r="Y1622" s="9">
        <v>5233.2635519999994</v>
      </c>
      <c r="Z1622">
        <v>6.9666831683168314E-3</v>
      </c>
    </row>
    <row r="1623" spans="3:26">
      <c r="C1623">
        <v>2016</v>
      </c>
      <c r="D1623">
        <v>502</v>
      </c>
      <c r="E1623" s="372">
        <v>2</v>
      </c>
      <c r="F1623" s="127">
        <v>10</v>
      </c>
      <c r="G1623" s="127">
        <v>101</v>
      </c>
      <c r="H1623" s="373">
        <v>0.69161499999999998</v>
      </c>
      <c r="I1623" s="9">
        <v>5202.2139839999982</v>
      </c>
      <c r="J1623">
        <f t="shared" si="79"/>
        <v>6.8476732673267322E-3</v>
      </c>
      <c r="K1623">
        <v>2.2259595394134521</v>
      </c>
      <c r="Y1623" s="9">
        <v>5202.2139839999982</v>
      </c>
      <c r="Z1623">
        <v>6.8476732673267322E-3</v>
      </c>
    </row>
    <row r="1624" spans="3:26">
      <c r="C1624">
        <v>2016</v>
      </c>
      <c r="D1624">
        <v>502</v>
      </c>
      <c r="E1624" s="372">
        <v>2</v>
      </c>
      <c r="F1624" s="127">
        <v>11</v>
      </c>
      <c r="G1624" s="127">
        <v>101</v>
      </c>
      <c r="H1624" s="373">
        <v>0.67933500000000002</v>
      </c>
      <c r="I1624" s="9">
        <v>4966.5195360000007</v>
      </c>
      <c r="J1624">
        <f t="shared" si="79"/>
        <v>6.7260891089108909E-3</v>
      </c>
      <c r="K1624">
        <v>2.4922440052032471</v>
      </c>
      <c r="Y1624" s="9">
        <v>4966.5195360000007</v>
      </c>
      <c r="Z1624">
        <v>6.7260891089108909E-3</v>
      </c>
    </row>
    <row r="1625" spans="3:26">
      <c r="C1625">
        <v>2016</v>
      </c>
      <c r="D1625">
        <v>502</v>
      </c>
      <c r="E1625" s="372">
        <v>2</v>
      </c>
      <c r="F1625" s="127">
        <v>12</v>
      </c>
      <c r="G1625" s="127">
        <v>101</v>
      </c>
      <c r="H1625" s="373">
        <v>0.73882500000000007</v>
      </c>
      <c r="I1625" s="9">
        <v>5260.0790880000004</v>
      </c>
      <c r="J1625">
        <f t="shared" si="79"/>
        <v>7.3150990099009909E-3</v>
      </c>
      <c r="K1625">
        <v>2.5477943420410156</v>
      </c>
      <c r="Y1625" s="9">
        <v>5260.0790880000004</v>
      </c>
      <c r="Z1625">
        <v>7.3150990099009909E-3</v>
      </c>
    </row>
    <row r="1626" spans="3:26">
      <c r="C1626">
        <v>2016</v>
      </c>
      <c r="D1626">
        <v>502</v>
      </c>
      <c r="E1626" s="372">
        <v>2</v>
      </c>
      <c r="F1626" s="127">
        <v>13</v>
      </c>
      <c r="G1626" s="127">
        <v>101</v>
      </c>
      <c r="H1626" s="373">
        <v>0.72567999999999999</v>
      </c>
      <c r="I1626" s="9">
        <v>5629.851216</v>
      </c>
      <c r="J1626">
        <f t="shared" si="79"/>
        <v>7.1849504950495047E-3</v>
      </c>
      <c r="K1626">
        <v>2.8993265628814697</v>
      </c>
      <c r="Y1626" s="9">
        <v>5629.851216</v>
      </c>
      <c r="Z1626">
        <v>7.1849504950495047E-3</v>
      </c>
    </row>
    <row r="1627" spans="3:26">
      <c r="C1627">
        <v>2016</v>
      </c>
      <c r="D1627">
        <v>502</v>
      </c>
      <c r="E1627" s="372">
        <v>2</v>
      </c>
      <c r="F1627" s="127">
        <v>14</v>
      </c>
      <c r="G1627" s="127">
        <v>101</v>
      </c>
      <c r="H1627" s="373">
        <v>0.66761500000000007</v>
      </c>
      <c r="I1627" s="9">
        <v>5569.1634239999994</v>
      </c>
      <c r="J1627">
        <f t="shared" si="79"/>
        <v>6.6100495049504961E-3</v>
      </c>
      <c r="K1627">
        <v>2.1897103786468506</v>
      </c>
      <c r="Y1627" s="9">
        <v>5569.1634239999994</v>
      </c>
      <c r="Z1627">
        <v>6.6100495049504961E-3</v>
      </c>
    </row>
    <row r="1628" spans="3:26">
      <c r="C1628">
        <v>2016</v>
      </c>
      <c r="D1628">
        <v>502</v>
      </c>
      <c r="E1628" s="372">
        <v>3</v>
      </c>
      <c r="F1628" s="127">
        <v>1</v>
      </c>
      <c r="G1628" s="127">
        <v>101</v>
      </c>
      <c r="H1628" s="373">
        <v>0.476655</v>
      </c>
      <c r="I1628" s="9">
        <v>2273.6751839999997</v>
      </c>
      <c r="J1628">
        <f t="shared" si="79"/>
        <v>4.7193564356435647E-3</v>
      </c>
      <c r="K1628">
        <v>2.2561113834381104</v>
      </c>
      <c r="Y1628" s="9">
        <v>2273.6751839999997</v>
      </c>
      <c r="Z1628">
        <v>4.7193564356435647E-3</v>
      </c>
    </row>
    <row r="1629" spans="3:26">
      <c r="C1629">
        <v>2016</v>
      </c>
      <c r="D1629">
        <v>502</v>
      </c>
      <c r="E1629" s="372">
        <v>3</v>
      </c>
      <c r="F1629" s="127">
        <v>2</v>
      </c>
      <c r="G1629" s="127">
        <v>101</v>
      </c>
      <c r="H1629" s="373">
        <v>0.50729000000000002</v>
      </c>
      <c r="I1629" s="9">
        <v>2721.0712320000002</v>
      </c>
      <c r="J1629">
        <f t="shared" si="79"/>
        <v>5.0226732673267329E-3</v>
      </c>
      <c r="K1629">
        <v>2.3387014865875244</v>
      </c>
      <c r="Y1629" s="9">
        <v>2721.0712320000002</v>
      </c>
      <c r="Z1629">
        <v>5.0226732673267329E-3</v>
      </c>
    </row>
    <row r="1630" spans="3:26">
      <c r="C1630">
        <v>2016</v>
      </c>
      <c r="D1630">
        <v>502</v>
      </c>
      <c r="E1630" s="372">
        <v>3</v>
      </c>
      <c r="F1630" s="127">
        <v>3</v>
      </c>
      <c r="G1630" s="127">
        <v>101</v>
      </c>
      <c r="H1630" s="373">
        <v>0.55543999999999993</v>
      </c>
      <c r="I1630" s="9">
        <v>3908.0115360000004</v>
      </c>
      <c r="J1630">
        <f t="shared" si="79"/>
        <v>5.499405940594059E-3</v>
      </c>
      <c r="K1630">
        <v>2.3095531463623047</v>
      </c>
      <c r="Y1630" s="9">
        <v>3908.0115360000004</v>
      </c>
      <c r="Z1630">
        <v>5.499405940594059E-3</v>
      </c>
    </row>
    <row r="1631" spans="3:26">
      <c r="C1631">
        <v>2016</v>
      </c>
      <c r="D1631">
        <v>502</v>
      </c>
      <c r="E1631" s="372">
        <v>3</v>
      </c>
      <c r="F1631" s="127">
        <v>4</v>
      </c>
      <c r="G1631" s="127">
        <v>101</v>
      </c>
      <c r="H1631" s="373">
        <v>0.65759499999999993</v>
      </c>
      <c r="I1631" s="9">
        <v>4409.0386560000006</v>
      </c>
      <c r="J1631">
        <f t="shared" si="79"/>
        <v>6.5108415841584151E-3</v>
      </c>
      <c r="K1631">
        <v>2.0720500946044922</v>
      </c>
      <c r="Y1631" s="9">
        <v>4409.0386560000006</v>
      </c>
      <c r="Z1631">
        <v>6.5108415841584151E-3</v>
      </c>
    </row>
    <row r="1632" spans="3:26">
      <c r="C1632">
        <v>2016</v>
      </c>
      <c r="D1632">
        <v>502</v>
      </c>
      <c r="E1632" s="372">
        <v>3</v>
      </c>
      <c r="F1632" s="127">
        <v>5</v>
      </c>
      <c r="G1632" s="127">
        <v>101</v>
      </c>
      <c r="H1632" s="373">
        <v>0.74144999999999994</v>
      </c>
      <c r="I1632" s="9">
        <v>4811.2716960000007</v>
      </c>
      <c r="J1632">
        <f t="shared" si="79"/>
        <v>7.3410891089108901E-3</v>
      </c>
      <c r="K1632">
        <v>2.2513236999511719</v>
      </c>
      <c r="Y1632" s="9">
        <v>4811.2716960000007</v>
      </c>
      <c r="Z1632">
        <v>7.3410891089108901E-3</v>
      </c>
    </row>
    <row r="1633" spans="3:26">
      <c r="C1633">
        <v>2016</v>
      </c>
      <c r="D1633">
        <v>502</v>
      </c>
      <c r="E1633" s="372">
        <v>3</v>
      </c>
      <c r="F1633" s="127">
        <v>6</v>
      </c>
      <c r="G1633" s="127">
        <v>101</v>
      </c>
      <c r="H1633" s="373">
        <v>0.70843999999999996</v>
      </c>
      <c r="I1633" s="9">
        <v>5039.9094239999995</v>
      </c>
      <c r="J1633">
        <f t="shared" si="79"/>
        <v>7.0142574257425734E-3</v>
      </c>
      <c r="K1633">
        <v>2.315178394317627</v>
      </c>
      <c r="Y1633" s="9">
        <v>5039.9094239999995</v>
      </c>
      <c r="Z1633">
        <v>7.0142574257425734E-3</v>
      </c>
    </row>
    <row r="1634" spans="3:26">
      <c r="C1634">
        <v>2016</v>
      </c>
      <c r="D1634">
        <v>502</v>
      </c>
      <c r="E1634" s="372">
        <v>3</v>
      </c>
      <c r="F1634" s="127">
        <v>7</v>
      </c>
      <c r="G1634" s="127">
        <v>101</v>
      </c>
      <c r="H1634" s="373">
        <v>0.72553000000000001</v>
      </c>
      <c r="I1634" s="9">
        <v>5387.1000480000002</v>
      </c>
      <c r="J1634">
        <f t="shared" si="79"/>
        <v>7.1834653465346534E-3</v>
      </c>
      <c r="K1634">
        <v>2.7378814220428467</v>
      </c>
      <c r="Y1634" s="9">
        <v>5387.1000480000002</v>
      </c>
      <c r="Z1634">
        <v>7.1834653465346534E-3</v>
      </c>
    </row>
    <row r="1635" spans="3:26">
      <c r="C1635">
        <v>2016</v>
      </c>
      <c r="D1635">
        <v>502</v>
      </c>
      <c r="E1635" s="372">
        <v>3</v>
      </c>
      <c r="F1635" s="127">
        <v>8</v>
      </c>
      <c r="G1635" s="127">
        <v>101</v>
      </c>
      <c r="H1635" s="373">
        <v>0.57041000000000008</v>
      </c>
      <c r="I1635" s="9">
        <v>4486.6625759999988</v>
      </c>
      <c r="J1635">
        <f t="shared" si="79"/>
        <v>5.6476237623762386E-3</v>
      </c>
      <c r="K1635">
        <v>2.2456626892089844</v>
      </c>
      <c r="Y1635" s="9">
        <v>4486.6625759999988</v>
      </c>
      <c r="Z1635">
        <v>5.6476237623762386E-3</v>
      </c>
    </row>
    <row r="1636" spans="3:26">
      <c r="C1636">
        <v>2016</v>
      </c>
      <c r="D1636">
        <v>502</v>
      </c>
      <c r="E1636" s="372">
        <v>3</v>
      </c>
      <c r="F1636" s="127">
        <v>9</v>
      </c>
      <c r="G1636" s="127">
        <v>101</v>
      </c>
      <c r="H1636" s="373">
        <v>0.71721000000000001</v>
      </c>
      <c r="I1636" s="9">
        <v>4980.6329759999999</v>
      </c>
      <c r="J1636">
        <f t="shared" si="79"/>
        <v>7.1010891089108913E-3</v>
      </c>
      <c r="K1636">
        <v>2.4306418895721436</v>
      </c>
      <c r="Y1636" s="9">
        <v>4980.6329759999999</v>
      </c>
      <c r="Z1636">
        <v>7.1010891089108913E-3</v>
      </c>
    </row>
    <row r="1637" spans="3:26">
      <c r="C1637">
        <v>2016</v>
      </c>
      <c r="D1637">
        <v>502</v>
      </c>
      <c r="E1637" s="372">
        <v>3</v>
      </c>
      <c r="F1637" s="127">
        <v>10</v>
      </c>
      <c r="G1637" s="127">
        <v>101</v>
      </c>
      <c r="H1637" s="373">
        <v>0.73758499999999994</v>
      </c>
      <c r="I1637" s="9">
        <v>4852.2006720000008</v>
      </c>
      <c r="J1637">
        <f t="shared" si="79"/>
        <v>7.3028217821782173E-3</v>
      </c>
      <c r="K1637">
        <v>2.2660312652587891</v>
      </c>
      <c r="Y1637" s="9">
        <v>4852.2006720000008</v>
      </c>
      <c r="Z1637">
        <v>7.3028217821782173E-3</v>
      </c>
    </row>
    <row r="1638" spans="3:26">
      <c r="C1638">
        <v>2016</v>
      </c>
      <c r="D1638">
        <v>502</v>
      </c>
      <c r="E1638" s="372">
        <v>3</v>
      </c>
      <c r="F1638" s="127">
        <v>11</v>
      </c>
      <c r="G1638" s="127">
        <v>101</v>
      </c>
      <c r="H1638" s="373">
        <v>0.72921999999999998</v>
      </c>
      <c r="I1638" s="9">
        <v>5346.1710719999992</v>
      </c>
      <c r="J1638">
        <f t="shared" si="79"/>
        <v>7.2199999999999999E-3</v>
      </c>
      <c r="K1638">
        <v>2.5456595420837402</v>
      </c>
      <c r="Y1638" s="9">
        <v>5346.1710719999992</v>
      </c>
      <c r="Z1638">
        <v>7.2199999999999999E-3</v>
      </c>
    </row>
    <row r="1639" spans="3:26">
      <c r="C1639">
        <v>2016</v>
      </c>
      <c r="D1639">
        <v>502</v>
      </c>
      <c r="E1639" s="372">
        <v>3</v>
      </c>
      <c r="F1639" s="127">
        <v>12</v>
      </c>
      <c r="G1639" s="127">
        <v>101</v>
      </c>
      <c r="H1639" s="373">
        <v>0.66059000000000001</v>
      </c>
      <c r="I1639" s="9">
        <v>5000.3917919999985</v>
      </c>
      <c r="J1639">
        <f t="shared" si="79"/>
        <v>6.5404950495049508E-3</v>
      </c>
      <c r="K1639">
        <v>2.494687557220459</v>
      </c>
      <c r="Y1639" s="9">
        <v>5000.3917919999985</v>
      </c>
      <c r="Z1639">
        <v>6.5404950495049508E-3</v>
      </c>
    </row>
    <row r="1640" spans="3:26">
      <c r="C1640">
        <v>2016</v>
      </c>
      <c r="D1640">
        <v>502</v>
      </c>
      <c r="E1640" s="372">
        <v>3</v>
      </c>
      <c r="F1640" s="127">
        <v>13</v>
      </c>
      <c r="G1640" s="127">
        <v>101</v>
      </c>
      <c r="H1640" s="373">
        <v>0.72850499999999996</v>
      </c>
      <c r="I1640" s="9">
        <v>5325.0009120000004</v>
      </c>
      <c r="J1640">
        <f t="shared" si="79"/>
        <v>7.2129207920792072E-3</v>
      </c>
      <c r="K1640">
        <v>3.319063663482666</v>
      </c>
      <c r="Y1640" s="9">
        <v>5325.0009120000004</v>
      </c>
      <c r="Z1640">
        <v>7.2129207920792072E-3</v>
      </c>
    </row>
    <row r="1641" spans="3:26">
      <c r="C1641">
        <v>2016</v>
      </c>
      <c r="D1641">
        <v>502</v>
      </c>
      <c r="E1641" s="372">
        <v>3</v>
      </c>
      <c r="F1641" s="127">
        <v>14</v>
      </c>
      <c r="G1641" s="127">
        <v>101</v>
      </c>
      <c r="H1641" s="373">
        <v>0.67707499999999998</v>
      </c>
      <c r="I1641" s="9">
        <v>4898.7750239999987</v>
      </c>
      <c r="J1641">
        <f t="shared" si="79"/>
        <v>6.7037128712871289E-3</v>
      </c>
      <c r="K1641">
        <v>2.3688125610351563</v>
      </c>
      <c r="Y1641" s="9">
        <v>4898.7750239999987</v>
      </c>
      <c r="Z1641">
        <v>6.7037128712871289E-3</v>
      </c>
    </row>
    <row r="1642" spans="3:26">
      <c r="C1642">
        <v>2016</v>
      </c>
      <c r="D1642">
        <v>502</v>
      </c>
      <c r="E1642" s="372">
        <v>4</v>
      </c>
      <c r="F1642" s="127">
        <v>1</v>
      </c>
      <c r="G1642" s="127">
        <v>101</v>
      </c>
      <c r="H1642" s="373">
        <v>0.41561000000000003</v>
      </c>
      <c r="I1642" s="9">
        <v>2248.2709919999993</v>
      </c>
      <c r="J1642">
        <f t="shared" si="79"/>
        <v>4.1149504950495049E-3</v>
      </c>
      <c r="K1642">
        <v>2.236797571182251</v>
      </c>
      <c r="Y1642" s="9">
        <v>2248.2709919999993</v>
      </c>
      <c r="Z1642">
        <v>4.1149504950495049E-3</v>
      </c>
    </row>
    <row r="1643" spans="3:26">
      <c r="C1643">
        <v>2016</v>
      </c>
      <c r="D1643">
        <v>502</v>
      </c>
      <c r="E1643" s="372">
        <v>4</v>
      </c>
      <c r="F1643" s="127">
        <v>2</v>
      </c>
      <c r="G1643" s="127">
        <v>101</v>
      </c>
      <c r="H1643" s="373">
        <v>0.47182999999999997</v>
      </c>
      <c r="I1643" s="9">
        <v>2695.6670400000007</v>
      </c>
      <c r="J1643">
        <f t="shared" si="79"/>
        <v>4.6715841584158415E-3</v>
      </c>
      <c r="K1643">
        <v>2.3691525459289551</v>
      </c>
      <c r="Y1643" s="9">
        <v>2695.6670400000007</v>
      </c>
      <c r="Z1643">
        <v>4.6715841584158415E-3</v>
      </c>
    </row>
    <row r="1644" spans="3:26">
      <c r="C1644">
        <v>2016</v>
      </c>
      <c r="D1644">
        <v>502</v>
      </c>
      <c r="E1644" s="372">
        <v>4</v>
      </c>
      <c r="F1644" s="127">
        <v>3</v>
      </c>
      <c r="G1644" s="127">
        <v>101</v>
      </c>
      <c r="H1644" s="373">
        <v>0.47968500000000003</v>
      </c>
      <c r="I1644" s="9">
        <v>2852.3262240000008</v>
      </c>
      <c r="J1644">
        <f t="shared" si="79"/>
        <v>4.7493564356435643E-3</v>
      </c>
      <c r="K1644">
        <v>2.1957361698150635</v>
      </c>
      <c r="Y1644" s="9">
        <v>2852.3262240000008</v>
      </c>
      <c r="Z1644">
        <v>4.7493564356435643E-3</v>
      </c>
    </row>
    <row r="1645" spans="3:26">
      <c r="C1645">
        <v>2016</v>
      </c>
      <c r="D1645">
        <v>502</v>
      </c>
      <c r="E1645" s="372">
        <v>4</v>
      </c>
      <c r="F1645" s="127">
        <v>4</v>
      </c>
      <c r="G1645" s="127">
        <v>101</v>
      </c>
      <c r="H1645" s="373">
        <v>0.63575999999999999</v>
      </c>
      <c r="I1645" s="9">
        <v>3549.5301599999998</v>
      </c>
      <c r="J1645">
        <f t="shared" si="79"/>
        <v>6.2946534653465346E-3</v>
      </c>
      <c r="K1645">
        <v>2.0159943103790283</v>
      </c>
      <c r="Y1645" s="9">
        <v>3549.5301599999998</v>
      </c>
      <c r="Z1645">
        <v>6.2946534653465346E-3</v>
      </c>
    </row>
    <row r="1646" spans="3:26">
      <c r="C1646">
        <v>2016</v>
      </c>
      <c r="D1646">
        <v>502</v>
      </c>
      <c r="E1646" s="372">
        <v>4</v>
      </c>
      <c r="F1646" s="127">
        <v>5</v>
      </c>
      <c r="G1646" s="127">
        <v>101</v>
      </c>
      <c r="H1646" s="373">
        <v>0.64330500000000002</v>
      </c>
      <c r="I1646" s="9">
        <v>4948.1720640000003</v>
      </c>
      <c r="J1646">
        <f t="shared" si="79"/>
        <v>6.3693564356435643E-3</v>
      </c>
      <c r="K1646">
        <v>2.6375637054443359</v>
      </c>
      <c r="Y1646" s="9">
        <v>4948.1720640000003</v>
      </c>
      <c r="Z1646">
        <v>6.3693564356435643E-3</v>
      </c>
    </row>
    <row r="1647" spans="3:26">
      <c r="C1647">
        <v>2016</v>
      </c>
      <c r="D1647">
        <v>502</v>
      </c>
      <c r="E1647" s="372">
        <v>4</v>
      </c>
      <c r="F1647" s="127">
        <v>6</v>
      </c>
      <c r="G1647" s="127">
        <v>101</v>
      </c>
      <c r="H1647" s="373">
        <v>0.77937500000000004</v>
      </c>
      <c r="I1647" s="9">
        <v>5272.7811839999986</v>
      </c>
      <c r="J1647">
        <f t="shared" si="79"/>
        <v>7.7165841584158424E-3</v>
      </c>
      <c r="K1647">
        <v>2.8225514888763428</v>
      </c>
      <c r="Y1647" s="9">
        <v>5272.7811839999986</v>
      </c>
      <c r="Z1647">
        <v>7.7165841584158424E-3</v>
      </c>
    </row>
    <row r="1648" spans="3:26">
      <c r="C1648">
        <v>2016</v>
      </c>
      <c r="D1648">
        <v>502</v>
      </c>
      <c r="E1648" s="372">
        <v>4</v>
      </c>
      <c r="F1648" s="127">
        <v>7</v>
      </c>
      <c r="G1648" s="127">
        <v>101</v>
      </c>
      <c r="H1648" s="373">
        <v>0.76850499999999999</v>
      </c>
      <c r="I1648" s="9">
        <v>5267.135808</v>
      </c>
      <c r="J1648">
        <f t="shared" ref="J1648:J1711" si="80">H1648/G1648</f>
        <v>7.6089603960396036E-3</v>
      </c>
      <c r="K1648">
        <v>2.9987106323242188</v>
      </c>
      <c r="Y1648" s="9">
        <v>5267.135808</v>
      </c>
      <c r="Z1648">
        <v>7.6089603960396036E-3</v>
      </c>
    </row>
    <row r="1649" spans="3:26">
      <c r="C1649">
        <v>2016</v>
      </c>
      <c r="D1649">
        <v>502</v>
      </c>
      <c r="E1649" s="372">
        <v>4</v>
      </c>
      <c r="F1649" s="127">
        <v>8</v>
      </c>
      <c r="G1649" s="127">
        <v>101</v>
      </c>
      <c r="H1649" s="373">
        <v>0.61502500000000004</v>
      </c>
      <c r="I1649" s="9">
        <v>4126.7698559999999</v>
      </c>
      <c r="J1649">
        <f t="shared" si="80"/>
        <v>6.0893564356435644E-3</v>
      </c>
      <c r="K1649">
        <v>1.9668625593185425</v>
      </c>
      <c r="Y1649" s="9">
        <v>4126.7698559999999</v>
      </c>
      <c r="Z1649">
        <v>6.0893564356435644E-3</v>
      </c>
    </row>
    <row r="1650" spans="3:26">
      <c r="C1650">
        <v>2016</v>
      </c>
      <c r="D1650">
        <v>502</v>
      </c>
      <c r="E1650" s="372">
        <v>4</v>
      </c>
      <c r="F1650" s="127">
        <v>9</v>
      </c>
      <c r="G1650" s="127">
        <v>101</v>
      </c>
      <c r="H1650" s="373">
        <v>0.68567999999999996</v>
      </c>
      <c r="I1650" s="9">
        <v>4698.364176</v>
      </c>
      <c r="J1650">
        <f t="shared" si="80"/>
        <v>6.7889108910891083E-3</v>
      </c>
      <c r="K1650">
        <v>2.131169319152832</v>
      </c>
      <c r="Y1650" s="9">
        <v>4698.364176</v>
      </c>
      <c r="Z1650">
        <v>6.7889108910891083E-3</v>
      </c>
    </row>
    <row r="1651" spans="3:26">
      <c r="C1651">
        <v>2016</v>
      </c>
      <c r="D1651">
        <v>502</v>
      </c>
      <c r="E1651" s="372">
        <v>4</v>
      </c>
      <c r="F1651" s="127">
        <v>10</v>
      </c>
      <c r="G1651" s="127">
        <v>101</v>
      </c>
      <c r="H1651" s="373">
        <v>0.71883999999999992</v>
      </c>
      <c r="I1651" s="9">
        <v>5175.3984480000008</v>
      </c>
      <c r="J1651">
        <f t="shared" si="80"/>
        <v>7.1172277227722763E-3</v>
      </c>
      <c r="K1651">
        <v>2.5022091865539551</v>
      </c>
      <c r="Y1651" s="9">
        <v>5175.3984480000008</v>
      </c>
      <c r="Z1651">
        <v>7.1172277227722763E-3</v>
      </c>
    </row>
    <row r="1652" spans="3:26">
      <c r="C1652">
        <v>2016</v>
      </c>
      <c r="D1652">
        <v>502</v>
      </c>
      <c r="E1652" s="372">
        <v>4</v>
      </c>
      <c r="F1652" s="127">
        <v>11</v>
      </c>
      <c r="G1652" s="127">
        <v>101</v>
      </c>
      <c r="H1652" s="373">
        <v>0.72840499999999997</v>
      </c>
      <c r="I1652" s="9">
        <v>4222.7412480000003</v>
      </c>
      <c r="J1652">
        <f t="shared" si="80"/>
        <v>7.2119306930693069E-3</v>
      </c>
      <c r="K1652">
        <v>2.511476993560791</v>
      </c>
      <c r="Y1652" s="9">
        <v>4222.7412480000003</v>
      </c>
      <c r="Z1652">
        <v>7.2119306930693069E-3</v>
      </c>
    </row>
    <row r="1653" spans="3:26">
      <c r="C1653">
        <v>2016</v>
      </c>
      <c r="D1653">
        <v>502</v>
      </c>
      <c r="E1653" s="372">
        <v>4</v>
      </c>
      <c r="F1653" s="127">
        <v>12</v>
      </c>
      <c r="G1653" s="127">
        <v>101</v>
      </c>
      <c r="H1653" s="373">
        <v>0.74416499999999997</v>
      </c>
      <c r="I1653" s="9">
        <v>5381.4546720000008</v>
      </c>
      <c r="J1653">
        <f t="shared" si="80"/>
        <v>7.3679702970297026E-3</v>
      </c>
      <c r="K1653">
        <v>2.1114435195922852</v>
      </c>
      <c r="Y1653" s="9">
        <v>5381.4546720000008</v>
      </c>
      <c r="Z1653">
        <v>7.3679702970297026E-3</v>
      </c>
    </row>
    <row r="1654" spans="3:26">
      <c r="C1654">
        <v>2016</v>
      </c>
      <c r="D1654">
        <v>502</v>
      </c>
      <c r="E1654" s="372">
        <v>4</v>
      </c>
      <c r="F1654" s="127">
        <v>13</v>
      </c>
      <c r="G1654" s="127">
        <v>101</v>
      </c>
      <c r="H1654" s="373">
        <v>0.81882499999999991</v>
      </c>
      <c r="I1654" s="9">
        <v>5377.2206400000005</v>
      </c>
      <c r="J1654">
        <f t="shared" si="80"/>
        <v>8.1071782178217811E-3</v>
      </c>
      <c r="K1654">
        <v>2.9035353660583496</v>
      </c>
      <c r="Y1654" s="9">
        <v>5377.2206400000005</v>
      </c>
      <c r="Z1654">
        <v>8.1071782178217811E-3</v>
      </c>
    </row>
    <row r="1655" spans="3:26">
      <c r="C1655">
        <v>2016</v>
      </c>
      <c r="D1655">
        <v>502</v>
      </c>
      <c r="E1655" s="372">
        <v>4</v>
      </c>
      <c r="F1655" s="127">
        <v>14</v>
      </c>
      <c r="G1655" s="127">
        <v>101</v>
      </c>
      <c r="H1655" s="373">
        <v>0.70690999999999993</v>
      </c>
      <c r="I1655" s="9">
        <v>5007.4485119999999</v>
      </c>
      <c r="J1655">
        <f t="shared" si="80"/>
        <v>6.9991089108910887E-3</v>
      </c>
      <c r="K1655">
        <v>2.2491927146911621</v>
      </c>
      <c r="Y1655" s="9">
        <v>5007.4485119999999</v>
      </c>
      <c r="Z1655">
        <v>6.9991089108910887E-3</v>
      </c>
    </row>
    <row r="1656" spans="3:26">
      <c r="C1656">
        <v>2016</v>
      </c>
      <c r="D1656">
        <v>502</v>
      </c>
      <c r="E1656" s="372">
        <v>1</v>
      </c>
      <c r="F1656" s="127">
        <v>1</v>
      </c>
      <c r="G1656" s="127">
        <v>106</v>
      </c>
      <c r="H1656" s="373">
        <v>0.38959500000000002</v>
      </c>
      <c r="I1656" s="9">
        <v>2142.4201919999996</v>
      </c>
      <c r="J1656">
        <f t="shared" si="80"/>
        <v>3.6754245283018871E-3</v>
      </c>
      <c r="K1656">
        <v>2.3168840408325195</v>
      </c>
      <c r="Y1656" s="9">
        <v>2142.4201919999996</v>
      </c>
      <c r="Z1656">
        <v>3.6754245283018871E-3</v>
      </c>
    </row>
    <row r="1657" spans="3:26">
      <c r="C1657">
        <v>2016</v>
      </c>
      <c r="D1657">
        <v>502</v>
      </c>
      <c r="E1657" s="372">
        <v>1</v>
      </c>
      <c r="F1657" s="127">
        <v>2</v>
      </c>
      <c r="G1657" s="127">
        <v>106</v>
      </c>
      <c r="H1657" s="373">
        <v>0.231625</v>
      </c>
      <c r="I1657" s="9">
        <v>772.00516800000003</v>
      </c>
      <c r="J1657">
        <f t="shared" si="80"/>
        <v>2.1851415094339623E-3</v>
      </c>
      <c r="K1657">
        <v>2.4741442203521729</v>
      </c>
      <c r="Y1657" s="9">
        <v>772.00516800000003</v>
      </c>
      <c r="Z1657">
        <v>2.1851415094339623E-3</v>
      </c>
    </row>
    <row r="1658" spans="3:26">
      <c r="C1658">
        <v>2016</v>
      </c>
      <c r="D1658">
        <v>502</v>
      </c>
      <c r="E1658" s="372">
        <v>1</v>
      </c>
      <c r="F1658" s="127">
        <v>3</v>
      </c>
      <c r="G1658" s="127">
        <v>106</v>
      </c>
      <c r="H1658" s="373">
        <v>0.50911000000000006</v>
      </c>
      <c r="I1658" s="9">
        <v>3285.6088319999994</v>
      </c>
      <c r="J1658">
        <f t="shared" si="80"/>
        <v>4.8029245283018876E-3</v>
      </c>
      <c r="K1658">
        <v>2.2797813415527344</v>
      </c>
      <c r="Y1658" s="9">
        <v>3285.6088319999994</v>
      </c>
      <c r="Z1658">
        <v>4.8029245283018876E-3</v>
      </c>
    </row>
    <row r="1659" spans="3:26">
      <c r="C1659">
        <v>2016</v>
      </c>
      <c r="D1659">
        <v>502</v>
      </c>
      <c r="E1659" s="372">
        <v>1</v>
      </c>
      <c r="F1659" s="127">
        <v>4</v>
      </c>
      <c r="G1659" s="127">
        <v>106</v>
      </c>
      <c r="H1659" s="373">
        <v>0.50462000000000007</v>
      </c>
      <c r="I1659" s="9">
        <v>2850.9148799999994</v>
      </c>
      <c r="J1659">
        <f t="shared" si="80"/>
        <v>4.76056603773585E-3</v>
      </c>
      <c r="K1659">
        <v>2.1639151573181152</v>
      </c>
      <c r="Y1659" s="9">
        <v>2850.9148799999994</v>
      </c>
      <c r="Z1659">
        <v>4.76056603773585E-3</v>
      </c>
    </row>
    <row r="1660" spans="3:26">
      <c r="C1660">
        <v>2016</v>
      </c>
      <c r="D1660">
        <v>502</v>
      </c>
      <c r="E1660" s="372">
        <v>1</v>
      </c>
      <c r="F1660" s="127">
        <v>5</v>
      </c>
      <c r="G1660" s="127">
        <v>106</v>
      </c>
      <c r="H1660" s="373">
        <v>0.65267500000000001</v>
      </c>
      <c r="I1660" s="9">
        <v>4684.250736</v>
      </c>
      <c r="J1660">
        <f t="shared" si="80"/>
        <v>6.1573113207547174E-3</v>
      </c>
      <c r="K1660">
        <v>2.1702632904052734</v>
      </c>
      <c r="Y1660" s="9">
        <v>4684.250736</v>
      </c>
      <c r="Z1660">
        <v>6.1573113207547174E-3</v>
      </c>
    </row>
    <row r="1661" spans="3:26">
      <c r="C1661">
        <v>2016</v>
      </c>
      <c r="D1661">
        <v>502</v>
      </c>
      <c r="E1661" s="372">
        <v>1</v>
      </c>
      <c r="F1661" s="127">
        <v>6</v>
      </c>
      <c r="G1661" s="127">
        <v>106</v>
      </c>
      <c r="H1661" s="373">
        <v>0.69674000000000003</v>
      </c>
      <c r="I1661" s="9">
        <v>4641.9104160000006</v>
      </c>
      <c r="J1661">
        <f t="shared" si="80"/>
        <v>6.5730188679245282E-3</v>
      </c>
      <c r="K1661">
        <v>2.1525390148162842</v>
      </c>
      <c r="Y1661" s="9">
        <v>4641.9104160000006</v>
      </c>
      <c r="Z1661">
        <v>6.5730188679245282E-3</v>
      </c>
    </row>
    <row r="1662" spans="3:26">
      <c r="C1662">
        <v>2016</v>
      </c>
      <c r="D1662">
        <v>502</v>
      </c>
      <c r="E1662" s="372">
        <v>1</v>
      </c>
      <c r="F1662" s="127">
        <v>7</v>
      </c>
      <c r="G1662" s="127">
        <v>106</v>
      </c>
      <c r="H1662" s="373">
        <v>0.73103000000000007</v>
      </c>
      <c r="I1662" s="9">
        <v>5315.1215040000006</v>
      </c>
      <c r="J1662">
        <f t="shared" si="80"/>
        <v>6.8965094339622649E-3</v>
      </c>
      <c r="K1662">
        <v>2.2729043960571289</v>
      </c>
      <c r="Y1662" s="9">
        <v>5315.1215040000006</v>
      </c>
      <c r="Z1662">
        <v>6.8965094339622649E-3</v>
      </c>
    </row>
    <row r="1663" spans="3:26">
      <c r="C1663">
        <v>2016</v>
      </c>
      <c r="D1663">
        <v>502</v>
      </c>
      <c r="E1663" s="372">
        <v>1</v>
      </c>
      <c r="F1663" s="127">
        <v>8</v>
      </c>
      <c r="G1663" s="127">
        <v>106</v>
      </c>
      <c r="H1663" s="373">
        <v>0.43907499999999999</v>
      </c>
      <c r="I1663" s="9">
        <v>2646.2700000000004</v>
      </c>
      <c r="J1663">
        <f t="shared" si="80"/>
        <v>4.1422169811320755E-3</v>
      </c>
      <c r="K1663">
        <v>2.1514832973480225</v>
      </c>
      <c r="Y1663" s="9">
        <v>2646.2700000000004</v>
      </c>
      <c r="Z1663">
        <v>4.1422169811320755E-3</v>
      </c>
    </row>
    <row r="1664" spans="3:26">
      <c r="C1664">
        <v>2016</v>
      </c>
      <c r="D1664">
        <v>502</v>
      </c>
      <c r="E1664" s="372">
        <v>1</v>
      </c>
      <c r="F1664" s="127">
        <v>9</v>
      </c>
      <c r="G1664" s="127">
        <v>106</v>
      </c>
      <c r="H1664" s="373">
        <v>0.61290500000000003</v>
      </c>
      <c r="I1664" s="9">
        <v>4358.2302719999998</v>
      </c>
      <c r="J1664">
        <f t="shared" si="80"/>
        <v>5.7821226415094339E-3</v>
      </c>
      <c r="K1664">
        <v>2.2488045692443848</v>
      </c>
      <c r="Y1664" s="9">
        <v>4358.2302719999998</v>
      </c>
      <c r="Z1664">
        <v>5.7821226415094339E-3</v>
      </c>
    </row>
    <row r="1665" spans="3:26">
      <c r="C1665">
        <v>2016</v>
      </c>
      <c r="D1665">
        <v>502</v>
      </c>
      <c r="E1665" s="372">
        <v>1</v>
      </c>
      <c r="F1665" s="127">
        <v>10</v>
      </c>
      <c r="G1665" s="127">
        <v>106</v>
      </c>
      <c r="H1665" s="373">
        <v>0.64053000000000004</v>
      </c>
      <c r="I1665" s="9">
        <v>4259.4361920000001</v>
      </c>
      <c r="J1665">
        <f t="shared" si="80"/>
        <v>6.0427358490566041E-3</v>
      </c>
      <c r="K1665">
        <v>2.1121726036071777</v>
      </c>
      <c r="Y1665" s="9">
        <v>4259.4361920000001</v>
      </c>
      <c r="Z1665">
        <v>6.0427358490566041E-3</v>
      </c>
    </row>
    <row r="1666" spans="3:26">
      <c r="C1666">
        <v>2016</v>
      </c>
      <c r="D1666">
        <v>502</v>
      </c>
      <c r="E1666" s="372">
        <v>1</v>
      </c>
      <c r="F1666" s="127">
        <v>11</v>
      </c>
      <c r="G1666" s="127">
        <v>106</v>
      </c>
      <c r="H1666" s="373">
        <v>0.68083000000000005</v>
      </c>
      <c r="I1666" s="9">
        <v>5277.0152160000007</v>
      </c>
      <c r="J1666">
        <f t="shared" si="80"/>
        <v>6.4229245283018875E-3</v>
      </c>
      <c r="K1666">
        <v>2.4005825519561768</v>
      </c>
      <c r="Y1666" s="9">
        <v>5277.0152160000007</v>
      </c>
      <c r="Z1666">
        <v>6.4229245283018875E-3</v>
      </c>
    </row>
    <row r="1667" spans="3:26">
      <c r="C1667">
        <v>2016</v>
      </c>
      <c r="D1667">
        <v>502</v>
      </c>
      <c r="E1667" s="372">
        <v>1</v>
      </c>
      <c r="F1667" s="127">
        <v>12</v>
      </c>
      <c r="G1667" s="127">
        <v>106</v>
      </c>
      <c r="H1667" s="373">
        <v>0.72058500000000003</v>
      </c>
      <c r="I1667" s="9">
        <v>5247.3769919999995</v>
      </c>
      <c r="J1667">
        <f t="shared" si="80"/>
        <v>6.7979716981132077E-3</v>
      </c>
      <c r="K1667">
        <v>2.2445063591003418</v>
      </c>
      <c r="Y1667" s="9">
        <v>5247.3769919999995</v>
      </c>
      <c r="Z1667">
        <v>6.7979716981132077E-3</v>
      </c>
    </row>
    <row r="1668" spans="3:26">
      <c r="C1668">
        <v>2016</v>
      </c>
      <c r="D1668">
        <v>502</v>
      </c>
      <c r="E1668" s="372">
        <v>1</v>
      </c>
      <c r="F1668" s="127">
        <v>13</v>
      </c>
      <c r="G1668" s="127">
        <v>106</v>
      </c>
      <c r="H1668" s="373">
        <v>0.7720800000000001</v>
      </c>
      <c r="I1668" s="9">
        <v>5384.2773599999982</v>
      </c>
      <c r="J1668">
        <f t="shared" si="80"/>
        <v>7.2837735849056616E-3</v>
      </c>
      <c r="K1668">
        <v>2.6850736141204834</v>
      </c>
      <c r="Y1668" s="9">
        <v>5384.2773599999982</v>
      </c>
      <c r="Z1668">
        <v>7.2837735849056616E-3</v>
      </c>
    </row>
    <row r="1669" spans="3:26">
      <c r="C1669">
        <v>2016</v>
      </c>
      <c r="D1669">
        <v>502</v>
      </c>
      <c r="E1669" s="372">
        <v>1</v>
      </c>
      <c r="F1669" s="127">
        <v>14</v>
      </c>
      <c r="G1669" s="127">
        <v>106</v>
      </c>
      <c r="H1669" s="373">
        <v>0.650505</v>
      </c>
      <c r="I1669" s="9">
        <v>4307.4218880000008</v>
      </c>
      <c r="J1669">
        <f t="shared" si="80"/>
        <v>6.1368396226415094E-3</v>
      </c>
      <c r="K1669">
        <v>2.1852645874023438</v>
      </c>
      <c r="Y1669" s="9">
        <v>4307.4218880000008</v>
      </c>
      <c r="Z1669">
        <v>6.1368396226415094E-3</v>
      </c>
    </row>
    <row r="1670" spans="3:26">
      <c r="C1670">
        <v>2016</v>
      </c>
      <c r="D1670">
        <v>502</v>
      </c>
      <c r="E1670" s="372">
        <v>2</v>
      </c>
      <c r="F1670" s="127">
        <v>1</v>
      </c>
      <c r="G1670" s="127">
        <v>106</v>
      </c>
      <c r="H1670" s="373">
        <v>0.34140000000000004</v>
      </c>
      <c r="I1670" s="9">
        <v>1589.173344</v>
      </c>
      <c r="J1670">
        <f t="shared" si="80"/>
        <v>3.2207547169811326E-3</v>
      </c>
      <c r="K1670">
        <v>2.3433043956756592</v>
      </c>
      <c r="Y1670" s="9">
        <v>1589.173344</v>
      </c>
      <c r="Z1670">
        <v>3.2207547169811326E-3</v>
      </c>
    </row>
    <row r="1671" spans="3:26">
      <c r="C1671">
        <v>2016</v>
      </c>
      <c r="D1671">
        <v>502</v>
      </c>
      <c r="E1671" s="372">
        <v>2</v>
      </c>
      <c r="F1671" s="127">
        <v>2</v>
      </c>
      <c r="G1671" s="127">
        <v>106</v>
      </c>
      <c r="H1671" s="373">
        <v>0.44898000000000005</v>
      </c>
      <c r="I1671" s="9">
        <v>1563.7691520000001</v>
      </c>
      <c r="J1671">
        <f t="shared" si="80"/>
        <v>4.2356603773584913E-3</v>
      </c>
      <c r="K1671">
        <v>2.1199288368225098</v>
      </c>
      <c r="Y1671" s="9">
        <v>1563.7691520000001</v>
      </c>
      <c r="Z1671">
        <v>4.2356603773584913E-3</v>
      </c>
    </row>
    <row r="1672" spans="3:26">
      <c r="C1672">
        <v>2016</v>
      </c>
      <c r="D1672">
        <v>502</v>
      </c>
      <c r="E1672" s="372">
        <v>2</v>
      </c>
      <c r="F1672" s="127">
        <v>3</v>
      </c>
      <c r="G1672" s="127">
        <v>106</v>
      </c>
      <c r="H1672" s="373">
        <v>0.39624499999999996</v>
      </c>
      <c r="I1672" s="9">
        <v>2745.0640800000001</v>
      </c>
      <c r="J1672">
        <f t="shared" si="80"/>
        <v>3.7381603773584903E-3</v>
      </c>
      <c r="K1672">
        <v>2.1289436817169189</v>
      </c>
      <c r="Y1672" s="9">
        <v>2745.0640800000001</v>
      </c>
      <c r="Z1672">
        <v>3.7381603773584903E-3</v>
      </c>
    </row>
    <row r="1673" spans="3:26">
      <c r="C1673">
        <v>2016</v>
      </c>
      <c r="D1673">
        <v>502</v>
      </c>
      <c r="E1673" s="372">
        <v>2</v>
      </c>
      <c r="F1673" s="127">
        <v>4</v>
      </c>
      <c r="G1673" s="127">
        <v>106</v>
      </c>
      <c r="H1673" s="373">
        <v>0.52254500000000004</v>
      </c>
      <c r="I1673" s="9">
        <v>2431.7457119999999</v>
      </c>
      <c r="J1673">
        <f t="shared" si="80"/>
        <v>4.9296698113207547E-3</v>
      </c>
      <c r="K1673">
        <v>2.0698084831237793</v>
      </c>
      <c r="Y1673" s="9">
        <v>2431.7457119999999</v>
      </c>
      <c r="Z1673">
        <v>4.9296698113207547E-3</v>
      </c>
    </row>
    <row r="1674" spans="3:26">
      <c r="C1674">
        <v>2016</v>
      </c>
      <c r="D1674">
        <v>502</v>
      </c>
      <c r="E1674" s="372">
        <v>2</v>
      </c>
      <c r="F1674" s="127">
        <v>5</v>
      </c>
      <c r="G1674" s="127">
        <v>106</v>
      </c>
      <c r="H1674" s="373">
        <v>0.66525499999999993</v>
      </c>
      <c r="I1674" s="9">
        <v>3240.4458240000013</v>
      </c>
      <c r="J1674">
        <f t="shared" si="80"/>
        <v>6.2759905660377353E-3</v>
      </c>
      <c r="K1674">
        <v>2.1133553981781006</v>
      </c>
      <c r="Y1674" s="9">
        <v>3240.4458240000013</v>
      </c>
      <c r="Z1674">
        <v>6.2759905660377353E-3</v>
      </c>
    </row>
    <row r="1675" spans="3:26">
      <c r="C1675">
        <v>2016</v>
      </c>
      <c r="D1675">
        <v>502</v>
      </c>
      <c r="E1675" s="372">
        <v>2</v>
      </c>
      <c r="F1675" s="127">
        <v>6</v>
      </c>
      <c r="G1675" s="127">
        <v>106</v>
      </c>
      <c r="H1675" s="373">
        <v>0.71236999999999995</v>
      </c>
      <c r="I1675" s="9">
        <v>5521.1777279999988</v>
      </c>
      <c r="J1675">
        <f t="shared" si="80"/>
        <v>6.7204716981132074E-3</v>
      </c>
      <c r="K1675">
        <v>2.1175520420074463</v>
      </c>
      <c r="Y1675" s="9">
        <v>5521.1777279999988</v>
      </c>
      <c r="Z1675">
        <v>6.7204716981132074E-3</v>
      </c>
    </row>
    <row r="1676" spans="3:26">
      <c r="C1676">
        <v>2016</v>
      </c>
      <c r="D1676">
        <v>502</v>
      </c>
      <c r="E1676" s="372">
        <v>2</v>
      </c>
      <c r="F1676" s="127">
        <v>7</v>
      </c>
      <c r="G1676" s="127">
        <v>106</v>
      </c>
      <c r="H1676" s="373">
        <v>0.77885000000000004</v>
      </c>
      <c r="I1676" s="9">
        <v>5483.0714400000006</v>
      </c>
      <c r="J1676">
        <f t="shared" si="80"/>
        <v>7.3476415094339623E-3</v>
      </c>
      <c r="K1676">
        <v>2.440178394317627</v>
      </c>
      <c r="Y1676" s="9">
        <v>5483.0714400000006</v>
      </c>
      <c r="Z1676">
        <v>7.3476415094339623E-3</v>
      </c>
    </row>
    <row r="1677" spans="3:26">
      <c r="C1677">
        <v>2016</v>
      </c>
      <c r="D1677">
        <v>502</v>
      </c>
      <c r="E1677" s="372">
        <v>2</v>
      </c>
      <c r="F1677" s="127">
        <v>8</v>
      </c>
      <c r="G1677" s="127">
        <v>106</v>
      </c>
      <c r="H1677" s="373">
        <v>0.50506499999999999</v>
      </c>
      <c r="I1677" s="9">
        <v>3322.3037759999997</v>
      </c>
      <c r="J1677">
        <f t="shared" si="80"/>
        <v>4.7647641509433961E-3</v>
      </c>
      <c r="K1677">
        <v>2.0675156116485596</v>
      </c>
      <c r="Y1677" s="9">
        <v>3322.3037759999997</v>
      </c>
      <c r="Z1677">
        <v>4.7647641509433961E-3</v>
      </c>
    </row>
    <row r="1678" spans="3:26">
      <c r="C1678">
        <v>2016</v>
      </c>
      <c r="D1678">
        <v>502</v>
      </c>
      <c r="E1678" s="372">
        <v>2</v>
      </c>
      <c r="F1678" s="127">
        <v>9</v>
      </c>
      <c r="G1678" s="127">
        <v>106</v>
      </c>
      <c r="H1678" s="373">
        <v>0.71233499999999994</v>
      </c>
      <c r="I1678" s="9">
        <v>5233.2635519999994</v>
      </c>
      <c r="J1678">
        <f t="shared" si="80"/>
        <v>6.7201415094339618E-3</v>
      </c>
      <c r="K1678">
        <v>2.0407404899597168</v>
      </c>
      <c r="Y1678" s="9">
        <v>5233.2635519999994</v>
      </c>
      <c r="Z1678">
        <v>6.7201415094339618E-3</v>
      </c>
    </row>
    <row r="1679" spans="3:26">
      <c r="C1679">
        <v>2016</v>
      </c>
      <c r="D1679">
        <v>502</v>
      </c>
      <c r="E1679" s="372">
        <v>2</v>
      </c>
      <c r="F1679" s="127">
        <v>10</v>
      </c>
      <c r="G1679" s="127">
        <v>106</v>
      </c>
      <c r="H1679" s="373">
        <v>0.70263500000000001</v>
      </c>
      <c r="I1679" s="9">
        <v>5202.2139839999982</v>
      </c>
      <c r="J1679">
        <f t="shared" si="80"/>
        <v>6.6286320754716981E-3</v>
      </c>
      <c r="K1679">
        <v>2.0391924381256104</v>
      </c>
      <c r="Y1679" s="9">
        <v>5202.2139839999982</v>
      </c>
      <c r="Z1679">
        <v>6.6286320754716981E-3</v>
      </c>
    </row>
    <row r="1680" spans="3:26">
      <c r="C1680">
        <v>2016</v>
      </c>
      <c r="D1680">
        <v>502</v>
      </c>
      <c r="E1680" s="372">
        <v>2</v>
      </c>
      <c r="F1680" s="127">
        <v>11</v>
      </c>
      <c r="G1680" s="127">
        <v>106</v>
      </c>
      <c r="H1680" s="373">
        <v>0.65267000000000008</v>
      </c>
      <c r="I1680" s="9">
        <v>4966.5195360000007</v>
      </c>
      <c r="J1680">
        <f t="shared" si="80"/>
        <v>6.1572641509433966E-3</v>
      </c>
      <c r="K1680">
        <v>2.3714673519134521</v>
      </c>
      <c r="Y1680" s="9">
        <v>4966.5195360000007</v>
      </c>
      <c r="Z1680">
        <v>6.1572641509433966E-3</v>
      </c>
    </row>
    <row r="1681" spans="3:26">
      <c r="C1681">
        <v>2016</v>
      </c>
      <c r="D1681">
        <v>502</v>
      </c>
      <c r="E1681" s="372">
        <v>2</v>
      </c>
      <c r="F1681" s="127">
        <v>12</v>
      </c>
      <c r="G1681" s="127">
        <v>106</v>
      </c>
      <c r="H1681" s="373">
        <v>0.71154499999999998</v>
      </c>
      <c r="I1681" s="9">
        <v>5260.0790880000004</v>
      </c>
      <c r="J1681">
        <f t="shared" si="80"/>
        <v>6.7126886792452829E-3</v>
      </c>
      <c r="K1681">
        <v>2.2487421035766602</v>
      </c>
      <c r="Y1681" s="9">
        <v>5260.0790880000004</v>
      </c>
      <c r="Z1681">
        <v>6.7126886792452829E-3</v>
      </c>
    </row>
    <row r="1682" spans="3:26">
      <c r="C1682">
        <v>2016</v>
      </c>
      <c r="D1682">
        <v>502</v>
      </c>
      <c r="E1682" s="372">
        <v>2</v>
      </c>
      <c r="F1682" s="127">
        <v>13</v>
      </c>
      <c r="G1682" s="127">
        <v>106</v>
      </c>
      <c r="H1682" s="373">
        <v>0.77703999999999995</v>
      </c>
      <c r="I1682" s="9">
        <v>5629.851216</v>
      </c>
      <c r="J1682">
        <f t="shared" si="80"/>
        <v>7.3305660377358485E-3</v>
      </c>
      <c r="K1682">
        <v>2.559267520904541</v>
      </c>
      <c r="Y1682" s="9">
        <v>5629.851216</v>
      </c>
      <c r="Z1682">
        <v>7.3305660377358485E-3</v>
      </c>
    </row>
    <row r="1683" spans="3:26">
      <c r="C1683">
        <v>2016</v>
      </c>
      <c r="D1683">
        <v>502</v>
      </c>
      <c r="E1683" s="372">
        <v>2</v>
      </c>
      <c r="F1683" s="127">
        <v>14</v>
      </c>
      <c r="G1683" s="127">
        <v>106</v>
      </c>
      <c r="H1683" s="373">
        <v>0.66202500000000009</v>
      </c>
      <c r="I1683" s="9">
        <v>5569.1634239999994</v>
      </c>
      <c r="J1683">
        <f t="shared" si="80"/>
        <v>6.2455188679245294E-3</v>
      </c>
      <c r="K1683">
        <v>1.9708222150802612</v>
      </c>
      <c r="Y1683" s="9">
        <v>5569.1634239999994</v>
      </c>
      <c r="Z1683">
        <v>6.2455188679245294E-3</v>
      </c>
    </row>
    <row r="1684" spans="3:26">
      <c r="C1684">
        <v>2016</v>
      </c>
      <c r="D1684">
        <v>502</v>
      </c>
      <c r="E1684" s="372">
        <v>3</v>
      </c>
      <c r="F1684" s="127">
        <v>1</v>
      </c>
      <c r="G1684" s="127">
        <v>106</v>
      </c>
      <c r="H1684" s="373">
        <v>0.41672500000000001</v>
      </c>
      <c r="I1684" s="9">
        <v>2273.6751839999997</v>
      </c>
      <c r="J1684">
        <f t="shared" si="80"/>
        <v>3.9313679245283019E-3</v>
      </c>
      <c r="K1684">
        <v>2.3720104694366455</v>
      </c>
      <c r="Y1684" s="9">
        <v>2273.6751839999997</v>
      </c>
      <c r="Z1684">
        <v>3.9313679245283019E-3</v>
      </c>
    </row>
    <row r="1685" spans="3:26">
      <c r="C1685">
        <v>2016</v>
      </c>
      <c r="D1685">
        <v>502</v>
      </c>
      <c r="E1685" s="372">
        <v>3</v>
      </c>
      <c r="F1685" s="127">
        <v>2</v>
      </c>
      <c r="G1685" s="127">
        <v>106</v>
      </c>
      <c r="H1685" s="373">
        <v>0.44743500000000003</v>
      </c>
      <c r="I1685" s="9">
        <v>2721.0712320000002</v>
      </c>
      <c r="J1685">
        <f t="shared" si="80"/>
        <v>4.2210849056603774E-3</v>
      </c>
      <c r="K1685">
        <v>2.2427468299865723</v>
      </c>
      <c r="Y1685" s="9">
        <v>2721.0712320000002</v>
      </c>
      <c r="Z1685">
        <v>4.2210849056603774E-3</v>
      </c>
    </row>
    <row r="1686" spans="3:26">
      <c r="C1686">
        <v>2016</v>
      </c>
      <c r="D1686">
        <v>502</v>
      </c>
      <c r="E1686" s="372">
        <v>3</v>
      </c>
      <c r="F1686" s="127">
        <v>3</v>
      </c>
      <c r="G1686" s="127">
        <v>106</v>
      </c>
      <c r="H1686" s="373">
        <v>0.53105000000000002</v>
      </c>
      <c r="I1686" s="9">
        <v>3908.0115360000004</v>
      </c>
      <c r="J1686">
        <f t="shared" si="80"/>
        <v>5.009905660377359E-3</v>
      </c>
      <c r="K1686">
        <v>2.3633613586425781</v>
      </c>
      <c r="Y1686" s="9">
        <v>3908.0115360000004</v>
      </c>
      <c r="Z1686">
        <v>5.009905660377359E-3</v>
      </c>
    </row>
    <row r="1687" spans="3:26">
      <c r="C1687">
        <v>2016</v>
      </c>
      <c r="D1687">
        <v>502</v>
      </c>
      <c r="E1687" s="372">
        <v>3</v>
      </c>
      <c r="F1687" s="127">
        <v>4</v>
      </c>
      <c r="G1687" s="127">
        <v>106</v>
      </c>
      <c r="H1687" s="373">
        <v>0.64707999999999999</v>
      </c>
      <c r="I1687" s="9">
        <v>4409.0386560000006</v>
      </c>
      <c r="J1687">
        <f t="shared" si="80"/>
        <v>6.1045283018867922E-3</v>
      </c>
      <c r="K1687">
        <v>2.130730152130127</v>
      </c>
      <c r="Y1687" s="9">
        <v>4409.0386560000006</v>
      </c>
      <c r="Z1687">
        <v>6.1045283018867922E-3</v>
      </c>
    </row>
    <row r="1688" spans="3:26">
      <c r="C1688">
        <v>2016</v>
      </c>
      <c r="D1688">
        <v>502</v>
      </c>
      <c r="E1688" s="372">
        <v>3</v>
      </c>
      <c r="F1688" s="127">
        <v>5</v>
      </c>
      <c r="G1688" s="127">
        <v>106</v>
      </c>
      <c r="H1688" s="373">
        <v>0.72914000000000001</v>
      </c>
      <c r="I1688" s="9">
        <v>4811.2716960000007</v>
      </c>
      <c r="J1688">
        <f t="shared" si="80"/>
        <v>6.8786792452830191E-3</v>
      </c>
      <c r="K1688">
        <v>2.278623104095459</v>
      </c>
      <c r="Y1688" s="9">
        <v>4811.2716960000007</v>
      </c>
      <c r="Z1688">
        <v>6.8786792452830191E-3</v>
      </c>
    </row>
    <row r="1689" spans="3:26">
      <c r="C1689">
        <v>2016</v>
      </c>
      <c r="D1689">
        <v>502</v>
      </c>
      <c r="E1689" s="372">
        <v>3</v>
      </c>
      <c r="F1689" s="127">
        <v>6</v>
      </c>
      <c r="G1689" s="127">
        <v>106</v>
      </c>
      <c r="H1689" s="373">
        <v>0.71736500000000003</v>
      </c>
      <c r="I1689" s="9">
        <v>5039.9094239999995</v>
      </c>
      <c r="J1689">
        <f t="shared" si="80"/>
        <v>6.7675943396226417E-3</v>
      </c>
      <c r="K1689" t="s">
        <v>17</v>
      </c>
      <c r="Y1689" s="9">
        <v>5039.9094239999995</v>
      </c>
      <c r="Z1689">
        <v>6.7675943396226417E-3</v>
      </c>
    </row>
    <row r="1690" spans="3:26">
      <c r="C1690">
        <v>2016</v>
      </c>
      <c r="D1690">
        <v>502</v>
      </c>
      <c r="E1690" s="372">
        <v>3</v>
      </c>
      <c r="F1690" s="127">
        <v>7</v>
      </c>
      <c r="G1690" s="127">
        <v>106</v>
      </c>
      <c r="H1690" s="373">
        <v>0.75215999999999994</v>
      </c>
      <c r="I1690" s="9">
        <v>5387.1000480000002</v>
      </c>
      <c r="J1690">
        <f t="shared" si="80"/>
        <v>7.0958490566037733E-3</v>
      </c>
      <c r="K1690">
        <v>2.5772430896759033</v>
      </c>
      <c r="Y1690" s="9">
        <v>5387.1000480000002</v>
      </c>
      <c r="Z1690">
        <v>7.0958490566037733E-3</v>
      </c>
    </row>
    <row r="1691" spans="3:26">
      <c r="C1691">
        <v>2016</v>
      </c>
      <c r="D1691">
        <v>502</v>
      </c>
      <c r="E1691" s="372">
        <v>3</v>
      </c>
      <c r="F1691" s="127">
        <v>8</v>
      </c>
      <c r="G1691" s="127">
        <v>106</v>
      </c>
      <c r="H1691" s="373">
        <v>0.55665999999999993</v>
      </c>
      <c r="I1691" s="9">
        <v>4486.6625759999988</v>
      </c>
      <c r="J1691">
        <f t="shared" si="80"/>
        <v>5.2515094339622634E-3</v>
      </c>
      <c r="K1691">
        <v>2.1722750663757324</v>
      </c>
      <c r="Y1691" s="9">
        <v>4486.6625759999988</v>
      </c>
      <c r="Z1691">
        <v>5.2515094339622634E-3</v>
      </c>
    </row>
    <row r="1692" spans="3:26">
      <c r="C1692">
        <v>2016</v>
      </c>
      <c r="D1692">
        <v>502</v>
      </c>
      <c r="E1692" s="372">
        <v>3</v>
      </c>
      <c r="F1692" s="127">
        <v>9</v>
      </c>
      <c r="G1692" s="127">
        <v>106</v>
      </c>
      <c r="H1692" s="373">
        <v>0.69964999999999999</v>
      </c>
      <c r="I1692" s="9">
        <v>4980.6329759999999</v>
      </c>
      <c r="J1692">
        <f t="shared" si="80"/>
        <v>6.6004716981132071E-3</v>
      </c>
      <c r="K1692">
        <v>2.3647444248199463</v>
      </c>
      <c r="Y1692" s="9">
        <v>4980.6329759999999</v>
      </c>
      <c r="Z1692">
        <v>6.6004716981132071E-3</v>
      </c>
    </row>
    <row r="1693" spans="3:26">
      <c r="C1693">
        <v>2016</v>
      </c>
      <c r="D1693">
        <v>502</v>
      </c>
      <c r="E1693" s="372">
        <v>3</v>
      </c>
      <c r="F1693" s="127">
        <v>10</v>
      </c>
      <c r="G1693" s="127">
        <v>106</v>
      </c>
      <c r="H1693" s="373">
        <v>0.75073000000000001</v>
      </c>
      <c r="I1693" s="9">
        <v>4852.2006720000008</v>
      </c>
      <c r="J1693">
        <f t="shared" si="80"/>
        <v>7.0823584905660378E-3</v>
      </c>
      <c r="K1693">
        <v>2.1499502658843994</v>
      </c>
      <c r="Y1693" s="9">
        <v>4852.2006720000008</v>
      </c>
      <c r="Z1693">
        <v>7.0823584905660378E-3</v>
      </c>
    </row>
    <row r="1694" spans="3:26">
      <c r="C1694">
        <v>2016</v>
      </c>
      <c r="D1694">
        <v>502</v>
      </c>
      <c r="E1694" s="372">
        <v>3</v>
      </c>
      <c r="F1694" s="127">
        <v>11</v>
      </c>
      <c r="G1694" s="127">
        <v>106</v>
      </c>
      <c r="H1694" s="373">
        <v>0.75146500000000005</v>
      </c>
      <c r="I1694" s="9">
        <v>5346.1710719999992</v>
      </c>
      <c r="J1694">
        <f t="shared" si="80"/>
        <v>7.0892924528301888E-3</v>
      </c>
      <c r="K1694">
        <v>2.2523112297058105</v>
      </c>
      <c r="Y1694" s="9">
        <v>5346.1710719999992</v>
      </c>
      <c r="Z1694">
        <v>7.0892924528301888E-3</v>
      </c>
    </row>
    <row r="1695" spans="3:26">
      <c r="C1695">
        <v>2016</v>
      </c>
      <c r="D1695">
        <v>502</v>
      </c>
      <c r="E1695" s="372">
        <v>3</v>
      </c>
      <c r="F1695" s="127">
        <v>12</v>
      </c>
      <c r="G1695" s="127">
        <v>106</v>
      </c>
      <c r="H1695" s="373">
        <v>0.70521</v>
      </c>
      <c r="I1695" s="9">
        <v>5000.3917919999985</v>
      </c>
      <c r="J1695">
        <f t="shared" si="80"/>
        <v>6.6529245283018868E-3</v>
      </c>
      <c r="K1695">
        <v>2.3306183815002441</v>
      </c>
      <c r="Y1695" s="9">
        <v>5000.3917919999985</v>
      </c>
      <c r="Z1695">
        <v>6.6529245283018868E-3</v>
      </c>
    </row>
    <row r="1696" spans="3:26">
      <c r="C1696">
        <v>2016</v>
      </c>
      <c r="D1696">
        <v>502</v>
      </c>
      <c r="E1696" s="372">
        <v>3</v>
      </c>
      <c r="F1696" s="127">
        <v>13</v>
      </c>
      <c r="G1696" s="127">
        <v>106</v>
      </c>
      <c r="H1696" s="373">
        <v>0.71428000000000003</v>
      </c>
      <c r="I1696" s="9">
        <v>5325.0009120000004</v>
      </c>
      <c r="J1696">
        <f t="shared" si="80"/>
        <v>6.7384905660377364E-3</v>
      </c>
      <c r="K1696">
        <v>2.7785255908966064</v>
      </c>
      <c r="Y1696" s="9">
        <v>5325.0009120000004</v>
      </c>
      <c r="Z1696">
        <v>6.7384905660377364E-3</v>
      </c>
    </row>
    <row r="1697" spans="3:26">
      <c r="C1697">
        <v>2016</v>
      </c>
      <c r="D1697">
        <v>502</v>
      </c>
      <c r="E1697" s="372">
        <v>3</v>
      </c>
      <c r="F1697" s="127">
        <v>14</v>
      </c>
      <c r="G1697" s="127">
        <v>106</v>
      </c>
      <c r="H1697" s="373">
        <v>0.65172000000000008</v>
      </c>
      <c r="I1697" s="9">
        <v>4898.7750239999987</v>
      </c>
      <c r="J1697">
        <f t="shared" si="80"/>
        <v>6.1483018867924538E-3</v>
      </c>
      <c r="K1697">
        <v>2.2488598823547363</v>
      </c>
      <c r="Y1697" s="9">
        <v>4898.7750239999987</v>
      </c>
      <c r="Z1697">
        <v>6.1483018867924538E-3</v>
      </c>
    </row>
    <row r="1698" spans="3:26">
      <c r="C1698">
        <v>2016</v>
      </c>
      <c r="D1698">
        <v>502</v>
      </c>
      <c r="E1698" s="372">
        <v>4</v>
      </c>
      <c r="F1698" s="127">
        <v>1</v>
      </c>
      <c r="G1698" s="127">
        <v>106</v>
      </c>
      <c r="H1698" s="373">
        <v>0.36389000000000005</v>
      </c>
      <c r="I1698" s="9">
        <v>2248.2709919999993</v>
      </c>
      <c r="J1698">
        <f t="shared" si="80"/>
        <v>3.4329245283018874E-3</v>
      </c>
      <c r="K1698">
        <v>2.333669900894165</v>
      </c>
      <c r="Y1698" s="9">
        <v>2248.2709919999993</v>
      </c>
      <c r="Z1698">
        <v>3.4329245283018874E-3</v>
      </c>
    </row>
    <row r="1699" spans="3:26">
      <c r="C1699">
        <v>2016</v>
      </c>
      <c r="D1699">
        <v>502</v>
      </c>
      <c r="E1699" s="372">
        <v>4</v>
      </c>
      <c r="F1699" s="127">
        <v>2</v>
      </c>
      <c r="G1699" s="127">
        <v>106</v>
      </c>
      <c r="H1699" s="373">
        <v>0.38939499999999999</v>
      </c>
      <c r="I1699" s="9">
        <v>2695.6670400000007</v>
      </c>
      <c r="J1699">
        <f t="shared" si="80"/>
        <v>3.6735377358490563E-3</v>
      </c>
      <c r="K1699">
        <v>2.3578388690948486</v>
      </c>
      <c r="Y1699" s="9">
        <v>2695.6670400000007</v>
      </c>
      <c r="Z1699">
        <v>3.6735377358490563E-3</v>
      </c>
    </row>
    <row r="1700" spans="3:26">
      <c r="C1700">
        <v>2016</v>
      </c>
      <c r="D1700">
        <v>502</v>
      </c>
      <c r="E1700" s="372">
        <v>4</v>
      </c>
      <c r="F1700" s="127">
        <v>3</v>
      </c>
      <c r="G1700" s="127">
        <v>106</v>
      </c>
      <c r="H1700" s="373">
        <v>0.40670499999999998</v>
      </c>
      <c r="I1700" s="9">
        <v>2852.3262240000008</v>
      </c>
      <c r="J1700">
        <f t="shared" si="80"/>
        <v>3.8368396226415094E-3</v>
      </c>
      <c r="K1700">
        <v>2.0692782402038574</v>
      </c>
      <c r="Y1700" s="9">
        <v>2852.3262240000008</v>
      </c>
      <c r="Z1700">
        <v>3.8368396226415094E-3</v>
      </c>
    </row>
    <row r="1701" spans="3:26">
      <c r="C1701">
        <v>2016</v>
      </c>
      <c r="D1701">
        <v>502</v>
      </c>
      <c r="E1701" s="372">
        <v>4</v>
      </c>
      <c r="F1701" s="127">
        <v>4</v>
      </c>
      <c r="G1701" s="127">
        <v>106</v>
      </c>
      <c r="H1701" s="373">
        <v>0.57296999999999998</v>
      </c>
      <c r="I1701" s="9">
        <v>3549.5301599999998</v>
      </c>
      <c r="J1701">
        <f t="shared" si="80"/>
        <v>5.4053773584905656E-3</v>
      </c>
      <c r="K1701">
        <v>2.2752680778503418</v>
      </c>
      <c r="Y1701" s="9">
        <v>3549.5301599999998</v>
      </c>
      <c r="Z1701">
        <v>5.4053773584905656E-3</v>
      </c>
    </row>
    <row r="1702" spans="3:26">
      <c r="C1702">
        <v>2016</v>
      </c>
      <c r="D1702">
        <v>502</v>
      </c>
      <c r="E1702" s="372">
        <v>4</v>
      </c>
      <c r="F1702" s="127">
        <v>5</v>
      </c>
      <c r="G1702" s="127">
        <v>106</v>
      </c>
      <c r="H1702" s="373">
        <v>0.66457500000000003</v>
      </c>
      <c r="I1702" s="9">
        <v>4948.1720640000003</v>
      </c>
      <c r="J1702">
        <f t="shared" si="80"/>
        <v>6.2695754716981132E-3</v>
      </c>
      <c r="K1702">
        <v>2.4578831195831299</v>
      </c>
      <c r="Y1702" s="9">
        <v>4948.1720640000003</v>
      </c>
      <c r="Z1702">
        <v>6.2695754716981132E-3</v>
      </c>
    </row>
    <row r="1703" spans="3:26">
      <c r="C1703">
        <v>2016</v>
      </c>
      <c r="D1703">
        <v>502</v>
      </c>
      <c r="E1703" s="372">
        <v>4</v>
      </c>
      <c r="F1703" s="127">
        <v>6</v>
      </c>
      <c r="G1703" s="127">
        <v>106</v>
      </c>
      <c r="H1703" s="373">
        <v>0.76463999999999999</v>
      </c>
      <c r="I1703" s="9">
        <v>5272.7811839999986</v>
      </c>
      <c r="J1703">
        <f t="shared" si="80"/>
        <v>7.2135849056603769E-3</v>
      </c>
      <c r="K1703">
        <v>2.503868579864502</v>
      </c>
      <c r="Y1703" s="9">
        <v>5272.7811839999986</v>
      </c>
      <c r="Z1703">
        <v>7.2135849056603769E-3</v>
      </c>
    </row>
    <row r="1704" spans="3:26">
      <c r="C1704">
        <v>2016</v>
      </c>
      <c r="D1704">
        <v>502</v>
      </c>
      <c r="E1704" s="372">
        <v>4</v>
      </c>
      <c r="F1704" s="127">
        <v>7</v>
      </c>
      <c r="G1704" s="127">
        <v>106</v>
      </c>
      <c r="H1704" s="373">
        <v>0.78541000000000005</v>
      </c>
      <c r="I1704" s="9">
        <v>5267.135808</v>
      </c>
      <c r="J1704">
        <f t="shared" si="80"/>
        <v>7.4095283018867928E-3</v>
      </c>
      <c r="K1704">
        <v>2.7338714599609375</v>
      </c>
      <c r="Y1704" s="9">
        <v>5267.135808</v>
      </c>
      <c r="Z1704">
        <v>7.4095283018867928E-3</v>
      </c>
    </row>
    <row r="1705" spans="3:26">
      <c r="C1705">
        <v>2016</v>
      </c>
      <c r="D1705">
        <v>502</v>
      </c>
      <c r="E1705" s="372">
        <v>4</v>
      </c>
      <c r="F1705" s="127">
        <v>8</v>
      </c>
      <c r="G1705" s="127">
        <v>106</v>
      </c>
      <c r="H1705" s="373">
        <v>0.57354499999999997</v>
      </c>
      <c r="I1705" s="9">
        <v>4126.7698559999999</v>
      </c>
      <c r="J1705">
        <f t="shared" si="80"/>
        <v>5.4108018867924526E-3</v>
      </c>
      <c r="K1705">
        <v>2.1092479228973389</v>
      </c>
      <c r="Y1705" s="9">
        <v>4126.7698559999999</v>
      </c>
      <c r="Z1705">
        <v>5.4108018867924526E-3</v>
      </c>
    </row>
    <row r="1706" spans="3:26">
      <c r="C1706">
        <v>2016</v>
      </c>
      <c r="D1706">
        <v>502</v>
      </c>
      <c r="E1706" s="372">
        <v>4</v>
      </c>
      <c r="F1706" s="127">
        <v>9</v>
      </c>
      <c r="G1706" s="127">
        <v>106</v>
      </c>
      <c r="H1706" s="373">
        <v>0.64822999999999997</v>
      </c>
      <c r="I1706" s="9">
        <v>4698.364176</v>
      </c>
      <c r="J1706">
        <f t="shared" si="80"/>
        <v>6.1153773584905662E-3</v>
      </c>
      <c r="K1706">
        <v>2.165064811706543</v>
      </c>
      <c r="Y1706" s="9">
        <v>4698.364176</v>
      </c>
      <c r="Z1706">
        <v>6.1153773584905662E-3</v>
      </c>
    </row>
    <row r="1707" spans="3:26">
      <c r="C1707">
        <v>2016</v>
      </c>
      <c r="D1707">
        <v>502</v>
      </c>
      <c r="E1707" s="372">
        <v>4</v>
      </c>
      <c r="F1707" s="127">
        <v>10</v>
      </c>
      <c r="G1707" s="127">
        <v>106</v>
      </c>
      <c r="H1707" s="373">
        <v>0.71663999999999994</v>
      </c>
      <c r="I1707" s="9">
        <v>5175.3984480000008</v>
      </c>
      <c r="J1707">
        <f t="shared" si="80"/>
        <v>6.7607547169811315E-3</v>
      </c>
      <c r="K1707">
        <v>2.3609397411346436</v>
      </c>
      <c r="Y1707" s="9">
        <v>5175.3984480000008</v>
      </c>
      <c r="Z1707">
        <v>6.7607547169811315E-3</v>
      </c>
    </row>
    <row r="1708" spans="3:26">
      <c r="C1708">
        <v>2016</v>
      </c>
      <c r="D1708">
        <v>502</v>
      </c>
      <c r="E1708" s="372">
        <v>4</v>
      </c>
      <c r="F1708" s="127">
        <v>11</v>
      </c>
      <c r="G1708" s="127">
        <v>106</v>
      </c>
      <c r="H1708" s="373">
        <v>0.68908999999999998</v>
      </c>
      <c r="I1708" s="9">
        <v>4222.7412480000003</v>
      </c>
      <c r="J1708">
        <f t="shared" si="80"/>
        <v>6.5008490566037733E-3</v>
      </c>
      <c r="K1708">
        <v>2.4855263233184814</v>
      </c>
      <c r="Y1708" s="9">
        <v>4222.7412480000003</v>
      </c>
      <c r="Z1708">
        <v>6.5008490566037733E-3</v>
      </c>
    </row>
    <row r="1709" spans="3:26">
      <c r="C1709">
        <v>2016</v>
      </c>
      <c r="D1709">
        <v>502</v>
      </c>
      <c r="E1709" s="372">
        <v>4</v>
      </c>
      <c r="F1709" s="127">
        <v>12</v>
      </c>
      <c r="G1709" s="127">
        <v>106</v>
      </c>
      <c r="H1709" s="373">
        <v>0.72324500000000003</v>
      </c>
      <c r="I1709" s="9">
        <v>5381.4546720000008</v>
      </c>
      <c r="J1709">
        <f t="shared" si="80"/>
        <v>6.8230660377358492E-3</v>
      </c>
      <c r="K1709">
        <v>2.2422864437103271</v>
      </c>
      <c r="Y1709" s="9">
        <v>5381.4546720000008</v>
      </c>
      <c r="Z1709">
        <v>6.8230660377358492E-3</v>
      </c>
    </row>
    <row r="1710" spans="3:26">
      <c r="C1710">
        <v>2016</v>
      </c>
      <c r="D1710">
        <v>502</v>
      </c>
      <c r="E1710" s="372">
        <v>4</v>
      </c>
      <c r="F1710" s="127">
        <v>13</v>
      </c>
      <c r="G1710" s="127">
        <v>106</v>
      </c>
      <c r="H1710" s="373">
        <v>0.81057000000000001</v>
      </c>
      <c r="I1710" s="9">
        <v>5377.2206400000005</v>
      </c>
      <c r="J1710">
        <f t="shared" si="80"/>
        <v>7.6468867924528302E-3</v>
      </c>
      <c r="K1710">
        <v>2.199934720993042</v>
      </c>
      <c r="Y1710" s="9">
        <v>5377.2206400000005</v>
      </c>
      <c r="Z1710">
        <v>7.6468867924528302E-3</v>
      </c>
    </row>
    <row r="1711" spans="3:26">
      <c r="C1711">
        <v>2016</v>
      </c>
      <c r="D1711">
        <v>502</v>
      </c>
      <c r="E1711" s="372">
        <v>4</v>
      </c>
      <c r="F1711" s="127">
        <v>14</v>
      </c>
      <c r="G1711" s="127">
        <v>106</v>
      </c>
      <c r="H1711" s="373">
        <v>0.71292999999999995</v>
      </c>
      <c r="I1711" s="9">
        <v>5007.4485119999999</v>
      </c>
      <c r="J1711">
        <f t="shared" si="80"/>
        <v>6.725754716981132E-3</v>
      </c>
      <c r="K1711">
        <v>2.7088062763214111</v>
      </c>
      <c r="Y1711" s="9">
        <v>5007.4485119999999</v>
      </c>
      <c r="Z1711">
        <v>6.725754716981132E-3</v>
      </c>
    </row>
    <row r="1712" spans="3:26">
      <c r="C1712">
        <v>2016</v>
      </c>
      <c r="D1712">
        <v>502</v>
      </c>
      <c r="E1712" s="372">
        <v>1</v>
      </c>
      <c r="F1712" s="127">
        <v>1</v>
      </c>
      <c r="G1712" s="127">
        <v>113</v>
      </c>
      <c r="H1712" s="373">
        <v>0.40010500000000004</v>
      </c>
      <c r="I1712" s="9">
        <v>2142.4201919999996</v>
      </c>
      <c r="J1712">
        <f t="shared" ref="J1712:J1775" si="81">H1712/G1712</f>
        <v>3.5407522123893811E-3</v>
      </c>
      <c r="K1712">
        <v>1.6739999999999999</v>
      </c>
      <c r="Y1712" s="9">
        <v>2142.4201919999996</v>
      </c>
      <c r="Z1712">
        <v>3.5407522123893811E-3</v>
      </c>
    </row>
    <row r="1713" spans="3:26">
      <c r="C1713">
        <v>2016</v>
      </c>
      <c r="D1713">
        <v>502</v>
      </c>
      <c r="E1713" s="372">
        <v>1</v>
      </c>
      <c r="F1713" s="127">
        <v>2</v>
      </c>
      <c r="G1713" s="127">
        <v>113</v>
      </c>
      <c r="H1713" s="373">
        <v>0.23352500000000001</v>
      </c>
      <c r="I1713" s="9">
        <v>772.00516800000003</v>
      </c>
      <c r="J1713">
        <f t="shared" si="81"/>
        <v>2.0665929203539826E-3</v>
      </c>
      <c r="K1713">
        <v>1.8193999999999999</v>
      </c>
      <c r="Y1713" s="9">
        <v>772.00516800000003</v>
      </c>
      <c r="Z1713">
        <v>2.0665929203539826E-3</v>
      </c>
    </row>
    <row r="1714" spans="3:26">
      <c r="C1714">
        <v>2016</v>
      </c>
      <c r="D1714">
        <v>502</v>
      </c>
      <c r="E1714" s="372">
        <v>1</v>
      </c>
      <c r="F1714" s="127">
        <v>3</v>
      </c>
      <c r="G1714" s="127">
        <v>113</v>
      </c>
      <c r="H1714" s="373">
        <v>0.47894499999999995</v>
      </c>
      <c r="I1714" s="9">
        <v>3285.6088319999994</v>
      </c>
      <c r="J1714">
        <f t="shared" si="81"/>
        <v>4.2384513274336278E-3</v>
      </c>
      <c r="K1714">
        <v>1.8665</v>
      </c>
      <c r="Y1714" s="9">
        <v>3285.6088319999994</v>
      </c>
      <c r="Z1714">
        <v>4.2384513274336278E-3</v>
      </c>
    </row>
    <row r="1715" spans="3:26">
      <c r="C1715">
        <v>2016</v>
      </c>
      <c r="D1715">
        <v>502</v>
      </c>
      <c r="E1715" s="372">
        <v>1</v>
      </c>
      <c r="F1715" s="127">
        <v>4</v>
      </c>
      <c r="G1715" s="127">
        <v>113</v>
      </c>
      <c r="H1715" s="373">
        <v>0.51358999999999999</v>
      </c>
      <c r="I1715" s="9">
        <v>2850.9148799999994</v>
      </c>
      <c r="J1715">
        <f t="shared" si="81"/>
        <v>4.5450442477876106E-3</v>
      </c>
      <c r="K1715">
        <v>1.7156</v>
      </c>
      <c r="Y1715" s="9">
        <v>2850.9148799999994</v>
      </c>
      <c r="Z1715">
        <v>4.5450442477876106E-3</v>
      </c>
    </row>
    <row r="1716" spans="3:26">
      <c r="C1716">
        <v>2016</v>
      </c>
      <c r="D1716">
        <v>502</v>
      </c>
      <c r="E1716" s="372">
        <v>1</v>
      </c>
      <c r="F1716" s="127">
        <v>5</v>
      </c>
      <c r="G1716" s="127">
        <v>113</v>
      </c>
      <c r="H1716" s="373">
        <v>0.63999499999999998</v>
      </c>
      <c r="I1716" s="9">
        <v>4684.250736</v>
      </c>
      <c r="J1716">
        <f t="shared" si="81"/>
        <v>5.6636725663716811E-3</v>
      </c>
      <c r="K1716">
        <v>2.1297999999999999</v>
      </c>
      <c r="Y1716" s="9">
        <v>4684.250736</v>
      </c>
      <c r="Z1716">
        <v>5.6636725663716811E-3</v>
      </c>
    </row>
    <row r="1717" spans="3:26">
      <c r="C1717">
        <v>2016</v>
      </c>
      <c r="D1717">
        <v>502</v>
      </c>
      <c r="E1717" s="372">
        <v>1</v>
      </c>
      <c r="F1717" s="127">
        <v>6</v>
      </c>
      <c r="G1717" s="127">
        <v>113</v>
      </c>
      <c r="H1717" s="373">
        <v>0.68169000000000002</v>
      </c>
      <c r="I1717" s="9">
        <v>4641.9104160000006</v>
      </c>
      <c r="J1717">
        <f t="shared" si="81"/>
        <v>6.0326548672566373E-3</v>
      </c>
      <c r="K1717">
        <v>2.1478999999999999</v>
      </c>
      <c r="Y1717" s="9">
        <v>4641.9104160000006</v>
      </c>
      <c r="Z1717">
        <v>6.0326548672566373E-3</v>
      </c>
    </row>
    <row r="1718" spans="3:26">
      <c r="C1718">
        <v>2016</v>
      </c>
      <c r="D1718">
        <v>502</v>
      </c>
      <c r="E1718" s="372">
        <v>1</v>
      </c>
      <c r="F1718" s="127">
        <v>7</v>
      </c>
      <c r="G1718" s="127">
        <v>113</v>
      </c>
      <c r="H1718" s="373">
        <v>0.73965999999999998</v>
      </c>
      <c r="I1718" s="9">
        <v>5315.1215040000006</v>
      </c>
      <c r="J1718">
        <f t="shared" si="81"/>
        <v>6.5456637168141594E-3</v>
      </c>
      <c r="K1718">
        <v>2.4542999999999999</v>
      </c>
      <c r="Y1718" s="9">
        <v>5315.1215040000006</v>
      </c>
      <c r="Z1718">
        <v>6.5456637168141594E-3</v>
      </c>
    </row>
    <row r="1719" spans="3:26">
      <c r="C1719">
        <v>2016</v>
      </c>
      <c r="D1719">
        <v>502</v>
      </c>
      <c r="E1719" s="372">
        <v>1</v>
      </c>
      <c r="F1719" s="127">
        <v>8</v>
      </c>
      <c r="G1719" s="127">
        <v>113</v>
      </c>
      <c r="H1719" s="373">
        <v>0.46758</v>
      </c>
      <c r="I1719" s="9">
        <v>2646.2700000000004</v>
      </c>
      <c r="J1719">
        <f t="shared" si="81"/>
        <v>4.1378761061946906E-3</v>
      </c>
      <c r="K1719">
        <v>2.1903999999999999</v>
      </c>
      <c r="Y1719" s="9">
        <v>2646.2700000000004</v>
      </c>
      <c r="Z1719">
        <v>4.1378761061946906E-3</v>
      </c>
    </row>
    <row r="1720" spans="3:26">
      <c r="C1720">
        <v>2016</v>
      </c>
      <c r="D1720">
        <v>502</v>
      </c>
      <c r="E1720" s="372">
        <v>1</v>
      </c>
      <c r="F1720" s="127">
        <v>9</v>
      </c>
      <c r="G1720" s="127">
        <v>113</v>
      </c>
      <c r="H1720" s="373">
        <v>0.59258499999999992</v>
      </c>
      <c r="I1720" s="9">
        <v>4358.2302719999998</v>
      </c>
      <c r="J1720">
        <f t="shared" si="81"/>
        <v>5.2441150442477866E-3</v>
      </c>
      <c r="K1720">
        <v>1.9706999999999999</v>
      </c>
      <c r="Y1720" s="9">
        <v>4358.2302719999998</v>
      </c>
      <c r="Z1720">
        <v>5.2441150442477866E-3</v>
      </c>
    </row>
    <row r="1721" spans="3:26">
      <c r="C1721">
        <v>2016</v>
      </c>
      <c r="D1721">
        <v>502</v>
      </c>
      <c r="E1721" s="372">
        <v>1</v>
      </c>
      <c r="F1721" s="127">
        <v>10</v>
      </c>
      <c r="G1721" s="127">
        <v>113</v>
      </c>
      <c r="H1721" s="373">
        <v>0.655385</v>
      </c>
      <c r="I1721" s="9">
        <v>4259.4361920000001</v>
      </c>
      <c r="J1721">
        <f t="shared" si="81"/>
        <v>5.7998672566371683E-3</v>
      </c>
      <c r="K1721">
        <v>1.7862</v>
      </c>
      <c r="Y1721" s="9">
        <v>4259.4361920000001</v>
      </c>
      <c r="Z1721">
        <v>5.7998672566371683E-3</v>
      </c>
    </row>
    <row r="1722" spans="3:26">
      <c r="C1722">
        <v>2016</v>
      </c>
      <c r="D1722">
        <v>502</v>
      </c>
      <c r="E1722" s="372">
        <v>1</v>
      </c>
      <c r="F1722" s="127">
        <v>11</v>
      </c>
      <c r="G1722" s="127">
        <v>113</v>
      </c>
      <c r="H1722" s="373">
        <v>0.70589999999999997</v>
      </c>
      <c r="I1722" s="9">
        <v>5277.0152160000007</v>
      </c>
      <c r="J1722">
        <f t="shared" si="81"/>
        <v>6.2469026548672563E-3</v>
      </c>
      <c r="K1722">
        <v>2.5004</v>
      </c>
      <c r="Y1722" s="9">
        <v>5277.0152160000007</v>
      </c>
      <c r="Z1722">
        <v>6.2469026548672563E-3</v>
      </c>
    </row>
    <row r="1723" spans="3:26">
      <c r="C1723">
        <v>2016</v>
      </c>
      <c r="D1723">
        <v>502</v>
      </c>
      <c r="E1723" s="372">
        <v>1</v>
      </c>
      <c r="F1723" s="127">
        <v>12</v>
      </c>
      <c r="G1723" s="127">
        <v>113</v>
      </c>
      <c r="H1723" s="373">
        <v>0.67303500000000005</v>
      </c>
      <c r="I1723" s="9">
        <v>5247.3769919999995</v>
      </c>
      <c r="J1723">
        <f t="shared" si="81"/>
        <v>5.9560619469026556E-3</v>
      </c>
      <c r="K1723">
        <v>2.1198000000000001</v>
      </c>
      <c r="Y1723" s="9">
        <v>5247.3769919999995</v>
      </c>
      <c r="Z1723">
        <v>5.9560619469026556E-3</v>
      </c>
    </row>
    <row r="1724" spans="3:26">
      <c r="C1724">
        <v>2016</v>
      </c>
      <c r="D1724">
        <v>502</v>
      </c>
      <c r="E1724" s="372">
        <v>1</v>
      </c>
      <c r="F1724" s="127">
        <v>13</v>
      </c>
      <c r="G1724" s="127">
        <v>113</v>
      </c>
      <c r="H1724" s="373">
        <v>0.75401499999999999</v>
      </c>
      <c r="I1724" s="9">
        <v>5384.2773599999982</v>
      </c>
      <c r="J1724">
        <f t="shared" si="81"/>
        <v>6.6726991150442474E-3</v>
      </c>
      <c r="K1724">
        <v>3.0228000000000002</v>
      </c>
      <c r="Y1724" s="9">
        <v>5384.2773599999982</v>
      </c>
      <c r="Z1724">
        <v>6.6726991150442474E-3</v>
      </c>
    </row>
    <row r="1725" spans="3:26">
      <c r="C1725">
        <v>2016</v>
      </c>
      <c r="D1725">
        <v>502</v>
      </c>
      <c r="E1725" s="372">
        <v>1</v>
      </c>
      <c r="F1725" s="127">
        <v>14</v>
      </c>
      <c r="G1725" s="127">
        <v>113</v>
      </c>
      <c r="H1725" s="373">
        <v>0.63975499999999996</v>
      </c>
      <c r="I1725" s="9">
        <v>4307.4218880000008</v>
      </c>
      <c r="J1725">
        <f t="shared" si="81"/>
        <v>5.6615486725663713E-3</v>
      </c>
      <c r="K1725">
        <v>1.9045000000000001</v>
      </c>
      <c r="Y1725" s="9">
        <v>4307.4218880000008</v>
      </c>
      <c r="Z1725">
        <v>5.6615486725663713E-3</v>
      </c>
    </row>
    <row r="1726" spans="3:26">
      <c r="C1726">
        <v>2016</v>
      </c>
      <c r="D1726">
        <v>502</v>
      </c>
      <c r="E1726" s="372">
        <v>2</v>
      </c>
      <c r="F1726" s="127">
        <v>1</v>
      </c>
      <c r="G1726" s="127">
        <v>113</v>
      </c>
      <c r="H1726" s="373">
        <v>0.33619500000000002</v>
      </c>
      <c r="I1726" s="9">
        <v>1589.173344</v>
      </c>
      <c r="J1726">
        <f t="shared" si="81"/>
        <v>2.9751769911504425E-3</v>
      </c>
      <c r="K1726">
        <v>1.6013999999999999</v>
      </c>
      <c r="Y1726" s="9">
        <v>1589.173344</v>
      </c>
      <c r="Z1726">
        <v>2.9751769911504425E-3</v>
      </c>
    </row>
    <row r="1727" spans="3:26">
      <c r="C1727">
        <v>2016</v>
      </c>
      <c r="D1727">
        <v>502</v>
      </c>
      <c r="E1727" s="372">
        <v>2</v>
      </c>
      <c r="F1727" s="127">
        <v>2</v>
      </c>
      <c r="G1727" s="127">
        <v>113</v>
      </c>
      <c r="H1727" s="373">
        <v>0.44354499999999997</v>
      </c>
      <c r="I1727" s="9">
        <v>1563.7691520000001</v>
      </c>
      <c r="J1727">
        <f t="shared" si="81"/>
        <v>3.9251769911504419E-3</v>
      </c>
      <c r="K1727">
        <v>1.5684</v>
      </c>
      <c r="Y1727" s="9">
        <v>1563.7691520000001</v>
      </c>
      <c r="Z1727">
        <v>3.9251769911504419E-3</v>
      </c>
    </row>
    <row r="1728" spans="3:26">
      <c r="C1728">
        <v>2016</v>
      </c>
      <c r="D1728">
        <v>502</v>
      </c>
      <c r="E1728" s="372">
        <v>2</v>
      </c>
      <c r="F1728" s="127">
        <v>3</v>
      </c>
      <c r="G1728" s="127">
        <v>113</v>
      </c>
      <c r="H1728" s="373">
        <v>0.39480999999999999</v>
      </c>
      <c r="I1728" s="9">
        <v>2745.0640800000001</v>
      </c>
      <c r="J1728">
        <f t="shared" si="81"/>
        <v>3.4938938053097343E-3</v>
      </c>
      <c r="K1728">
        <v>1.7565</v>
      </c>
      <c r="Y1728" s="9">
        <v>2745.0640800000001</v>
      </c>
      <c r="Z1728">
        <v>3.4938938053097343E-3</v>
      </c>
    </row>
    <row r="1729" spans="3:26">
      <c r="C1729">
        <v>2016</v>
      </c>
      <c r="D1729">
        <v>502</v>
      </c>
      <c r="E1729" s="372">
        <v>2</v>
      </c>
      <c r="F1729" s="127">
        <v>4</v>
      </c>
      <c r="G1729" s="127">
        <v>113</v>
      </c>
      <c r="H1729" s="373">
        <v>0.51920499999999992</v>
      </c>
      <c r="I1729" s="9">
        <v>2431.7457119999999</v>
      </c>
      <c r="J1729">
        <f t="shared" si="81"/>
        <v>4.5947345132743359E-3</v>
      </c>
      <c r="K1729">
        <v>1.8466</v>
      </c>
      <c r="Y1729" s="9">
        <v>2431.7457119999999</v>
      </c>
      <c r="Z1729">
        <v>4.5947345132743359E-3</v>
      </c>
    </row>
    <row r="1730" spans="3:26">
      <c r="C1730">
        <v>2016</v>
      </c>
      <c r="D1730">
        <v>502</v>
      </c>
      <c r="E1730" s="372">
        <v>2</v>
      </c>
      <c r="F1730" s="127">
        <v>5</v>
      </c>
      <c r="G1730" s="127">
        <v>113</v>
      </c>
      <c r="H1730" s="373">
        <v>0.64264999999999994</v>
      </c>
      <c r="I1730" s="9">
        <v>3240.4458240000013</v>
      </c>
      <c r="J1730">
        <f t="shared" si="81"/>
        <v>5.6871681415929199E-3</v>
      </c>
      <c r="K1730">
        <v>1.8931</v>
      </c>
      <c r="Y1730" s="9">
        <v>3240.4458240000013</v>
      </c>
      <c r="Z1730">
        <v>5.6871681415929199E-3</v>
      </c>
    </row>
    <row r="1731" spans="3:26">
      <c r="C1731">
        <v>2016</v>
      </c>
      <c r="D1731">
        <v>502</v>
      </c>
      <c r="E1731" s="372">
        <v>2</v>
      </c>
      <c r="F1731" s="127">
        <v>6</v>
      </c>
      <c r="G1731" s="127">
        <v>113</v>
      </c>
      <c r="H1731" s="373">
        <v>0.72514499999999993</v>
      </c>
      <c r="I1731" s="9">
        <v>5521.1777279999988</v>
      </c>
      <c r="J1731">
        <f t="shared" si="81"/>
        <v>6.4172123893805307E-3</v>
      </c>
      <c r="K1731">
        <v>2.3666999999999998</v>
      </c>
      <c r="Y1731" s="9">
        <v>5521.1777279999988</v>
      </c>
      <c r="Z1731">
        <v>6.4172123893805307E-3</v>
      </c>
    </row>
    <row r="1732" spans="3:26">
      <c r="C1732">
        <v>2016</v>
      </c>
      <c r="D1732">
        <v>502</v>
      </c>
      <c r="E1732" s="372">
        <v>2</v>
      </c>
      <c r="F1732" s="127">
        <v>7</v>
      </c>
      <c r="G1732" s="127">
        <v>113</v>
      </c>
      <c r="H1732" s="373">
        <v>0.79817500000000008</v>
      </c>
      <c r="I1732" s="9">
        <v>5483.0714400000006</v>
      </c>
      <c r="J1732">
        <f t="shared" si="81"/>
        <v>7.0634955752212399E-3</v>
      </c>
      <c r="K1732">
        <v>2.5872000000000002</v>
      </c>
      <c r="Y1732" s="9">
        <v>5483.0714400000006</v>
      </c>
      <c r="Z1732">
        <v>7.0634955752212399E-3</v>
      </c>
    </row>
    <row r="1733" spans="3:26">
      <c r="C1733">
        <v>2016</v>
      </c>
      <c r="D1733">
        <v>502</v>
      </c>
      <c r="E1733" s="372">
        <v>2</v>
      </c>
      <c r="F1733" s="127">
        <v>8</v>
      </c>
      <c r="G1733" s="127">
        <v>113</v>
      </c>
      <c r="H1733" s="373">
        <v>0.53949500000000006</v>
      </c>
      <c r="I1733" s="9">
        <v>3322.3037759999997</v>
      </c>
      <c r="J1733">
        <f t="shared" si="81"/>
        <v>4.7742920353982306E-3</v>
      </c>
      <c r="K1733">
        <v>1.9334</v>
      </c>
      <c r="Y1733" s="9">
        <v>3322.3037759999997</v>
      </c>
      <c r="Z1733">
        <v>4.7742920353982306E-3</v>
      </c>
    </row>
    <row r="1734" spans="3:26">
      <c r="C1734">
        <v>2016</v>
      </c>
      <c r="D1734">
        <v>502</v>
      </c>
      <c r="E1734" s="372">
        <v>2</v>
      </c>
      <c r="F1734" s="127">
        <v>9</v>
      </c>
      <c r="G1734" s="127">
        <v>113</v>
      </c>
      <c r="H1734" s="373">
        <v>0.71833499999999995</v>
      </c>
      <c r="I1734" s="9">
        <v>5233.2635519999994</v>
      </c>
      <c r="J1734">
        <f t="shared" si="81"/>
        <v>6.3569469026548671E-3</v>
      </c>
      <c r="K1734">
        <v>1.8033999999999999</v>
      </c>
      <c r="Y1734" s="9">
        <v>5233.2635519999994</v>
      </c>
      <c r="Z1734">
        <v>6.3569469026548671E-3</v>
      </c>
    </row>
    <row r="1735" spans="3:26">
      <c r="C1735">
        <v>2016</v>
      </c>
      <c r="D1735">
        <v>502</v>
      </c>
      <c r="E1735" s="372">
        <v>2</v>
      </c>
      <c r="F1735" s="127">
        <v>10</v>
      </c>
      <c r="G1735" s="127">
        <v>113</v>
      </c>
      <c r="H1735" s="373">
        <v>0.69880500000000001</v>
      </c>
      <c r="I1735" s="9">
        <v>5202.2139839999982</v>
      </c>
      <c r="J1735">
        <f t="shared" si="81"/>
        <v>6.1841150442477873E-3</v>
      </c>
      <c r="K1735">
        <v>1.833</v>
      </c>
      <c r="Y1735" s="9">
        <v>5202.2139839999982</v>
      </c>
      <c r="Z1735">
        <v>6.1841150442477873E-3</v>
      </c>
    </row>
    <row r="1736" spans="3:26">
      <c r="C1736">
        <v>2016</v>
      </c>
      <c r="D1736">
        <v>502</v>
      </c>
      <c r="E1736" s="372">
        <v>2</v>
      </c>
      <c r="F1736" s="127">
        <v>11</v>
      </c>
      <c r="G1736" s="127">
        <v>113</v>
      </c>
      <c r="H1736" s="373">
        <v>0.65911000000000008</v>
      </c>
      <c r="I1736" s="9">
        <v>4966.5195360000007</v>
      </c>
      <c r="J1736">
        <f t="shared" si="81"/>
        <v>5.8328318584070808E-3</v>
      </c>
      <c r="K1736">
        <v>2.42</v>
      </c>
      <c r="Y1736" s="9">
        <v>4966.5195360000007</v>
      </c>
      <c r="Z1736">
        <v>5.8328318584070808E-3</v>
      </c>
    </row>
    <row r="1737" spans="3:26">
      <c r="C1737">
        <v>2016</v>
      </c>
      <c r="D1737">
        <v>502</v>
      </c>
      <c r="E1737" s="372">
        <v>2</v>
      </c>
      <c r="F1737" s="127">
        <v>12</v>
      </c>
      <c r="G1737" s="127">
        <v>113</v>
      </c>
      <c r="H1737" s="373">
        <v>0.75202499999999994</v>
      </c>
      <c r="I1737" s="9">
        <v>5260.0790880000004</v>
      </c>
      <c r="J1737">
        <f t="shared" si="81"/>
        <v>6.6550884955752206E-3</v>
      </c>
      <c r="K1737">
        <v>2.0891999999999999</v>
      </c>
      <c r="Y1737" s="9">
        <v>5260.0790880000004</v>
      </c>
      <c r="Z1737">
        <v>6.6550884955752206E-3</v>
      </c>
    </row>
    <row r="1738" spans="3:26">
      <c r="C1738">
        <v>2016</v>
      </c>
      <c r="D1738">
        <v>502</v>
      </c>
      <c r="E1738" s="372">
        <v>2</v>
      </c>
      <c r="F1738" s="127">
        <v>13</v>
      </c>
      <c r="G1738" s="127">
        <v>113</v>
      </c>
      <c r="H1738" s="373">
        <v>0.79188999999999998</v>
      </c>
      <c r="I1738" s="9">
        <v>5629.851216</v>
      </c>
      <c r="J1738">
        <f t="shared" si="81"/>
        <v>7.0078761061946899E-3</v>
      </c>
      <c r="K1738">
        <v>2.6421000000000001</v>
      </c>
      <c r="Y1738" s="9">
        <v>5629.851216</v>
      </c>
      <c r="Z1738">
        <v>7.0078761061946899E-3</v>
      </c>
    </row>
    <row r="1739" spans="3:26">
      <c r="C1739">
        <v>2016</v>
      </c>
      <c r="D1739">
        <v>502</v>
      </c>
      <c r="E1739" s="372">
        <v>2</v>
      </c>
      <c r="F1739" s="127">
        <v>14</v>
      </c>
      <c r="G1739" s="127">
        <v>113</v>
      </c>
      <c r="H1739" s="373">
        <v>0.68920999999999999</v>
      </c>
      <c r="I1739" s="9">
        <v>5569.1634239999994</v>
      </c>
      <c r="J1739">
        <f t="shared" si="81"/>
        <v>6.0992035398230084E-3</v>
      </c>
      <c r="K1739">
        <v>2.0448</v>
      </c>
      <c r="Y1739" s="9">
        <v>5569.1634239999994</v>
      </c>
      <c r="Z1739">
        <v>6.0992035398230084E-3</v>
      </c>
    </row>
    <row r="1740" spans="3:26">
      <c r="C1740">
        <v>2016</v>
      </c>
      <c r="D1740">
        <v>502</v>
      </c>
      <c r="E1740" s="372">
        <v>3</v>
      </c>
      <c r="F1740" s="127">
        <v>1</v>
      </c>
      <c r="G1740" s="127">
        <v>113</v>
      </c>
      <c r="H1740" s="373">
        <v>0.37605500000000003</v>
      </c>
      <c r="I1740" s="9">
        <v>2273.6751839999997</v>
      </c>
      <c r="J1740">
        <f t="shared" si="81"/>
        <v>3.3279203539823012E-3</v>
      </c>
      <c r="K1740">
        <v>1.5974999999999999</v>
      </c>
      <c r="Y1740" s="9">
        <v>2273.6751839999997</v>
      </c>
      <c r="Z1740">
        <v>3.3279203539823012E-3</v>
      </c>
    </row>
    <row r="1741" spans="3:26">
      <c r="C1741">
        <v>2016</v>
      </c>
      <c r="D1741">
        <v>502</v>
      </c>
      <c r="E1741" s="372">
        <v>3</v>
      </c>
      <c r="F1741" s="127">
        <v>2</v>
      </c>
      <c r="G1741" s="127">
        <v>113</v>
      </c>
      <c r="H1741" s="373">
        <v>0.41644999999999999</v>
      </c>
      <c r="I1741" s="9">
        <v>2721.0712320000002</v>
      </c>
      <c r="J1741">
        <f t="shared" si="81"/>
        <v>3.6853982300884955E-3</v>
      </c>
      <c r="K1741">
        <v>1.6651</v>
      </c>
      <c r="Y1741" s="9">
        <v>2721.0712320000002</v>
      </c>
      <c r="Z1741">
        <v>3.6853982300884955E-3</v>
      </c>
    </row>
    <row r="1742" spans="3:26">
      <c r="C1742">
        <v>2016</v>
      </c>
      <c r="D1742">
        <v>502</v>
      </c>
      <c r="E1742" s="372">
        <v>3</v>
      </c>
      <c r="F1742" s="127">
        <v>3</v>
      </c>
      <c r="G1742" s="127">
        <v>113</v>
      </c>
      <c r="H1742" s="373">
        <v>0.52113000000000009</v>
      </c>
      <c r="I1742" s="9">
        <v>3908.0115360000004</v>
      </c>
      <c r="J1742">
        <f t="shared" si="81"/>
        <v>4.6117699115044257E-3</v>
      </c>
      <c r="K1742">
        <v>1.8037000000000001</v>
      </c>
      <c r="Y1742" s="9">
        <v>3908.0115360000004</v>
      </c>
      <c r="Z1742">
        <v>4.6117699115044257E-3</v>
      </c>
    </row>
    <row r="1743" spans="3:26">
      <c r="C1743">
        <v>2016</v>
      </c>
      <c r="D1743">
        <v>502</v>
      </c>
      <c r="E1743" s="372">
        <v>3</v>
      </c>
      <c r="F1743" s="127">
        <v>4</v>
      </c>
      <c r="G1743" s="127">
        <v>113</v>
      </c>
      <c r="H1743" s="373">
        <v>0.61411499999999997</v>
      </c>
      <c r="I1743" s="9">
        <v>4409.0386560000006</v>
      </c>
      <c r="J1743">
        <f t="shared" si="81"/>
        <v>5.4346460176991143E-3</v>
      </c>
      <c r="K1743">
        <v>1.7673000000000001</v>
      </c>
      <c r="Y1743" s="9">
        <v>4409.0386560000006</v>
      </c>
      <c r="Z1743">
        <v>5.4346460176991143E-3</v>
      </c>
    </row>
    <row r="1744" spans="3:26">
      <c r="C1744">
        <v>2016</v>
      </c>
      <c r="D1744">
        <v>502</v>
      </c>
      <c r="E1744" s="372">
        <v>3</v>
      </c>
      <c r="F1744" s="127">
        <v>5</v>
      </c>
      <c r="G1744" s="127">
        <v>113</v>
      </c>
      <c r="H1744" s="373">
        <v>0.69111999999999996</v>
      </c>
      <c r="I1744" s="9">
        <v>4811.2716960000007</v>
      </c>
      <c r="J1744">
        <f t="shared" si="81"/>
        <v>6.1161061946902653E-3</v>
      </c>
      <c r="K1744">
        <v>1.9869000000000001</v>
      </c>
      <c r="Y1744" s="9">
        <v>4811.2716960000007</v>
      </c>
      <c r="Z1744">
        <v>6.1161061946902653E-3</v>
      </c>
    </row>
    <row r="1745" spans="3:26">
      <c r="C1745">
        <v>2016</v>
      </c>
      <c r="D1745">
        <v>502</v>
      </c>
      <c r="E1745" s="372">
        <v>3</v>
      </c>
      <c r="F1745" s="127">
        <v>6</v>
      </c>
      <c r="G1745" s="127">
        <v>113</v>
      </c>
      <c r="H1745" s="373">
        <v>0.72359499999999999</v>
      </c>
      <c r="I1745" s="9">
        <v>5039.9094239999995</v>
      </c>
      <c r="J1745">
        <f t="shared" si="81"/>
        <v>6.4034955752212391E-3</v>
      </c>
      <c r="K1745">
        <v>2.0348999999999999</v>
      </c>
      <c r="Y1745" s="9">
        <v>5039.9094239999995</v>
      </c>
      <c r="Z1745">
        <v>6.4034955752212391E-3</v>
      </c>
    </row>
    <row r="1746" spans="3:26">
      <c r="C1746">
        <v>2016</v>
      </c>
      <c r="D1746">
        <v>502</v>
      </c>
      <c r="E1746" s="372">
        <v>3</v>
      </c>
      <c r="F1746" s="127">
        <v>7</v>
      </c>
      <c r="G1746" s="127">
        <v>113</v>
      </c>
      <c r="H1746" s="373">
        <v>0.751745</v>
      </c>
      <c r="I1746" s="9">
        <v>5387.1000480000002</v>
      </c>
      <c r="J1746">
        <f t="shared" si="81"/>
        <v>6.6526106194690262E-3</v>
      </c>
      <c r="K1746">
        <v>2.7035999999999998</v>
      </c>
      <c r="Y1746" s="9">
        <v>5387.1000480000002</v>
      </c>
      <c r="Z1746">
        <v>6.6526106194690262E-3</v>
      </c>
    </row>
    <row r="1747" spans="3:26">
      <c r="C1747">
        <v>2016</v>
      </c>
      <c r="D1747">
        <v>502</v>
      </c>
      <c r="E1747" s="372">
        <v>3</v>
      </c>
      <c r="F1747" s="127">
        <v>8</v>
      </c>
      <c r="G1747" s="127">
        <v>113</v>
      </c>
      <c r="H1747" s="373">
        <v>0.55095499999999997</v>
      </c>
      <c r="I1747" s="9">
        <v>4486.6625759999988</v>
      </c>
      <c r="J1747">
        <f t="shared" si="81"/>
        <v>4.8757079646017699E-3</v>
      </c>
      <c r="K1747">
        <v>1.9950000000000001</v>
      </c>
      <c r="Y1747" s="9">
        <v>4486.6625759999988</v>
      </c>
      <c r="Z1747">
        <v>4.8757079646017699E-3</v>
      </c>
    </row>
    <row r="1748" spans="3:26">
      <c r="C1748">
        <v>2016</v>
      </c>
      <c r="D1748">
        <v>502</v>
      </c>
      <c r="E1748" s="372">
        <v>3</v>
      </c>
      <c r="F1748" s="127">
        <v>9</v>
      </c>
      <c r="G1748" s="127">
        <v>113</v>
      </c>
      <c r="H1748" s="373">
        <v>0.68754000000000004</v>
      </c>
      <c r="I1748" s="9">
        <v>4980.6329759999999</v>
      </c>
      <c r="J1748">
        <f t="shared" si="81"/>
        <v>6.0844247787610623E-3</v>
      </c>
      <c r="K1748">
        <v>2.125</v>
      </c>
      <c r="Y1748" s="9">
        <v>4980.6329759999999</v>
      </c>
      <c r="Z1748">
        <v>6.0844247787610623E-3</v>
      </c>
    </row>
    <row r="1749" spans="3:26">
      <c r="C1749">
        <v>2016</v>
      </c>
      <c r="D1749">
        <v>502</v>
      </c>
      <c r="E1749" s="372">
        <v>3</v>
      </c>
      <c r="F1749" s="127">
        <v>10</v>
      </c>
      <c r="G1749" s="127">
        <v>113</v>
      </c>
      <c r="H1749" s="373">
        <v>0.73960999999999999</v>
      </c>
      <c r="I1749" s="9">
        <v>4852.2006720000008</v>
      </c>
      <c r="J1749">
        <f t="shared" si="81"/>
        <v>6.5452212389380529E-3</v>
      </c>
      <c r="K1749">
        <v>1.8366</v>
      </c>
      <c r="Y1749" s="9">
        <v>4852.2006720000008</v>
      </c>
      <c r="Z1749">
        <v>6.5452212389380529E-3</v>
      </c>
    </row>
    <row r="1750" spans="3:26">
      <c r="C1750">
        <v>2016</v>
      </c>
      <c r="D1750">
        <v>502</v>
      </c>
      <c r="E1750" s="372">
        <v>3</v>
      </c>
      <c r="F1750" s="127">
        <v>11</v>
      </c>
      <c r="G1750" s="127">
        <v>113</v>
      </c>
      <c r="H1750" s="373">
        <v>0.74162499999999998</v>
      </c>
      <c r="I1750" s="9">
        <v>5346.1710719999992</v>
      </c>
      <c r="J1750">
        <f t="shared" si="81"/>
        <v>6.5630530973451329E-3</v>
      </c>
      <c r="K1750">
        <v>2.1496</v>
      </c>
      <c r="Y1750" s="9">
        <v>5346.1710719999992</v>
      </c>
      <c r="Z1750">
        <v>6.5630530973451329E-3</v>
      </c>
    </row>
    <row r="1751" spans="3:26">
      <c r="C1751">
        <v>2016</v>
      </c>
      <c r="D1751">
        <v>502</v>
      </c>
      <c r="E1751" s="372">
        <v>3</v>
      </c>
      <c r="F1751" s="127">
        <v>12</v>
      </c>
      <c r="G1751" s="127">
        <v>113</v>
      </c>
      <c r="H1751" s="373">
        <v>0.65387499999999998</v>
      </c>
      <c r="I1751" s="9">
        <v>5000.3917919999985</v>
      </c>
      <c r="J1751">
        <f t="shared" si="81"/>
        <v>5.7865044247787613E-3</v>
      </c>
      <c r="K1751">
        <v>2.2637999999999998</v>
      </c>
      <c r="Y1751" s="9">
        <v>5000.3917919999985</v>
      </c>
      <c r="Z1751">
        <v>5.7865044247787613E-3</v>
      </c>
    </row>
    <row r="1752" spans="3:26">
      <c r="C1752">
        <v>2016</v>
      </c>
      <c r="D1752">
        <v>502</v>
      </c>
      <c r="E1752" s="372">
        <v>3</v>
      </c>
      <c r="F1752" s="127">
        <v>13</v>
      </c>
      <c r="G1752" s="127">
        <v>113</v>
      </c>
      <c r="H1752" s="373">
        <v>0.71643999999999997</v>
      </c>
      <c r="I1752" s="9">
        <v>5325.0009120000004</v>
      </c>
      <c r="J1752">
        <f t="shared" si="81"/>
        <v>6.3401769911504424E-3</v>
      </c>
      <c r="K1752">
        <v>2.6996000000000002</v>
      </c>
      <c r="Y1752" s="9">
        <v>5325.0009120000004</v>
      </c>
      <c r="Z1752">
        <v>6.3401769911504424E-3</v>
      </c>
    </row>
    <row r="1753" spans="3:26">
      <c r="C1753">
        <v>2016</v>
      </c>
      <c r="D1753">
        <v>502</v>
      </c>
      <c r="E1753" s="372">
        <v>3</v>
      </c>
      <c r="F1753" s="127">
        <v>14</v>
      </c>
      <c r="G1753" s="127">
        <v>113</v>
      </c>
      <c r="H1753" s="373">
        <v>0.65910999999999997</v>
      </c>
      <c r="I1753" s="9">
        <v>4898.7750239999987</v>
      </c>
      <c r="J1753">
        <f t="shared" si="81"/>
        <v>5.8328318584070791E-3</v>
      </c>
      <c r="K1753">
        <v>1.9076</v>
      </c>
      <c r="Y1753" s="9">
        <v>4898.7750239999987</v>
      </c>
      <c r="Z1753">
        <v>5.8328318584070791E-3</v>
      </c>
    </row>
    <row r="1754" spans="3:26">
      <c r="C1754">
        <v>2016</v>
      </c>
      <c r="D1754">
        <v>502</v>
      </c>
      <c r="E1754" s="372">
        <v>4</v>
      </c>
      <c r="F1754" s="127">
        <v>1</v>
      </c>
      <c r="G1754" s="127">
        <v>113</v>
      </c>
      <c r="H1754" s="373">
        <v>0.34060499999999999</v>
      </c>
      <c r="I1754" s="9">
        <v>2248.2709919999993</v>
      </c>
      <c r="J1754">
        <f t="shared" si="81"/>
        <v>3.0142035398230088E-3</v>
      </c>
      <c r="K1754">
        <v>1.7496</v>
      </c>
      <c r="Y1754" s="9">
        <v>2248.2709919999993</v>
      </c>
      <c r="Z1754">
        <v>3.0142035398230088E-3</v>
      </c>
    </row>
    <row r="1755" spans="3:26">
      <c r="C1755">
        <v>2016</v>
      </c>
      <c r="D1755">
        <v>502</v>
      </c>
      <c r="E1755" s="372">
        <v>4</v>
      </c>
      <c r="F1755" s="127">
        <v>2</v>
      </c>
      <c r="G1755" s="127">
        <v>113</v>
      </c>
      <c r="H1755" s="373">
        <v>0.376915</v>
      </c>
      <c r="I1755" s="9">
        <v>2695.6670400000007</v>
      </c>
      <c r="J1755">
        <f t="shared" si="81"/>
        <v>3.3355309734513275E-3</v>
      </c>
      <c r="K1755">
        <v>1.7759</v>
      </c>
      <c r="Y1755" s="9">
        <v>2695.6670400000007</v>
      </c>
      <c r="Z1755">
        <v>3.3355309734513275E-3</v>
      </c>
    </row>
    <row r="1756" spans="3:26">
      <c r="C1756">
        <v>2016</v>
      </c>
      <c r="D1756">
        <v>502</v>
      </c>
      <c r="E1756" s="372">
        <v>4</v>
      </c>
      <c r="F1756" s="127">
        <v>3</v>
      </c>
      <c r="G1756" s="127">
        <v>113</v>
      </c>
      <c r="H1756" s="373">
        <v>0.40620999999999996</v>
      </c>
      <c r="I1756" s="9">
        <v>2852.3262240000008</v>
      </c>
      <c r="J1756">
        <f t="shared" si="81"/>
        <v>3.5947787610619464E-3</v>
      </c>
      <c r="K1756">
        <v>1.7597</v>
      </c>
      <c r="Y1756" s="9">
        <v>2852.3262240000008</v>
      </c>
      <c r="Z1756">
        <v>3.5947787610619464E-3</v>
      </c>
    </row>
    <row r="1757" spans="3:26">
      <c r="C1757">
        <v>2016</v>
      </c>
      <c r="D1757">
        <v>502</v>
      </c>
      <c r="E1757" s="372">
        <v>4</v>
      </c>
      <c r="F1757" s="127">
        <v>4</v>
      </c>
      <c r="G1757" s="127">
        <v>113</v>
      </c>
      <c r="H1757" s="373">
        <v>0.54479999999999995</v>
      </c>
      <c r="I1757" s="9">
        <v>3549.5301599999998</v>
      </c>
      <c r="J1757">
        <f t="shared" si="81"/>
        <v>4.8212389380530973E-3</v>
      </c>
      <c r="K1757">
        <v>2.1602999999999999</v>
      </c>
      <c r="Y1757" s="9">
        <v>3549.5301599999998</v>
      </c>
      <c r="Z1757">
        <v>4.8212389380530973E-3</v>
      </c>
    </row>
    <row r="1758" spans="3:26">
      <c r="C1758">
        <v>2016</v>
      </c>
      <c r="D1758">
        <v>502</v>
      </c>
      <c r="E1758" s="372">
        <v>4</v>
      </c>
      <c r="F1758" s="127">
        <v>5</v>
      </c>
      <c r="G1758" s="127">
        <v>113</v>
      </c>
      <c r="H1758" s="373">
        <v>0.63545499999999999</v>
      </c>
      <c r="I1758" s="9">
        <v>4948.1720640000003</v>
      </c>
      <c r="J1758">
        <f t="shared" si="81"/>
        <v>5.6234955752212388E-3</v>
      </c>
      <c r="K1758">
        <v>2.2913000000000001</v>
      </c>
      <c r="Y1758" s="9">
        <v>4948.1720640000003</v>
      </c>
      <c r="Z1758">
        <v>5.6234955752212388E-3</v>
      </c>
    </row>
    <row r="1759" spans="3:26">
      <c r="C1759">
        <v>2016</v>
      </c>
      <c r="D1759">
        <v>502</v>
      </c>
      <c r="E1759" s="372">
        <v>4</v>
      </c>
      <c r="F1759" s="127">
        <v>6</v>
      </c>
      <c r="G1759" s="127">
        <v>113</v>
      </c>
      <c r="H1759" s="373">
        <v>0.73500999999999994</v>
      </c>
      <c r="I1759" s="9">
        <v>5272.7811839999986</v>
      </c>
      <c r="J1759">
        <f t="shared" si="81"/>
        <v>6.5045132743362828E-3</v>
      </c>
      <c r="K1759">
        <v>2.4245999999999999</v>
      </c>
      <c r="Y1759" s="9">
        <v>5272.7811839999986</v>
      </c>
      <c r="Z1759">
        <v>6.5045132743362828E-3</v>
      </c>
    </row>
    <row r="1760" spans="3:26">
      <c r="C1760">
        <v>2016</v>
      </c>
      <c r="D1760">
        <v>502</v>
      </c>
      <c r="E1760" s="372">
        <v>4</v>
      </c>
      <c r="F1760" s="127">
        <v>7</v>
      </c>
      <c r="G1760" s="127">
        <v>113</v>
      </c>
      <c r="H1760" s="373">
        <v>0.78431499999999998</v>
      </c>
      <c r="I1760" s="9">
        <v>5267.135808</v>
      </c>
      <c r="J1760">
        <f t="shared" si="81"/>
        <v>6.9408407079646012E-3</v>
      </c>
      <c r="K1760">
        <v>2.8957000000000002</v>
      </c>
      <c r="Y1760" s="9">
        <v>5267.135808</v>
      </c>
      <c r="Z1760">
        <v>6.9408407079646012E-3</v>
      </c>
    </row>
    <row r="1761" spans="3:26">
      <c r="C1761">
        <v>2016</v>
      </c>
      <c r="D1761">
        <v>502</v>
      </c>
      <c r="E1761" s="372">
        <v>4</v>
      </c>
      <c r="F1761" s="127">
        <v>8</v>
      </c>
      <c r="G1761" s="127">
        <v>113</v>
      </c>
      <c r="H1761" s="373">
        <v>0.57789500000000005</v>
      </c>
      <c r="I1761" s="9">
        <v>4126.7698559999999</v>
      </c>
      <c r="J1761">
        <f t="shared" si="81"/>
        <v>5.1141150442477884E-3</v>
      </c>
      <c r="K1761">
        <v>1.8519000000000001</v>
      </c>
      <c r="Y1761" s="9">
        <v>4126.7698559999999</v>
      </c>
      <c r="Z1761">
        <v>5.1141150442477884E-3</v>
      </c>
    </row>
    <row r="1762" spans="3:26">
      <c r="C1762">
        <v>2016</v>
      </c>
      <c r="D1762">
        <v>502</v>
      </c>
      <c r="E1762" s="372">
        <v>4</v>
      </c>
      <c r="F1762" s="127">
        <v>9</v>
      </c>
      <c r="G1762" s="127">
        <v>113</v>
      </c>
      <c r="H1762" s="373">
        <v>0.64415500000000003</v>
      </c>
      <c r="I1762" s="9">
        <v>4698.364176</v>
      </c>
      <c r="J1762">
        <f t="shared" si="81"/>
        <v>5.7004867256637169E-3</v>
      </c>
      <c r="K1762">
        <v>2.17</v>
      </c>
      <c r="Y1762" s="9">
        <v>4698.364176</v>
      </c>
      <c r="Z1762">
        <v>5.7004867256637169E-3</v>
      </c>
    </row>
    <row r="1763" spans="3:26">
      <c r="C1763">
        <v>2016</v>
      </c>
      <c r="D1763">
        <v>502</v>
      </c>
      <c r="E1763" s="372">
        <v>4</v>
      </c>
      <c r="F1763" s="127">
        <v>10</v>
      </c>
      <c r="G1763" s="127">
        <v>113</v>
      </c>
      <c r="H1763" s="373">
        <v>0.69339499999999998</v>
      </c>
      <c r="I1763" s="9">
        <v>5175.3984480000008</v>
      </c>
      <c r="J1763">
        <f t="shared" si="81"/>
        <v>6.1362389380530975E-3</v>
      </c>
      <c r="K1763">
        <v>2.6097999999999999</v>
      </c>
      <c r="Y1763" s="9">
        <v>5175.3984480000008</v>
      </c>
      <c r="Z1763">
        <v>6.1362389380530975E-3</v>
      </c>
    </row>
    <row r="1764" spans="3:26">
      <c r="C1764">
        <v>2016</v>
      </c>
      <c r="D1764">
        <v>502</v>
      </c>
      <c r="E1764" s="372">
        <v>4</v>
      </c>
      <c r="F1764" s="127">
        <v>11</v>
      </c>
      <c r="G1764" s="127">
        <v>113</v>
      </c>
      <c r="H1764" s="373">
        <v>0.66422000000000003</v>
      </c>
      <c r="I1764" s="9">
        <v>4222.7412480000003</v>
      </c>
      <c r="J1764">
        <f t="shared" si="81"/>
        <v>5.8780530973451331E-3</v>
      </c>
      <c r="K1764">
        <v>2.3123999999999998</v>
      </c>
      <c r="Y1764" s="9">
        <v>4222.7412480000003</v>
      </c>
      <c r="Z1764">
        <v>5.8780530973451331E-3</v>
      </c>
    </row>
    <row r="1765" spans="3:26">
      <c r="C1765">
        <v>2016</v>
      </c>
      <c r="D1765">
        <v>502</v>
      </c>
      <c r="E1765" s="372">
        <v>4</v>
      </c>
      <c r="F1765" s="127">
        <v>12</v>
      </c>
      <c r="G1765" s="127">
        <v>113</v>
      </c>
      <c r="H1765" s="373">
        <v>0.70045500000000005</v>
      </c>
      <c r="I1765" s="9">
        <v>5381.4546720000008</v>
      </c>
      <c r="J1765">
        <f t="shared" si="81"/>
        <v>6.1987168141592929E-3</v>
      </c>
      <c r="K1765">
        <v>2.1261999999999999</v>
      </c>
      <c r="Y1765" s="9">
        <v>5381.4546720000008</v>
      </c>
      <c r="Z1765">
        <v>6.1987168141592929E-3</v>
      </c>
    </row>
    <row r="1766" spans="3:26">
      <c r="C1766">
        <v>2016</v>
      </c>
      <c r="D1766">
        <v>502</v>
      </c>
      <c r="E1766" s="372">
        <v>4</v>
      </c>
      <c r="F1766" s="127">
        <v>13</v>
      </c>
      <c r="G1766" s="127">
        <v>113</v>
      </c>
      <c r="H1766" s="373">
        <v>0.78771499999999994</v>
      </c>
      <c r="I1766" s="9">
        <v>5377.2206400000005</v>
      </c>
      <c r="J1766">
        <f t="shared" si="81"/>
        <v>6.9709292035398229E-3</v>
      </c>
      <c r="K1766">
        <v>2.9388000000000001</v>
      </c>
      <c r="Y1766" s="9">
        <v>5377.2206400000005</v>
      </c>
      <c r="Z1766">
        <v>6.9709292035398229E-3</v>
      </c>
    </row>
    <row r="1767" spans="3:26">
      <c r="C1767">
        <v>2016</v>
      </c>
      <c r="D1767">
        <v>502</v>
      </c>
      <c r="E1767" s="372">
        <v>4</v>
      </c>
      <c r="F1767" s="127">
        <v>14</v>
      </c>
      <c r="G1767" s="127">
        <v>113</v>
      </c>
      <c r="H1767" s="373">
        <v>0.68097333333333321</v>
      </c>
      <c r="I1767" s="9">
        <v>5007.4485119999999</v>
      </c>
      <c r="J1767">
        <f t="shared" si="81"/>
        <v>6.0263126843657809E-3</v>
      </c>
      <c r="K1767">
        <v>1.8505</v>
      </c>
      <c r="Y1767" s="9">
        <v>5007.4485119999999</v>
      </c>
      <c r="Z1767">
        <v>6.0263126843657809E-3</v>
      </c>
    </row>
    <row r="1768" spans="3:26">
      <c r="C1768">
        <v>2016</v>
      </c>
      <c r="D1768">
        <v>502</v>
      </c>
      <c r="E1768" s="372">
        <v>1</v>
      </c>
      <c r="F1768" s="127">
        <v>1</v>
      </c>
      <c r="G1768" s="127">
        <v>120</v>
      </c>
      <c r="H1768" s="373">
        <v>0.52462000000000009</v>
      </c>
      <c r="I1768" s="9">
        <v>2142.4201919999996</v>
      </c>
      <c r="J1768">
        <f t="shared" si="81"/>
        <v>4.3718333333333343E-3</v>
      </c>
      <c r="K1768">
        <v>1.9212</v>
      </c>
      <c r="Y1768" s="9">
        <v>2142.4201919999996</v>
      </c>
      <c r="Z1768">
        <v>4.3718333333333343E-3</v>
      </c>
    </row>
    <row r="1769" spans="3:26">
      <c r="C1769">
        <v>2016</v>
      </c>
      <c r="D1769">
        <v>502</v>
      </c>
      <c r="E1769" s="372">
        <v>1</v>
      </c>
      <c r="F1769" s="127">
        <v>2</v>
      </c>
      <c r="G1769" s="127">
        <v>120</v>
      </c>
      <c r="H1769" s="373">
        <v>0.39744499999999999</v>
      </c>
      <c r="I1769" s="9">
        <v>772.00516800000003</v>
      </c>
      <c r="J1769">
        <f t="shared" si="81"/>
        <v>3.3120416666666667E-3</v>
      </c>
      <c r="K1769">
        <v>1.9342999999999999</v>
      </c>
      <c r="Y1769" s="9">
        <v>772.00516800000003</v>
      </c>
      <c r="Z1769">
        <v>3.3120416666666667E-3</v>
      </c>
    </row>
    <row r="1770" spans="3:26">
      <c r="C1770">
        <v>2016</v>
      </c>
      <c r="D1770">
        <v>502</v>
      </c>
      <c r="E1770" s="372">
        <v>1</v>
      </c>
      <c r="F1770" s="127">
        <v>3</v>
      </c>
      <c r="G1770" s="127">
        <v>120</v>
      </c>
      <c r="H1770" s="373">
        <v>0.35392999999999997</v>
      </c>
      <c r="I1770" s="9">
        <v>3285.6088319999994</v>
      </c>
      <c r="J1770">
        <f t="shared" si="81"/>
        <v>2.9494166666666666E-3</v>
      </c>
      <c r="K1770">
        <v>2.0093999999999999</v>
      </c>
      <c r="Y1770" s="9">
        <v>3285.6088319999994</v>
      </c>
      <c r="Z1770">
        <v>2.9494166666666666E-3</v>
      </c>
    </row>
    <row r="1771" spans="3:26">
      <c r="C1771">
        <v>2016</v>
      </c>
      <c r="D1771">
        <v>502</v>
      </c>
      <c r="E1771" s="372">
        <v>1</v>
      </c>
      <c r="F1771" s="127">
        <v>4</v>
      </c>
      <c r="G1771" s="127">
        <v>120</v>
      </c>
      <c r="H1771" s="373">
        <v>0.36668666666666666</v>
      </c>
      <c r="I1771" s="9">
        <v>2850.9148799999994</v>
      </c>
      <c r="J1771">
        <f t="shared" si="81"/>
        <v>3.0557222222222223E-3</v>
      </c>
      <c r="K1771">
        <v>1.8260000000000001</v>
      </c>
      <c r="Y1771" s="9">
        <v>2850.9148799999994</v>
      </c>
      <c r="Z1771">
        <v>3.0557222222222223E-3</v>
      </c>
    </row>
    <row r="1772" spans="3:26">
      <c r="C1772">
        <v>2016</v>
      </c>
      <c r="D1772">
        <v>502</v>
      </c>
      <c r="E1772" s="372">
        <v>1</v>
      </c>
      <c r="F1772" s="127">
        <v>5</v>
      </c>
      <c r="G1772" s="127">
        <v>120</v>
      </c>
      <c r="H1772" s="373">
        <v>0.63278499999999993</v>
      </c>
      <c r="I1772" s="9">
        <v>4684.250736</v>
      </c>
      <c r="J1772">
        <f t="shared" si="81"/>
        <v>5.2732083333333329E-3</v>
      </c>
      <c r="K1772">
        <v>2.0234000000000001</v>
      </c>
      <c r="Y1772" s="9">
        <v>4684.250736</v>
      </c>
      <c r="Z1772">
        <v>5.2732083333333329E-3</v>
      </c>
    </row>
    <row r="1773" spans="3:26">
      <c r="C1773">
        <v>2016</v>
      </c>
      <c r="D1773">
        <v>502</v>
      </c>
      <c r="E1773" s="372">
        <v>1</v>
      </c>
      <c r="F1773" s="127">
        <v>6</v>
      </c>
      <c r="G1773" s="127">
        <v>120</v>
      </c>
      <c r="H1773" s="373">
        <v>0.59006000000000003</v>
      </c>
      <c r="I1773" s="9">
        <v>4641.9104160000006</v>
      </c>
      <c r="J1773">
        <f t="shared" si="81"/>
        <v>4.9171666666666669E-3</v>
      </c>
      <c r="K1773" t="s">
        <v>17</v>
      </c>
      <c r="Y1773" s="9">
        <v>4641.9104160000006</v>
      </c>
      <c r="Z1773">
        <v>4.9171666666666669E-3</v>
      </c>
    </row>
    <row r="1774" spans="3:26">
      <c r="C1774">
        <v>2016</v>
      </c>
      <c r="D1774">
        <v>502</v>
      </c>
      <c r="E1774" s="372">
        <v>1</v>
      </c>
      <c r="F1774" s="127">
        <v>7</v>
      </c>
      <c r="G1774" s="127">
        <v>120</v>
      </c>
      <c r="H1774" s="373">
        <v>0.65476000000000001</v>
      </c>
      <c r="I1774" s="9">
        <v>5315.1215040000006</v>
      </c>
      <c r="J1774">
        <f t="shared" si="81"/>
        <v>5.456333333333333E-3</v>
      </c>
      <c r="K1774">
        <v>2.3559999999999999</v>
      </c>
      <c r="Y1774" s="9">
        <v>5315.1215040000006</v>
      </c>
      <c r="Z1774">
        <v>5.456333333333333E-3</v>
      </c>
    </row>
    <row r="1775" spans="3:26">
      <c r="C1775">
        <v>2016</v>
      </c>
      <c r="D1775">
        <v>502</v>
      </c>
      <c r="E1775" s="372">
        <v>1</v>
      </c>
      <c r="F1775" s="127">
        <v>8</v>
      </c>
      <c r="G1775" s="127">
        <v>120</v>
      </c>
      <c r="H1775" s="373">
        <v>0.30351</v>
      </c>
      <c r="I1775" s="9">
        <v>2646.2700000000004</v>
      </c>
      <c r="J1775">
        <f t="shared" si="81"/>
        <v>2.5292499999999998E-3</v>
      </c>
      <c r="K1775" t="s">
        <v>17</v>
      </c>
      <c r="Y1775" s="9">
        <v>2646.2700000000004</v>
      </c>
      <c r="Z1775">
        <v>2.5292499999999998E-3</v>
      </c>
    </row>
    <row r="1776" spans="3:26">
      <c r="C1776">
        <v>2016</v>
      </c>
      <c r="D1776">
        <v>502</v>
      </c>
      <c r="E1776" s="372">
        <v>1</v>
      </c>
      <c r="F1776" s="127">
        <v>9</v>
      </c>
      <c r="G1776" s="127">
        <v>120</v>
      </c>
      <c r="H1776" s="373">
        <v>0.63795000000000002</v>
      </c>
      <c r="I1776" s="9">
        <v>4358.2302719999998</v>
      </c>
      <c r="J1776">
        <f t="shared" ref="J1776:J1839" si="82">H1776/G1776</f>
        <v>5.3162499999999998E-3</v>
      </c>
      <c r="K1776" t="s">
        <v>17</v>
      </c>
      <c r="Y1776" s="9">
        <v>4358.2302719999998</v>
      </c>
      <c r="Z1776">
        <v>5.3162499999999998E-3</v>
      </c>
    </row>
    <row r="1777" spans="3:26">
      <c r="C1777">
        <v>2016</v>
      </c>
      <c r="D1777">
        <v>502</v>
      </c>
      <c r="E1777" s="372">
        <v>1</v>
      </c>
      <c r="F1777" s="127">
        <v>10</v>
      </c>
      <c r="G1777" s="127">
        <v>120</v>
      </c>
      <c r="H1777" s="373">
        <v>0.63768000000000002</v>
      </c>
      <c r="I1777" s="9">
        <v>4259.4361920000001</v>
      </c>
      <c r="J1777">
        <f t="shared" si="82"/>
        <v>5.3140000000000001E-3</v>
      </c>
      <c r="K1777" t="s">
        <v>17</v>
      </c>
      <c r="Y1777" s="9">
        <v>4259.4361920000001</v>
      </c>
      <c r="Z1777">
        <v>5.3140000000000001E-3</v>
      </c>
    </row>
    <row r="1778" spans="3:26">
      <c r="C1778">
        <v>2016</v>
      </c>
      <c r="D1778">
        <v>502</v>
      </c>
      <c r="E1778" s="372">
        <v>1</v>
      </c>
      <c r="F1778" s="127">
        <v>11</v>
      </c>
      <c r="G1778" s="127">
        <v>120</v>
      </c>
      <c r="H1778" s="373">
        <v>0.69136500000000001</v>
      </c>
      <c r="I1778" s="9">
        <v>5277.0152160000007</v>
      </c>
      <c r="J1778">
        <f t="shared" si="82"/>
        <v>5.761375E-3</v>
      </c>
      <c r="K1778" t="s">
        <v>17</v>
      </c>
      <c r="Y1778" s="9">
        <v>5277.0152160000007</v>
      </c>
      <c r="Z1778">
        <v>5.761375E-3</v>
      </c>
    </row>
    <row r="1779" spans="3:26">
      <c r="C1779">
        <v>2016</v>
      </c>
      <c r="D1779">
        <v>502</v>
      </c>
      <c r="E1779" s="372">
        <v>1</v>
      </c>
      <c r="F1779" s="127">
        <v>12</v>
      </c>
      <c r="G1779" s="127">
        <v>120</v>
      </c>
      <c r="H1779" s="373">
        <v>0.66398000000000001</v>
      </c>
      <c r="I1779" s="9">
        <v>5247.3769919999995</v>
      </c>
      <c r="J1779">
        <f t="shared" si="82"/>
        <v>5.5331666666666671E-3</v>
      </c>
      <c r="K1779" t="s">
        <v>17</v>
      </c>
      <c r="Y1779" s="9">
        <v>5247.3769919999995</v>
      </c>
      <c r="Z1779">
        <v>5.5331666666666671E-3</v>
      </c>
    </row>
    <row r="1780" spans="3:26">
      <c r="C1780">
        <v>2016</v>
      </c>
      <c r="D1780">
        <v>502</v>
      </c>
      <c r="E1780" s="372">
        <v>1</v>
      </c>
      <c r="F1780" s="127">
        <v>13</v>
      </c>
      <c r="G1780" s="127">
        <v>120</v>
      </c>
      <c r="H1780" s="373">
        <v>0.55154500000000006</v>
      </c>
      <c r="I1780" s="9">
        <v>5384.2773599999982</v>
      </c>
      <c r="J1780">
        <f t="shared" si="82"/>
        <v>4.5962083333333341E-3</v>
      </c>
      <c r="K1780" t="s">
        <v>17</v>
      </c>
      <c r="Y1780" s="9">
        <v>5384.2773599999982</v>
      </c>
      <c r="Z1780">
        <v>4.5962083333333341E-3</v>
      </c>
    </row>
    <row r="1781" spans="3:26">
      <c r="C1781">
        <v>2016</v>
      </c>
      <c r="D1781">
        <v>502</v>
      </c>
      <c r="E1781" s="372">
        <v>1</v>
      </c>
      <c r="F1781" s="127">
        <v>14</v>
      </c>
      <c r="G1781" s="127">
        <v>120</v>
      </c>
      <c r="H1781" s="373">
        <v>0.67669999999999997</v>
      </c>
      <c r="I1781" s="9">
        <v>4307.4218880000008</v>
      </c>
      <c r="J1781">
        <f t="shared" si="82"/>
        <v>5.6391666666666665E-3</v>
      </c>
      <c r="K1781" t="s">
        <v>17</v>
      </c>
      <c r="Y1781" s="9">
        <v>4307.4218880000008</v>
      </c>
      <c r="Z1781">
        <v>5.6391666666666665E-3</v>
      </c>
    </row>
    <row r="1782" spans="3:26">
      <c r="C1782">
        <v>2016</v>
      </c>
      <c r="D1782">
        <v>502</v>
      </c>
      <c r="E1782" s="372">
        <v>2</v>
      </c>
      <c r="F1782" s="127">
        <v>1</v>
      </c>
      <c r="G1782" s="127">
        <v>120</v>
      </c>
      <c r="H1782" s="373">
        <v>0.46477999999999997</v>
      </c>
      <c r="I1782" s="9">
        <v>1589.173344</v>
      </c>
      <c r="J1782">
        <f t="shared" si="82"/>
        <v>3.8731666666666663E-3</v>
      </c>
      <c r="K1782">
        <v>1.9168000000000001</v>
      </c>
      <c r="Y1782" s="9">
        <v>1589.173344</v>
      </c>
      <c r="Z1782">
        <v>3.8731666666666663E-3</v>
      </c>
    </row>
    <row r="1783" spans="3:26">
      <c r="C1783">
        <v>2016</v>
      </c>
      <c r="D1783">
        <v>502</v>
      </c>
      <c r="E1783" s="372">
        <v>2</v>
      </c>
      <c r="F1783" s="127">
        <v>2</v>
      </c>
      <c r="G1783" s="127">
        <v>120</v>
      </c>
      <c r="H1783" s="373">
        <v>0.50051000000000001</v>
      </c>
      <c r="I1783" s="9">
        <v>1563.7691520000001</v>
      </c>
      <c r="J1783">
        <f t="shared" si="82"/>
        <v>4.1709166666666665E-3</v>
      </c>
      <c r="K1783">
        <v>1.8384</v>
      </c>
      <c r="Y1783" s="9">
        <v>1563.7691520000001</v>
      </c>
      <c r="Z1783">
        <v>4.1709166666666665E-3</v>
      </c>
    </row>
    <row r="1784" spans="3:26">
      <c r="C1784">
        <v>2016</v>
      </c>
      <c r="D1784">
        <v>502</v>
      </c>
      <c r="E1784" s="372">
        <v>2</v>
      </c>
      <c r="F1784" s="127">
        <v>3</v>
      </c>
      <c r="G1784" s="127">
        <v>120</v>
      </c>
      <c r="H1784" s="373">
        <v>0.35614000000000001</v>
      </c>
      <c r="I1784" s="9">
        <v>2745.0640800000001</v>
      </c>
      <c r="J1784">
        <f t="shared" si="82"/>
        <v>2.9678333333333336E-3</v>
      </c>
      <c r="K1784">
        <v>1.8774999999999999</v>
      </c>
      <c r="Y1784" s="9">
        <v>2745.0640800000001</v>
      </c>
      <c r="Z1784">
        <v>2.9678333333333336E-3</v>
      </c>
    </row>
    <row r="1785" spans="3:26">
      <c r="C1785">
        <v>2016</v>
      </c>
      <c r="D1785">
        <v>502</v>
      </c>
      <c r="E1785" s="372">
        <v>2</v>
      </c>
      <c r="F1785" s="127">
        <v>4</v>
      </c>
      <c r="G1785" s="127">
        <v>120</v>
      </c>
      <c r="H1785" s="373">
        <v>0.47824999999999995</v>
      </c>
      <c r="I1785" s="9">
        <v>2431.7457119999999</v>
      </c>
      <c r="J1785">
        <f t="shared" si="82"/>
        <v>3.9854166666666666E-3</v>
      </c>
      <c r="K1785">
        <v>1.9233</v>
      </c>
      <c r="Y1785" s="9">
        <v>2431.7457119999999</v>
      </c>
      <c r="Z1785">
        <v>3.9854166666666666E-3</v>
      </c>
    </row>
    <row r="1786" spans="3:26">
      <c r="C1786">
        <v>2016</v>
      </c>
      <c r="D1786">
        <v>502</v>
      </c>
      <c r="E1786" s="372">
        <v>2</v>
      </c>
      <c r="F1786" s="127">
        <v>5</v>
      </c>
      <c r="G1786" s="127">
        <v>120</v>
      </c>
      <c r="H1786" s="373">
        <v>0.65637499999999993</v>
      </c>
      <c r="I1786" s="9">
        <v>3240.4458240000013</v>
      </c>
      <c r="J1786">
        <f t="shared" si="82"/>
        <v>5.4697916666666662E-3</v>
      </c>
      <c r="K1786">
        <v>2.5339999999999998</v>
      </c>
      <c r="Y1786" s="9">
        <v>3240.4458240000013</v>
      </c>
      <c r="Z1786">
        <v>5.4697916666666662E-3</v>
      </c>
    </row>
    <row r="1787" spans="3:26">
      <c r="C1787">
        <v>2016</v>
      </c>
      <c r="D1787">
        <v>502</v>
      </c>
      <c r="E1787" s="372">
        <v>2</v>
      </c>
      <c r="F1787" s="127">
        <v>6</v>
      </c>
      <c r="G1787" s="127">
        <v>120</v>
      </c>
      <c r="H1787" s="373">
        <v>0.66264499999999993</v>
      </c>
      <c r="I1787" s="9">
        <v>5521.1777279999988</v>
      </c>
      <c r="J1787">
        <f t="shared" si="82"/>
        <v>5.5220416666666664E-3</v>
      </c>
      <c r="K1787">
        <v>2.4943</v>
      </c>
      <c r="Y1787" s="9">
        <v>5521.1777279999988</v>
      </c>
      <c r="Z1787">
        <v>5.5220416666666664E-3</v>
      </c>
    </row>
    <row r="1788" spans="3:26">
      <c r="C1788">
        <v>2016</v>
      </c>
      <c r="D1788">
        <v>502</v>
      </c>
      <c r="E1788" s="372">
        <v>2</v>
      </c>
      <c r="F1788" s="127">
        <v>7</v>
      </c>
      <c r="G1788" s="127">
        <v>120</v>
      </c>
      <c r="H1788" s="373">
        <v>0.72663499999999992</v>
      </c>
      <c r="I1788" s="9">
        <v>5483.0714400000006</v>
      </c>
      <c r="J1788">
        <f t="shared" si="82"/>
        <v>6.0552916666666663E-3</v>
      </c>
      <c r="K1788">
        <v>2.4049</v>
      </c>
      <c r="Y1788" s="9">
        <v>5483.0714400000006</v>
      </c>
      <c r="Z1788">
        <v>6.0552916666666663E-3</v>
      </c>
    </row>
    <row r="1789" spans="3:26">
      <c r="C1789">
        <v>2016</v>
      </c>
      <c r="D1789">
        <v>502</v>
      </c>
      <c r="E1789" s="372">
        <v>2</v>
      </c>
      <c r="F1789" s="127">
        <v>8</v>
      </c>
      <c r="G1789" s="127">
        <v>120</v>
      </c>
      <c r="H1789" s="373">
        <v>0.46492500000000003</v>
      </c>
      <c r="I1789" s="9">
        <v>3322.3037759999997</v>
      </c>
      <c r="J1789">
        <f t="shared" si="82"/>
        <v>3.8743750000000002E-3</v>
      </c>
      <c r="K1789" t="s">
        <v>17</v>
      </c>
      <c r="Y1789" s="9">
        <v>3322.3037759999997</v>
      </c>
      <c r="Z1789">
        <v>3.8743750000000002E-3</v>
      </c>
    </row>
    <row r="1790" spans="3:26">
      <c r="C1790">
        <v>2016</v>
      </c>
      <c r="D1790">
        <v>502</v>
      </c>
      <c r="E1790" s="372">
        <v>2</v>
      </c>
      <c r="F1790" s="127">
        <v>9</v>
      </c>
      <c r="G1790" s="127">
        <v>120</v>
      </c>
      <c r="H1790" s="373">
        <v>0.63979000000000008</v>
      </c>
      <c r="I1790" s="9">
        <v>5233.2635519999994</v>
      </c>
      <c r="J1790">
        <f t="shared" si="82"/>
        <v>5.331583333333334E-3</v>
      </c>
      <c r="K1790" t="s">
        <v>17</v>
      </c>
      <c r="Y1790" s="9">
        <v>5233.2635519999994</v>
      </c>
      <c r="Z1790">
        <v>5.331583333333334E-3</v>
      </c>
    </row>
    <row r="1791" spans="3:26">
      <c r="C1791">
        <v>2016</v>
      </c>
      <c r="D1791">
        <v>502</v>
      </c>
      <c r="E1791" s="372">
        <v>2</v>
      </c>
      <c r="F1791" s="127">
        <v>10</v>
      </c>
      <c r="G1791" s="127">
        <v>120</v>
      </c>
      <c r="H1791" s="373">
        <v>0.57686999999999999</v>
      </c>
      <c r="I1791" s="9">
        <v>5202.2139839999982</v>
      </c>
      <c r="J1791">
        <f t="shared" si="82"/>
        <v>4.8072499999999999E-3</v>
      </c>
      <c r="K1791" t="s">
        <v>17</v>
      </c>
      <c r="Y1791" s="9">
        <v>5202.2139839999982</v>
      </c>
      <c r="Z1791">
        <v>4.8072499999999999E-3</v>
      </c>
    </row>
    <row r="1792" spans="3:26">
      <c r="C1792">
        <v>2016</v>
      </c>
      <c r="D1792">
        <v>502</v>
      </c>
      <c r="E1792" s="372">
        <v>2</v>
      </c>
      <c r="F1792" s="127">
        <v>11</v>
      </c>
      <c r="G1792" s="127">
        <v>120</v>
      </c>
      <c r="H1792" s="373">
        <v>0.65704499999999999</v>
      </c>
      <c r="I1792" s="9">
        <v>4966.5195360000007</v>
      </c>
      <c r="J1792">
        <f t="shared" si="82"/>
        <v>5.4753750000000002E-3</v>
      </c>
      <c r="K1792" t="s">
        <v>17</v>
      </c>
      <c r="Y1792" s="9">
        <v>4966.5195360000007</v>
      </c>
      <c r="Z1792">
        <v>5.4753750000000002E-3</v>
      </c>
    </row>
    <row r="1793" spans="3:26">
      <c r="C1793">
        <v>2016</v>
      </c>
      <c r="D1793">
        <v>502</v>
      </c>
      <c r="E1793" s="372">
        <v>2</v>
      </c>
      <c r="F1793" s="127">
        <v>12</v>
      </c>
      <c r="G1793" s="127">
        <v>120</v>
      </c>
      <c r="H1793" s="373">
        <v>0.67571999999999999</v>
      </c>
      <c r="I1793" s="9">
        <v>5260.0790880000004</v>
      </c>
      <c r="J1793">
        <f t="shared" si="82"/>
        <v>5.6309999999999997E-3</v>
      </c>
      <c r="K1793" t="s">
        <v>17</v>
      </c>
      <c r="Y1793" s="9">
        <v>5260.0790880000004</v>
      </c>
      <c r="Z1793">
        <v>5.6309999999999997E-3</v>
      </c>
    </row>
    <row r="1794" spans="3:26">
      <c r="C1794">
        <v>2016</v>
      </c>
      <c r="D1794">
        <v>502</v>
      </c>
      <c r="E1794" s="372">
        <v>2</v>
      </c>
      <c r="F1794" s="127">
        <v>13</v>
      </c>
      <c r="G1794" s="127">
        <v>120</v>
      </c>
      <c r="H1794" s="373">
        <v>0.73075000000000001</v>
      </c>
      <c r="I1794" s="9">
        <v>5629.851216</v>
      </c>
      <c r="J1794">
        <f t="shared" si="82"/>
        <v>6.0895833333333331E-3</v>
      </c>
      <c r="K1794" t="s">
        <v>17</v>
      </c>
      <c r="Y1794" s="9">
        <v>5629.851216</v>
      </c>
      <c r="Z1794">
        <v>6.0895833333333331E-3</v>
      </c>
    </row>
    <row r="1795" spans="3:26">
      <c r="C1795">
        <v>2016</v>
      </c>
      <c r="D1795">
        <v>502</v>
      </c>
      <c r="E1795" s="372">
        <v>2</v>
      </c>
      <c r="F1795" s="127">
        <v>14</v>
      </c>
      <c r="G1795" s="127">
        <v>120</v>
      </c>
      <c r="H1795" s="373">
        <v>0.64356499999999994</v>
      </c>
      <c r="I1795" s="9">
        <v>5569.1634239999994</v>
      </c>
      <c r="J1795">
        <f t="shared" si="82"/>
        <v>5.3630416666666661E-3</v>
      </c>
      <c r="K1795" t="s">
        <v>17</v>
      </c>
      <c r="Y1795" s="9">
        <v>5569.1634239999994</v>
      </c>
      <c r="Z1795">
        <v>5.3630416666666661E-3</v>
      </c>
    </row>
    <row r="1796" spans="3:26">
      <c r="C1796">
        <v>2016</v>
      </c>
      <c r="D1796">
        <v>502</v>
      </c>
      <c r="E1796" s="372">
        <v>3</v>
      </c>
      <c r="F1796" s="127">
        <v>1</v>
      </c>
      <c r="G1796" s="127">
        <v>120</v>
      </c>
      <c r="H1796" s="373">
        <v>0.45015499999999997</v>
      </c>
      <c r="I1796" s="9">
        <v>2273.6751839999997</v>
      </c>
      <c r="J1796">
        <f t="shared" si="82"/>
        <v>3.7512916666666662E-3</v>
      </c>
      <c r="K1796">
        <v>1.8542000000000001</v>
      </c>
      <c r="Y1796" s="9">
        <v>2273.6751839999997</v>
      </c>
      <c r="Z1796">
        <v>3.7512916666666662E-3</v>
      </c>
    </row>
    <row r="1797" spans="3:26">
      <c r="C1797">
        <v>2016</v>
      </c>
      <c r="D1797">
        <v>502</v>
      </c>
      <c r="E1797" s="372">
        <v>3</v>
      </c>
      <c r="F1797" s="127">
        <v>2</v>
      </c>
      <c r="G1797" s="127">
        <v>120</v>
      </c>
      <c r="H1797" s="373">
        <v>0.53403</v>
      </c>
      <c r="I1797" s="9">
        <v>2721.0712320000002</v>
      </c>
      <c r="J1797">
        <f t="shared" si="82"/>
        <v>4.4502500000000002E-3</v>
      </c>
      <c r="K1797" t="s">
        <v>345</v>
      </c>
      <c r="Y1797" s="9">
        <v>2721.0712320000002</v>
      </c>
      <c r="Z1797">
        <v>4.4502500000000002E-3</v>
      </c>
    </row>
    <row r="1798" spans="3:26">
      <c r="C1798">
        <v>2016</v>
      </c>
      <c r="D1798">
        <v>502</v>
      </c>
      <c r="E1798" s="372">
        <v>3</v>
      </c>
      <c r="F1798" s="127">
        <v>3</v>
      </c>
      <c r="G1798" s="127">
        <v>120</v>
      </c>
      <c r="H1798" s="373">
        <v>0.65461499999999995</v>
      </c>
      <c r="I1798" s="9">
        <v>3908.0115360000004</v>
      </c>
      <c r="J1798">
        <f t="shared" si="82"/>
        <v>5.4551249999999999E-3</v>
      </c>
      <c r="K1798">
        <v>1.9836</v>
      </c>
      <c r="Y1798" s="9">
        <v>3908.0115360000004</v>
      </c>
      <c r="Z1798">
        <v>5.4551249999999999E-3</v>
      </c>
    </row>
    <row r="1799" spans="3:26">
      <c r="C1799">
        <v>2016</v>
      </c>
      <c r="D1799">
        <v>502</v>
      </c>
      <c r="E1799" s="372">
        <v>3</v>
      </c>
      <c r="F1799" s="127">
        <v>4</v>
      </c>
      <c r="G1799" s="127">
        <v>120</v>
      </c>
      <c r="H1799" s="373">
        <v>0.68212499999999998</v>
      </c>
      <c r="I1799" s="9">
        <v>4409.0386560000006</v>
      </c>
      <c r="J1799">
        <f t="shared" si="82"/>
        <v>5.6843750000000002E-3</v>
      </c>
      <c r="K1799">
        <v>2.1753999999999998</v>
      </c>
      <c r="Y1799" s="9">
        <v>4409.0386560000006</v>
      </c>
      <c r="Z1799">
        <v>5.6843750000000002E-3</v>
      </c>
    </row>
    <row r="1800" spans="3:26">
      <c r="C1800">
        <v>2016</v>
      </c>
      <c r="D1800">
        <v>502</v>
      </c>
      <c r="E1800" s="372">
        <v>3</v>
      </c>
      <c r="F1800" s="127">
        <v>5</v>
      </c>
      <c r="G1800" s="127">
        <v>120</v>
      </c>
      <c r="H1800" s="373">
        <v>0.68728</v>
      </c>
      <c r="I1800" s="9">
        <v>4811.2716960000007</v>
      </c>
      <c r="J1800">
        <f t="shared" si="82"/>
        <v>5.7273333333333334E-3</v>
      </c>
      <c r="K1800">
        <v>2.2587000000000002</v>
      </c>
      <c r="Y1800" s="9">
        <v>4811.2716960000007</v>
      </c>
      <c r="Z1800">
        <v>5.7273333333333334E-3</v>
      </c>
    </row>
    <row r="1801" spans="3:26">
      <c r="C1801">
        <v>2016</v>
      </c>
      <c r="D1801">
        <v>502</v>
      </c>
      <c r="E1801" s="372">
        <v>3</v>
      </c>
      <c r="F1801" s="127">
        <v>6</v>
      </c>
      <c r="G1801" s="127">
        <v>120</v>
      </c>
      <c r="H1801" s="373">
        <v>0.72742499999999999</v>
      </c>
      <c r="I1801" s="9">
        <v>5039.9094239999995</v>
      </c>
      <c r="J1801">
        <f t="shared" si="82"/>
        <v>6.0618749999999996E-3</v>
      </c>
      <c r="K1801" t="s">
        <v>17</v>
      </c>
      <c r="Y1801" s="9">
        <v>5039.9094239999995</v>
      </c>
      <c r="Z1801">
        <v>6.0618749999999996E-3</v>
      </c>
    </row>
    <row r="1802" spans="3:26">
      <c r="C1802">
        <v>2016</v>
      </c>
      <c r="D1802">
        <v>502</v>
      </c>
      <c r="E1802" s="372">
        <v>3</v>
      </c>
      <c r="F1802" s="127">
        <v>7</v>
      </c>
      <c r="G1802" s="127">
        <v>120</v>
      </c>
      <c r="H1802" s="373">
        <v>0.54679999999999995</v>
      </c>
      <c r="I1802" s="9">
        <v>5387.1000480000002</v>
      </c>
      <c r="J1802">
        <f t="shared" si="82"/>
        <v>4.5566666666666663E-3</v>
      </c>
      <c r="K1802">
        <v>2.39</v>
      </c>
      <c r="Y1802" s="9">
        <v>5387.1000480000002</v>
      </c>
      <c r="Z1802">
        <v>4.5566666666666663E-3</v>
      </c>
    </row>
    <row r="1803" spans="3:26">
      <c r="C1803">
        <v>2016</v>
      </c>
      <c r="D1803">
        <v>502</v>
      </c>
      <c r="E1803" s="372">
        <v>3</v>
      </c>
      <c r="F1803" s="127">
        <v>8</v>
      </c>
      <c r="G1803" s="127">
        <v>120</v>
      </c>
      <c r="H1803" s="373">
        <v>0.59213000000000005</v>
      </c>
      <c r="I1803" s="9">
        <v>4486.6625759999988</v>
      </c>
      <c r="J1803">
        <f t="shared" si="82"/>
        <v>4.9344166666666668E-3</v>
      </c>
      <c r="K1803" t="s">
        <v>17</v>
      </c>
      <c r="Y1803" s="9">
        <v>4486.6625759999988</v>
      </c>
      <c r="Z1803">
        <v>4.9344166666666668E-3</v>
      </c>
    </row>
    <row r="1804" spans="3:26">
      <c r="C1804">
        <v>2016</v>
      </c>
      <c r="D1804">
        <v>502</v>
      </c>
      <c r="E1804" s="372">
        <v>3</v>
      </c>
      <c r="F1804" s="127">
        <v>9</v>
      </c>
      <c r="G1804" s="127">
        <v>120</v>
      </c>
      <c r="H1804" s="373">
        <v>0.49790500000000004</v>
      </c>
      <c r="I1804" s="9">
        <v>4980.6329759999999</v>
      </c>
      <c r="J1804">
        <f t="shared" si="82"/>
        <v>4.1492083333333337E-3</v>
      </c>
      <c r="K1804" t="s">
        <v>17</v>
      </c>
      <c r="Y1804" s="9">
        <v>4980.6329759999999</v>
      </c>
      <c r="Z1804">
        <v>4.1492083333333337E-3</v>
      </c>
    </row>
    <row r="1805" spans="3:26">
      <c r="C1805">
        <v>2016</v>
      </c>
      <c r="D1805">
        <v>502</v>
      </c>
      <c r="E1805" s="372">
        <v>3</v>
      </c>
      <c r="F1805" s="127">
        <v>10</v>
      </c>
      <c r="G1805" s="127">
        <v>120</v>
      </c>
      <c r="H1805" s="373">
        <v>0.63895000000000002</v>
      </c>
      <c r="I1805" s="9">
        <v>4852.2006720000008</v>
      </c>
      <c r="J1805">
        <f t="shared" si="82"/>
        <v>5.3245833333333331E-3</v>
      </c>
      <c r="K1805" t="s">
        <v>17</v>
      </c>
      <c r="Y1805" s="9">
        <v>4852.2006720000008</v>
      </c>
      <c r="Z1805">
        <v>5.3245833333333331E-3</v>
      </c>
    </row>
    <row r="1806" spans="3:26">
      <c r="C1806">
        <v>2016</v>
      </c>
      <c r="D1806">
        <v>502</v>
      </c>
      <c r="E1806" s="372">
        <v>3</v>
      </c>
      <c r="F1806" s="127">
        <v>11</v>
      </c>
      <c r="G1806" s="127">
        <v>120</v>
      </c>
      <c r="H1806" s="373">
        <v>0.70658500000000002</v>
      </c>
      <c r="I1806" s="9">
        <v>5346.1710719999992</v>
      </c>
      <c r="J1806">
        <f t="shared" si="82"/>
        <v>5.8882083333333338E-3</v>
      </c>
      <c r="K1806" t="s">
        <v>17</v>
      </c>
      <c r="Y1806" s="9">
        <v>5346.1710719999992</v>
      </c>
      <c r="Z1806">
        <v>5.8882083333333338E-3</v>
      </c>
    </row>
    <row r="1807" spans="3:26">
      <c r="C1807">
        <v>2016</v>
      </c>
      <c r="D1807">
        <v>502</v>
      </c>
      <c r="E1807" s="372">
        <v>3</v>
      </c>
      <c r="F1807" s="127">
        <v>12</v>
      </c>
      <c r="G1807" s="127">
        <v>120</v>
      </c>
      <c r="H1807" s="373">
        <v>0.61760499999999996</v>
      </c>
      <c r="I1807" s="9">
        <v>5000.3917919999985</v>
      </c>
      <c r="J1807">
        <f t="shared" si="82"/>
        <v>5.146708333333333E-3</v>
      </c>
      <c r="K1807" t="s">
        <v>17</v>
      </c>
      <c r="Y1807" s="9">
        <v>5000.3917919999985</v>
      </c>
      <c r="Z1807">
        <v>5.146708333333333E-3</v>
      </c>
    </row>
    <row r="1808" spans="3:26">
      <c r="C1808">
        <v>2016</v>
      </c>
      <c r="D1808">
        <v>502</v>
      </c>
      <c r="E1808" s="372">
        <v>3</v>
      </c>
      <c r="F1808" s="127">
        <v>13</v>
      </c>
      <c r="G1808" s="127">
        <v>120</v>
      </c>
      <c r="H1808" s="373">
        <v>0.64915</v>
      </c>
      <c r="I1808" s="9">
        <v>5325.0009120000004</v>
      </c>
      <c r="J1808">
        <f t="shared" si="82"/>
        <v>5.4095833333333331E-3</v>
      </c>
      <c r="K1808" t="s">
        <v>17</v>
      </c>
      <c r="Y1808" s="9">
        <v>5325.0009120000004</v>
      </c>
      <c r="Z1808">
        <v>5.4095833333333331E-3</v>
      </c>
    </row>
    <row r="1809" spans="3:26">
      <c r="C1809">
        <v>2016</v>
      </c>
      <c r="D1809">
        <v>502</v>
      </c>
      <c r="E1809" s="372">
        <v>3</v>
      </c>
      <c r="F1809" s="127">
        <v>14</v>
      </c>
      <c r="G1809" s="127">
        <v>120</v>
      </c>
      <c r="H1809" s="373">
        <v>0.43952999999999998</v>
      </c>
      <c r="I1809" s="9">
        <v>4898.7750239999987</v>
      </c>
      <c r="J1809">
        <f t="shared" si="82"/>
        <v>3.6627499999999998E-3</v>
      </c>
      <c r="K1809" t="s">
        <v>17</v>
      </c>
      <c r="Y1809" s="9">
        <v>4898.7750239999987</v>
      </c>
      <c r="Z1809">
        <v>3.6627499999999998E-3</v>
      </c>
    </row>
    <row r="1810" spans="3:26">
      <c r="C1810">
        <v>2016</v>
      </c>
      <c r="D1810">
        <v>502</v>
      </c>
      <c r="E1810" s="372">
        <v>4</v>
      </c>
      <c r="F1810" s="127">
        <v>1</v>
      </c>
      <c r="G1810" s="127">
        <v>120</v>
      </c>
      <c r="H1810" s="373">
        <v>0.38261500000000004</v>
      </c>
      <c r="I1810" s="9">
        <v>2248.2709919999993</v>
      </c>
      <c r="J1810">
        <f t="shared" si="82"/>
        <v>3.1884583333333335E-3</v>
      </c>
      <c r="K1810">
        <v>1.9502999999999999</v>
      </c>
      <c r="Y1810" s="9">
        <v>2248.2709919999993</v>
      </c>
      <c r="Z1810">
        <v>3.1884583333333335E-3</v>
      </c>
    </row>
    <row r="1811" spans="3:26">
      <c r="C1811">
        <v>2016</v>
      </c>
      <c r="D1811">
        <v>502</v>
      </c>
      <c r="E1811" s="372">
        <v>4</v>
      </c>
      <c r="F1811" s="127">
        <v>2</v>
      </c>
      <c r="G1811" s="127">
        <v>120</v>
      </c>
      <c r="H1811" s="373">
        <v>0.37784000000000001</v>
      </c>
      <c r="I1811" s="9">
        <v>2695.6670400000007</v>
      </c>
      <c r="J1811">
        <f t="shared" si="82"/>
        <v>3.1486666666666668E-3</v>
      </c>
      <c r="K1811" t="s">
        <v>17</v>
      </c>
      <c r="Y1811" s="9">
        <v>2695.6670400000007</v>
      </c>
      <c r="Z1811">
        <v>3.1486666666666668E-3</v>
      </c>
    </row>
    <row r="1812" spans="3:26">
      <c r="C1812">
        <v>2016</v>
      </c>
      <c r="D1812">
        <v>502</v>
      </c>
      <c r="E1812" s="372">
        <v>4</v>
      </c>
      <c r="F1812" s="127">
        <v>3</v>
      </c>
      <c r="G1812" s="127">
        <v>120</v>
      </c>
      <c r="H1812" s="373">
        <v>0.42948500000000001</v>
      </c>
      <c r="I1812" s="9">
        <v>2852.3262240000008</v>
      </c>
      <c r="J1812">
        <f t="shared" si="82"/>
        <v>3.5790416666666666E-3</v>
      </c>
      <c r="K1812">
        <v>1.9036</v>
      </c>
      <c r="Y1812" s="9">
        <v>2852.3262240000008</v>
      </c>
      <c r="Z1812">
        <v>3.5790416666666666E-3</v>
      </c>
    </row>
    <row r="1813" spans="3:26">
      <c r="C1813">
        <v>2016</v>
      </c>
      <c r="D1813">
        <v>502</v>
      </c>
      <c r="E1813" s="372">
        <v>4</v>
      </c>
      <c r="F1813" s="127">
        <v>4</v>
      </c>
      <c r="G1813" s="127">
        <v>120</v>
      </c>
      <c r="H1813" s="373">
        <v>0.55889</v>
      </c>
      <c r="I1813" s="9">
        <v>3549.5301599999998</v>
      </c>
      <c r="J1813">
        <f t="shared" si="82"/>
        <v>4.6574166666666665E-3</v>
      </c>
      <c r="K1813">
        <v>1.9315</v>
      </c>
      <c r="Y1813" s="9">
        <v>3549.5301599999998</v>
      </c>
      <c r="Z1813">
        <v>4.6574166666666665E-3</v>
      </c>
    </row>
    <row r="1814" spans="3:26">
      <c r="C1814">
        <v>2016</v>
      </c>
      <c r="D1814">
        <v>502</v>
      </c>
      <c r="E1814" s="372">
        <v>4</v>
      </c>
      <c r="F1814" s="127">
        <v>5</v>
      </c>
      <c r="G1814" s="127">
        <v>120</v>
      </c>
      <c r="H1814" s="373">
        <v>0.61677999999999999</v>
      </c>
      <c r="I1814" s="9">
        <v>4948.1720640000003</v>
      </c>
      <c r="J1814">
        <f t="shared" si="82"/>
        <v>5.1398333333333331E-3</v>
      </c>
      <c r="K1814">
        <v>1.9682999999999999</v>
      </c>
      <c r="Y1814" s="9">
        <v>4948.1720640000003</v>
      </c>
      <c r="Z1814">
        <v>5.1398333333333331E-3</v>
      </c>
    </row>
    <row r="1815" spans="3:26">
      <c r="C1815">
        <v>2016</v>
      </c>
      <c r="D1815">
        <v>502</v>
      </c>
      <c r="E1815" s="372">
        <v>4</v>
      </c>
      <c r="F1815" s="127">
        <v>6</v>
      </c>
      <c r="G1815" s="127">
        <v>120</v>
      </c>
      <c r="H1815" s="373">
        <v>0.72608000000000006</v>
      </c>
      <c r="I1815" s="9">
        <v>5272.7811839999986</v>
      </c>
      <c r="J1815">
        <f t="shared" si="82"/>
        <v>6.0506666666666669E-3</v>
      </c>
      <c r="K1815" t="s">
        <v>17</v>
      </c>
      <c r="Y1815" s="9">
        <v>5272.7811839999986</v>
      </c>
      <c r="Z1815">
        <v>6.0506666666666669E-3</v>
      </c>
    </row>
    <row r="1816" spans="3:26">
      <c r="C1816">
        <v>2016</v>
      </c>
      <c r="D1816">
        <v>502</v>
      </c>
      <c r="E1816" s="372">
        <v>4</v>
      </c>
      <c r="F1816" s="127">
        <v>7</v>
      </c>
      <c r="G1816" s="127">
        <v>120</v>
      </c>
      <c r="H1816" s="373">
        <v>0.7283599999999999</v>
      </c>
      <c r="I1816" s="9">
        <v>5267.135808</v>
      </c>
      <c r="J1816">
        <f t="shared" si="82"/>
        <v>6.0696666666666659E-3</v>
      </c>
      <c r="K1816">
        <v>2.39</v>
      </c>
      <c r="Y1816" s="9">
        <v>5267.135808</v>
      </c>
      <c r="Z1816">
        <v>6.0696666666666659E-3</v>
      </c>
    </row>
    <row r="1817" spans="3:26">
      <c r="C1817">
        <v>2016</v>
      </c>
      <c r="D1817">
        <v>502</v>
      </c>
      <c r="E1817" s="372">
        <v>4</v>
      </c>
      <c r="F1817" s="127">
        <v>8</v>
      </c>
      <c r="G1817" s="127">
        <v>120</v>
      </c>
      <c r="H1817" s="373">
        <v>0.57752999999999999</v>
      </c>
      <c r="I1817" s="9">
        <v>4126.7698559999999</v>
      </c>
      <c r="J1817">
        <f t="shared" si="82"/>
        <v>4.8127500000000002E-3</v>
      </c>
      <c r="K1817" t="s">
        <v>17</v>
      </c>
      <c r="Y1817" s="9">
        <v>4126.7698559999999</v>
      </c>
      <c r="Z1817">
        <v>4.8127500000000002E-3</v>
      </c>
    </row>
    <row r="1818" spans="3:26">
      <c r="C1818">
        <v>2016</v>
      </c>
      <c r="D1818">
        <v>502</v>
      </c>
      <c r="E1818" s="372">
        <v>4</v>
      </c>
      <c r="F1818" s="127">
        <v>9</v>
      </c>
      <c r="G1818" s="127">
        <v>120</v>
      </c>
      <c r="H1818" s="373">
        <v>0.63090000000000002</v>
      </c>
      <c r="I1818" s="9">
        <v>4698.364176</v>
      </c>
      <c r="J1818">
        <f t="shared" si="82"/>
        <v>5.2575E-3</v>
      </c>
      <c r="K1818" t="s">
        <v>17</v>
      </c>
      <c r="Y1818" s="9">
        <v>4698.364176</v>
      </c>
      <c r="Z1818">
        <v>5.2575E-3</v>
      </c>
    </row>
    <row r="1819" spans="3:26">
      <c r="C1819">
        <v>2016</v>
      </c>
      <c r="D1819">
        <v>502</v>
      </c>
      <c r="E1819" s="372">
        <v>4</v>
      </c>
      <c r="F1819" s="127">
        <v>10</v>
      </c>
      <c r="G1819" s="127">
        <v>120</v>
      </c>
      <c r="H1819" s="373">
        <v>0.67350500000000002</v>
      </c>
      <c r="I1819" s="9">
        <v>5175.3984480000008</v>
      </c>
      <c r="J1819">
        <f t="shared" si="82"/>
        <v>5.6125416666666667E-3</v>
      </c>
      <c r="K1819" t="s">
        <v>17</v>
      </c>
      <c r="Y1819" s="9">
        <v>5175.3984480000008</v>
      </c>
      <c r="Z1819">
        <v>5.6125416666666667E-3</v>
      </c>
    </row>
    <row r="1820" spans="3:26">
      <c r="C1820">
        <v>2016</v>
      </c>
      <c r="D1820">
        <v>502</v>
      </c>
      <c r="E1820" s="372">
        <v>4</v>
      </c>
      <c r="F1820" s="127">
        <v>11</v>
      </c>
      <c r="G1820" s="127">
        <v>120</v>
      </c>
      <c r="H1820" s="373">
        <v>0.61065999999999998</v>
      </c>
      <c r="I1820" s="9">
        <v>4222.7412480000003</v>
      </c>
      <c r="J1820">
        <f t="shared" si="82"/>
        <v>5.0888333333333332E-3</v>
      </c>
      <c r="K1820" t="s">
        <v>17</v>
      </c>
      <c r="Y1820" s="9">
        <v>4222.7412480000003</v>
      </c>
      <c r="Z1820">
        <v>5.0888333333333332E-3</v>
      </c>
    </row>
    <row r="1821" spans="3:26">
      <c r="C1821">
        <v>2016</v>
      </c>
      <c r="D1821">
        <v>502</v>
      </c>
      <c r="E1821" s="372">
        <v>4</v>
      </c>
      <c r="F1821" s="127">
        <v>12</v>
      </c>
      <c r="G1821" s="127">
        <v>120</v>
      </c>
      <c r="H1821" s="373">
        <v>0.64799499999999999</v>
      </c>
      <c r="I1821" s="9">
        <v>5381.4546720000008</v>
      </c>
      <c r="J1821">
        <f t="shared" si="82"/>
        <v>5.399958333333333E-3</v>
      </c>
      <c r="K1821" t="s">
        <v>17</v>
      </c>
      <c r="Y1821" s="9">
        <v>5381.4546720000008</v>
      </c>
      <c r="Z1821">
        <v>5.399958333333333E-3</v>
      </c>
    </row>
    <row r="1822" spans="3:26">
      <c r="C1822">
        <v>2016</v>
      </c>
      <c r="D1822">
        <v>502</v>
      </c>
      <c r="E1822" s="372">
        <v>4</v>
      </c>
      <c r="F1822" s="127">
        <v>13</v>
      </c>
      <c r="G1822" s="127">
        <v>120</v>
      </c>
      <c r="H1822" s="373">
        <v>0.78404000000000007</v>
      </c>
      <c r="I1822" s="9">
        <v>5377.2206400000005</v>
      </c>
      <c r="J1822">
        <f t="shared" si="82"/>
        <v>6.5336666666666677E-3</v>
      </c>
      <c r="K1822" t="s">
        <v>17</v>
      </c>
      <c r="Y1822" s="9">
        <v>5377.2206400000005</v>
      </c>
      <c r="Z1822">
        <v>6.5336666666666677E-3</v>
      </c>
    </row>
    <row r="1823" spans="3:26">
      <c r="C1823">
        <v>2016</v>
      </c>
      <c r="D1823">
        <v>502</v>
      </c>
      <c r="E1823" s="372">
        <v>4</v>
      </c>
      <c r="F1823" s="127">
        <v>14</v>
      </c>
      <c r="G1823" s="127">
        <v>120</v>
      </c>
      <c r="H1823" s="373">
        <v>0.63886333333333345</v>
      </c>
      <c r="I1823" s="9">
        <v>5007.4485119999999</v>
      </c>
      <c r="J1823">
        <f t="shared" si="82"/>
        <v>5.3238611111111117E-3</v>
      </c>
      <c r="K1823" t="s">
        <v>17</v>
      </c>
      <c r="Y1823" s="9">
        <v>5007.4485119999999</v>
      </c>
      <c r="Z1823">
        <v>5.3238611111111117E-3</v>
      </c>
    </row>
    <row r="1824" spans="3:26">
      <c r="C1824">
        <v>2016</v>
      </c>
      <c r="D1824">
        <v>502</v>
      </c>
      <c r="E1824" s="372">
        <v>1</v>
      </c>
      <c r="F1824" s="127">
        <v>1</v>
      </c>
      <c r="G1824" s="127">
        <v>127</v>
      </c>
      <c r="H1824" s="373">
        <v>0.47814499999999999</v>
      </c>
      <c r="I1824" s="9">
        <v>2142.4201919999996</v>
      </c>
      <c r="J1824">
        <f t="shared" si="82"/>
        <v>3.7649212598425195E-3</v>
      </c>
      <c r="K1824">
        <v>1.7091000000000001</v>
      </c>
      <c r="Y1824" s="9">
        <v>2142.4201919999996</v>
      </c>
      <c r="Z1824">
        <v>3.7649212598425195E-3</v>
      </c>
    </row>
    <row r="1825" spans="3:26">
      <c r="C1825">
        <v>2016</v>
      </c>
      <c r="D1825">
        <v>502</v>
      </c>
      <c r="E1825" s="372">
        <v>1</v>
      </c>
      <c r="F1825" s="127">
        <v>2</v>
      </c>
      <c r="G1825" s="127">
        <v>127</v>
      </c>
      <c r="H1825" s="373">
        <v>0.21678</v>
      </c>
      <c r="I1825" s="9">
        <v>772.00516800000003</v>
      </c>
      <c r="J1825">
        <f t="shared" si="82"/>
        <v>1.7069291338582678E-3</v>
      </c>
      <c r="K1825">
        <v>1.6478999999999999</v>
      </c>
      <c r="Y1825" s="9">
        <v>772.00516800000003</v>
      </c>
      <c r="Z1825">
        <v>1.7069291338582678E-3</v>
      </c>
    </row>
    <row r="1826" spans="3:26">
      <c r="C1826">
        <v>2016</v>
      </c>
      <c r="D1826">
        <v>502</v>
      </c>
      <c r="E1826" s="372">
        <v>1</v>
      </c>
      <c r="F1826" s="127">
        <v>3</v>
      </c>
      <c r="G1826" s="127">
        <v>127</v>
      </c>
      <c r="H1826" s="373">
        <v>0.36065000000000003</v>
      </c>
      <c r="I1826" s="9">
        <v>3285.6088319999994</v>
      </c>
      <c r="J1826">
        <f t="shared" si="82"/>
        <v>2.8397637795275592E-3</v>
      </c>
      <c r="K1826">
        <v>1.5934999999999999</v>
      </c>
      <c r="Y1826" s="9">
        <v>3285.6088319999994</v>
      </c>
      <c r="Z1826">
        <v>2.8397637795275592E-3</v>
      </c>
    </row>
    <row r="1827" spans="3:26">
      <c r="C1827">
        <v>2016</v>
      </c>
      <c r="D1827">
        <v>502</v>
      </c>
      <c r="E1827" s="372">
        <v>1</v>
      </c>
      <c r="F1827" s="127">
        <v>4</v>
      </c>
      <c r="G1827" s="127">
        <v>127</v>
      </c>
      <c r="H1827" s="373">
        <v>0.37588500000000002</v>
      </c>
      <c r="I1827" s="9">
        <v>2850.9148799999994</v>
      </c>
      <c r="J1827">
        <f t="shared" si="82"/>
        <v>2.959724409448819E-3</v>
      </c>
      <c r="K1827">
        <v>1.6294</v>
      </c>
      <c r="Y1827" s="9">
        <v>2850.9148799999994</v>
      </c>
      <c r="Z1827">
        <v>2.959724409448819E-3</v>
      </c>
    </row>
    <row r="1828" spans="3:26">
      <c r="C1828">
        <v>2016</v>
      </c>
      <c r="D1828">
        <v>502</v>
      </c>
      <c r="E1828" s="372">
        <v>1</v>
      </c>
      <c r="F1828" s="127">
        <v>5</v>
      </c>
      <c r="G1828" s="127">
        <v>127</v>
      </c>
      <c r="H1828" s="373">
        <v>0.57611499999999993</v>
      </c>
      <c r="I1828" s="9">
        <v>4684.250736</v>
      </c>
      <c r="J1828">
        <f t="shared" si="82"/>
        <v>4.5363385826771652E-3</v>
      </c>
      <c r="K1828">
        <v>1.7078</v>
      </c>
      <c r="Y1828" s="9">
        <v>4684.250736</v>
      </c>
      <c r="Z1828">
        <v>4.5363385826771652E-3</v>
      </c>
    </row>
    <row r="1829" spans="3:26">
      <c r="C1829">
        <v>2016</v>
      </c>
      <c r="D1829">
        <v>502</v>
      </c>
      <c r="E1829" s="372">
        <v>1</v>
      </c>
      <c r="F1829" s="127">
        <v>6</v>
      </c>
      <c r="G1829" s="127">
        <v>127</v>
      </c>
      <c r="H1829" s="373">
        <v>0.62358000000000002</v>
      </c>
      <c r="I1829" s="9">
        <v>4641.9104160000006</v>
      </c>
      <c r="J1829">
        <f t="shared" si="82"/>
        <v>4.9100787401574805E-3</v>
      </c>
      <c r="K1829">
        <v>1.8028999999999999</v>
      </c>
      <c r="Y1829" s="9">
        <v>4641.9104160000006</v>
      </c>
      <c r="Z1829">
        <v>4.9100787401574805E-3</v>
      </c>
    </row>
    <row r="1830" spans="3:26">
      <c r="C1830">
        <v>2016</v>
      </c>
      <c r="D1830">
        <v>502</v>
      </c>
      <c r="E1830" s="372">
        <v>1</v>
      </c>
      <c r="F1830" s="127">
        <v>7</v>
      </c>
      <c r="G1830" s="127">
        <v>127</v>
      </c>
      <c r="H1830" s="373">
        <v>0.62274999999999991</v>
      </c>
      <c r="I1830" s="9">
        <v>5315.1215040000006</v>
      </c>
      <c r="J1830">
        <f t="shared" si="82"/>
        <v>4.9035433070866137E-3</v>
      </c>
      <c r="K1830">
        <v>2.0708000000000002</v>
      </c>
      <c r="Y1830" s="9">
        <v>5315.1215040000006</v>
      </c>
      <c r="Z1830">
        <v>4.9035433070866137E-3</v>
      </c>
    </row>
    <row r="1831" spans="3:26">
      <c r="C1831">
        <v>2016</v>
      </c>
      <c r="D1831">
        <v>502</v>
      </c>
      <c r="E1831" s="372">
        <v>1</v>
      </c>
      <c r="F1831" s="127">
        <v>8</v>
      </c>
      <c r="G1831" s="127">
        <v>127</v>
      </c>
      <c r="H1831" s="373">
        <v>0.43963000000000002</v>
      </c>
      <c r="I1831" s="9">
        <v>2646.2700000000004</v>
      </c>
      <c r="J1831">
        <f t="shared" si="82"/>
        <v>3.4616535433070867E-3</v>
      </c>
      <c r="K1831">
        <v>1.8756999999999999</v>
      </c>
      <c r="Y1831" s="9">
        <v>2646.2700000000004</v>
      </c>
      <c r="Z1831">
        <v>3.4616535433070867E-3</v>
      </c>
    </row>
    <row r="1832" spans="3:26">
      <c r="C1832">
        <v>2016</v>
      </c>
      <c r="D1832">
        <v>502</v>
      </c>
      <c r="E1832" s="372">
        <v>1</v>
      </c>
      <c r="F1832" s="127">
        <v>9</v>
      </c>
      <c r="G1832" s="127">
        <v>127</v>
      </c>
      <c r="H1832" s="373">
        <v>0.57173999999999991</v>
      </c>
      <c r="I1832" s="9">
        <v>4358.2302719999998</v>
      </c>
      <c r="J1832">
        <f t="shared" si="82"/>
        <v>4.5018897637795268E-3</v>
      </c>
      <c r="K1832">
        <v>1.8242</v>
      </c>
      <c r="Y1832" s="9">
        <v>4358.2302719999998</v>
      </c>
      <c r="Z1832">
        <v>4.5018897637795268E-3</v>
      </c>
    </row>
    <row r="1833" spans="3:26">
      <c r="C1833">
        <v>2016</v>
      </c>
      <c r="D1833">
        <v>502</v>
      </c>
      <c r="E1833" s="372">
        <v>1</v>
      </c>
      <c r="F1833" s="127">
        <v>10</v>
      </c>
      <c r="G1833" s="127">
        <v>127</v>
      </c>
      <c r="H1833" s="373">
        <v>0.583125</v>
      </c>
      <c r="I1833" s="9">
        <v>4259.4361920000001</v>
      </c>
      <c r="J1833">
        <f t="shared" si="82"/>
        <v>4.5915354330708664E-3</v>
      </c>
      <c r="K1833">
        <v>1.6023000000000001</v>
      </c>
      <c r="Y1833" s="9">
        <v>4259.4361920000001</v>
      </c>
      <c r="Z1833">
        <v>4.5915354330708664E-3</v>
      </c>
    </row>
    <row r="1834" spans="3:26">
      <c r="C1834">
        <v>2016</v>
      </c>
      <c r="D1834">
        <v>502</v>
      </c>
      <c r="E1834" s="372">
        <v>1</v>
      </c>
      <c r="F1834" s="127">
        <v>11</v>
      </c>
      <c r="G1834" s="127">
        <v>127</v>
      </c>
      <c r="H1834" s="373">
        <v>0.66128999999999993</v>
      </c>
      <c r="I1834" s="9">
        <v>5277.0152160000007</v>
      </c>
      <c r="J1834">
        <f t="shared" si="82"/>
        <v>5.2070078740157474E-3</v>
      </c>
      <c r="K1834">
        <v>2.0556000000000001</v>
      </c>
      <c r="Y1834" s="9">
        <v>5277.0152160000007</v>
      </c>
      <c r="Z1834">
        <v>5.2070078740157474E-3</v>
      </c>
    </row>
    <row r="1835" spans="3:26">
      <c r="C1835">
        <v>2016</v>
      </c>
      <c r="D1835">
        <v>502</v>
      </c>
      <c r="E1835" s="372">
        <v>1</v>
      </c>
      <c r="F1835" s="127">
        <v>12</v>
      </c>
      <c r="G1835" s="127">
        <v>127</v>
      </c>
      <c r="H1835" s="373">
        <v>0.68040999999999996</v>
      </c>
      <c r="I1835" s="9">
        <v>5247.3769919999995</v>
      </c>
      <c r="J1835">
        <f t="shared" si="82"/>
        <v>5.3575590551181102E-3</v>
      </c>
      <c r="K1835">
        <v>1.8919999999999999</v>
      </c>
      <c r="Y1835" s="9">
        <v>5247.3769919999995</v>
      </c>
      <c r="Z1835">
        <v>5.3575590551181102E-3</v>
      </c>
    </row>
    <row r="1836" spans="3:26">
      <c r="C1836">
        <v>2016</v>
      </c>
      <c r="D1836">
        <v>502</v>
      </c>
      <c r="E1836" s="372">
        <v>1</v>
      </c>
      <c r="F1836" s="127">
        <v>13</v>
      </c>
      <c r="G1836" s="127">
        <v>127</v>
      </c>
      <c r="H1836" s="373">
        <v>0.54500999999999999</v>
      </c>
      <c r="I1836" s="9">
        <v>5384.2773599999982</v>
      </c>
      <c r="J1836">
        <f t="shared" si="82"/>
        <v>4.2914173228346458E-3</v>
      </c>
      <c r="K1836">
        <v>2.1434000000000002</v>
      </c>
      <c r="Y1836" s="9">
        <v>5384.2773599999982</v>
      </c>
      <c r="Z1836">
        <v>4.2914173228346458E-3</v>
      </c>
    </row>
    <row r="1837" spans="3:26">
      <c r="C1837">
        <v>2016</v>
      </c>
      <c r="D1837">
        <v>502</v>
      </c>
      <c r="E1837" s="372">
        <v>1</v>
      </c>
      <c r="F1837" s="127">
        <v>14</v>
      </c>
      <c r="G1837" s="127">
        <v>127</v>
      </c>
      <c r="H1837" s="373">
        <v>0.62026999999999999</v>
      </c>
      <c r="I1837" s="9">
        <v>4307.4218880000008</v>
      </c>
      <c r="J1837">
        <f t="shared" si="82"/>
        <v>4.8840157480314964E-3</v>
      </c>
      <c r="K1837">
        <v>1.7256</v>
      </c>
      <c r="Y1837" s="9">
        <v>4307.4218880000008</v>
      </c>
      <c r="Z1837">
        <v>4.8840157480314964E-3</v>
      </c>
    </row>
    <row r="1838" spans="3:26">
      <c r="C1838">
        <v>2016</v>
      </c>
      <c r="D1838">
        <v>502</v>
      </c>
      <c r="E1838" s="372">
        <v>2</v>
      </c>
      <c r="F1838" s="127">
        <v>1</v>
      </c>
      <c r="G1838" s="127">
        <v>127</v>
      </c>
      <c r="H1838" s="373">
        <v>0.43361499999999997</v>
      </c>
      <c r="I1838" s="9">
        <v>1589.173344</v>
      </c>
      <c r="J1838">
        <f t="shared" si="82"/>
        <v>3.4142913385826769E-3</v>
      </c>
      <c r="K1838">
        <v>1.6819999999999999</v>
      </c>
      <c r="Y1838" s="9">
        <v>1589.173344</v>
      </c>
      <c r="Z1838">
        <v>3.4142913385826769E-3</v>
      </c>
    </row>
    <row r="1839" spans="3:26">
      <c r="C1839">
        <v>2016</v>
      </c>
      <c r="D1839">
        <v>502</v>
      </c>
      <c r="E1839" s="372">
        <v>2</v>
      </c>
      <c r="F1839" s="127">
        <v>2</v>
      </c>
      <c r="G1839" s="127">
        <v>127</v>
      </c>
      <c r="H1839" s="373">
        <v>0.49423499999999998</v>
      </c>
      <c r="I1839" s="9">
        <v>1563.7691520000001</v>
      </c>
      <c r="J1839">
        <f t="shared" si="82"/>
        <v>3.8916141732283464E-3</v>
      </c>
      <c r="K1839">
        <v>1.6124000000000001</v>
      </c>
      <c r="Y1839" s="9">
        <v>1563.7691520000001</v>
      </c>
      <c r="Z1839">
        <v>3.8916141732283464E-3</v>
      </c>
    </row>
    <row r="1840" spans="3:26">
      <c r="C1840">
        <v>2016</v>
      </c>
      <c r="D1840">
        <v>502</v>
      </c>
      <c r="E1840" s="372">
        <v>2</v>
      </c>
      <c r="F1840" s="127">
        <v>3</v>
      </c>
      <c r="G1840" s="127">
        <v>127</v>
      </c>
      <c r="H1840" s="373">
        <v>0.32205</v>
      </c>
      <c r="I1840" s="9">
        <v>2745.0640800000001</v>
      </c>
      <c r="J1840">
        <f t="shared" ref="J1840:J1879" si="83">H1840/G1840</f>
        <v>2.5358267716535433E-3</v>
      </c>
      <c r="K1840">
        <v>1.6819999999999999</v>
      </c>
      <c r="Y1840" s="9">
        <v>2745.0640800000001</v>
      </c>
      <c r="Z1840">
        <v>2.5358267716535433E-3</v>
      </c>
    </row>
    <row r="1841" spans="3:26">
      <c r="C1841">
        <v>2016</v>
      </c>
      <c r="D1841">
        <v>502</v>
      </c>
      <c r="E1841" s="372">
        <v>2</v>
      </c>
      <c r="F1841" s="127">
        <v>4</v>
      </c>
      <c r="G1841" s="127">
        <v>127</v>
      </c>
      <c r="H1841" s="373">
        <v>0.43190000000000001</v>
      </c>
      <c r="I1841" s="9">
        <v>2431.7457119999999</v>
      </c>
      <c r="J1841">
        <f t="shared" si="83"/>
        <v>3.4007874015748031E-3</v>
      </c>
      <c r="K1841">
        <v>2.2877000000000001</v>
      </c>
      <c r="Y1841" s="9">
        <v>2431.7457119999999</v>
      </c>
      <c r="Z1841">
        <v>3.4007874015748031E-3</v>
      </c>
    </row>
    <row r="1842" spans="3:26">
      <c r="C1842">
        <v>2016</v>
      </c>
      <c r="D1842">
        <v>502</v>
      </c>
      <c r="E1842" s="372">
        <v>2</v>
      </c>
      <c r="F1842" s="127">
        <v>5</v>
      </c>
      <c r="G1842" s="127">
        <v>127</v>
      </c>
      <c r="H1842" s="373">
        <v>0.60786499999999999</v>
      </c>
      <c r="I1842" s="9">
        <v>3240.4458240000013</v>
      </c>
      <c r="J1842">
        <f t="shared" si="83"/>
        <v>4.7863385826771654E-3</v>
      </c>
      <c r="K1842">
        <v>1.5875999999999999</v>
      </c>
      <c r="Y1842" s="9">
        <v>3240.4458240000013</v>
      </c>
      <c r="Z1842">
        <v>4.7863385826771654E-3</v>
      </c>
    </row>
    <row r="1843" spans="3:26">
      <c r="C1843">
        <v>2016</v>
      </c>
      <c r="D1843">
        <v>502</v>
      </c>
      <c r="E1843" s="372">
        <v>2</v>
      </c>
      <c r="F1843" s="127">
        <v>6</v>
      </c>
      <c r="G1843" s="127">
        <v>127</v>
      </c>
      <c r="H1843" s="373">
        <v>0.68310500000000007</v>
      </c>
      <c r="I1843" s="9">
        <v>5521.1777279999988</v>
      </c>
      <c r="J1843">
        <f t="shared" si="83"/>
        <v>5.3787795275590557E-3</v>
      </c>
      <c r="K1843">
        <v>2.0358000000000001</v>
      </c>
      <c r="Y1843" s="9">
        <v>5521.1777279999988</v>
      </c>
      <c r="Z1843">
        <v>5.3787795275590557E-3</v>
      </c>
    </row>
    <row r="1844" spans="3:26">
      <c r="C1844">
        <v>2016</v>
      </c>
      <c r="D1844">
        <v>502</v>
      </c>
      <c r="E1844" s="372">
        <v>2</v>
      </c>
      <c r="F1844" s="127">
        <v>7</v>
      </c>
      <c r="G1844" s="127">
        <v>127</v>
      </c>
      <c r="H1844" s="373">
        <v>0.69364499999999996</v>
      </c>
      <c r="I1844" s="9">
        <v>5483.0714400000006</v>
      </c>
      <c r="J1844">
        <f t="shared" si="83"/>
        <v>5.461771653543307E-3</v>
      </c>
      <c r="K1844">
        <v>2.2706</v>
      </c>
      <c r="Y1844" s="9">
        <v>5483.0714400000006</v>
      </c>
      <c r="Z1844">
        <v>5.461771653543307E-3</v>
      </c>
    </row>
    <row r="1845" spans="3:26">
      <c r="C1845">
        <v>2016</v>
      </c>
      <c r="D1845">
        <v>502</v>
      </c>
      <c r="E1845" s="372">
        <v>2</v>
      </c>
      <c r="F1845" s="127">
        <v>8</v>
      </c>
      <c r="G1845" s="127">
        <v>127</v>
      </c>
      <c r="H1845" s="373">
        <v>0.42984</v>
      </c>
      <c r="I1845" s="9">
        <v>3322.3037759999997</v>
      </c>
      <c r="J1845">
        <f t="shared" si="83"/>
        <v>3.3845669291338583E-3</v>
      </c>
      <c r="K1845">
        <v>1.7774000000000001</v>
      </c>
      <c r="Y1845" s="9">
        <v>3322.3037759999997</v>
      </c>
      <c r="Z1845">
        <v>3.3845669291338583E-3</v>
      </c>
    </row>
    <row r="1846" spans="3:26">
      <c r="C1846">
        <v>2016</v>
      </c>
      <c r="D1846">
        <v>502</v>
      </c>
      <c r="E1846" s="372">
        <v>2</v>
      </c>
      <c r="F1846" s="127">
        <v>9</v>
      </c>
      <c r="G1846" s="127">
        <v>127</v>
      </c>
      <c r="H1846" s="373">
        <v>0.64644000000000001</v>
      </c>
      <c r="I1846" s="9">
        <v>5233.2635519999994</v>
      </c>
      <c r="J1846">
        <f t="shared" si="83"/>
        <v>5.0900787401574801E-3</v>
      </c>
      <c r="K1846">
        <v>1.6536</v>
      </c>
      <c r="Y1846" s="9">
        <v>5233.2635519999994</v>
      </c>
      <c r="Z1846">
        <v>5.0900787401574801E-3</v>
      </c>
    </row>
    <row r="1847" spans="3:26">
      <c r="C1847">
        <v>2016</v>
      </c>
      <c r="D1847">
        <v>502</v>
      </c>
      <c r="E1847" s="372">
        <v>2</v>
      </c>
      <c r="F1847" s="127">
        <v>10</v>
      </c>
      <c r="G1847" s="127">
        <v>127</v>
      </c>
      <c r="H1847" s="373">
        <v>0.53978000000000004</v>
      </c>
      <c r="I1847" s="9">
        <v>5202.2139839999982</v>
      </c>
      <c r="J1847">
        <f t="shared" si="83"/>
        <v>4.2502362204724416E-3</v>
      </c>
      <c r="K1847">
        <v>1.6617</v>
      </c>
      <c r="Y1847" s="9">
        <v>5202.2139839999982</v>
      </c>
      <c r="Z1847">
        <v>4.2502362204724416E-3</v>
      </c>
    </row>
    <row r="1848" spans="3:26">
      <c r="C1848">
        <v>2016</v>
      </c>
      <c r="D1848">
        <v>502</v>
      </c>
      <c r="E1848" s="372">
        <v>2</v>
      </c>
      <c r="F1848" s="127">
        <v>11</v>
      </c>
      <c r="G1848" s="127">
        <v>127</v>
      </c>
      <c r="H1848" s="373">
        <v>0.67785499999999999</v>
      </c>
      <c r="I1848" s="9">
        <v>4966.5195360000007</v>
      </c>
      <c r="J1848">
        <f t="shared" si="83"/>
        <v>5.3374409448818895E-3</v>
      </c>
      <c r="K1848">
        <v>1.8031999999999999</v>
      </c>
      <c r="Y1848" s="9">
        <v>4966.5195360000007</v>
      </c>
      <c r="Z1848">
        <v>5.3374409448818895E-3</v>
      </c>
    </row>
    <row r="1849" spans="3:26">
      <c r="C1849">
        <v>2016</v>
      </c>
      <c r="D1849">
        <v>502</v>
      </c>
      <c r="E1849" s="372">
        <v>2</v>
      </c>
      <c r="F1849" s="127">
        <v>12</v>
      </c>
      <c r="G1849" s="127">
        <v>127</v>
      </c>
      <c r="H1849" s="373">
        <v>0.70484999999999998</v>
      </c>
      <c r="I1849" s="9">
        <v>5260.0790880000004</v>
      </c>
      <c r="J1849">
        <f t="shared" si="83"/>
        <v>5.5500000000000002E-3</v>
      </c>
      <c r="K1849">
        <v>1.7528999999999999</v>
      </c>
      <c r="Y1849" s="9">
        <v>5260.0790880000004</v>
      </c>
      <c r="Z1849">
        <v>5.5500000000000002E-3</v>
      </c>
    </row>
    <row r="1850" spans="3:26">
      <c r="C1850">
        <v>2016</v>
      </c>
      <c r="D1850">
        <v>502</v>
      </c>
      <c r="E1850" s="372">
        <v>2</v>
      </c>
      <c r="F1850" s="127">
        <v>13</v>
      </c>
      <c r="G1850" s="127">
        <v>127</v>
      </c>
      <c r="H1850" s="373">
        <v>0.70933000000000002</v>
      </c>
      <c r="I1850" s="9">
        <v>5629.851216</v>
      </c>
      <c r="J1850">
        <f t="shared" si="83"/>
        <v>5.5852755905511815E-3</v>
      </c>
      <c r="K1850">
        <v>2.1920999999999999</v>
      </c>
      <c r="Y1850" s="9">
        <v>5629.851216</v>
      </c>
      <c r="Z1850">
        <v>5.5852755905511815E-3</v>
      </c>
    </row>
    <row r="1851" spans="3:26">
      <c r="C1851">
        <v>2016</v>
      </c>
      <c r="D1851">
        <v>502</v>
      </c>
      <c r="E1851" s="372">
        <v>2</v>
      </c>
      <c r="F1851" s="127">
        <v>14</v>
      </c>
      <c r="G1851" s="127">
        <v>127</v>
      </c>
      <c r="H1851" s="373">
        <v>0.61416000000000004</v>
      </c>
      <c r="I1851" s="9">
        <v>5569.1634239999994</v>
      </c>
      <c r="J1851">
        <f t="shared" si="83"/>
        <v>4.8359055118110238E-3</v>
      </c>
      <c r="K1851">
        <v>1.8804000000000001</v>
      </c>
      <c r="Y1851" s="9">
        <v>5569.1634239999994</v>
      </c>
      <c r="Z1851">
        <v>4.8359055118110238E-3</v>
      </c>
    </row>
    <row r="1852" spans="3:26">
      <c r="C1852">
        <v>2016</v>
      </c>
      <c r="D1852">
        <v>502</v>
      </c>
      <c r="E1852" s="372">
        <v>3</v>
      </c>
      <c r="F1852" s="127">
        <v>1</v>
      </c>
      <c r="G1852" s="127">
        <v>127</v>
      </c>
      <c r="H1852" s="373">
        <v>0.40318500000000002</v>
      </c>
      <c r="I1852" s="9">
        <v>2273.6751839999997</v>
      </c>
      <c r="J1852">
        <f t="shared" si="83"/>
        <v>3.1746850393700788E-3</v>
      </c>
      <c r="K1852">
        <v>1.7064999999999999</v>
      </c>
      <c r="Y1852" s="9">
        <v>2273.6751839999997</v>
      </c>
      <c r="Z1852">
        <v>3.1746850393700788E-3</v>
      </c>
    </row>
    <row r="1853" spans="3:26">
      <c r="C1853">
        <v>2016</v>
      </c>
      <c r="D1853">
        <v>502</v>
      </c>
      <c r="E1853" s="372">
        <v>3</v>
      </c>
      <c r="F1853" s="127">
        <v>2</v>
      </c>
      <c r="G1853" s="127">
        <v>127</v>
      </c>
      <c r="H1853" s="373">
        <v>0.46752500000000002</v>
      </c>
      <c r="I1853" s="9">
        <v>2721.0712320000002</v>
      </c>
      <c r="J1853">
        <f t="shared" si="83"/>
        <v>3.6812992125984253E-3</v>
      </c>
      <c r="K1853">
        <v>1.5462</v>
      </c>
      <c r="Y1853" s="9">
        <v>2721.0712320000002</v>
      </c>
      <c r="Z1853">
        <v>3.6812992125984253E-3</v>
      </c>
    </row>
    <row r="1854" spans="3:26">
      <c r="C1854">
        <v>2016</v>
      </c>
      <c r="D1854">
        <v>502</v>
      </c>
      <c r="E1854" s="372">
        <v>3</v>
      </c>
      <c r="F1854" s="127">
        <v>3</v>
      </c>
      <c r="G1854" s="127">
        <v>127</v>
      </c>
      <c r="H1854" s="373">
        <v>0.60590499999999992</v>
      </c>
      <c r="I1854" s="9">
        <v>3908.0115360000004</v>
      </c>
      <c r="J1854">
        <f t="shared" si="83"/>
        <v>4.770905511811023E-3</v>
      </c>
      <c r="K1854">
        <v>1.6949000000000001</v>
      </c>
      <c r="Y1854" s="9">
        <v>3908.0115360000004</v>
      </c>
      <c r="Z1854">
        <v>4.770905511811023E-3</v>
      </c>
    </row>
    <row r="1855" spans="3:26">
      <c r="C1855">
        <v>2016</v>
      </c>
      <c r="D1855">
        <v>502</v>
      </c>
      <c r="E1855" s="372">
        <v>3</v>
      </c>
      <c r="F1855" s="127">
        <v>4</v>
      </c>
      <c r="G1855" s="127">
        <v>127</v>
      </c>
      <c r="H1855" s="373">
        <v>0.65735499999999991</v>
      </c>
      <c r="I1855" s="9">
        <v>4409.0386560000006</v>
      </c>
      <c r="J1855">
        <f t="shared" si="83"/>
        <v>5.1760236220472437E-3</v>
      </c>
      <c r="K1855">
        <v>1.6043000000000001</v>
      </c>
      <c r="Y1855" s="9">
        <v>4409.0386560000006</v>
      </c>
      <c r="Z1855">
        <v>5.1760236220472437E-3</v>
      </c>
    </row>
    <row r="1856" spans="3:26">
      <c r="C1856">
        <v>2016</v>
      </c>
      <c r="D1856">
        <v>502</v>
      </c>
      <c r="E1856" s="372">
        <v>3</v>
      </c>
      <c r="F1856" s="127">
        <v>5</v>
      </c>
      <c r="G1856" s="127">
        <v>127</v>
      </c>
      <c r="H1856" s="373">
        <v>0.66407499999999997</v>
      </c>
      <c r="I1856" s="9">
        <v>4811.2716960000007</v>
      </c>
      <c r="J1856">
        <f t="shared" si="83"/>
        <v>5.2289370078740151E-3</v>
      </c>
      <c r="K1856">
        <v>1.9112</v>
      </c>
      <c r="Y1856" s="9">
        <v>4811.2716960000007</v>
      </c>
      <c r="Z1856">
        <v>5.2289370078740151E-3</v>
      </c>
    </row>
    <row r="1857" spans="3:26">
      <c r="C1857">
        <v>2016</v>
      </c>
      <c r="D1857">
        <v>502</v>
      </c>
      <c r="E1857" s="372">
        <v>3</v>
      </c>
      <c r="F1857" s="127">
        <v>6</v>
      </c>
      <c r="G1857" s="127">
        <v>127</v>
      </c>
      <c r="H1857" s="373">
        <v>0.69051499999999999</v>
      </c>
      <c r="I1857" s="9">
        <v>5039.9094239999995</v>
      </c>
      <c r="J1857">
        <f t="shared" si="83"/>
        <v>5.4371259842519682E-3</v>
      </c>
      <c r="K1857">
        <v>1.8553999999999999</v>
      </c>
      <c r="Y1857" s="9">
        <v>5039.9094239999995</v>
      </c>
      <c r="Z1857">
        <v>5.4371259842519682E-3</v>
      </c>
    </row>
    <row r="1858" spans="3:26">
      <c r="C1858">
        <v>2016</v>
      </c>
      <c r="D1858">
        <v>502</v>
      </c>
      <c r="E1858" s="372">
        <v>3</v>
      </c>
      <c r="F1858" s="127">
        <v>7</v>
      </c>
      <c r="G1858" s="127">
        <v>127</v>
      </c>
      <c r="H1858" s="373">
        <v>0.50819499999999995</v>
      </c>
      <c r="I1858" s="9">
        <v>5387.1000480000002</v>
      </c>
      <c r="J1858">
        <f t="shared" si="83"/>
        <v>4.0015354330708661E-3</v>
      </c>
      <c r="K1858">
        <v>2.0398999999999998</v>
      </c>
      <c r="Y1858" s="9">
        <v>5387.1000480000002</v>
      </c>
      <c r="Z1858">
        <v>4.0015354330708661E-3</v>
      </c>
    </row>
    <row r="1859" spans="3:26">
      <c r="C1859">
        <v>2016</v>
      </c>
      <c r="D1859">
        <v>502</v>
      </c>
      <c r="E1859" s="372">
        <v>3</v>
      </c>
      <c r="F1859" s="127">
        <v>8</v>
      </c>
      <c r="G1859" s="127">
        <v>127</v>
      </c>
      <c r="H1859" s="373">
        <v>0.56455</v>
      </c>
      <c r="I1859" s="9">
        <v>4486.6625759999988</v>
      </c>
      <c r="J1859">
        <f t="shared" si="83"/>
        <v>4.4452755905511811E-3</v>
      </c>
      <c r="K1859">
        <v>1.6982999999999999</v>
      </c>
      <c r="Y1859" s="9">
        <v>4486.6625759999988</v>
      </c>
      <c r="Z1859">
        <v>4.4452755905511811E-3</v>
      </c>
    </row>
    <row r="1860" spans="3:26">
      <c r="C1860">
        <v>2016</v>
      </c>
      <c r="D1860">
        <v>502</v>
      </c>
      <c r="E1860" s="372">
        <v>3</v>
      </c>
      <c r="F1860" s="127">
        <v>9</v>
      </c>
      <c r="G1860" s="127">
        <v>127</v>
      </c>
      <c r="H1860" s="373">
        <v>0.50144</v>
      </c>
      <c r="I1860" s="9">
        <v>4980.6329759999999</v>
      </c>
      <c r="J1860">
        <f t="shared" si="83"/>
        <v>3.9483464566929137E-3</v>
      </c>
      <c r="K1860">
        <v>1.8661000000000001</v>
      </c>
      <c r="Y1860" s="9">
        <v>4980.6329759999999</v>
      </c>
      <c r="Z1860">
        <v>3.9483464566929137E-3</v>
      </c>
    </row>
    <row r="1861" spans="3:26">
      <c r="C1861">
        <v>2016</v>
      </c>
      <c r="D1861">
        <v>502</v>
      </c>
      <c r="E1861" s="372">
        <v>3</v>
      </c>
      <c r="F1861" s="127">
        <v>10</v>
      </c>
      <c r="G1861" s="127">
        <v>127</v>
      </c>
      <c r="H1861" s="373">
        <v>0.61051</v>
      </c>
      <c r="I1861" s="9">
        <v>4852.2006720000008</v>
      </c>
      <c r="J1861">
        <f t="shared" si="83"/>
        <v>4.8071653543307084E-3</v>
      </c>
      <c r="K1861">
        <v>1.9549000000000001</v>
      </c>
      <c r="Y1861" s="9">
        <v>4852.2006720000008</v>
      </c>
      <c r="Z1861">
        <v>4.8071653543307084E-3</v>
      </c>
    </row>
    <row r="1862" spans="3:26">
      <c r="C1862">
        <v>2016</v>
      </c>
      <c r="D1862">
        <v>502</v>
      </c>
      <c r="E1862" s="372">
        <v>3</v>
      </c>
      <c r="F1862" s="127">
        <v>11</v>
      </c>
      <c r="G1862" s="127">
        <v>127</v>
      </c>
      <c r="H1862" s="373">
        <v>0.69970500000000002</v>
      </c>
      <c r="I1862" s="9">
        <v>5346.1710719999992</v>
      </c>
      <c r="J1862">
        <f t="shared" si="83"/>
        <v>5.5094881889763778E-3</v>
      </c>
      <c r="K1862">
        <v>1.8559000000000001</v>
      </c>
      <c r="Y1862" s="9">
        <v>5346.1710719999992</v>
      </c>
      <c r="Z1862">
        <v>5.5094881889763778E-3</v>
      </c>
    </row>
    <row r="1863" spans="3:26">
      <c r="C1863">
        <v>2016</v>
      </c>
      <c r="D1863">
        <v>502</v>
      </c>
      <c r="E1863" s="372">
        <v>3</v>
      </c>
      <c r="F1863" s="127">
        <v>12</v>
      </c>
      <c r="G1863" s="127">
        <v>127</v>
      </c>
      <c r="H1863" s="373">
        <v>0.63650499999999999</v>
      </c>
      <c r="I1863" s="9">
        <v>5000.3917919999985</v>
      </c>
      <c r="J1863">
        <f t="shared" si="83"/>
        <v>5.0118503937007872E-3</v>
      </c>
      <c r="K1863">
        <v>1.8804000000000001</v>
      </c>
      <c r="Y1863" s="9">
        <v>5000.3917919999985</v>
      </c>
      <c r="Z1863">
        <v>5.0118503937007872E-3</v>
      </c>
    </row>
    <row r="1864" spans="3:26">
      <c r="C1864">
        <v>2016</v>
      </c>
      <c r="D1864">
        <v>502</v>
      </c>
      <c r="E1864" s="372">
        <v>3</v>
      </c>
      <c r="F1864" s="127">
        <v>13</v>
      </c>
      <c r="G1864" s="127">
        <v>127</v>
      </c>
      <c r="H1864" s="373">
        <v>0.61957499999999999</v>
      </c>
      <c r="I1864" s="9">
        <v>5325.0009120000004</v>
      </c>
      <c r="J1864">
        <f t="shared" si="83"/>
        <v>4.8785433070866139E-3</v>
      </c>
      <c r="K1864">
        <v>2.0989</v>
      </c>
      <c r="Y1864" s="9">
        <v>5325.0009120000004</v>
      </c>
      <c r="Z1864">
        <v>4.8785433070866139E-3</v>
      </c>
    </row>
    <row r="1865" spans="3:26">
      <c r="C1865">
        <v>2016</v>
      </c>
      <c r="D1865">
        <v>502</v>
      </c>
      <c r="E1865" s="372">
        <v>3</v>
      </c>
      <c r="F1865" s="127">
        <v>14</v>
      </c>
      <c r="G1865" s="127">
        <v>127</v>
      </c>
      <c r="H1865" s="373">
        <v>0.419265</v>
      </c>
      <c r="I1865" s="9">
        <v>4898.7750239999987</v>
      </c>
      <c r="J1865">
        <f t="shared" si="83"/>
        <v>3.3012992125984251E-3</v>
      </c>
      <c r="K1865">
        <v>1.7989999999999999</v>
      </c>
      <c r="Y1865" s="9">
        <v>4898.7750239999987</v>
      </c>
      <c r="Z1865">
        <v>3.3012992125984251E-3</v>
      </c>
    </row>
    <row r="1866" spans="3:26">
      <c r="C1866">
        <v>2016</v>
      </c>
      <c r="D1866">
        <v>502</v>
      </c>
      <c r="E1866" s="372">
        <v>4</v>
      </c>
      <c r="F1866" s="127">
        <v>1</v>
      </c>
      <c r="G1866" s="127">
        <v>127</v>
      </c>
      <c r="H1866" s="373">
        <v>0.318635</v>
      </c>
      <c r="I1866" s="9">
        <v>2248.2709919999993</v>
      </c>
      <c r="J1866">
        <f t="shared" si="83"/>
        <v>2.5089370078740158E-3</v>
      </c>
      <c r="K1866">
        <v>1.5622</v>
      </c>
      <c r="Y1866" s="9">
        <v>2248.2709919999993</v>
      </c>
      <c r="Z1866">
        <v>2.5089370078740158E-3</v>
      </c>
    </row>
    <row r="1867" spans="3:26">
      <c r="C1867">
        <v>2016</v>
      </c>
      <c r="D1867">
        <v>502</v>
      </c>
      <c r="E1867" s="372">
        <v>4</v>
      </c>
      <c r="F1867" s="127">
        <v>2</v>
      </c>
      <c r="G1867" s="127">
        <v>127</v>
      </c>
      <c r="H1867" s="373">
        <v>0.34332499999999999</v>
      </c>
      <c r="I1867" s="9">
        <v>2695.6670400000007</v>
      </c>
      <c r="J1867">
        <f t="shared" si="83"/>
        <v>2.7033464566929132E-3</v>
      </c>
      <c r="K1867">
        <v>1.7061999999999999</v>
      </c>
      <c r="Y1867" s="9">
        <v>2695.6670400000007</v>
      </c>
      <c r="Z1867">
        <v>2.7033464566929132E-3</v>
      </c>
    </row>
    <row r="1868" spans="3:26">
      <c r="C1868">
        <v>2016</v>
      </c>
      <c r="D1868">
        <v>502</v>
      </c>
      <c r="E1868" s="372">
        <v>4</v>
      </c>
      <c r="F1868" s="127">
        <v>3</v>
      </c>
      <c r="G1868" s="127">
        <v>127</v>
      </c>
      <c r="H1868" s="373">
        <v>0.38312999999999997</v>
      </c>
      <c r="I1868" s="9">
        <v>2852.3262240000008</v>
      </c>
      <c r="J1868">
        <f t="shared" si="83"/>
        <v>3.0167716535433068E-3</v>
      </c>
      <c r="K1868">
        <v>1.8234999999999999</v>
      </c>
      <c r="Y1868" s="9">
        <v>2852.3262240000008</v>
      </c>
      <c r="Z1868">
        <v>3.0167716535433068E-3</v>
      </c>
    </row>
    <row r="1869" spans="3:26">
      <c r="C1869">
        <v>2016</v>
      </c>
      <c r="D1869">
        <v>502</v>
      </c>
      <c r="E1869" s="372">
        <v>4</v>
      </c>
      <c r="F1869" s="127">
        <v>4</v>
      </c>
      <c r="G1869" s="127">
        <v>127</v>
      </c>
      <c r="H1869" s="373">
        <v>0.47959499999999999</v>
      </c>
      <c r="I1869" s="9">
        <v>3549.5301599999998</v>
      </c>
      <c r="J1869">
        <f t="shared" si="83"/>
        <v>3.7763385826771654E-3</v>
      </c>
      <c r="K1869">
        <v>1.7545999999999999</v>
      </c>
      <c r="Y1869" s="9">
        <v>3549.5301599999998</v>
      </c>
      <c r="Z1869">
        <v>3.7763385826771654E-3</v>
      </c>
    </row>
    <row r="1870" spans="3:26">
      <c r="C1870">
        <v>2016</v>
      </c>
      <c r="D1870">
        <v>502</v>
      </c>
      <c r="E1870" s="372">
        <v>4</v>
      </c>
      <c r="F1870" s="127">
        <v>5</v>
      </c>
      <c r="G1870" s="127">
        <v>127</v>
      </c>
      <c r="H1870" s="373">
        <v>0.58077000000000001</v>
      </c>
      <c r="I1870" s="9">
        <v>4948.1720640000003</v>
      </c>
      <c r="J1870">
        <f t="shared" si="83"/>
        <v>4.5729921259842522E-3</v>
      </c>
      <c r="K1870">
        <v>1.7096</v>
      </c>
      <c r="Y1870" s="9">
        <v>4948.1720640000003</v>
      </c>
      <c r="Z1870">
        <v>4.5729921259842522E-3</v>
      </c>
    </row>
    <row r="1871" spans="3:26">
      <c r="C1871">
        <v>2016</v>
      </c>
      <c r="D1871">
        <v>502</v>
      </c>
      <c r="E1871" s="372">
        <v>4</v>
      </c>
      <c r="F1871" s="127">
        <v>6</v>
      </c>
      <c r="G1871" s="127">
        <v>127</v>
      </c>
      <c r="H1871" s="373">
        <v>0.68341000000000007</v>
      </c>
      <c r="I1871" s="9">
        <v>5272.7811839999986</v>
      </c>
      <c r="J1871">
        <f t="shared" si="83"/>
        <v>5.3811811023622052E-3</v>
      </c>
      <c r="K1871">
        <v>1.7991999999999999</v>
      </c>
      <c r="Y1871" s="9">
        <v>5272.7811839999986</v>
      </c>
      <c r="Z1871">
        <v>5.3811811023622052E-3</v>
      </c>
    </row>
    <row r="1872" spans="3:26">
      <c r="C1872">
        <v>2016</v>
      </c>
      <c r="D1872">
        <v>502</v>
      </c>
      <c r="E1872" s="372">
        <v>4</v>
      </c>
      <c r="F1872" s="127">
        <v>7</v>
      </c>
      <c r="G1872" s="127">
        <v>127</v>
      </c>
      <c r="H1872" s="373">
        <v>0.71399499999999994</v>
      </c>
      <c r="I1872" s="9">
        <v>5267.135808</v>
      </c>
      <c r="J1872">
        <f t="shared" si="83"/>
        <v>5.6220078740157478E-3</v>
      </c>
      <c r="K1872">
        <v>2.2395999999999998</v>
      </c>
      <c r="Y1872" s="9">
        <v>5267.135808</v>
      </c>
      <c r="Z1872">
        <v>5.6220078740157478E-3</v>
      </c>
    </row>
    <row r="1873" spans="3:26">
      <c r="C1873">
        <v>2016</v>
      </c>
      <c r="D1873">
        <v>502</v>
      </c>
      <c r="E1873" s="372">
        <v>4</v>
      </c>
      <c r="F1873" s="127">
        <v>8</v>
      </c>
      <c r="G1873" s="127">
        <v>127</v>
      </c>
      <c r="H1873" s="373">
        <v>0.51056000000000001</v>
      </c>
      <c r="I1873" s="9">
        <v>4126.7698559999999</v>
      </c>
      <c r="J1873">
        <f t="shared" si="83"/>
        <v>4.0201574803149604E-3</v>
      </c>
      <c r="K1873">
        <v>1.6009</v>
      </c>
      <c r="Y1873" s="9">
        <v>4126.7698559999999</v>
      </c>
      <c r="Z1873">
        <v>4.0201574803149604E-3</v>
      </c>
    </row>
    <row r="1874" spans="3:26">
      <c r="C1874">
        <v>2016</v>
      </c>
      <c r="D1874">
        <v>502</v>
      </c>
      <c r="E1874" s="372">
        <v>4</v>
      </c>
      <c r="F1874" s="127">
        <v>9</v>
      </c>
      <c r="G1874" s="127">
        <v>127</v>
      </c>
      <c r="H1874" s="373">
        <v>0.58621999999999996</v>
      </c>
      <c r="I1874" s="9">
        <v>4698.364176</v>
      </c>
      <c r="J1874">
        <f t="shared" si="83"/>
        <v>4.6159055118110233E-3</v>
      </c>
      <c r="K1874">
        <v>1.6544000000000001</v>
      </c>
      <c r="Y1874" s="9">
        <v>4698.364176</v>
      </c>
      <c r="Z1874">
        <v>4.6159055118110233E-3</v>
      </c>
    </row>
    <row r="1875" spans="3:26">
      <c r="C1875">
        <v>2016</v>
      </c>
      <c r="D1875">
        <v>502</v>
      </c>
      <c r="E1875" s="372">
        <v>4</v>
      </c>
      <c r="F1875" s="127">
        <v>10</v>
      </c>
      <c r="G1875" s="127">
        <v>127</v>
      </c>
      <c r="H1875" s="373">
        <v>0.63897000000000004</v>
      </c>
      <c r="I1875" s="9">
        <v>5175.3984480000008</v>
      </c>
      <c r="J1875">
        <f t="shared" si="83"/>
        <v>5.0312598425196857E-3</v>
      </c>
      <c r="K1875">
        <v>1.8035000000000001</v>
      </c>
      <c r="Y1875" s="9">
        <v>5175.3984480000008</v>
      </c>
      <c r="Z1875">
        <v>5.0312598425196857E-3</v>
      </c>
    </row>
    <row r="1876" spans="3:26">
      <c r="C1876">
        <v>2016</v>
      </c>
      <c r="D1876">
        <v>502</v>
      </c>
      <c r="E1876" s="372">
        <v>4</v>
      </c>
      <c r="F1876" s="127">
        <v>11</v>
      </c>
      <c r="G1876" s="127">
        <v>127</v>
      </c>
      <c r="H1876" s="373">
        <v>0.57202500000000001</v>
      </c>
      <c r="I1876" s="9">
        <v>4222.7412480000003</v>
      </c>
      <c r="J1876">
        <f t="shared" si="83"/>
        <v>4.5041338582677169E-3</v>
      </c>
      <c r="K1876">
        <v>1.6778999999999999</v>
      </c>
      <c r="Y1876" s="9">
        <v>4222.7412480000003</v>
      </c>
      <c r="Z1876">
        <v>4.5041338582677169E-3</v>
      </c>
    </row>
    <row r="1877" spans="3:26">
      <c r="C1877">
        <v>2016</v>
      </c>
      <c r="D1877">
        <v>502</v>
      </c>
      <c r="E1877" s="372">
        <v>4</v>
      </c>
      <c r="F1877" s="127">
        <v>12</v>
      </c>
      <c r="G1877" s="127">
        <v>127</v>
      </c>
      <c r="H1877" s="373">
        <v>0.64880000000000004</v>
      </c>
      <c r="I1877" s="9">
        <v>5381.4546720000008</v>
      </c>
      <c r="J1877">
        <f t="shared" si="83"/>
        <v>5.1086614173228347E-3</v>
      </c>
      <c r="K1877">
        <v>1.966</v>
      </c>
      <c r="Y1877" s="9">
        <v>5381.4546720000008</v>
      </c>
      <c r="Z1877">
        <v>5.1086614173228347E-3</v>
      </c>
    </row>
    <row r="1878" spans="3:26">
      <c r="C1878">
        <v>2016</v>
      </c>
      <c r="D1878">
        <v>502</v>
      </c>
      <c r="E1878" s="372">
        <v>4</v>
      </c>
      <c r="F1878" s="127">
        <v>13</v>
      </c>
      <c r="G1878" s="127">
        <v>127</v>
      </c>
      <c r="H1878" s="373">
        <v>0.720225</v>
      </c>
      <c r="I1878" s="9">
        <v>5377.2206400000005</v>
      </c>
      <c r="J1878">
        <f t="shared" si="83"/>
        <v>5.6710629921259839E-3</v>
      </c>
      <c r="K1878">
        <v>2.2736000000000001</v>
      </c>
      <c r="Y1878" s="9">
        <v>5377.2206400000005</v>
      </c>
      <c r="Z1878">
        <v>5.6710629921259839E-3</v>
      </c>
    </row>
    <row r="1879" spans="3:26">
      <c r="C1879">
        <v>2016</v>
      </c>
      <c r="D1879">
        <v>502</v>
      </c>
      <c r="E1879" s="372">
        <v>4</v>
      </c>
      <c r="F1879" s="127">
        <v>14</v>
      </c>
      <c r="G1879" s="127">
        <v>127</v>
      </c>
      <c r="H1879" s="373">
        <v>0.58221000000000001</v>
      </c>
      <c r="I1879" s="9">
        <v>5007.4485119999999</v>
      </c>
      <c r="J1879">
        <f t="shared" si="83"/>
        <v>4.5843307086614171E-3</v>
      </c>
      <c r="K1879">
        <v>1.59</v>
      </c>
      <c r="Y1879" s="9">
        <v>5007.4485119999999</v>
      </c>
      <c r="Z1879">
        <v>4.5843307086614171E-3</v>
      </c>
    </row>
  </sheetData>
  <sortState ref="C4:J1879">
    <sortCondition ref="C4"/>
  </sortState>
  <pageMargins left="0.7" right="0.7" top="0.75" bottom="0.75" header="0.3" footer="0.3"/>
  <pageSetup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M43"/>
  <sheetViews>
    <sheetView workbookViewId="0">
      <selection activeCell="L28" sqref="L28"/>
    </sheetView>
  </sheetViews>
  <sheetFormatPr defaultRowHeight="12.75"/>
  <cols>
    <col min="1" max="6" width="9.140625" style="14"/>
    <col min="7" max="7" width="10.85546875" style="14" customWidth="1"/>
    <col min="8" max="8" width="9.140625" style="14"/>
    <col min="9" max="10" width="11" style="14" customWidth="1"/>
    <col min="11" max="16384" width="9.140625" style="14"/>
  </cols>
  <sheetData>
    <row r="4" spans="1:13">
      <c r="A4" s="24" t="s">
        <v>0</v>
      </c>
      <c r="B4" s="24" t="s">
        <v>82</v>
      </c>
      <c r="C4" s="24" t="s">
        <v>42</v>
      </c>
      <c r="D4" s="24" t="s">
        <v>96</v>
      </c>
      <c r="E4" s="24" t="s">
        <v>96</v>
      </c>
      <c r="F4" s="24" t="s">
        <v>48</v>
      </c>
      <c r="G4" s="24" t="s">
        <v>95</v>
      </c>
      <c r="H4" s="24" t="s">
        <v>82</v>
      </c>
      <c r="I4" s="24" t="s">
        <v>41</v>
      </c>
      <c r="J4" s="24"/>
      <c r="K4" s="25" t="s">
        <v>97</v>
      </c>
      <c r="L4" s="25" t="s">
        <v>97</v>
      </c>
      <c r="M4" s="25" t="s">
        <v>48</v>
      </c>
    </row>
    <row r="5" spans="1:13">
      <c r="A5" s="14">
        <v>1971</v>
      </c>
      <c r="B5" s="14">
        <v>700</v>
      </c>
      <c r="C5" s="14">
        <v>2467.92</v>
      </c>
      <c r="D5" s="14">
        <f>FREQUENCY($C$5:$C$43,$B5)</f>
        <v>0</v>
      </c>
      <c r="E5" s="14">
        <f>D5</f>
        <v>0</v>
      </c>
      <c r="F5" s="14" t="s">
        <v>83</v>
      </c>
      <c r="G5" s="14">
        <v>1</v>
      </c>
      <c r="H5" s="14">
        <v>1400</v>
      </c>
      <c r="I5" s="14">
        <v>2514.96</v>
      </c>
      <c r="K5" s="14">
        <f>FREQUENCY($I$5:$I$43,$H5)</f>
        <v>1</v>
      </c>
      <c r="L5" s="14">
        <f>K5</f>
        <v>1</v>
      </c>
      <c r="M5" s="25" t="s">
        <v>115</v>
      </c>
    </row>
    <row r="6" spans="1:13">
      <c r="A6" s="14">
        <v>1972</v>
      </c>
      <c r="B6" s="14">
        <v>900</v>
      </c>
      <c r="C6" s="14">
        <v>1878.2400000000002</v>
      </c>
      <c r="D6" s="14">
        <f>FREQUENCY($C$5:$C$43,$B6)</f>
        <v>1</v>
      </c>
      <c r="E6" s="14">
        <f>D6-D5</f>
        <v>1</v>
      </c>
      <c r="F6" s="14" t="s">
        <v>84</v>
      </c>
      <c r="G6" s="14">
        <v>1</v>
      </c>
      <c r="H6" s="14">
        <v>1700</v>
      </c>
      <c r="I6" s="14">
        <v>1467.6480000000001</v>
      </c>
      <c r="K6" s="14">
        <f t="shared" ref="K6:K21" si="0">FREQUENCY($I$5:$I$43,$H6)</f>
        <v>3</v>
      </c>
      <c r="L6" s="14">
        <f>K6-K5</f>
        <v>2</v>
      </c>
      <c r="M6" s="25" t="s">
        <v>98</v>
      </c>
    </row>
    <row r="7" spans="1:13">
      <c r="A7" s="14">
        <v>1973</v>
      </c>
      <c r="B7" s="14">
        <v>1100</v>
      </c>
      <c r="D7" s="14">
        <f>FREQUENCY($C$5:$C$43,$B7)</f>
        <v>1</v>
      </c>
      <c r="E7" s="14">
        <f>D7-D6</f>
        <v>0</v>
      </c>
      <c r="F7" s="14" t="s">
        <v>85</v>
      </c>
      <c r="G7" s="14">
        <v>0</v>
      </c>
      <c r="H7" s="14">
        <v>2000</v>
      </c>
      <c r="I7" s="14">
        <v>100</v>
      </c>
      <c r="K7" s="14">
        <f t="shared" si="0"/>
        <v>7</v>
      </c>
      <c r="L7" s="14">
        <f>K7-K6</f>
        <v>4</v>
      </c>
      <c r="M7" s="25" t="s">
        <v>99</v>
      </c>
    </row>
    <row r="8" spans="1:13">
      <c r="A8" s="14">
        <v>1974</v>
      </c>
      <c r="B8" s="14">
        <v>1300</v>
      </c>
      <c r="C8" s="14">
        <v>1111.9416000000001</v>
      </c>
      <c r="D8" s="14">
        <f t="shared" ref="D8:D16" si="1">FREQUENCY($C$5:$C$43,$B8)</f>
        <v>9</v>
      </c>
      <c r="E8" s="14">
        <f t="shared" ref="E8:E16" si="2">D8-D7</f>
        <v>8</v>
      </c>
      <c r="F8" s="14" t="s">
        <v>86</v>
      </c>
      <c r="G8" s="14">
        <v>8</v>
      </c>
      <c r="H8" s="14">
        <v>2300</v>
      </c>
      <c r="I8" s="14">
        <v>1868.1432</v>
      </c>
      <c r="K8" s="14">
        <f t="shared" si="0"/>
        <v>8</v>
      </c>
      <c r="L8" s="14">
        <f t="shared" ref="L8:L22" si="3">K8-K7</f>
        <v>1</v>
      </c>
      <c r="M8" s="25" t="s">
        <v>100</v>
      </c>
    </row>
    <row r="9" spans="1:13">
      <c r="A9" s="14">
        <v>1975</v>
      </c>
      <c r="B9" s="14">
        <v>1500</v>
      </c>
      <c r="C9" s="14">
        <v>1805.1263999999999</v>
      </c>
      <c r="D9" s="14">
        <f t="shared" si="1"/>
        <v>14</v>
      </c>
      <c r="E9" s="14">
        <f t="shared" si="2"/>
        <v>5</v>
      </c>
      <c r="F9" s="14" t="s">
        <v>87</v>
      </c>
      <c r="G9" s="14">
        <v>5</v>
      </c>
      <c r="H9" s="14">
        <v>2600</v>
      </c>
      <c r="I9" s="14">
        <v>3396.8088000000007</v>
      </c>
      <c r="K9" s="14">
        <f>FREQUENCY($I$5:$I$43,$H9)</f>
        <v>12</v>
      </c>
      <c r="L9" s="14">
        <f t="shared" si="3"/>
        <v>4</v>
      </c>
      <c r="M9" s="25" t="s">
        <v>101</v>
      </c>
    </row>
    <row r="10" spans="1:13">
      <c r="A10" s="14">
        <v>1976</v>
      </c>
      <c r="B10" s="14">
        <v>1700</v>
      </c>
      <c r="C10" s="14">
        <v>1563.2232000000004</v>
      </c>
      <c r="D10" s="14">
        <f t="shared" si="1"/>
        <v>19</v>
      </c>
      <c r="E10" s="14">
        <f t="shared" si="2"/>
        <v>5</v>
      </c>
      <c r="F10" s="14" t="s">
        <v>88</v>
      </c>
      <c r="G10" s="14">
        <v>5</v>
      </c>
      <c r="H10" s="14">
        <v>2900</v>
      </c>
      <c r="I10" s="14">
        <v>3140.6759999999999</v>
      </c>
      <c r="K10" s="14">
        <f t="shared" si="0"/>
        <v>22</v>
      </c>
      <c r="L10" s="14">
        <f t="shared" si="3"/>
        <v>10</v>
      </c>
      <c r="M10" s="25" t="s">
        <v>102</v>
      </c>
    </row>
    <row r="11" spans="1:13">
      <c r="A11" s="14">
        <v>1977</v>
      </c>
      <c r="B11" s="14">
        <v>1900</v>
      </c>
      <c r="C11" s="14">
        <v>1140.4008000000001</v>
      </c>
      <c r="D11" s="14">
        <f t="shared" si="1"/>
        <v>25</v>
      </c>
      <c r="E11" s="14">
        <f t="shared" si="2"/>
        <v>6</v>
      </c>
      <c r="F11" s="14" t="s">
        <v>89</v>
      </c>
      <c r="G11" s="14">
        <v>6</v>
      </c>
      <c r="H11" s="14">
        <v>3200</v>
      </c>
      <c r="I11" s="14">
        <v>1937.2584000000002</v>
      </c>
      <c r="K11" s="14">
        <f t="shared" si="0"/>
        <v>28</v>
      </c>
      <c r="L11" s="14">
        <f t="shared" si="3"/>
        <v>6</v>
      </c>
      <c r="M11" s="25" t="s">
        <v>103</v>
      </c>
    </row>
    <row r="12" spans="1:13">
      <c r="A12" s="14">
        <v>1978</v>
      </c>
      <c r="B12" s="14">
        <v>2100</v>
      </c>
      <c r="C12" s="14">
        <v>1392.4680000000003</v>
      </c>
      <c r="D12" s="14">
        <f t="shared" si="1"/>
        <v>28</v>
      </c>
      <c r="E12" s="14">
        <f t="shared" si="2"/>
        <v>3</v>
      </c>
      <c r="F12" s="14" t="s">
        <v>90</v>
      </c>
      <c r="G12" s="14">
        <v>3</v>
      </c>
      <c r="H12" s="14">
        <v>3500</v>
      </c>
      <c r="I12" s="14">
        <v>2591.8200000000002</v>
      </c>
      <c r="K12" s="14">
        <f t="shared" si="0"/>
        <v>30</v>
      </c>
      <c r="L12" s="14">
        <f t="shared" si="3"/>
        <v>2</v>
      </c>
      <c r="M12" s="25" t="s">
        <v>104</v>
      </c>
    </row>
    <row r="13" spans="1:13">
      <c r="A13" s="14">
        <v>1979</v>
      </c>
      <c r="B13" s="14">
        <v>2300</v>
      </c>
      <c r="C13" s="14">
        <v>2531.7600000000002</v>
      </c>
      <c r="D13" s="14">
        <f t="shared" si="1"/>
        <v>29</v>
      </c>
      <c r="E13" s="14">
        <f t="shared" si="2"/>
        <v>1</v>
      </c>
      <c r="F13" s="14" t="s">
        <v>91</v>
      </c>
      <c r="G13" s="14">
        <v>1</v>
      </c>
      <c r="H13" s="14">
        <v>3800</v>
      </c>
      <c r="I13" s="14">
        <v>2659.9440000000004</v>
      </c>
      <c r="K13" s="14">
        <f t="shared" si="0"/>
        <v>34</v>
      </c>
      <c r="L13" s="14">
        <f t="shared" si="3"/>
        <v>4</v>
      </c>
      <c r="M13" s="25" t="s">
        <v>105</v>
      </c>
    </row>
    <row r="14" spans="1:13">
      <c r="A14" s="14">
        <v>1980</v>
      </c>
      <c r="B14" s="14">
        <v>2500</v>
      </c>
      <c r="C14" s="14">
        <v>1400.6160000000004</v>
      </c>
      <c r="D14" s="14">
        <f t="shared" si="1"/>
        <v>32</v>
      </c>
      <c r="E14" s="14">
        <f t="shared" si="2"/>
        <v>3</v>
      </c>
      <c r="F14" s="14" t="s">
        <v>92</v>
      </c>
      <c r="G14" s="14">
        <v>3</v>
      </c>
      <c r="H14" s="14">
        <v>4100</v>
      </c>
      <c r="I14" s="14">
        <v>3715.9920000000002</v>
      </c>
      <c r="K14" s="14">
        <f t="shared" si="0"/>
        <v>35</v>
      </c>
      <c r="L14" s="14">
        <f t="shared" si="3"/>
        <v>1</v>
      </c>
      <c r="M14" s="25" t="s">
        <v>106</v>
      </c>
    </row>
    <row r="15" spans="1:13">
      <c r="A15" s="14">
        <v>1981</v>
      </c>
      <c r="B15" s="14">
        <v>2700</v>
      </c>
      <c r="C15" s="14">
        <v>1313.2560000000001</v>
      </c>
      <c r="D15" s="14">
        <f t="shared" si="1"/>
        <v>36</v>
      </c>
      <c r="E15" s="14">
        <f t="shared" si="2"/>
        <v>4</v>
      </c>
      <c r="F15" s="14" t="s">
        <v>93</v>
      </c>
      <c r="G15" s="14">
        <v>4</v>
      </c>
      <c r="H15" s="14">
        <v>4400</v>
      </c>
      <c r="I15" s="14">
        <v>2606.1840000000002</v>
      </c>
      <c r="K15" s="14">
        <f t="shared" si="0"/>
        <v>36</v>
      </c>
      <c r="L15" s="14">
        <f t="shared" si="3"/>
        <v>1</v>
      </c>
      <c r="M15" s="25" t="s">
        <v>107</v>
      </c>
    </row>
    <row r="16" spans="1:13">
      <c r="A16" s="14">
        <v>1982</v>
      </c>
      <c r="B16" s="14">
        <v>2900</v>
      </c>
      <c r="C16" s="14">
        <v>1847.8320000000001</v>
      </c>
      <c r="D16" s="14">
        <f t="shared" si="1"/>
        <v>38</v>
      </c>
      <c r="E16" s="14">
        <f t="shared" si="2"/>
        <v>2</v>
      </c>
      <c r="F16" s="14" t="s">
        <v>94</v>
      </c>
      <c r="G16" s="14">
        <v>2</v>
      </c>
      <c r="H16" s="14">
        <v>4700</v>
      </c>
      <c r="I16" s="14">
        <v>1868.16</v>
      </c>
      <c r="K16" s="14">
        <f t="shared" si="0"/>
        <v>36</v>
      </c>
      <c r="L16" s="14">
        <f t="shared" si="3"/>
        <v>0</v>
      </c>
      <c r="M16" s="25" t="s">
        <v>108</v>
      </c>
    </row>
    <row r="17" spans="1:13">
      <c r="A17" s="14">
        <v>1983</v>
      </c>
      <c r="C17" s="14">
        <v>2589.7200000000003</v>
      </c>
      <c r="H17" s="14">
        <v>5000</v>
      </c>
      <c r="I17" s="14">
        <v>2514.4560000000001</v>
      </c>
      <c r="K17" s="14">
        <f t="shared" si="0"/>
        <v>37</v>
      </c>
      <c r="L17" s="14">
        <f t="shared" si="3"/>
        <v>1</v>
      </c>
      <c r="M17" s="25" t="s">
        <v>109</v>
      </c>
    </row>
    <row r="18" spans="1:13">
      <c r="A18" s="14">
        <v>1984</v>
      </c>
      <c r="C18" s="14">
        <v>2242.1280000000002</v>
      </c>
      <c r="H18" s="14">
        <v>5300</v>
      </c>
      <c r="I18" s="14">
        <v>2711.5200000000004</v>
      </c>
      <c r="K18" s="14">
        <f t="shared" si="0"/>
        <v>37</v>
      </c>
      <c r="L18" s="14">
        <f t="shared" si="3"/>
        <v>0</v>
      </c>
      <c r="M18" s="25" t="s">
        <v>110</v>
      </c>
    </row>
    <row r="19" spans="1:13">
      <c r="A19" s="14">
        <v>1985</v>
      </c>
      <c r="C19" s="14">
        <v>1372.056</v>
      </c>
      <c r="H19" s="14">
        <v>5600</v>
      </c>
      <c r="I19" s="14">
        <v>2030.7839999999999</v>
      </c>
      <c r="K19" s="14">
        <f t="shared" si="0"/>
        <v>37</v>
      </c>
      <c r="L19" s="14">
        <f t="shared" si="3"/>
        <v>0</v>
      </c>
      <c r="M19" s="25" t="s">
        <v>111</v>
      </c>
    </row>
    <row r="20" spans="1:13">
      <c r="A20" s="14">
        <v>1986</v>
      </c>
      <c r="C20" s="14">
        <v>2713.7040000000002</v>
      </c>
      <c r="H20" s="14">
        <v>5900</v>
      </c>
      <c r="I20" s="14">
        <v>3091.8720000000003</v>
      </c>
      <c r="K20" s="14">
        <f t="shared" si="0"/>
        <v>37</v>
      </c>
      <c r="L20" s="14">
        <f t="shared" si="3"/>
        <v>0</v>
      </c>
      <c r="M20" s="25" t="s">
        <v>112</v>
      </c>
    </row>
    <row r="21" spans="1:13">
      <c r="A21" s="14">
        <v>1987</v>
      </c>
      <c r="C21" s="14">
        <v>2049.096</v>
      </c>
      <c r="H21" s="14">
        <v>6200</v>
      </c>
      <c r="I21" s="14">
        <v>2788.9679999999998</v>
      </c>
      <c r="K21" s="14">
        <f t="shared" si="0"/>
        <v>38</v>
      </c>
      <c r="L21" s="14">
        <f t="shared" si="3"/>
        <v>1</v>
      </c>
      <c r="M21" s="25" t="s">
        <v>113</v>
      </c>
    </row>
    <row r="22" spans="1:13">
      <c r="A22" s="14">
        <v>1988</v>
      </c>
      <c r="C22" s="14">
        <v>1819.2720000000004</v>
      </c>
      <c r="H22" s="14">
        <v>6500</v>
      </c>
      <c r="I22" s="14">
        <v>4244.3519999999999</v>
      </c>
      <c r="K22" s="14">
        <f>FREQUENCY($I$5:$I$43,$H22)</f>
        <v>39</v>
      </c>
      <c r="L22" s="14">
        <f t="shared" si="3"/>
        <v>1</v>
      </c>
      <c r="M22" s="25" t="s">
        <v>114</v>
      </c>
    </row>
    <row r="23" spans="1:13">
      <c r="A23" s="14">
        <v>1989</v>
      </c>
      <c r="C23" s="14">
        <v>1215.6480000000001</v>
      </c>
      <c r="I23" s="14">
        <v>2709.672</v>
      </c>
    </row>
    <row r="24" spans="1:13">
      <c r="A24" s="14">
        <v>1990</v>
      </c>
      <c r="C24" s="14">
        <v>1776.6000000000001</v>
      </c>
      <c r="I24" s="14">
        <v>2947.5600000000004</v>
      </c>
    </row>
    <row r="25" spans="1:13">
      <c r="A25" s="14">
        <v>1991</v>
      </c>
      <c r="C25" s="14">
        <v>1522.4160000000004</v>
      </c>
      <c r="I25" s="14">
        <v>1981.7280000000001</v>
      </c>
    </row>
    <row r="26" spans="1:13">
      <c r="A26" s="14">
        <v>1992</v>
      </c>
      <c r="C26" s="14">
        <v>1202.1979199999998</v>
      </c>
      <c r="I26" s="14">
        <v>2603.8135200000006</v>
      </c>
    </row>
    <row r="27" spans="1:13">
      <c r="A27" s="14">
        <v>1993</v>
      </c>
      <c r="C27" s="14">
        <v>1152.5976000000001</v>
      </c>
      <c r="I27" s="14">
        <v>2440.5796800000003</v>
      </c>
    </row>
    <row r="28" spans="1:13">
      <c r="A28" s="14">
        <v>1994</v>
      </c>
      <c r="C28" s="14">
        <v>745.42776000000015</v>
      </c>
      <c r="I28" s="14">
        <v>3045.1344000000008</v>
      </c>
    </row>
    <row r="29" spans="1:13">
      <c r="A29" s="14">
        <v>1995</v>
      </c>
      <c r="C29" s="14">
        <v>1974.7605561600001</v>
      </c>
      <c r="I29" s="14">
        <v>3088.2654969600003</v>
      </c>
    </row>
    <row r="30" spans="1:13">
      <c r="A30" s="14">
        <v>1996</v>
      </c>
      <c r="C30" s="14">
        <v>1210.5175286399999</v>
      </c>
      <c r="I30" s="14">
        <v>2604.8674176000004</v>
      </c>
    </row>
    <row r="31" spans="1:13">
      <c r="A31" s="14">
        <v>1997</v>
      </c>
      <c r="C31" s="14">
        <v>1263.8791468800002</v>
      </c>
      <c r="I31" s="14">
        <v>3572.8653945600008</v>
      </c>
    </row>
    <row r="32" spans="1:13">
      <c r="A32" s="14">
        <v>1998</v>
      </c>
      <c r="C32" s="14">
        <v>1912.7655993600001</v>
      </c>
      <c r="I32" s="14">
        <v>3780.1235875200005</v>
      </c>
    </row>
    <row r="33" spans="1:9">
      <c r="A33" s="14">
        <v>1999</v>
      </c>
      <c r="C33" s="14">
        <v>1289.1910483199999</v>
      </c>
      <c r="I33" s="14">
        <v>3630.6120614400006</v>
      </c>
    </row>
    <row r="34" spans="1:9">
      <c r="A34" s="14">
        <v>2000</v>
      </c>
      <c r="C34" s="14">
        <v>1626.6862214400001</v>
      </c>
      <c r="I34" s="14">
        <v>2647.4691398400005</v>
      </c>
    </row>
    <row r="35" spans="1:9">
      <c r="A35" s="14">
        <v>2001</v>
      </c>
      <c r="C35" s="14">
        <v>1849.4905228800001</v>
      </c>
      <c r="I35" s="14">
        <v>1422.2450524799999</v>
      </c>
    </row>
    <row r="36" spans="1:9">
      <c r="A36" s="14">
        <v>2002</v>
      </c>
      <c r="C36" s="14">
        <v>2445.9918873600004</v>
      </c>
      <c r="I36" s="14">
        <v>2951.1288038400003</v>
      </c>
    </row>
    <row r="37" spans="1:9">
      <c r="A37" s="14">
        <v>2003</v>
      </c>
      <c r="C37" s="14">
        <v>2663.4018297600005</v>
      </c>
      <c r="I37" s="14">
        <v>5935.7140214400006</v>
      </c>
    </row>
    <row r="38" spans="1:9">
      <c r="A38" s="14">
        <v>2004</v>
      </c>
      <c r="C38" s="14">
        <v>1344.0000000000002</v>
      </c>
      <c r="I38" s="14">
        <v>4079.0400000000004</v>
      </c>
    </row>
    <row r="39" spans="1:9">
      <c r="A39" s="14">
        <v>2005</v>
      </c>
      <c r="C39" s="14">
        <v>1607.2072800000001</v>
      </c>
      <c r="I39" s="14">
        <v>2874.7855113600003</v>
      </c>
    </row>
    <row r="40" spans="1:9">
      <c r="A40" s="14">
        <v>2006</v>
      </c>
      <c r="C40" s="14">
        <v>2315.712</v>
      </c>
      <c r="I40" s="14">
        <v>2735.712</v>
      </c>
    </row>
    <row r="41" spans="1:9">
      <c r="A41" s="14">
        <v>2007</v>
      </c>
      <c r="C41" s="14">
        <v>2602.6559999999999</v>
      </c>
      <c r="I41" s="14">
        <v>3380.8320000000008</v>
      </c>
    </row>
    <row r="42" spans="1:9">
      <c r="A42" s="14">
        <v>2008</v>
      </c>
      <c r="C42" s="14">
        <v>2876.1600000000003</v>
      </c>
      <c r="I42" s="14">
        <v>6271.9776000000002</v>
      </c>
    </row>
    <row r="43" spans="1:9">
      <c r="A43" s="14">
        <v>2009</v>
      </c>
      <c r="C43" s="14">
        <v>1555</v>
      </c>
      <c r="I43" s="14">
        <v>4907</v>
      </c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354"/>
  <sheetViews>
    <sheetView zoomScale="85" zoomScaleNormal="85" workbookViewId="0">
      <selection activeCell="K71" sqref="K71"/>
    </sheetView>
  </sheetViews>
  <sheetFormatPr defaultRowHeight="12.75"/>
  <cols>
    <col min="1" max="16384" width="9.140625" style="14"/>
  </cols>
  <sheetData>
    <row r="1" spans="2:21">
      <c r="H1" s="29">
        <v>8</v>
      </c>
      <c r="I1" s="29">
        <v>9</v>
      </c>
      <c r="J1" s="29">
        <v>5</v>
      </c>
      <c r="K1" s="29">
        <v>10</v>
      </c>
      <c r="L1" s="29">
        <v>11</v>
      </c>
      <c r="M1" s="29">
        <v>2</v>
      </c>
      <c r="N1" s="147" t="s">
        <v>200</v>
      </c>
      <c r="O1" s="147" t="s">
        <v>201</v>
      </c>
      <c r="P1" s="147"/>
    </row>
    <row r="2" spans="2:21">
      <c r="B2" s="14" t="s">
        <v>5</v>
      </c>
      <c r="C2" s="14" t="s">
        <v>6</v>
      </c>
      <c r="D2" s="14" t="s">
        <v>7</v>
      </c>
      <c r="E2" s="14" t="s">
        <v>8</v>
      </c>
      <c r="G2" s="147" t="s">
        <v>0</v>
      </c>
      <c r="H2" s="29" t="s">
        <v>34</v>
      </c>
      <c r="I2" s="29" t="s">
        <v>35</v>
      </c>
      <c r="J2" s="29" t="s">
        <v>32</v>
      </c>
      <c r="K2" s="29" t="s">
        <v>36</v>
      </c>
      <c r="L2" s="29" t="s">
        <v>37</v>
      </c>
      <c r="M2" s="178" t="s">
        <v>3</v>
      </c>
      <c r="N2" s="31" t="s">
        <v>199</v>
      </c>
      <c r="O2" s="31" t="s">
        <v>48</v>
      </c>
      <c r="P2" s="31" t="s">
        <v>202</v>
      </c>
    </row>
    <row r="3" spans="2:21">
      <c r="B3" s="14">
        <v>1971</v>
      </c>
      <c r="C3" s="14">
        <v>1</v>
      </c>
      <c r="D3" s="14">
        <v>1</v>
      </c>
      <c r="E3" s="14">
        <v>31.4</v>
      </c>
      <c r="G3" s="14">
        <v>1971</v>
      </c>
      <c r="H3" s="14">
        <v>30.75</v>
      </c>
      <c r="I3" s="14">
        <v>31.85</v>
      </c>
      <c r="J3" s="14">
        <v>35.225000000000001</v>
      </c>
      <c r="K3" s="14">
        <v>35.549999999999997</v>
      </c>
      <c r="L3" s="14">
        <v>35.950000000000003</v>
      </c>
      <c r="M3" s="14">
        <v>36.725000000000001</v>
      </c>
      <c r="N3" s="14">
        <f>1-(J3/H3)</f>
        <v>-0.14552845528455283</v>
      </c>
      <c r="O3" s="14">
        <f>(J3-H3)</f>
        <v>4.4750000000000014</v>
      </c>
      <c r="P3" s="14">
        <f>K3-H3</f>
        <v>4.7999999999999972</v>
      </c>
      <c r="Q3" s="14">
        <v>1971</v>
      </c>
      <c r="R3" s="14">
        <v>8</v>
      </c>
      <c r="S3" s="14">
        <v>4</v>
      </c>
      <c r="T3" s="14">
        <v>30.75</v>
      </c>
      <c r="U3" s="14">
        <v>2.5304809000000001</v>
      </c>
    </row>
    <row r="4" spans="2:21">
      <c r="B4" s="14">
        <v>1971</v>
      </c>
      <c r="C4" s="14">
        <v>1</v>
      </c>
      <c r="D4" s="14">
        <v>2</v>
      </c>
      <c r="E4" s="14">
        <v>34</v>
      </c>
      <c r="G4" s="14">
        <v>1972</v>
      </c>
      <c r="H4" s="14">
        <v>27.4025</v>
      </c>
      <c r="I4" s="14">
        <v>25.5</v>
      </c>
      <c r="J4" s="14">
        <v>25.017499999999998</v>
      </c>
      <c r="K4" s="14">
        <v>25.65</v>
      </c>
      <c r="L4" s="14">
        <v>27.072500000000002</v>
      </c>
      <c r="M4" s="14">
        <v>27.95</v>
      </c>
      <c r="N4" s="14">
        <f t="shared" ref="N4:N45" si="0">1-(J4/H4)</f>
        <v>8.7035854392847445E-2</v>
      </c>
      <c r="O4" s="14">
        <f t="shared" ref="O4:O45" si="1">(J4-H4)</f>
        <v>-2.3850000000000016</v>
      </c>
      <c r="P4" s="14">
        <f t="shared" ref="P4:P45" si="2">K4-H4</f>
        <v>-1.7525000000000013</v>
      </c>
      <c r="Q4" s="14">
        <v>1971</v>
      </c>
      <c r="R4" s="14">
        <v>9</v>
      </c>
      <c r="S4" s="14">
        <v>4</v>
      </c>
      <c r="T4" s="14">
        <v>31.85</v>
      </c>
      <c r="U4" s="14">
        <v>3.5199432000000002</v>
      </c>
    </row>
    <row r="5" spans="2:21">
      <c r="B5" s="14">
        <v>1971</v>
      </c>
      <c r="C5" s="14">
        <v>1</v>
      </c>
      <c r="D5" s="14">
        <v>3</v>
      </c>
      <c r="E5" s="14">
        <v>37.799999999999997</v>
      </c>
      <c r="G5" s="14">
        <v>1973</v>
      </c>
      <c r="P5" s="14">
        <f t="shared" si="2"/>
        <v>0</v>
      </c>
      <c r="Q5" s="14">
        <v>1971</v>
      </c>
      <c r="R5" s="14">
        <v>9.1</v>
      </c>
      <c r="S5" s="14">
        <v>4</v>
      </c>
      <c r="T5" s="14">
        <v>35.225000000000001</v>
      </c>
      <c r="U5" s="14">
        <v>2.1577380000000002</v>
      </c>
    </row>
    <row r="6" spans="2:21">
      <c r="B6" s="14">
        <v>1971</v>
      </c>
      <c r="C6" s="14">
        <v>1</v>
      </c>
      <c r="D6" s="14">
        <v>4</v>
      </c>
      <c r="E6" s="14">
        <v>27.8</v>
      </c>
      <c r="G6" s="14">
        <v>1974</v>
      </c>
      <c r="H6" s="14">
        <v>24.230250000000002</v>
      </c>
      <c r="I6" s="14">
        <v>31.823</v>
      </c>
      <c r="J6" s="14">
        <v>30.310500000000001</v>
      </c>
      <c r="K6" s="14">
        <v>33.728749999999998</v>
      </c>
      <c r="L6" s="14">
        <v>34.273249999999997</v>
      </c>
      <c r="M6" s="14">
        <v>16.546749999999999</v>
      </c>
      <c r="N6" s="14">
        <f>1-(J6/H6)</f>
        <v>-0.25093632958801493</v>
      </c>
      <c r="O6" s="14">
        <f t="shared" si="1"/>
        <v>6.0802499999999995</v>
      </c>
      <c r="P6" s="14">
        <f t="shared" si="2"/>
        <v>9.4984999999999964</v>
      </c>
      <c r="Q6" s="14">
        <v>1971</v>
      </c>
      <c r="R6" s="14">
        <v>10</v>
      </c>
      <c r="S6" s="14">
        <v>4</v>
      </c>
      <c r="T6" s="14">
        <v>35.549999999999997</v>
      </c>
      <c r="U6" s="14">
        <v>3.6272120000000001</v>
      </c>
    </row>
    <row r="7" spans="2:21">
      <c r="B7" s="14">
        <v>1971</v>
      </c>
      <c r="C7" s="14">
        <v>1</v>
      </c>
      <c r="D7" s="14">
        <v>5</v>
      </c>
      <c r="E7" s="14">
        <v>35.799999999999997</v>
      </c>
      <c r="G7" s="14">
        <v>1975</v>
      </c>
      <c r="H7" s="14">
        <v>51.183</v>
      </c>
      <c r="I7" s="14">
        <v>43.862499999999997</v>
      </c>
      <c r="J7" s="14">
        <v>46.857250000000001</v>
      </c>
      <c r="K7" s="14">
        <v>45.223750000000003</v>
      </c>
      <c r="L7" s="14">
        <v>46.826999999999998</v>
      </c>
      <c r="M7" s="14">
        <v>26.861999999999998</v>
      </c>
      <c r="N7" s="14">
        <f t="shared" si="0"/>
        <v>8.451536643026003E-2</v>
      </c>
      <c r="O7" s="14">
        <f t="shared" si="1"/>
        <v>-4.3257499999999993</v>
      </c>
      <c r="P7" s="14">
        <f t="shared" si="2"/>
        <v>-5.9592499999999973</v>
      </c>
      <c r="Q7" s="14">
        <v>1971</v>
      </c>
      <c r="R7" s="14">
        <v>11</v>
      </c>
      <c r="S7" s="14">
        <v>4</v>
      </c>
      <c r="T7" s="14">
        <v>35.950000000000003</v>
      </c>
      <c r="U7" s="14">
        <v>4.5537530000000004</v>
      </c>
    </row>
    <row r="8" spans="2:21">
      <c r="B8" s="14">
        <v>1971</v>
      </c>
      <c r="C8" s="14">
        <v>1</v>
      </c>
      <c r="D8" s="14">
        <v>6</v>
      </c>
      <c r="E8" s="14">
        <v>32.4</v>
      </c>
      <c r="G8" s="14">
        <v>1976</v>
      </c>
      <c r="H8" s="14">
        <v>39.960250000000002</v>
      </c>
      <c r="I8" s="14">
        <v>39.506500000000003</v>
      </c>
      <c r="J8" s="14">
        <v>40.111499999999999</v>
      </c>
      <c r="K8" s="14">
        <v>37.90325</v>
      </c>
      <c r="L8" s="14">
        <v>39.294750000000001</v>
      </c>
      <c r="M8" s="14">
        <v>23.262250000000002</v>
      </c>
      <c r="N8" s="14">
        <f t="shared" si="0"/>
        <v>-3.7850113550339515E-3</v>
      </c>
      <c r="O8" s="14">
        <f t="shared" si="1"/>
        <v>0.15124999999999744</v>
      </c>
      <c r="P8" s="14">
        <f t="shared" si="2"/>
        <v>-2.0570000000000022</v>
      </c>
      <c r="Q8" s="14">
        <v>1972</v>
      </c>
      <c r="R8" s="14">
        <v>8</v>
      </c>
      <c r="S8" s="14">
        <v>4</v>
      </c>
      <c r="T8" s="14">
        <v>27.4025</v>
      </c>
      <c r="U8" s="14">
        <v>1.8176426999999999</v>
      </c>
    </row>
    <row r="9" spans="2:21">
      <c r="B9" s="14">
        <v>1971</v>
      </c>
      <c r="C9" s="14">
        <v>1</v>
      </c>
      <c r="D9" s="14">
        <v>7</v>
      </c>
      <c r="E9" s="14">
        <v>35.200000000000003</v>
      </c>
      <c r="G9" s="14">
        <v>1977</v>
      </c>
      <c r="H9" s="14">
        <v>26.075500000000002</v>
      </c>
      <c r="I9" s="14">
        <v>31.762499999999999</v>
      </c>
      <c r="J9" s="14">
        <v>28.737500000000001</v>
      </c>
      <c r="K9" s="14">
        <v>30.673500000000001</v>
      </c>
      <c r="L9" s="14">
        <v>33.154000000000003</v>
      </c>
      <c r="M9" s="14">
        <v>16.97025</v>
      </c>
      <c r="N9" s="14">
        <f t="shared" si="0"/>
        <v>-0.10208816705336421</v>
      </c>
      <c r="O9" s="14">
        <f t="shared" si="1"/>
        <v>2.661999999999999</v>
      </c>
      <c r="P9" s="14">
        <f t="shared" si="2"/>
        <v>4.597999999999999</v>
      </c>
      <c r="Q9" s="14">
        <v>1972</v>
      </c>
      <c r="R9" s="14">
        <v>9</v>
      </c>
      <c r="S9" s="14">
        <v>4</v>
      </c>
      <c r="T9" s="14">
        <v>25.5</v>
      </c>
      <c r="U9" s="14">
        <v>5.4843109999999999</v>
      </c>
    </row>
    <row r="10" spans="2:21">
      <c r="B10" s="14">
        <v>1971</v>
      </c>
      <c r="C10" s="14">
        <v>1</v>
      </c>
      <c r="D10" s="14">
        <v>8</v>
      </c>
      <c r="E10" s="14">
        <v>28.7</v>
      </c>
      <c r="G10" s="14">
        <v>1978</v>
      </c>
      <c r="H10" s="14">
        <v>37.419249999999998</v>
      </c>
      <c r="I10" s="14">
        <v>34.878250000000001</v>
      </c>
      <c r="J10" s="14">
        <v>39.688000000000002</v>
      </c>
      <c r="K10" s="14">
        <v>39.627499999999998</v>
      </c>
      <c r="L10" s="14">
        <v>39.536749999999998</v>
      </c>
      <c r="M10" s="14">
        <v>20.721250000000001</v>
      </c>
      <c r="N10" s="14">
        <f t="shared" si="0"/>
        <v>-6.0630557801131912E-2</v>
      </c>
      <c r="O10" s="14">
        <f t="shared" si="1"/>
        <v>2.2687500000000043</v>
      </c>
      <c r="P10" s="14">
        <f t="shared" si="2"/>
        <v>2.2082499999999996</v>
      </c>
      <c r="Q10" s="14">
        <v>1972</v>
      </c>
      <c r="R10" s="14">
        <v>9.1</v>
      </c>
      <c r="S10" s="14">
        <v>4</v>
      </c>
      <c r="T10" s="14">
        <v>25.017499999999998</v>
      </c>
      <c r="U10" s="14">
        <v>4.5220155999999996</v>
      </c>
    </row>
    <row r="11" spans="2:21">
      <c r="B11" s="14">
        <v>1971</v>
      </c>
      <c r="C11" s="14">
        <v>1</v>
      </c>
      <c r="D11" s="14">
        <v>9</v>
      </c>
      <c r="E11" s="14">
        <v>30.2</v>
      </c>
      <c r="G11" s="14">
        <v>1979</v>
      </c>
      <c r="H11" s="14">
        <v>35.67</v>
      </c>
      <c r="I11" s="14">
        <v>46.045000000000002</v>
      </c>
      <c r="J11" s="14">
        <v>38.357500000000002</v>
      </c>
      <c r="K11" s="14">
        <v>32.762500000000003</v>
      </c>
      <c r="L11" s="14">
        <v>38.585000000000001</v>
      </c>
      <c r="M11" s="14">
        <v>37.674999999999997</v>
      </c>
      <c r="N11" s="14">
        <f t="shared" si="0"/>
        <v>-7.5343425848051648E-2</v>
      </c>
      <c r="O11" s="14">
        <f t="shared" si="1"/>
        <v>2.6875</v>
      </c>
      <c r="P11" s="14">
        <f t="shared" si="2"/>
        <v>-2.9074999999999989</v>
      </c>
      <c r="Q11" s="14">
        <v>1972</v>
      </c>
      <c r="R11" s="14">
        <v>10</v>
      </c>
      <c r="S11" s="14">
        <v>4</v>
      </c>
      <c r="T11" s="14">
        <v>25.65</v>
      </c>
      <c r="U11" s="14">
        <v>2.3954262000000002</v>
      </c>
    </row>
    <row r="12" spans="2:21">
      <c r="B12" s="14">
        <v>1971</v>
      </c>
      <c r="C12" s="14">
        <v>1</v>
      </c>
      <c r="D12" s="14">
        <v>10</v>
      </c>
      <c r="E12" s="14">
        <v>30.2</v>
      </c>
      <c r="G12" s="14">
        <v>1980</v>
      </c>
      <c r="H12" s="14">
        <v>42.505000000000003</v>
      </c>
      <c r="I12" s="14">
        <v>47.914999999999999</v>
      </c>
      <c r="J12" s="14">
        <v>52.302500000000002</v>
      </c>
      <c r="K12" s="14">
        <v>51.092500000000001</v>
      </c>
      <c r="L12" s="14">
        <v>52.994999999999997</v>
      </c>
      <c r="M12" s="14">
        <v>20.842500000000001</v>
      </c>
      <c r="N12" s="14">
        <f t="shared" si="0"/>
        <v>-0.23050229384778254</v>
      </c>
      <c r="O12" s="14">
        <f t="shared" si="1"/>
        <v>9.7974999999999994</v>
      </c>
      <c r="P12" s="14">
        <f t="shared" si="2"/>
        <v>8.5874999999999986</v>
      </c>
      <c r="Q12" s="14">
        <v>1972</v>
      </c>
      <c r="R12" s="14">
        <v>11</v>
      </c>
      <c r="S12" s="14">
        <v>4</v>
      </c>
      <c r="T12" s="14">
        <v>27.072500000000002</v>
      </c>
      <c r="U12" s="14">
        <v>3.6952706000000002</v>
      </c>
    </row>
    <row r="13" spans="2:21">
      <c r="B13" s="14">
        <v>1971</v>
      </c>
      <c r="C13" s="14">
        <v>1</v>
      </c>
      <c r="D13" s="14">
        <v>11</v>
      </c>
      <c r="E13" s="14">
        <v>35.200000000000003</v>
      </c>
      <c r="G13" s="14">
        <v>1981</v>
      </c>
      <c r="H13" s="14">
        <v>34.817500000000003</v>
      </c>
      <c r="I13" s="14">
        <v>36.784999999999997</v>
      </c>
      <c r="J13" s="14">
        <v>34.905000000000001</v>
      </c>
      <c r="K13" s="14">
        <v>33.637500000000003</v>
      </c>
      <c r="L13" s="14">
        <v>40.777500000000003</v>
      </c>
      <c r="M13" s="14">
        <v>19.5425</v>
      </c>
      <c r="N13" s="14">
        <f t="shared" si="0"/>
        <v>-2.5131040425072637E-3</v>
      </c>
      <c r="O13" s="14">
        <f t="shared" si="1"/>
        <v>8.7499999999998579E-2</v>
      </c>
      <c r="P13" s="14">
        <f t="shared" si="2"/>
        <v>-1.1799999999999997</v>
      </c>
      <c r="Q13" s="14">
        <v>1974</v>
      </c>
      <c r="R13" s="14">
        <v>8</v>
      </c>
      <c r="S13" s="14">
        <v>4</v>
      </c>
      <c r="T13" s="14">
        <v>24.230250000000002</v>
      </c>
      <c r="U13" s="14">
        <v>1.7957395</v>
      </c>
    </row>
    <row r="14" spans="2:21">
      <c r="B14" s="14">
        <v>1971</v>
      </c>
      <c r="C14" s="14">
        <v>1</v>
      </c>
      <c r="D14" s="14">
        <v>12</v>
      </c>
      <c r="E14" s="14">
        <v>40.5</v>
      </c>
      <c r="G14" s="14">
        <v>1982</v>
      </c>
      <c r="H14" s="14">
        <v>16.88</v>
      </c>
      <c r="I14" s="14">
        <v>26.164999999999999</v>
      </c>
      <c r="J14" s="14">
        <v>32.729999999999997</v>
      </c>
      <c r="K14" s="14">
        <v>33.82</v>
      </c>
      <c r="L14" s="14">
        <v>34.392499999999998</v>
      </c>
      <c r="M14" s="14">
        <v>27.497499999999999</v>
      </c>
      <c r="O14" s="14">
        <f>(J14-H14)</f>
        <v>15.849999999999998</v>
      </c>
      <c r="P14" s="14">
        <f t="shared" si="2"/>
        <v>16.940000000000001</v>
      </c>
      <c r="Q14" s="14">
        <v>1974</v>
      </c>
      <c r="R14" s="14">
        <v>9</v>
      </c>
      <c r="S14" s="14">
        <v>4</v>
      </c>
      <c r="T14" s="14">
        <v>31.823</v>
      </c>
      <c r="U14" s="14">
        <v>2.3915999999999999</v>
      </c>
    </row>
    <row r="15" spans="2:21">
      <c r="B15" s="14">
        <v>1971</v>
      </c>
      <c r="C15" s="14">
        <v>1</v>
      </c>
      <c r="D15" s="14">
        <v>13</v>
      </c>
      <c r="E15" s="14">
        <v>42.2</v>
      </c>
      <c r="G15" s="14">
        <v>1983</v>
      </c>
      <c r="H15" s="14">
        <v>44.377499999999998</v>
      </c>
      <c r="I15" s="14">
        <v>46.3125</v>
      </c>
      <c r="J15" s="14">
        <v>51.0625</v>
      </c>
      <c r="K15" s="14">
        <v>50.73</v>
      </c>
      <c r="L15" s="14">
        <v>48.612499999999997</v>
      </c>
      <c r="M15" s="14">
        <v>38.537500000000001</v>
      </c>
      <c r="N15" s="14">
        <f>1-(J15/H15)</f>
        <v>-0.15063940059714942</v>
      </c>
      <c r="O15" s="14">
        <f t="shared" si="1"/>
        <v>6.6850000000000023</v>
      </c>
      <c r="P15" s="14">
        <f t="shared" si="2"/>
        <v>6.3524999999999991</v>
      </c>
      <c r="Q15" s="14">
        <v>1974</v>
      </c>
      <c r="R15" s="14">
        <v>9.1</v>
      </c>
      <c r="S15" s="14">
        <v>4</v>
      </c>
      <c r="T15" s="14">
        <v>30.310500000000001</v>
      </c>
      <c r="U15" s="14">
        <v>3.2505264</v>
      </c>
    </row>
    <row r="16" spans="2:21">
      <c r="B16" s="14">
        <v>1971</v>
      </c>
      <c r="C16" s="14">
        <v>1</v>
      </c>
      <c r="D16" s="14">
        <v>14</v>
      </c>
      <c r="E16" s="14">
        <v>31.9</v>
      </c>
      <c r="G16" s="14">
        <v>1984</v>
      </c>
      <c r="H16" s="14">
        <v>36.722499999999997</v>
      </c>
      <c r="I16" s="14">
        <v>41.26</v>
      </c>
      <c r="J16" s="14">
        <v>44.6175</v>
      </c>
      <c r="K16" s="14">
        <v>42.652500000000003</v>
      </c>
      <c r="L16" s="14">
        <v>50.667499999999997</v>
      </c>
      <c r="M16" s="14">
        <v>33.365000000000002</v>
      </c>
      <c r="N16" s="14">
        <f t="shared" si="0"/>
        <v>-0.21499080944924787</v>
      </c>
      <c r="O16" s="14">
        <f t="shared" si="1"/>
        <v>7.8950000000000031</v>
      </c>
      <c r="P16" s="14">
        <f t="shared" si="2"/>
        <v>5.9300000000000068</v>
      </c>
      <c r="Q16" s="14">
        <v>1974</v>
      </c>
      <c r="R16" s="14">
        <v>10</v>
      </c>
      <c r="S16" s="14">
        <v>4</v>
      </c>
      <c r="T16" s="14">
        <v>33.728749999999998</v>
      </c>
      <c r="U16" s="14">
        <v>3.7573373999999999</v>
      </c>
    </row>
    <row r="17" spans="2:21">
      <c r="B17" s="14">
        <v>1971</v>
      </c>
      <c r="C17" s="14">
        <v>2</v>
      </c>
      <c r="D17" s="14">
        <v>1</v>
      </c>
      <c r="E17" s="14">
        <v>33.4</v>
      </c>
      <c r="G17" s="14">
        <v>1985</v>
      </c>
      <c r="H17" s="14">
        <v>30.672499999999999</v>
      </c>
      <c r="I17" s="14">
        <v>35.027500000000003</v>
      </c>
      <c r="J17" s="14">
        <v>34.664999999999999</v>
      </c>
      <c r="K17" s="14">
        <v>35.270000000000003</v>
      </c>
      <c r="L17" s="14">
        <v>34.817500000000003</v>
      </c>
      <c r="M17" s="14">
        <v>20.4175</v>
      </c>
      <c r="N17" s="14">
        <f t="shared" si="0"/>
        <v>-0.13016545765751086</v>
      </c>
      <c r="O17" s="14">
        <f t="shared" si="1"/>
        <v>3.9924999999999997</v>
      </c>
      <c r="P17" s="14">
        <f t="shared" si="2"/>
        <v>4.5975000000000037</v>
      </c>
      <c r="Q17" s="14">
        <v>1974</v>
      </c>
      <c r="R17" s="14">
        <v>11</v>
      </c>
      <c r="S17" s="14">
        <v>4</v>
      </c>
      <c r="T17" s="14">
        <v>34.273249999999997</v>
      </c>
      <c r="U17" s="14">
        <v>2.2923566000000002</v>
      </c>
    </row>
    <row r="18" spans="2:21">
      <c r="B18" s="14">
        <v>1971</v>
      </c>
      <c r="C18" s="14">
        <v>2</v>
      </c>
      <c r="D18" s="14">
        <v>2</v>
      </c>
      <c r="E18" s="14">
        <v>36</v>
      </c>
      <c r="G18" s="14">
        <v>1986</v>
      </c>
      <c r="H18" s="14">
        <v>40.8675</v>
      </c>
      <c r="I18" s="14">
        <v>43.65</v>
      </c>
      <c r="J18" s="14">
        <v>44.467500000000001</v>
      </c>
      <c r="K18" s="14">
        <v>44.192500000000003</v>
      </c>
      <c r="L18" s="14">
        <v>46.402500000000003</v>
      </c>
      <c r="M18" s="14">
        <v>40.3825</v>
      </c>
      <c r="N18" s="14">
        <f t="shared" si="0"/>
        <v>-8.8089557717012434E-2</v>
      </c>
      <c r="O18" s="14">
        <f t="shared" si="1"/>
        <v>3.6000000000000014</v>
      </c>
      <c r="P18" s="14">
        <f t="shared" si="2"/>
        <v>3.3250000000000028</v>
      </c>
      <c r="Q18" s="14">
        <v>1975</v>
      </c>
      <c r="R18" s="14">
        <v>8</v>
      </c>
      <c r="S18" s="14">
        <v>4</v>
      </c>
      <c r="T18" s="14">
        <v>51.183</v>
      </c>
      <c r="U18" s="14">
        <v>2.0319354999999999</v>
      </c>
    </row>
    <row r="19" spans="2:21">
      <c r="B19" s="14">
        <v>1971</v>
      </c>
      <c r="C19" s="14">
        <v>2</v>
      </c>
      <c r="D19" s="14">
        <v>3</v>
      </c>
      <c r="E19" s="14">
        <v>33.299999999999997</v>
      </c>
      <c r="G19" s="14">
        <v>1987</v>
      </c>
      <c r="H19" s="14">
        <v>37.237499999999997</v>
      </c>
      <c r="I19" s="14">
        <v>39.567500000000003</v>
      </c>
      <c r="J19" s="14">
        <v>42.652500000000003</v>
      </c>
      <c r="K19" s="14">
        <v>40.93</v>
      </c>
      <c r="L19" s="14">
        <v>36.842500000000001</v>
      </c>
      <c r="M19" s="14">
        <v>30.4925</v>
      </c>
      <c r="N19" s="14">
        <f t="shared" si="0"/>
        <v>-0.14541792547834853</v>
      </c>
      <c r="O19" s="14">
        <f t="shared" si="1"/>
        <v>5.4150000000000063</v>
      </c>
      <c r="P19" s="14">
        <f t="shared" si="2"/>
        <v>3.6925000000000026</v>
      </c>
      <c r="Q19" s="14">
        <v>1975</v>
      </c>
      <c r="R19" s="14">
        <v>9</v>
      </c>
      <c r="S19" s="14">
        <v>4</v>
      </c>
      <c r="T19" s="14">
        <v>43.862499999999997</v>
      </c>
      <c r="U19" s="14">
        <v>5.4342338000000003</v>
      </c>
    </row>
    <row r="20" spans="2:21">
      <c r="B20" s="14">
        <v>1971</v>
      </c>
      <c r="C20" s="14">
        <v>2</v>
      </c>
      <c r="D20" s="14">
        <v>4</v>
      </c>
      <c r="E20" s="14">
        <v>35.4</v>
      </c>
      <c r="G20" s="14">
        <v>1988</v>
      </c>
      <c r="H20" s="14">
        <v>62.92</v>
      </c>
      <c r="I20" s="14">
        <v>60.41</v>
      </c>
      <c r="J20" s="14">
        <v>57.292499999999997</v>
      </c>
      <c r="K20" s="14">
        <v>59.35</v>
      </c>
      <c r="L20" s="14">
        <v>61.012500000000003</v>
      </c>
      <c r="M20" s="14">
        <v>27.072500000000002</v>
      </c>
      <c r="N20" s="14">
        <f t="shared" si="0"/>
        <v>8.9438970120788386E-2</v>
      </c>
      <c r="O20" s="14">
        <f t="shared" si="1"/>
        <v>-5.6275000000000048</v>
      </c>
      <c r="P20" s="14">
        <f t="shared" si="2"/>
        <v>-3.5700000000000003</v>
      </c>
      <c r="Q20" s="14">
        <v>1975</v>
      </c>
      <c r="R20" s="14">
        <v>9.1</v>
      </c>
      <c r="S20" s="14">
        <v>4</v>
      </c>
      <c r="T20" s="14">
        <v>46.857250000000001</v>
      </c>
      <c r="U20" s="14">
        <v>3.7922449999999999</v>
      </c>
    </row>
    <row r="21" spans="2:21">
      <c r="B21" s="14">
        <v>1971</v>
      </c>
      <c r="C21" s="14">
        <v>2</v>
      </c>
      <c r="D21" s="14">
        <v>5</v>
      </c>
      <c r="E21" s="14">
        <v>32.4</v>
      </c>
      <c r="G21" s="14">
        <v>1989</v>
      </c>
      <c r="H21" s="14">
        <v>42.5</v>
      </c>
      <c r="I21" s="14">
        <v>41.23</v>
      </c>
      <c r="J21" s="14">
        <v>39.534999999999997</v>
      </c>
      <c r="K21" s="14">
        <v>40.717500000000001</v>
      </c>
      <c r="L21" s="14">
        <v>37.842500000000001</v>
      </c>
      <c r="M21" s="14">
        <v>18.09</v>
      </c>
      <c r="N21" s="14">
        <f t="shared" si="0"/>
        <v>6.9764705882353062E-2</v>
      </c>
      <c r="O21" s="14">
        <f t="shared" si="1"/>
        <v>-2.9650000000000034</v>
      </c>
      <c r="P21" s="14">
        <f t="shared" si="2"/>
        <v>-1.7824999999999989</v>
      </c>
      <c r="Q21" s="14">
        <v>1975</v>
      </c>
      <c r="R21" s="14">
        <v>10</v>
      </c>
      <c r="S21" s="14">
        <v>4</v>
      </c>
      <c r="T21" s="14">
        <v>45.223750000000003</v>
      </c>
      <c r="U21" s="14">
        <v>1.9243058</v>
      </c>
    </row>
    <row r="22" spans="2:21">
      <c r="B22" s="14">
        <v>1971</v>
      </c>
      <c r="C22" s="14">
        <v>2</v>
      </c>
      <c r="D22" s="14">
        <v>6</v>
      </c>
      <c r="E22" s="14">
        <v>37</v>
      </c>
      <c r="G22" s="14">
        <v>1990</v>
      </c>
      <c r="H22" s="14">
        <v>50.91</v>
      </c>
      <c r="I22" s="14">
        <v>50.85</v>
      </c>
      <c r="J22" s="14">
        <v>49.274999999999999</v>
      </c>
      <c r="K22" s="14">
        <v>53.875</v>
      </c>
      <c r="L22" s="14">
        <v>48.672499999999999</v>
      </c>
      <c r="M22" s="14">
        <v>26.4375</v>
      </c>
      <c r="N22" s="14">
        <f t="shared" si="0"/>
        <v>3.2115497937536763E-2</v>
      </c>
      <c r="O22" s="14">
        <f t="shared" si="1"/>
        <v>-1.634999999999998</v>
      </c>
      <c r="P22" s="14">
        <f t="shared" si="2"/>
        <v>2.9650000000000034</v>
      </c>
      <c r="Q22" s="14">
        <v>1975</v>
      </c>
      <c r="R22" s="14">
        <v>11</v>
      </c>
      <c r="S22" s="14">
        <v>4</v>
      </c>
      <c r="T22" s="14">
        <v>46.826999999999998</v>
      </c>
      <c r="U22" s="14">
        <v>2.2069374000000002</v>
      </c>
    </row>
    <row r="23" spans="2:21">
      <c r="B23" s="14">
        <v>1971</v>
      </c>
      <c r="C23" s="14">
        <v>2</v>
      </c>
      <c r="D23" s="14">
        <v>7</v>
      </c>
      <c r="E23" s="14">
        <v>38.1</v>
      </c>
      <c r="G23" s="14">
        <v>1991</v>
      </c>
      <c r="H23" s="14">
        <v>29.767499999999998</v>
      </c>
      <c r="I23" s="14">
        <v>29.1</v>
      </c>
      <c r="J23" s="14">
        <v>28.98</v>
      </c>
      <c r="K23" s="14">
        <v>29.28</v>
      </c>
      <c r="L23" s="14">
        <v>30.34</v>
      </c>
      <c r="M23" s="14">
        <v>22.655000000000001</v>
      </c>
      <c r="N23" s="14">
        <f t="shared" si="0"/>
        <v>2.6455026455026398E-2</v>
      </c>
      <c r="O23" s="14">
        <f t="shared" si="1"/>
        <v>-0.78749999999999787</v>
      </c>
      <c r="P23" s="14">
        <f t="shared" si="2"/>
        <v>-0.48749999999999716</v>
      </c>
      <c r="Q23" s="14">
        <v>1976</v>
      </c>
      <c r="R23" s="14">
        <v>8</v>
      </c>
      <c r="S23" s="14">
        <v>4</v>
      </c>
      <c r="T23" s="14">
        <v>39.960250000000002</v>
      </c>
      <c r="U23" s="14">
        <v>5.5724627</v>
      </c>
    </row>
    <row r="24" spans="2:21">
      <c r="B24" s="14">
        <v>1971</v>
      </c>
      <c r="C24" s="14">
        <v>2</v>
      </c>
      <c r="D24" s="14">
        <v>8</v>
      </c>
      <c r="E24" s="14">
        <v>29.2</v>
      </c>
      <c r="G24" s="14">
        <v>1992</v>
      </c>
      <c r="H24" s="14">
        <v>42.582925000000003</v>
      </c>
      <c r="I24" s="14">
        <v>39.122324999999996</v>
      </c>
      <c r="J24" s="14">
        <v>38.242049999999999</v>
      </c>
      <c r="K24" s="14">
        <v>37.473700000000001</v>
      </c>
      <c r="L24" s="14">
        <v>40.45635</v>
      </c>
      <c r="M24" s="14">
        <v>17.889849999999999</v>
      </c>
      <c r="N24" s="14">
        <f t="shared" si="0"/>
        <v>0.10193933366484342</v>
      </c>
      <c r="O24" s="14">
        <f t="shared" si="1"/>
        <v>-4.340875000000004</v>
      </c>
      <c r="P24" s="14">
        <f t="shared" si="2"/>
        <v>-5.1092250000000021</v>
      </c>
      <c r="Q24" s="14">
        <v>1976</v>
      </c>
      <c r="R24" s="14">
        <v>9</v>
      </c>
      <c r="S24" s="14">
        <v>4</v>
      </c>
      <c r="T24" s="14">
        <v>39.506500000000003</v>
      </c>
      <c r="U24" s="14">
        <v>2.3966961000000002</v>
      </c>
    </row>
    <row r="25" spans="2:21">
      <c r="B25" s="14">
        <v>1971</v>
      </c>
      <c r="C25" s="14">
        <v>2</v>
      </c>
      <c r="D25" s="14">
        <v>9</v>
      </c>
      <c r="E25" s="14">
        <v>33.1</v>
      </c>
      <c r="G25" s="14">
        <v>1993</v>
      </c>
      <c r="H25" s="14">
        <v>38.841000000000001</v>
      </c>
      <c r="I25" s="14">
        <v>36.154800000000002</v>
      </c>
      <c r="J25" s="14">
        <v>37.047175000000003</v>
      </c>
      <c r="K25" s="14">
        <v>35.501399999999997</v>
      </c>
      <c r="L25" s="14">
        <v>33.964700000000001</v>
      </c>
      <c r="M25" s="14">
        <v>17.15175</v>
      </c>
      <c r="N25" s="14">
        <f t="shared" si="0"/>
        <v>4.618380062305294E-2</v>
      </c>
      <c r="O25" s="14">
        <f t="shared" si="1"/>
        <v>-1.7938249999999982</v>
      </c>
      <c r="P25" s="14">
        <f t="shared" si="2"/>
        <v>-3.3396000000000043</v>
      </c>
      <c r="Q25" s="14">
        <v>1976</v>
      </c>
      <c r="R25" s="14">
        <v>9.1</v>
      </c>
      <c r="S25" s="14">
        <v>4</v>
      </c>
      <c r="T25" s="14">
        <v>40.111499999999999</v>
      </c>
      <c r="U25" s="14">
        <v>1.331</v>
      </c>
    </row>
    <row r="26" spans="2:21">
      <c r="B26" s="14">
        <v>1971</v>
      </c>
      <c r="C26" s="14">
        <v>2</v>
      </c>
      <c r="D26" s="14">
        <v>10</v>
      </c>
      <c r="E26" s="14">
        <v>37.799999999999997</v>
      </c>
      <c r="G26" s="14">
        <v>1994</v>
      </c>
      <c r="H26" s="14">
        <v>34.115949999999998</v>
      </c>
      <c r="I26" s="14">
        <v>30.960875000000001</v>
      </c>
      <c r="J26" s="14">
        <v>33.002749999999999</v>
      </c>
      <c r="K26" s="14">
        <v>30.594850000000001</v>
      </c>
      <c r="L26" s="14">
        <v>32.787975000000003</v>
      </c>
      <c r="M26" s="14">
        <v>11.092675</v>
      </c>
      <c r="N26" s="14">
        <f t="shared" si="0"/>
        <v>3.2629898918247857E-2</v>
      </c>
      <c r="O26" s="14">
        <f t="shared" si="1"/>
        <v>-1.1131999999999991</v>
      </c>
      <c r="P26" s="14">
        <f t="shared" si="2"/>
        <v>-3.521099999999997</v>
      </c>
      <c r="Q26" s="14">
        <v>1976</v>
      </c>
      <c r="R26" s="14">
        <v>10</v>
      </c>
      <c r="S26" s="14">
        <v>4</v>
      </c>
      <c r="T26" s="14">
        <v>37.90325</v>
      </c>
      <c r="U26" s="14">
        <v>3.3885401000000002</v>
      </c>
    </row>
    <row r="27" spans="2:21">
      <c r="B27" s="14">
        <v>1971</v>
      </c>
      <c r="C27" s="14">
        <v>2</v>
      </c>
      <c r="D27" s="14">
        <v>11</v>
      </c>
      <c r="E27" s="14">
        <v>39.5</v>
      </c>
      <c r="G27" s="14">
        <v>1995</v>
      </c>
      <c r="H27" s="14">
        <v>36.012692399999999</v>
      </c>
      <c r="I27" s="14">
        <v>41.966387699999999</v>
      </c>
      <c r="J27" s="14">
        <v>41.355914499999997</v>
      </c>
      <c r="K27" s="14">
        <v>42.7407836</v>
      </c>
      <c r="L27" s="14">
        <v>41.160686499999997</v>
      </c>
      <c r="M27" s="14">
        <v>29.3863178</v>
      </c>
      <c r="N27" s="14">
        <f t="shared" si="0"/>
        <v>-0.1483705256094654</v>
      </c>
      <c r="O27" s="14">
        <f t="shared" si="1"/>
        <v>5.3432220999999984</v>
      </c>
      <c r="P27" s="14">
        <f t="shared" si="2"/>
        <v>6.7280912000000015</v>
      </c>
      <c r="Q27" s="14">
        <v>1976</v>
      </c>
      <c r="R27" s="14">
        <v>11</v>
      </c>
      <c r="S27" s="14">
        <v>4</v>
      </c>
      <c r="T27" s="14">
        <v>39.294750000000001</v>
      </c>
      <c r="U27" s="14">
        <v>2.2774052</v>
      </c>
    </row>
    <row r="28" spans="2:21">
      <c r="B28" s="14">
        <v>1971</v>
      </c>
      <c r="C28" s="14">
        <v>2</v>
      </c>
      <c r="D28" s="14">
        <v>12</v>
      </c>
      <c r="E28" s="14">
        <v>38.299999999999997</v>
      </c>
      <c r="G28" s="14">
        <v>1996</v>
      </c>
      <c r="H28" s="14">
        <v>26.472024000000001</v>
      </c>
      <c r="I28" s="14">
        <v>33.221748900000001</v>
      </c>
      <c r="J28" s="14">
        <v>26.554293900000001</v>
      </c>
      <c r="K28" s="14">
        <v>35.312904699999997</v>
      </c>
      <c r="L28" s="14">
        <v>37.337943899999999</v>
      </c>
      <c r="M28" s="14">
        <v>18.013653699999999</v>
      </c>
      <c r="N28" s="14">
        <f t="shared" si="0"/>
        <v>-3.1078054326332261E-3</v>
      </c>
      <c r="O28" s="14">
        <f t="shared" si="1"/>
        <v>8.2269900000000007E-2</v>
      </c>
      <c r="P28" s="14">
        <f t="shared" si="2"/>
        <v>8.840880699999996</v>
      </c>
      <c r="Q28" s="14">
        <v>1977</v>
      </c>
      <c r="R28" s="14">
        <v>8</v>
      </c>
      <c r="S28" s="14">
        <v>4</v>
      </c>
      <c r="T28" s="14">
        <v>26.075500000000002</v>
      </c>
      <c r="U28" s="14">
        <v>4.3900382999999996</v>
      </c>
    </row>
    <row r="29" spans="2:21">
      <c r="B29" s="14">
        <v>1971</v>
      </c>
      <c r="C29" s="14">
        <v>2</v>
      </c>
      <c r="D29" s="14">
        <v>13</v>
      </c>
      <c r="E29" s="14">
        <v>34.799999999999997</v>
      </c>
      <c r="G29" s="14">
        <v>1997</v>
      </c>
      <c r="H29" s="14">
        <v>43.230431799999998</v>
      </c>
      <c r="I29" s="14">
        <v>42.328884899999998</v>
      </c>
      <c r="J29" s="14">
        <v>37.790983799999999</v>
      </c>
      <c r="K29" s="14">
        <v>36.354422300000003</v>
      </c>
      <c r="L29" s="14">
        <v>37.647171800000002</v>
      </c>
      <c r="M29" s="14">
        <v>18.807725399999999</v>
      </c>
      <c r="N29" s="14">
        <f t="shared" si="0"/>
        <v>0.12582451235196779</v>
      </c>
      <c r="O29" s="14">
        <f t="shared" si="1"/>
        <v>-5.4394479999999987</v>
      </c>
      <c r="P29" s="14">
        <f t="shared" si="2"/>
        <v>-6.876009499999995</v>
      </c>
      <c r="Q29" s="14">
        <v>1977</v>
      </c>
      <c r="R29" s="14">
        <v>9</v>
      </c>
      <c r="S29" s="14">
        <v>4</v>
      </c>
      <c r="T29" s="14">
        <v>31.762499999999999</v>
      </c>
      <c r="U29" s="14">
        <v>1.0845092999999999</v>
      </c>
    </row>
    <row r="30" spans="2:21">
      <c r="B30" s="14">
        <v>1971</v>
      </c>
      <c r="C30" s="14">
        <v>2</v>
      </c>
      <c r="D30" s="14">
        <v>14</v>
      </c>
      <c r="E30" s="14">
        <v>38</v>
      </c>
      <c r="G30" s="14">
        <v>1998</v>
      </c>
      <c r="H30" s="14">
        <v>40.863692100000002</v>
      </c>
      <c r="I30" s="14">
        <v>48.0939032</v>
      </c>
      <c r="J30" s="14">
        <v>52.240373900000002</v>
      </c>
      <c r="K30" s="14">
        <v>52.806032399999999</v>
      </c>
      <c r="L30" s="14">
        <v>54.654971400000001</v>
      </c>
      <c r="M30" s="14">
        <v>28.463773799999998</v>
      </c>
      <c r="N30" s="14">
        <f t="shared" si="0"/>
        <v>-0.27840562649501766</v>
      </c>
      <c r="O30" s="14">
        <f t="shared" si="1"/>
        <v>11.3766818</v>
      </c>
      <c r="P30" s="14">
        <f t="shared" si="2"/>
        <v>11.942340299999998</v>
      </c>
      <c r="Q30" s="14">
        <v>1977</v>
      </c>
      <c r="R30" s="14">
        <v>9.1</v>
      </c>
      <c r="S30" s="14">
        <v>4</v>
      </c>
      <c r="T30" s="14">
        <v>28.737500000000001</v>
      </c>
      <c r="U30" s="14">
        <v>1.4536796000000001</v>
      </c>
    </row>
    <row r="31" spans="2:21">
      <c r="B31" s="14">
        <v>1971</v>
      </c>
      <c r="C31" s="14">
        <v>3</v>
      </c>
      <c r="D31" s="14">
        <v>1</v>
      </c>
      <c r="E31" s="14">
        <v>35.5</v>
      </c>
      <c r="G31" s="14">
        <v>1999</v>
      </c>
      <c r="H31" s="14">
        <v>47.754686300000003</v>
      </c>
      <c r="I31" s="14">
        <v>40.548317400000002</v>
      </c>
      <c r="J31" s="14">
        <v>37.082539400000002</v>
      </c>
      <c r="K31" s="14">
        <v>45.810821300000001</v>
      </c>
      <c r="L31" s="14">
        <v>48.729201199999999</v>
      </c>
      <c r="M31" s="14">
        <v>19.1843906</v>
      </c>
      <c r="N31" s="14">
        <f t="shared" si="0"/>
        <v>0.22347852591798933</v>
      </c>
      <c r="O31" s="14">
        <f t="shared" si="1"/>
        <v>-10.672146900000001</v>
      </c>
      <c r="P31" s="14">
        <f t="shared" si="2"/>
        <v>-1.9438650000000024</v>
      </c>
      <c r="Q31" s="14">
        <v>1977</v>
      </c>
      <c r="R31" s="14">
        <v>10</v>
      </c>
      <c r="S31" s="14">
        <v>4</v>
      </c>
      <c r="T31" s="14">
        <v>30.673500000000001</v>
      </c>
      <c r="U31" s="14">
        <v>2.9265995999999999</v>
      </c>
    </row>
    <row r="32" spans="2:21">
      <c r="B32" s="14">
        <v>1971</v>
      </c>
      <c r="C32" s="14">
        <v>3</v>
      </c>
      <c r="D32" s="14">
        <v>2</v>
      </c>
      <c r="E32" s="14">
        <v>37.6</v>
      </c>
      <c r="G32" s="14">
        <v>2000</v>
      </c>
      <c r="H32" s="14">
        <v>36.465415900000004</v>
      </c>
      <c r="I32" s="14">
        <v>42.6836354</v>
      </c>
      <c r="J32" s="14">
        <v>41.573239000000001</v>
      </c>
      <c r="K32" s="14">
        <v>44.460269500000003</v>
      </c>
      <c r="L32" s="14">
        <v>43.882863399999998</v>
      </c>
      <c r="M32" s="14">
        <v>24.206640199999999</v>
      </c>
      <c r="N32" s="14">
        <f t="shared" si="0"/>
        <v>-0.14007307949009284</v>
      </c>
      <c r="O32" s="14">
        <f t="shared" si="1"/>
        <v>5.1078230999999974</v>
      </c>
      <c r="P32" s="14">
        <f t="shared" si="2"/>
        <v>7.994853599999999</v>
      </c>
      <c r="Q32" s="14">
        <v>1977</v>
      </c>
      <c r="R32" s="14">
        <v>11</v>
      </c>
      <c r="S32" s="14">
        <v>4</v>
      </c>
      <c r="T32" s="14">
        <v>33.154000000000003</v>
      </c>
      <c r="U32" s="14">
        <v>1.8666971000000001</v>
      </c>
    </row>
    <row r="33" spans="2:21">
      <c r="B33" s="14">
        <v>1971</v>
      </c>
      <c r="C33" s="14">
        <v>3</v>
      </c>
      <c r="D33" s="14">
        <v>3</v>
      </c>
      <c r="E33" s="14">
        <v>36.6</v>
      </c>
      <c r="G33" s="14">
        <v>2001</v>
      </c>
      <c r="H33" s="14">
        <v>22.302078099999999</v>
      </c>
      <c r="I33" s="14">
        <v>25.070735200000001</v>
      </c>
      <c r="J33" s="14">
        <v>27.9365907</v>
      </c>
      <c r="K33" s="14">
        <v>31.390698</v>
      </c>
      <c r="L33" s="14">
        <v>31.627083299999999</v>
      </c>
      <c r="M33" s="14">
        <v>27.5221804</v>
      </c>
      <c r="N33" s="14">
        <f t="shared" si="0"/>
        <v>-0.25264518287199444</v>
      </c>
      <c r="O33" s="14">
        <f t="shared" si="1"/>
        <v>5.6345126000000008</v>
      </c>
      <c r="P33" s="14">
        <f t="shared" si="2"/>
        <v>9.0886199000000012</v>
      </c>
      <c r="Q33" s="14">
        <v>1978</v>
      </c>
      <c r="R33" s="14">
        <v>8</v>
      </c>
      <c r="S33" s="14">
        <v>4</v>
      </c>
      <c r="T33" s="14">
        <v>37.419249999999998</v>
      </c>
      <c r="U33" s="14">
        <v>4.3575401999999999</v>
      </c>
    </row>
    <row r="34" spans="2:21">
      <c r="B34" s="14">
        <v>1971</v>
      </c>
      <c r="C34" s="14">
        <v>3</v>
      </c>
      <c r="D34" s="14">
        <v>4</v>
      </c>
      <c r="E34" s="14">
        <v>39.299999999999997</v>
      </c>
      <c r="G34" s="14">
        <v>2002</v>
      </c>
      <c r="H34" s="14">
        <v>35.8446268</v>
      </c>
      <c r="I34" s="14">
        <v>43.987912100000003</v>
      </c>
      <c r="J34" s="14">
        <v>44.606480300000001</v>
      </c>
      <c r="K34" s="14">
        <v>45.802919500000002</v>
      </c>
      <c r="L34" s="14">
        <v>48.821596499999998</v>
      </c>
      <c r="M34" s="14">
        <v>36.398688800000002</v>
      </c>
      <c r="N34" s="14">
        <f t="shared" si="0"/>
        <v>-0.2444398026205703</v>
      </c>
      <c r="O34" s="14">
        <f t="shared" si="1"/>
        <v>8.7618535000000008</v>
      </c>
      <c r="P34" s="14">
        <f t="shared" si="2"/>
        <v>9.9582927000000012</v>
      </c>
      <c r="Q34" s="14">
        <v>1978</v>
      </c>
      <c r="R34" s="14">
        <v>9</v>
      </c>
      <c r="S34" s="14">
        <v>4</v>
      </c>
      <c r="T34" s="14">
        <v>34.878250000000001</v>
      </c>
      <c r="U34" s="14">
        <v>9.3462219999999991</v>
      </c>
    </row>
    <row r="35" spans="2:21">
      <c r="B35" s="14">
        <v>1971</v>
      </c>
      <c r="C35" s="14">
        <v>3</v>
      </c>
      <c r="D35" s="14">
        <v>5</v>
      </c>
      <c r="E35" s="14">
        <v>37.6</v>
      </c>
      <c r="G35" s="14">
        <v>2003</v>
      </c>
      <c r="H35" s="14">
        <v>79.475419200000005</v>
      </c>
      <c r="I35" s="14">
        <v>82.518864300000004</v>
      </c>
      <c r="J35" s="14">
        <v>75.740281999999993</v>
      </c>
      <c r="K35" s="14">
        <v>91.372522900000007</v>
      </c>
      <c r="L35" s="14">
        <v>84.178925300000003</v>
      </c>
      <c r="M35" s="14">
        <v>39.633955800000003</v>
      </c>
      <c r="N35" s="14">
        <f t="shared" si="0"/>
        <v>4.699738909964768E-2</v>
      </c>
      <c r="O35" s="14">
        <f t="shared" si="1"/>
        <v>-3.7351372000000111</v>
      </c>
      <c r="P35" s="14">
        <f t="shared" si="2"/>
        <v>11.897103700000002</v>
      </c>
      <c r="Q35" s="14">
        <v>1978</v>
      </c>
      <c r="R35" s="14">
        <v>9.1</v>
      </c>
      <c r="S35" s="14">
        <v>4</v>
      </c>
      <c r="T35" s="14">
        <v>39.688000000000002</v>
      </c>
      <c r="U35" s="14">
        <v>3.2059291999999999</v>
      </c>
    </row>
    <row r="36" spans="2:21">
      <c r="B36" s="14">
        <v>1971</v>
      </c>
      <c r="C36" s="14">
        <v>3</v>
      </c>
      <c r="D36" s="14">
        <v>6</v>
      </c>
      <c r="E36" s="14">
        <v>33.700000000000003</v>
      </c>
      <c r="G36" s="14">
        <v>2004</v>
      </c>
      <c r="H36" s="14">
        <v>60.836623500000002</v>
      </c>
      <c r="I36" s="14">
        <v>57.742454299999999</v>
      </c>
      <c r="J36" s="14">
        <v>53.767530499999999</v>
      </c>
      <c r="K36" s="14">
        <v>57.502667700000003</v>
      </c>
      <c r="L36" s="14">
        <v>63.4373857</v>
      </c>
      <c r="M36" s="14">
        <v>20.040624999999999</v>
      </c>
      <c r="N36" s="14">
        <f t="shared" si="0"/>
        <v>0.11619798393314851</v>
      </c>
      <c r="O36" s="14">
        <f t="shared" si="1"/>
        <v>-7.0690930000000023</v>
      </c>
      <c r="P36" s="14">
        <f t="shared" si="2"/>
        <v>-3.3339557999999982</v>
      </c>
      <c r="Q36" s="14">
        <v>1978</v>
      </c>
      <c r="R36" s="14">
        <v>10</v>
      </c>
      <c r="S36" s="14">
        <v>4</v>
      </c>
      <c r="T36" s="14">
        <v>39.627499999999998</v>
      </c>
      <c r="U36" s="14">
        <v>3.0201560999999999</v>
      </c>
    </row>
    <row r="37" spans="2:21">
      <c r="B37" s="14">
        <v>1971</v>
      </c>
      <c r="C37" s="14">
        <v>3</v>
      </c>
      <c r="D37" s="14">
        <v>7</v>
      </c>
      <c r="E37" s="14">
        <v>36.200000000000003</v>
      </c>
      <c r="G37" s="14">
        <v>2005</v>
      </c>
      <c r="H37" s="14">
        <v>44.892849400000003</v>
      </c>
      <c r="I37" s="14">
        <v>37.2725212</v>
      </c>
      <c r="J37" s="14">
        <v>38.118406299999997</v>
      </c>
      <c r="K37" s="14">
        <v>38.839226400000001</v>
      </c>
      <c r="L37" s="14">
        <v>35.779789299999997</v>
      </c>
      <c r="M37" s="14">
        <v>23.916775000000001</v>
      </c>
      <c r="N37" s="14">
        <f t="shared" si="0"/>
        <v>0.15090249762582475</v>
      </c>
      <c r="O37" s="14">
        <f t="shared" si="1"/>
        <v>-6.7744431000000063</v>
      </c>
      <c r="P37" s="14">
        <f t="shared" si="2"/>
        <v>-6.0536230000000018</v>
      </c>
      <c r="Q37" s="14">
        <v>1978</v>
      </c>
      <c r="R37" s="14">
        <v>11</v>
      </c>
      <c r="S37" s="14">
        <v>4</v>
      </c>
      <c r="T37" s="14">
        <v>39.536749999999998</v>
      </c>
      <c r="U37" s="14">
        <v>1.5157232</v>
      </c>
    </row>
    <row r="38" spans="2:21">
      <c r="B38" s="14">
        <v>1971</v>
      </c>
      <c r="C38" s="14">
        <v>3</v>
      </c>
      <c r="D38" s="14">
        <v>8</v>
      </c>
      <c r="E38" s="14">
        <v>34.299999999999997</v>
      </c>
      <c r="G38" s="14">
        <v>2006</v>
      </c>
      <c r="H38" s="14">
        <v>53.106450299999999</v>
      </c>
      <c r="I38" s="14">
        <v>45.245444900000003</v>
      </c>
      <c r="J38" s="14">
        <v>33.828997100000002</v>
      </c>
      <c r="K38" s="14">
        <v>36.68385</v>
      </c>
      <c r="L38" s="14">
        <v>35.486469999999997</v>
      </c>
      <c r="M38" s="14">
        <v>34.4634754</v>
      </c>
      <c r="N38" s="14">
        <f t="shared" si="0"/>
        <v>0.36299645506527101</v>
      </c>
      <c r="O38" s="14">
        <f t="shared" si="1"/>
        <v>-19.277453199999997</v>
      </c>
      <c r="P38" s="14">
        <f t="shared" si="2"/>
        <v>-16.422600299999999</v>
      </c>
      <c r="Q38" s="14">
        <v>1979</v>
      </c>
      <c r="R38" s="14">
        <v>8</v>
      </c>
      <c r="S38" s="14">
        <v>4</v>
      </c>
      <c r="T38" s="14">
        <v>35.67</v>
      </c>
      <c r="U38" s="14">
        <v>12.1102849</v>
      </c>
    </row>
    <row r="39" spans="2:21">
      <c r="B39" s="14">
        <v>1971</v>
      </c>
      <c r="C39" s="14">
        <v>3</v>
      </c>
      <c r="D39" s="14">
        <v>9</v>
      </c>
      <c r="E39" s="14">
        <v>36.1</v>
      </c>
      <c r="G39" s="14">
        <v>2007</v>
      </c>
      <c r="P39" s="14">
        <f t="shared" si="2"/>
        <v>0</v>
      </c>
      <c r="Q39" s="14">
        <v>1979</v>
      </c>
      <c r="R39" s="14">
        <v>9</v>
      </c>
      <c r="S39" s="14">
        <v>4</v>
      </c>
      <c r="T39" s="14">
        <v>46.045000000000002</v>
      </c>
      <c r="U39" s="14">
        <v>1.6491108999999999</v>
      </c>
    </row>
    <row r="40" spans="2:21">
      <c r="B40" s="14">
        <v>1971</v>
      </c>
      <c r="C40" s="14">
        <v>3</v>
      </c>
      <c r="D40" s="14">
        <v>10</v>
      </c>
      <c r="E40" s="14">
        <v>37.799999999999997</v>
      </c>
      <c r="G40" s="14">
        <v>2008</v>
      </c>
      <c r="H40" s="14">
        <v>76.689059599999993</v>
      </c>
      <c r="I40" s="14">
        <v>67.8763395</v>
      </c>
      <c r="J40" s="14">
        <v>81.781833599999999</v>
      </c>
      <c r="K40" s="14">
        <v>84.468315599999997</v>
      </c>
      <c r="L40" s="14">
        <v>86.091797799999995</v>
      </c>
      <c r="M40" s="14">
        <v>42.282615700000001</v>
      </c>
      <c r="N40" s="14">
        <f t="shared" si="0"/>
        <v>-6.6408090365995376E-2</v>
      </c>
      <c r="O40" s="14">
        <f t="shared" si="1"/>
        <v>5.0927740000000057</v>
      </c>
      <c r="P40" s="14">
        <f t="shared" si="2"/>
        <v>7.7792560000000037</v>
      </c>
      <c r="Q40" s="14">
        <v>1979</v>
      </c>
      <c r="R40" s="14">
        <v>9.1</v>
      </c>
      <c r="S40" s="14">
        <v>4</v>
      </c>
      <c r="T40" s="14">
        <v>38.357500000000002</v>
      </c>
      <c r="U40" s="14">
        <v>6.2252730999999999</v>
      </c>
    </row>
    <row r="41" spans="2:21">
      <c r="B41" s="14">
        <v>1971</v>
      </c>
      <c r="C41" s="14">
        <v>3</v>
      </c>
      <c r="D41" s="14">
        <v>11</v>
      </c>
      <c r="E41" s="14">
        <v>39.299999999999997</v>
      </c>
      <c r="G41" s="14">
        <v>2009</v>
      </c>
      <c r="H41" s="14">
        <v>44.082500000000003</v>
      </c>
      <c r="I41" s="14">
        <v>46.417499999999997</v>
      </c>
      <c r="J41" s="14">
        <v>43.51</v>
      </c>
      <c r="K41" s="14">
        <v>51.094999999999999</v>
      </c>
      <c r="L41" s="14">
        <v>50.222499999999997</v>
      </c>
      <c r="M41" s="14">
        <v>23.14</v>
      </c>
      <c r="N41" s="14">
        <f t="shared" si="0"/>
        <v>1.2987012987013102E-2</v>
      </c>
      <c r="O41" s="14">
        <f t="shared" si="1"/>
        <v>-0.57250000000000512</v>
      </c>
      <c r="P41" s="14">
        <f t="shared" si="2"/>
        <v>7.0124999999999957</v>
      </c>
      <c r="Q41" s="14">
        <v>1979</v>
      </c>
      <c r="R41" s="14">
        <v>10</v>
      </c>
      <c r="S41" s="14">
        <v>4</v>
      </c>
      <c r="T41" s="14">
        <v>32.762500000000003</v>
      </c>
      <c r="U41" s="14">
        <v>12.604883600000001</v>
      </c>
    </row>
    <row r="42" spans="2:21">
      <c r="B42" s="14">
        <v>1971</v>
      </c>
      <c r="C42" s="14">
        <v>3</v>
      </c>
      <c r="D42" s="14">
        <v>12</v>
      </c>
      <c r="E42" s="14">
        <v>36.6</v>
      </c>
      <c r="G42" s="14">
        <v>2010</v>
      </c>
      <c r="H42" s="14">
        <v>24.700080400000001</v>
      </c>
      <c r="I42" s="14">
        <v>24.186455899999999</v>
      </c>
      <c r="J42" s="14">
        <v>23.463007099999999</v>
      </c>
      <c r="K42" s="14">
        <v>24.440632000000001</v>
      </c>
      <c r="L42" s="14">
        <v>23.105435700000001</v>
      </c>
      <c r="M42" s="14">
        <v>13.0204874</v>
      </c>
      <c r="N42" s="14">
        <f t="shared" si="0"/>
        <v>5.008377624552196E-2</v>
      </c>
      <c r="O42" s="14">
        <f t="shared" si="1"/>
        <v>-1.2370733000000023</v>
      </c>
      <c r="P42" s="14">
        <f t="shared" si="2"/>
        <v>-0.25944840000000013</v>
      </c>
      <c r="Q42" s="14">
        <v>1979</v>
      </c>
      <c r="R42" s="14">
        <v>11</v>
      </c>
      <c r="S42" s="14">
        <v>4</v>
      </c>
      <c r="T42" s="14">
        <v>38.585000000000001</v>
      </c>
      <c r="U42" s="14">
        <v>12.688726000000001</v>
      </c>
    </row>
    <row r="43" spans="2:21">
      <c r="B43" s="14">
        <v>1971</v>
      </c>
      <c r="C43" s="14">
        <v>3</v>
      </c>
      <c r="D43" s="14">
        <v>13</v>
      </c>
      <c r="E43" s="14">
        <v>41.1</v>
      </c>
      <c r="G43" s="14">
        <v>2011</v>
      </c>
      <c r="H43" s="14">
        <v>45.116835899999998</v>
      </c>
      <c r="I43" s="14">
        <v>39.7459706</v>
      </c>
      <c r="J43" s="14">
        <v>35.260642500000003</v>
      </c>
      <c r="K43" s="14">
        <v>39.882064900000003</v>
      </c>
      <c r="L43" s="14">
        <v>48.566443499999998</v>
      </c>
      <c r="M43" s="14">
        <v>27.515606900000002</v>
      </c>
      <c r="N43" s="14">
        <f t="shared" si="0"/>
        <v>0.21845932241006283</v>
      </c>
      <c r="O43" s="14">
        <f t="shared" si="1"/>
        <v>-9.8561933999999951</v>
      </c>
      <c r="P43" s="14">
        <f t="shared" si="2"/>
        <v>-5.234770999999995</v>
      </c>
      <c r="Q43" s="14">
        <v>1980</v>
      </c>
      <c r="R43" s="14">
        <v>8</v>
      </c>
      <c r="S43" s="14">
        <v>4</v>
      </c>
      <c r="T43" s="14">
        <v>42.505000000000003</v>
      </c>
      <c r="U43" s="14">
        <v>2.2862122999999999</v>
      </c>
    </row>
    <row r="44" spans="2:21">
      <c r="B44" s="14">
        <v>1971</v>
      </c>
      <c r="C44" s="14">
        <v>3</v>
      </c>
      <c r="D44" s="14">
        <v>14</v>
      </c>
      <c r="E44" s="14">
        <v>36.299999999999997</v>
      </c>
      <c r="G44" s="14">
        <v>2012</v>
      </c>
      <c r="H44" s="14">
        <v>52.6380622</v>
      </c>
      <c r="I44" s="14">
        <v>54.959230499999997</v>
      </c>
      <c r="J44" s="14">
        <v>55.3869118</v>
      </c>
      <c r="K44" s="14">
        <v>55.129072899999997</v>
      </c>
      <c r="L44" s="14">
        <v>58.595059200000001</v>
      </c>
      <c r="M44" s="14">
        <v>27.072902899999999</v>
      </c>
      <c r="N44" s="14">
        <f t="shared" si="0"/>
        <v>-5.2221709635807967E-2</v>
      </c>
      <c r="O44" s="14">
        <f t="shared" si="1"/>
        <v>2.7488495999999998</v>
      </c>
      <c r="P44" s="14">
        <f t="shared" si="2"/>
        <v>2.4910106999999968</v>
      </c>
      <c r="Q44" s="14">
        <v>1980</v>
      </c>
      <c r="R44" s="14">
        <v>9</v>
      </c>
      <c r="S44" s="14">
        <v>4</v>
      </c>
      <c r="T44" s="14">
        <v>47.914999999999999</v>
      </c>
      <c r="U44" s="14">
        <v>3.6668470000000002</v>
      </c>
    </row>
    <row r="45" spans="2:21">
      <c r="B45" s="14">
        <v>1971</v>
      </c>
      <c r="C45" s="14">
        <v>4</v>
      </c>
      <c r="D45" s="14">
        <v>1</v>
      </c>
      <c r="E45" s="14">
        <v>34.5</v>
      </c>
      <c r="G45" s="14">
        <v>2013</v>
      </c>
      <c r="H45" s="14">
        <v>34.951424099999997</v>
      </c>
      <c r="I45" s="14">
        <v>39.050164100000003</v>
      </c>
      <c r="J45" s="14">
        <v>40.0566891</v>
      </c>
      <c r="K45" s="14">
        <v>37.915016100000003</v>
      </c>
      <c r="L45" s="14">
        <v>40.6551045</v>
      </c>
      <c r="M45" s="14">
        <v>23.0102197</v>
      </c>
      <c r="N45" s="14">
        <f t="shared" si="0"/>
        <v>-0.14606743877998385</v>
      </c>
      <c r="O45" s="14">
        <f t="shared" si="1"/>
        <v>5.1052650000000028</v>
      </c>
      <c r="P45" s="14">
        <f t="shared" si="2"/>
        <v>2.9635920000000056</v>
      </c>
      <c r="Q45" s="14">
        <v>1980</v>
      </c>
      <c r="R45" s="14">
        <v>9.1</v>
      </c>
      <c r="S45" s="14">
        <v>4</v>
      </c>
      <c r="T45" s="14">
        <v>52.302500000000002</v>
      </c>
      <c r="U45" s="14">
        <v>1.9025487000000001</v>
      </c>
    </row>
    <row r="46" spans="2:21">
      <c r="B46" s="14">
        <v>1971</v>
      </c>
      <c r="C46" s="14">
        <v>4</v>
      </c>
      <c r="D46" s="14">
        <v>2</v>
      </c>
      <c r="E46" s="14">
        <v>39.299999999999997</v>
      </c>
      <c r="Q46" s="14">
        <v>1980</v>
      </c>
      <c r="R46" s="14">
        <v>10</v>
      </c>
      <c r="S46" s="14">
        <v>4</v>
      </c>
      <c r="T46" s="14">
        <v>51.092500000000001</v>
      </c>
      <c r="U46" s="14">
        <v>3.4959726999999998</v>
      </c>
    </row>
    <row r="47" spans="2:21">
      <c r="B47" s="14">
        <v>1971</v>
      </c>
      <c r="C47" s="14">
        <v>4</v>
      </c>
      <c r="D47" s="14">
        <v>3</v>
      </c>
      <c r="E47" s="14">
        <v>35.1</v>
      </c>
      <c r="N47" s="14">
        <f>AVERAGE(N3:N45)</f>
        <v>-2.6359095673996646E-2</v>
      </c>
      <c r="O47" s="14">
        <f>AVERAGE(O3:O45)</f>
        <v>0.76325276829268252</v>
      </c>
      <c r="P47" s="14">
        <f>AVERAGE(P3:P45)</f>
        <v>2.0558335534883727</v>
      </c>
      <c r="Q47" s="14">
        <v>1980</v>
      </c>
      <c r="R47" s="14">
        <v>11</v>
      </c>
      <c r="S47" s="14">
        <v>4</v>
      </c>
      <c r="T47" s="14">
        <v>52.994999999999997</v>
      </c>
      <c r="U47" s="14">
        <v>1.2257651000000001</v>
      </c>
    </row>
    <row r="48" spans="2:21">
      <c r="B48" s="14">
        <v>1971</v>
      </c>
      <c r="C48" s="14">
        <v>4</v>
      </c>
      <c r="D48" s="14">
        <v>4</v>
      </c>
      <c r="E48" s="14">
        <v>39.6</v>
      </c>
      <c r="Q48" s="14">
        <v>1981</v>
      </c>
      <c r="R48" s="14">
        <v>8</v>
      </c>
      <c r="S48" s="14">
        <v>4</v>
      </c>
      <c r="T48" s="14">
        <v>34.817500000000003</v>
      </c>
      <c r="U48" s="14">
        <v>1.2268218</v>
      </c>
    </row>
    <row r="49" spans="2:21">
      <c r="B49" s="14">
        <v>1971</v>
      </c>
      <c r="C49" s="14">
        <v>4</v>
      </c>
      <c r="D49" s="14">
        <v>5</v>
      </c>
      <c r="E49" s="14">
        <v>35.1</v>
      </c>
      <c r="Q49" s="14">
        <v>1981</v>
      </c>
      <c r="R49" s="14">
        <v>9</v>
      </c>
      <c r="S49" s="14">
        <v>4</v>
      </c>
      <c r="T49" s="14">
        <v>36.784999999999997</v>
      </c>
      <c r="U49" s="14">
        <v>2.3500426000000001</v>
      </c>
    </row>
    <row r="50" spans="2:21">
      <c r="B50" s="14">
        <v>1971</v>
      </c>
      <c r="C50" s="14">
        <v>4</v>
      </c>
      <c r="D50" s="14">
        <v>6</v>
      </c>
      <c r="E50" s="14">
        <v>38.6</v>
      </c>
      <c r="Q50" s="14">
        <v>1981</v>
      </c>
      <c r="R50" s="14">
        <v>9.1</v>
      </c>
      <c r="S50" s="14">
        <v>4</v>
      </c>
      <c r="T50" s="14">
        <v>34.905000000000001</v>
      </c>
      <c r="U50" s="14">
        <v>10.5695616</v>
      </c>
    </row>
    <row r="51" spans="2:21">
      <c r="B51" s="14">
        <v>1971</v>
      </c>
      <c r="C51" s="14">
        <v>4</v>
      </c>
      <c r="D51" s="14">
        <v>7</v>
      </c>
      <c r="E51" s="14">
        <v>40.200000000000003</v>
      </c>
      <c r="Q51" s="14">
        <v>1981</v>
      </c>
      <c r="R51" s="14">
        <v>10</v>
      </c>
      <c r="S51" s="14">
        <v>4</v>
      </c>
      <c r="T51" s="14">
        <v>33.637500000000003</v>
      </c>
      <c r="U51" s="14">
        <v>5.3195072999999997</v>
      </c>
    </row>
    <row r="52" spans="2:21">
      <c r="B52" s="14">
        <v>1971</v>
      </c>
      <c r="C52" s="14">
        <v>4</v>
      </c>
      <c r="D52" s="14">
        <v>8</v>
      </c>
      <c r="E52" s="14">
        <v>30.8</v>
      </c>
      <c r="Q52" s="14">
        <v>1981</v>
      </c>
      <c r="R52" s="14">
        <v>11</v>
      </c>
      <c r="S52" s="14">
        <v>4</v>
      </c>
      <c r="T52" s="14">
        <v>40.777500000000003</v>
      </c>
      <c r="U52" s="14">
        <v>2.92869</v>
      </c>
    </row>
    <row r="53" spans="2:21">
      <c r="B53" s="14">
        <v>1971</v>
      </c>
      <c r="C53" s="14">
        <v>4</v>
      </c>
      <c r="D53" s="14">
        <v>9</v>
      </c>
      <c r="E53" s="14">
        <v>28</v>
      </c>
      <c r="Q53" s="14">
        <v>1982</v>
      </c>
      <c r="R53" s="14">
        <v>8</v>
      </c>
      <c r="S53" s="14">
        <v>4</v>
      </c>
      <c r="T53" s="14">
        <v>16.88</v>
      </c>
      <c r="U53" s="14">
        <v>2.5433180000000002</v>
      </c>
    </row>
    <row r="54" spans="2:21">
      <c r="B54" s="14">
        <v>1971</v>
      </c>
      <c r="C54" s="14">
        <v>4</v>
      </c>
      <c r="D54" s="14">
        <v>10</v>
      </c>
      <c r="E54" s="14">
        <v>36.4</v>
      </c>
      <c r="Q54" s="14">
        <v>1982</v>
      </c>
      <c r="R54" s="14">
        <v>9</v>
      </c>
      <c r="S54" s="14">
        <v>4</v>
      </c>
      <c r="T54" s="14">
        <v>26.164999999999999</v>
      </c>
      <c r="U54" s="14">
        <v>3.8351228000000002</v>
      </c>
    </row>
    <row r="55" spans="2:21">
      <c r="B55" s="14">
        <v>1971</v>
      </c>
      <c r="C55" s="14">
        <v>4</v>
      </c>
      <c r="D55" s="14">
        <v>11</v>
      </c>
      <c r="E55" s="14">
        <v>29.8</v>
      </c>
      <c r="Q55" s="14">
        <v>1982</v>
      </c>
      <c r="R55" s="14">
        <v>9.1</v>
      </c>
      <c r="S55" s="14">
        <v>4</v>
      </c>
      <c r="T55" s="14">
        <v>32.729999999999997</v>
      </c>
      <c r="U55" s="14">
        <v>5.3924515</v>
      </c>
    </row>
    <row r="56" spans="2:21">
      <c r="B56" s="14">
        <v>1971</v>
      </c>
      <c r="C56" s="14">
        <v>4</v>
      </c>
      <c r="D56" s="14">
        <v>12</v>
      </c>
      <c r="E56" s="14">
        <v>40.200000000000003</v>
      </c>
      <c r="Q56" s="14">
        <v>1982</v>
      </c>
      <c r="R56" s="14">
        <v>10</v>
      </c>
      <c r="S56" s="14">
        <v>4</v>
      </c>
      <c r="T56" s="14">
        <v>33.82</v>
      </c>
      <c r="U56" s="14">
        <v>2.7774448999999999</v>
      </c>
    </row>
    <row r="57" spans="2:21">
      <c r="B57" s="14">
        <v>1971</v>
      </c>
      <c r="C57" s="14">
        <v>4</v>
      </c>
      <c r="D57" s="14">
        <v>13</v>
      </c>
      <c r="E57" s="14">
        <v>34.799999999999997</v>
      </c>
      <c r="Q57" s="14">
        <v>1982</v>
      </c>
      <c r="R57" s="14">
        <v>11</v>
      </c>
      <c r="S57" s="14">
        <v>4</v>
      </c>
      <c r="T57" s="14">
        <v>34.392499999999998</v>
      </c>
      <c r="U57" s="14">
        <v>1.3506634</v>
      </c>
    </row>
    <row r="58" spans="2:21">
      <c r="B58" s="14">
        <v>1971</v>
      </c>
      <c r="C58" s="14">
        <v>4</v>
      </c>
      <c r="D58" s="14">
        <v>14</v>
      </c>
      <c r="E58" s="14">
        <v>31</v>
      </c>
      <c r="Q58" s="14">
        <v>1983</v>
      </c>
      <c r="R58" s="14">
        <v>8</v>
      </c>
      <c r="S58" s="14">
        <v>4</v>
      </c>
      <c r="T58" s="14">
        <v>44.377499999999998</v>
      </c>
      <c r="U58" s="14">
        <v>4.4611311999999996</v>
      </c>
    </row>
    <row r="59" spans="2:21">
      <c r="B59" s="14">
        <v>1972</v>
      </c>
      <c r="C59" s="14">
        <v>1</v>
      </c>
      <c r="D59" s="14">
        <v>1</v>
      </c>
      <c r="E59" s="14">
        <v>29.64</v>
      </c>
      <c r="Q59" s="14">
        <v>1983</v>
      </c>
      <c r="R59" s="14">
        <v>9</v>
      </c>
      <c r="S59" s="14">
        <v>4</v>
      </c>
      <c r="T59" s="14">
        <v>46.3125</v>
      </c>
      <c r="U59" s="14">
        <v>6.0548734</v>
      </c>
    </row>
    <row r="60" spans="2:21">
      <c r="B60" s="14">
        <v>1972</v>
      </c>
      <c r="C60" s="14">
        <v>1</v>
      </c>
      <c r="D60" s="14">
        <v>2</v>
      </c>
      <c r="E60" s="14">
        <v>28.31</v>
      </c>
      <c r="Q60" s="14">
        <v>1983</v>
      </c>
      <c r="R60" s="14">
        <v>9.1</v>
      </c>
      <c r="S60" s="14">
        <v>4</v>
      </c>
      <c r="T60" s="14">
        <v>51.0625</v>
      </c>
      <c r="U60" s="14">
        <v>2.4040989000000001</v>
      </c>
    </row>
    <row r="61" spans="2:21">
      <c r="B61" s="14">
        <v>1972</v>
      </c>
      <c r="C61" s="14">
        <v>1</v>
      </c>
      <c r="D61" s="14">
        <v>3</v>
      </c>
      <c r="E61" s="14">
        <v>30.98</v>
      </c>
      <c r="Q61" s="14">
        <v>1983</v>
      </c>
      <c r="R61" s="14">
        <v>10</v>
      </c>
      <c r="S61" s="14">
        <v>4</v>
      </c>
      <c r="T61" s="14">
        <v>50.73</v>
      </c>
      <c r="U61" s="14">
        <v>1.7827881000000001</v>
      </c>
    </row>
    <row r="62" spans="2:21">
      <c r="B62" s="14">
        <v>1972</v>
      </c>
      <c r="C62" s="14">
        <v>1</v>
      </c>
      <c r="D62" s="14">
        <v>4</v>
      </c>
      <c r="E62" s="14">
        <v>28.31</v>
      </c>
      <c r="Q62" s="14">
        <v>1983</v>
      </c>
      <c r="R62" s="14">
        <v>11</v>
      </c>
      <c r="S62" s="14">
        <v>4</v>
      </c>
      <c r="T62" s="14">
        <v>48.612499999999997</v>
      </c>
      <c r="U62" s="14">
        <v>5.6154985999999996</v>
      </c>
    </row>
    <row r="63" spans="2:21">
      <c r="B63" s="14">
        <v>1972</v>
      </c>
      <c r="C63" s="14">
        <v>1</v>
      </c>
      <c r="D63" s="14">
        <v>5</v>
      </c>
      <c r="E63" s="14">
        <v>30.85</v>
      </c>
      <c r="Q63" s="14">
        <v>1984</v>
      </c>
      <c r="R63" s="14">
        <v>8</v>
      </c>
      <c r="S63" s="14">
        <v>4</v>
      </c>
      <c r="T63" s="14">
        <v>36.722499999999997</v>
      </c>
      <c r="U63" s="14">
        <v>4.0282698999999997</v>
      </c>
    </row>
    <row r="64" spans="2:21">
      <c r="B64" s="14">
        <v>1972</v>
      </c>
      <c r="C64" s="14">
        <v>1</v>
      </c>
      <c r="D64" s="14">
        <v>6</v>
      </c>
      <c r="E64" s="14">
        <v>24.2</v>
      </c>
      <c r="Q64" s="14">
        <v>1984</v>
      </c>
      <c r="R64" s="14">
        <v>9</v>
      </c>
      <c r="S64" s="14">
        <v>4</v>
      </c>
      <c r="T64" s="14">
        <v>41.26</v>
      </c>
      <c r="U64" s="14">
        <v>5.7393378999999998</v>
      </c>
    </row>
    <row r="65" spans="2:21">
      <c r="B65" s="14">
        <v>1972</v>
      </c>
      <c r="C65" s="14">
        <v>1</v>
      </c>
      <c r="D65" s="14">
        <v>7</v>
      </c>
      <c r="E65" s="14">
        <v>25.05</v>
      </c>
      <c r="Q65" s="14">
        <v>1984</v>
      </c>
      <c r="R65" s="14">
        <v>9.1</v>
      </c>
      <c r="S65" s="14">
        <v>4</v>
      </c>
      <c r="T65" s="14">
        <v>44.6175</v>
      </c>
      <c r="U65" s="14">
        <v>4.7703344999999997</v>
      </c>
    </row>
    <row r="66" spans="2:21">
      <c r="B66" s="14">
        <v>1972</v>
      </c>
      <c r="C66" s="14">
        <v>1</v>
      </c>
      <c r="D66" s="14">
        <v>8</v>
      </c>
      <c r="E66" s="14">
        <v>28.43</v>
      </c>
      <c r="Q66" s="14">
        <v>1984</v>
      </c>
      <c r="R66" s="14">
        <v>10</v>
      </c>
      <c r="S66" s="14">
        <v>4</v>
      </c>
      <c r="T66" s="14">
        <v>42.652500000000003</v>
      </c>
      <c r="U66" s="14">
        <v>4.8037858</v>
      </c>
    </row>
    <row r="67" spans="2:21">
      <c r="B67" s="14">
        <v>1972</v>
      </c>
      <c r="C67" s="14">
        <v>1</v>
      </c>
      <c r="D67" s="14">
        <v>9</v>
      </c>
      <c r="E67" s="14">
        <v>26.86</v>
      </c>
      <c r="Q67" s="14">
        <v>1984</v>
      </c>
      <c r="R67" s="14">
        <v>11</v>
      </c>
      <c r="S67" s="14">
        <v>4</v>
      </c>
      <c r="T67" s="14">
        <v>50.667499999999997</v>
      </c>
      <c r="U67" s="14">
        <v>6.5224605999999996</v>
      </c>
    </row>
    <row r="68" spans="2:21">
      <c r="B68" s="14">
        <v>1972</v>
      </c>
      <c r="C68" s="14">
        <v>1</v>
      </c>
      <c r="D68" s="14">
        <v>10</v>
      </c>
      <c r="E68" s="14">
        <v>29.04</v>
      </c>
      <c r="Q68" s="14">
        <v>1985</v>
      </c>
      <c r="R68" s="14">
        <v>8</v>
      </c>
      <c r="S68" s="14">
        <v>4</v>
      </c>
      <c r="T68" s="14">
        <v>30.672499999999999</v>
      </c>
      <c r="U68" s="14">
        <v>1.2917269</v>
      </c>
    </row>
    <row r="69" spans="2:21">
      <c r="B69" s="14">
        <v>1972</v>
      </c>
      <c r="C69" s="14">
        <v>1</v>
      </c>
      <c r="D69" s="14">
        <v>11</v>
      </c>
      <c r="E69" s="14">
        <v>27.95</v>
      </c>
      <c r="Q69" s="14">
        <v>1985</v>
      </c>
      <c r="R69" s="14">
        <v>9</v>
      </c>
      <c r="S69" s="14">
        <v>4</v>
      </c>
      <c r="T69" s="14">
        <v>35.027500000000003</v>
      </c>
      <c r="U69" s="14">
        <v>2.3443603</v>
      </c>
    </row>
    <row r="70" spans="2:21">
      <c r="B70" s="14">
        <v>1972</v>
      </c>
      <c r="C70" s="14">
        <v>1</v>
      </c>
      <c r="D70" s="14">
        <v>12</v>
      </c>
      <c r="E70" s="14">
        <v>29.89</v>
      </c>
      <c r="Q70" s="14">
        <v>1985</v>
      </c>
      <c r="R70" s="14">
        <v>9.1</v>
      </c>
      <c r="S70" s="14">
        <v>4</v>
      </c>
      <c r="T70" s="14">
        <v>34.664999999999999</v>
      </c>
      <c r="U70" s="14">
        <v>3.8157961</v>
      </c>
    </row>
    <row r="71" spans="2:21">
      <c r="B71" s="14">
        <v>1972</v>
      </c>
      <c r="C71" s="14">
        <v>1</v>
      </c>
      <c r="D71" s="14">
        <v>13</v>
      </c>
      <c r="E71" s="14">
        <v>24.2</v>
      </c>
      <c r="Q71" s="14">
        <v>1985</v>
      </c>
      <c r="R71" s="14">
        <v>10</v>
      </c>
      <c r="S71" s="14">
        <v>4</v>
      </c>
      <c r="T71" s="14">
        <v>35.270000000000003</v>
      </c>
      <c r="U71" s="14">
        <v>1.8847281</v>
      </c>
    </row>
    <row r="72" spans="2:21">
      <c r="B72" s="14">
        <v>1972</v>
      </c>
      <c r="C72" s="14">
        <v>1</v>
      </c>
      <c r="D72" s="14">
        <v>14</v>
      </c>
      <c r="E72" s="14">
        <v>26.62</v>
      </c>
      <c r="Q72" s="14">
        <v>1985</v>
      </c>
      <c r="R72" s="14">
        <v>11</v>
      </c>
      <c r="S72" s="14">
        <v>4</v>
      </c>
      <c r="T72" s="14">
        <v>34.817500000000003</v>
      </c>
      <c r="U72" s="14">
        <v>3.1403436999999998</v>
      </c>
    </row>
    <row r="73" spans="2:21">
      <c r="B73" s="14">
        <v>1972</v>
      </c>
      <c r="C73" s="14">
        <v>2</v>
      </c>
      <c r="D73" s="14">
        <v>1</v>
      </c>
      <c r="E73" s="14">
        <v>29.52</v>
      </c>
      <c r="Q73" s="14">
        <v>1986</v>
      </c>
      <c r="R73" s="14">
        <v>8</v>
      </c>
      <c r="S73" s="14">
        <v>4</v>
      </c>
      <c r="T73" s="14">
        <v>40.8675</v>
      </c>
      <c r="U73" s="14">
        <v>2.7305600999999999</v>
      </c>
    </row>
    <row r="74" spans="2:21">
      <c r="B74" s="14">
        <v>1972</v>
      </c>
      <c r="C74" s="14">
        <v>2</v>
      </c>
      <c r="D74" s="14">
        <v>2</v>
      </c>
      <c r="E74" s="14">
        <v>27.1</v>
      </c>
      <c r="Q74" s="14">
        <v>1986</v>
      </c>
      <c r="R74" s="14">
        <v>9</v>
      </c>
      <c r="S74" s="14">
        <v>4</v>
      </c>
      <c r="T74" s="14">
        <v>43.65</v>
      </c>
      <c r="U74" s="14">
        <v>1.9220302</v>
      </c>
    </row>
    <row r="75" spans="2:21">
      <c r="B75" s="14">
        <v>1972</v>
      </c>
      <c r="C75" s="14">
        <v>2</v>
      </c>
      <c r="D75" s="14">
        <v>3</v>
      </c>
      <c r="E75" s="14">
        <v>28.43</v>
      </c>
      <c r="Q75" s="14">
        <v>1986</v>
      </c>
      <c r="R75" s="14">
        <v>9.1</v>
      </c>
      <c r="S75" s="14">
        <v>4</v>
      </c>
      <c r="T75" s="14">
        <v>44.467500000000001</v>
      </c>
      <c r="U75" s="14">
        <v>2.3770623</v>
      </c>
    </row>
    <row r="76" spans="2:21">
      <c r="B76" s="14">
        <v>1972</v>
      </c>
      <c r="C76" s="14">
        <v>2</v>
      </c>
      <c r="D76" s="14">
        <v>4</v>
      </c>
      <c r="E76" s="14">
        <v>26.01</v>
      </c>
      <c r="Q76" s="14">
        <v>1986</v>
      </c>
      <c r="R76" s="14">
        <v>10</v>
      </c>
      <c r="S76" s="14">
        <v>4</v>
      </c>
      <c r="T76" s="14">
        <v>44.192500000000003</v>
      </c>
      <c r="U76" s="14">
        <v>3.2230458999999998</v>
      </c>
    </row>
    <row r="77" spans="2:21">
      <c r="B77" s="14">
        <v>1972</v>
      </c>
      <c r="C77" s="14">
        <v>2</v>
      </c>
      <c r="D77" s="14">
        <v>5</v>
      </c>
      <c r="E77" s="14">
        <v>26.14</v>
      </c>
      <c r="Q77" s="14">
        <v>1986</v>
      </c>
      <c r="R77" s="14">
        <v>11</v>
      </c>
      <c r="S77" s="14">
        <v>4</v>
      </c>
      <c r="T77" s="14">
        <v>46.402500000000003</v>
      </c>
      <c r="U77" s="14">
        <v>2.9681348999999999</v>
      </c>
    </row>
    <row r="78" spans="2:21">
      <c r="B78" s="14">
        <v>1972</v>
      </c>
      <c r="C78" s="14">
        <v>2</v>
      </c>
      <c r="D78" s="14">
        <v>6</v>
      </c>
      <c r="E78" s="14">
        <v>21.05</v>
      </c>
      <c r="Q78" s="14">
        <v>1987</v>
      </c>
      <c r="R78" s="14">
        <v>8</v>
      </c>
      <c r="S78" s="14">
        <v>4</v>
      </c>
      <c r="T78" s="14">
        <v>37.237499999999997</v>
      </c>
      <c r="U78" s="14">
        <v>6.7636744000000002</v>
      </c>
    </row>
    <row r="79" spans="2:21">
      <c r="B79" s="14">
        <v>1972</v>
      </c>
      <c r="C79" s="14">
        <v>2</v>
      </c>
      <c r="D79" s="14">
        <v>7</v>
      </c>
      <c r="E79" s="14">
        <v>22.99</v>
      </c>
      <c r="Q79" s="14">
        <v>1987</v>
      </c>
      <c r="R79" s="14">
        <v>9</v>
      </c>
      <c r="S79" s="14">
        <v>4</v>
      </c>
      <c r="T79" s="14">
        <v>39.567500000000003</v>
      </c>
      <c r="U79" s="14">
        <v>6.4796573000000004</v>
      </c>
    </row>
    <row r="80" spans="2:21">
      <c r="B80" s="14">
        <v>1972</v>
      </c>
      <c r="C80" s="14">
        <v>2</v>
      </c>
      <c r="D80" s="14">
        <v>8</v>
      </c>
      <c r="E80" s="14">
        <v>28.31</v>
      </c>
      <c r="Q80" s="14">
        <v>1987</v>
      </c>
      <c r="R80" s="14">
        <v>9.1</v>
      </c>
      <c r="S80" s="14">
        <v>4</v>
      </c>
      <c r="T80" s="14">
        <v>42.652500000000003</v>
      </c>
      <c r="U80" s="14">
        <v>0.861873</v>
      </c>
    </row>
    <row r="81" spans="2:21">
      <c r="B81" s="14">
        <v>1972</v>
      </c>
      <c r="C81" s="14">
        <v>2</v>
      </c>
      <c r="D81" s="14">
        <v>9</v>
      </c>
      <c r="E81" s="14">
        <v>21.78</v>
      </c>
      <c r="Q81" s="14">
        <v>1987</v>
      </c>
      <c r="R81" s="14">
        <v>10</v>
      </c>
      <c r="S81" s="14">
        <v>4</v>
      </c>
      <c r="T81" s="14">
        <v>40.93</v>
      </c>
      <c r="U81" s="14">
        <v>6.7069019000000001</v>
      </c>
    </row>
    <row r="82" spans="2:21">
      <c r="B82" s="14">
        <v>1972</v>
      </c>
      <c r="C82" s="14">
        <v>2</v>
      </c>
      <c r="D82" s="14">
        <v>10</v>
      </c>
      <c r="E82" s="14">
        <v>23.59</v>
      </c>
      <c r="Q82" s="14">
        <v>1987</v>
      </c>
      <c r="R82" s="14">
        <v>11</v>
      </c>
      <c r="S82" s="14">
        <v>4</v>
      </c>
      <c r="T82" s="14">
        <v>36.842500000000001</v>
      </c>
      <c r="U82" s="14">
        <v>4.1219200999999996</v>
      </c>
    </row>
    <row r="83" spans="2:21">
      <c r="B83" s="14">
        <v>1972</v>
      </c>
      <c r="C83" s="14">
        <v>2</v>
      </c>
      <c r="D83" s="14">
        <v>11</v>
      </c>
      <c r="E83" s="14">
        <v>24.2</v>
      </c>
      <c r="Q83" s="14">
        <v>1988</v>
      </c>
      <c r="R83" s="14">
        <v>8</v>
      </c>
      <c r="S83" s="14">
        <v>4</v>
      </c>
      <c r="T83" s="14">
        <v>62.92</v>
      </c>
      <c r="U83" s="14">
        <v>2.4944071000000001</v>
      </c>
    </row>
    <row r="84" spans="2:21">
      <c r="B84" s="14">
        <v>1972</v>
      </c>
      <c r="C84" s="14">
        <v>2</v>
      </c>
      <c r="D84" s="14">
        <v>12</v>
      </c>
      <c r="E84" s="14">
        <v>24.32</v>
      </c>
      <c r="Q84" s="14">
        <v>1988</v>
      </c>
      <c r="R84" s="14">
        <v>9</v>
      </c>
      <c r="S84" s="14">
        <v>4</v>
      </c>
      <c r="T84" s="14">
        <v>60.41</v>
      </c>
      <c r="U84" s="14">
        <v>6.8092975999999998</v>
      </c>
    </row>
    <row r="85" spans="2:21">
      <c r="B85" s="14">
        <v>1972</v>
      </c>
      <c r="C85" s="14">
        <v>2</v>
      </c>
      <c r="D85" s="14">
        <v>13</v>
      </c>
      <c r="E85" s="14">
        <v>21.3</v>
      </c>
      <c r="Q85" s="14">
        <v>1988</v>
      </c>
      <c r="R85" s="14">
        <v>9.1</v>
      </c>
      <c r="S85" s="14">
        <v>4</v>
      </c>
      <c r="T85" s="14">
        <v>57.292499999999997</v>
      </c>
      <c r="U85" s="14">
        <v>7.0736052999999997</v>
      </c>
    </row>
    <row r="86" spans="2:21">
      <c r="B86" s="14">
        <v>1972</v>
      </c>
      <c r="C86" s="14">
        <v>2</v>
      </c>
      <c r="D86" s="14">
        <v>14</v>
      </c>
      <c r="E86" s="14">
        <v>23.84</v>
      </c>
      <c r="Q86" s="14">
        <v>1988</v>
      </c>
      <c r="R86" s="14">
        <v>10</v>
      </c>
      <c r="S86" s="14">
        <v>4</v>
      </c>
      <c r="T86" s="14">
        <v>59.35</v>
      </c>
      <c r="U86" s="14">
        <v>4.4091345000000004</v>
      </c>
    </row>
    <row r="87" spans="2:21">
      <c r="B87" s="14">
        <v>1972</v>
      </c>
      <c r="C87" s="14">
        <v>3</v>
      </c>
      <c r="D87" s="14">
        <v>1</v>
      </c>
      <c r="E87" s="14">
        <v>25.41</v>
      </c>
      <c r="Q87" s="14">
        <v>1988</v>
      </c>
      <c r="R87" s="14">
        <v>11</v>
      </c>
      <c r="S87" s="14">
        <v>4</v>
      </c>
      <c r="T87" s="14">
        <v>61.012500000000003</v>
      </c>
      <c r="U87" s="14">
        <v>6.0309445000000004</v>
      </c>
    </row>
    <row r="88" spans="2:21">
      <c r="B88" s="14">
        <v>1972</v>
      </c>
      <c r="C88" s="14">
        <v>3</v>
      </c>
      <c r="D88" s="14">
        <v>2</v>
      </c>
      <c r="E88" s="14">
        <v>27.83</v>
      </c>
      <c r="Q88" s="14">
        <v>1989</v>
      </c>
      <c r="R88" s="14">
        <v>8</v>
      </c>
      <c r="S88" s="14">
        <v>4</v>
      </c>
      <c r="T88" s="14">
        <v>42.5</v>
      </c>
      <c r="U88" s="14">
        <v>4.5968830000000001</v>
      </c>
    </row>
    <row r="89" spans="2:21">
      <c r="B89" s="14">
        <v>1972</v>
      </c>
      <c r="C89" s="14">
        <v>3</v>
      </c>
      <c r="D89" s="14">
        <v>3</v>
      </c>
      <c r="E89" s="14">
        <v>27.83</v>
      </c>
      <c r="Q89" s="14">
        <v>1989</v>
      </c>
      <c r="R89" s="14">
        <v>9</v>
      </c>
      <c r="S89" s="14">
        <v>4</v>
      </c>
      <c r="T89" s="14">
        <v>41.23</v>
      </c>
      <c r="U89" s="14">
        <v>2.4370883999999999</v>
      </c>
    </row>
    <row r="90" spans="2:21">
      <c r="B90" s="14">
        <v>1972</v>
      </c>
      <c r="C90" s="14">
        <v>3</v>
      </c>
      <c r="D90" s="14">
        <v>4</v>
      </c>
      <c r="E90" s="14">
        <v>23.35</v>
      </c>
      <c r="Q90" s="14">
        <v>1989</v>
      </c>
      <c r="R90" s="14">
        <v>9.1</v>
      </c>
      <c r="S90" s="14">
        <v>4</v>
      </c>
      <c r="T90" s="14">
        <v>39.534999999999997</v>
      </c>
      <c r="U90" s="14">
        <v>2.359216</v>
      </c>
    </row>
    <row r="91" spans="2:21">
      <c r="B91" s="14">
        <v>1972</v>
      </c>
      <c r="C91" s="14">
        <v>3</v>
      </c>
      <c r="D91" s="14">
        <v>5</v>
      </c>
      <c r="E91" s="14">
        <v>22.51</v>
      </c>
      <c r="Q91" s="14">
        <v>1989</v>
      </c>
      <c r="R91" s="14">
        <v>10</v>
      </c>
      <c r="S91" s="14">
        <v>4</v>
      </c>
      <c r="T91" s="14">
        <v>40.717500000000001</v>
      </c>
      <c r="U91" s="14">
        <v>5.5382389999999999</v>
      </c>
    </row>
    <row r="92" spans="2:21">
      <c r="B92" s="14">
        <v>1972</v>
      </c>
      <c r="C92" s="14">
        <v>3</v>
      </c>
      <c r="D92" s="14">
        <v>6</v>
      </c>
      <c r="E92" s="14">
        <v>24.8</v>
      </c>
      <c r="Q92" s="14">
        <v>1989</v>
      </c>
      <c r="R92" s="14">
        <v>11</v>
      </c>
      <c r="S92" s="14">
        <v>4</v>
      </c>
      <c r="T92" s="14">
        <v>37.842500000000001</v>
      </c>
      <c r="U92" s="14">
        <v>3.7995559000000001</v>
      </c>
    </row>
    <row r="93" spans="2:21">
      <c r="B93" s="14">
        <v>1972</v>
      </c>
      <c r="C93" s="14">
        <v>3</v>
      </c>
      <c r="D93" s="14">
        <v>7</v>
      </c>
      <c r="E93" s="14">
        <v>21.05</v>
      </c>
      <c r="Q93" s="14">
        <v>1990</v>
      </c>
      <c r="R93" s="14">
        <v>8</v>
      </c>
      <c r="S93" s="14">
        <v>4</v>
      </c>
      <c r="T93" s="14">
        <v>50.91</v>
      </c>
      <c r="U93" s="14">
        <v>3.4872912</v>
      </c>
    </row>
    <row r="94" spans="2:21">
      <c r="B94" s="14">
        <v>1972</v>
      </c>
      <c r="C94" s="14">
        <v>3</v>
      </c>
      <c r="D94" s="14">
        <v>8</v>
      </c>
      <c r="E94" s="14">
        <v>28.19</v>
      </c>
      <c r="Q94" s="14">
        <v>1990</v>
      </c>
      <c r="R94" s="14">
        <v>9</v>
      </c>
      <c r="S94" s="14">
        <v>4</v>
      </c>
      <c r="T94" s="14">
        <v>50.85</v>
      </c>
      <c r="U94" s="14">
        <v>4.3115581000000001</v>
      </c>
    </row>
    <row r="95" spans="2:21">
      <c r="B95" s="14">
        <v>1972</v>
      </c>
      <c r="C95" s="14">
        <v>3</v>
      </c>
      <c r="D95" s="14">
        <v>9</v>
      </c>
      <c r="E95" s="14">
        <v>20.69</v>
      </c>
      <c r="Q95" s="14">
        <v>1990</v>
      </c>
      <c r="R95" s="14">
        <v>9.1</v>
      </c>
      <c r="S95" s="14">
        <v>4</v>
      </c>
      <c r="T95" s="14">
        <v>49.274999999999999</v>
      </c>
      <c r="U95" s="14">
        <v>3.5286493999999999</v>
      </c>
    </row>
    <row r="96" spans="2:21">
      <c r="B96" s="14">
        <v>1972</v>
      </c>
      <c r="C96" s="14">
        <v>3</v>
      </c>
      <c r="D96" s="14">
        <v>10</v>
      </c>
      <c r="E96" s="14">
        <v>25.53</v>
      </c>
      <c r="Q96" s="14">
        <v>1990</v>
      </c>
      <c r="R96" s="14">
        <v>10</v>
      </c>
      <c r="S96" s="14">
        <v>4</v>
      </c>
      <c r="T96" s="14">
        <v>53.875</v>
      </c>
      <c r="U96" s="14">
        <v>2.1580314999999999</v>
      </c>
    </row>
    <row r="97" spans="2:21">
      <c r="B97" s="14">
        <v>1972</v>
      </c>
      <c r="C97" s="14">
        <v>3</v>
      </c>
      <c r="D97" s="14">
        <v>11</v>
      </c>
      <c r="E97" s="14">
        <v>24.2</v>
      </c>
      <c r="Q97" s="14">
        <v>1990</v>
      </c>
      <c r="R97" s="14">
        <v>11</v>
      </c>
      <c r="S97" s="14">
        <v>4</v>
      </c>
      <c r="T97" s="14">
        <v>48.672499999999999</v>
      </c>
      <c r="U97" s="14">
        <v>4.3540201999999999</v>
      </c>
    </row>
    <row r="98" spans="2:21">
      <c r="B98" s="14">
        <v>1972</v>
      </c>
      <c r="C98" s="14">
        <v>3</v>
      </c>
      <c r="D98" s="14">
        <v>12</v>
      </c>
      <c r="E98" s="14">
        <v>21.54</v>
      </c>
      <c r="Q98" s="14">
        <v>1991</v>
      </c>
      <c r="R98" s="14">
        <v>8</v>
      </c>
      <c r="S98" s="14">
        <v>4</v>
      </c>
      <c r="T98" s="14">
        <v>29.767499999999998</v>
      </c>
      <c r="U98" s="14">
        <v>4.1376673999999998</v>
      </c>
    </row>
    <row r="99" spans="2:21">
      <c r="B99" s="14">
        <v>1972</v>
      </c>
      <c r="C99" s="14">
        <v>3</v>
      </c>
      <c r="D99" s="14">
        <v>13</v>
      </c>
      <c r="E99" s="14">
        <v>21.3</v>
      </c>
      <c r="Q99" s="14">
        <v>1991</v>
      </c>
      <c r="R99" s="14">
        <v>9</v>
      </c>
      <c r="S99" s="14">
        <v>4</v>
      </c>
      <c r="T99" s="14">
        <v>29.1</v>
      </c>
      <c r="U99" s="14">
        <v>4.4978883999999999</v>
      </c>
    </row>
    <row r="100" spans="2:21">
      <c r="B100" s="14">
        <v>1972</v>
      </c>
      <c r="C100" s="14">
        <v>3</v>
      </c>
      <c r="D100" s="14">
        <v>14</v>
      </c>
      <c r="E100" s="14">
        <v>23.47</v>
      </c>
      <c r="Q100" s="14">
        <v>1991</v>
      </c>
      <c r="R100" s="14">
        <v>9.1</v>
      </c>
      <c r="S100" s="14">
        <v>4</v>
      </c>
      <c r="T100" s="14">
        <v>28.98</v>
      </c>
      <c r="U100" s="14">
        <v>3.2847425000000001</v>
      </c>
    </row>
    <row r="101" spans="2:21">
      <c r="B101" s="14">
        <v>1972</v>
      </c>
      <c r="C101" s="14">
        <v>4</v>
      </c>
      <c r="D101" s="14">
        <v>1</v>
      </c>
      <c r="E101" s="14">
        <v>27.35</v>
      </c>
      <c r="Q101" s="14">
        <v>1991</v>
      </c>
      <c r="R101" s="14">
        <v>10</v>
      </c>
      <c r="S101" s="14">
        <v>4</v>
      </c>
      <c r="T101" s="14">
        <v>29.28</v>
      </c>
      <c r="U101" s="14">
        <v>4.7701222999999997</v>
      </c>
    </row>
    <row r="102" spans="2:21">
      <c r="B102" s="14">
        <v>1972</v>
      </c>
      <c r="C102" s="14">
        <v>4</v>
      </c>
      <c r="D102" s="14">
        <v>2</v>
      </c>
      <c r="E102" s="14">
        <v>28.56</v>
      </c>
      <c r="Q102" s="14">
        <v>1991</v>
      </c>
      <c r="R102" s="14">
        <v>11</v>
      </c>
      <c r="S102" s="14">
        <v>4</v>
      </c>
      <c r="T102" s="14">
        <v>30.34</v>
      </c>
      <c r="U102" s="14">
        <v>2.8665194000000001</v>
      </c>
    </row>
    <row r="103" spans="2:21">
      <c r="B103" s="14">
        <v>1972</v>
      </c>
      <c r="C103" s="14">
        <v>4</v>
      </c>
      <c r="D103" s="14">
        <v>3</v>
      </c>
      <c r="E103" s="14">
        <v>22.99</v>
      </c>
      <c r="Q103" s="14">
        <v>1992</v>
      </c>
      <c r="R103" s="14">
        <v>8</v>
      </c>
      <c r="S103" s="14">
        <v>4</v>
      </c>
      <c r="T103" s="14">
        <v>42.582925000000003</v>
      </c>
      <c r="U103" s="14">
        <v>2.4090322</v>
      </c>
    </row>
    <row r="104" spans="2:21">
      <c r="B104" s="14">
        <v>1972</v>
      </c>
      <c r="C104" s="14">
        <v>4</v>
      </c>
      <c r="D104" s="14">
        <v>4</v>
      </c>
      <c r="E104" s="14">
        <v>23.84</v>
      </c>
      <c r="Q104" s="14">
        <v>1992</v>
      </c>
      <c r="R104" s="14">
        <v>9</v>
      </c>
      <c r="S104" s="14">
        <v>4</v>
      </c>
      <c r="T104" s="14">
        <v>39.122324999999996</v>
      </c>
      <c r="U104" s="14">
        <v>2.9953202999999999</v>
      </c>
    </row>
    <row r="105" spans="2:21">
      <c r="B105" s="14">
        <v>1972</v>
      </c>
      <c r="C105" s="14">
        <v>4</v>
      </c>
      <c r="D105" s="14">
        <v>5</v>
      </c>
      <c r="E105" s="14">
        <v>20.57</v>
      </c>
      <c r="Q105" s="14">
        <v>1992</v>
      </c>
      <c r="R105" s="14">
        <v>9.1</v>
      </c>
      <c r="S105" s="14">
        <v>4</v>
      </c>
      <c r="T105" s="14">
        <v>38.242049999999999</v>
      </c>
      <c r="U105" s="14">
        <v>3.5612872000000002</v>
      </c>
    </row>
    <row r="106" spans="2:21">
      <c r="B106" s="14">
        <v>1972</v>
      </c>
      <c r="C106" s="14">
        <v>4</v>
      </c>
      <c r="D106" s="14">
        <v>6</v>
      </c>
      <c r="E106" s="14">
        <v>22.14</v>
      </c>
      <c r="Q106" s="14">
        <v>1992</v>
      </c>
      <c r="R106" s="14">
        <v>10</v>
      </c>
      <c r="S106" s="14">
        <v>4</v>
      </c>
      <c r="T106" s="14">
        <v>37.473700000000001</v>
      </c>
      <c r="U106" s="14">
        <v>2.4328123000000001</v>
      </c>
    </row>
    <row r="107" spans="2:21">
      <c r="B107" s="14">
        <v>1972</v>
      </c>
      <c r="C107" s="14">
        <v>4</v>
      </c>
      <c r="D107" s="14">
        <v>7</v>
      </c>
      <c r="E107" s="14">
        <v>18.27</v>
      </c>
      <c r="Q107" s="14">
        <v>1992</v>
      </c>
      <c r="R107" s="14">
        <v>11</v>
      </c>
      <c r="S107" s="14">
        <v>4</v>
      </c>
      <c r="T107" s="14">
        <v>40.45635</v>
      </c>
      <c r="U107" s="14">
        <v>2.5075042000000001</v>
      </c>
    </row>
    <row r="108" spans="2:21">
      <c r="B108" s="14">
        <v>1972</v>
      </c>
      <c r="C108" s="14">
        <v>4</v>
      </c>
      <c r="D108" s="14">
        <v>8</v>
      </c>
      <c r="E108" s="14">
        <v>24.68</v>
      </c>
      <c r="Q108" s="14">
        <v>1993</v>
      </c>
      <c r="R108" s="14">
        <v>8</v>
      </c>
      <c r="S108" s="14">
        <v>4</v>
      </c>
      <c r="T108" s="14">
        <v>38.841000000000001</v>
      </c>
      <c r="U108" s="14">
        <v>3.8170082000000001</v>
      </c>
    </row>
    <row r="109" spans="2:21">
      <c r="B109" s="14">
        <v>1972</v>
      </c>
      <c r="C109" s="14">
        <v>4</v>
      </c>
      <c r="D109" s="14">
        <v>9</v>
      </c>
      <c r="E109" s="14">
        <v>32.67</v>
      </c>
      <c r="Q109" s="14">
        <v>1993</v>
      </c>
      <c r="R109" s="14">
        <v>9</v>
      </c>
      <c r="S109" s="14">
        <v>4</v>
      </c>
      <c r="T109" s="14">
        <v>36.154800000000002</v>
      </c>
      <c r="U109" s="14">
        <v>3.5575508999999998</v>
      </c>
    </row>
    <row r="110" spans="2:21">
      <c r="B110" s="14">
        <v>1972</v>
      </c>
      <c r="C110" s="14">
        <v>4</v>
      </c>
      <c r="D110" s="14">
        <v>10</v>
      </c>
      <c r="E110" s="14">
        <v>24.44</v>
      </c>
      <c r="Q110" s="14">
        <v>1993</v>
      </c>
      <c r="R110" s="14">
        <v>9.1</v>
      </c>
      <c r="S110" s="14">
        <v>4</v>
      </c>
      <c r="T110" s="14">
        <v>37.047175000000003</v>
      </c>
      <c r="U110" s="14">
        <v>6.7760315000000002</v>
      </c>
    </row>
    <row r="111" spans="2:21">
      <c r="B111" s="14">
        <v>1972</v>
      </c>
      <c r="C111" s="14">
        <v>4</v>
      </c>
      <c r="D111" s="14">
        <v>11</v>
      </c>
      <c r="E111" s="14">
        <v>31.94</v>
      </c>
      <c r="Q111" s="14">
        <v>1993</v>
      </c>
      <c r="R111" s="14">
        <v>10</v>
      </c>
      <c r="S111" s="14">
        <v>4</v>
      </c>
      <c r="T111" s="14">
        <v>35.501399999999997</v>
      </c>
      <c r="U111" s="14">
        <v>2.9044705</v>
      </c>
    </row>
    <row r="112" spans="2:21">
      <c r="B112" s="14">
        <v>1972</v>
      </c>
      <c r="C112" s="14">
        <v>4</v>
      </c>
      <c r="D112" s="14">
        <v>12</v>
      </c>
      <c r="E112" s="14">
        <v>23.72</v>
      </c>
      <c r="Q112" s="14">
        <v>1993</v>
      </c>
      <c r="R112" s="14">
        <v>11</v>
      </c>
      <c r="S112" s="14">
        <v>4</v>
      </c>
      <c r="T112" s="14">
        <v>33.964700000000001</v>
      </c>
      <c r="U112" s="14">
        <v>1.8777755</v>
      </c>
    </row>
    <row r="113" spans="2:21">
      <c r="B113" s="14">
        <v>1972</v>
      </c>
      <c r="C113" s="14">
        <v>4</v>
      </c>
      <c r="D113" s="14">
        <v>13</v>
      </c>
      <c r="E113" s="14">
        <v>18.510000000000002</v>
      </c>
      <c r="Q113" s="14">
        <v>1994</v>
      </c>
      <c r="R113" s="14">
        <v>8</v>
      </c>
      <c r="S113" s="14">
        <v>4</v>
      </c>
      <c r="T113" s="14">
        <v>34.115949999999998</v>
      </c>
      <c r="U113" s="14">
        <v>3.9291851000000002</v>
      </c>
    </row>
    <row r="114" spans="2:21">
      <c r="B114" s="14">
        <v>1972</v>
      </c>
      <c r="C114" s="14">
        <v>4</v>
      </c>
      <c r="D114" s="14">
        <v>14</v>
      </c>
      <c r="E114" s="14">
        <v>27.83</v>
      </c>
      <c r="Q114" s="14">
        <v>1994</v>
      </c>
      <c r="R114" s="14">
        <v>9</v>
      </c>
      <c r="S114" s="14">
        <v>4</v>
      </c>
      <c r="T114" s="14">
        <v>30.960875000000001</v>
      </c>
      <c r="U114" s="14">
        <v>3.8073347000000002</v>
      </c>
    </row>
    <row r="115" spans="2:21">
      <c r="B115" s="14">
        <v>1974</v>
      </c>
      <c r="C115" s="14">
        <v>1</v>
      </c>
      <c r="D115" s="14">
        <v>1</v>
      </c>
      <c r="E115" s="14">
        <v>15.972</v>
      </c>
      <c r="Q115" s="14">
        <v>1994</v>
      </c>
      <c r="R115" s="14">
        <v>9.1</v>
      </c>
      <c r="S115" s="14">
        <v>4</v>
      </c>
      <c r="T115" s="14">
        <v>33.002749999999999</v>
      </c>
      <c r="U115" s="14">
        <v>4.5855062000000002</v>
      </c>
    </row>
    <row r="116" spans="2:21">
      <c r="B116" s="14">
        <v>1974</v>
      </c>
      <c r="C116" s="14">
        <v>1</v>
      </c>
      <c r="D116" s="14">
        <v>2</v>
      </c>
      <c r="E116" s="14">
        <v>18.149999999999999</v>
      </c>
      <c r="Q116" s="14">
        <v>1994</v>
      </c>
      <c r="R116" s="14">
        <v>10</v>
      </c>
      <c r="S116" s="14">
        <v>4</v>
      </c>
      <c r="T116" s="14">
        <v>30.594850000000001</v>
      </c>
      <c r="U116" s="14">
        <v>2.5735290000000002</v>
      </c>
    </row>
    <row r="117" spans="2:21">
      <c r="B117" s="14">
        <v>1974</v>
      </c>
      <c r="C117" s="14">
        <v>1</v>
      </c>
      <c r="D117" s="14">
        <v>3</v>
      </c>
      <c r="E117" s="14">
        <v>27.225000000000001</v>
      </c>
      <c r="Q117" s="14">
        <v>1994</v>
      </c>
      <c r="R117" s="14">
        <v>11</v>
      </c>
      <c r="S117" s="14">
        <v>4</v>
      </c>
      <c r="T117" s="14">
        <v>32.787975000000003</v>
      </c>
      <c r="U117" s="14">
        <v>3.0645962</v>
      </c>
    </row>
    <row r="118" spans="2:21">
      <c r="B118" s="14">
        <v>1974</v>
      </c>
      <c r="C118" s="14">
        <v>1</v>
      </c>
      <c r="D118" s="14">
        <v>4</v>
      </c>
      <c r="E118" s="14">
        <v>35.573999999999998</v>
      </c>
      <c r="Q118" s="14">
        <v>1995</v>
      </c>
      <c r="R118" s="14">
        <v>8</v>
      </c>
      <c r="S118" s="14">
        <v>4</v>
      </c>
      <c r="T118" s="14">
        <v>36.012692399999999</v>
      </c>
      <c r="U118" s="14">
        <v>5.1296980999999997</v>
      </c>
    </row>
    <row r="119" spans="2:21">
      <c r="B119" s="14">
        <v>1974</v>
      </c>
      <c r="C119" s="14">
        <v>1</v>
      </c>
      <c r="D119" s="14">
        <v>5</v>
      </c>
      <c r="E119" s="14">
        <v>33.759</v>
      </c>
      <c r="Q119" s="14">
        <v>1995</v>
      </c>
      <c r="R119" s="14">
        <v>9</v>
      </c>
      <c r="S119" s="14">
        <v>4</v>
      </c>
      <c r="T119" s="14">
        <v>41.966387699999999</v>
      </c>
      <c r="U119" s="14">
        <v>2.3941835999999999</v>
      </c>
    </row>
    <row r="120" spans="2:21">
      <c r="B120" s="14">
        <v>1974</v>
      </c>
      <c r="C120" s="14">
        <v>1</v>
      </c>
      <c r="D120" s="14">
        <v>6</v>
      </c>
      <c r="E120" s="14">
        <v>35.332000000000001</v>
      </c>
      <c r="Q120" s="14">
        <v>1995</v>
      </c>
      <c r="R120" s="14">
        <v>9.1</v>
      </c>
      <c r="S120" s="14">
        <v>4</v>
      </c>
      <c r="T120" s="14">
        <v>41.355914499999997</v>
      </c>
      <c r="U120" s="14">
        <v>4.8353405</v>
      </c>
    </row>
    <row r="121" spans="2:21">
      <c r="B121" s="14">
        <v>1974</v>
      </c>
      <c r="C121" s="14">
        <v>1</v>
      </c>
      <c r="D121" s="14">
        <v>7</v>
      </c>
      <c r="E121" s="14">
        <v>30.975999999999999</v>
      </c>
      <c r="Q121" s="14">
        <v>1995</v>
      </c>
      <c r="R121" s="14">
        <v>10</v>
      </c>
      <c r="S121" s="14">
        <v>4</v>
      </c>
      <c r="T121" s="14">
        <v>42.7407836</v>
      </c>
      <c r="U121" s="14">
        <v>3.1507586999999999</v>
      </c>
    </row>
    <row r="122" spans="2:21">
      <c r="B122" s="14">
        <v>1974</v>
      </c>
      <c r="C122" s="14">
        <v>1</v>
      </c>
      <c r="D122" s="14">
        <v>8</v>
      </c>
      <c r="E122" s="14">
        <v>26.378</v>
      </c>
      <c r="Q122" s="14">
        <v>1995</v>
      </c>
      <c r="R122" s="14">
        <v>11</v>
      </c>
      <c r="S122" s="14">
        <v>4</v>
      </c>
      <c r="T122" s="14">
        <v>41.160686499999997</v>
      </c>
      <c r="U122" s="14">
        <v>3.6303040000000002</v>
      </c>
    </row>
    <row r="123" spans="2:21">
      <c r="B123" s="14">
        <v>1974</v>
      </c>
      <c r="C123" s="14">
        <v>1</v>
      </c>
      <c r="D123" s="14">
        <v>9</v>
      </c>
      <c r="E123" s="14">
        <v>29.524000000000001</v>
      </c>
      <c r="Q123" s="14">
        <v>1996</v>
      </c>
      <c r="R123" s="14">
        <v>8</v>
      </c>
      <c r="S123" s="14">
        <v>4</v>
      </c>
      <c r="T123" s="14">
        <v>26.472024000000001</v>
      </c>
      <c r="U123" s="14">
        <v>13.06002</v>
      </c>
    </row>
    <row r="124" spans="2:21">
      <c r="B124" s="14">
        <v>1974</v>
      </c>
      <c r="C124" s="14">
        <v>1</v>
      </c>
      <c r="D124" s="14">
        <v>10</v>
      </c>
      <c r="E124" s="14">
        <v>37.872999999999998</v>
      </c>
      <c r="Q124" s="14">
        <v>1996</v>
      </c>
      <c r="R124" s="14">
        <v>9</v>
      </c>
      <c r="S124" s="14">
        <v>4</v>
      </c>
      <c r="T124" s="14">
        <v>33.221748900000001</v>
      </c>
      <c r="U124" s="14">
        <v>5.5237119999999997</v>
      </c>
    </row>
    <row r="125" spans="2:21">
      <c r="B125" s="14">
        <v>1974</v>
      </c>
      <c r="C125" s="14">
        <v>1</v>
      </c>
      <c r="D125" s="14">
        <v>11</v>
      </c>
      <c r="E125" s="14">
        <v>35.695</v>
      </c>
      <c r="Q125" s="14">
        <v>1996</v>
      </c>
      <c r="R125" s="14">
        <v>9.1</v>
      </c>
      <c r="S125" s="14">
        <v>4</v>
      </c>
      <c r="T125" s="14">
        <v>26.554293900000001</v>
      </c>
      <c r="U125" s="14">
        <v>7.5010180999999996</v>
      </c>
    </row>
    <row r="126" spans="2:21">
      <c r="B126" s="14">
        <v>1974</v>
      </c>
      <c r="C126" s="14">
        <v>1</v>
      </c>
      <c r="D126" s="14">
        <v>12</v>
      </c>
      <c r="E126" s="14">
        <v>34.484999999999999</v>
      </c>
      <c r="Q126" s="14">
        <v>1996</v>
      </c>
      <c r="R126" s="14">
        <v>10</v>
      </c>
      <c r="S126" s="14">
        <v>4</v>
      </c>
      <c r="T126" s="14">
        <v>35.312904699999997</v>
      </c>
      <c r="U126" s="14">
        <v>4.0479642</v>
      </c>
    </row>
    <row r="127" spans="2:21">
      <c r="B127" s="14">
        <v>1974</v>
      </c>
      <c r="C127" s="14">
        <v>1</v>
      </c>
      <c r="D127" s="14">
        <v>13</v>
      </c>
      <c r="E127" s="14">
        <v>35.210999999999999</v>
      </c>
      <c r="Q127" s="14">
        <v>1996</v>
      </c>
      <c r="R127" s="14">
        <v>11</v>
      </c>
      <c r="S127" s="14">
        <v>4</v>
      </c>
      <c r="T127" s="14">
        <v>37.337943899999999</v>
      </c>
      <c r="U127" s="14">
        <v>3.8066382000000001</v>
      </c>
    </row>
    <row r="128" spans="2:21">
      <c r="B128" s="14">
        <v>1974</v>
      </c>
      <c r="C128" s="14">
        <v>1</v>
      </c>
      <c r="D128" s="14">
        <v>14</v>
      </c>
      <c r="E128" s="14">
        <v>33.396000000000001</v>
      </c>
      <c r="Q128" s="14">
        <v>1997</v>
      </c>
      <c r="R128" s="14">
        <v>8</v>
      </c>
      <c r="S128" s="14">
        <v>4</v>
      </c>
      <c r="T128" s="14">
        <v>43.230431799999998</v>
      </c>
      <c r="U128" s="14">
        <v>3.0452503000000002</v>
      </c>
    </row>
    <row r="129" spans="2:21">
      <c r="B129" s="14">
        <v>1974</v>
      </c>
      <c r="C129" s="14">
        <v>2</v>
      </c>
      <c r="D129" s="14">
        <v>1</v>
      </c>
      <c r="E129" s="14">
        <v>13.673</v>
      </c>
      <c r="Q129" s="14">
        <v>1997</v>
      </c>
      <c r="R129" s="14">
        <v>9</v>
      </c>
      <c r="S129" s="14">
        <v>4</v>
      </c>
      <c r="T129" s="14">
        <v>42.328884899999998</v>
      </c>
      <c r="U129" s="14">
        <v>6.2889754</v>
      </c>
    </row>
    <row r="130" spans="2:21">
      <c r="B130" s="14">
        <v>1974</v>
      </c>
      <c r="C130" s="14">
        <v>2</v>
      </c>
      <c r="D130" s="14">
        <v>2</v>
      </c>
      <c r="E130" s="14">
        <v>14.398999999999999</v>
      </c>
      <c r="Q130" s="14">
        <v>1997</v>
      </c>
      <c r="R130" s="14">
        <v>9.1</v>
      </c>
      <c r="S130" s="14">
        <v>4</v>
      </c>
      <c r="T130" s="14">
        <v>37.790983799999999</v>
      </c>
      <c r="U130" s="14">
        <v>7.9261552999999996</v>
      </c>
    </row>
    <row r="131" spans="2:21">
      <c r="B131" s="14">
        <v>1974</v>
      </c>
      <c r="C131" s="14">
        <v>2</v>
      </c>
      <c r="D131" s="14">
        <v>3</v>
      </c>
      <c r="E131" s="14">
        <v>23.716000000000001</v>
      </c>
      <c r="Q131" s="14">
        <v>1997</v>
      </c>
      <c r="R131" s="14">
        <v>10</v>
      </c>
      <c r="S131" s="14">
        <v>4</v>
      </c>
      <c r="T131" s="14">
        <v>36.354422300000003</v>
      </c>
      <c r="U131" s="14">
        <v>5.5582855999999996</v>
      </c>
    </row>
    <row r="132" spans="2:21">
      <c r="B132" s="14">
        <v>1974</v>
      </c>
      <c r="C132" s="14">
        <v>2</v>
      </c>
      <c r="D132" s="14">
        <v>4</v>
      </c>
      <c r="E132" s="14">
        <v>30.613</v>
      </c>
      <c r="Q132" s="14">
        <v>1997</v>
      </c>
      <c r="R132" s="14">
        <v>11</v>
      </c>
      <c r="S132" s="14">
        <v>4</v>
      </c>
      <c r="T132" s="14">
        <v>37.647171800000002</v>
      </c>
      <c r="U132" s="14">
        <v>7.9730131999999996</v>
      </c>
    </row>
    <row r="133" spans="2:21">
      <c r="B133" s="14">
        <v>1974</v>
      </c>
      <c r="C133" s="14">
        <v>2</v>
      </c>
      <c r="D133" s="14">
        <v>5</v>
      </c>
      <c r="E133" s="14">
        <v>32.186</v>
      </c>
      <c r="Q133" s="14">
        <v>1998</v>
      </c>
      <c r="R133" s="14">
        <v>8</v>
      </c>
      <c r="S133" s="14">
        <v>4</v>
      </c>
      <c r="T133" s="14">
        <v>40.863692100000002</v>
      </c>
      <c r="U133" s="14">
        <v>2.8602585</v>
      </c>
    </row>
    <row r="134" spans="2:21">
      <c r="B134" s="14">
        <v>1974</v>
      </c>
      <c r="C134" s="14">
        <v>2</v>
      </c>
      <c r="D134" s="14">
        <v>6</v>
      </c>
      <c r="E134" s="14">
        <v>28.797999999999998</v>
      </c>
      <c r="Q134" s="14">
        <v>1998</v>
      </c>
      <c r="R134" s="14">
        <v>9</v>
      </c>
      <c r="S134" s="14">
        <v>4</v>
      </c>
      <c r="T134" s="14">
        <v>48.0939032</v>
      </c>
      <c r="U134" s="14">
        <v>2.4516529999999999</v>
      </c>
    </row>
    <row r="135" spans="2:21">
      <c r="B135" s="14">
        <v>1974</v>
      </c>
      <c r="C135" s="14">
        <v>2</v>
      </c>
      <c r="D135" s="14">
        <v>7</v>
      </c>
      <c r="E135" s="14">
        <v>25.773</v>
      </c>
      <c r="Q135" s="14">
        <v>1998</v>
      </c>
      <c r="R135" s="14">
        <v>9.1</v>
      </c>
      <c r="S135" s="14">
        <v>4</v>
      </c>
      <c r="T135" s="14">
        <v>52.240373900000002</v>
      </c>
      <c r="U135" s="14">
        <v>2.9404772000000001</v>
      </c>
    </row>
    <row r="136" spans="2:21">
      <c r="B136" s="14">
        <v>1974</v>
      </c>
      <c r="C136" s="14">
        <v>2</v>
      </c>
      <c r="D136" s="14">
        <v>8</v>
      </c>
      <c r="E136" s="14">
        <v>22.748000000000001</v>
      </c>
      <c r="Q136" s="14">
        <v>1998</v>
      </c>
      <c r="R136" s="14">
        <v>10</v>
      </c>
      <c r="S136" s="14">
        <v>4</v>
      </c>
      <c r="T136" s="14">
        <v>52.806032399999999</v>
      </c>
      <c r="U136" s="14">
        <v>2.5555031000000001</v>
      </c>
    </row>
    <row r="137" spans="2:21">
      <c r="B137" s="14">
        <v>1974</v>
      </c>
      <c r="C137" s="14">
        <v>2</v>
      </c>
      <c r="D137" s="14">
        <v>9</v>
      </c>
      <c r="E137" s="14">
        <v>34.122</v>
      </c>
      <c r="Q137" s="14">
        <v>1998</v>
      </c>
      <c r="R137" s="14">
        <v>11</v>
      </c>
      <c r="S137" s="14">
        <v>4</v>
      </c>
      <c r="T137" s="14">
        <v>54.654971400000001</v>
      </c>
      <c r="U137" s="14">
        <v>2.1971568000000001</v>
      </c>
    </row>
    <row r="138" spans="2:21">
      <c r="B138" s="14">
        <v>1974</v>
      </c>
      <c r="C138" s="14">
        <v>2</v>
      </c>
      <c r="D138" s="14">
        <v>10</v>
      </c>
      <c r="E138" s="14">
        <v>31.823</v>
      </c>
      <c r="Q138" s="14">
        <v>1999</v>
      </c>
      <c r="R138" s="14">
        <v>8</v>
      </c>
      <c r="S138" s="14">
        <v>4</v>
      </c>
      <c r="T138" s="14">
        <v>47.754686300000003</v>
      </c>
      <c r="U138" s="14">
        <v>3.4485203000000002</v>
      </c>
    </row>
    <row r="139" spans="2:21">
      <c r="B139" s="14">
        <v>1974</v>
      </c>
      <c r="C139" s="14">
        <v>2</v>
      </c>
      <c r="D139" s="14">
        <v>11</v>
      </c>
      <c r="E139" s="14">
        <v>35.453000000000003</v>
      </c>
      <c r="Q139" s="14">
        <v>1999</v>
      </c>
      <c r="R139" s="14">
        <v>9</v>
      </c>
      <c r="S139" s="14">
        <v>4</v>
      </c>
      <c r="T139" s="14">
        <v>40.548317400000002</v>
      </c>
      <c r="U139" s="14">
        <v>4.3997763000000001</v>
      </c>
    </row>
    <row r="140" spans="2:21">
      <c r="B140" s="14">
        <v>1974</v>
      </c>
      <c r="C140" s="14">
        <v>2</v>
      </c>
      <c r="D140" s="14">
        <v>12</v>
      </c>
      <c r="E140" s="14">
        <v>31.218</v>
      </c>
      <c r="Q140" s="14">
        <v>1999</v>
      </c>
      <c r="R140" s="14">
        <v>9.1</v>
      </c>
      <c r="S140" s="14">
        <v>4</v>
      </c>
      <c r="T140" s="14">
        <v>37.082539400000002</v>
      </c>
      <c r="U140" s="14">
        <v>4.9284730000000003</v>
      </c>
    </row>
    <row r="141" spans="2:21">
      <c r="B141" s="14">
        <v>1974</v>
      </c>
      <c r="C141" s="14">
        <v>2</v>
      </c>
      <c r="D141" s="14">
        <v>13</v>
      </c>
      <c r="E141" s="14">
        <v>29.161000000000001</v>
      </c>
      <c r="Q141" s="14">
        <v>1999</v>
      </c>
      <c r="R141" s="14">
        <v>10</v>
      </c>
      <c r="S141" s="14">
        <v>4</v>
      </c>
      <c r="T141" s="14">
        <v>45.810821300000001</v>
      </c>
      <c r="U141" s="14">
        <v>5.4780961000000001</v>
      </c>
    </row>
    <row r="142" spans="2:21">
      <c r="B142" s="14">
        <v>1974</v>
      </c>
      <c r="C142" s="14">
        <v>2</v>
      </c>
      <c r="D142" s="14">
        <v>14</v>
      </c>
      <c r="E142" s="14">
        <v>33.759</v>
      </c>
      <c r="Q142" s="14">
        <v>1999</v>
      </c>
      <c r="R142" s="14">
        <v>11</v>
      </c>
      <c r="S142" s="14">
        <v>4</v>
      </c>
      <c r="T142" s="14">
        <v>48.729201199999999</v>
      </c>
      <c r="U142" s="14">
        <v>5.6614146999999999</v>
      </c>
    </row>
    <row r="143" spans="2:21">
      <c r="B143" s="14">
        <v>1974</v>
      </c>
      <c r="C143" s="14">
        <v>3</v>
      </c>
      <c r="D143" s="14">
        <v>1</v>
      </c>
      <c r="E143" s="14">
        <v>18.997</v>
      </c>
      <c r="Q143" s="14">
        <v>2000</v>
      </c>
      <c r="R143" s="14">
        <v>8</v>
      </c>
      <c r="S143" s="14">
        <v>4</v>
      </c>
      <c r="T143" s="14">
        <v>36.465415900000004</v>
      </c>
      <c r="U143" s="14">
        <v>10.2803273</v>
      </c>
    </row>
    <row r="144" spans="2:21">
      <c r="B144" s="14">
        <v>1974</v>
      </c>
      <c r="C144" s="14">
        <v>3</v>
      </c>
      <c r="D144" s="14">
        <v>2</v>
      </c>
      <c r="E144" s="14">
        <v>15.851000000000001</v>
      </c>
      <c r="Q144" s="14">
        <v>2000</v>
      </c>
      <c r="R144" s="14">
        <v>9</v>
      </c>
      <c r="S144" s="14">
        <v>4</v>
      </c>
      <c r="T144" s="14">
        <v>42.6836354</v>
      </c>
      <c r="U144" s="14">
        <v>4.3285143000000001</v>
      </c>
    </row>
    <row r="145" spans="2:21">
      <c r="B145" s="14">
        <v>1974</v>
      </c>
      <c r="C145" s="14">
        <v>3</v>
      </c>
      <c r="D145" s="14">
        <v>3</v>
      </c>
      <c r="E145" s="14">
        <v>24.079000000000001</v>
      </c>
      <c r="Q145" s="14">
        <v>2000</v>
      </c>
      <c r="R145" s="14">
        <v>9.1</v>
      </c>
      <c r="S145" s="14">
        <v>4</v>
      </c>
      <c r="T145" s="14">
        <v>41.573239000000001</v>
      </c>
      <c r="U145" s="14">
        <v>4.2366919999999997</v>
      </c>
    </row>
    <row r="146" spans="2:21">
      <c r="B146" s="14">
        <v>1974</v>
      </c>
      <c r="C146" s="14">
        <v>3</v>
      </c>
      <c r="D146" s="14">
        <v>4</v>
      </c>
      <c r="E146" s="14">
        <v>34.847999999999999</v>
      </c>
      <c r="Q146" s="14">
        <v>2000</v>
      </c>
      <c r="R146" s="14">
        <v>10</v>
      </c>
      <c r="S146" s="14">
        <v>4</v>
      </c>
      <c r="T146" s="14">
        <v>44.460269500000003</v>
      </c>
      <c r="U146" s="14">
        <v>3.3059242000000002</v>
      </c>
    </row>
    <row r="147" spans="2:21">
      <c r="B147" s="14">
        <v>1974</v>
      </c>
      <c r="C147" s="14">
        <v>3</v>
      </c>
      <c r="D147" s="14">
        <v>5</v>
      </c>
      <c r="E147" s="14">
        <v>28.677</v>
      </c>
      <c r="Q147" s="14">
        <v>2000</v>
      </c>
      <c r="R147" s="14">
        <v>11</v>
      </c>
      <c r="S147" s="14">
        <v>4</v>
      </c>
      <c r="T147" s="14">
        <v>43.882863399999998</v>
      </c>
      <c r="U147" s="14">
        <v>3.9885337999999999</v>
      </c>
    </row>
    <row r="148" spans="2:21">
      <c r="B148" s="14">
        <v>1974</v>
      </c>
      <c r="C148" s="14">
        <v>3</v>
      </c>
      <c r="D148" s="14">
        <v>6</v>
      </c>
      <c r="E148" s="14">
        <v>28.677</v>
      </c>
      <c r="Q148" s="14">
        <v>2001</v>
      </c>
      <c r="R148" s="14">
        <v>8</v>
      </c>
      <c r="S148" s="14">
        <v>4</v>
      </c>
      <c r="T148" s="14">
        <v>22.302078099999999</v>
      </c>
      <c r="U148" s="14">
        <v>1.6687064</v>
      </c>
    </row>
    <row r="149" spans="2:21">
      <c r="B149" s="14">
        <v>1974</v>
      </c>
      <c r="C149" s="14">
        <v>3</v>
      </c>
      <c r="D149" s="14">
        <v>7</v>
      </c>
      <c r="E149" s="14">
        <v>26.257000000000001</v>
      </c>
      <c r="Q149" s="14">
        <v>2001</v>
      </c>
      <c r="R149" s="14">
        <v>9</v>
      </c>
      <c r="S149" s="14">
        <v>4</v>
      </c>
      <c r="T149" s="14">
        <v>25.070735200000001</v>
      </c>
      <c r="U149" s="14">
        <v>4.8332259000000004</v>
      </c>
    </row>
    <row r="150" spans="2:21">
      <c r="B150" s="14">
        <v>1974</v>
      </c>
      <c r="C150" s="14">
        <v>3</v>
      </c>
      <c r="D150" s="14">
        <v>8</v>
      </c>
      <c r="E150" s="14">
        <v>22.748000000000001</v>
      </c>
      <c r="Q150" s="14">
        <v>2001</v>
      </c>
      <c r="R150" s="14">
        <v>9.1</v>
      </c>
      <c r="S150" s="14">
        <v>4</v>
      </c>
      <c r="T150" s="14">
        <v>27.9365907</v>
      </c>
      <c r="U150" s="14">
        <v>2.7976820999999998</v>
      </c>
    </row>
    <row r="151" spans="2:21">
      <c r="B151" s="14">
        <v>1974</v>
      </c>
      <c r="C151" s="14">
        <v>3</v>
      </c>
      <c r="D151" s="14">
        <v>9</v>
      </c>
      <c r="E151" s="14">
        <v>30.007999999999999</v>
      </c>
      <c r="Q151" s="14">
        <v>2001</v>
      </c>
      <c r="R151" s="14">
        <v>10</v>
      </c>
      <c r="S151" s="14">
        <v>4</v>
      </c>
      <c r="T151" s="14">
        <v>31.390698</v>
      </c>
      <c r="U151" s="14">
        <v>2.1821416999999999</v>
      </c>
    </row>
    <row r="152" spans="2:21">
      <c r="B152" s="14">
        <v>1974</v>
      </c>
      <c r="C152" s="14">
        <v>3</v>
      </c>
      <c r="D152" s="14">
        <v>10</v>
      </c>
      <c r="E152" s="14">
        <v>35.695</v>
      </c>
      <c r="Q152" s="14">
        <v>2001</v>
      </c>
      <c r="R152" s="14">
        <v>11</v>
      </c>
      <c r="S152" s="14">
        <v>4</v>
      </c>
      <c r="T152" s="14">
        <v>31.627083299999999</v>
      </c>
      <c r="U152" s="14">
        <v>4.3554392999999996</v>
      </c>
    </row>
    <row r="153" spans="2:21">
      <c r="B153" s="14">
        <v>1974</v>
      </c>
      <c r="C153" s="14">
        <v>3</v>
      </c>
      <c r="D153" s="14">
        <v>11</v>
      </c>
      <c r="E153" s="14">
        <v>30.855</v>
      </c>
      <c r="Q153" s="14">
        <v>2002</v>
      </c>
      <c r="R153" s="14">
        <v>8</v>
      </c>
      <c r="S153" s="14">
        <v>4</v>
      </c>
      <c r="T153" s="14">
        <v>35.8446268</v>
      </c>
      <c r="U153" s="14">
        <v>6.9763755999999999</v>
      </c>
    </row>
    <row r="154" spans="2:21">
      <c r="B154" s="14">
        <v>1974</v>
      </c>
      <c r="C154" s="14">
        <v>3</v>
      </c>
      <c r="D154" s="14">
        <v>12</v>
      </c>
      <c r="E154" s="14">
        <v>26.861999999999998</v>
      </c>
      <c r="Q154" s="14">
        <v>2002</v>
      </c>
      <c r="R154" s="14">
        <v>9</v>
      </c>
      <c r="S154" s="14">
        <v>4</v>
      </c>
      <c r="T154" s="14">
        <v>43.987912100000003</v>
      </c>
      <c r="U154" s="14">
        <v>4.734534</v>
      </c>
    </row>
    <row r="155" spans="2:21">
      <c r="B155" s="14">
        <v>1974</v>
      </c>
      <c r="C155" s="14">
        <v>3</v>
      </c>
      <c r="D155" s="14">
        <v>13</v>
      </c>
      <c r="E155" s="14">
        <v>25.047000000000001</v>
      </c>
      <c r="Q155" s="14">
        <v>2002</v>
      </c>
      <c r="R155" s="14">
        <v>9.1</v>
      </c>
      <c r="S155" s="14">
        <v>4</v>
      </c>
      <c r="T155" s="14">
        <v>44.606480300000001</v>
      </c>
      <c r="U155" s="14">
        <v>8.3322260999999997</v>
      </c>
    </row>
    <row r="156" spans="2:21">
      <c r="B156" s="14">
        <v>1974</v>
      </c>
      <c r="C156" s="14">
        <v>3</v>
      </c>
      <c r="D156" s="14">
        <v>14</v>
      </c>
      <c r="E156" s="14">
        <v>30.25</v>
      </c>
      <c r="Q156" s="14">
        <v>2002</v>
      </c>
      <c r="R156" s="14">
        <v>10</v>
      </c>
      <c r="S156" s="14">
        <v>4</v>
      </c>
      <c r="T156" s="14">
        <v>45.802919500000002</v>
      </c>
      <c r="U156" s="14">
        <v>1.6658599999999999</v>
      </c>
    </row>
    <row r="157" spans="2:21">
      <c r="B157" s="14">
        <v>1974</v>
      </c>
      <c r="C157" s="14">
        <v>4</v>
      </c>
      <c r="D157" s="14">
        <v>1</v>
      </c>
      <c r="E157" s="14">
        <v>19.602</v>
      </c>
      <c r="Q157" s="14">
        <v>2002</v>
      </c>
      <c r="R157" s="14">
        <v>11</v>
      </c>
      <c r="S157" s="14">
        <v>4</v>
      </c>
      <c r="T157" s="14">
        <v>48.821596499999998</v>
      </c>
      <c r="U157" s="14">
        <v>2.3362674000000001</v>
      </c>
    </row>
    <row r="158" spans="2:21">
      <c r="B158" s="14">
        <v>1974</v>
      </c>
      <c r="C158" s="14">
        <v>4</v>
      </c>
      <c r="D158" s="14">
        <v>2</v>
      </c>
      <c r="E158" s="14">
        <v>17.786999999999999</v>
      </c>
      <c r="Q158" s="14">
        <v>2003</v>
      </c>
      <c r="R158" s="14">
        <v>8</v>
      </c>
      <c r="S158" s="14">
        <v>4</v>
      </c>
      <c r="T158" s="14">
        <v>79.475419200000005</v>
      </c>
      <c r="U158" s="14">
        <v>9.4053167000000002</v>
      </c>
    </row>
    <row r="159" spans="2:21">
      <c r="B159" s="14">
        <v>1974</v>
      </c>
      <c r="C159" s="14">
        <v>4</v>
      </c>
      <c r="D159" s="14">
        <v>3</v>
      </c>
      <c r="E159" s="14">
        <v>33.154000000000003</v>
      </c>
      <c r="Q159" s="14">
        <v>2003</v>
      </c>
      <c r="R159" s="14">
        <v>9</v>
      </c>
      <c r="S159" s="14">
        <v>4</v>
      </c>
      <c r="T159" s="14">
        <v>82.518864300000004</v>
      </c>
      <c r="U159" s="14">
        <v>11.18946</v>
      </c>
    </row>
    <row r="160" spans="2:21">
      <c r="B160" s="14">
        <v>1974</v>
      </c>
      <c r="C160" s="14">
        <v>4</v>
      </c>
      <c r="D160" s="14">
        <v>4</v>
      </c>
      <c r="E160" s="14">
        <v>29.402999999999999</v>
      </c>
      <c r="Q160" s="14">
        <v>2003</v>
      </c>
      <c r="R160" s="14">
        <v>9.1</v>
      </c>
      <c r="S160" s="14">
        <v>4</v>
      </c>
      <c r="T160" s="14">
        <v>75.740281999999993</v>
      </c>
      <c r="U160" s="14">
        <v>8.0928958000000009</v>
      </c>
    </row>
    <row r="161" spans="2:21">
      <c r="B161" s="14">
        <v>1974</v>
      </c>
      <c r="C161" s="14">
        <v>4</v>
      </c>
      <c r="D161" s="14">
        <v>5</v>
      </c>
      <c r="E161" s="14">
        <v>26.62</v>
      </c>
      <c r="Q161" s="14">
        <v>2003</v>
      </c>
      <c r="R161" s="14">
        <v>10</v>
      </c>
      <c r="S161" s="14">
        <v>4</v>
      </c>
      <c r="T161" s="14">
        <v>91.372522900000007</v>
      </c>
      <c r="U161" s="14">
        <v>6.4585917999999998</v>
      </c>
    </row>
    <row r="162" spans="2:21">
      <c r="B162" s="14">
        <v>1974</v>
      </c>
      <c r="C162" s="14">
        <v>4</v>
      </c>
      <c r="D162" s="14">
        <v>6</v>
      </c>
      <c r="E162" s="14">
        <v>25.773</v>
      </c>
      <c r="Q162" s="14">
        <v>2003</v>
      </c>
      <c r="R162" s="14">
        <v>11</v>
      </c>
      <c r="S162" s="14">
        <v>4</v>
      </c>
      <c r="T162" s="14">
        <v>84.178925300000003</v>
      </c>
      <c r="U162" s="14">
        <v>7.5276946999999996</v>
      </c>
    </row>
    <row r="163" spans="2:21">
      <c r="B163" s="14">
        <v>1974</v>
      </c>
      <c r="C163" s="14">
        <v>4</v>
      </c>
      <c r="D163" s="14">
        <v>7</v>
      </c>
      <c r="E163" s="14">
        <v>28.193000000000001</v>
      </c>
      <c r="Q163" s="14">
        <v>2004</v>
      </c>
      <c r="R163" s="14">
        <v>8</v>
      </c>
      <c r="S163" s="14">
        <v>4</v>
      </c>
      <c r="T163" s="14">
        <v>60.836623500000002</v>
      </c>
      <c r="U163" s="14">
        <v>0.81261530000000004</v>
      </c>
    </row>
    <row r="164" spans="2:21">
      <c r="B164" s="14">
        <v>1974</v>
      </c>
      <c r="C164" s="14">
        <v>4</v>
      </c>
      <c r="D164" s="14">
        <v>8</v>
      </c>
      <c r="E164" s="14">
        <v>25.047000000000001</v>
      </c>
      <c r="Q164" s="14">
        <v>2004</v>
      </c>
      <c r="R164" s="14">
        <v>9</v>
      </c>
      <c r="S164" s="14">
        <v>4</v>
      </c>
      <c r="T164" s="14">
        <v>57.742454299999999</v>
      </c>
      <c r="U164" s="14">
        <v>3.6983733999999999</v>
      </c>
    </row>
    <row r="165" spans="2:21">
      <c r="B165" s="14">
        <v>1974</v>
      </c>
      <c r="C165" s="14">
        <v>4</v>
      </c>
      <c r="D165" s="14">
        <v>9</v>
      </c>
      <c r="E165" s="14">
        <v>33.637999999999998</v>
      </c>
      <c r="Q165" s="14">
        <v>2004</v>
      </c>
      <c r="R165" s="14">
        <v>9.1</v>
      </c>
      <c r="S165" s="14">
        <v>4</v>
      </c>
      <c r="T165" s="14">
        <v>53.767530499999999</v>
      </c>
      <c r="U165" s="14">
        <v>6.8258083999999997</v>
      </c>
    </row>
    <row r="166" spans="2:21">
      <c r="B166" s="14">
        <v>1974</v>
      </c>
      <c r="C166" s="14">
        <v>4</v>
      </c>
      <c r="D166" s="14">
        <v>10</v>
      </c>
      <c r="E166" s="14">
        <v>29.524000000000001</v>
      </c>
      <c r="Q166" s="14">
        <v>2004</v>
      </c>
      <c r="R166" s="14">
        <v>10</v>
      </c>
      <c r="S166" s="14">
        <v>4</v>
      </c>
      <c r="T166" s="14">
        <v>57.502667700000003</v>
      </c>
      <c r="U166" s="14">
        <v>4.6495734000000004</v>
      </c>
    </row>
    <row r="167" spans="2:21">
      <c r="B167" s="14">
        <v>1974</v>
      </c>
      <c r="C167" s="14">
        <v>4</v>
      </c>
      <c r="D167" s="14">
        <v>11</v>
      </c>
      <c r="E167" s="14">
        <v>35.090000000000003</v>
      </c>
      <c r="Q167" s="14">
        <v>2004</v>
      </c>
      <c r="R167" s="14">
        <v>11</v>
      </c>
      <c r="S167" s="14">
        <v>4</v>
      </c>
      <c r="T167" s="14">
        <v>63.4373857</v>
      </c>
      <c r="U167" s="14">
        <v>7.7648979999999996</v>
      </c>
    </row>
    <row r="168" spans="2:21">
      <c r="B168" s="14">
        <v>1974</v>
      </c>
      <c r="C168" s="14">
        <v>4</v>
      </c>
      <c r="D168" s="14">
        <v>12</v>
      </c>
      <c r="E168" s="14">
        <v>30.734000000000002</v>
      </c>
      <c r="Q168" s="14">
        <v>2005</v>
      </c>
      <c r="R168" s="14">
        <v>8</v>
      </c>
      <c r="S168" s="14">
        <v>4</v>
      </c>
      <c r="T168" s="14">
        <v>44.892849400000003</v>
      </c>
      <c r="U168" s="14">
        <v>4.1631789000000001</v>
      </c>
    </row>
    <row r="169" spans="2:21">
      <c r="B169" s="14">
        <v>1974</v>
      </c>
      <c r="C169" s="14">
        <v>4</v>
      </c>
      <c r="D169" s="14">
        <v>13</v>
      </c>
      <c r="E169" s="14">
        <v>27.103999999999999</v>
      </c>
      <c r="Q169" s="14">
        <v>2005</v>
      </c>
      <c r="R169" s="14">
        <v>9</v>
      </c>
      <c r="S169" s="14">
        <v>4</v>
      </c>
      <c r="T169" s="14">
        <v>37.2725212</v>
      </c>
      <c r="U169" s="14">
        <v>6.1414892999999999</v>
      </c>
    </row>
    <row r="170" spans="2:21">
      <c r="B170" s="14">
        <v>1974</v>
      </c>
      <c r="C170" s="14">
        <v>4</v>
      </c>
      <c r="D170" s="14">
        <v>14</v>
      </c>
      <c r="E170" s="14">
        <v>30.370999999999999</v>
      </c>
      <c r="Q170" s="14">
        <v>2005</v>
      </c>
      <c r="R170" s="14">
        <v>9.1</v>
      </c>
      <c r="S170" s="14">
        <v>4</v>
      </c>
      <c r="T170" s="14">
        <v>38.118406299999997</v>
      </c>
      <c r="U170" s="14">
        <v>5.2852820999999999</v>
      </c>
    </row>
    <row r="171" spans="2:21">
      <c r="B171" s="14">
        <v>1975</v>
      </c>
      <c r="C171" s="14">
        <v>1</v>
      </c>
      <c r="D171" s="14">
        <v>1</v>
      </c>
      <c r="E171" s="14">
        <v>23.353000000000002</v>
      </c>
      <c r="Q171" s="14">
        <v>2005</v>
      </c>
      <c r="R171" s="14">
        <v>10</v>
      </c>
      <c r="S171" s="14">
        <v>4</v>
      </c>
      <c r="T171" s="14">
        <v>38.839226400000001</v>
      </c>
      <c r="U171" s="14">
        <v>3.1046488000000001</v>
      </c>
    </row>
    <row r="172" spans="2:21">
      <c r="B172" s="14">
        <v>1975</v>
      </c>
      <c r="C172" s="14">
        <v>1</v>
      </c>
      <c r="D172" s="14">
        <v>2</v>
      </c>
      <c r="E172" s="14">
        <v>24.442</v>
      </c>
      <c r="Q172" s="14">
        <v>2005</v>
      </c>
      <c r="R172" s="14">
        <v>11</v>
      </c>
      <c r="S172" s="14">
        <v>4</v>
      </c>
      <c r="T172" s="14">
        <v>35.779789299999997</v>
      </c>
      <c r="U172" s="14">
        <v>8.4016365000000004</v>
      </c>
    </row>
    <row r="173" spans="2:21">
      <c r="B173" s="14">
        <v>1975</v>
      </c>
      <c r="C173" s="14">
        <v>1</v>
      </c>
      <c r="D173" s="14">
        <v>3</v>
      </c>
      <c r="E173" s="14">
        <v>33.033000000000001</v>
      </c>
      <c r="Q173" s="14">
        <v>2006</v>
      </c>
      <c r="R173" s="14">
        <v>8</v>
      </c>
      <c r="S173" s="14">
        <v>4</v>
      </c>
      <c r="T173" s="14">
        <v>53.106450299999999</v>
      </c>
      <c r="U173" s="14">
        <v>7.4257445999999998</v>
      </c>
    </row>
    <row r="174" spans="2:21">
      <c r="B174" s="14">
        <v>1975</v>
      </c>
      <c r="C174" s="14">
        <v>1</v>
      </c>
      <c r="D174" s="14">
        <v>4</v>
      </c>
      <c r="E174" s="14">
        <v>34.969000000000001</v>
      </c>
      <c r="Q174" s="14">
        <v>2006</v>
      </c>
      <c r="R174" s="14">
        <v>9</v>
      </c>
      <c r="S174" s="14">
        <v>4</v>
      </c>
      <c r="T174" s="14">
        <v>45.245444900000003</v>
      </c>
      <c r="U174" s="14">
        <v>12.975232099999999</v>
      </c>
    </row>
    <row r="175" spans="2:21">
      <c r="B175" s="14">
        <v>1975</v>
      </c>
      <c r="C175" s="14">
        <v>1</v>
      </c>
      <c r="D175" s="14">
        <v>5</v>
      </c>
      <c r="E175" s="14">
        <v>41.624000000000002</v>
      </c>
      <c r="Q175" s="14">
        <v>2006</v>
      </c>
      <c r="R175" s="14">
        <v>9.1</v>
      </c>
      <c r="S175" s="14">
        <v>4</v>
      </c>
      <c r="T175" s="14">
        <v>33.828997100000002</v>
      </c>
      <c r="U175" s="14">
        <v>8.5634941999999992</v>
      </c>
    </row>
    <row r="176" spans="2:21">
      <c r="B176" s="14">
        <v>1975</v>
      </c>
      <c r="C176" s="14">
        <v>1</v>
      </c>
      <c r="D176" s="14">
        <v>6</v>
      </c>
      <c r="E176" s="14">
        <v>53.119</v>
      </c>
      <c r="Q176" s="14">
        <v>2006</v>
      </c>
      <c r="R176" s="14">
        <v>10</v>
      </c>
      <c r="S176" s="14">
        <v>4</v>
      </c>
      <c r="T176" s="14">
        <v>36.68385</v>
      </c>
      <c r="U176" s="14">
        <v>9.5890009999999997</v>
      </c>
    </row>
    <row r="177" spans="2:21">
      <c r="B177" s="14">
        <v>1975</v>
      </c>
      <c r="C177" s="14">
        <v>1</v>
      </c>
      <c r="D177" s="14">
        <v>7</v>
      </c>
      <c r="E177" s="14">
        <v>47.552999999999997</v>
      </c>
      <c r="Q177" s="14">
        <v>2006</v>
      </c>
      <c r="R177" s="14">
        <v>11</v>
      </c>
      <c r="S177" s="14">
        <v>4</v>
      </c>
      <c r="T177" s="14">
        <v>35.486469999999997</v>
      </c>
      <c r="U177" s="14">
        <v>15.749723400000001</v>
      </c>
    </row>
    <row r="178" spans="2:21">
      <c r="B178" s="14">
        <v>1975</v>
      </c>
      <c r="C178" s="14">
        <v>1</v>
      </c>
      <c r="D178" s="14">
        <v>8</v>
      </c>
      <c r="E178" s="14">
        <v>49.368000000000002</v>
      </c>
      <c r="Q178" s="14">
        <v>2007</v>
      </c>
      <c r="R178" s="14">
        <v>9.1</v>
      </c>
      <c r="S178" s="14">
        <v>4</v>
      </c>
      <c r="T178" s="14">
        <v>46.542772499999998</v>
      </c>
      <c r="U178" s="14">
        <v>11.0729943</v>
      </c>
    </row>
    <row r="179" spans="2:21">
      <c r="B179" s="14">
        <v>1975</v>
      </c>
      <c r="C179" s="14">
        <v>1</v>
      </c>
      <c r="D179" s="14">
        <v>9</v>
      </c>
      <c r="E179" s="14">
        <v>43.680999999999997</v>
      </c>
      <c r="Q179" s="14">
        <v>2008</v>
      </c>
      <c r="R179" s="14">
        <v>8</v>
      </c>
      <c r="S179" s="14">
        <v>4</v>
      </c>
      <c r="T179" s="14">
        <v>76.689059599999993</v>
      </c>
      <c r="U179" s="14">
        <v>5.5722003999999998</v>
      </c>
    </row>
    <row r="180" spans="2:21">
      <c r="B180" s="14">
        <v>1975</v>
      </c>
      <c r="C180" s="14">
        <v>1</v>
      </c>
      <c r="D180" s="14">
        <v>10</v>
      </c>
      <c r="E180" s="14">
        <v>42.591999999999999</v>
      </c>
      <c r="Q180" s="14">
        <v>2008</v>
      </c>
      <c r="R180" s="14">
        <v>9</v>
      </c>
      <c r="S180" s="14">
        <v>4</v>
      </c>
      <c r="T180" s="14">
        <v>67.8763395</v>
      </c>
      <c r="U180" s="14">
        <v>20.317052</v>
      </c>
    </row>
    <row r="181" spans="2:21">
      <c r="B181" s="14">
        <v>1975</v>
      </c>
      <c r="C181" s="14">
        <v>1</v>
      </c>
      <c r="D181" s="14">
        <v>11</v>
      </c>
      <c r="E181" s="14">
        <v>49.005000000000003</v>
      </c>
      <c r="Q181" s="14">
        <v>2008</v>
      </c>
      <c r="R181" s="14">
        <v>9.1</v>
      </c>
      <c r="S181" s="14">
        <v>4</v>
      </c>
      <c r="T181" s="14">
        <v>81.781833599999999</v>
      </c>
      <c r="U181" s="14">
        <v>4.6893621999999997</v>
      </c>
    </row>
    <row r="182" spans="2:21">
      <c r="B182" s="14">
        <v>1975</v>
      </c>
      <c r="C182" s="14">
        <v>1</v>
      </c>
      <c r="D182" s="14">
        <v>12</v>
      </c>
      <c r="E182" s="14">
        <v>45.253999999999998</v>
      </c>
      <c r="Q182" s="14">
        <v>2008</v>
      </c>
      <c r="R182" s="14">
        <v>10</v>
      </c>
      <c r="S182" s="14">
        <v>4</v>
      </c>
      <c r="T182" s="14">
        <v>84.468315599999997</v>
      </c>
      <c r="U182" s="14">
        <v>5.4463214999999998</v>
      </c>
    </row>
    <row r="183" spans="2:21">
      <c r="B183" s="14">
        <v>1975</v>
      </c>
      <c r="C183" s="14">
        <v>1</v>
      </c>
      <c r="D183" s="14">
        <v>13</v>
      </c>
      <c r="E183" s="14">
        <v>52.151000000000003</v>
      </c>
      <c r="Q183" s="14">
        <v>2008</v>
      </c>
      <c r="R183" s="14">
        <v>11</v>
      </c>
      <c r="S183" s="14">
        <v>4</v>
      </c>
      <c r="T183" s="14">
        <v>86.091797799999995</v>
      </c>
      <c r="U183" s="14">
        <v>1.4370524</v>
      </c>
    </row>
    <row r="184" spans="2:21">
      <c r="B184" s="14">
        <v>1975</v>
      </c>
      <c r="C184" s="14">
        <v>1</v>
      </c>
      <c r="D184" s="14">
        <v>14</v>
      </c>
      <c r="E184" s="14">
        <v>46.706000000000003</v>
      </c>
      <c r="Q184" s="14">
        <v>2009</v>
      </c>
      <c r="R184" s="14">
        <v>8</v>
      </c>
      <c r="S184" s="14">
        <v>4</v>
      </c>
      <c r="T184" s="14">
        <v>44.082500000000003</v>
      </c>
      <c r="U184" s="14">
        <v>8.7106806999999993</v>
      </c>
    </row>
    <row r="185" spans="2:21">
      <c r="B185" s="14">
        <v>1975</v>
      </c>
      <c r="C185" s="14">
        <v>2</v>
      </c>
      <c r="D185" s="14">
        <v>1</v>
      </c>
      <c r="E185" s="14">
        <v>27.103999999999999</v>
      </c>
      <c r="Q185" s="14">
        <v>2009</v>
      </c>
      <c r="R185" s="14">
        <v>9</v>
      </c>
      <c r="S185" s="14">
        <v>4</v>
      </c>
      <c r="T185" s="14">
        <v>46.417499999999997</v>
      </c>
      <c r="U185" s="14">
        <v>4.3590624</v>
      </c>
    </row>
    <row r="186" spans="2:21">
      <c r="B186" s="14">
        <v>1975</v>
      </c>
      <c r="C186" s="14">
        <v>2</v>
      </c>
      <c r="D186" s="14">
        <v>2</v>
      </c>
      <c r="E186" s="14">
        <v>26.135999999999999</v>
      </c>
      <c r="Q186" s="14">
        <v>2009</v>
      </c>
      <c r="R186" s="14">
        <v>9.1</v>
      </c>
      <c r="S186" s="14">
        <v>4</v>
      </c>
      <c r="T186" s="14">
        <v>43.51</v>
      </c>
      <c r="U186" s="14">
        <v>6.6916615000000004</v>
      </c>
    </row>
    <row r="187" spans="2:21">
      <c r="B187" s="14">
        <v>1975</v>
      </c>
      <c r="C187" s="14">
        <v>2</v>
      </c>
      <c r="D187" s="14">
        <v>3</v>
      </c>
      <c r="E187" s="14">
        <v>31.46</v>
      </c>
      <c r="Q187" s="14">
        <v>2009</v>
      </c>
      <c r="R187" s="14">
        <v>10</v>
      </c>
      <c r="S187" s="14">
        <v>4</v>
      </c>
      <c r="T187" s="14">
        <v>51.094999999999999</v>
      </c>
      <c r="U187" s="14">
        <v>6.8514938000000001</v>
      </c>
    </row>
    <row r="188" spans="2:21">
      <c r="B188" s="14">
        <v>1975</v>
      </c>
      <c r="C188" s="14">
        <v>2</v>
      </c>
      <c r="D188" s="14">
        <v>4</v>
      </c>
      <c r="E188" s="14">
        <v>43.317999999999998</v>
      </c>
      <c r="Q188" s="14">
        <v>2009</v>
      </c>
      <c r="R188" s="14">
        <v>11</v>
      </c>
      <c r="S188" s="14">
        <v>4</v>
      </c>
      <c r="T188" s="14">
        <v>50.222499999999997</v>
      </c>
      <c r="U188" s="14">
        <v>9.3199404999999995</v>
      </c>
    </row>
    <row r="189" spans="2:21">
      <c r="B189" s="14">
        <v>1975</v>
      </c>
      <c r="C189" s="14">
        <v>2</v>
      </c>
      <c r="D189" s="14">
        <v>5</v>
      </c>
      <c r="E189" s="14">
        <v>46.706000000000003</v>
      </c>
      <c r="Q189" s="14">
        <v>2010</v>
      </c>
      <c r="R189" s="14">
        <v>8</v>
      </c>
      <c r="S189" s="14">
        <v>4</v>
      </c>
      <c r="T189" s="14">
        <v>24.700080400000001</v>
      </c>
      <c r="U189" s="14">
        <v>5.1149025000000004</v>
      </c>
    </row>
    <row r="190" spans="2:21">
      <c r="B190" s="14">
        <v>1975</v>
      </c>
      <c r="C190" s="14">
        <v>2</v>
      </c>
      <c r="D190" s="14">
        <v>6</v>
      </c>
      <c r="E190" s="14">
        <v>52.393000000000001</v>
      </c>
      <c r="Q190" s="14">
        <v>2010</v>
      </c>
      <c r="R190" s="14">
        <v>9</v>
      </c>
      <c r="S190" s="14">
        <v>4</v>
      </c>
      <c r="T190" s="14">
        <v>24.186455899999999</v>
      </c>
      <c r="U190" s="14">
        <v>2.6537934000000001</v>
      </c>
    </row>
    <row r="191" spans="2:21">
      <c r="B191" s="14">
        <v>1975</v>
      </c>
      <c r="C191" s="14">
        <v>2</v>
      </c>
      <c r="D191" s="14">
        <v>7</v>
      </c>
      <c r="E191" s="14">
        <v>52.514000000000003</v>
      </c>
      <c r="Q191" s="14">
        <v>2010</v>
      </c>
      <c r="R191" s="14">
        <v>9.1</v>
      </c>
      <c r="S191" s="14">
        <v>4</v>
      </c>
      <c r="T191" s="14">
        <v>23.463007099999999</v>
      </c>
      <c r="U191" s="14">
        <v>2.2371938</v>
      </c>
    </row>
    <row r="192" spans="2:21">
      <c r="B192" s="14">
        <v>1975</v>
      </c>
      <c r="C192" s="14">
        <v>2</v>
      </c>
      <c r="D192" s="14">
        <v>8</v>
      </c>
      <c r="E192" s="14">
        <v>50.82</v>
      </c>
      <c r="Q192" s="14">
        <v>2010</v>
      </c>
      <c r="R192" s="14">
        <v>10</v>
      </c>
      <c r="S192" s="14">
        <v>4</v>
      </c>
      <c r="T192" s="14">
        <v>24.440632000000001</v>
      </c>
      <c r="U192" s="14">
        <v>2.8337778</v>
      </c>
    </row>
    <row r="193" spans="2:21">
      <c r="B193" s="14">
        <v>1975</v>
      </c>
      <c r="C193" s="14">
        <v>2</v>
      </c>
      <c r="D193" s="14">
        <v>9</v>
      </c>
      <c r="E193" s="14">
        <v>45.375</v>
      </c>
      <c r="Q193" s="14">
        <v>2010</v>
      </c>
      <c r="R193" s="14">
        <v>11</v>
      </c>
      <c r="S193" s="14">
        <v>4</v>
      </c>
      <c r="T193" s="14">
        <v>23.105435700000001</v>
      </c>
      <c r="U193" s="14">
        <v>1.0693159000000001</v>
      </c>
    </row>
    <row r="194" spans="2:21">
      <c r="B194" s="14">
        <v>1975</v>
      </c>
      <c r="C194" s="14">
        <v>2</v>
      </c>
      <c r="D194" s="14">
        <v>10</v>
      </c>
      <c r="E194" s="14">
        <v>46.100999999999999</v>
      </c>
      <c r="Q194" s="14">
        <v>2011</v>
      </c>
      <c r="R194" s="14">
        <v>8</v>
      </c>
      <c r="S194" s="14">
        <v>4</v>
      </c>
      <c r="T194" s="14">
        <v>45.116835899999998</v>
      </c>
      <c r="U194" s="14">
        <v>2.8488266000000002</v>
      </c>
    </row>
    <row r="195" spans="2:21">
      <c r="B195" s="14">
        <v>1975</v>
      </c>
      <c r="C195" s="14">
        <v>2</v>
      </c>
      <c r="D195" s="14">
        <v>11</v>
      </c>
      <c r="E195" s="14">
        <v>43.802</v>
      </c>
      <c r="Q195" s="14">
        <v>2011</v>
      </c>
      <c r="R195" s="14">
        <v>9</v>
      </c>
      <c r="S195" s="14">
        <v>4</v>
      </c>
      <c r="T195" s="14">
        <v>39.7459706</v>
      </c>
      <c r="U195" s="14">
        <v>11.9258244</v>
      </c>
    </row>
    <row r="196" spans="2:21">
      <c r="B196" s="14">
        <v>1975</v>
      </c>
      <c r="C196" s="14">
        <v>2</v>
      </c>
      <c r="D196" s="14">
        <v>12</v>
      </c>
      <c r="E196" s="14">
        <v>49.005000000000003</v>
      </c>
      <c r="Q196" s="14">
        <v>2011</v>
      </c>
      <c r="R196" s="14">
        <v>9.1</v>
      </c>
      <c r="S196" s="14">
        <v>4</v>
      </c>
      <c r="T196" s="14">
        <v>35.260642500000003</v>
      </c>
      <c r="U196" s="14">
        <v>9.2842865000000003</v>
      </c>
    </row>
    <row r="197" spans="2:21">
      <c r="B197" s="14">
        <v>1975</v>
      </c>
      <c r="C197" s="14">
        <v>2</v>
      </c>
      <c r="D197" s="14">
        <v>13</v>
      </c>
      <c r="E197" s="14">
        <v>48.4</v>
      </c>
      <c r="Q197" s="14">
        <v>2011</v>
      </c>
      <c r="R197" s="14">
        <v>10</v>
      </c>
      <c r="S197" s="14">
        <v>4</v>
      </c>
      <c r="T197" s="14">
        <v>39.882064900000003</v>
      </c>
      <c r="U197" s="14">
        <v>6.9684986999999996</v>
      </c>
    </row>
    <row r="198" spans="2:21">
      <c r="B198" s="14">
        <v>1975</v>
      </c>
      <c r="C198" s="14">
        <v>2</v>
      </c>
      <c r="D198" s="14">
        <v>14</v>
      </c>
      <c r="E198" s="14">
        <v>45.859000000000002</v>
      </c>
      <c r="Q198" s="14">
        <v>2011</v>
      </c>
      <c r="R198" s="14">
        <v>11</v>
      </c>
      <c r="S198" s="14">
        <v>4</v>
      </c>
      <c r="T198" s="14">
        <v>48.566443499999998</v>
      </c>
      <c r="U198" s="14">
        <v>3.2263356999999999</v>
      </c>
    </row>
    <row r="199" spans="2:21">
      <c r="B199" s="14">
        <v>1975</v>
      </c>
      <c r="C199" s="14">
        <v>3</v>
      </c>
      <c r="D199" s="14">
        <v>1</v>
      </c>
      <c r="E199" s="14">
        <v>31.218</v>
      </c>
      <c r="Q199" s="14">
        <v>2012</v>
      </c>
      <c r="R199" s="14">
        <v>8</v>
      </c>
      <c r="S199" s="14">
        <v>4</v>
      </c>
      <c r="T199" s="14">
        <v>52.6380622</v>
      </c>
      <c r="U199" s="14">
        <v>5.1712761</v>
      </c>
    </row>
    <row r="200" spans="2:21">
      <c r="B200" s="14">
        <v>1975</v>
      </c>
      <c r="C200" s="14">
        <v>3</v>
      </c>
      <c r="D200" s="14">
        <v>2</v>
      </c>
      <c r="E200" s="14">
        <v>26.741</v>
      </c>
      <c r="Q200" s="14">
        <v>2012</v>
      </c>
      <c r="R200" s="14">
        <v>9</v>
      </c>
      <c r="S200" s="14">
        <v>4</v>
      </c>
      <c r="T200" s="14">
        <v>54.959230499999997</v>
      </c>
      <c r="U200" s="14">
        <v>4.7270279000000004</v>
      </c>
    </row>
    <row r="201" spans="2:21">
      <c r="B201" s="14">
        <v>1975</v>
      </c>
      <c r="C201" s="14">
        <v>3</v>
      </c>
      <c r="D201" s="14">
        <v>3</v>
      </c>
      <c r="E201" s="14">
        <v>34.122</v>
      </c>
      <c r="Q201" s="14">
        <v>2012</v>
      </c>
      <c r="R201" s="14">
        <v>9.1</v>
      </c>
      <c r="S201" s="14">
        <v>4</v>
      </c>
      <c r="T201" s="14">
        <v>55.3869118</v>
      </c>
      <c r="U201" s="14">
        <v>5.2980744</v>
      </c>
    </row>
    <row r="202" spans="2:21">
      <c r="B202" s="14">
        <v>1975</v>
      </c>
      <c r="C202" s="14">
        <v>3</v>
      </c>
      <c r="D202" s="14">
        <v>4</v>
      </c>
      <c r="E202" s="14">
        <v>38.478000000000002</v>
      </c>
      <c r="Q202" s="14">
        <v>2012</v>
      </c>
      <c r="R202" s="14">
        <v>10</v>
      </c>
      <c r="S202" s="14">
        <v>4</v>
      </c>
      <c r="T202" s="14">
        <v>55.129072899999997</v>
      </c>
      <c r="U202" s="14">
        <v>5.2160701999999999</v>
      </c>
    </row>
    <row r="203" spans="2:21">
      <c r="B203" s="14">
        <v>1975</v>
      </c>
      <c r="C203" s="14">
        <v>3</v>
      </c>
      <c r="D203" s="14">
        <v>5</v>
      </c>
      <c r="E203" s="14">
        <v>48.762999999999998</v>
      </c>
      <c r="Q203" s="14">
        <v>2012</v>
      </c>
      <c r="R203" s="14">
        <v>11</v>
      </c>
      <c r="S203" s="14">
        <v>4</v>
      </c>
      <c r="T203" s="14">
        <v>58.595059200000001</v>
      </c>
      <c r="U203" s="14">
        <v>2.9656750999999999</v>
      </c>
    </row>
    <row r="204" spans="2:21">
      <c r="B204" s="14">
        <v>1975</v>
      </c>
      <c r="C204" s="14">
        <v>3</v>
      </c>
      <c r="D204" s="14">
        <v>6</v>
      </c>
      <c r="E204" s="14">
        <v>45.98</v>
      </c>
      <c r="Q204" s="14">
        <v>2013</v>
      </c>
      <c r="R204" s="14">
        <v>8</v>
      </c>
      <c r="S204" s="14">
        <v>4</v>
      </c>
      <c r="T204" s="14">
        <v>34.951424099999997</v>
      </c>
      <c r="U204" s="14">
        <v>4.4078815999999996</v>
      </c>
    </row>
    <row r="205" spans="2:21">
      <c r="B205" s="14">
        <v>1975</v>
      </c>
      <c r="C205" s="14">
        <v>3</v>
      </c>
      <c r="D205" s="14">
        <v>7</v>
      </c>
      <c r="E205" s="14">
        <v>49.851999999999997</v>
      </c>
      <c r="Q205" s="14">
        <v>2013</v>
      </c>
      <c r="R205" s="14">
        <v>9</v>
      </c>
      <c r="S205" s="14">
        <v>4</v>
      </c>
      <c r="T205" s="14">
        <v>39.050164100000003</v>
      </c>
      <c r="U205" s="14">
        <v>2.5832166000000001</v>
      </c>
    </row>
    <row r="206" spans="2:21">
      <c r="B206" s="14">
        <v>1975</v>
      </c>
      <c r="C206" s="14">
        <v>3</v>
      </c>
      <c r="D206" s="14">
        <v>8</v>
      </c>
      <c r="E206" s="14">
        <v>54.087000000000003</v>
      </c>
      <c r="Q206" s="14">
        <v>2013</v>
      </c>
      <c r="R206" s="14">
        <v>9.1</v>
      </c>
      <c r="S206" s="14">
        <v>4</v>
      </c>
      <c r="T206" s="14">
        <v>40.0566891</v>
      </c>
      <c r="U206" s="14">
        <v>5.404433</v>
      </c>
    </row>
    <row r="207" spans="2:21">
      <c r="B207" s="14">
        <v>1975</v>
      </c>
      <c r="C207" s="14">
        <v>3</v>
      </c>
      <c r="D207" s="14">
        <v>9</v>
      </c>
      <c r="E207" s="14">
        <v>36.662999999999997</v>
      </c>
      <c r="Q207" s="14">
        <v>2013</v>
      </c>
      <c r="R207" s="14">
        <v>10</v>
      </c>
      <c r="S207" s="14">
        <v>4</v>
      </c>
      <c r="T207" s="14">
        <v>37.915016100000003</v>
      </c>
      <c r="U207" s="14">
        <v>6.7079238999999999</v>
      </c>
    </row>
    <row r="208" spans="2:21">
      <c r="B208" s="14">
        <v>1975</v>
      </c>
      <c r="C208" s="14">
        <v>3</v>
      </c>
      <c r="D208" s="14">
        <v>10</v>
      </c>
      <c r="E208" s="14">
        <v>47.069000000000003</v>
      </c>
      <c r="Q208" s="14">
        <v>2013</v>
      </c>
      <c r="R208" s="14">
        <v>11</v>
      </c>
      <c r="S208" s="14">
        <v>4</v>
      </c>
      <c r="T208" s="14">
        <v>40.6551045</v>
      </c>
      <c r="U208" s="14">
        <v>7.2476396000000003</v>
      </c>
    </row>
    <row r="209" spans="2:10">
      <c r="B209" s="14">
        <v>1975</v>
      </c>
      <c r="C209" s="14">
        <v>3</v>
      </c>
      <c r="D209" s="14">
        <v>11</v>
      </c>
      <c r="E209" s="14">
        <v>46.826999999999998</v>
      </c>
    </row>
    <row r="210" spans="2:10">
      <c r="B210" s="14">
        <v>1975</v>
      </c>
      <c r="C210" s="14">
        <v>3</v>
      </c>
      <c r="D210" s="14">
        <v>12</v>
      </c>
      <c r="E210" s="14">
        <v>46.948</v>
      </c>
    </row>
    <row r="211" spans="2:10">
      <c r="B211" s="14">
        <v>1975</v>
      </c>
      <c r="C211" s="14">
        <v>3</v>
      </c>
      <c r="D211" s="14">
        <v>13</v>
      </c>
      <c r="E211" s="14">
        <v>44.649000000000001</v>
      </c>
    </row>
    <row r="212" spans="2:10">
      <c r="B212" s="14">
        <v>1975</v>
      </c>
      <c r="C212" s="14">
        <v>3</v>
      </c>
      <c r="D212" s="14">
        <v>14</v>
      </c>
      <c r="E212" s="14">
        <v>45.012</v>
      </c>
    </row>
    <row r="213" spans="2:10">
      <c r="B213" s="14">
        <v>1975</v>
      </c>
      <c r="C213" s="14">
        <v>4</v>
      </c>
      <c r="D213" s="14">
        <v>1</v>
      </c>
      <c r="E213" s="14">
        <v>33.517000000000003</v>
      </c>
      <c r="J213" s="179"/>
    </row>
    <row r="214" spans="2:10">
      <c r="B214" s="14">
        <v>1975</v>
      </c>
      <c r="C214" s="14">
        <v>4</v>
      </c>
      <c r="D214" s="14">
        <v>2</v>
      </c>
      <c r="E214" s="14">
        <v>30.129000000000001</v>
      </c>
    </row>
    <row r="215" spans="2:10">
      <c r="B215" s="14">
        <v>1975</v>
      </c>
      <c r="C215" s="14">
        <v>4</v>
      </c>
      <c r="D215" s="14">
        <v>3</v>
      </c>
      <c r="E215" s="14">
        <v>40.898000000000003</v>
      </c>
    </row>
    <row r="216" spans="2:10">
      <c r="B216" s="14">
        <v>1975</v>
      </c>
      <c r="C216" s="14">
        <v>4</v>
      </c>
      <c r="D216" s="14">
        <v>4</v>
      </c>
      <c r="E216" s="14">
        <v>42.107999999999997</v>
      </c>
    </row>
    <row r="217" spans="2:10">
      <c r="B217" s="14">
        <v>1975</v>
      </c>
      <c r="C217" s="14">
        <v>4</v>
      </c>
      <c r="D217" s="14">
        <v>5</v>
      </c>
      <c r="E217" s="14">
        <v>50.335999999999999</v>
      </c>
    </row>
    <row r="218" spans="2:10">
      <c r="B218" s="14">
        <v>1975</v>
      </c>
      <c r="C218" s="14">
        <v>4</v>
      </c>
      <c r="D218" s="14">
        <v>6</v>
      </c>
      <c r="E218" s="14">
        <v>53.603000000000002</v>
      </c>
    </row>
    <row r="219" spans="2:10">
      <c r="B219" s="14">
        <v>1975</v>
      </c>
      <c r="C219" s="14">
        <v>4</v>
      </c>
      <c r="D219" s="14">
        <v>7</v>
      </c>
      <c r="E219" s="14">
        <v>52.271999999999998</v>
      </c>
    </row>
    <row r="220" spans="2:10">
      <c r="B220" s="14">
        <v>1975</v>
      </c>
      <c r="C220" s="14">
        <v>4</v>
      </c>
      <c r="D220" s="14">
        <v>8</v>
      </c>
      <c r="E220" s="14">
        <v>50.457000000000001</v>
      </c>
    </row>
    <row r="221" spans="2:10">
      <c r="B221" s="14">
        <v>1975</v>
      </c>
      <c r="C221" s="14">
        <v>4</v>
      </c>
      <c r="D221" s="14">
        <v>9</v>
      </c>
      <c r="E221" s="14">
        <v>49.731000000000002</v>
      </c>
    </row>
    <row r="222" spans="2:10">
      <c r="B222" s="14">
        <v>1975</v>
      </c>
      <c r="C222" s="14">
        <v>4</v>
      </c>
      <c r="D222" s="14">
        <v>10</v>
      </c>
      <c r="E222" s="14">
        <v>45.133000000000003</v>
      </c>
    </row>
    <row r="223" spans="2:10">
      <c r="B223" s="14">
        <v>1975</v>
      </c>
      <c r="C223" s="14">
        <v>4</v>
      </c>
      <c r="D223" s="14">
        <v>11</v>
      </c>
      <c r="E223" s="14">
        <v>47.673999999999999</v>
      </c>
    </row>
    <row r="224" spans="2:10">
      <c r="B224" s="14">
        <v>1975</v>
      </c>
      <c r="C224" s="14">
        <v>4</v>
      </c>
      <c r="D224" s="14">
        <v>12</v>
      </c>
      <c r="E224" s="14">
        <v>47.552999999999997</v>
      </c>
    </row>
    <row r="225" spans="2:5">
      <c r="B225" s="14">
        <v>1975</v>
      </c>
      <c r="C225" s="14">
        <v>4</v>
      </c>
      <c r="D225" s="14">
        <v>13</v>
      </c>
      <c r="E225" s="14">
        <v>49.731000000000002</v>
      </c>
    </row>
    <row r="226" spans="2:5">
      <c r="B226" s="14">
        <v>1975</v>
      </c>
      <c r="C226" s="14">
        <v>4</v>
      </c>
      <c r="D226" s="14">
        <v>14</v>
      </c>
      <c r="E226" s="14">
        <v>54.087000000000003</v>
      </c>
    </row>
    <row r="227" spans="2:5">
      <c r="B227" s="14">
        <v>1976</v>
      </c>
      <c r="C227" s="14">
        <v>1</v>
      </c>
      <c r="D227" s="14">
        <v>1</v>
      </c>
      <c r="E227" s="14">
        <v>21.78</v>
      </c>
    </row>
    <row r="228" spans="2:5">
      <c r="B228" s="14">
        <v>1976</v>
      </c>
      <c r="C228" s="14">
        <v>1</v>
      </c>
      <c r="D228" s="14">
        <v>2</v>
      </c>
      <c r="E228" s="14">
        <v>19.239000000000001</v>
      </c>
    </row>
    <row r="229" spans="2:5">
      <c r="B229" s="14">
        <v>1976</v>
      </c>
      <c r="C229" s="14">
        <v>1</v>
      </c>
      <c r="D229" s="14">
        <v>3</v>
      </c>
      <c r="E229" s="14">
        <v>24.805</v>
      </c>
    </row>
    <row r="230" spans="2:5">
      <c r="B230" s="14">
        <v>1976</v>
      </c>
      <c r="C230" s="14">
        <v>1</v>
      </c>
      <c r="D230" s="14">
        <v>4</v>
      </c>
      <c r="E230" s="14">
        <v>29.04</v>
      </c>
    </row>
    <row r="231" spans="2:5">
      <c r="B231" s="14">
        <v>1976</v>
      </c>
      <c r="C231" s="14">
        <v>1</v>
      </c>
      <c r="D231" s="14">
        <v>5</v>
      </c>
      <c r="E231" s="14">
        <v>39.808999999999997</v>
      </c>
    </row>
    <row r="232" spans="2:5">
      <c r="B232" s="14">
        <v>1976</v>
      </c>
      <c r="C232" s="14">
        <v>1</v>
      </c>
      <c r="D232" s="14">
        <v>6</v>
      </c>
      <c r="E232" s="14">
        <v>40.898000000000003</v>
      </c>
    </row>
    <row r="233" spans="2:5">
      <c r="B233" s="14">
        <v>1976</v>
      </c>
      <c r="C233" s="14">
        <v>1</v>
      </c>
      <c r="D233" s="14">
        <v>7</v>
      </c>
      <c r="E233" s="14">
        <v>47.915999999999997</v>
      </c>
    </row>
    <row r="234" spans="2:5">
      <c r="B234" s="14">
        <v>1976</v>
      </c>
      <c r="C234" s="14">
        <v>1</v>
      </c>
      <c r="D234" s="14">
        <v>8</v>
      </c>
      <c r="E234" s="14">
        <v>34.606000000000002</v>
      </c>
    </row>
    <row r="235" spans="2:5">
      <c r="B235" s="14">
        <v>1976</v>
      </c>
      <c r="C235" s="14">
        <v>1</v>
      </c>
      <c r="D235" s="14">
        <v>9</v>
      </c>
      <c r="E235" s="14">
        <v>37.026000000000003</v>
      </c>
    </row>
    <row r="236" spans="2:5">
      <c r="B236" s="14">
        <v>1976</v>
      </c>
      <c r="C236" s="14">
        <v>1</v>
      </c>
      <c r="D236" s="14">
        <v>10</v>
      </c>
      <c r="E236" s="14">
        <v>37.872999999999998</v>
      </c>
    </row>
    <row r="237" spans="2:5">
      <c r="B237" s="14">
        <v>1976</v>
      </c>
      <c r="C237" s="14">
        <v>1</v>
      </c>
      <c r="D237" s="14">
        <v>11</v>
      </c>
      <c r="E237" s="14">
        <v>42.107999999999997</v>
      </c>
    </row>
    <row r="238" spans="2:5">
      <c r="B238" s="14">
        <v>1976</v>
      </c>
      <c r="C238" s="14">
        <v>1</v>
      </c>
      <c r="D238" s="14">
        <v>12</v>
      </c>
      <c r="E238" s="14">
        <v>36.905000000000001</v>
      </c>
    </row>
    <row r="239" spans="2:5">
      <c r="B239" s="14">
        <v>1976</v>
      </c>
      <c r="C239" s="14">
        <v>1</v>
      </c>
      <c r="D239" s="14">
        <v>13</v>
      </c>
      <c r="E239" s="14">
        <v>46.343000000000004</v>
      </c>
    </row>
    <row r="240" spans="2:5">
      <c r="B240" s="14">
        <v>1976</v>
      </c>
      <c r="C240" s="14">
        <v>1</v>
      </c>
      <c r="D240" s="14">
        <v>14</v>
      </c>
      <c r="E240" s="14">
        <v>40.292999999999999</v>
      </c>
    </row>
    <row r="241" spans="2:5">
      <c r="B241" s="14">
        <v>1976</v>
      </c>
      <c r="C241" s="14">
        <v>2</v>
      </c>
      <c r="D241" s="14">
        <v>1</v>
      </c>
      <c r="E241" s="14">
        <v>23.474</v>
      </c>
    </row>
    <row r="242" spans="2:5">
      <c r="B242" s="14">
        <v>1976</v>
      </c>
      <c r="C242" s="14">
        <v>2</v>
      </c>
      <c r="D242" s="14">
        <v>2</v>
      </c>
      <c r="E242" s="14">
        <v>24.805</v>
      </c>
    </row>
    <row r="243" spans="2:5">
      <c r="B243" s="14">
        <v>1976</v>
      </c>
      <c r="C243" s="14">
        <v>2</v>
      </c>
      <c r="D243" s="14">
        <v>3</v>
      </c>
      <c r="E243" s="14">
        <v>25.289000000000001</v>
      </c>
    </row>
    <row r="244" spans="2:5">
      <c r="B244" s="14">
        <v>1976</v>
      </c>
      <c r="C244" s="14">
        <v>2</v>
      </c>
      <c r="D244" s="14">
        <v>4</v>
      </c>
      <c r="E244" s="14">
        <v>32.064999999999998</v>
      </c>
    </row>
    <row r="245" spans="2:5">
      <c r="B245" s="14">
        <v>1976</v>
      </c>
      <c r="C245" s="14">
        <v>2</v>
      </c>
      <c r="D245" s="14">
        <v>5</v>
      </c>
      <c r="E245" s="14">
        <v>41.261000000000003</v>
      </c>
    </row>
    <row r="246" spans="2:5">
      <c r="B246" s="14">
        <v>1976</v>
      </c>
      <c r="C246" s="14">
        <v>2</v>
      </c>
      <c r="D246" s="14">
        <v>6</v>
      </c>
      <c r="E246" s="14">
        <v>46.463999999999999</v>
      </c>
    </row>
    <row r="247" spans="2:5">
      <c r="B247" s="14">
        <v>1976</v>
      </c>
      <c r="C247" s="14">
        <v>2</v>
      </c>
      <c r="D247" s="14">
        <v>7</v>
      </c>
      <c r="E247" s="14">
        <v>48.884</v>
      </c>
    </row>
    <row r="248" spans="2:5">
      <c r="B248" s="14">
        <v>1976</v>
      </c>
      <c r="C248" s="14">
        <v>2</v>
      </c>
      <c r="D248" s="14">
        <v>8</v>
      </c>
      <c r="E248" s="14">
        <v>35.695</v>
      </c>
    </row>
    <row r="249" spans="2:5">
      <c r="B249" s="14">
        <v>1976</v>
      </c>
      <c r="C249" s="14">
        <v>2</v>
      </c>
      <c r="D249" s="14">
        <v>9</v>
      </c>
      <c r="E249" s="14">
        <v>42.35</v>
      </c>
    </row>
    <row r="250" spans="2:5">
      <c r="B250" s="14">
        <v>1976</v>
      </c>
      <c r="C250" s="14">
        <v>2</v>
      </c>
      <c r="D250" s="14">
        <v>10</v>
      </c>
      <c r="E250" s="14">
        <v>39.808999999999997</v>
      </c>
    </row>
    <row r="251" spans="2:5">
      <c r="B251" s="14">
        <v>1976</v>
      </c>
      <c r="C251" s="14">
        <v>2</v>
      </c>
      <c r="D251" s="14">
        <v>11</v>
      </c>
      <c r="E251" s="14">
        <v>39.445999999999998</v>
      </c>
    </row>
    <row r="252" spans="2:5">
      <c r="B252" s="14">
        <v>1976</v>
      </c>
      <c r="C252" s="14">
        <v>2</v>
      </c>
      <c r="D252" s="14">
        <v>12</v>
      </c>
      <c r="E252" s="14">
        <v>44.890999999999998</v>
      </c>
    </row>
    <row r="253" spans="2:5">
      <c r="B253" s="14">
        <v>1976</v>
      </c>
      <c r="C253" s="14">
        <v>2</v>
      </c>
      <c r="D253" s="14">
        <v>13</v>
      </c>
      <c r="E253" s="14">
        <v>47.915999999999997</v>
      </c>
    </row>
    <row r="254" spans="2:5">
      <c r="B254" s="14">
        <v>1976</v>
      </c>
      <c r="C254" s="14">
        <v>2</v>
      </c>
      <c r="D254" s="14">
        <v>14</v>
      </c>
      <c r="E254" s="14">
        <v>45.012</v>
      </c>
    </row>
    <row r="255" spans="2:5">
      <c r="B255" s="14">
        <v>1976</v>
      </c>
      <c r="C255" s="14">
        <v>3</v>
      </c>
      <c r="D255" s="14">
        <v>1</v>
      </c>
      <c r="E255" s="14">
        <v>26.135999999999999</v>
      </c>
    </row>
    <row r="256" spans="2:5">
      <c r="B256" s="14">
        <v>1976</v>
      </c>
      <c r="C256" s="14">
        <v>3</v>
      </c>
      <c r="D256" s="14">
        <v>2</v>
      </c>
      <c r="E256" s="14">
        <v>24.2</v>
      </c>
    </row>
    <row r="257" spans="2:5">
      <c r="B257" s="14">
        <v>1976</v>
      </c>
      <c r="C257" s="14">
        <v>3</v>
      </c>
      <c r="D257" s="14">
        <v>3</v>
      </c>
      <c r="E257" s="14">
        <v>29.887</v>
      </c>
    </row>
    <row r="258" spans="2:5">
      <c r="B258" s="14">
        <v>1976</v>
      </c>
      <c r="C258" s="14">
        <v>3</v>
      </c>
      <c r="D258" s="14">
        <v>4</v>
      </c>
      <c r="E258" s="14">
        <v>35.816000000000003</v>
      </c>
    </row>
    <row r="259" spans="2:5">
      <c r="B259" s="14">
        <v>1976</v>
      </c>
      <c r="C259" s="14">
        <v>3</v>
      </c>
      <c r="D259" s="14">
        <v>5</v>
      </c>
      <c r="E259" s="14">
        <v>38.356999999999999</v>
      </c>
    </row>
    <row r="260" spans="2:5">
      <c r="B260" s="14">
        <v>1976</v>
      </c>
      <c r="C260" s="14">
        <v>3</v>
      </c>
      <c r="D260" s="14">
        <v>6</v>
      </c>
      <c r="E260" s="14">
        <v>45.738</v>
      </c>
    </row>
    <row r="261" spans="2:5">
      <c r="B261" s="14">
        <v>1976</v>
      </c>
      <c r="C261" s="14">
        <v>3</v>
      </c>
      <c r="D261" s="14">
        <v>7</v>
      </c>
      <c r="E261" s="14">
        <v>45.738</v>
      </c>
    </row>
    <row r="262" spans="2:5">
      <c r="B262" s="14">
        <v>1976</v>
      </c>
      <c r="C262" s="14">
        <v>3</v>
      </c>
      <c r="D262" s="14">
        <v>8</v>
      </c>
      <c r="E262" s="14">
        <v>44.890999999999998</v>
      </c>
    </row>
    <row r="263" spans="2:5">
      <c r="B263" s="14">
        <v>1976</v>
      </c>
      <c r="C263" s="14">
        <v>3</v>
      </c>
      <c r="D263" s="14">
        <v>9</v>
      </c>
      <c r="E263" s="14">
        <v>38.115000000000002</v>
      </c>
    </row>
    <row r="264" spans="2:5">
      <c r="B264" s="14">
        <v>1976</v>
      </c>
      <c r="C264" s="14">
        <v>3</v>
      </c>
      <c r="D264" s="14">
        <v>10</v>
      </c>
      <c r="E264" s="14">
        <v>40.777000000000001</v>
      </c>
    </row>
    <row r="265" spans="2:5">
      <c r="B265" s="14">
        <v>1976</v>
      </c>
      <c r="C265" s="14">
        <v>3</v>
      </c>
      <c r="D265" s="14">
        <v>11</v>
      </c>
      <c r="E265" s="14">
        <v>39.082999999999998</v>
      </c>
    </row>
    <row r="266" spans="2:5">
      <c r="B266" s="14">
        <v>1976</v>
      </c>
      <c r="C266" s="14">
        <v>3</v>
      </c>
      <c r="D266" s="14">
        <v>12</v>
      </c>
      <c r="E266" s="14">
        <v>36.299999999999997</v>
      </c>
    </row>
    <row r="267" spans="2:5">
      <c r="B267" s="14">
        <v>1976</v>
      </c>
      <c r="C267" s="14">
        <v>3</v>
      </c>
      <c r="D267" s="14">
        <v>13</v>
      </c>
      <c r="E267" s="14">
        <v>44.406999999999996</v>
      </c>
    </row>
    <row r="268" spans="2:5">
      <c r="B268" s="14">
        <v>1976</v>
      </c>
      <c r="C268" s="14">
        <v>3</v>
      </c>
      <c r="D268" s="14">
        <v>14</v>
      </c>
      <c r="E268" s="14">
        <v>39.082999999999998</v>
      </c>
    </row>
    <row r="269" spans="2:5">
      <c r="B269" s="14">
        <v>1976</v>
      </c>
      <c r="C269" s="14">
        <v>4</v>
      </c>
      <c r="D269" s="14">
        <v>1</v>
      </c>
      <c r="E269" s="14">
        <v>30.370999999999999</v>
      </c>
    </row>
    <row r="270" spans="2:5">
      <c r="B270" s="14">
        <v>1976</v>
      </c>
      <c r="C270" s="14">
        <v>4</v>
      </c>
      <c r="D270" s="14">
        <v>2</v>
      </c>
      <c r="E270" s="14">
        <v>24.805</v>
      </c>
    </row>
    <row r="271" spans="2:5">
      <c r="B271" s="14">
        <v>1976</v>
      </c>
      <c r="C271" s="14">
        <v>4</v>
      </c>
      <c r="D271" s="14">
        <v>3</v>
      </c>
      <c r="E271" s="14">
        <v>30.007999999999999</v>
      </c>
    </row>
    <row r="272" spans="2:5">
      <c r="B272" s="14">
        <v>1976</v>
      </c>
      <c r="C272" s="14">
        <v>4</v>
      </c>
      <c r="D272" s="14">
        <v>4</v>
      </c>
      <c r="E272" s="14">
        <v>31.338999999999999</v>
      </c>
    </row>
    <row r="273" spans="2:5">
      <c r="B273" s="14">
        <v>1976</v>
      </c>
      <c r="C273" s="14">
        <v>4</v>
      </c>
      <c r="D273" s="14">
        <v>5</v>
      </c>
      <c r="E273" s="14">
        <v>41.018999999999998</v>
      </c>
    </row>
    <row r="274" spans="2:5">
      <c r="B274" s="14">
        <v>1976</v>
      </c>
      <c r="C274" s="14">
        <v>4</v>
      </c>
      <c r="D274" s="14">
        <v>6</v>
      </c>
      <c r="E274" s="14">
        <v>45.253999999999998</v>
      </c>
    </row>
    <row r="275" spans="2:5">
      <c r="B275" s="14">
        <v>1976</v>
      </c>
      <c r="C275" s="14">
        <v>4</v>
      </c>
      <c r="D275" s="14">
        <v>7</v>
      </c>
      <c r="E275" s="14">
        <v>44.406999999999996</v>
      </c>
    </row>
    <row r="276" spans="2:5">
      <c r="B276" s="14">
        <v>1976</v>
      </c>
      <c r="C276" s="14">
        <v>4</v>
      </c>
      <c r="D276" s="14">
        <v>8</v>
      </c>
      <c r="E276" s="14">
        <v>44.649000000000001</v>
      </c>
    </row>
    <row r="277" spans="2:5">
      <c r="B277" s="14">
        <v>1976</v>
      </c>
      <c r="C277" s="14">
        <v>4</v>
      </c>
      <c r="D277" s="14">
        <v>9</v>
      </c>
      <c r="E277" s="14">
        <v>40.534999999999997</v>
      </c>
    </row>
    <row r="278" spans="2:5">
      <c r="B278" s="14">
        <v>1976</v>
      </c>
      <c r="C278" s="14">
        <v>4</v>
      </c>
      <c r="D278" s="14">
        <v>10</v>
      </c>
      <c r="E278" s="14">
        <v>33.154000000000003</v>
      </c>
    </row>
    <row r="279" spans="2:5">
      <c r="B279" s="14">
        <v>1976</v>
      </c>
      <c r="C279" s="14">
        <v>4</v>
      </c>
      <c r="D279" s="14">
        <v>11</v>
      </c>
      <c r="E279" s="14">
        <v>36.542000000000002</v>
      </c>
    </row>
    <row r="280" spans="2:5">
      <c r="B280" s="14">
        <v>1976</v>
      </c>
      <c r="C280" s="14">
        <v>4</v>
      </c>
      <c r="D280" s="14">
        <v>12</v>
      </c>
      <c r="E280" s="14">
        <v>38.841000000000001</v>
      </c>
    </row>
    <row r="281" spans="2:5">
      <c r="B281" s="14">
        <v>1976</v>
      </c>
      <c r="C281" s="14">
        <v>4</v>
      </c>
      <c r="D281" s="14">
        <v>13</v>
      </c>
      <c r="E281" s="14">
        <v>45.616999999999997</v>
      </c>
    </row>
    <row r="282" spans="2:5">
      <c r="B282" s="14">
        <v>1976</v>
      </c>
      <c r="C282" s="14">
        <v>4</v>
      </c>
      <c r="D282" s="14">
        <v>14</v>
      </c>
      <c r="E282" s="14">
        <v>47.673999999999999</v>
      </c>
    </row>
    <row r="283" spans="2:5">
      <c r="B283" s="14">
        <v>1977</v>
      </c>
      <c r="C283" s="14">
        <v>1</v>
      </c>
      <c r="D283" s="14">
        <v>1</v>
      </c>
      <c r="E283" s="14">
        <v>14.882999999999999</v>
      </c>
    </row>
    <row r="284" spans="2:5">
      <c r="B284" s="14">
        <v>1977</v>
      </c>
      <c r="C284" s="14">
        <v>1</v>
      </c>
      <c r="D284" s="14">
        <v>2</v>
      </c>
      <c r="E284" s="14">
        <v>14.641</v>
      </c>
    </row>
    <row r="285" spans="2:5">
      <c r="B285" s="14">
        <v>1977</v>
      </c>
      <c r="C285" s="14">
        <v>1</v>
      </c>
      <c r="D285" s="14">
        <v>3</v>
      </c>
      <c r="E285" s="14">
        <v>26.983000000000001</v>
      </c>
    </row>
    <row r="286" spans="2:5">
      <c r="B286" s="14">
        <v>1977</v>
      </c>
      <c r="C286" s="14">
        <v>1</v>
      </c>
      <c r="D286" s="14">
        <v>4</v>
      </c>
      <c r="E286" s="14">
        <v>26.861999999999998</v>
      </c>
    </row>
    <row r="287" spans="2:5">
      <c r="B287" s="14">
        <v>1977</v>
      </c>
      <c r="C287" s="14">
        <v>1</v>
      </c>
      <c r="D287" s="14">
        <v>5</v>
      </c>
      <c r="E287" s="14">
        <v>30.25</v>
      </c>
    </row>
    <row r="288" spans="2:5">
      <c r="B288" s="14">
        <v>1977</v>
      </c>
      <c r="C288" s="14">
        <v>1</v>
      </c>
      <c r="D288" s="14">
        <v>6</v>
      </c>
      <c r="E288" s="14">
        <v>29.04</v>
      </c>
    </row>
    <row r="289" spans="2:5">
      <c r="B289" s="14">
        <v>1977</v>
      </c>
      <c r="C289" s="14">
        <v>1</v>
      </c>
      <c r="D289" s="14">
        <v>7</v>
      </c>
      <c r="E289" s="14">
        <v>26.015000000000001</v>
      </c>
    </row>
    <row r="290" spans="2:5">
      <c r="B290" s="14">
        <v>1977</v>
      </c>
      <c r="C290" s="14">
        <v>1</v>
      </c>
      <c r="D290" s="14">
        <v>8</v>
      </c>
      <c r="E290" s="14">
        <v>21.053999999999998</v>
      </c>
    </row>
    <row r="291" spans="2:5">
      <c r="B291" s="14">
        <v>1977</v>
      </c>
      <c r="C291" s="14">
        <v>1</v>
      </c>
      <c r="D291" s="14">
        <v>9</v>
      </c>
      <c r="E291" s="14">
        <v>30.734000000000002</v>
      </c>
    </row>
    <row r="292" spans="2:5">
      <c r="B292" s="14">
        <v>1977</v>
      </c>
      <c r="C292" s="14">
        <v>1</v>
      </c>
      <c r="D292" s="14">
        <v>10</v>
      </c>
      <c r="E292" s="14">
        <v>34.122</v>
      </c>
    </row>
    <row r="293" spans="2:5">
      <c r="B293" s="14">
        <v>1977</v>
      </c>
      <c r="C293" s="14">
        <v>1</v>
      </c>
      <c r="D293" s="14">
        <v>11</v>
      </c>
      <c r="E293" s="14">
        <v>32.427999999999997</v>
      </c>
    </row>
    <row r="294" spans="2:5">
      <c r="B294" s="14">
        <v>1977</v>
      </c>
      <c r="C294" s="14">
        <v>1</v>
      </c>
      <c r="D294" s="14">
        <v>12</v>
      </c>
      <c r="E294" s="14">
        <v>30.007999999999999</v>
      </c>
    </row>
    <row r="295" spans="2:5">
      <c r="B295" s="14">
        <v>1977</v>
      </c>
      <c r="C295" s="14">
        <v>1</v>
      </c>
      <c r="D295" s="14">
        <v>13</v>
      </c>
      <c r="E295" s="14">
        <v>26.257000000000001</v>
      </c>
    </row>
    <row r="296" spans="2:5">
      <c r="B296" s="14">
        <v>1977</v>
      </c>
      <c r="C296" s="14">
        <v>1</v>
      </c>
      <c r="D296" s="14">
        <v>14</v>
      </c>
      <c r="E296" s="14">
        <v>31.702000000000002</v>
      </c>
    </row>
    <row r="297" spans="2:5">
      <c r="B297" s="14">
        <v>1977</v>
      </c>
      <c r="C297" s="14">
        <v>2</v>
      </c>
      <c r="D297" s="14">
        <v>1</v>
      </c>
      <c r="E297" s="14">
        <v>13.552</v>
      </c>
    </row>
    <row r="298" spans="2:5">
      <c r="B298" s="14">
        <v>1977</v>
      </c>
      <c r="C298" s="14">
        <v>2</v>
      </c>
      <c r="D298" s="14">
        <v>2</v>
      </c>
      <c r="E298" s="14">
        <v>16.818999999999999</v>
      </c>
    </row>
    <row r="299" spans="2:5">
      <c r="B299" s="14">
        <v>1977</v>
      </c>
      <c r="C299" s="14">
        <v>2</v>
      </c>
      <c r="D299" s="14">
        <v>3</v>
      </c>
      <c r="E299" s="14">
        <v>23.837</v>
      </c>
    </row>
    <row r="300" spans="2:5">
      <c r="B300" s="14">
        <v>1977</v>
      </c>
      <c r="C300" s="14">
        <v>2</v>
      </c>
      <c r="D300" s="14">
        <v>4</v>
      </c>
      <c r="E300" s="14">
        <v>26.015000000000001</v>
      </c>
    </row>
    <row r="301" spans="2:5">
      <c r="B301" s="14">
        <v>1977</v>
      </c>
      <c r="C301" s="14">
        <v>2</v>
      </c>
      <c r="D301" s="14">
        <v>5</v>
      </c>
      <c r="E301" s="14">
        <v>28.434999999999999</v>
      </c>
    </row>
    <row r="302" spans="2:5">
      <c r="B302" s="14">
        <v>1977</v>
      </c>
      <c r="C302" s="14">
        <v>2</v>
      </c>
      <c r="D302" s="14">
        <v>6</v>
      </c>
      <c r="E302" s="14">
        <v>31.46</v>
      </c>
    </row>
    <row r="303" spans="2:5">
      <c r="B303" s="14">
        <v>1977</v>
      </c>
      <c r="C303" s="14">
        <v>2</v>
      </c>
      <c r="D303" s="14">
        <v>7</v>
      </c>
      <c r="E303" s="14">
        <v>32.307000000000002</v>
      </c>
    </row>
    <row r="304" spans="2:5">
      <c r="B304" s="14">
        <v>1977</v>
      </c>
      <c r="C304" s="14">
        <v>2</v>
      </c>
      <c r="D304" s="14">
        <v>8</v>
      </c>
      <c r="E304" s="14">
        <v>23.837</v>
      </c>
    </row>
    <row r="305" spans="2:5">
      <c r="B305" s="14">
        <v>1977</v>
      </c>
      <c r="C305" s="14">
        <v>2</v>
      </c>
      <c r="D305" s="14">
        <v>9</v>
      </c>
      <c r="E305" s="14">
        <v>31.097000000000001</v>
      </c>
    </row>
    <row r="306" spans="2:5">
      <c r="B306" s="14">
        <v>1977</v>
      </c>
      <c r="C306" s="14">
        <v>2</v>
      </c>
      <c r="D306" s="14">
        <v>10</v>
      </c>
      <c r="E306" s="14">
        <v>30.007999999999999</v>
      </c>
    </row>
    <row r="307" spans="2:5">
      <c r="B307" s="14">
        <v>1977</v>
      </c>
      <c r="C307" s="14">
        <v>2</v>
      </c>
      <c r="D307" s="14">
        <v>11</v>
      </c>
      <c r="E307" s="14">
        <v>32.307000000000002</v>
      </c>
    </row>
    <row r="308" spans="2:5">
      <c r="B308" s="14">
        <v>1977</v>
      </c>
      <c r="C308" s="14">
        <v>2</v>
      </c>
      <c r="D308" s="14">
        <v>12</v>
      </c>
      <c r="E308" s="14">
        <v>32.790999999999997</v>
      </c>
    </row>
    <row r="309" spans="2:5">
      <c r="B309" s="14">
        <v>1977</v>
      </c>
      <c r="C309" s="14">
        <v>2</v>
      </c>
      <c r="D309" s="14">
        <v>13</v>
      </c>
      <c r="E309" s="14">
        <v>31.097000000000001</v>
      </c>
    </row>
    <row r="310" spans="2:5">
      <c r="B310" s="14">
        <v>1977</v>
      </c>
      <c r="C310" s="14">
        <v>2</v>
      </c>
      <c r="D310" s="14">
        <v>14</v>
      </c>
      <c r="E310" s="14">
        <v>37.026000000000003</v>
      </c>
    </row>
    <row r="311" spans="2:5">
      <c r="B311" s="14">
        <v>1977</v>
      </c>
      <c r="C311" s="14">
        <v>3</v>
      </c>
      <c r="D311" s="14">
        <v>1</v>
      </c>
      <c r="E311" s="14">
        <v>12.221</v>
      </c>
    </row>
    <row r="312" spans="2:5">
      <c r="B312" s="14">
        <v>1977</v>
      </c>
      <c r="C312" s="14">
        <v>3</v>
      </c>
      <c r="D312" s="14">
        <v>2</v>
      </c>
      <c r="E312" s="14">
        <v>15.972</v>
      </c>
    </row>
    <row r="313" spans="2:5">
      <c r="B313" s="14">
        <v>1977</v>
      </c>
      <c r="C313" s="14">
        <v>3</v>
      </c>
      <c r="D313" s="14">
        <v>3</v>
      </c>
      <c r="E313" s="14">
        <v>28.677</v>
      </c>
    </row>
    <row r="314" spans="2:5">
      <c r="B314" s="14">
        <v>1977</v>
      </c>
      <c r="C314" s="14">
        <v>3</v>
      </c>
      <c r="D314" s="14">
        <v>4</v>
      </c>
      <c r="E314" s="14">
        <v>30.25</v>
      </c>
    </row>
    <row r="315" spans="2:5">
      <c r="B315" s="14">
        <v>1977</v>
      </c>
      <c r="C315" s="14">
        <v>3</v>
      </c>
      <c r="D315" s="14">
        <v>5</v>
      </c>
      <c r="E315" s="14">
        <v>26.861999999999998</v>
      </c>
    </row>
    <row r="316" spans="2:5">
      <c r="B316" s="14">
        <v>1977</v>
      </c>
      <c r="C316" s="14">
        <v>3</v>
      </c>
      <c r="D316" s="14">
        <v>6</v>
      </c>
      <c r="E316" s="14">
        <v>30.370999999999999</v>
      </c>
    </row>
    <row r="317" spans="2:5">
      <c r="B317" s="14">
        <v>1977</v>
      </c>
      <c r="C317" s="14">
        <v>3</v>
      </c>
      <c r="D317" s="14">
        <v>7</v>
      </c>
      <c r="E317" s="14">
        <v>29.524000000000001</v>
      </c>
    </row>
    <row r="318" spans="2:5">
      <c r="B318" s="14">
        <v>1977</v>
      </c>
      <c r="C318" s="14">
        <v>3</v>
      </c>
      <c r="D318" s="14">
        <v>8</v>
      </c>
      <c r="E318" s="14">
        <v>28.919</v>
      </c>
    </row>
    <row r="319" spans="2:5">
      <c r="B319" s="14">
        <v>1977</v>
      </c>
      <c r="C319" s="14">
        <v>3</v>
      </c>
      <c r="D319" s="14">
        <v>9</v>
      </c>
      <c r="E319" s="14">
        <v>32.064999999999998</v>
      </c>
    </row>
    <row r="320" spans="2:5">
      <c r="B320" s="14">
        <v>1977</v>
      </c>
      <c r="C320" s="14">
        <v>3</v>
      </c>
      <c r="D320" s="14">
        <v>10</v>
      </c>
      <c r="E320" s="14">
        <v>31.46</v>
      </c>
    </row>
    <row r="321" spans="2:5">
      <c r="B321" s="14">
        <v>1977</v>
      </c>
      <c r="C321" s="14">
        <v>3</v>
      </c>
      <c r="D321" s="14">
        <v>11</v>
      </c>
      <c r="E321" s="14">
        <v>31.943999999999999</v>
      </c>
    </row>
    <row r="322" spans="2:5">
      <c r="B322" s="14">
        <v>1977</v>
      </c>
      <c r="C322" s="14">
        <v>3</v>
      </c>
      <c r="D322" s="14">
        <v>12</v>
      </c>
      <c r="E322" s="14">
        <v>29.161000000000001</v>
      </c>
    </row>
    <row r="323" spans="2:5">
      <c r="B323" s="14">
        <v>1977</v>
      </c>
      <c r="C323" s="14">
        <v>3</v>
      </c>
      <c r="D323" s="14">
        <v>13</v>
      </c>
      <c r="E323" s="14">
        <v>25.047000000000001</v>
      </c>
    </row>
    <row r="324" spans="2:5">
      <c r="B324" s="14">
        <v>1977</v>
      </c>
      <c r="C324" s="14">
        <v>3</v>
      </c>
      <c r="D324" s="14">
        <v>14</v>
      </c>
      <c r="E324" s="14">
        <v>32.911999999999999</v>
      </c>
    </row>
    <row r="325" spans="2:5">
      <c r="B325" s="14">
        <v>1977</v>
      </c>
      <c r="C325" s="14">
        <v>4</v>
      </c>
      <c r="D325" s="14">
        <v>1</v>
      </c>
      <c r="E325" s="14">
        <v>21.78</v>
      </c>
    </row>
    <row r="326" spans="2:5">
      <c r="B326" s="14">
        <v>1977</v>
      </c>
      <c r="C326" s="14">
        <v>4</v>
      </c>
      <c r="D326" s="14">
        <v>2</v>
      </c>
      <c r="E326" s="14">
        <v>20.449000000000002</v>
      </c>
    </row>
    <row r="327" spans="2:5">
      <c r="B327" s="14">
        <v>1977</v>
      </c>
      <c r="C327" s="14">
        <v>4</v>
      </c>
      <c r="D327" s="14">
        <v>3</v>
      </c>
      <c r="E327" s="14">
        <v>27.951000000000001</v>
      </c>
    </row>
    <row r="328" spans="2:5">
      <c r="B328" s="14">
        <v>1977</v>
      </c>
      <c r="C328" s="14">
        <v>4</v>
      </c>
      <c r="D328" s="14">
        <v>4</v>
      </c>
      <c r="E328" s="14">
        <v>29.402999999999999</v>
      </c>
    </row>
    <row r="329" spans="2:5">
      <c r="B329" s="14">
        <v>1977</v>
      </c>
      <c r="C329" s="14">
        <v>4</v>
      </c>
      <c r="D329" s="14">
        <v>5</v>
      </c>
      <c r="E329" s="14">
        <v>29.402999999999999</v>
      </c>
    </row>
    <row r="330" spans="2:5">
      <c r="B330" s="14">
        <v>1977</v>
      </c>
      <c r="C330" s="14">
        <v>4</v>
      </c>
      <c r="D330" s="14">
        <v>6</v>
      </c>
      <c r="E330" s="14">
        <v>27.103999999999999</v>
      </c>
    </row>
    <row r="331" spans="2:5">
      <c r="B331" s="14">
        <v>1977</v>
      </c>
      <c r="C331" s="14">
        <v>4</v>
      </c>
      <c r="D331" s="14">
        <v>7</v>
      </c>
      <c r="E331" s="14">
        <v>27.466999999999999</v>
      </c>
    </row>
    <row r="332" spans="2:5">
      <c r="B332" s="14">
        <v>1977</v>
      </c>
      <c r="C332" s="14">
        <v>4</v>
      </c>
      <c r="D332" s="14">
        <v>8</v>
      </c>
      <c r="E332" s="14">
        <v>30.492000000000001</v>
      </c>
    </row>
    <row r="333" spans="2:5">
      <c r="B333" s="14">
        <v>1977</v>
      </c>
      <c r="C333" s="14">
        <v>4</v>
      </c>
      <c r="D333" s="14">
        <v>9</v>
      </c>
      <c r="E333" s="14">
        <v>33.154000000000003</v>
      </c>
    </row>
    <row r="334" spans="2:5">
      <c r="B334" s="14">
        <v>1977</v>
      </c>
      <c r="C334" s="14">
        <v>4</v>
      </c>
      <c r="D334" s="14">
        <v>10</v>
      </c>
      <c r="E334" s="14">
        <v>27.103999999999999</v>
      </c>
    </row>
    <row r="335" spans="2:5">
      <c r="B335" s="14">
        <v>1977</v>
      </c>
      <c r="C335" s="14">
        <v>4</v>
      </c>
      <c r="D335" s="14">
        <v>11</v>
      </c>
      <c r="E335" s="14">
        <v>35.936999999999998</v>
      </c>
    </row>
    <row r="336" spans="2:5">
      <c r="B336" s="14">
        <v>1977</v>
      </c>
      <c r="C336" s="14">
        <v>4</v>
      </c>
      <c r="D336" s="14">
        <v>12</v>
      </c>
      <c r="E336" s="14">
        <v>28.314</v>
      </c>
    </row>
    <row r="337" spans="2:5">
      <c r="B337" s="14">
        <v>1977</v>
      </c>
      <c r="C337" s="14">
        <v>4</v>
      </c>
      <c r="D337" s="14">
        <v>13</v>
      </c>
      <c r="E337" s="14">
        <v>21.175000000000001</v>
      </c>
    </row>
    <row r="338" spans="2:5">
      <c r="B338" s="14">
        <v>1977</v>
      </c>
      <c r="C338" s="14">
        <v>4</v>
      </c>
      <c r="D338" s="14">
        <v>14</v>
      </c>
      <c r="E338" s="14">
        <v>36.905000000000001</v>
      </c>
    </row>
    <row r="339" spans="2:5">
      <c r="B339" s="14">
        <v>1978</v>
      </c>
      <c r="C339" s="14">
        <v>1</v>
      </c>
      <c r="D339" s="14">
        <v>1</v>
      </c>
      <c r="E339" s="14">
        <v>19.844000000000001</v>
      </c>
    </row>
    <row r="340" spans="2:5">
      <c r="B340" s="14">
        <v>1978</v>
      </c>
      <c r="C340" s="14">
        <v>1</v>
      </c>
      <c r="D340" s="14">
        <v>2</v>
      </c>
      <c r="E340" s="14">
        <v>18.271000000000001</v>
      </c>
    </row>
    <row r="341" spans="2:5">
      <c r="B341" s="14">
        <v>1978</v>
      </c>
      <c r="C341" s="14">
        <v>1</v>
      </c>
      <c r="D341" s="14">
        <v>3</v>
      </c>
      <c r="E341" s="14">
        <v>21.538</v>
      </c>
    </row>
    <row r="342" spans="2:5">
      <c r="B342" s="14">
        <v>1978</v>
      </c>
      <c r="C342" s="14">
        <v>1</v>
      </c>
      <c r="D342" s="14">
        <v>4</v>
      </c>
      <c r="E342" s="14">
        <v>30.734000000000002</v>
      </c>
    </row>
    <row r="343" spans="2:5">
      <c r="B343" s="14">
        <v>1978</v>
      </c>
      <c r="C343" s="14">
        <v>1</v>
      </c>
      <c r="D343" s="14">
        <v>5</v>
      </c>
      <c r="E343" s="14">
        <v>39.082999999999998</v>
      </c>
    </row>
    <row r="344" spans="2:5">
      <c r="B344" s="14">
        <v>1978</v>
      </c>
      <c r="C344" s="14">
        <v>1</v>
      </c>
      <c r="D344" s="14">
        <v>6</v>
      </c>
      <c r="E344" s="14">
        <v>42.954999999999998</v>
      </c>
    </row>
    <row r="345" spans="2:5">
      <c r="B345" s="14">
        <v>1978</v>
      </c>
      <c r="C345" s="14">
        <v>1</v>
      </c>
      <c r="D345" s="14">
        <v>7</v>
      </c>
      <c r="E345" s="14">
        <v>42.470999999999997</v>
      </c>
    </row>
    <row r="346" spans="2:5">
      <c r="B346" s="14">
        <v>1978</v>
      </c>
      <c r="C346" s="14">
        <v>1</v>
      </c>
      <c r="D346" s="14">
        <v>8</v>
      </c>
      <c r="E346" s="14">
        <v>31.702000000000002</v>
      </c>
    </row>
    <row r="347" spans="2:5">
      <c r="B347" s="14">
        <v>1978</v>
      </c>
      <c r="C347" s="14">
        <v>1</v>
      </c>
      <c r="D347" s="14">
        <v>9</v>
      </c>
      <c r="E347" s="14">
        <v>37.872999999999998</v>
      </c>
    </row>
    <row r="348" spans="2:5">
      <c r="B348" s="14">
        <v>1978</v>
      </c>
      <c r="C348" s="14">
        <v>1</v>
      </c>
      <c r="D348" s="14">
        <v>10</v>
      </c>
      <c r="E348" s="14">
        <v>42.107999999999997</v>
      </c>
    </row>
    <row r="349" spans="2:5">
      <c r="B349" s="14">
        <v>1978</v>
      </c>
      <c r="C349" s="14">
        <v>1</v>
      </c>
      <c r="D349" s="14">
        <v>11</v>
      </c>
      <c r="E349" s="14">
        <v>38.356999999999999</v>
      </c>
    </row>
    <row r="350" spans="2:5">
      <c r="B350" s="14">
        <v>1978</v>
      </c>
      <c r="C350" s="14">
        <v>1</v>
      </c>
      <c r="D350" s="14">
        <v>12</v>
      </c>
      <c r="E350" s="14">
        <v>39.567</v>
      </c>
    </row>
    <row r="351" spans="2:5">
      <c r="B351" s="14">
        <v>1978</v>
      </c>
      <c r="C351" s="14">
        <v>1</v>
      </c>
      <c r="D351" s="14">
        <v>13</v>
      </c>
      <c r="E351" s="14">
        <v>44.77</v>
      </c>
    </row>
    <row r="352" spans="2:5">
      <c r="B352" s="14">
        <v>1978</v>
      </c>
      <c r="C352" s="14">
        <v>1</v>
      </c>
      <c r="D352" s="14">
        <v>14</v>
      </c>
      <c r="E352" s="14">
        <v>35.695</v>
      </c>
    </row>
    <row r="353" spans="2:5">
      <c r="B353" s="14">
        <v>1978</v>
      </c>
      <c r="C353" s="14">
        <v>2</v>
      </c>
      <c r="D353" s="14">
        <v>1</v>
      </c>
      <c r="E353" s="14">
        <v>19.239000000000001</v>
      </c>
    </row>
    <row r="354" spans="2:5">
      <c r="B354" s="14">
        <v>1978</v>
      </c>
      <c r="C354" s="14">
        <v>2</v>
      </c>
      <c r="D354" s="14">
        <v>2</v>
      </c>
      <c r="E354" s="14">
        <v>21.295999999999999</v>
      </c>
    </row>
    <row r="355" spans="2:5">
      <c r="B355" s="14">
        <v>1978</v>
      </c>
      <c r="C355" s="14">
        <v>2</v>
      </c>
      <c r="D355" s="14">
        <v>3</v>
      </c>
      <c r="E355" s="14">
        <v>24.684000000000001</v>
      </c>
    </row>
    <row r="356" spans="2:5">
      <c r="B356" s="14">
        <v>1978</v>
      </c>
      <c r="C356" s="14">
        <v>2</v>
      </c>
      <c r="D356" s="14">
        <v>4</v>
      </c>
      <c r="E356" s="14">
        <v>34.243000000000002</v>
      </c>
    </row>
    <row r="357" spans="2:5">
      <c r="B357" s="14">
        <v>1978</v>
      </c>
      <c r="C357" s="14">
        <v>2</v>
      </c>
      <c r="D357" s="14">
        <v>5</v>
      </c>
      <c r="E357" s="14">
        <v>38.962000000000003</v>
      </c>
    </row>
    <row r="358" spans="2:5">
      <c r="B358" s="14">
        <v>1978</v>
      </c>
      <c r="C358" s="14">
        <v>2</v>
      </c>
      <c r="D358" s="14">
        <v>6</v>
      </c>
      <c r="E358" s="14">
        <v>44.164999999999999</v>
      </c>
    </row>
    <row r="359" spans="2:5">
      <c r="B359" s="14">
        <v>1978</v>
      </c>
      <c r="C359" s="14">
        <v>2</v>
      </c>
      <c r="D359" s="14">
        <v>7</v>
      </c>
      <c r="E359" s="14">
        <v>50.698999999999998</v>
      </c>
    </row>
    <row r="360" spans="2:5">
      <c r="B360" s="14">
        <v>1978</v>
      </c>
      <c r="C360" s="14">
        <v>2</v>
      </c>
      <c r="D360" s="14">
        <v>8</v>
      </c>
      <c r="E360" s="14">
        <v>36.420999999999999</v>
      </c>
    </row>
    <row r="361" spans="2:5">
      <c r="B361" s="14">
        <v>1978</v>
      </c>
      <c r="C361" s="14">
        <v>2</v>
      </c>
      <c r="D361" s="14">
        <v>9</v>
      </c>
      <c r="E361" s="14">
        <v>42.228999999999999</v>
      </c>
    </row>
    <row r="362" spans="2:5">
      <c r="B362" s="14">
        <v>1978</v>
      </c>
      <c r="C362" s="14">
        <v>2</v>
      </c>
      <c r="D362" s="14">
        <v>10</v>
      </c>
      <c r="E362" s="14">
        <v>42.35</v>
      </c>
    </row>
    <row r="363" spans="2:5">
      <c r="B363" s="14">
        <v>1978</v>
      </c>
      <c r="C363" s="14">
        <v>2</v>
      </c>
      <c r="D363" s="14">
        <v>11</v>
      </c>
      <c r="E363" s="14">
        <v>39.688000000000002</v>
      </c>
    </row>
    <row r="364" spans="2:5">
      <c r="B364" s="14">
        <v>1978</v>
      </c>
      <c r="C364" s="14">
        <v>2</v>
      </c>
      <c r="D364" s="14">
        <v>12</v>
      </c>
      <c r="E364" s="14">
        <v>43.802</v>
      </c>
    </row>
    <row r="365" spans="2:5">
      <c r="B365" s="14">
        <v>1978</v>
      </c>
      <c r="C365" s="14">
        <v>2</v>
      </c>
      <c r="D365" s="14">
        <v>13</v>
      </c>
      <c r="E365" s="14">
        <v>51.304000000000002</v>
      </c>
    </row>
    <row r="366" spans="2:5">
      <c r="B366" s="14">
        <v>1978</v>
      </c>
      <c r="C366" s="14">
        <v>2</v>
      </c>
      <c r="D366" s="14">
        <v>14</v>
      </c>
      <c r="E366" s="14">
        <v>37.752000000000002</v>
      </c>
    </row>
    <row r="367" spans="2:5">
      <c r="B367" s="14">
        <v>1978</v>
      </c>
      <c r="C367" s="14">
        <v>3</v>
      </c>
      <c r="D367" s="14">
        <v>1</v>
      </c>
      <c r="E367" s="14">
        <v>20.327999999999999</v>
      </c>
    </row>
    <row r="368" spans="2:5">
      <c r="B368" s="14">
        <v>1978</v>
      </c>
      <c r="C368" s="14">
        <v>3</v>
      </c>
      <c r="D368" s="14">
        <v>2</v>
      </c>
      <c r="E368" s="14">
        <v>21.658999999999999</v>
      </c>
    </row>
    <row r="369" spans="2:5">
      <c r="B369" s="14">
        <v>1978</v>
      </c>
      <c r="C369" s="14">
        <v>3</v>
      </c>
      <c r="D369" s="14">
        <v>3</v>
      </c>
      <c r="E369" s="14">
        <v>27.466999999999999</v>
      </c>
    </row>
    <row r="370" spans="2:5">
      <c r="B370" s="14">
        <v>1978</v>
      </c>
      <c r="C370" s="14">
        <v>3</v>
      </c>
      <c r="D370" s="14">
        <v>4</v>
      </c>
      <c r="E370" s="14">
        <v>34.484999999999999</v>
      </c>
    </row>
    <row r="371" spans="2:5">
      <c r="B371" s="14">
        <v>1978</v>
      </c>
      <c r="C371" s="14">
        <v>3</v>
      </c>
      <c r="D371" s="14">
        <v>5</v>
      </c>
      <c r="E371" s="14">
        <v>36.542000000000002</v>
      </c>
    </row>
    <row r="372" spans="2:5">
      <c r="B372" s="14">
        <v>1978</v>
      </c>
      <c r="C372" s="14">
        <v>3</v>
      </c>
      <c r="D372" s="14">
        <v>6</v>
      </c>
      <c r="E372" s="14">
        <v>45.496000000000002</v>
      </c>
    </row>
    <row r="373" spans="2:5">
      <c r="B373" s="14">
        <v>1978</v>
      </c>
      <c r="C373" s="14">
        <v>3</v>
      </c>
      <c r="D373" s="14">
        <v>7</v>
      </c>
      <c r="E373" s="14">
        <v>14.52</v>
      </c>
    </row>
    <row r="374" spans="2:5">
      <c r="B374" s="14">
        <v>1978</v>
      </c>
      <c r="C374" s="14">
        <v>3</v>
      </c>
      <c r="D374" s="14">
        <v>8</v>
      </c>
      <c r="E374" s="14">
        <v>40.171999999999997</v>
      </c>
    </row>
    <row r="375" spans="2:5">
      <c r="B375" s="14">
        <v>1978</v>
      </c>
      <c r="C375" s="14">
        <v>3</v>
      </c>
      <c r="D375" s="14">
        <v>9</v>
      </c>
      <c r="E375" s="14">
        <v>21.175000000000001</v>
      </c>
    </row>
    <row r="376" spans="2:5">
      <c r="B376" s="14">
        <v>1978</v>
      </c>
      <c r="C376" s="14">
        <v>3</v>
      </c>
      <c r="D376" s="14">
        <v>10</v>
      </c>
      <c r="E376" s="14">
        <v>37.389000000000003</v>
      </c>
    </row>
    <row r="377" spans="2:5">
      <c r="B377" s="14">
        <v>1978</v>
      </c>
      <c r="C377" s="14">
        <v>3</v>
      </c>
      <c r="D377" s="14">
        <v>11</v>
      </c>
      <c r="E377" s="14">
        <v>38.478000000000002</v>
      </c>
    </row>
    <row r="378" spans="2:5">
      <c r="B378" s="14">
        <v>1978</v>
      </c>
      <c r="C378" s="14">
        <v>3</v>
      </c>
      <c r="D378" s="14">
        <v>12</v>
      </c>
      <c r="E378" s="14">
        <v>38.115000000000002</v>
      </c>
    </row>
    <row r="379" spans="2:5">
      <c r="B379" s="14">
        <v>1978</v>
      </c>
      <c r="C379" s="14">
        <v>3</v>
      </c>
      <c r="D379" s="14">
        <v>13</v>
      </c>
      <c r="E379" s="14">
        <v>45.859000000000002</v>
      </c>
    </row>
    <row r="380" spans="2:5">
      <c r="B380" s="14">
        <v>1978</v>
      </c>
      <c r="C380" s="14">
        <v>3</v>
      </c>
      <c r="D380" s="14">
        <v>14</v>
      </c>
      <c r="E380" s="14">
        <v>39.325000000000003</v>
      </c>
    </row>
    <row r="381" spans="2:5">
      <c r="B381" s="14">
        <v>1978</v>
      </c>
      <c r="C381" s="14">
        <v>4</v>
      </c>
      <c r="D381" s="14">
        <v>1</v>
      </c>
      <c r="E381" s="14">
        <v>23.474</v>
      </c>
    </row>
    <row r="382" spans="2:5">
      <c r="B382" s="14">
        <v>1978</v>
      </c>
      <c r="C382" s="14">
        <v>4</v>
      </c>
      <c r="D382" s="14">
        <v>2</v>
      </c>
      <c r="E382" s="14">
        <v>21.658999999999999</v>
      </c>
    </row>
    <row r="383" spans="2:5">
      <c r="B383" s="14">
        <v>1978</v>
      </c>
      <c r="C383" s="14">
        <v>4</v>
      </c>
      <c r="D383" s="14">
        <v>3</v>
      </c>
      <c r="E383" s="14">
        <v>31.46</v>
      </c>
    </row>
    <row r="384" spans="2:5">
      <c r="B384" s="14">
        <v>1978</v>
      </c>
      <c r="C384" s="14">
        <v>4</v>
      </c>
      <c r="D384" s="14">
        <v>4</v>
      </c>
      <c r="E384" s="14">
        <v>35.090000000000003</v>
      </c>
    </row>
    <row r="385" spans="2:5">
      <c r="B385" s="14">
        <v>1978</v>
      </c>
      <c r="C385" s="14">
        <v>4</v>
      </c>
      <c r="D385" s="14">
        <v>5</v>
      </c>
      <c r="E385" s="14">
        <v>44.164999999999999</v>
      </c>
    </row>
    <row r="386" spans="2:5">
      <c r="B386" s="14">
        <v>1978</v>
      </c>
      <c r="C386" s="14">
        <v>4</v>
      </c>
      <c r="D386" s="14">
        <v>6</v>
      </c>
      <c r="E386" s="14">
        <v>44.77</v>
      </c>
    </row>
    <row r="387" spans="2:5">
      <c r="B387" s="14">
        <v>1978</v>
      </c>
      <c r="C387" s="14">
        <v>4</v>
      </c>
      <c r="D387" s="14">
        <v>7</v>
      </c>
      <c r="E387" s="14">
        <v>46.585000000000001</v>
      </c>
    </row>
    <row r="388" spans="2:5">
      <c r="B388" s="14">
        <v>1978</v>
      </c>
      <c r="C388" s="14">
        <v>4</v>
      </c>
      <c r="D388" s="14">
        <v>8</v>
      </c>
      <c r="E388" s="14">
        <v>41.381999999999998</v>
      </c>
    </row>
    <row r="389" spans="2:5">
      <c r="B389" s="14">
        <v>1978</v>
      </c>
      <c r="C389" s="14">
        <v>4</v>
      </c>
      <c r="D389" s="14">
        <v>9</v>
      </c>
      <c r="E389" s="14">
        <v>38.235999999999997</v>
      </c>
    </row>
    <row r="390" spans="2:5">
      <c r="B390" s="14">
        <v>1978</v>
      </c>
      <c r="C390" s="14">
        <v>4</v>
      </c>
      <c r="D390" s="14">
        <v>10</v>
      </c>
      <c r="E390" s="14">
        <v>36.662999999999997</v>
      </c>
    </row>
    <row r="391" spans="2:5">
      <c r="B391" s="14">
        <v>1978</v>
      </c>
      <c r="C391" s="14">
        <v>4</v>
      </c>
      <c r="D391" s="14">
        <v>11</v>
      </c>
      <c r="E391" s="14">
        <v>41.624000000000002</v>
      </c>
    </row>
    <row r="392" spans="2:5">
      <c r="B392" s="14">
        <v>1978</v>
      </c>
      <c r="C392" s="14">
        <v>4</v>
      </c>
      <c r="D392" s="14">
        <v>12</v>
      </c>
      <c r="E392" s="14">
        <v>39.567</v>
      </c>
    </row>
    <row r="393" spans="2:5">
      <c r="B393" s="14">
        <v>1978</v>
      </c>
      <c r="C393" s="14">
        <v>4</v>
      </c>
      <c r="D393" s="14">
        <v>13</v>
      </c>
      <c r="E393" s="14">
        <v>47.673999999999999</v>
      </c>
    </row>
    <row r="394" spans="2:5">
      <c r="B394" s="14">
        <v>1978</v>
      </c>
      <c r="C394" s="14">
        <v>4</v>
      </c>
      <c r="D394" s="14">
        <v>14</v>
      </c>
      <c r="E394" s="14">
        <v>42.35</v>
      </c>
    </row>
    <row r="395" spans="2:5">
      <c r="B395" s="14">
        <v>1979</v>
      </c>
      <c r="C395" s="14">
        <v>1</v>
      </c>
      <c r="D395" s="14">
        <v>1</v>
      </c>
      <c r="E395" s="14">
        <v>38.22</v>
      </c>
    </row>
    <row r="396" spans="2:5">
      <c r="B396" s="14">
        <v>1979</v>
      </c>
      <c r="C396" s="14">
        <v>1</v>
      </c>
      <c r="D396" s="14">
        <v>2</v>
      </c>
      <c r="E396" s="14">
        <v>25.48</v>
      </c>
    </row>
    <row r="397" spans="2:5">
      <c r="B397" s="14">
        <v>1979</v>
      </c>
      <c r="C397" s="14">
        <v>1</v>
      </c>
      <c r="D397" s="14">
        <v>3</v>
      </c>
      <c r="E397" s="14">
        <v>43.68</v>
      </c>
    </row>
    <row r="398" spans="2:5">
      <c r="B398" s="14">
        <v>1979</v>
      </c>
      <c r="C398" s="14">
        <v>1</v>
      </c>
      <c r="D398" s="14">
        <v>4</v>
      </c>
      <c r="E398" s="14">
        <v>29.48</v>
      </c>
    </row>
    <row r="399" spans="2:5">
      <c r="B399" s="14">
        <v>1979</v>
      </c>
      <c r="C399" s="14">
        <v>1</v>
      </c>
      <c r="D399" s="14">
        <v>5</v>
      </c>
      <c r="E399" s="14">
        <v>29.12</v>
      </c>
    </row>
    <row r="400" spans="2:5">
      <c r="B400" s="14">
        <v>1979</v>
      </c>
      <c r="C400" s="14">
        <v>1</v>
      </c>
      <c r="D400" s="14">
        <v>6</v>
      </c>
      <c r="E400" s="14">
        <v>45.5</v>
      </c>
    </row>
    <row r="401" spans="2:5">
      <c r="B401" s="14">
        <v>1979</v>
      </c>
      <c r="C401" s="14">
        <v>1</v>
      </c>
      <c r="D401" s="14">
        <v>7</v>
      </c>
      <c r="E401" s="14">
        <v>31.85</v>
      </c>
    </row>
    <row r="402" spans="2:5">
      <c r="B402" s="14">
        <v>1979</v>
      </c>
      <c r="C402" s="14">
        <v>1</v>
      </c>
      <c r="D402" s="14">
        <v>8</v>
      </c>
      <c r="E402" s="14">
        <v>37.49</v>
      </c>
    </row>
    <row r="403" spans="2:5">
      <c r="B403" s="14">
        <v>1979</v>
      </c>
      <c r="C403" s="14">
        <v>1</v>
      </c>
      <c r="D403" s="14">
        <v>9</v>
      </c>
      <c r="E403" s="14">
        <v>47.32</v>
      </c>
    </row>
    <row r="404" spans="2:5">
      <c r="B404" s="14">
        <v>1979</v>
      </c>
      <c r="C404" s="14">
        <v>1</v>
      </c>
      <c r="D404" s="14">
        <v>10</v>
      </c>
      <c r="E404" s="14">
        <v>21.48</v>
      </c>
    </row>
    <row r="405" spans="2:5">
      <c r="B405" s="14">
        <v>1979</v>
      </c>
      <c r="C405" s="14">
        <v>1</v>
      </c>
      <c r="D405" s="14">
        <v>11</v>
      </c>
      <c r="E405" s="14">
        <v>19.66</v>
      </c>
    </row>
    <row r="406" spans="2:5">
      <c r="B406" s="14">
        <v>1979</v>
      </c>
      <c r="C406" s="14">
        <v>1</v>
      </c>
      <c r="D406" s="14">
        <v>12</v>
      </c>
      <c r="E406" s="14">
        <v>27.12</v>
      </c>
    </row>
    <row r="407" spans="2:5">
      <c r="B407" s="14">
        <v>1979</v>
      </c>
      <c r="C407" s="14">
        <v>1</v>
      </c>
      <c r="D407" s="14">
        <v>13</v>
      </c>
      <c r="E407" s="14">
        <v>50.96</v>
      </c>
    </row>
    <row r="408" spans="2:5">
      <c r="B408" s="14">
        <v>1979</v>
      </c>
      <c r="C408" s="14">
        <v>1</v>
      </c>
      <c r="D408" s="14">
        <v>14</v>
      </c>
      <c r="E408" s="14">
        <v>44.59</v>
      </c>
    </row>
    <row r="409" spans="2:5">
      <c r="B409" s="14">
        <v>1979</v>
      </c>
      <c r="C409" s="14">
        <v>2</v>
      </c>
      <c r="D409" s="14">
        <v>1</v>
      </c>
      <c r="E409" s="14">
        <v>45.68</v>
      </c>
    </row>
    <row r="410" spans="2:5">
      <c r="B410" s="14">
        <v>1979</v>
      </c>
      <c r="C410" s="14">
        <v>2</v>
      </c>
      <c r="D410" s="14">
        <v>2</v>
      </c>
      <c r="E410" s="14">
        <v>41.68</v>
      </c>
    </row>
    <row r="411" spans="2:5">
      <c r="B411" s="14">
        <v>1979</v>
      </c>
      <c r="C411" s="14">
        <v>2</v>
      </c>
      <c r="D411" s="14">
        <v>3</v>
      </c>
      <c r="E411" s="14">
        <v>45.5</v>
      </c>
    </row>
    <row r="412" spans="2:5">
      <c r="B412" s="14">
        <v>1979</v>
      </c>
      <c r="C412" s="14">
        <v>2</v>
      </c>
      <c r="D412" s="14">
        <v>4</v>
      </c>
      <c r="E412" s="14">
        <v>47.32</v>
      </c>
    </row>
    <row r="413" spans="2:5">
      <c r="B413" s="14">
        <v>1979</v>
      </c>
      <c r="C413" s="14">
        <v>2</v>
      </c>
      <c r="D413" s="14">
        <v>5</v>
      </c>
      <c r="E413" s="14">
        <v>42.41</v>
      </c>
    </row>
    <row r="414" spans="2:5">
      <c r="B414" s="14">
        <v>1979</v>
      </c>
      <c r="C414" s="14">
        <v>2</v>
      </c>
      <c r="D414" s="14">
        <v>6</v>
      </c>
      <c r="E414" s="14">
        <v>41.13</v>
      </c>
    </row>
    <row r="415" spans="2:5">
      <c r="B415" s="14">
        <v>1979</v>
      </c>
      <c r="C415" s="14">
        <v>2</v>
      </c>
      <c r="D415" s="14">
        <v>7</v>
      </c>
      <c r="E415" s="14">
        <v>40.4</v>
      </c>
    </row>
    <row r="416" spans="2:5">
      <c r="B416" s="14">
        <v>1979</v>
      </c>
      <c r="C416" s="14">
        <v>2</v>
      </c>
      <c r="D416" s="14">
        <v>8</v>
      </c>
      <c r="E416" s="14">
        <v>40.4</v>
      </c>
    </row>
    <row r="417" spans="2:5">
      <c r="B417" s="14">
        <v>1979</v>
      </c>
      <c r="C417" s="14">
        <v>2</v>
      </c>
      <c r="D417" s="14">
        <v>9</v>
      </c>
      <c r="E417" s="14">
        <v>47.32</v>
      </c>
    </row>
    <row r="418" spans="2:5">
      <c r="B418" s="14">
        <v>1979</v>
      </c>
      <c r="C418" s="14">
        <v>2</v>
      </c>
      <c r="D418" s="14">
        <v>10</v>
      </c>
      <c r="E418" s="14">
        <v>45.5</v>
      </c>
    </row>
    <row r="419" spans="2:5">
      <c r="B419" s="14">
        <v>1979</v>
      </c>
      <c r="C419" s="14">
        <v>2</v>
      </c>
      <c r="D419" s="14">
        <v>11</v>
      </c>
      <c r="E419" s="14">
        <v>46.41</v>
      </c>
    </row>
    <row r="420" spans="2:5">
      <c r="B420" s="14">
        <v>1979</v>
      </c>
      <c r="C420" s="14">
        <v>2</v>
      </c>
      <c r="D420" s="14">
        <v>12</v>
      </c>
      <c r="E420" s="14">
        <v>32.76</v>
      </c>
    </row>
    <row r="421" spans="2:5">
      <c r="B421" s="14">
        <v>1979</v>
      </c>
      <c r="C421" s="14">
        <v>2</v>
      </c>
      <c r="D421" s="14">
        <v>13</v>
      </c>
      <c r="E421" s="14">
        <v>22.2</v>
      </c>
    </row>
    <row r="422" spans="2:5">
      <c r="B422" s="14">
        <v>1979</v>
      </c>
      <c r="C422" s="14">
        <v>2</v>
      </c>
      <c r="D422" s="14">
        <v>14</v>
      </c>
      <c r="E422" s="14">
        <v>42.77</v>
      </c>
    </row>
    <row r="423" spans="2:5">
      <c r="B423" s="14">
        <v>1979</v>
      </c>
      <c r="C423" s="14">
        <v>3</v>
      </c>
      <c r="D423" s="14">
        <v>1</v>
      </c>
      <c r="E423" s="14">
        <v>38.4</v>
      </c>
    </row>
    <row r="424" spans="2:5">
      <c r="B424" s="14">
        <v>1979</v>
      </c>
      <c r="C424" s="14">
        <v>3</v>
      </c>
      <c r="D424" s="14">
        <v>2</v>
      </c>
      <c r="E424" s="14">
        <v>42.04</v>
      </c>
    </row>
    <row r="425" spans="2:5">
      <c r="B425" s="14">
        <v>1979</v>
      </c>
      <c r="C425" s="14">
        <v>3</v>
      </c>
      <c r="D425" s="14">
        <v>3</v>
      </c>
      <c r="E425" s="14">
        <v>43.13</v>
      </c>
    </row>
    <row r="426" spans="2:5">
      <c r="B426" s="14">
        <v>1979</v>
      </c>
      <c r="C426" s="14">
        <v>3</v>
      </c>
      <c r="D426" s="14">
        <v>4</v>
      </c>
      <c r="E426" s="14">
        <v>44.95</v>
      </c>
    </row>
    <row r="427" spans="2:5">
      <c r="B427" s="14">
        <v>1979</v>
      </c>
      <c r="C427" s="14">
        <v>3</v>
      </c>
      <c r="D427" s="14">
        <v>5</v>
      </c>
      <c r="E427" s="14">
        <v>40.22</v>
      </c>
    </row>
    <row r="428" spans="2:5">
      <c r="B428" s="14">
        <v>1979</v>
      </c>
      <c r="C428" s="14">
        <v>3</v>
      </c>
      <c r="D428" s="14">
        <v>6</v>
      </c>
      <c r="E428" s="14">
        <v>38.22</v>
      </c>
    </row>
    <row r="429" spans="2:5">
      <c r="B429" s="14">
        <v>1979</v>
      </c>
      <c r="C429" s="14">
        <v>3</v>
      </c>
      <c r="D429" s="14">
        <v>7</v>
      </c>
      <c r="E429" s="14">
        <v>43.13</v>
      </c>
    </row>
    <row r="430" spans="2:5">
      <c r="B430" s="14">
        <v>1979</v>
      </c>
      <c r="C430" s="14">
        <v>3</v>
      </c>
      <c r="D430" s="14">
        <v>8</v>
      </c>
      <c r="E430" s="14">
        <v>18.38</v>
      </c>
    </row>
    <row r="431" spans="2:5">
      <c r="B431" s="14">
        <v>1979</v>
      </c>
      <c r="C431" s="14">
        <v>3</v>
      </c>
      <c r="D431" s="14">
        <v>9</v>
      </c>
      <c r="E431" s="14">
        <v>43.86</v>
      </c>
    </row>
    <row r="432" spans="2:5">
      <c r="B432" s="14">
        <v>1979</v>
      </c>
      <c r="C432" s="14">
        <v>3</v>
      </c>
      <c r="D432" s="14">
        <v>10</v>
      </c>
      <c r="E432" s="14">
        <v>41.68</v>
      </c>
    </row>
    <row r="433" spans="2:5">
      <c r="B433" s="14">
        <v>1979</v>
      </c>
      <c r="C433" s="14">
        <v>3</v>
      </c>
      <c r="D433" s="14">
        <v>11</v>
      </c>
      <c r="E433" s="14">
        <v>43.13</v>
      </c>
    </row>
    <row r="434" spans="2:5">
      <c r="B434" s="14">
        <v>1979</v>
      </c>
      <c r="C434" s="14">
        <v>3</v>
      </c>
      <c r="D434" s="14">
        <v>12</v>
      </c>
      <c r="E434" s="14">
        <v>23.84</v>
      </c>
    </row>
    <row r="435" spans="2:5">
      <c r="B435" s="14">
        <v>1979</v>
      </c>
      <c r="C435" s="14">
        <v>3</v>
      </c>
      <c r="D435" s="14">
        <v>13</v>
      </c>
      <c r="E435" s="14">
        <v>41.31</v>
      </c>
    </row>
    <row r="436" spans="2:5">
      <c r="B436" s="14">
        <v>1979</v>
      </c>
      <c r="C436" s="14">
        <v>3</v>
      </c>
      <c r="D436" s="14">
        <v>14</v>
      </c>
      <c r="E436" s="14">
        <v>51.87</v>
      </c>
    </row>
    <row r="437" spans="2:5">
      <c r="B437" s="14">
        <v>1979</v>
      </c>
      <c r="C437" s="14">
        <v>4</v>
      </c>
      <c r="D437" s="14">
        <v>1</v>
      </c>
      <c r="E437" s="14">
        <v>46.41</v>
      </c>
    </row>
    <row r="438" spans="2:5">
      <c r="B438" s="14">
        <v>1979</v>
      </c>
      <c r="C438" s="14">
        <v>4</v>
      </c>
      <c r="D438" s="14">
        <v>2</v>
      </c>
      <c r="E438" s="14">
        <v>41.5</v>
      </c>
    </row>
    <row r="439" spans="2:5">
      <c r="B439" s="14">
        <v>1979</v>
      </c>
      <c r="C439" s="14">
        <v>4</v>
      </c>
      <c r="D439" s="14">
        <v>3</v>
      </c>
      <c r="E439" s="14">
        <v>46.41</v>
      </c>
    </row>
    <row r="440" spans="2:5">
      <c r="B440" s="14">
        <v>1979</v>
      </c>
      <c r="C440" s="14">
        <v>4</v>
      </c>
      <c r="D440" s="14">
        <v>4</v>
      </c>
      <c r="E440" s="14">
        <v>21.48</v>
      </c>
    </row>
    <row r="441" spans="2:5">
      <c r="B441" s="14">
        <v>1979</v>
      </c>
      <c r="C441" s="14">
        <v>4</v>
      </c>
      <c r="D441" s="14">
        <v>5</v>
      </c>
      <c r="E441" s="14">
        <v>41.68</v>
      </c>
    </row>
    <row r="442" spans="2:5">
      <c r="B442" s="14">
        <v>1979</v>
      </c>
      <c r="C442" s="14">
        <v>4</v>
      </c>
      <c r="D442" s="14">
        <v>6</v>
      </c>
      <c r="E442" s="14">
        <v>43.86</v>
      </c>
    </row>
    <row r="443" spans="2:5">
      <c r="B443" s="14">
        <v>1979</v>
      </c>
      <c r="C443" s="14">
        <v>4</v>
      </c>
      <c r="D443" s="14">
        <v>7</v>
      </c>
      <c r="E443" s="14">
        <v>42.95</v>
      </c>
    </row>
    <row r="444" spans="2:5">
      <c r="B444" s="14">
        <v>1979</v>
      </c>
      <c r="C444" s="14">
        <v>4</v>
      </c>
      <c r="D444" s="14">
        <v>8</v>
      </c>
      <c r="E444" s="14">
        <v>46.41</v>
      </c>
    </row>
    <row r="445" spans="2:5">
      <c r="B445" s="14">
        <v>1979</v>
      </c>
      <c r="C445" s="14">
        <v>4</v>
      </c>
      <c r="D445" s="14">
        <v>9</v>
      </c>
      <c r="E445" s="14">
        <v>45.68</v>
      </c>
    </row>
    <row r="446" spans="2:5">
      <c r="B446" s="14">
        <v>1979</v>
      </c>
      <c r="C446" s="14">
        <v>4</v>
      </c>
      <c r="D446" s="14">
        <v>10</v>
      </c>
      <c r="E446" s="14">
        <v>22.39</v>
      </c>
    </row>
    <row r="447" spans="2:5">
      <c r="B447" s="14">
        <v>1979</v>
      </c>
      <c r="C447" s="14">
        <v>4</v>
      </c>
      <c r="D447" s="14">
        <v>11</v>
      </c>
      <c r="E447" s="14">
        <v>45.14</v>
      </c>
    </row>
    <row r="448" spans="2:5">
      <c r="B448" s="14">
        <v>1979</v>
      </c>
      <c r="C448" s="14">
        <v>4</v>
      </c>
      <c r="D448" s="14">
        <v>12</v>
      </c>
      <c r="E448" s="14">
        <v>44.23</v>
      </c>
    </row>
    <row r="449" spans="2:5">
      <c r="B449" s="14">
        <v>1979</v>
      </c>
      <c r="C449" s="14">
        <v>4</v>
      </c>
      <c r="D449" s="14">
        <v>13</v>
      </c>
      <c r="E449" s="14">
        <v>44.59</v>
      </c>
    </row>
    <row r="450" spans="2:5">
      <c r="B450" s="14">
        <v>1979</v>
      </c>
      <c r="C450" s="14">
        <v>4</v>
      </c>
      <c r="D450" s="14">
        <v>14</v>
      </c>
      <c r="E450" s="14">
        <v>44.23</v>
      </c>
    </row>
    <row r="451" spans="2:5">
      <c r="B451" s="14">
        <v>1980</v>
      </c>
      <c r="C451" s="14">
        <v>1</v>
      </c>
      <c r="D451" s="14">
        <v>1</v>
      </c>
      <c r="E451" s="14">
        <v>15.37</v>
      </c>
    </row>
    <row r="452" spans="2:5">
      <c r="B452" s="14">
        <v>1980</v>
      </c>
      <c r="C452" s="14">
        <v>1</v>
      </c>
      <c r="D452" s="14">
        <v>2</v>
      </c>
      <c r="E452" s="14">
        <v>20.57</v>
      </c>
    </row>
    <row r="453" spans="2:5">
      <c r="B453" s="14">
        <v>1980</v>
      </c>
      <c r="C453" s="14">
        <v>1</v>
      </c>
      <c r="D453" s="14">
        <v>3</v>
      </c>
      <c r="E453" s="14">
        <v>25.77</v>
      </c>
    </row>
    <row r="454" spans="2:5">
      <c r="B454" s="14">
        <v>1980</v>
      </c>
      <c r="C454" s="14">
        <v>1</v>
      </c>
      <c r="D454" s="14">
        <v>4</v>
      </c>
      <c r="E454" s="14">
        <v>34.85</v>
      </c>
    </row>
    <row r="455" spans="2:5">
      <c r="B455" s="14">
        <v>1980</v>
      </c>
      <c r="C455" s="14">
        <v>1</v>
      </c>
      <c r="D455" s="14">
        <v>5</v>
      </c>
      <c r="E455" s="14">
        <v>49.85</v>
      </c>
    </row>
    <row r="456" spans="2:5">
      <c r="B456" s="14">
        <v>1980</v>
      </c>
      <c r="C456" s="14">
        <v>1</v>
      </c>
      <c r="D456" s="14">
        <v>6</v>
      </c>
      <c r="E456" s="14">
        <v>58.32</v>
      </c>
    </row>
    <row r="457" spans="2:5">
      <c r="B457" s="14">
        <v>1980</v>
      </c>
      <c r="C457" s="14">
        <v>1</v>
      </c>
      <c r="D457" s="14">
        <v>7</v>
      </c>
      <c r="E457" s="14">
        <v>52.15</v>
      </c>
    </row>
    <row r="458" spans="2:5">
      <c r="B458" s="14">
        <v>1980</v>
      </c>
      <c r="C458" s="14">
        <v>1</v>
      </c>
      <c r="D458" s="14">
        <v>8</v>
      </c>
      <c r="E458" s="14">
        <v>43.08</v>
      </c>
    </row>
    <row r="459" spans="2:5">
      <c r="B459" s="14">
        <v>1980</v>
      </c>
      <c r="C459" s="14">
        <v>1</v>
      </c>
      <c r="D459" s="14">
        <v>9</v>
      </c>
      <c r="E459" s="14">
        <v>42.59</v>
      </c>
    </row>
    <row r="460" spans="2:5">
      <c r="B460" s="14">
        <v>1980</v>
      </c>
      <c r="C460" s="14">
        <v>1</v>
      </c>
      <c r="D460" s="14">
        <v>10</v>
      </c>
      <c r="E460" s="14">
        <v>45.86</v>
      </c>
    </row>
    <row r="461" spans="2:5">
      <c r="B461" s="14">
        <v>1980</v>
      </c>
      <c r="C461" s="14">
        <v>1</v>
      </c>
      <c r="D461" s="14">
        <v>11</v>
      </c>
      <c r="E461" s="14">
        <v>53.6</v>
      </c>
    </row>
    <row r="462" spans="2:5">
      <c r="B462" s="14">
        <v>1980</v>
      </c>
      <c r="C462" s="14">
        <v>1</v>
      </c>
      <c r="D462" s="14">
        <v>12</v>
      </c>
      <c r="E462" s="14">
        <v>52.88</v>
      </c>
    </row>
    <row r="463" spans="2:5">
      <c r="B463" s="14">
        <v>1980</v>
      </c>
      <c r="C463" s="14">
        <v>1</v>
      </c>
      <c r="D463" s="14">
        <v>13</v>
      </c>
      <c r="E463" s="14">
        <v>69.33</v>
      </c>
    </row>
    <row r="464" spans="2:5">
      <c r="B464" s="14">
        <v>1980</v>
      </c>
      <c r="C464" s="14">
        <v>1</v>
      </c>
      <c r="D464" s="14">
        <v>14</v>
      </c>
      <c r="E464" s="14">
        <v>55.78</v>
      </c>
    </row>
    <row r="465" spans="2:5">
      <c r="B465" s="14">
        <v>1980</v>
      </c>
      <c r="C465" s="14">
        <v>2</v>
      </c>
      <c r="D465" s="14">
        <v>1</v>
      </c>
      <c r="E465" s="14">
        <v>15.97</v>
      </c>
    </row>
    <row r="466" spans="2:5">
      <c r="B466" s="14">
        <v>1980</v>
      </c>
      <c r="C466" s="14">
        <v>2</v>
      </c>
      <c r="D466" s="14">
        <v>2</v>
      </c>
      <c r="E466" s="14">
        <v>22.63</v>
      </c>
    </row>
    <row r="467" spans="2:5">
      <c r="B467" s="14">
        <v>1980</v>
      </c>
      <c r="C467" s="14">
        <v>2</v>
      </c>
      <c r="D467" s="14">
        <v>3</v>
      </c>
      <c r="E467" s="14">
        <v>27.47</v>
      </c>
    </row>
    <row r="468" spans="2:5">
      <c r="B468" s="14">
        <v>1980</v>
      </c>
      <c r="C468" s="14">
        <v>2</v>
      </c>
      <c r="D468" s="14">
        <v>4</v>
      </c>
      <c r="E468" s="14">
        <v>41.26</v>
      </c>
    </row>
    <row r="469" spans="2:5">
      <c r="B469" s="14">
        <v>1980</v>
      </c>
      <c r="C469" s="14">
        <v>2</v>
      </c>
      <c r="D469" s="14">
        <v>5</v>
      </c>
      <c r="E469" s="14">
        <v>53.48</v>
      </c>
    </row>
    <row r="470" spans="2:5">
      <c r="B470" s="14">
        <v>1980</v>
      </c>
      <c r="C470" s="14">
        <v>2</v>
      </c>
      <c r="D470" s="14">
        <v>6</v>
      </c>
      <c r="E470" s="14">
        <v>54.33</v>
      </c>
    </row>
    <row r="471" spans="2:5">
      <c r="B471" s="14">
        <v>1980</v>
      </c>
      <c r="C471" s="14">
        <v>2</v>
      </c>
      <c r="D471" s="14">
        <v>7</v>
      </c>
      <c r="E471" s="14">
        <v>56.63</v>
      </c>
    </row>
    <row r="472" spans="2:5">
      <c r="B472" s="14">
        <v>1980</v>
      </c>
      <c r="C472" s="14">
        <v>2</v>
      </c>
      <c r="D472" s="14">
        <v>8</v>
      </c>
      <c r="E472" s="14">
        <v>45.5</v>
      </c>
    </row>
    <row r="473" spans="2:5">
      <c r="B473" s="14">
        <v>1980</v>
      </c>
      <c r="C473" s="14">
        <v>2</v>
      </c>
      <c r="D473" s="14">
        <v>9</v>
      </c>
      <c r="E473" s="14">
        <v>48.76</v>
      </c>
    </row>
    <row r="474" spans="2:5">
      <c r="B474" s="14">
        <v>1980</v>
      </c>
      <c r="C474" s="14">
        <v>2</v>
      </c>
      <c r="D474" s="14">
        <v>10</v>
      </c>
      <c r="E474" s="14">
        <v>53</v>
      </c>
    </row>
    <row r="475" spans="2:5">
      <c r="B475" s="14">
        <v>1980</v>
      </c>
      <c r="C475" s="14">
        <v>2</v>
      </c>
      <c r="D475" s="14">
        <v>11</v>
      </c>
      <c r="E475" s="14">
        <v>51.18</v>
      </c>
    </row>
    <row r="476" spans="2:5">
      <c r="B476" s="14">
        <v>1980</v>
      </c>
      <c r="C476" s="14">
        <v>2</v>
      </c>
      <c r="D476" s="14">
        <v>12</v>
      </c>
      <c r="E476" s="14">
        <v>49.85</v>
      </c>
    </row>
    <row r="477" spans="2:5">
      <c r="B477" s="14">
        <v>1980</v>
      </c>
      <c r="C477" s="14">
        <v>2</v>
      </c>
      <c r="D477" s="14">
        <v>13</v>
      </c>
      <c r="E477" s="14">
        <v>51.42</v>
      </c>
    </row>
    <row r="478" spans="2:5">
      <c r="B478" s="14">
        <v>1980</v>
      </c>
      <c r="C478" s="14">
        <v>2</v>
      </c>
      <c r="D478" s="14">
        <v>14</v>
      </c>
      <c r="E478" s="14">
        <v>52.88</v>
      </c>
    </row>
    <row r="479" spans="2:5">
      <c r="B479" s="14">
        <v>1980</v>
      </c>
      <c r="C479" s="14">
        <v>3</v>
      </c>
      <c r="D479" s="14">
        <v>1</v>
      </c>
      <c r="E479" s="14">
        <v>21.66</v>
      </c>
    </row>
    <row r="480" spans="2:5">
      <c r="B480" s="14">
        <v>1980</v>
      </c>
      <c r="C480" s="14">
        <v>3</v>
      </c>
      <c r="D480" s="14">
        <v>2</v>
      </c>
      <c r="E480" s="14">
        <v>22.87</v>
      </c>
    </row>
    <row r="481" spans="2:5">
      <c r="B481" s="14">
        <v>1980</v>
      </c>
      <c r="C481" s="14">
        <v>3</v>
      </c>
      <c r="D481" s="14">
        <v>3</v>
      </c>
      <c r="E481" s="14">
        <v>27.95</v>
      </c>
    </row>
    <row r="482" spans="2:5">
      <c r="B482" s="14">
        <v>1980</v>
      </c>
      <c r="C482" s="14">
        <v>3</v>
      </c>
      <c r="D482" s="14">
        <v>4</v>
      </c>
      <c r="E482" s="14">
        <v>36.78</v>
      </c>
    </row>
    <row r="483" spans="2:5">
      <c r="B483" s="14">
        <v>1980</v>
      </c>
      <c r="C483" s="14">
        <v>3</v>
      </c>
      <c r="D483" s="14">
        <v>5</v>
      </c>
      <c r="E483" s="14">
        <v>51.79</v>
      </c>
    </row>
    <row r="484" spans="2:5">
      <c r="B484" s="14">
        <v>1980</v>
      </c>
      <c r="C484" s="14">
        <v>3</v>
      </c>
      <c r="D484" s="14">
        <v>6</v>
      </c>
      <c r="E484" s="14">
        <v>71.03</v>
      </c>
    </row>
    <row r="485" spans="2:5">
      <c r="B485" s="14">
        <v>1980</v>
      </c>
      <c r="C485" s="14">
        <v>3</v>
      </c>
      <c r="D485" s="14">
        <v>7</v>
      </c>
      <c r="E485" s="14">
        <v>57.84</v>
      </c>
    </row>
    <row r="486" spans="2:5">
      <c r="B486" s="14">
        <v>1980</v>
      </c>
      <c r="C486" s="14">
        <v>3</v>
      </c>
      <c r="D486" s="14">
        <v>8</v>
      </c>
      <c r="E486" s="14">
        <v>40.78</v>
      </c>
    </row>
    <row r="487" spans="2:5">
      <c r="B487" s="14">
        <v>1980</v>
      </c>
      <c r="C487" s="14">
        <v>3</v>
      </c>
      <c r="D487" s="14">
        <v>9</v>
      </c>
      <c r="E487" s="14">
        <v>49.37</v>
      </c>
    </row>
    <row r="488" spans="2:5">
      <c r="B488" s="14">
        <v>1980</v>
      </c>
      <c r="C488" s="14">
        <v>3</v>
      </c>
      <c r="D488" s="14">
        <v>10</v>
      </c>
      <c r="E488" s="14">
        <v>53</v>
      </c>
    </row>
    <row r="489" spans="2:5">
      <c r="B489" s="14">
        <v>1980</v>
      </c>
      <c r="C489" s="14">
        <v>3</v>
      </c>
      <c r="D489" s="14">
        <v>11</v>
      </c>
      <c r="E489" s="14">
        <v>53.84</v>
      </c>
    </row>
    <row r="490" spans="2:5">
      <c r="B490" s="14">
        <v>1980</v>
      </c>
      <c r="C490" s="14">
        <v>3</v>
      </c>
      <c r="D490" s="14">
        <v>12</v>
      </c>
      <c r="E490" s="14">
        <v>48.4</v>
      </c>
    </row>
    <row r="491" spans="2:5">
      <c r="B491" s="14">
        <v>1980</v>
      </c>
      <c r="C491" s="14">
        <v>3</v>
      </c>
      <c r="D491" s="14">
        <v>13</v>
      </c>
      <c r="E491" s="14">
        <v>53.72</v>
      </c>
    </row>
    <row r="492" spans="2:5">
      <c r="B492" s="14">
        <v>1980</v>
      </c>
      <c r="C492" s="14">
        <v>3</v>
      </c>
      <c r="D492" s="14">
        <v>14</v>
      </c>
      <c r="E492" s="14">
        <v>54.57</v>
      </c>
    </row>
    <row r="493" spans="2:5">
      <c r="B493" s="14">
        <v>1980</v>
      </c>
      <c r="C493" s="14">
        <v>4</v>
      </c>
      <c r="D493" s="14">
        <v>1</v>
      </c>
      <c r="E493" s="14">
        <v>22.99</v>
      </c>
    </row>
    <row r="494" spans="2:5">
      <c r="B494" s="14">
        <v>1980</v>
      </c>
      <c r="C494" s="14">
        <v>4</v>
      </c>
      <c r="D494" s="14">
        <v>2</v>
      </c>
      <c r="E494" s="14">
        <v>17.3</v>
      </c>
    </row>
    <row r="495" spans="2:5">
      <c r="B495" s="14">
        <v>1980</v>
      </c>
      <c r="C495" s="14">
        <v>4</v>
      </c>
      <c r="D495" s="14">
        <v>3</v>
      </c>
      <c r="E495" s="14">
        <v>32.43</v>
      </c>
    </row>
    <row r="496" spans="2:5">
      <c r="B496" s="14">
        <v>1980</v>
      </c>
      <c r="C496" s="14">
        <v>4</v>
      </c>
      <c r="D496" s="14">
        <v>4</v>
      </c>
      <c r="E496" s="14">
        <v>36.78</v>
      </c>
    </row>
    <row r="497" spans="2:5">
      <c r="B497" s="14">
        <v>1980</v>
      </c>
      <c r="C497" s="14">
        <v>4</v>
      </c>
      <c r="D497" s="14">
        <v>5</v>
      </c>
      <c r="E497" s="14">
        <v>54.09</v>
      </c>
    </row>
    <row r="498" spans="2:5">
      <c r="B498" s="14">
        <v>1980</v>
      </c>
      <c r="C498" s="14">
        <v>4</v>
      </c>
      <c r="D498" s="14">
        <v>6</v>
      </c>
      <c r="E498" s="14">
        <v>59.17</v>
      </c>
    </row>
    <row r="499" spans="2:5">
      <c r="B499" s="14">
        <v>1980</v>
      </c>
      <c r="C499" s="14">
        <v>4</v>
      </c>
      <c r="D499" s="14">
        <v>7</v>
      </c>
      <c r="E499" s="14">
        <v>54.57</v>
      </c>
    </row>
    <row r="500" spans="2:5">
      <c r="B500" s="14">
        <v>1980</v>
      </c>
      <c r="C500" s="14">
        <v>4</v>
      </c>
      <c r="D500" s="14">
        <v>8</v>
      </c>
      <c r="E500" s="14">
        <v>40.659999999999997</v>
      </c>
    </row>
    <row r="501" spans="2:5">
      <c r="B501" s="14">
        <v>1980</v>
      </c>
      <c r="C501" s="14">
        <v>4</v>
      </c>
      <c r="D501" s="14">
        <v>9</v>
      </c>
      <c r="E501" s="14">
        <v>50.94</v>
      </c>
    </row>
    <row r="502" spans="2:5">
      <c r="B502" s="14">
        <v>1980</v>
      </c>
      <c r="C502" s="14">
        <v>4</v>
      </c>
      <c r="D502" s="14">
        <v>10</v>
      </c>
      <c r="E502" s="14">
        <v>52.51</v>
      </c>
    </row>
    <row r="503" spans="2:5">
      <c r="B503" s="14">
        <v>1980</v>
      </c>
      <c r="C503" s="14">
        <v>4</v>
      </c>
      <c r="D503" s="14">
        <v>11</v>
      </c>
      <c r="E503" s="14">
        <v>53.36</v>
      </c>
    </row>
    <row r="504" spans="2:5">
      <c r="B504" s="14">
        <v>1980</v>
      </c>
      <c r="C504" s="14">
        <v>4</v>
      </c>
      <c r="D504" s="14">
        <v>12</v>
      </c>
      <c r="E504" s="14">
        <v>55.54</v>
      </c>
    </row>
    <row r="505" spans="2:5">
      <c r="B505" s="14">
        <v>1980</v>
      </c>
      <c r="C505" s="14">
        <v>4</v>
      </c>
      <c r="D505" s="14">
        <v>13</v>
      </c>
      <c r="E505" s="14">
        <v>50.7</v>
      </c>
    </row>
    <row r="506" spans="2:5">
      <c r="B506" s="14">
        <v>1980</v>
      </c>
      <c r="C506" s="14">
        <v>4</v>
      </c>
      <c r="D506" s="14">
        <v>14</v>
      </c>
      <c r="E506" s="14">
        <v>45.01</v>
      </c>
    </row>
    <row r="507" spans="2:5">
      <c r="B507" s="14">
        <v>1981</v>
      </c>
      <c r="C507" s="14">
        <v>1</v>
      </c>
      <c r="D507" s="14">
        <v>1</v>
      </c>
      <c r="E507" s="14">
        <v>20.45</v>
      </c>
    </row>
    <row r="508" spans="2:5">
      <c r="B508" s="14">
        <v>1981</v>
      </c>
      <c r="C508" s="14">
        <v>1</v>
      </c>
      <c r="D508" s="14">
        <v>2</v>
      </c>
      <c r="E508" s="14">
        <v>19.600000000000001</v>
      </c>
    </row>
    <row r="509" spans="2:5">
      <c r="B509" s="14">
        <v>1981</v>
      </c>
      <c r="C509" s="14">
        <v>1</v>
      </c>
      <c r="D509" s="14">
        <v>3</v>
      </c>
      <c r="E509" s="14">
        <v>32.31</v>
      </c>
    </row>
    <row r="510" spans="2:5">
      <c r="B510" s="14">
        <v>1981</v>
      </c>
      <c r="C510" s="14">
        <v>1</v>
      </c>
      <c r="D510" s="14">
        <v>4</v>
      </c>
      <c r="E510" s="14">
        <v>18.149999999999999</v>
      </c>
    </row>
    <row r="511" spans="2:5">
      <c r="B511" s="14">
        <v>1981</v>
      </c>
      <c r="C511" s="14">
        <v>1</v>
      </c>
      <c r="D511" s="14">
        <v>5</v>
      </c>
      <c r="E511" s="14">
        <v>42.47</v>
      </c>
    </row>
    <row r="512" spans="2:5">
      <c r="B512" s="14">
        <v>1981</v>
      </c>
      <c r="C512" s="14">
        <v>1</v>
      </c>
      <c r="D512" s="14">
        <v>6</v>
      </c>
      <c r="E512" s="14">
        <v>38.36</v>
      </c>
    </row>
    <row r="513" spans="2:5">
      <c r="B513" s="14">
        <v>1981</v>
      </c>
      <c r="C513" s="14">
        <v>1</v>
      </c>
      <c r="D513" s="14">
        <v>7</v>
      </c>
      <c r="E513" s="14">
        <v>41.26</v>
      </c>
    </row>
    <row r="514" spans="2:5">
      <c r="B514" s="14">
        <v>1981</v>
      </c>
      <c r="C514" s="14">
        <v>1</v>
      </c>
      <c r="D514" s="14">
        <v>8</v>
      </c>
      <c r="E514" s="14">
        <v>34</v>
      </c>
    </row>
    <row r="515" spans="2:5">
      <c r="B515" s="14">
        <v>1981</v>
      </c>
      <c r="C515" s="14">
        <v>1</v>
      </c>
      <c r="D515" s="14">
        <v>9</v>
      </c>
      <c r="E515" s="14">
        <v>34.97</v>
      </c>
    </row>
    <row r="516" spans="2:5">
      <c r="B516" s="14">
        <v>1981</v>
      </c>
      <c r="C516" s="14">
        <v>1</v>
      </c>
      <c r="D516" s="14">
        <v>10</v>
      </c>
      <c r="E516" s="14">
        <v>29.77</v>
      </c>
    </row>
    <row r="517" spans="2:5">
      <c r="B517" s="14">
        <v>1981</v>
      </c>
      <c r="C517" s="14">
        <v>1</v>
      </c>
      <c r="D517" s="14">
        <v>11</v>
      </c>
      <c r="E517" s="14">
        <v>40.659999999999997</v>
      </c>
    </row>
    <row r="518" spans="2:5">
      <c r="B518" s="14">
        <v>1981</v>
      </c>
      <c r="C518" s="14">
        <v>1</v>
      </c>
      <c r="D518" s="14">
        <v>12</v>
      </c>
      <c r="E518" s="14">
        <v>29.64</v>
      </c>
    </row>
    <row r="519" spans="2:5">
      <c r="B519" s="14">
        <v>1981</v>
      </c>
      <c r="C519" s="14">
        <v>1</v>
      </c>
      <c r="D519" s="14">
        <v>13</v>
      </c>
      <c r="E519" s="14">
        <v>38.479999999999997</v>
      </c>
    </row>
    <row r="520" spans="2:5">
      <c r="B520" s="14">
        <v>1981</v>
      </c>
      <c r="C520" s="14">
        <v>1</v>
      </c>
      <c r="D520" s="14">
        <v>14</v>
      </c>
      <c r="E520" s="14">
        <v>43.92</v>
      </c>
    </row>
    <row r="521" spans="2:5">
      <c r="B521" s="14">
        <v>1981</v>
      </c>
      <c r="C521" s="14">
        <v>2</v>
      </c>
      <c r="D521" s="14">
        <v>1</v>
      </c>
      <c r="E521" s="14">
        <v>18.149999999999999</v>
      </c>
    </row>
    <row r="522" spans="2:5">
      <c r="B522" s="14">
        <v>1981</v>
      </c>
      <c r="C522" s="14">
        <v>2</v>
      </c>
      <c r="D522" s="14">
        <v>2</v>
      </c>
      <c r="E522" s="14">
        <v>20.329999999999998</v>
      </c>
    </row>
    <row r="523" spans="2:5">
      <c r="B523" s="14">
        <v>1981</v>
      </c>
      <c r="C523" s="14">
        <v>2</v>
      </c>
      <c r="D523" s="14">
        <v>3</v>
      </c>
      <c r="E523" s="14">
        <v>28.68</v>
      </c>
    </row>
    <row r="524" spans="2:5">
      <c r="B524" s="14">
        <v>1981</v>
      </c>
      <c r="C524" s="14">
        <v>2</v>
      </c>
      <c r="D524" s="14">
        <v>4</v>
      </c>
      <c r="E524" s="14">
        <v>39.93</v>
      </c>
    </row>
    <row r="525" spans="2:5">
      <c r="B525" s="14">
        <v>1981</v>
      </c>
      <c r="C525" s="14">
        <v>2</v>
      </c>
      <c r="D525" s="14">
        <v>5</v>
      </c>
      <c r="E525" s="14">
        <v>19.72</v>
      </c>
    </row>
    <row r="526" spans="2:5">
      <c r="B526" s="14">
        <v>1981</v>
      </c>
      <c r="C526" s="14">
        <v>2</v>
      </c>
      <c r="D526" s="14">
        <v>6</v>
      </c>
      <c r="E526" s="14">
        <v>41.62</v>
      </c>
    </row>
    <row r="527" spans="2:5">
      <c r="B527" s="14">
        <v>1981</v>
      </c>
      <c r="C527" s="14">
        <v>2</v>
      </c>
      <c r="D527" s="14">
        <v>7</v>
      </c>
      <c r="E527" s="14">
        <v>42.23</v>
      </c>
    </row>
    <row r="528" spans="2:5">
      <c r="B528" s="14">
        <v>1981</v>
      </c>
      <c r="C528" s="14">
        <v>2</v>
      </c>
      <c r="D528" s="14">
        <v>8</v>
      </c>
      <c r="E528" s="14">
        <v>36.54</v>
      </c>
    </row>
    <row r="529" spans="2:5">
      <c r="B529" s="14">
        <v>1981</v>
      </c>
      <c r="C529" s="14">
        <v>2</v>
      </c>
      <c r="D529" s="14">
        <v>9</v>
      </c>
      <c r="E529" s="14">
        <v>34.61</v>
      </c>
    </row>
    <row r="530" spans="2:5">
      <c r="B530" s="14">
        <v>1981</v>
      </c>
      <c r="C530" s="14">
        <v>2</v>
      </c>
      <c r="D530" s="14">
        <v>10</v>
      </c>
      <c r="E530" s="14">
        <v>39.08</v>
      </c>
    </row>
    <row r="531" spans="2:5">
      <c r="B531" s="14">
        <v>1981</v>
      </c>
      <c r="C531" s="14">
        <v>2</v>
      </c>
      <c r="D531" s="14">
        <v>11</v>
      </c>
      <c r="E531" s="14">
        <v>41.26</v>
      </c>
    </row>
    <row r="532" spans="2:5">
      <c r="B532" s="14">
        <v>1981</v>
      </c>
      <c r="C532" s="14">
        <v>2</v>
      </c>
      <c r="D532" s="14">
        <v>12</v>
      </c>
      <c r="E532" s="14">
        <v>43.08</v>
      </c>
    </row>
    <row r="533" spans="2:5">
      <c r="B533" s="14">
        <v>1981</v>
      </c>
      <c r="C533" s="14">
        <v>2</v>
      </c>
      <c r="D533" s="14">
        <v>13</v>
      </c>
      <c r="E533" s="14">
        <v>44.04</v>
      </c>
    </row>
    <row r="534" spans="2:5">
      <c r="B534" s="14">
        <v>1981</v>
      </c>
      <c r="C534" s="14">
        <v>2</v>
      </c>
      <c r="D534" s="14">
        <v>14</v>
      </c>
      <c r="E534" s="14">
        <v>44.16</v>
      </c>
    </row>
    <row r="535" spans="2:5">
      <c r="B535" s="14">
        <v>1981</v>
      </c>
      <c r="C535" s="14">
        <v>3</v>
      </c>
      <c r="D535" s="14">
        <v>1</v>
      </c>
      <c r="E535" s="14">
        <v>23.11</v>
      </c>
    </row>
    <row r="536" spans="2:5">
      <c r="B536" s="14">
        <v>1981</v>
      </c>
      <c r="C536" s="14">
        <v>3</v>
      </c>
      <c r="D536" s="14">
        <v>2</v>
      </c>
      <c r="E536" s="14">
        <v>21.42</v>
      </c>
    </row>
    <row r="537" spans="2:5">
      <c r="B537" s="14">
        <v>1981</v>
      </c>
      <c r="C537" s="14">
        <v>3</v>
      </c>
      <c r="D537" s="14">
        <v>3</v>
      </c>
      <c r="E537" s="14">
        <v>33.520000000000003</v>
      </c>
    </row>
    <row r="538" spans="2:5">
      <c r="B538" s="14">
        <v>1981</v>
      </c>
      <c r="C538" s="14">
        <v>3</v>
      </c>
      <c r="D538" s="14">
        <v>4</v>
      </c>
      <c r="E538" s="14">
        <v>38.479999999999997</v>
      </c>
    </row>
    <row r="539" spans="2:5">
      <c r="B539" s="14">
        <v>1981</v>
      </c>
      <c r="C539" s="14">
        <v>3</v>
      </c>
      <c r="D539" s="14">
        <v>5</v>
      </c>
      <c r="E539" s="14">
        <v>41.74</v>
      </c>
    </row>
    <row r="540" spans="2:5">
      <c r="B540" s="14">
        <v>1981</v>
      </c>
      <c r="C540" s="14">
        <v>3</v>
      </c>
      <c r="D540" s="14">
        <v>6</v>
      </c>
      <c r="E540" s="14">
        <v>35.090000000000003</v>
      </c>
    </row>
    <row r="541" spans="2:5">
      <c r="B541" s="14">
        <v>1981</v>
      </c>
      <c r="C541" s="14">
        <v>3</v>
      </c>
      <c r="D541" s="14">
        <v>7</v>
      </c>
      <c r="E541" s="14">
        <v>38.24</v>
      </c>
    </row>
    <row r="542" spans="2:5">
      <c r="B542" s="14">
        <v>1981</v>
      </c>
      <c r="C542" s="14">
        <v>3</v>
      </c>
      <c r="D542" s="14">
        <v>8</v>
      </c>
      <c r="E542" s="14">
        <v>34.85</v>
      </c>
    </row>
    <row r="543" spans="2:5">
      <c r="B543" s="14">
        <v>1981</v>
      </c>
      <c r="C543" s="14">
        <v>3</v>
      </c>
      <c r="D543" s="14">
        <v>9</v>
      </c>
      <c r="E543" s="14">
        <v>38.24</v>
      </c>
    </row>
    <row r="544" spans="2:5">
      <c r="B544" s="14">
        <v>1981</v>
      </c>
      <c r="C544" s="14">
        <v>3</v>
      </c>
      <c r="D544" s="14">
        <v>10</v>
      </c>
      <c r="E544" s="14">
        <v>37.270000000000003</v>
      </c>
    </row>
    <row r="545" spans="2:5">
      <c r="B545" s="14">
        <v>1981</v>
      </c>
      <c r="C545" s="14">
        <v>3</v>
      </c>
      <c r="D545" s="14">
        <v>11</v>
      </c>
      <c r="E545" s="14">
        <v>44.16</v>
      </c>
    </row>
    <row r="546" spans="2:5">
      <c r="B546" s="14">
        <v>1981</v>
      </c>
      <c r="C546" s="14">
        <v>3</v>
      </c>
      <c r="D546" s="14">
        <v>12</v>
      </c>
      <c r="E546" s="14">
        <v>35.94</v>
      </c>
    </row>
    <row r="547" spans="2:5">
      <c r="B547" s="14">
        <v>1981</v>
      </c>
      <c r="C547" s="14">
        <v>3</v>
      </c>
      <c r="D547" s="14">
        <v>13</v>
      </c>
      <c r="E547" s="14">
        <v>36.659999999999997</v>
      </c>
    </row>
    <row r="548" spans="2:5">
      <c r="B548" s="14">
        <v>1981</v>
      </c>
      <c r="C548" s="14">
        <v>3</v>
      </c>
      <c r="D548" s="14">
        <v>14</v>
      </c>
      <c r="E548" s="14">
        <v>42.95</v>
      </c>
    </row>
    <row r="549" spans="2:5">
      <c r="B549" s="14">
        <v>1981</v>
      </c>
      <c r="C549" s="14">
        <v>4</v>
      </c>
      <c r="D549" s="14">
        <v>1</v>
      </c>
      <c r="E549" s="14">
        <v>24.93</v>
      </c>
    </row>
    <row r="550" spans="2:5">
      <c r="B550" s="14">
        <v>1981</v>
      </c>
      <c r="C550" s="14">
        <v>4</v>
      </c>
      <c r="D550" s="14">
        <v>2</v>
      </c>
      <c r="E550" s="14">
        <v>16.82</v>
      </c>
    </row>
    <row r="551" spans="2:5">
      <c r="B551" s="14">
        <v>1981</v>
      </c>
      <c r="C551" s="14">
        <v>4</v>
      </c>
      <c r="D551" s="14">
        <v>3</v>
      </c>
      <c r="E551" s="14">
        <v>32.31</v>
      </c>
    </row>
    <row r="552" spans="2:5">
      <c r="B552" s="14">
        <v>1981</v>
      </c>
      <c r="C552" s="14">
        <v>4</v>
      </c>
      <c r="D552" s="14">
        <v>4</v>
      </c>
      <c r="E552" s="14">
        <v>32.549999999999997</v>
      </c>
    </row>
    <row r="553" spans="2:5">
      <c r="B553" s="14">
        <v>1981</v>
      </c>
      <c r="C553" s="14">
        <v>4</v>
      </c>
      <c r="D553" s="14">
        <v>5</v>
      </c>
      <c r="E553" s="14">
        <v>35.69</v>
      </c>
    </row>
    <row r="554" spans="2:5">
      <c r="B554" s="14">
        <v>1981</v>
      </c>
      <c r="C554" s="14">
        <v>4</v>
      </c>
      <c r="D554" s="14">
        <v>6</v>
      </c>
      <c r="E554" s="14">
        <v>35.090000000000003</v>
      </c>
    </row>
    <row r="555" spans="2:5">
      <c r="B555" s="14">
        <v>1981</v>
      </c>
      <c r="C555" s="14">
        <v>4</v>
      </c>
      <c r="D555" s="14">
        <v>7</v>
      </c>
      <c r="E555" s="14">
        <v>33.4</v>
      </c>
    </row>
    <row r="556" spans="2:5">
      <c r="B556" s="14">
        <v>1981</v>
      </c>
      <c r="C556" s="14">
        <v>4</v>
      </c>
      <c r="D556" s="14">
        <v>8</v>
      </c>
      <c r="E556" s="14">
        <v>33.880000000000003</v>
      </c>
    </row>
    <row r="557" spans="2:5">
      <c r="B557" s="14">
        <v>1981</v>
      </c>
      <c r="C557" s="14">
        <v>4</v>
      </c>
      <c r="D557" s="14">
        <v>9</v>
      </c>
      <c r="E557" s="14">
        <v>39.32</v>
      </c>
    </row>
    <row r="558" spans="2:5">
      <c r="B558" s="14">
        <v>1981</v>
      </c>
      <c r="C558" s="14">
        <v>4</v>
      </c>
      <c r="D558" s="14">
        <v>10</v>
      </c>
      <c r="E558" s="14">
        <v>28.43</v>
      </c>
    </row>
    <row r="559" spans="2:5">
      <c r="B559" s="14">
        <v>1981</v>
      </c>
      <c r="C559" s="14">
        <v>4</v>
      </c>
      <c r="D559" s="14">
        <v>11</v>
      </c>
      <c r="E559" s="14">
        <v>37.03</v>
      </c>
    </row>
    <row r="560" spans="2:5">
      <c r="B560" s="14">
        <v>1981</v>
      </c>
      <c r="C560" s="14">
        <v>4</v>
      </c>
      <c r="D560" s="14">
        <v>12</v>
      </c>
      <c r="E560" s="14">
        <v>37.03</v>
      </c>
    </row>
    <row r="561" spans="2:5">
      <c r="B561" s="14">
        <v>1981</v>
      </c>
      <c r="C561" s="14">
        <v>4</v>
      </c>
      <c r="D561" s="14">
        <v>13</v>
      </c>
      <c r="E561" s="14">
        <v>28.31</v>
      </c>
    </row>
    <row r="562" spans="2:5">
      <c r="B562" s="14">
        <v>1981</v>
      </c>
      <c r="C562" s="14">
        <v>4</v>
      </c>
      <c r="D562" s="14">
        <v>14</v>
      </c>
      <c r="E562" s="14">
        <v>46.22</v>
      </c>
    </row>
    <row r="563" spans="2:5">
      <c r="B563" s="14">
        <v>1982</v>
      </c>
      <c r="C563" s="14">
        <v>1</v>
      </c>
      <c r="D563" s="14">
        <v>1</v>
      </c>
      <c r="E563" s="14">
        <v>25.41</v>
      </c>
    </row>
    <row r="564" spans="2:5">
      <c r="B564" s="14">
        <v>1982</v>
      </c>
      <c r="C564" s="14">
        <v>1</v>
      </c>
      <c r="D564" s="14">
        <v>2</v>
      </c>
      <c r="E564" s="14">
        <v>23.23</v>
      </c>
    </row>
    <row r="565" spans="2:5">
      <c r="B565" s="14">
        <v>1982</v>
      </c>
      <c r="C565" s="14">
        <v>1</v>
      </c>
      <c r="D565" s="14">
        <v>3</v>
      </c>
      <c r="E565" s="14">
        <v>37.630000000000003</v>
      </c>
    </row>
    <row r="566" spans="2:5">
      <c r="B566" s="14">
        <v>1982</v>
      </c>
      <c r="C566" s="14">
        <v>1</v>
      </c>
      <c r="D566" s="14">
        <v>4</v>
      </c>
      <c r="E566" s="14">
        <v>36.78</v>
      </c>
    </row>
    <row r="567" spans="2:5">
      <c r="B567" s="14">
        <v>1982</v>
      </c>
      <c r="C567" s="14">
        <v>1</v>
      </c>
      <c r="D567" s="14">
        <v>5</v>
      </c>
      <c r="E567" s="14">
        <v>31.34</v>
      </c>
    </row>
    <row r="568" spans="2:5">
      <c r="B568" s="14">
        <v>1982</v>
      </c>
      <c r="C568" s="14">
        <v>1</v>
      </c>
      <c r="D568" s="14">
        <v>6</v>
      </c>
      <c r="E568" s="14">
        <v>29.77</v>
      </c>
    </row>
    <row r="569" spans="2:5">
      <c r="B569" s="14">
        <v>1982</v>
      </c>
      <c r="C569" s="14">
        <v>1</v>
      </c>
      <c r="D569" s="14">
        <v>7</v>
      </c>
      <c r="E569" s="14">
        <v>28.68</v>
      </c>
    </row>
    <row r="570" spans="2:5">
      <c r="B570" s="14">
        <v>1982</v>
      </c>
      <c r="C570" s="14">
        <v>1</v>
      </c>
      <c r="D570" s="14">
        <v>8</v>
      </c>
      <c r="E570" s="14">
        <v>13.19</v>
      </c>
    </row>
    <row r="571" spans="2:5">
      <c r="B571" s="14">
        <v>1982</v>
      </c>
      <c r="C571" s="14">
        <v>1</v>
      </c>
      <c r="D571" s="14">
        <v>9</v>
      </c>
      <c r="E571" s="14">
        <v>27.95</v>
      </c>
    </row>
    <row r="572" spans="2:5">
      <c r="B572" s="14">
        <v>1982</v>
      </c>
      <c r="C572" s="14">
        <v>1</v>
      </c>
      <c r="D572" s="14">
        <v>10</v>
      </c>
      <c r="E572" s="14">
        <v>30.25</v>
      </c>
    </row>
    <row r="573" spans="2:5">
      <c r="B573" s="14">
        <v>1982</v>
      </c>
      <c r="C573" s="14">
        <v>1</v>
      </c>
      <c r="D573" s="14">
        <v>11</v>
      </c>
      <c r="E573" s="14">
        <v>32.549999999999997</v>
      </c>
    </row>
    <row r="574" spans="2:5">
      <c r="B574" s="14">
        <v>1982</v>
      </c>
      <c r="C574" s="14">
        <v>1</v>
      </c>
      <c r="D574" s="14">
        <v>12</v>
      </c>
      <c r="E574" s="14">
        <v>32.79</v>
      </c>
    </row>
    <row r="575" spans="2:5">
      <c r="B575" s="14">
        <v>1982</v>
      </c>
      <c r="C575" s="14">
        <v>1</v>
      </c>
      <c r="D575" s="14">
        <v>13</v>
      </c>
      <c r="E575" s="14">
        <v>35.21</v>
      </c>
    </row>
    <row r="576" spans="2:5">
      <c r="B576" s="14">
        <v>1982</v>
      </c>
      <c r="C576" s="14">
        <v>1</v>
      </c>
      <c r="D576" s="14">
        <v>14</v>
      </c>
      <c r="E576" s="14">
        <v>30.13</v>
      </c>
    </row>
    <row r="577" spans="2:5">
      <c r="B577" s="14">
        <v>1982</v>
      </c>
      <c r="C577" s="14">
        <v>2</v>
      </c>
      <c r="D577" s="14">
        <v>1</v>
      </c>
      <c r="E577" s="14">
        <v>19</v>
      </c>
    </row>
    <row r="578" spans="2:5">
      <c r="B578" s="14">
        <v>1982</v>
      </c>
      <c r="C578" s="14">
        <v>2</v>
      </c>
      <c r="D578" s="14">
        <v>2</v>
      </c>
      <c r="E578" s="14">
        <v>29.28</v>
      </c>
    </row>
    <row r="579" spans="2:5">
      <c r="B579" s="14">
        <v>1982</v>
      </c>
      <c r="C579" s="14">
        <v>2</v>
      </c>
      <c r="D579" s="14">
        <v>3</v>
      </c>
      <c r="E579" s="14">
        <v>34.97</v>
      </c>
    </row>
    <row r="580" spans="2:5">
      <c r="B580" s="14">
        <v>1982</v>
      </c>
      <c r="C580" s="14">
        <v>2</v>
      </c>
      <c r="D580" s="14">
        <v>4</v>
      </c>
      <c r="E580" s="14">
        <v>32.549999999999997</v>
      </c>
    </row>
    <row r="581" spans="2:5">
      <c r="B581" s="14">
        <v>1982</v>
      </c>
      <c r="C581" s="14">
        <v>2</v>
      </c>
      <c r="D581" s="14">
        <v>5</v>
      </c>
      <c r="E581" s="14">
        <v>38.96</v>
      </c>
    </row>
    <row r="582" spans="2:5">
      <c r="B582" s="14">
        <v>1982</v>
      </c>
      <c r="C582" s="14">
        <v>2</v>
      </c>
      <c r="D582" s="14">
        <v>6</v>
      </c>
      <c r="E582" s="14">
        <v>26.62</v>
      </c>
    </row>
    <row r="583" spans="2:5">
      <c r="B583" s="14">
        <v>1982</v>
      </c>
      <c r="C583" s="14">
        <v>2</v>
      </c>
      <c r="D583" s="14">
        <v>7</v>
      </c>
      <c r="E583" s="14">
        <v>27.71</v>
      </c>
    </row>
    <row r="584" spans="2:5">
      <c r="B584" s="14">
        <v>1982</v>
      </c>
      <c r="C584" s="14">
        <v>2</v>
      </c>
      <c r="D584" s="14">
        <v>8</v>
      </c>
      <c r="E584" s="14">
        <v>17.3</v>
      </c>
    </row>
    <row r="585" spans="2:5">
      <c r="B585" s="14">
        <v>1982</v>
      </c>
      <c r="C585" s="14">
        <v>2</v>
      </c>
      <c r="D585" s="14">
        <v>9</v>
      </c>
      <c r="E585" s="14">
        <v>26.98</v>
      </c>
    </row>
    <row r="586" spans="2:5">
      <c r="B586" s="14">
        <v>1982</v>
      </c>
      <c r="C586" s="14">
        <v>2</v>
      </c>
      <c r="D586" s="14">
        <v>10</v>
      </c>
      <c r="E586" s="14">
        <v>37.03</v>
      </c>
    </row>
    <row r="587" spans="2:5">
      <c r="B587" s="14">
        <v>1982</v>
      </c>
      <c r="C587" s="14">
        <v>2</v>
      </c>
      <c r="D587" s="14">
        <v>11</v>
      </c>
      <c r="E587" s="14">
        <v>35.57</v>
      </c>
    </row>
    <row r="588" spans="2:5">
      <c r="B588" s="14">
        <v>1982</v>
      </c>
      <c r="C588" s="14">
        <v>2</v>
      </c>
      <c r="D588" s="14">
        <v>12</v>
      </c>
      <c r="E588" s="14">
        <v>27.83</v>
      </c>
    </row>
    <row r="589" spans="2:5">
      <c r="B589" s="14">
        <v>1982</v>
      </c>
      <c r="C589" s="14">
        <v>2</v>
      </c>
      <c r="D589" s="14">
        <v>13</v>
      </c>
      <c r="E589" s="14">
        <v>31.1</v>
      </c>
    </row>
    <row r="590" spans="2:5">
      <c r="B590" s="14">
        <v>1982</v>
      </c>
      <c r="C590" s="14">
        <v>2</v>
      </c>
      <c r="D590" s="14">
        <v>14</v>
      </c>
      <c r="E590" s="14">
        <v>33.520000000000003</v>
      </c>
    </row>
    <row r="591" spans="2:5">
      <c r="B591" s="14">
        <v>1982</v>
      </c>
      <c r="C591" s="14">
        <v>3</v>
      </c>
      <c r="D591" s="14">
        <v>1</v>
      </c>
      <c r="E591" s="14">
        <v>17.3</v>
      </c>
    </row>
    <row r="592" spans="2:5">
      <c r="B592" s="14">
        <v>1982</v>
      </c>
      <c r="C592" s="14">
        <v>3</v>
      </c>
      <c r="D592" s="14">
        <v>2</v>
      </c>
      <c r="E592" s="14">
        <v>28.92</v>
      </c>
    </row>
    <row r="593" spans="2:5">
      <c r="B593" s="14">
        <v>1982</v>
      </c>
      <c r="C593" s="14">
        <v>3</v>
      </c>
      <c r="D593" s="14">
        <v>3</v>
      </c>
      <c r="E593" s="14">
        <v>34.729999999999997</v>
      </c>
    </row>
    <row r="594" spans="2:5">
      <c r="B594" s="14">
        <v>1982</v>
      </c>
      <c r="C594" s="14">
        <v>3</v>
      </c>
      <c r="D594" s="14">
        <v>4</v>
      </c>
      <c r="E594" s="14">
        <v>33.880000000000003</v>
      </c>
    </row>
    <row r="595" spans="2:5">
      <c r="B595" s="14">
        <v>1982</v>
      </c>
      <c r="C595" s="14">
        <v>3</v>
      </c>
      <c r="D595" s="14">
        <v>5</v>
      </c>
      <c r="E595" s="14">
        <v>26.14</v>
      </c>
    </row>
    <row r="596" spans="2:5">
      <c r="B596" s="14">
        <v>1982</v>
      </c>
      <c r="C596" s="14">
        <v>3</v>
      </c>
      <c r="D596" s="14">
        <v>6</v>
      </c>
      <c r="E596" s="14">
        <v>34.729999999999997</v>
      </c>
    </row>
    <row r="597" spans="2:5">
      <c r="B597" s="14">
        <v>1982</v>
      </c>
      <c r="C597" s="14">
        <v>3</v>
      </c>
      <c r="D597" s="14">
        <v>7</v>
      </c>
      <c r="E597" s="14">
        <v>26.38</v>
      </c>
    </row>
    <row r="598" spans="2:5">
      <c r="B598" s="14">
        <v>1982</v>
      </c>
      <c r="C598" s="14">
        <v>3</v>
      </c>
      <c r="D598" s="14">
        <v>8</v>
      </c>
      <c r="E598" s="14">
        <v>18.88</v>
      </c>
    </row>
    <row r="599" spans="2:5">
      <c r="B599" s="14">
        <v>1982</v>
      </c>
      <c r="C599" s="14">
        <v>3</v>
      </c>
      <c r="D599" s="14">
        <v>9</v>
      </c>
      <c r="E599" s="14">
        <v>20.57</v>
      </c>
    </row>
    <row r="600" spans="2:5">
      <c r="B600" s="14">
        <v>1982</v>
      </c>
      <c r="C600" s="14">
        <v>3</v>
      </c>
      <c r="D600" s="14">
        <v>10</v>
      </c>
      <c r="E600" s="14">
        <v>34.119999999999997</v>
      </c>
    </row>
    <row r="601" spans="2:5">
      <c r="B601" s="14">
        <v>1982</v>
      </c>
      <c r="C601" s="14">
        <v>3</v>
      </c>
      <c r="D601" s="14">
        <v>11</v>
      </c>
      <c r="E601" s="14">
        <v>34.24</v>
      </c>
    </row>
    <row r="602" spans="2:5">
      <c r="B602" s="14">
        <v>1982</v>
      </c>
      <c r="C602" s="14">
        <v>3</v>
      </c>
      <c r="D602" s="14">
        <v>12</v>
      </c>
      <c r="E602" s="14">
        <v>21.66</v>
      </c>
    </row>
    <row r="603" spans="2:5">
      <c r="B603" s="14">
        <v>1982</v>
      </c>
      <c r="C603" s="14">
        <v>3</v>
      </c>
      <c r="D603" s="14">
        <v>13</v>
      </c>
      <c r="E603" s="14">
        <v>32.909999999999997</v>
      </c>
    </row>
    <row r="604" spans="2:5">
      <c r="B604" s="14">
        <v>1982</v>
      </c>
      <c r="C604" s="14">
        <v>3</v>
      </c>
      <c r="D604" s="14">
        <v>14</v>
      </c>
      <c r="E604" s="14">
        <v>32.67</v>
      </c>
    </row>
    <row r="605" spans="2:5">
      <c r="B605" s="14">
        <v>1982</v>
      </c>
      <c r="C605" s="14">
        <v>4</v>
      </c>
      <c r="D605" s="14">
        <v>1</v>
      </c>
      <c r="E605" s="14">
        <v>17.18</v>
      </c>
    </row>
    <row r="606" spans="2:5">
      <c r="B606" s="14">
        <v>1982</v>
      </c>
      <c r="C606" s="14">
        <v>4</v>
      </c>
      <c r="D606" s="14">
        <v>2</v>
      </c>
      <c r="E606" s="14">
        <v>28.56</v>
      </c>
    </row>
    <row r="607" spans="2:5">
      <c r="B607" s="14">
        <v>1982</v>
      </c>
      <c r="C607" s="14">
        <v>4</v>
      </c>
      <c r="D607" s="14">
        <v>3</v>
      </c>
      <c r="E607" s="14">
        <v>36.9</v>
      </c>
    </row>
    <row r="608" spans="2:5">
      <c r="B608" s="14">
        <v>1982</v>
      </c>
      <c r="C608" s="14">
        <v>4</v>
      </c>
      <c r="D608" s="14">
        <v>4</v>
      </c>
      <c r="E608" s="14">
        <v>28.07</v>
      </c>
    </row>
    <row r="609" spans="2:5">
      <c r="B609" s="14">
        <v>1982</v>
      </c>
      <c r="C609" s="14">
        <v>4</v>
      </c>
      <c r="D609" s="14">
        <v>5</v>
      </c>
      <c r="E609" s="14">
        <v>34.479999999999997</v>
      </c>
    </row>
    <row r="610" spans="2:5">
      <c r="B610" s="14">
        <v>1982</v>
      </c>
      <c r="C610" s="14">
        <v>4</v>
      </c>
      <c r="D610" s="14">
        <v>6</v>
      </c>
      <c r="E610" s="14">
        <v>27.83</v>
      </c>
    </row>
    <row r="611" spans="2:5">
      <c r="B611" s="14">
        <v>1982</v>
      </c>
      <c r="C611" s="14">
        <v>4</v>
      </c>
      <c r="D611" s="14">
        <v>7</v>
      </c>
      <c r="E611" s="14">
        <v>28.43</v>
      </c>
    </row>
    <row r="612" spans="2:5">
      <c r="B612" s="14">
        <v>1982</v>
      </c>
      <c r="C612" s="14">
        <v>4</v>
      </c>
      <c r="D612" s="14">
        <v>8</v>
      </c>
      <c r="E612" s="14">
        <v>18.149999999999999</v>
      </c>
    </row>
    <row r="613" spans="2:5">
      <c r="B613" s="14">
        <v>1982</v>
      </c>
      <c r="C613" s="14">
        <v>4</v>
      </c>
      <c r="D613" s="14">
        <v>9</v>
      </c>
      <c r="E613" s="14">
        <v>29.16</v>
      </c>
    </row>
    <row r="614" spans="2:5">
      <c r="B614" s="14">
        <v>1982</v>
      </c>
      <c r="C614" s="14">
        <v>4</v>
      </c>
      <c r="D614" s="14">
        <v>10</v>
      </c>
      <c r="E614" s="14">
        <v>33.880000000000003</v>
      </c>
    </row>
    <row r="615" spans="2:5">
      <c r="B615" s="14">
        <v>1982</v>
      </c>
      <c r="C615" s="14">
        <v>4</v>
      </c>
      <c r="D615" s="14">
        <v>11</v>
      </c>
      <c r="E615" s="14">
        <v>35.21</v>
      </c>
    </row>
    <row r="616" spans="2:5">
      <c r="B616" s="14">
        <v>1982</v>
      </c>
      <c r="C616" s="14">
        <v>4</v>
      </c>
      <c r="D616" s="14">
        <v>12</v>
      </c>
      <c r="E616" s="14">
        <v>30.85</v>
      </c>
    </row>
    <row r="617" spans="2:5">
      <c r="B617" s="14">
        <v>1982</v>
      </c>
      <c r="C617" s="14">
        <v>4</v>
      </c>
      <c r="D617" s="14">
        <v>13</v>
      </c>
      <c r="E617" s="14">
        <v>33.270000000000003</v>
      </c>
    </row>
    <row r="618" spans="2:5">
      <c r="B618" s="14">
        <v>1982</v>
      </c>
      <c r="C618" s="14">
        <v>4</v>
      </c>
      <c r="D618" s="14">
        <v>14</v>
      </c>
      <c r="E618" s="14">
        <v>25.65</v>
      </c>
    </row>
    <row r="619" spans="2:5">
      <c r="B619" s="14">
        <v>1983</v>
      </c>
      <c r="C619" s="14">
        <v>1</v>
      </c>
      <c r="D619" s="14">
        <v>1</v>
      </c>
      <c r="E619" s="14">
        <v>34</v>
      </c>
    </row>
    <row r="620" spans="2:5">
      <c r="B620" s="14">
        <v>1983</v>
      </c>
      <c r="C620" s="14">
        <v>1</v>
      </c>
      <c r="D620" s="14">
        <v>2</v>
      </c>
      <c r="E620" s="14">
        <v>35.57</v>
      </c>
    </row>
    <row r="621" spans="2:5">
      <c r="B621" s="14">
        <v>1983</v>
      </c>
      <c r="C621" s="14">
        <v>1</v>
      </c>
      <c r="D621" s="14">
        <v>3</v>
      </c>
      <c r="E621" s="14">
        <v>45.86</v>
      </c>
    </row>
    <row r="622" spans="2:5">
      <c r="B622" s="14">
        <v>1983</v>
      </c>
      <c r="C622" s="14">
        <v>1</v>
      </c>
      <c r="D622" s="14">
        <v>4</v>
      </c>
      <c r="E622" s="14">
        <v>40.17</v>
      </c>
    </row>
    <row r="623" spans="2:5">
      <c r="B623" s="14">
        <v>1983</v>
      </c>
      <c r="C623" s="14">
        <v>1</v>
      </c>
      <c r="D623" s="14">
        <v>5</v>
      </c>
      <c r="E623" s="14">
        <v>49.73</v>
      </c>
    </row>
    <row r="624" spans="2:5">
      <c r="B624" s="14">
        <v>1983</v>
      </c>
      <c r="C624" s="14">
        <v>1</v>
      </c>
      <c r="D624" s="14">
        <v>6</v>
      </c>
      <c r="E624" s="14">
        <v>52.27</v>
      </c>
    </row>
    <row r="625" spans="2:5">
      <c r="B625" s="14">
        <v>1983</v>
      </c>
      <c r="C625" s="14">
        <v>1</v>
      </c>
      <c r="D625" s="14">
        <v>7</v>
      </c>
      <c r="E625" s="14">
        <v>36.659999999999997</v>
      </c>
    </row>
    <row r="626" spans="2:5">
      <c r="B626" s="14">
        <v>1983</v>
      </c>
      <c r="C626" s="14">
        <v>1</v>
      </c>
      <c r="D626" s="14">
        <v>8</v>
      </c>
      <c r="E626" s="14">
        <v>42.35</v>
      </c>
    </row>
    <row r="627" spans="2:5">
      <c r="B627" s="14">
        <v>1983</v>
      </c>
      <c r="C627" s="14">
        <v>1</v>
      </c>
      <c r="D627" s="14">
        <v>9</v>
      </c>
      <c r="E627" s="14">
        <v>37.630000000000003</v>
      </c>
    </row>
    <row r="628" spans="2:5">
      <c r="B628" s="14">
        <v>1983</v>
      </c>
      <c r="C628" s="14">
        <v>1</v>
      </c>
      <c r="D628" s="14">
        <v>10</v>
      </c>
      <c r="E628" s="14">
        <v>49</v>
      </c>
    </row>
    <row r="629" spans="2:5">
      <c r="B629" s="14">
        <v>1983</v>
      </c>
      <c r="C629" s="14">
        <v>1</v>
      </c>
      <c r="D629" s="14">
        <v>11</v>
      </c>
      <c r="E629" s="14">
        <v>41.87</v>
      </c>
    </row>
    <row r="630" spans="2:5">
      <c r="B630" s="14">
        <v>1983</v>
      </c>
      <c r="C630" s="14">
        <v>1</v>
      </c>
      <c r="D630" s="14">
        <v>12</v>
      </c>
      <c r="E630" s="14">
        <v>54.69</v>
      </c>
    </row>
    <row r="631" spans="2:5">
      <c r="B631" s="14">
        <v>1983</v>
      </c>
      <c r="C631" s="14">
        <v>1</v>
      </c>
      <c r="D631" s="14">
        <v>13</v>
      </c>
      <c r="E631" s="14">
        <v>36.42</v>
      </c>
    </row>
    <row r="632" spans="2:5">
      <c r="B632" s="14">
        <v>1983</v>
      </c>
      <c r="C632" s="14">
        <v>1</v>
      </c>
      <c r="D632" s="14">
        <v>14</v>
      </c>
      <c r="E632" s="14">
        <v>48.52</v>
      </c>
    </row>
    <row r="633" spans="2:5">
      <c r="B633" s="14">
        <v>1983</v>
      </c>
      <c r="C633" s="14">
        <v>2</v>
      </c>
      <c r="D633" s="14">
        <v>1</v>
      </c>
      <c r="E633" s="14">
        <v>34.479999999999997</v>
      </c>
    </row>
    <row r="634" spans="2:5">
      <c r="B634" s="14">
        <v>1983</v>
      </c>
      <c r="C634" s="14">
        <v>2</v>
      </c>
      <c r="D634" s="14">
        <v>2</v>
      </c>
      <c r="E634" s="14">
        <v>42.35</v>
      </c>
    </row>
    <row r="635" spans="2:5">
      <c r="B635" s="14">
        <v>1983</v>
      </c>
      <c r="C635" s="14">
        <v>2</v>
      </c>
      <c r="D635" s="14">
        <v>3</v>
      </c>
      <c r="E635" s="14">
        <v>45.01</v>
      </c>
    </row>
    <row r="636" spans="2:5">
      <c r="B636" s="14">
        <v>1983</v>
      </c>
      <c r="C636" s="14">
        <v>2</v>
      </c>
      <c r="D636" s="14">
        <v>4</v>
      </c>
      <c r="E636" s="14">
        <v>52.15</v>
      </c>
    </row>
    <row r="637" spans="2:5">
      <c r="B637" s="14">
        <v>1983</v>
      </c>
      <c r="C637" s="14">
        <v>2</v>
      </c>
      <c r="D637" s="14">
        <v>5</v>
      </c>
      <c r="E637" s="14">
        <v>54.09</v>
      </c>
    </row>
    <row r="638" spans="2:5">
      <c r="B638" s="14">
        <v>1983</v>
      </c>
      <c r="C638" s="14">
        <v>2</v>
      </c>
      <c r="D638" s="14">
        <v>6</v>
      </c>
      <c r="E638" s="14">
        <v>45.13</v>
      </c>
    </row>
    <row r="639" spans="2:5">
      <c r="B639" s="14">
        <v>1983</v>
      </c>
      <c r="C639" s="14">
        <v>2</v>
      </c>
      <c r="D639" s="14">
        <v>7</v>
      </c>
      <c r="E639" s="14">
        <v>34.36</v>
      </c>
    </row>
    <row r="640" spans="2:5">
      <c r="B640" s="14">
        <v>1983</v>
      </c>
      <c r="C640" s="14">
        <v>2</v>
      </c>
      <c r="D640" s="14">
        <v>8</v>
      </c>
      <c r="E640" s="14">
        <v>44.89</v>
      </c>
    </row>
    <row r="641" spans="2:5">
      <c r="B641" s="14">
        <v>1983</v>
      </c>
      <c r="C641" s="14">
        <v>2</v>
      </c>
      <c r="D641" s="14">
        <v>9</v>
      </c>
      <c r="E641" s="14">
        <v>46.71</v>
      </c>
    </row>
    <row r="642" spans="2:5">
      <c r="B642" s="14">
        <v>1983</v>
      </c>
      <c r="C642" s="14">
        <v>2</v>
      </c>
      <c r="D642" s="14">
        <v>10</v>
      </c>
      <c r="E642" s="14">
        <v>52.76</v>
      </c>
    </row>
    <row r="643" spans="2:5">
      <c r="B643" s="14">
        <v>1983</v>
      </c>
      <c r="C643" s="14">
        <v>2</v>
      </c>
      <c r="D643" s="14">
        <v>11</v>
      </c>
      <c r="E643" s="14">
        <v>53.24</v>
      </c>
    </row>
    <row r="644" spans="2:5">
      <c r="B644" s="14">
        <v>1983</v>
      </c>
      <c r="C644" s="14">
        <v>2</v>
      </c>
      <c r="D644" s="14">
        <v>12</v>
      </c>
      <c r="E644" s="14">
        <v>47.19</v>
      </c>
    </row>
    <row r="645" spans="2:5">
      <c r="B645" s="14">
        <v>1983</v>
      </c>
      <c r="C645" s="14">
        <v>2</v>
      </c>
      <c r="D645" s="14">
        <v>13</v>
      </c>
      <c r="E645" s="14">
        <v>31.46</v>
      </c>
    </row>
    <row r="646" spans="2:5">
      <c r="B646" s="14">
        <v>1983</v>
      </c>
      <c r="C646" s="14">
        <v>2</v>
      </c>
      <c r="D646" s="14">
        <v>14</v>
      </c>
      <c r="E646" s="14">
        <v>43.56</v>
      </c>
    </row>
    <row r="647" spans="2:5">
      <c r="B647" s="14">
        <v>1983</v>
      </c>
      <c r="C647" s="14">
        <v>3</v>
      </c>
      <c r="D647" s="14">
        <v>1</v>
      </c>
      <c r="E647" s="14">
        <v>44.77</v>
      </c>
    </row>
    <row r="648" spans="2:5">
      <c r="B648" s="14">
        <v>1983</v>
      </c>
      <c r="C648" s="14">
        <v>3</v>
      </c>
      <c r="D648" s="14">
        <v>2</v>
      </c>
      <c r="E648" s="14">
        <v>37.270000000000003</v>
      </c>
    </row>
    <row r="649" spans="2:5">
      <c r="B649" s="14">
        <v>1983</v>
      </c>
      <c r="C649" s="14">
        <v>3</v>
      </c>
      <c r="D649" s="14">
        <v>3</v>
      </c>
      <c r="E649" s="14">
        <v>50.46</v>
      </c>
    </row>
    <row r="650" spans="2:5">
      <c r="B650" s="14">
        <v>1983</v>
      </c>
      <c r="C650" s="14">
        <v>3</v>
      </c>
      <c r="D650" s="14">
        <v>4</v>
      </c>
      <c r="E650" s="14">
        <v>60.14</v>
      </c>
    </row>
    <row r="651" spans="2:5">
      <c r="B651" s="14">
        <v>1983</v>
      </c>
      <c r="C651" s="14">
        <v>3</v>
      </c>
      <c r="D651" s="14">
        <v>5</v>
      </c>
      <c r="E651" s="14">
        <v>51.79</v>
      </c>
    </row>
    <row r="652" spans="2:5">
      <c r="B652" s="14">
        <v>1983</v>
      </c>
      <c r="C652" s="14">
        <v>3</v>
      </c>
      <c r="D652" s="14">
        <v>6</v>
      </c>
      <c r="E652" s="14">
        <v>45.37</v>
      </c>
    </row>
    <row r="653" spans="2:5">
      <c r="B653" s="14">
        <v>1983</v>
      </c>
      <c r="C653" s="14">
        <v>3</v>
      </c>
      <c r="D653" s="14">
        <v>7</v>
      </c>
      <c r="E653" s="14">
        <v>33.64</v>
      </c>
    </row>
    <row r="654" spans="2:5">
      <c r="B654" s="14">
        <v>1983</v>
      </c>
      <c r="C654" s="14">
        <v>3</v>
      </c>
      <c r="D654" s="14">
        <v>8</v>
      </c>
      <c r="E654" s="14">
        <v>50.34</v>
      </c>
    </row>
    <row r="655" spans="2:5">
      <c r="B655" s="14">
        <v>1983</v>
      </c>
      <c r="C655" s="14">
        <v>3</v>
      </c>
      <c r="D655" s="14">
        <v>9</v>
      </c>
      <c r="E655" s="14">
        <v>50.7</v>
      </c>
    </row>
    <row r="656" spans="2:5">
      <c r="B656" s="14">
        <v>1983</v>
      </c>
      <c r="C656" s="14">
        <v>3</v>
      </c>
      <c r="D656" s="14">
        <v>10</v>
      </c>
      <c r="E656" s="14">
        <v>51.67</v>
      </c>
    </row>
    <row r="657" spans="2:5">
      <c r="B657" s="14">
        <v>1983</v>
      </c>
      <c r="C657" s="14">
        <v>3</v>
      </c>
      <c r="D657" s="14">
        <v>11</v>
      </c>
      <c r="E657" s="14">
        <v>53.24</v>
      </c>
    </row>
    <row r="658" spans="2:5">
      <c r="B658" s="14">
        <v>1983</v>
      </c>
      <c r="C658" s="14">
        <v>3</v>
      </c>
      <c r="D658" s="14">
        <v>12</v>
      </c>
      <c r="E658" s="14">
        <v>49.37</v>
      </c>
    </row>
    <row r="659" spans="2:5">
      <c r="B659" s="14">
        <v>1983</v>
      </c>
      <c r="C659" s="14">
        <v>3</v>
      </c>
      <c r="D659" s="14">
        <v>13</v>
      </c>
      <c r="E659" s="14">
        <v>31.1</v>
      </c>
    </row>
    <row r="660" spans="2:5">
      <c r="B660" s="14">
        <v>1983</v>
      </c>
      <c r="C660" s="14">
        <v>3</v>
      </c>
      <c r="D660" s="14">
        <v>14</v>
      </c>
      <c r="E660" s="14">
        <v>52.03</v>
      </c>
    </row>
    <row r="661" spans="2:5">
      <c r="B661" s="14">
        <v>1983</v>
      </c>
      <c r="C661" s="14">
        <v>4</v>
      </c>
      <c r="D661" s="14">
        <v>1</v>
      </c>
      <c r="E661" s="14">
        <v>40.049999999999997</v>
      </c>
    </row>
    <row r="662" spans="2:5">
      <c r="B662" s="14">
        <v>1983</v>
      </c>
      <c r="C662" s="14">
        <v>4</v>
      </c>
      <c r="D662" s="14">
        <v>2</v>
      </c>
      <c r="E662" s="14">
        <v>38.96</v>
      </c>
    </row>
    <row r="663" spans="2:5">
      <c r="B663" s="14">
        <v>1983</v>
      </c>
      <c r="C663" s="14">
        <v>4</v>
      </c>
      <c r="D663" s="14">
        <v>3</v>
      </c>
      <c r="E663" s="14">
        <v>51.06</v>
      </c>
    </row>
    <row r="664" spans="2:5">
      <c r="B664" s="14">
        <v>1983</v>
      </c>
      <c r="C664" s="14">
        <v>4</v>
      </c>
      <c r="D664" s="14">
        <v>4</v>
      </c>
      <c r="E664" s="14">
        <v>53.72</v>
      </c>
    </row>
    <row r="665" spans="2:5">
      <c r="B665" s="14">
        <v>1983</v>
      </c>
      <c r="C665" s="14">
        <v>4</v>
      </c>
      <c r="D665" s="14">
        <v>5</v>
      </c>
      <c r="E665" s="14">
        <v>48.64</v>
      </c>
    </row>
    <row r="666" spans="2:5">
      <c r="B666" s="14">
        <v>1983</v>
      </c>
      <c r="C666" s="14">
        <v>4</v>
      </c>
      <c r="D666" s="14">
        <v>6</v>
      </c>
      <c r="E666" s="14">
        <v>47.67</v>
      </c>
    </row>
    <row r="667" spans="2:5">
      <c r="B667" s="14">
        <v>1983</v>
      </c>
      <c r="C667" s="14">
        <v>4</v>
      </c>
      <c r="D667" s="14">
        <v>7</v>
      </c>
      <c r="E667" s="14">
        <v>45.01</v>
      </c>
    </row>
    <row r="668" spans="2:5">
      <c r="B668" s="14">
        <v>1983</v>
      </c>
      <c r="C668" s="14">
        <v>4</v>
      </c>
      <c r="D668" s="14">
        <v>8</v>
      </c>
      <c r="E668" s="14">
        <v>39.93</v>
      </c>
    </row>
    <row r="669" spans="2:5">
      <c r="B669" s="14">
        <v>1983</v>
      </c>
      <c r="C669" s="14">
        <v>4</v>
      </c>
      <c r="D669" s="14">
        <v>9</v>
      </c>
      <c r="E669" s="14">
        <v>50.21</v>
      </c>
    </row>
    <row r="670" spans="2:5">
      <c r="B670" s="14">
        <v>1983</v>
      </c>
      <c r="C670" s="14">
        <v>4</v>
      </c>
      <c r="D670" s="14">
        <v>10</v>
      </c>
      <c r="E670" s="14">
        <v>49.49</v>
      </c>
    </row>
    <row r="671" spans="2:5">
      <c r="B671" s="14">
        <v>1983</v>
      </c>
      <c r="C671" s="14">
        <v>4</v>
      </c>
      <c r="D671" s="14">
        <v>11</v>
      </c>
      <c r="E671" s="14">
        <v>46.1</v>
      </c>
    </row>
    <row r="672" spans="2:5">
      <c r="B672" s="14">
        <v>1983</v>
      </c>
      <c r="C672" s="14">
        <v>4</v>
      </c>
      <c r="D672" s="14">
        <v>12</v>
      </c>
      <c r="E672" s="14">
        <v>47.92</v>
      </c>
    </row>
    <row r="673" spans="2:5">
      <c r="B673" s="14">
        <v>1983</v>
      </c>
      <c r="C673" s="14">
        <v>4</v>
      </c>
      <c r="D673" s="14">
        <v>13</v>
      </c>
      <c r="E673" s="14">
        <v>33.880000000000003</v>
      </c>
    </row>
    <row r="674" spans="2:5">
      <c r="B674" s="14">
        <v>1983</v>
      </c>
      <c r="C674" s="14">
        <v>4</v>
      </c>
      <c r="D674" s="14">
        <v>14</v>
      </c>
      <c r="E674" s="14">
        <v>43.56</v>
      </c>
    </row>
    <row r="675" spans="2:5">
      <c r="B675" s="14">
        <v>1984</v>
      </c>
      <c r="C675" s="14">
        <v>1</v>
      </c>
      <c r="D675" s="14">
        <v>1</v>
      </c>
      <c r="E675" s="14">
        <v>29.77</v>
      </c>
    </row>
    <row r="676" spans="2:5">
      <c r="B676" s="14">
        <v>1984</v>
      </c>
      <c r="C676" s="14">
        <v>1</v>
      </c>
      <c r="D676" s="14">
        <v>2</v>
      </c>
      <c r="E676" s="14">
        <v>31.1</v>
      </c>
    </row>
    <row r="677" spans="2:5">
      <c r="B677" s="14">
        <v>1984</v>
      </c>
      <c r="C677" s="14">
        <v>1</v>
      </c>
      <c r="D677" s="14">
        <v>3</v>
      </c>
      <c r="E677" s="14">
        <v>45.13</v>
      </c>
    </row>
    <row r="678" spans="2:5">
      <c r="B678" s="14">
        <v>1984</v>
      </c>
      <c r="C678" s="14">
        <v>1</v>
      </c>
      <c r="D678" s="14">
        <v>4</v>
      </c>
      <c r="E678" s="14">
        <v>36.54</v>
      </c>
    </row>
    <row r="679" spans="2:5">
      <c r="B679" s="14">
        <v>1984</v>
      </c>
      <c r="C679" s="14">
        <v>1</v>
      </c>
      <c r="D679" s="14">
        <v>5</v>
      </c>
      <c r="E679" s="14">
        <v>45.5</v>
      </c>
    </row>
    <row r="680" spans="2:5">
      <c r="B680" s="14">
        <v>1984</v>
      </c>
      <c r="C680" s="14">
        <v>1</v>
      </c>
      <c r="D680" s="14">
        <v>6</v>
      </c>
      <c r="E680" s="14">
        <v>42.35</v>
      </c>
    </row>
    <row r="681" spans="2:5">
      <c r="B681" s="14">
        <v>1984</v>
      </c>
      <c r="C681" s="14">
        <v>1</v>
      </c>
      <c r="D681" s="14">
        <v>7</v>
      </c>
      <c r="E681" s="14">
        <v>42.23</v>
      </c>
    </row>
    <row r="682" spans="2:5">
      <c r="B682" s="14">
        <v>1984</v>
      </c>
      <c r="C682" s="14">
        <v>1</v>
      </c>
      <c r="D682" s="14">
        <v>8</v>
      </c>
      <c r="E682" s="14">
        <v>31.1</v>
      </c>
    </row>
    <row r="683" spans="2:5">
      <c r="B683" s="14">
        <v>1984</v>
      </c>
      <c r="C683" s="14">
        <v>1</v>
      </c>
      <c r="D683" s="14">
        <v>9</v>
      </c>
      <c r="E683" s="14">
        <v>40.9</v>
      </c>
    </row>
    <row r="684" spans="2:5">
      <c r="B684" s="14">
        <v>1984</v>
      </c>
      <c r="C684" s="14">
        <v>1</v>
      </c>
      <c r="D684" s="14">
        <v>10</v>
      </c>
      <c r="E684" s="14">
        <v>38.6</v>
      </c>
    </row>
    <row r="685" spans="2:5">
      <c r="B685" s="14">
        <v>1984</v>
      </c>
      <c r="C685" s="14">
        <v>1</v>
      </c>
      <c r="D685" s="14">
        <v>11</v>
      </c>
      <c r="E685" s="14">
        <v>60.38</v>
      </c>
    </row>
    <row r="686" spans="2:5">
      <c r="B686" s="14">
        <v>1984</v>
      </c>
      <c r="C686" s="14">
        <v>1</v>
      </c>
      <c r="D686" s="14">
        <v>12</v>
      </c>
      <c r="E686" s="14">
        <v>43.56</v>
      </c>
    </row>
    <row r="687" spans="2:5">
      <c r="B687" s="14">
        <v>1984</v>
      </c>
      <c r="C687" s="14">
        <v>1</v>
      </c>
      <c r="D687" s="14">
        <v>13</v>
      </c>
      <c r="E687" s="14">
        <v>40.409999999999997</v>
      </c>
    </row>
    <row r="688" spans="2:5">
      <c r="B688" s="14">
        <v>1984</v>
      </c>
      <c r="C688" s="14">
        <v>1</v>
      </c>
      <c r="D688" s="14">
        <v>14</v>
      </c>
      <c r="E688" s="14">
        <v>37.99</v>
      </c>
    </row>
    <row r="689" spans="2:5">
      <c r="B689" s="14">
        <v>1984</v>
      </c>
      <c r="C689" s="14">
        <v>2</v>
      </c>
      <c r="D689" s="14">
        <v>1</v>
      </c>
      <c r="E689" s="14">
        <v>28.56</v>
      </c>
    </row>
    <row r="690" spans="2:5">
      <c r="B690" s="14">
        <v>1984</v>
      </c>
      <c r="C690" s="14">
        <v>2</v>
      </c>
      <c r="D690" s="14">
        <v>2</v>
      </c>
      <c r="E690" s="14">
        <v>36.9</v>
      </c>
    </row>
    <row r="691" spans="2:5">
      <c r="B691" s="14">
        <v>1984</v>
      </c>
      <c r="C691" s="14">
        <v>2</v>
      </c>
      <c r="D691" s="14">
        <v>3</v>
      </c>
      <c r="E691" s="14">
        <v>40.659999999999997</v>
      </c>
    </row>
    <row r="692" spans="2:5">
      <c r="B692" s="14">
        <v>1984</v>
      </c>
      <c r="C692" s="14">
        <v>2</v>
      </c>
      <c r="D692" s="14">
        <v>4</v>
      </c>
      <c r="E692" s="14">
        <v>42.71</v>
      </c>
    </row>
    <row r="693" spans="2:5">
      <c r="B693" s="14">
        <v>1984</v>
      </c>
      <c r="C693" s="14">
        <v>2</v>
      </c>
      <c r="D693" s="14">
        <v>5</v>
      </c>
      <c r="E693" s="14">
        <v>47.79</v>
      </c>
    </row>
    <row r="694" spans="2:5">
      <c r="B694" s="14">
        <v>1984</v>
      </c>
      <c r="C694" s="14">
        <v>2</v>
      </c>
      <c r="D694" s="14">
        <v>6</v>
      </c>
      <c r="E694" s="14">
        <v>39.93</v>
      </c>
    </row>
    <row r="695" spans="2:5">
      <c r="B695" s="14">
        <v>1984</v>
      </c>
      <c r="C695" s="14">
        <v>2</v>
      </c>
      <c r="D695" s="14">
        <v>7</v>
      </c>
      <c r="E695" s="14">
        <v>42.95</v>
      </c>
    </row>
    <row r="696" spans="2:5">
      <c r="B696" s="14">
        <v>1984</v>
      </c>
      <c r="C696" s="14">
        <v>2</v>
      </c>
      <c r="D696" s="14">
        <v>8</v>
      </c>
      <c r="E696" s="14">
        <v>39.93</v>
      </c>
    </row>
    <row r="697" spans="2:5">
      <c r="B697" s="14">
        <v>1984</v>
      </c>
      <c r="C697" s="14">
        <v>2</v>
      </c>
      <c r="D697" s="14">
        <v>9</v>
      </c>
      <c r="E697" s="14">
        <v>34.479999999999997</v>
      </c>
    </row>
    <row r="698" spans="2:5">
      <c r="B698" s="14">
        <v>1984</v>
      </c>
      <c r="C698" s="14">
        <v>2</v>
      </c>
      <c r="D698" s="14">
        <v>10</v>
      </c>
      <c r="E698" s="14">
        <v>49.61</v>
      </c>
    </row>
    <row r="699" spans="2:5">
      <c r="B699" s="14">
        <v>1984</v>
      </c>
      <c r="C699" s="14">
        <v>2</v>
      </c>
      <c r="D699" s="14">
        <v>11</v>
      </c>
      <c r="E699" s="14">
        <v>46.34</v>
      </c>
    </row>
    <row r="700" spans="2:5">
      <c r="B700" s="14">
        <v>1984</v>
      </c>
      <c r="C700" s="14">
        <v>2</v>
      </c>
      <c r="D700" s="14">
        <v>12</v>
      </c>
      <c r="E700" s="14">
        <v>43.08</v>
      </c>
    </row>
    <row r="701" spans="2:5">
      <c r="B701" s="14">
        <v>1984</v>
      </c>
      <c r="C701" s="14">
        <v>2</v>
      </c>
      <c r="D701" s="14">
        <v>13</v>
      </c>
      <c r="E701" s="14">
        <v>41.62</v>
      </c>
    </row>
    <row r="702" spans="2:5">
      <c r="B702" s="14">
        <v>1984</v>
      </c>
      <c r="C702" s="14">
        <v>2</v>
      </c>
      <c r="D702" s="14">
        <v>14</v>
      </c>
      <c r="E702" s="14">
        <v>38.72</v>
      </c>
    </row>
    <row r="703" spans="2:5">
      <c r="B703" s="14">
        <v>1984</v>
      </c>
      <c r="C703" s="14">
        <v>3</v>
      </c>
      <c r="D703" s="14">
        <v>1</v>
      </c>
      <c r="E703" s="14">
        <v>37.51</v>
      </c>
    </row>
    <row r="704" spans="2:5">
      <c r="B704" s="14">
        <v>1984</v>
      </c>
      <c r="C704" s="14">
        <v>3</v>
      </c>
      <c r="D704" s="14">
        <v>2</v>
      </c>
      <c r="E704" s="14">
        <v>30.37</v>
      </c>
    </row>
    <row r="705" spans="2:5">
      <c r="B705" s="14">
        <v>1984</v>
      </c>
      <c r="C705" s="14">
        <v>3</v>
      </c>
      <c r="D705" s="14">
        <v>3</v>
      </c>
      <c r="E705" s="14">
        <v>43.44</v>
      </c>
    </row>
    <row r="706" spans="2:5">
      <c r="B706" s="14">
        <v>1984</v>
      </c>
      <c r="C706" s="14">
        <v>3</v>
      </c>
      <c r="D706" s="14">
        <v>4</v>
      </c>
      <c r="E706" s="14">
        <v>42.83</v>
      </c>
    </row>
    <row r="707" spans="2:5">
      <c r="B707" s="14">
        <v>1984</v>
      </c>
      <c r="C707" s="14">
        <v>3</v>
      </c>
      <c r="D707" s="14">
        <v>5</v>
      </c>
      <c r="E707" s="14">
        <v>37.630000000000003</v>
      </c>
    </row>
    <row r="708" spans="2:5">
      <c r="B708" s="14">
        <v>1984</v>
      </c>
      <c r="C708" s="14">
        <v>3</v>
      </c>
      <c r="D708" s="14">
        <v>6</v>
      </c>
      <c r="E708" s="14">
        <v>46.34</v>
      </c>
    </row>
    <row r="709" spans="2:5">
      <c r="B709" s="14">
        <v>1984</v>
      </c>
      <c r="C709" s="14">
        <v>3</v>
      </c>
      <c r="D709" s="14">
        <v>7</v>
      </c>
      <c r="E709" s="14">
        <v>39.32</v>
      </c>
    </row>
    <row r="710" spans="2:5">
      <c r="B710" s="14">
        <v>1984</v>
      </c>
      <c r="C710" s="14">
        <v>3</v>
      </c>
      <c r="D710" s="14">
        <v>8</v>
      </c>
      <c r="E710" s="14">
        <v>39.32</v>
      </c>
    </row>
    <row r="711" spans="2:5">
      <c r="B711" s="14">
        <v>1984</v>
      </c>
      <c r="C711" s="14">
        <v>3</v>
      </c>
      <c r="D711" s="14">
        <v>9</v>
      </c>
      <c r="E711" s="14">
        <v>41.14</v>
      </c>
    </row>
    <row r="712" spans="2:5">
      <c r="B712" s="14">
        <v>1984</v>
      </c>
      <c r="C712" s="14">
        <v>3</v>
      </c>
      <c r="D712" s="14">
        <v>10</v>
      </c>
      <c r="E712" s="14">
        <v>41.5</v>
      </c>
    </row>
    <row r="713" spans="2:5">
      <c r="B713" s="14">
        <v>1984</v>
      </c>
      <c r="C713" s="14">
        <v>3</v>
      </c>
      <c r="D713" s="14">
        <v>11</v>
      </c>
      <c r="E713" s="14">
        <v>48.16</v>
      </c>
    </row>
    <row r="714" spans="2:5">
      <c r="B714" s="14">
        <v>1984</v>
      </c>
      <c r="C714" s="14">
        <v>3</v>
      </c>
      <c r="D714" s="14">
        <v>12</v>
      </c>
      <c r="E714" s="14">
        <v>43.2</v>
      </c>
    </row>
    <row r="715" spans="2:5">
      <c r="B715" s="14">
        <v>1984</v>
      </c>
      <c r="C715" s="14">
        <v>3</v>
      </c>
      <c r="D715" s="14">
        <v>13</v>
      </c>
      <c r="E715" s="14">
        <v>37.39</v>
      </c>
    </row>
    <row r="716" spans="2:5">
      <c r="B716" s="14">
        <v>1984</v>
      </c>
      <c r="C716" s="14">
        <v>3</v>
      </c>
      <c r="D716" s="14">
        <v>14</v>
      </c>
      <c r="E716" s="14">
        <v>44.77</v>
      </c>
    </row>
    <row r="717" spans="2:5">
      <c r="B717" s="14">
        <v>1984</v>
      </c>
      <c r="C717" s="14">
        <v>4</v>
      </c>
      <c r="D717" s="14">
        <v>1</v>
      </c>
      <c r="E717" s="14">
        <v>35.94</v>
      </c>
    </row>
    <row r="718" spans="2:5">
      <c r="B718" s="14">
        <v>1984</v>
      </c>
      <c r="C718" s="14">
        <v>4</v>
      </c>
      <c r="D718" s="14">
        <v>2</v>
      </c>
      <c r="E718" s="14">
        <v>35.090000000000003</v>
      </c>
    </row>
    <row r="719" spans="2:5">
      <c r="B719" s="14">
        <v>1984</v>
      </c>
      <c r="C719" s="14">
        <v>4</v>
      </c>
      <c r="D719" s="14">
        <v>3</v>
      </c>
      <c r="E719" s="14">
        <v>45.62</v>
      </c>
    </row>
    <row r="720" spans="2:5">
      <c r="B720" s="14">
        <v>1984</v>
      </c>
      <c r="C720" s="14">
        <v>4</v>
      </c>
      <c r="D720" s="14">
        <v>4</v>
      </c>
      <c r="E720" s="14">
        <v>48.16</v>
      </c>
    </row>
    <row r="721" spans="2:5">
      <c r="B721" s="14">
        <v>1984</v>
      </c>
      <c r="C721" s="14">
        <v>4</v>
      </c>
      <c r="D721" s="14">
        <v>5</v>
      </c>
      <c r="E721" s="14">
        <v>47.55</v>
      </c>
    </row>
    <row r="722" spans="2:5">
      <c r="B722" s="14">
        <v>1984</v>
      </c>
      <c r="C722" s="14">
        <v>4</v>
      </c>
      <c r="D722" s="14">
        <v>6</v>
      </c>
      <c r="E722" s="14">
        <v>40.29</v>
      </c>
    </row>
    <row r="723" spans="2:5">
      <c r="B723" s="14">
        <v>1984</v>
      </c>
      <c r="C723" s="14">
        <v>4</v>
      </c>
      <c r="D723" s="14">
        <v>7</v>
      </c>
      <c r="E723" s="14">
        <v>36.9</v>
      </c>
    </row>
    <row r="724" spans="2:5">
      <c r="B724" s="14">
        <v>1984</v>
      </c>
      <c r="C724" s="14">
        <v>4</v>
      </c>
      <c r="D724" s="14">
        <v>8</v>
      </c>
      <c r="E724" s="14">
        <v>36.54</v>
      </c>
    </row>
    <row r="725" spans="2:5">
      <c r="B725" s="14">
        <v>1984</v>
      </c>
      <c r="C725" s="14">
        <v>4</v>
      </c>
      <c r="D725" s="14">
        <v>9</v>
      </c>
      <c r="E725" s="14">
        <v>48.52</v>
      </c>
    </row>
    <row r="726" spans="2:5">
      <c r="B726" s="14">
        <v>1984</v>
      </c>
      <c r="C726" s="14">
        <v>4</v>
      </c>
      <c r="D726" s="14">
        <v>10</v>
      </c>
      <c r="E726" s="14">
        <v>40.9</v>
      </c>
    </row>
    <row r="727" spans="2:5">
      <c r="B727" s="14">
        <v>1984</v>
      </c>
      <c r="C727" s="14">
        <v>4</v>
      </c>
      <c r="D727" s="14">
        <v>11</v>
      </c>
      <c r="E727" s="14">
        <v>47.79</v>
      </c>
    </row>
    <row r="728" spans="2:5">
      <c r="B728" s="14">
        <v>1984</v>
      </c>
      <c r="C728" s="14">
        <v>4</v>
      </c>
      <c r="D728" s="14">
        <v>12</v>
      </c>
      <c r="E728" s="14">
        <v>43.8</v>
      </c>
    </row>
    <row r="729" spans="2:5">
      <c r="B729" s="14">
        <v>1984</v>
      </c>
      <c r="C729" s="14">
        <v>4</v>
      </c>
      <c r="D729" s="14">
        <v>13</v>
      </c>
      <c r="E729" s="14">
        <v>33.270000000000003</v>
      </c>
    </row>
    <row r="730" spans="2:5">
      <c r="B730" s="14">
        <v>1984</v>
      </c>
      <c r="C730" s="14">
        <v>4</v>
      </c>
      <c r="D730" s="14">
        <v>14</v>
      </c>
      <c r="E730" s="14">
        <v>46.46</v>
      </c>
    </row>
    <row r="731" spans="2:5">
      <c r="B731" s="14">
        <v>1985</v>
      </c>
      <c r="C731" s="14">
        <v>1</v>
      </c>
      <c r="D731" s="14">
        <v>1</v>
      </c>
      <c r="E731" s="14">
        <v>20.57</v>
      </c>
    </row>
    <row r="732" spans="2:5">
      <c r="B732" s="14">
        <v>1985</v>
      </c>
      <c r="C732" s="14">
        <v>1</v>
      </c>
      <c r="D732" s="14">
        <v>2</v>
      </c>
      <c r="E732" s="14">
        <v>19.84</v>
      </c>
    </row>
    <row r="733" spans="2:5">
      <c r="B733" s="14">
        <v>1985</v>
      </c>
      <c r="C733" s="14">
        <v>1</v>
      </c>
      <c r="D733" s="14">
        <v>3</v>
      </c>
      <c r="E733" s="14">
        <v>28.56</v>
      </c>
    </row>
    <row r="734" spans="2:5">
      <c r="B734" s="14">
        <v>1985</v>
      </c>
      <c r="C734" s="14">
        <v>1</v>
      </c>
      <c r="D734" s="14">
        <v>4</v>
      </c>
      <c r="E734" s="14">
        <v>32.549999999999997</v>
      </c>
    </row>
    <row r="735" spans="2:5">
      <c r="B735" s="14">
        <v>1985</v>
      </c>
      <c r="C735" s="14">
        <v>1</v>
      </c>
      <c r="D735" s="14">
        <v>5</v>
      </c>
      <c r="E735" s="14">
        <v>37.51</v>
      </c>
    </row>
    <row r="736" spans="2:5">
      <c r="B736" s="14">
        <v>1985</v>
      </c>
      <c r="C736" s="14">
        <v>1</v>
      </c>
      <c r="D736" s="14">
        <v>6</v>
      </c>
      <c r="E736" s="14">
        <v>36.659999999999997</v>
      </c>
    </row>
    <row r="737" spans="2:5">
      <c r="B737" s="14">
        <v>1985</v>
      </c>
      <c r="C737" s="14">
        <v>1</v>
      </c>
      <c r="D737" s="14">
        <v>7</v>
      </c>
      <c r="E737" s="14">
        <v>32.549999999999997</v>
      </c>
    </row>
    <row r="738" spans="2:5">
      <c r="B738" s="14">
        <v>1985</v>
      </c>
      <c r="C738" s="14">
        <v>1</v>
      </c>
      <c r="D738" s="14">
        <v>8</v>
      </c>
      <c r="E738" s="14">
        <v>29.4</v>
      </c>
    </row>
    <row r="739" spans="2:5">
      <c r="B739" s="14">
        <v>1985</v>
      </c>
      <c r="C739" s="14">
        <v>1</v>
      </c>
      <c r="D739" s="14">
        <v>9</v>
      </c>
      <c r="E739" s="14">
        <v>35.450000000000003</v>
      </c>
    </row>
    <row r="740" spans="2:5">
      <c r="B740" s="14">
        <v>1985</v>
      </c>
      <c r="C740" s="14">
        <v>1</v>
      </c>
      <c r="D740" s="14">
        <v>10</v>
      </c>
      <c r="E740" s="14">
        <v>36.54</v>
      </c>
    </row>
    <row r="741" spans="2:5">
      <c r="B741" s="14">
        <v>1985</v>
      </c>
      <c r="C741" s="14">
        <v>1</v>
      </c>
      <c r="D741" s="14">
        <v>11</v>
      </c>
      <c r="E741" s="14">
        <v>35.94</v>
      </c>
    </row>
    <row r="742" spans="2:5">
      <c r="B742" s="14">
        <v>1985</v>
      </c>
      <c r="C742" s="14">
        <v>1</v>
      </c>
      <c r="D742" s="14">
        <v>12</v>
      </c>
      <c r="E742" s="14">
        <v>37.630000000000003</v>
      </c>
    </row>
    <row r="743" spans="2:5">
      <c r="B743" s="14">
        <v>1985</v>
      </c>
      <c r="C743" s="14">
        <v>1</v>
      </c>
      <c r="D743" s="14">
        <v>13</v>
      </c>
      <c r="E743" s="14">
        <v>34.729999999999997</v>
      </c>
    </row>
    <row r="744" spans="2:5">
      <c r="B744" s="14">
        <v>1985</v>
      </c>
      <c r="C744" s="14">
        <v>1</v>
      </c>
      <c r="D744" s="14">
        <v>14</v>
      </c>
      <c r="E744" s="14">
        <v>32.06</v>
      </c>
    </row>
    <row r="745" spans="2:5">
      <c r="B745" s="14">
        <v>1985</v>
      </c>
      <c r="C745" s="14">
        <v>2</v>
      </c>
      <c r="D745" s="14">
        <v>1</v>
      </c>
      <c r="E745" s="14">
        <v>19.600000000000001</v>
      </c>
    </row>
    <row r="746" spans="2:5">
      <c r="B746" s="14">
        <v>1985</v>
      </c>
      <c r="C746" s="14">
        <v>2</v>
      </c>
      <c r="D746" s="14">
        <v>2</v>
      </c>
      <c r="E746" s="14">
        <v>20.81</v>
      </c>
    </row>
    <row r="747" spans="2:5">
      <c r="B747" s="14">
        <v>1985</v>
      </c>
      <c r="C747" s="14">
        <v>2</v>
      </c>
      <c r="D747" s="14">
        <v>3</v>
      </c>
      <c r="E747" s="14">
        <v>28.19</v>
      </c>
    </row>
    <row r="748" spans="2:5">
      <c r="B748" s="14">
        <v>1985</v>
      </c>
      <c r="C748" s="14">
        <v>2</v>
      </c>
      <c r="D748" s="14">
        <v>4</v>
      </c>
      <c r="E748" s="14">
        <v>37.15</v>
      </c>
    </row>
    <row r="749" spans="2:5">
      <c r="B749" s="14">
        <v>1985</v>
      </c>
      <c r="C749" s="14">
        <v>2</v>
      </c>
      <c r="D749" s="14">
        <v>5</v>
      </c>
      <c r="E749" s="14">
        <v>33.76</v>
      </c>
    </row>
    <row r="750" spans="2:5">
      <c r="B750" s="14">
        <v>1985</v>
      </c>
      <c r="C750" s="14">
        <v>2</v>
      </c>
      <c r="D750" s="14">
        <v>6</v>
      </c>
      <c r="E750" s="14">
        <v>30.85</v>
      </c>
    </row>
    <row r="751" spans="2:5">
      <c r="B751" s="14">
        <v>1985</v>
      </c>
      <c r="C751" s="14">
        <v>2</v>
      </c>
      <c r="D751" s="14">
        <v>7</v>
      </c>
      <c r="E751" s="14">
        <v>28.68</v>
      </c>
    </row>
    <row r="752" spans="2:5">
      <c r="B752" s="14">
        <v>1985</v>
      </c>
      <c r="C752" s="14">
        <v>2</v>
      </c>
      <c r="D752" s="14">
        <v>8</v>
      </c>
      <c r="E752" s="14">
        <v>30.73</v>
      </c>
    </row>
    <row r="753" spans="2:5">
      <c r="B753" s="14">
        <v>1985</v>
      </c>
      <c r="C753" s="14">
        <v>2</v>
      </c>
      <c r="D753" s="14">
        <v>9</v>
      </c>
      <c r="E753" s="14">
        <v>31.94</v>
      </c>
    </row>
    <row r="754" spans="2:5">
      <c r="B754" s="14">
        <v>1985</v>
      </c>
      <c r="C754" s="14">
        <v>2</v>
      </c>
      <c r="D754" s="14">
        <v>10</v>
      </c>
      <c r="E754" s="14">
        <v>36.54</v>
      </c>
    </row>
    <row r="755" spans="2:5">
      <c r="B755" s="14">
        <v>1985</v>
      </c>
      <c r="C755" s="14">
        <v>2</v>
      </c>
      <c r="D755" s="14">
        <v>11</v>
      </c>
      <c r="E755" s="14">
        <v>38.72</v>
      </c>
    </row>
    <row r="756" spans="2:5">
      <c r="B756" s="14">
        <v>1985</v>
      </c>
      <c r="C756" s="14">
        <v>2</v>
      </c>
      <c r="D756" s="14">
        <v>12</v>
      </c>
      <c r="E756" s="14">
        <v>33.4</v>
      </c>
    </row>
    <row r="757" spans="2:5">
      <c r="B757" s="14">
        <v>1985</v>
      </c>
      <c r="C757" s="14">
        <v>2</v>
      </c>
      <c r="D757" s="14">
        <v>13</v>
      </c>
      <c r="E757" s="14">
        <v>25.41</v>
      </c>
    </row>
    <row r="758" spans="2:5">
      <c r="B758" s="14">
        <v>1985</v>
      </c>
      <c r="C758" s="14">
        <v>2</v>
      </c>
      <c r="D758" s="14">
        <v>14</v>
      </c>
      <c r="E758" s="14">
        <v>37.75</v>
      </c>
    </row>
    <row r="759" spans="2:5">
      <c r="B759" s="14">
        <v>1985</v>
      </c>
      <c r="C759" s="14">
        <v>3</v>
      </c>
      <c r="D759" s="14">
        <v>1</v>
      </c>
      <c r="E759" s="14">
        <v>26.5</v>
      </c>
    </row>
    <row r="760" spans="2:5">
      <c r="B760" s="14">
        <v>1985</v>
      </c>
      <c r="C760" s="14">
        <v>3</v>
      </c>
      <c r="D760" s="14">
        <v>2</v>
      </c>
      <c r="E760" s="14">
        <v>21.66</v>
      </c>
    </row>
    <row r="761" spans="2:5">
      <c r="B761" s="14">
        <v>1985</v>
      </c>
      <c r="C761" s="14">
        <v>3</v>
      </c>
      <c r="D761" s="14">
        <v>3</v>
      </c>
      <c r="E761" s="14">
        <v>31.82</v>
      </c>
    </row>
    <row r="762" spans="2:5">
      <c r="B762" s="14">
        <v>1985</v>
      </c>
      <c r="C762" s="14">
        <v>3</v>
      </c>
      <c r="D762" s="14">
        <v>4</v>
      </c>
      <c r="E762" s="14">
        <v>33.64</v>
      </c>
    </row>
    <row r="763" spans="2:5">
      <c r="B763" s="14">
        <v>1985</v>
      </c>
      <c r="C763" s="14">
        <v>3</v>
      </c>
      <c r="D763" s="14">
        <v>5</v>
      </c>
      <c r="E763" s="14">
        <v>37.75</v>
      </c>
    </row>
    <row r="764" spans="2:5">
      <c r="B764" s="14">
        <v>1985</v>
      </c>
      <c r="C764" s="14">
        <v>3</v>
      </c>
      <c r="D764" s="14">
        <v>6</v>
      </c>
      <c r="E764" s="14">
        <v>35.82</v>
      </c>
    </row>
    <row r="765" spans="2:5">
      <c r="B765" s="14">
        <v>1985</v>
      </c>
      <c r="C765" s="14">
        <v>3</v>
      </c>
      <c r="D765" s="14">
        <v>7</v>
      </c>
      <c r="E765" s="14">
        <v>31.46</v>
      </c>
    </row>
    <row r="766" spans="2:5">
      <c r="B766" s="14">
        <v>1985</v>
      </c>
      <c r="C766" s="14">
        <v>3</v>
      </c>
      <c r="D766" s="14">
        <v>8</v>
      </c>
      <c r="E766" s="14">
        <v>32.43</v>
      </c>
    </row>
    <row r="767" spans="2:5">
      <c r="B767" s="14">
        <v>1985</v>
      </c>
      <c r="C767" s="14">
        <v>3</v>
      </c>
      <c r="D767" s="14">
        <v>9</v>
      </c>
      <c r="E767" s="14">
        <v>35.090000000000003</v>
      </c>
    </row>
    <row r="768" spans="2:5">
      <c r="B768" s="14">
        <v>1985</v>
      </c>
      <c r="C768" s="14">
        <v>3</v>
      </c>
      <c r="D768" s="14">
        <v>10</v>
      </c>
      <c r="E768" s="14">
        <v>35.450000000000003</v>
      </c>
    </row>
    <row r="769" spans="2:5">
      <c r="B769" s="14">
        <v>1985</v>
      </c>
      <c r="C769" s="14">
        <v>3</v>
      </c>
      <c r="D769" s="14">
        <v>11</v>
      </c>
      <c r="E769" s="14">
        <v>31.82</v>
      </c>
    </row>
    <row r="770" spans="2:5">
      <c r="B770" s="14">
        <v>1985</v>
      </c>
      <c r="C770" s="14">
        <v>3</v>
      </c>
      <c r="D770" s="14">
        <v>12</v>
      </c>
      <c r="E770" s="14">
        <v>36.54</v>
      </c>
    </row>
    <row r="771" spans="2:5">
      <c r="B771" s="14">
        <v>1985</v>
      </c>
      <c r="C771" s="14">
        <v>3</v>
      </c>
      <c r="D771" s="14">
        <v>13</v>
      </c>
      <c r="E771" s="14">
        <v>27.83</v>
      </c>
    </row>
    <row r="772" spans="2:5">
      <c r="B772" s="14">
        <v>1985</v>
      </c>
      <c r="C772" s="14">
        <v>3</v>
      </c>
      <c r="D772" s="14">
        <v>14</v>
      </c>
      <c r="E772" s="14">
        <v>37.15</v>
      </c>
    </row>
    <row r="773" spans="2:5">
      <c r="B773" s="14">
        <v>1985</v>
      </c>
      <c r="C773" s="14">
        <v>4</v>
      </c>
      <c r="D773" s="14">
        <v>1</v>
      </c>
      <c r="E773" s="14">
        <v>24.56</v>
      </c>
    </row>
    <row r="774" spans="2:5">
      <c r="B774" s="14">
        <v>1985</v>
      </c>
      <c r="C774" s="14">
        <v>4</v>
      </c>
      <c r="D774" s="14">
        <v>2</v>
      </c>
      <c r="E774" s="14">
        <v>19.36</v>
      </c>
    </row>
    <row r="775" spans="2:5">
      <c r="B775" s="14">
        <v>1985</v>
      </c>
      <c r="C775" s="14">
        <v>4</v>
      </c>
      <c r="D775" s="14">
        <v>3</v>
      </c>
      <c r="E775" s="14">
        <v>33.4</v>
      </c>
    </row>
    <row r="776" spans="2:5">
      <c r="B776" s="14">
        <v>1985</v>
      </c>
      <c r="C776" s="14">
        <v>4</v>
      </c>
      <c r="D776" s="14">
        <v>4</v>
      </c>
      <c r="E776" s="14">
        <v>33.880000000000003</v>
      </c>
    </row>
    <row r="777" spans="2:5">
      <c r="B777" s="14">
        <v>1985</v>
      </c>
      <c r="C777" s="14">
        <v>4</v>
      </c>
      <c r="D777" s="14">
        <v>5</v>
      </c>
      <c r="E777" s="14">
        <v>29.64</v>
      </c>
    </row>
    <row r="778" spans="2:5">
      <c r="B778" s="14">
        <v>1985</v>
      </c>
      <c r="C778" s="14">
        <v>4</v>
      </c>
      <c r="D778" s="14">
        <v>6</v>
      </c>
      <c r="E778" s="14">
        <v>30.25</v>
      </c>
    </row>
    <row r="779" spans="2:5">
      <c r="B779" s="14">
        <v>1985</v>
      </c>
      <c r="C779" s="14">
        <v>4</v>
      </c>
      <c r="D779" s="14">
        <v>7</v>
      </c>
      <c r="E779" s="14">
        <v>28.19</v>
      </c>
    </row>
    <row r="780" spans="2:5">
      <c r="B780" s="14">
        <v>1985</v>
      </c>
      <c r="C780" s="14">
        <v>4</v>
      </c>
      <c r="D780" s="14">
        <v>8</v>
      </c>
      <c r="E780" s="14">
        <v>30.13</v>
      </c>
    </row>
    <row r="781" spans="2:5">
      <c r="B781" s="14">
        <v>1985</v>
      </c>
      <c r="C781" s="14">
        <v>4</v>
      </c>
      <c r="D781" s="14">
        <v>9</v>
      </c>
      <c r="E781" s="14">
        <v>37.630000000000003</v>
      </c>
    </row>
    <row r="782" spans="2:5">
      <c r="B782" s="14">
        <v>1985</v>
      </c>
      <c r="C782" s="14">
        <v>4</v>
      </c>
      <c r="D782" s="14">
        <v>10</v>
      </c>
      <c r="E782" s="14">
        <v>32.549999999999997</v>
      </c>
    </row>
    <row r="783" spans="2:5">
      <c r="B783" s="14">
        <v>1985</v>
      </c>
      <c r="C783" s="14">
        <v>4</v>
      </c>
      <c r="D783" s="14">
        <v>11</v>
      </c>
      <c r="E783" s="14">
        <v>32.79</v>
      </c>
    </row>
    <row r="784" spans="2:5">
      <c r="B784" s="14">
        <v>1985</v>
      </c>
      <c r="C784" s="14">
        <v>4</v>
      </c>
      <c r="D784" s="14">
        <v>12</v>
      </c>
      <c r="E784" s="14">
        <v>35.21</v>
      </c>
    </row>
    <row r="785" spans="2:5">
      <c r="B785" s="14">
        <v>1985</v>
      </c>
      <c r="C785" s="14">
        <v>4</v>
      </c>
      <c r="D785" s="14">
        <v>13</v>
      </c>
      <c r="E785" s="14">
        <v>23.47</v>
      </c>
    </row>
    <row r="786" spans="2:5">
      <c r="B786" s="14">
        <v>1985</v>
      </c>
      <c r="C786" s="14">
        <v>4</v>
      </c>
      <c r="D786" s="14">
        <v>14</v>
      </c>
      <c r="E786" s="14">
        <v>33.270000000000003</v>
      </c>
    </row>
    <row r="787" spans="2:5">
      <c r="B787" s="14">
        <v>1986</v>
      </c>
      <c r="C787" s="14">
        <v>1</v>
      </c>
      <c r="D787" s="14">
        <v>1</v>
      </c>
      <c r="E787" s="14">
        <v>38.11</v>
      </c>
    </row>
    <row r="788" spans="2:5">
      <c r="B788" s="14">
        <v>1986</v>
      </c>
      <c r="C788" s="14">
        <v>1</v>
      </c>
      <c r="D788" s="14">
        <v>2</v>
      </c>
      <c r="E788" s="14">
        <v>38.6</v>
      </c>
    </row>
    <row r="789" spans="2:5">
      <c r="B789" s="14">
        <v>1986</v>
      </c>
      <c r="C789" s="14">
        <v>1</v>
      </c>
      <c r="D789" s="14">
        <v>3</v>
      </c>
      <c r="E789" s="14">
        <v>44.41</v>
      </c>
    </row>
    <row r="790" spans="2:5">
      <c r="B790" s="14">
        <v>1986</v>
      </c>
      <c r="C790" s="14">
        <v>1</v>
      </c>
      <c r="D790" s="14">
        <v>4</v>
      </c>
      <c r="E790" s="14">
        <v>39.81</v>
      </c>
    </row>
    <row r="791" spans="2:5">
      <c r="B791" s="14">
        <v>1986</v>
      </c>
      <c r="C791" s="14">
        <v>1</v>
      </c>
      <c r="D791" s="14">
        <v>5</v>
      </c>
      <c r="E791" s="14">
        <v>47.07</v>
      </c>
    </row>
    <row r="792" spans="2:5">
      <c r="B792" s="14">
        <v>1986</v>
      </c>
      <c r="C792" s="14">
        <v>1</v>
      </c>
      <c r="D792" s="14">
        <v>6</v>
      </c>
      <c r="E792" s="14">
        <v>43.8</v>
      </c>
    </row>
    <row r="793" spans="2:5">
      <c r="B793" s="14">
        <v>1986</v>
      </c>
      <c r="C793" s="14">
        <v>1</v>
      </c>
      <c r="D793" s="14">
        <v>7</v>
      </c>
      <c r="E793" s="14">
        <v>48.16</v>
      </c>
    </row>
    <row r="794" spans="2:5">
      <c r="B794" s="14">
        <v>1986</v>
      </c>
      <c r="C794" s="14">
        <v>1</v>
      </c>
      <c r="D794" s="14">
        <v>8</v>
      </c>
      <c r="E794" s="14">
        <v>38.840000000000003</v>
      </c>
    </row>
    <row r="795" spans="2:5">
      <c r="B795" s="14">
        <v>1986</v>
      </c>
      <c r="C795" s="14">
        <v>1</v>
      </c>
      <c r="D795" s="14">
        <v>9</v>
      </c>
      <c r="E795" s="14">
        <v>44.29</v>
      </c>
    </row>
    <row r="796" spans="2:5">
      <c r="B796" s="14">
        <v>1986</v>
      </c>
      <c r="C796" s="14">
        <v>1</v>
      </c>
      <c r="D796" s="14">
        <v>10</v>
      </c>
      <c r="E796" s="14">
        <v>45.13</v>
      </c>
    </row>
    <row r="797" spans="2:5">
      <c r="B797" s="14">
        <v>1986</v>
      </c>
      <c r="C797" s="14">
        <v>1</v>
      </c>
      <c r="D797" s="14">
        <v>11</v>
      </c>
      <c r="E797" s="14">
        <v>42.95</v>
      </c>
    </row>
    <row r="798" spans="2:5">
      <c r="B798" s="14">
        <v>1986</v>
      </c>
      <c r="C798" s="14">
        <v>1</v>
      </c>
      <c r="D798" s="14">
        <v>12</v>
      </c>
      <c r="E798" s="14">
        <v>47.31</v>
      </c>
    </row>
    <row r="799" spans="2:5">
      <c r="B799" s="14">
        <v>1986</v>
      </c>
      <c r="C799" s="14">
        <v>1</v>
      </c>
      <c r="D799" s="14">
        <v>13</v>
      </c>
      <c r="E799" s="14">
        <v>44.29</v>
      </c>
    </row>
    <row r="800" spans="2:5">
      <c r="B800" s="14">
        <v>1986</v>
      </c>
      <c r="C800" s="14">
        <v>1</v>
      </c>
      <c r="D800" s="14">
        <v>14</v>
      </c>
      <c r="E800" s="14">
        <v>43.56</v>
      </c>
    </row>
    <row r="801" spans="2:5">
      <c r="B801" s="14">
        <v>1986</v>
      </c>
      <c r="C801" s="14">
        <v>2</v>
      </c>
      <c r="D801" s="14">
        <v>1</v>
      </c>
      <c r="E801" s="14">
        <v>38.6</v>
      </c>
    </row>
    <row r="802" spans="2:5">
      <c r="B802" s="14">
        <v>1986</v>
      </c>
      <c r="C802" s="14">
        <v>2</v>
      </c>
      <c r="D802" s="14">
        <v>2</v>
      </c>
      <c r="E802" s="14">
        <v>41.5</v>
      </c>
    </row>
    <row r="803" spans="2:5">
      <c r="B803" s="14">
        <v>1986</v>
      </c>
      <c r="C803" s="14">
        <v>2</v>
      </c>
      <c r="D803" s="14">
        <v>3</v>
      </c>
      <c r="E803" s="14">
        <v>40.53</v>
      </c>
    </row>
    <row r="804" spans="2:5">
      <c r="B804" s="14">
        <v>1986</v>
      </c>
      <c r="C804" s="14">
        <v>2</v>
      </c>
      <c r="D804" s="14">
        <v>4</v>
      </c>
      <c r="E804" s="14">
        <v>44.29</v>
      </c>
    </row>
    <row r="805" spans="2:5">
      <c r="B805" s="14">
        <v>1986</v>
      </c>
      <c r="C805" s="14">
        <v>2</v>
      </c>
      <c r="D805" s="14">
        <v>5</v>
      </c>
      <c r="E805" s="14">
        <v>42.83</v>
      </c>
    </row>
    <row r="806" spans="2:5">
      <c r="B806" s="14">
        <v>1986</v>
      </c>
      <c r="C806" s="14">
        <v>2</v>
      </c>
      <c r="D806" s="14">
        <v>6</v>
      </c>
      <c r="E806" s="14">
        <v>45.74</v>
      </c>
    </row>
    <row r="807" spans="2:5">
      <c r="B807" s="14">
        <v>1986</v>
      </c>
      <c r="C807" s="14">
        <v>2</v>
      </c>
      <c r="D807" s="14">
        <v>7</v>
      </c>
      <c r="E807" s="14">
        <v>45.98</v>
      </c>
    </row>
    <row r="808" spans="2:5">
      <c r="B808" s="14">
        <v>1986</v>
      </c>
      <c r="C808" s="14">
        <v>2</v>
      </c>
      <c r="D808" s="14">
        <v>8</v>
      </c>
      <c r="E808" s="14">
        <v>41.62</v>
      </c>
    </row>
    <row r="809" spans="2:5">
      <c r="B809" s="14">
        <v>1986</v>
      </c>
      <c r="C809" s="14">
        <v>2</v>
      </c>
      <c r="D809" s="14">
        <v>9</v>
      </c>
      <c r="E809" s="14">
        <v>45.37</v>
      </c>
    </row>
    <row r="810" spans="2:5">
      <c r="B810" s="14">
        <v>1986</v>
      </c>
      <c r="C810" s="14">
        <v>2</v>
      </c>
      <c r="D810" s="14">
        <v>10</v>
      </c>
      <c r="E810" s="14">
        <v>47.67</v>
      </c>
    </row>
    <row r="811" spans="2:5">
      <c r="B811" s="14">
        <v>1986</v>
      </c>
      <c r="C811" s="14">
        <v>2</v>
      </c>
      <c r="D811" s="14">
        <v>11</v>
      </c>
      <c r="E811" s="14">
        <v>50.09</v>
      </c>
    </row>
    <row r="812" spans="2:5">
      <c r="B812" s="14">
        <v>1986</v>
      </c>
      <c r="C812" s="14">
        <v>2</v>
      </c>
      <c r="D812" s="14">
        <v>12</v>
      </c>
      <c r="E812" s="14">
        <v>45.62</v>
      </c>
    </row>
    <row r="813" spans="2:5">
      <c r="B813" s="14">
        <v>1986</v>
      </c>
      <c r="C813" s="14">
        <v>2</v>
      </c>
      <c r="D813" s="14">
        <v>13</v>
      </c>
      <c r="E813" s="14">
        <v>45.5</v>
      </c>
    </row>
    <row r="814" spans="2:5">
      <c r="B814" s="14">
        <v>1986</v>
      </c>
      <c r="C814" s="14">
        <v>2</v>
      </c>
      <c r="D814" s="14">
        <v>14</v>
      </c>
      <c r="E814" s="14">
        <v>46.34</v>
      </c>
    </row>
    <row r="815" spans="2:5">
      <c r="B815" s="14">
        <v>1986</v>
      </c>
      <c r="C815" s="14">
        <v>3</v>
      </c>
      <c r="D815" s="14">
        <v>1</v>
      </c>
      <c r="E815" s="14">
        <v>36.299999999999997</v>
      </c>
    </row>
    <row r="816" spans="2:5">
      <c r="B816" s="14">
        <v>1986</v>
      </c>
      <c r="C816" s="14">
        <v>3</v>
      </c>
      <c r="D816" s="14">
        <v>2</v>
      </c>
      <c r="E816" s="14">
        <v>38.96</v>
      </c>
    </row>
    <row r="817" spans="2:5">
      <c r="B817" s="14">
        <v>1986</v>
      </c>
      <c r="C817" s="14">
        <v>3</v>
      </c>
      <c r="D817" s="14">
        <v>3</v>
      </c>
      <c r="E817" s="14">
        <v>44.41</v>
      </c>
    </row>
    <row r="818" spans="2:5">
      <c r="B818" s="14">
        <v>1986</v>
      </c>
      <c r="C818" s="14">
        <v>3</v>
      </c>
      <c r="D818" s="14">
        <v>4</v>
      </c>
      <c r="E818" s="14">
        <v>46.1</v>
      </c>
    </row>
    <row r="819" spans="2:5">
      <c r="B819" s="14">
        <v>1986</v>
      </c>
      <c r="C819" s="14">
        <v>3</v>
      </c>
      <c r="D819" s="14">
        <v>5</v>
      </c>
      <c r="E819" s="14">
        <v>42.11</v>
      </c>
    </row>
    <row r="820" spans="2:5">
      <c r="B820" s="14">
        <v>1986</v>
      </c>
      <c r="C820" s="14">
        <v>3</v>
      </c>
      <c r="D820" s="14">
        <v>6</v>
      </c>
      <c r="E820" s="14">
        <v>46.95</v>
      </c>
    </row>
    <row r="821" spans="2:5">
      <c r="B821" s="14">
        <v>1986</v>
      </c>
      <c r="C821" s="14">
        <v>3</v>
      </c>
      <c r="D821" s="14">
        <v>7</v>
      </c>
      <c r="E821" s="14">
        <v>45.37</v>
      </c>
    </row>
    <row r="822" spans="2:5">
      <c r="B822" s="14">
        <v>1986</v>
      </c>
      <c r="C822" s="14">
        <v>3</v>
      </c>
      <c r="D822" s="14">
        <v>8</v>
      </c>
      <c r="E822" s="14">
        <v>44.41</v>
      </c>
    </row>
    <row r="823" spans="2:5">
      <c r="B823" s="14">
        <v>1986</v>
      </c>
      <c r="C823" s="14">
        <v>3</v>
      </c>
      <c r="D823" s="14">
        <v>9</v>
      </c>
      <c r="E823" s="14">
        <v>40.9</v>
      </c>
    </row>
    <row r="824" spans="2:5">
      <c r="B824" s="14">
        <v>1986</v>
      </c>
      <c r="C824" s="14">
        <v>3</v>
      </c>
      <c r="D824" s="14">
        <v>10</v>
      </c>
      <c r="E824" s="14">
        <v>44.04</v>
      </c>
    </row>
    <row r="825" spans="2:5">
      <c r="B825" s="14">
        <v>1986</v>
      </c>
      <c r="C825" s="14">
        <v>3</v>
      </c>
      <c r="D825" s="14">
        <v>11</v>
      </c>
      <c r="E825" s="14">
        <v>46.95</v>
      </c>
    </row>
    <row r="826" spans="2:5">
      <c r="B826" s="14">
        <v>1986</v>
      </c>
      <c r="C826" s="14">
        <v>3</v>
      </c>
      <c r="D826" s="14">
        <v>12</v>
      </c>
      <c r="E826" s="14">
        <v>41.5</v>
      </c>
    </row>
    <row r="827" spans="2:5">
      <c r="B827" s="14">
        <v>1986</v>
      </c>
      <c r="C827" s="14">
        <v>3</v>
      </c>
      <c r="D827" s="14">
        <v>13</v>
      </c>
      <c r="E827" s="14">
        <v>41.87</v>
      </c>
    </row>
    <row r="828" spans="2:5">
      <c r="B828" s="14">
        <v>1986</v>
      </c>
      <c r="C828" s="14">
        <v>3</v>
      </c>
      <c r="D828" s="14">
        <v>14</v>
      </c>
      <c r="E828" s="14">
        <v>45.13</v>
      </c>
    </row>
    <row r="829" spans="2:5">
      <c r="B829" s="14">
        <v>1986</v>
      </c>
      <c r="C829" s="14">
        <v>4</v>
      </c>
      <c r="D829" s="14">
        <v>1</v>
      </c>
      <c r="E829" s="14">
        <v>37.99</v>
      </c>
    </row>
    <row r="830" spans="2:5">
      <c r="B830" s="14">
        <v>1986</v>
      </c>
      <c r="C830" s="14">
        <v>4</v>
      </c>
      <c r="D830" s="14">
        <v>2</v>
      </c>
      <c r="E830" s="14">
        <v>42.47</v>
      </c>
    </row>
    <row r="831" spans="2:5">
      <c r="B831" s="14">
        <v>1986</v>
      </c>
      <c r="C831" s="14">
        <v>4</v>
      </c>
      <c r="D831" s="14">
        <v>3</v>
      </c>
      <c r="E831" s="14">
        <v>40.409999999999997</v>
      </c>
    </row>
    <row r="832" spans="2:5">
      <c r="B832" s="14">
        <v>1986</v>
      </c>
      <c r="C832" s="14">
        <v>4</v>
      </c>
      <c r="D832" s="14">
        <v>4</v>
      </c>
      <c r="E832" s="14">
        <v>42.11</v>
      </c>
    </row>
    <row r="833" spans="2:5">
      <c r="B833" s="14">
        <v>1986</v>
      </c>
      <c r="C833" s="14">
        <v>4</v>
      </c>
      <c r="D833" s="14">
        <v>5</v>
      </c>
      <c r="E833" s="14">
        <v>45.86</v>
      </c>
    </row>
    <row r="834" spans="2:5">
      <c r="B834" s="14">
        <v>1986</v>
      </c>
      <c r="C834" s="14">
        <v>4</v>
      </c>
      <c r="D834" s="14">
        <v>6</v>
      </c>
      <c r="E834" s="14">
        <v>45.01</v>
      </c>
    </row>
    <row r="835" spans="2:5">
      <c r="B835" s="14">
        <v>1986</v>
      </c>
      <c r="C835" s="14">
        <v>4</v>
      </c>
      <c r="D835" s="14">
        <v>7</v>
      </c>
      <c r="E835" s="14">
        <v>44.53</v>
      </c>
    </row>
    <row r="836" spans="2:5">
      <c r="B836" s="14">
        <v>1986</v>
      </c>
      <c r="C836" s="14">
        <v>4</v>
      </c>
      <c r="D836" s="14">
        <v>8</v>
      </c>
      <c r="E836" s="14">
        <v>38.6</v>
      </c>
    </row>
    <row r="837" spans="2:5">
      <c r="B837" s="14">
        <v>1986</v>
      </c>
      <c r="C837" s="14">
        <v>4</v>
      </c>
      <c r="D837" s="14">
        <v>9</v>
      </c>
      <c r="E837" s="14">
        <v>44.04</v>
      </c>
    </row>
    <row r="838" spans="2:5">
      <c r="B838" s="14">
        <v>1986</v>
      </c>
      <c r="C838" s="14">
        <v>4</v>
      </c>
      <c r="D838" s="14">
        <v>10</v>
      </c>
      <c r="E838" s="14">
        <v>39.93</v>
      </c>
    </row>
    <row r="839" spans="2:5">
      <c r="B839" s="14">
        <v>1986</v>
      </c>
      <c r="C839" s="14">
        <v>4</v>
      </c>
      <c r="D839" s="14">
        <v>11</v>
      </c>
      <c r="E839" s="14">
        <v>45.62</v>
      </c>
    </row>
    <row r="840" spans="2:5">
      <c r="B840" s="14">
        <v>1986</v>
      </c>
      <c r="C840" s="14">
        <v>4</v>
      </c>
      <c r="D840" s="14">
        <v>12</v>
      </c>
      <c r="E840" s="14">
        <v>38.840000000000003</v>
      </c>
    </row>
    <row r="841" spans="2:5">
      <c r="B841" s="14">
        <v>1986</v>
      </c>
      <c r="C841" s="14">
        <v>4</v>
      </c>
      <c r="D841" s="14">
        <v>13</v>
      </c>
      <c r="E841" s="14">
        <v>41.62</v>
      </c>
    </row>
    <row r="842" spans="2:5">
      <c r="B842" s="14">
        <v>1986</v>
      </c>
      <c r="C842" s="14">
        <v>4</v>
      </c>
      <c r="D842" s="14">
        <v>14</v>
      </c>
      <c r="E842" s="14">
        <v>46.46</v>
      </c>
    </row>
    <row r="843" spans="2:5">
      <c r="B843" s="14">
        <v>1987</v>
      </c>
      <c r="C843" s="14">
        <v>1</v>
      </c>
      <c r="D843" s="14">
        <v>1</v>
      </c>
      <c r="E843" s="14">
        <v>31.46</v>
      </c>
    </row>
    <row r="844" spans="2:5">
      <c r="B844" s="14">
        <v>1987</v>
      </c>
      <c r="C844" s="14">
        <v>1</v>
      </c>
      <c r="D844" s="14">
        <v>2</v>
      </c>
      <c r="E844" s="14">
        <v>28.68</v>
      </c>
    </row>
    <row r="845" spans="2:5">
      <c r="B845" s="14">
        <v>1987</v>
      </c>
      <c r="C845" s="14">
        <v>1</v>
      </c>
      <c r="D845" s="14">
        <v>3</v>
      </c>
      <c r="E845" s="14">
        <v>33.03</v>
      </c>
    </row>
    <row r="846" spans="2:5">
      <c r="B846" s="14">
        <v>1987</v>
      </c>
      <c r="C846" s="14">
        <v>1</v>
      </c>
      <c r="D846" s="14">
        <v>4</v>
      </c>
      <c r="E846" s="14">
        <v>35.94</v>
      </c>
    </row>
    <row r="847" spans="2:5">
      <c r="B847" s="14">
        <v>1987</v>
      </c>
      <c r="C847" s="14">
        <v>1</v>
      </c>
      <c r="D847" s="14">
        <v>5</v>
      </c>
      <c r="E847" s="14">
        <v>43.92</v>
      </c>
    </row>
    <row r="848" spans="2:5">
      <c r="B848" s="14">
        <v>1987</v>
      </c>
      <c r="C848" s="14">
        <v>1</v>
      </c>
      <c r="D848" s="14">
        <v>6</v>
      </c>
      <c r="E848" s="14">
        <v>42.95</v>
      </c>
    </row>
    <row r="849" spans="2:5">
      <c r="B849" s="14">
        <v>1987</v>
      </c>
      <c r="C849" s="14">
        <v>1</v>
      </c>
      <c r="D849" s="14">
        <v>7</v>
      </c>
      <c r="E849" s="14">
        <v>41.5</v>
      </c>
    </row>
    <row r="850" spans="2:5">
      <c r="B850" s="14">
        <v>1987</v>
      </c>
      <c r="C850" s="14">
        <v>1</v>
      </c>
      <c r="D850" s="14">
        <v>8</v>
      </c>
      <c r="E850" s="14">
        <v>37.15</v>
      </c>
    </row>
    <row r="851" spans="2:5">
      <c r="B851" s="14">
        <v>1987</v>
      </c>
      <c r="C851" s="14">
        <v>1</v>
      </c>
      <c r="D851" s="14">
        <v>9</v>
      </c>
      <c r="E851" s="14">
        <v>43.92</v>
      </c>
    </row>
    <row r="852" spans="2:5">
      <c r="B852" s="14">
        <v>1987</v>
      </c>
      <c r="C852" s="14">
        <v>1</v>
      </c>
      <c r="D852" s="14">
        <v>10</v>
      </c>
      <c r="E852" s="14">
        <v>30.98</v>
      </c>
    </row>
    <row r="853" spans="2:5">
      <c r="B853" s="14">
        <v>1987</v>
      </c>
      <c r="C853" s="14">
        <v>1</v>
      </c>
      <c r="D853" s="14">
        <v>11</v>
      </c>
      <c r="E853" s="14">
        <v>34.85</v>
      </c>
    </row>
    <row r="854" spans="2:5">
      <c r="B854" s="14">
        <v>1987</v>
      </c>
      <c r="C854" s="14">
        <v>1</v>
      </c>
      <c r="D854" s="14">
        <v>12</v>
      </c>
      <c r="E854" s="14">
        <v>44.04</v>
      </c>
    </row>
    <row r="855" spans="2:5">
      <c r="B855" s="14">
        <v>1987</v>
      </c>
      <c r="C855" s="14">
        <v>1</v>
      </c>
      <c r="D855" s="14">
        <v>13</v>
      </c>
      <c r="E855" s="14">
        <v>27.95</v>
      </c>
    </row>
    <row r="856" spans="2:5">
      <c r="B856" s="14">
        <v>1987</v>
      </c>
      <c r="C856" s="14">
        <v>1</v>
      </c>
      <c r="D856" s="14">
        <v>14</v>
      </c>
      <c r="E856" s="14">
        <v>43.44</v>
      </c>
    </row>
    <row r="857" spans="2:5">
      <c r="B857" s="14">
        <v>1987</v>
      </c>
      <c r="C857" s="14">
        <v>2</v>
      </c>
      <c r="D857" s="14">
        <v>1</v>
      </c>
      <c r="E857" s="14">
        <v>26.74</v>
      </c>
    </row>
    <row r="858" spans="2:5">
      <c r="B858" s="14">
        <v>1987</v>
      </c>
      <c r="C858" s="14">
        <v>2</v>
      </c>
      <c r="D858" s="14">
        <v>2</v>
      </c>
      <c r="E858" s="14">
        <v>33.03</v>
      </c>
    </row>
    <row r="859" spans="2:5">
      <c r="B859" s="14">
        <v>1987</v>
      </c>
      <c r="C859" s="14">
        <v>2</v>
      </c>
      <c r="D859" s="14">
        <v>3</v>
      </c>
      <c r="E859" s="14">
        <v>32.67</v>
      </c>
    </row>
    <row r="860" spans="2:5">
      <c r="B860" s="14">
        <v>1987</v>
      </c>
      <c r="C860" s="14">
        <v>2</v>
      </c>
      <c r="D860" s="14">
        <v>4</v>
      </c>
      <c r="E860" s="14">
        <v>41.02</v>
      </c>
    </row>
    <row r="861" spans="2:5">
      <c r="B861" s="14">
        <v>1987</v>
      </c>
      <c r="C861" s="14">
        <v>2</v>
      </c>
      <c r="D861" s="14">
        <v>5</v>
      </c>
      <c r="E861" s="14">
        <v>42.47</v>
      </c>
    </row>
    <row r="862" spans="2:5">
      <c r="B862" s="14">
        <v>1987</v>
      </c>
      <c r="C862" s="14">
        <v>2</v>
      </c>
      <c r="D862" s="14">
        <v>6</v>
      </c>
      <c r="E862" s="14">
        <v>44.04</v>
      </c>
    </row>
    <row r="863" spans="2:5">
      <c r="B863" s="14">
        <v>1987</v>
      </c>
      <c r="C863" s="14">
        <v>2</v>
      </c>
      <c r="D863" s="14">
        <v>7</v>
      </c>
      <c r="E863" s="14">
        <v>41.38</v>
      </c>
    </row>
    <row r="864" spans="2:5">
      <c r="B864" s="14">
        <v>1987</v>
      </c>
      <c r="C864" s="14">
        <v>2</v>
      </c>
      <c r="D864" s="14">
        <v>8</v>
      </c>
      <c r="E864" s="14">
        <v>40.049999999999997</v>
      </c>
    </row>
    <row r="865" spans="2:5">
      <c r="B865" s="14">
        <v>1987</v>
      </c>
      <c r="C865" s="14">
        <v>2</v>
      </c>
      <c r="D865" s="14">
        <v>9</v>
      </c>
      <c r="E865" s="14">
        <v>43.2</v>
      </c>
    </row>
    <row r="866" spans="2:5">
      <c r="B866" s="14">
        <v>1987</v>
      </c>
      <c r="C866" s="14">
        <v>2</v>
      </c>
      <c r="D866" s="14">
        <v>10</v>
      </c>
      <c r="E866" s="14">
        <v>45.62</v>
      </c>
    </row>
    <row r="867" spans="2:5">
      <c r="B867" s="14">
        <v>1987</v>
      </c>
      <c r="C867" s="14">
        <v>2</v>
      </c>
      <c r="D867" s="14">
        <v>11</v>
      </c>
      <c r="E867" s="14">
        <v>34</v>
      </c>
    </row>
    <row r="868" spans="2:5">
      <c r="B868" s="14">
        <v>1987</v>
      </c>
      <c r="C868" s="14">
        <v>2</v>
      </c>
      <c r="D868" s="14">
        <v>12</v>
      </c>
      <c r="E868" s="14">
        <v>44.89</v>
      </c>
    </row>
    <row r="869" spans="2:5">
      <c r="B869" s="14">
        <v>1987</v>
      </c>
      <c r="C869" s="14">
        <v>2</v>
      </c>
      <c r="D869" s="14">
        <v>13</v>
      </c>
      <c r="E869" s="14">
        <v>30.25</v>
      </c>
    </row>
    <row r="870" spans="2:5">
      <c r="B870" s="14">
        <v>1987</v>
      </c>
      <c r="C870" s="14">
        <v>2</v>
      </c>
      <c r="D870" s="14">
        <v>14</v>
      </c>
      <c r="E870" s="14">
        <v>44.89</v>
      </c>
    </row>
    <row r="871" spans="2:5">
      <c r="B871" s="14">
        <v>1987</v>
      </c>
      <c r="C871" s="14">
        <v>3</v>
      </c>
      <c r="D871" s="14">
        <v>1</v>
      </c>
      <c r="E871" s="14">
        <v>35.450000000000003</v>
      </c>
    </row>
    <row r="872" spans="2:5">
      <c r="B872" s="14">
        <v>1987</v>
      </c>
      <c r="C872" s="14">
        <v>3</v>
      </c>
      <c r="D872" s="14">
        <v>2</v>
      </c>
      <c r="E872" s="14">
        <v>30.98</v>
      </c>
    </row>
    <row r="873" spans="2:5">
      <c r="B873" s="14">
        <v>1987</v>
      </c>
      <c r="C873" s="14">
        <v>3</v>
      </c>
      <c r="D873" s="14">
        <v>3</v>
      </c>
      <c r="E873" s="14">
        <v>42.47</v>
      </c>
    </row>
    <row r="874" spans="2:5">
      <c r="B874" s="14">
        <v>1987</v>
      </c>
      <c r="C874" s="14">
        <v>3</v>
      </c>
      <c r="D874" s="14">
        <v>4</v>
      </c>
      <c r="E874" s="14">
        <v>46.83</v>
      </c>
    </row>
    <row r="875" spans="2:5">
      <c r="B875" s="14">
        <v>1987</v>
      </c>
      <c r="C875" s="14">
        <v>3</v>
      </c>
      <c r="D875" s="14">
        <v>5</v>
      </c>
      <c r="E875" s="14">
        <v>42.11</v>
      </c>
    </row>
    <row r="876" spans="2:5">
      <c r="B876" s="14">
        <v>1987</v>
      </c>
      <c r="C876" s="14">
        <v>3</v>
      </c>
      <c r="D876" s="14">
        <v>6</v>
      </c>
      <c r="E876" s="14">
        <v>44.04</v>
      </c>
    </row>
    <row r="877" spans="2:5">
      <c r="B877" s="14">
        <v>1987</v>
      </c>
      <c r="C877" s="14">
        <v>3</v>
      </c>
      <c r="D877" s="14">
        <v>7</v>
      </c>
      <c r="E877" s="14">
        <v>43.56</v>
      </c>
    </row>
    <row r="878" spans="2:5">
      <c r="B878" s="14">
        <v>1987</v>
      </c>
      <c r="C878" s="14">
        <v>3</v>
      </c>
      <c r="D878" s="14">
        <v>8</v>
      </c>
      <c r="E878" s="14">
        <v>43.8</v>
      </c>
    </row>
    <row r="879" spans="2:5">
      <c r="B879" s="14">
        <v>1987</v>
      </c>
      <c r="C879" s="14">
        <v>3</v>
      </c>
      <c r="D879" s="14">
        <v>9</v>
      </c>
      <c r="E879" s="14">
        <v>30.01</v>
      </c>
    </row>
    <row r="880" spans="2:5">
      <c r="B880" s="14">
        <v>1987</v>
      </c>
      <c r="C880" s="14">
        <v>3</v>
      </c>
      <c r="D880" s="14">
        <v>10</v>
      </c>
      <c r="E880" s="14">
        <v>43.8</v>
      </c>
    </row>
    <row r="881" spans="2:5">
      <c r="B881" s="14">
        <v>1987</v>
      </c>
      <c r="C881" s="14">
        <v>3</v>
      </c>
      <c r="D881" s="14">
        <v>11</v>
      </c>
      <c r="E881" s="14">
        <v>35.57</v>
      </c>
    </row>
    <row r="882" spans="2:5">
      <c r="B882" s="14">
        <v>1987</v>
      </c>
      <c r="C882" s="14">
        <v>3</v>
      </c>
      <c r="D882" s="14">
        <v>12</v>
      </c>
      <c r="E882" s="14">
        <v>43.44</v>
      </c>
    </row>
    <row r="883" spans="2:5">
      <c r="B883" s="14">
        <v>1987</v>
      </c>
      <c r="C883" s="14">
        <v>3</v>
      </c>
      <c r="D883" s="14">
        <v>13</v>
      </c>
      <c r="E883" s="14">
        <v>39.200000000000003</v>
      </c>
    </row>
    <row r="884" spans="2:5">
      <c r="B884" s="14">
        <v>1987</v>
      </c>
      <c r="C884" s="14">
        <v>3</v>
      </c>
      <c r="D884" s="14">
        <v>14</v>
      </c>
      <c r="E884" s="14">
        <v>42.23</v>
      </c>
    </row>
    <row r="885" spans="2:5">
      <c r="B885" s="14">
        <v>1987</v>
      </c>
      <c r="C885" s="14">
        <v>4</v>
      </c>
      <c r="D885" s="14">
        <v>1</v>
      </c>
      <c r="E885" s="14">
        <v>29.89</v>
      </c>
    </row>
    <row r="886" spans="2:5">
      <c r="B886" s="14">
        <v>1987</v>
      </c>
      <c r="C886" s="14">
        <v>4</v>
      </c>
      <c r="D886" s="14">
        <v>2</v>
      </c>
      <c r="E886" s="14">
        <v>29.28</v>
      </c>
    </row>
    <row r="887" spans="2:5">
      <c r="B887" s="14">
        <v>1987</v>
      </c>
      <c r="C887" s="14">
        <v>4</v>
      </c>
      <c r="D887" s="14">
        <v>3</v>
      </c>
      <c r="E887" s="14">
        <v>40.049999999999997</v>
      </c>
    </row>
    <row r="888" spans="2:5">
      <c r="B888" s="14">
        <v>1987</v>
      </c>
      <c r="C888" s="14">
        <v>4</v>
      </c>
      <c r="D888" s="14">
        <v>4</v>
      </c>
      <c r="E888" s="14">
        <v>40.659999999999997</v>
      </c>
    </row>
    <row r="889" spans="2:5">
      <c r="B889" s="14">
        <v>1987</v>
      </c>
      <c r="C889" s="14">
        <v>4</v>
      </c>
      <c r="D889" s="14">
        <v>5</v>
      </c>
      <c r="E889" s="14">
        <v>42.11</v>
      </c>
    </row>
    <row r="890" spans="2:5">
      <c r="B890" s="14">
        <v>1987</v>
      </c>
      <c r="C890" s="14">
        <v>4</v>
      </c>
      <c r="D890" s="14">
        <v>6</v>
      </c>
      <c r="E890" s="14">
        <v>40.9</v>
      </c>
    </row>
    <row r="891" spans="2:5">
      <c r="B891" s="14">
        <v>1987</v>
      </c>
      <c r="C891" s="14">
        <v>4</v>
      </c>
      <c r="D891" s="14">
        <v>7</v>
      </c>
      <c r="E891" s="14">
        <v>39.57</v>
      </c>
    </row>
    <row r="892" spans="2:5">
      <c r="B892" s="14">
        <v>1987</v>
      </c>
      <c r="C892" s="14">
        <v>4</v>
      </c>
      <c r="D892" s="14">
        <v>8</v>
      </c>
      <c r="E892" s="14">
        <v>27.95</v>
      </c>
    </row>
    <row r="893" spans="2:5">
      <c r="B893" s="14">
        <v>1987</v>
      </c>
      <c r="C893" s="14">
        <v>4</v>
      </c>
      <c r="D893" s="14">
        <v>9</v>
      </c>
      <c r="E893" s="14">
        <v>41.14</v>
      </c>
    </row>
    <row r="894" spans="2:5">
      <c r="B894" s="14">
        <v>1987</v>
      </c>
      <c r="C894" s="14">
        <v>4</v>
      </c>
      <c r="D894" s="14">
        <v>10</v>
      </c>
      <c r="E894" s="14">
        <v>43.32</v>
      </c>
    </row>
    <row r="895" spans="2:5">
      <c r="B895" s="14">
        <v>1987</v>
      </c>
      <c r="C895" s="14">
        <v>4</v>
      </c>
      <c r="D895" s="14">
        <v>11</v>
      </c>
      <c r="E895" s="14">
        <v>42.95</v>
      </c>
    </row>
    <row r="896" spans="2:5">
      <c r="B896" s="14">
        <v>1987</v>
      </c>
      <c r="C896" s="14">
        <v>4</v>
      </c>
      <c r="D896" s="14">
        <v>12</v>
      </c>
      <c r="E896" s="14">
        <v>41.26</v>
      </c>
    </row>
    <row r="897" spans="2:5">
      <c r="B897" s="14">
        <v>1987</v>
      </c>
      <c r="C897" s="14">
        <v>4</v>
      </c>
      <c r="D897" s="14">
        <v>13</v>
      </c>
      <c r="E897" s="14">
        <v>27.47</v>
      </c>
    </row>
    <row r="898" spans="2:5">
      <c r="B898" s="14">
        <v>1987</v>
      </c>
      <c r="C898" s="14">
        <v>4</v>
      </c>
      <c r="D898" s="14">
        <v>14</v>
      </c>
      <c r="E898" s="14">
        <v>44.04</v>
      </c>
    </row>
    <row r="899" spans="2:5">
      <c r="B899" s="14">
        <v>1988</v>
      </c>
      <c r="C899" s="14">
        <v>1</v>
      </c>
      <c r="D899" s="14">
        <v>1</v>
      </c>
      <c r="E899" s="14">
        <v>25.89</v>
      </c>
    </row>
    <row r="900" spans="2:5">
      <c r="B900" s="14">
        <v>1988</v>
      </c>
      <c r="C900" s="14">
        <v>1</v>
      </c>
      <c r="D900" s="14">
        <v>2</v>
      </c>
      <c r="E900" s="14">
        <v>24.93</v>
      </c>
    </row>
    <row r="901" spans="2:5">
      <c r="B901" s="14">
        <v>1988</v>
      </c>
      <c r="C901" s="14">
        <v>1</v>
      </c>
      <c r="D901" s="14">
        <v>3</v>
      </c>
      <c r="E901" s="14">
        <v>38.840000000000003</v>
      </c>
    </row>
    <row r="902" spans="2:5">
      <c r="B902" s="14">
        <v>1988</v>
      </c>
      <c r="C902" s="14">
        <v>1</v>
      </c>
      <c r="D902" s="14">
        <v>4</v>
      </c>
      <c r="E902" s="14">
        <v>36.9</v>
      </c>
    </row>
    <row r="903" spans="2:5">
      <c r="B903" s="14">
        <v>1988</v>
      </c>
      <c r="C903" s="14">
        <v>1</v>
      </c>
      <c r="D903" s="14">
        <v>5</v>
      </c>
      <c r="E903" s="14">
        <v>57.11</v>
      </c>
    </row>
    <row r="904" spans="2:5">
      <c r="B904" s="14">
        <v>1988</v>
      </c>
      <c r="C904" s="14">
        <v>1</v>
      </c>
      <c r="D904" s="14">
        <v>6</v>
      </c>
      <c r="E904" s="14">
        <v>57.47</v>
      </c>
    </row>
    <row r="905" spans="2:5">
      <c r="B905" s="14">
        <v>1988</v>
      </c>
      <c r="C905" s="14">
        <v>1</v>
      </c>
      <c r="D905" s="14">
        <v>7</v>
      </c>
      <c r="E905" s="14">
        <v>69.209999999999994</v>
      </c>
    </row>
    <row r="906" spans="2:5">
      <c r="B906" s="14">
        <v>1988</v>
      </c>
      <c r="C906" s="14">
        <v>1</v>
      </c>
      <c r="D906" s="14">
        <v>8</v>
      </c>
      <c r="E906" s="14">
        <v>60.86</v>
      </c>
    </row>
    <row r="907" spans="2:5">
      <c r="B907" s="14">
        <v>1988</v>
      </c>
      <c r="C907" s="14">
        <v>1</v>
      </c>
      <c r="D907" s="14">
        <v>9</v>
      </c>
      <c r="E907" s="14">
        <v>62.68</v>
      </c>
    </row>
    <row r="908" spans="2:5">
      <c r="B908" s="14">
        <v>1988</v>
      </c>
      <c r="C908" s="14">
        <v>1</v>
      </c>
      <c r="D908" s="14">
        <v>10</v>
      </c>
      <c r="E908" s="14">
        <v>59.29</v>
      </c>
    </row>
    <row r="909" spans="2:5">
      <c r="B909" s="14">
        <v>1988</v>
      </c>
      <c r="C909" s="14">
        <v>1</v>
      </c>
      <c r="D909" s="14">
        <v>11</v>
      </c>
      <c r="E909" s="14">
        <v>65.22</v>
      </c>
    </row>
    <row r="910" spans="2:5">
      <c r="B910" s="14">
        <v>1988</v>
      </c>
      <c r="C910" s="14">
        <v>1</v>
      </c>
      <c r="D910" s="14">
        <v>12</v>
      </c>
      <c r="E910" s="14">
        <v>65.94</v>
      </c>
    </row>
    <row r="911" spans="2:5">
      <c r="B911" s="14">
        <v>1988</v>
      </c>
      <c r="C911" s="14">
        <v>1</v>
      </c>
      <c r="D911" s="14">
        <v>13</v>
      </c>
      <c r="E911" s="14">
        <v>71.39</v>
      </c>
    </row>
    <row r="912" spans="2:5">
      <c r="B912" s="14">
        <v>1988</v>
      </c>
      <c r="C912" s="14">
        <v>1</v>
      </c>
      <c r="D912" s="14">
        <v>14</v>
      </c>
      <c r="E912" s="14">
        <v>63.4</v>
      </c>
    </row>
    <row r="913" spans="2:5">
      <c r="B913" s="14">
        <v>1988</v>
      </c>
      <c r="C913" s="14">
        <v>2</v>
      </c>
      <c r="D913" s="14">
        <v>1</v>
      </c>
      <c r="E913" s="14">
        <v>24.08</v>
      </c>
    </row>
    <row r="914" spans="2:5">
      <c r="B914" s="14">
        <v>1988</v>
      </c>
      <c r="C914" s="14">
        <v>2</v>
      </c>
      <c r="D914" s="14">
        <v>2</v>
      </c>
      <c r="E914" s="14">
        <v>26.01</v>
      </c>
    </row>
    <row r="915" spans="2:5">
      <c r="B915" s="14">
        <v>1988</v>
      </c>
      <c r="C915" s="14">
        <v>2</v>
      </c>
      <c r="D915" s="14">
        <v>3</v>
      </c>
      <c r="E915" s="14">
        <v>33.76</v>
      </c>
    </row>
    <row r="916" spans="2:5">
      <c r="B916" s="14">
        <v>1988</v>
      </c>
      <c r="C916" s="14">
        <v>2</v>
      </c>
      <c r="D916" s="14">
        <v>4</v>
      </c>
      <c r="E916" s="14">
        <v>44.29</v>
      </c>
    </row>
    <row r="917" spans="2:5">
      <c r="B917" s="14">
        <v>1988</v>
      </c>
      <c r="C917" s="14">
        <v>2</v>
      </c>
      <c r="D917" s="14">
        <v>5</v>
      </c>
      <c r="E917" s="14">
        <v>47.43</v>
      </c>
    </row>
    <row r="918" spans="2:5">
      <c r="B918" s="14">
        <v>1988</v>
      </c>
      <c r="C918" s="14">
        <v>2</v>
      </c>
      <c r="D918" s="14">
        <v>6</v>
      </c>
      <c r="E918" s="14">
        <v>70.180000000000007</v>
      </c>
    </row>
    <row r="919" spans="2:5">
      <c r="B919" s="14">
        <v>1988</v>
      </c>
      <c r="C919" s="14">
        <v>2</v>
      </c>
      <c r="D919" s="14">
        <v>7</v>
      </c>
      <c r="E919" s="14">
        <v>60.98</v>
      </c>
    </row>
    <row r="920" spans="2:5">
      <c r="B920" s="14">
        <v>1988</v>
      </c>
      <c r="C920" s="14">
        <v>2</v>
      </c>
      <c r="D920" s="14">
        <v>8</v>
      </c>
      <c r="E920" s="14">
        <v>62.92</v>
      </c>
    </row>
    <row r="921" spans="2:5">
      <c r="B921" s="14">
        <v>1988</v>
      </c>
      <c r="C921" s="14">
        <v>2</v>
      </c>
      <c r="D921" s="14">
        <v>9</v>
      </c>
      <c r="E921" s="14">
        <v>65.34</v>
      </c>
    </row>
    <row r="922" spans="2:5">
      <c r="B922" s="14">
        <v>1988</v>
      </c>
      <c r="C922" s="14">
        <v>2</v>
      </c>
      <c r="D922" s="14">
        <v>10</v>
      </c>
      <c r="E922" s="14">
        <v>56.75</v>
      </c>
    </row>
    <row r="923" spans="2:5">
      <c r="B923" s="14">
        <v>1988</v>
      </c>
      <c r="C923" s="14">
        <v>2</v>
      </c>
      <c r="D923" s="14">
        <v>11</v>
      </c>
      <c r="E923" s="14">
        <v>57.11</v>
      </c>
    </row>
    <row r="924" spans="2:5">
      <c r="B924" s="14">
        <v>1988</v>
      </c>
      <c r="C924" s="14">
        <v>2</v>
      </c>
      <c r="D924" s="14">
        <v>12</v>
      </c>
      <c r="E924" s="14">
        <v>70.66</v>
      </c>
    </row>
    <row r="925" spans="2:5">
      <c r="B925" s="14">
        <v>1988</v>
      </c>
      <c r="C925" s="14">
        <v>2</v>
      </c>
      <c r="D925" s="14">
        <v>13</v>
      </c>
      <c r="E925" s="14">
        <v>68.489999999999995</v>
      </c>
    </row>
    <row r="926" spans="2:5">
      <c r="B926" s="14">
        <v>1988</v>
      </c>
      <c r="C926" s="14">
        <v>2</v>
      </c>
      <c r="D926" s="14">
        <v>14</v>
      </c>
      <c r="E926" s="14">
        <v>69.819999999999993</v>
      </c>
    </row>
    <row r="927" spans="2:5">
      <c r="B927" s="14">
        <v>1988</v>
      </c>
      <c r="C927" s="14">
        <v>3</v>
      </c>
      <c r="D927" s="14">
        <v>1</v>
      </c>
      <c r="E927" s="14">
        <v>29.64</v>
      </c>
    </row>
    <row r="928" spans="2:5">
      <c r="B928" s="14">
        <v>1988</v>
      </c>
      <c r="C928" s="14">
        <v>3</v>
      </c>
      <c r="D928" s="14">
        <v>2</v>
      </c>
      <c r="E928" s="14">
        <v>27.1</v>
      </c>
    </row>
    <row r="929" spans="2:5">
      <c r="B929" s="14">
        <v>1988</v>
      </c>
      <c r="C929" s="14">
        <v>3</v>
      </c>
      <c r="D929" s="14">
        <v>3</v>
      </c>
      <c r="E929" s="14">
        <v>45.37</v>
      </c>
    </row>
    <row r="930" spans="2:5">
      <c r="B930" s="14">
        <v>1988</v>
      </c>
      <c r="C930" s="14">
        <v>3</v>
      </c>
      <c r="D930" s="14">
        <v>4</v>
      </c>
      <c r="E930" s="14">
        <v>65.7</v>
      </c>
    </row>
    <row r="931" spans="2:5">
      <c r="B931" s="14">
        <v>1988</v>
      </c>
      <c r="C931" s="14">
        <v>3</v>
      </c>
      <c r="D931" s="14">
        <v>5</v>
      </c>
      <c r="E931" s="14">
        <v>61.23</v>
      </c>
    </row>
    <row r="932" spans="2:5">
      <c r="B932" s="14">
        <v>1988</v>
      </c>
      <c r="C932" s="14">
        <v>3</v>
      </c>
      <c r="D932" s="14">
        <v>6</v>
      </c>
      <c r="E932" s="14">
        <v>67.760000000000005</v>
      </c>
    </row>
    <row r="933" spans="2:5">
      <c r="B933" s="14">
        <v>1988</v>
      </c>
      <c r="C933" s="14">
        <v>3</v>
      </c>
      <c r="D933" s="14">
        <v>7</v>
      </c>
      <c r="E933" s="14">
        <v>60.38</v>
      </c>
    </row>
    <row r="934" spans="2:5">
      <c r="B934" s="14">
        <v>1988</v>
      </c>
      <c r="C934" s="14">
        <v>3</v>
      </c>
      <c r="D934" s="14">
        <v>8</v>
      </c>
      <c r="E934" s="14">
        <v>66.430000000000007</v>
      </c>
    </row>
    <row r="935" spans="2:5">
      <c r="B935" s="14">
        <v>1988</v>
      </c>
      <c r="C935" s="14">
        <v>3</v>
      </c>
      <c r="D935" s="14">
        <v>9</v>
      </c>
      <c r="E935" s="14">
        <v>50.34</v>
      </c>
    </row>
    <row r="936" spans="2:5">
      <c r="B936" s="14">
        <v>1988</v>
      </c>
      <c r="C936" s="14">
        <v>3</v>
      </c>
      <c r="D936" s="14">
        <v>10</v>
      </c>
      <c r="E936" s="14">
        <v>65.58</v>
      </c>
    </row>
    <row r="937" spans="2:5">
      <c r="B937" s="14">
        <v>1988</v>
      </c>
      <c r="C937" s="14">
        <v>3</v>
      </c>
      <c r="D937" s="14">
        <v>11</v>
      </c>
      <c r="E937" s="14">
        <v>67.03</v>
      </c>
    </row>
    <row r="938" spans="2:5">
      <c r="B938" s="14">
        <v>1988</v>
      </c>
      <c r="C938" s="14">
        <v>3</v>
      </c>
      <c r="D938" s="14">
        <v>12</v>
      </c>
      <c r="E938" s="14">
        <v>56.26</v>
      </c>
    </row>
    <row r="939" spans="2:5">
      <c r="B939" s="14">
        <v>1988</v>
      </c>
      <c r="C939" s="14">
        <v>3</v>
      </c>
      <c r="D939" s="14">
        <v>13</v>
      </c>
      <c r="E939" s="14">
        <v>67.52</v>
      </c>
    </row>
    <row r="940" spans="2:5">
      <c r="B940" s="14">
        <v>1988</v>
      </c>
      <c r="C940" s="14">
        <v>3</v>
      </c>
      <c r="D940" s="14">
        <v>14</v>
      </c>
      <c r="E940" s="14">
        <v>54.81</v>
      </c>
    </row>
    <row r="941" spans="2:5">
      <c r="B941" s="14">
        <v>1988</v>
      </c>
      <c r="C941" s="14">
        <v>4</v>
      </c>
      <c r="D941" s="14">
        <v>1</v>
      </c>
      <c r="E941" s="14">
        <v>32.31</v>
      </c>
    </row>
    <row r="942" spans="2:5">
      <c r="B942" s="14">
        <v>1988</v>
      </c>
      <c r="C942" s="14">
        <v>4</v>
      </c>
      <c r="D942" s="14">
        <v>2</v>
      </c>
      <c r="E942" s="14">
        <v>30.25</v>
      </c>
    </row>
    <row r="943" spans="2:5">
      <c r="B943" s="14">
        <v>1988</v>
      </c>
      <c r="C943" s="14">
        <v>4</v>
      </c>
      <c r="D943" s="14">
        <v>3</v>
      </c>
      <c r="E943" s="14">
        <v>45.86</v>
      </c>
    </row>
    <row r="944" spans="2:5">
      <c r="B944" s="14">
        <v>1988</v>
      </c>
      <c r="C944" s="14">
        <v>4</v>
      </c>
      <c r="D944" s="14">
        <v>4</v>
      </c>
      <c r="E944" s="14">
        <v>45.01</v>
      </c>
    </row>
    <row r="945" spans="2:5">
      <c r="B945" s="14">
        <v>1988</v>
      </c>
      <c r="C945" s="14">
        <v>4</v>
      </c>
      <c r="D945" s="14">
        <v>5</v>
      </c>
      <c r="E945" s="14">
        <v>63.4</v>
      </c>
    </row>
    <row r="946" spans="2:5">
      <c r="B946" s="14">
        <v>1988</v>
      </c>
      <c r="C946" s="14">
        <v>4</v>
      </c>
      <c r="D946" s="14">
        <v>6</v>
      </c>
      <c r="E946" s="14">
        <v>64.86</v>
      </c>
    </row>
    <row r="947" spans="2:5">
      <c r="B947" s="14">
        <v>1988</v>
      </c>
      <c r="C947" s="14">
        <v>4</v>
      </c>
      <c r="D947" s="14">
        <v>7</v>
      </c>
      <c r="E947" s="14">
        <v>62.07</v>
      </c>
    </row>
    <row r="948" spans="2:5">
      <c r="B948" s="14">
        <v>1988</v>
      </c>
      <c r="C948" s="14">
        <v>4</v>
      </c>
      <c r="D948" s="14">
        <v>8</v>
      </c>
      <c r="E948" s="14">
        <v>61.47</v>
      </c>
    </row>
    <row r="949" spans="2:5">
      <c r="B949" s="14">
        <v>1988</v>
      </c>
      <c r="C949" s="14">
        <v>4</v>
      </c>
      <c r="D949" s="14">
        <v>9</v>
      </c>
      <c r="E949" s="14">
        <v>63.28</v>
      </c>
    </row>
    <row r="950" spans="2:5">
      <c r="B950" s="14">
        <v>1988</v>
      </c>
      <c r="C950" s="14">
        <v>4</v>
      </c>
      <c r="D950" s="14">
        <v>10</v>
      </c>
      <c r="E950" s="14">
        <v>55.78</v>
      </c>
    </row>
    <row r="951" spans="2:5">
      <c r="B951" s="14">
        <v>1988</v>
      </c>
      <c r="C951" s="14">
        <v>4</v>
      </c>
      <c r="D951" s="14">
        <v>11</v>
      </c>
      <c r="E951" s="14">
        <v>54.69</v>
      </c>
    </row>
    <row r="952" spans="2:5">
      <c r="B952" s="14">
        <v>1988</v>
      </c>
      <c r="C952" s="14">
        <v>4</v>
      </c>
      <c r="D952" s="14">
        <v>12</v>
      </c>
      <c r="E952" s="14">
        <v>58.93</v>
      </c>
    </row>
    <row r="953" spans="2:5">
      <c r="B953" s="14">
        <v>1988</v>
      </c>
      <c r="C953" s="14">
        <v>4</v>
      </c>
      <c r="D953" s="14">
        <v>13</v>
      </c>
      <c r="E953" s="14">
        <v>64.61</v>
      </c>
    </row>
    <row r="954" spans="2:5">
      <c r="B954" s="14">
        <v>1988</v>
      </c>
      <c r="C954" s="14">
        <v>4</v>
      </c>
      <c r="D954" s="14">
        <v>14</v>
      </c>
      <c r="E954" s="14">
        <v>68</v>
      </c>
    </row>
    <row r="955" spans="2:5">
      <c r="B955" s="14">
        <v>1989</v>
      </c>
      <c r="C955" s="14">
        <v>1</v>
      </c>
      <c r="D955" s="14">
        <v>1</v>
      </c>
      <c r="E955" s="14">
        <v>14.28</v>
      </c>
    </row>
    <row r="956" spans="2:5">
      <c r="B956" s="14">
        <v>1989</v>
      </c>
      <c r="C956" s="14">
        <v>1</v>
      </c>
      <c r="D956" s="14">
        <v>2</v>
      </c>
      <c r="E956" s="14">
        <v>20.329999999999998</v>
      </c>
    </row>
    <row r="957" spans="2:5">
      <c r="B957" s="14">
        <v>1989</v>
      </c>
      <c r="C957" s="14">
        <v>1</v>
      </c>
      <c r="D957" s="14">
        <v>3</v>
      </c>
      <c r="E957" s="14">
        <v>28.92</v>
      </c>
    </row>
    <row r="958" spans="2:5">
      <c r="B958" s="14">
        <v>1989</v>
      </c>
      <c r="C958" s="14">
        <v>1</v>
      </c>
      <c r="D958" s="14">
        <v>4</v>
      </c>
      <c r="E958" s="14">
        <v>34.85</v>
      </c>
    </row>
    <row r="959" spans="2:5">
      <c r="B959" s="14">
        <v>1989</v>
      </c>
      <c r="C959" s="14">
        <v>1</v>
      </c>
      <c r="D959" s="14">
        <v>5</v>
      </c>
      <c r="E959" s="14">
        <v>39.32</v>
      </c>
    </row>
    <row r="960" spans="2:5">
      <c r="B960" s="14">
        <v>1989</v>
      </c>
      <c r="C960" s="14">
        <v>1</v>
      </c>
      <c r="D960" s="14">
        <v>6</v>
      </c>
      <c r="E960" s="14">
        <v>41.62</v>
      </c>
    </row>
    <row r="961" spans="2:5">
      <c r="B961" s="14">
        <v>1989</v>
      </c>
      <c r="C961" s="14">
        <v>1</v>
      </c>
      <c r="D961" s="14">
        <v>7</v>
      </c>
      <c r="E961" s="14">
        <v>40.049999999999997</v>
      </c>
    </row>
    <row r="962" spans="2:5">
      <c r="B962" s="14">
        <v>1989</v>
      </c>
      <c r="C962" s="14">
        <v>1</v>
      </c>
      <c r="D962" s="14">
        <v>8</v>
      </c>
      <c r="E962" s="14">
        <v>44.89</v>
      </c>
    </row>
    <row r="963" spans="2:5">
      <c r="B963" s="14">
        <v>1989</v>
      </c>
      <c r="C963" s="14">
        <v>1</v>
      </c>
      <c r="D963" s="14">
        <v>9</v>
      </c>
      <c r="E963" s="14">
        <v>41.87</v>
      </c>
    </row>
    <row r="964" spans="2:5">
      <c r="B964" s="14">
        <v>1989</v>
      </c>
      <c r="C964" s="14">
        <v>1</v>
      </c>
      <c r="D964" s="14">
        <v>10</v>
      </c>
      <c r="E964" s="14">
        <v>37.630000000000003</v>
      </c>
    </row>
    <row r="965" spans="2:5">
      <c r="B965" s="14">
        <v>1989</v>
      </c>
      <c r="C965" s="14">
        <v>1</v>
      </c>
      <c r="D965" s="14">
        <v>11</v>
      </c>
      <c r="E965" s="14">
        <v>39.450000000000003</v>
      </c>
    </row>
    <row r="966" spans="2:5">
      <c r="B966" s="14">
        <v>1989</v>
      </c>
      <c r="C966" s="14">
        <v>1</v>
      </c>
      <c r="D966" s="14">
        <v>12</v>
      </c>
      <c r="E966" s="14">
        <v>37.51</v>
      </c>
    </row>
    <row r="967" spans="2:5">
      <c r="B967" s="14">
        <v>1989</v>
      </c>
      <c r="C967" s="14">
        <v>1</v>
      </c>
      <c r="D967" s="14">
        <v>13</v>
      </c>
      <c r="E967" s="14">
        <v>36.06</v>
      </c>
    </row>
    <row r="968" spans="2:5">
      <c r="B968" s="14">
        <v>1989</v>
      </c>
      <c r="C968" s="14">
        <v>1</v>
      </c>
      <c r="D968" s="14">
        <v>14</v>
      </c>
      <c r="E968" s="14">
        <v>42.83</v>
      </c>
    </row>
    <row r="969" spans="2:5">
      <c r="B969" s="14">
        <v>1989</v>
      </c>
      <c r="C969" s="14">
        <v>2</v>
      </c>
      <c r="D969" s="14">
        <v>1</v>
      </c>
      <c r="E969" s="14">
        <v>15.37</v>
      </c>
    </row>
    <row r="970" spans="2:5">
      <c r="B970" s="14">
        <v>1989</v>
      </c>
      <c r="C970" s="14">
        <v>2</v>
      </c>
      <c r="D970" s="14">
        <v>2</v>
      </c>
      <c r="E970" s="14">
        <v>15.85</v>
      </c>
    </row>
    <row r="971" spans="2:5">
      <c r="B971" s="14">
        <v>1989</v>
      </c>
      <c r="C971" s="14">
        <v>2</v>
      </c>
      <c r="D971" s="14">
        <v>3</v>
      </c>
      <c r="E971" s="14">
        <v>30.98</v>
      </c>
    </row>
    <row r="972" spans="2:5">
      <c r="B972" s="14">
        <v>1989</v>
      </c>
      <c r="C972" s="14">
        <v>2</v>
      </c>
      <c r="D972" s="14">
        <v>4</v>
      </c>
      <c r="E972" s="14">
        <v>37.99</v>
      </c>
    </row>
    <row r="973" spans="2:5">
      <c r="B973" s="14">
        <v>1989</v>
      </c>
      <c r="C973" s="14">
        <v>2</v>
      </c>
      <c r="D973" s="14">
        <v>5</v>
      </c>
      <c r="E973" s="14">
        <v>38.72</v>
      </c>
    </row>
    <row r="974" spans="2:5">
      <c r="B974" s="14">
        <v>1989</v>
      </c>
      <c r="C974" s="14">
        <v>2</v>
      </c>
      <c r="D974" s="14">
        <v>6</v>
      </c>
      <c r="E974" s="14">
        <v>47.55</v>
      </c>
    </row>
    <row r="975" spans="2:5">
      <c r="B975" s="14">
        <v>1989</v>
      </c>
      <c r="C975" s="14">
        <v>2</v>
      </c>
      <c r="D975" s="14">
        <v>7</v>
      </c>
      <c r="E975" s="14">
        <v>45.62</v>
      </c>
    </row>
    <row r="976" spans="2:5">
      <c r="B976" s="14">
        <v>1989</v>
      </c>
      <c r="C976" s="14">
        <v>2</v>
      </c>
      <c r="D976" s="14">
        <v>8</v>
      </c>
      <c r="E976" s="14">
        <v>37.630000000000003</v>
      </c>
    </row>
    <row r="977" spans="2:5">
      <c r="B977" s="14">
        <v>1989</v>
      </c>
      <c r="C977" s="14">
        <v>2</v>
      </c>
      <c r="D977" s="14">
        <v>9</v>
      </c>
      <c r="E977" s="14">
        <v>44.41</v>
      </c>
    </row>
    <row r="978" spans="2:5">
      <c r="B978" s="14">
        <v>1989</v>
      </c>
      <c r="C978" s="14">
        <v>2</v>
      </c>
      <c r="D978" s="14">
        <v>10</v>
      </c>
      <c r="E978" s="14">
        <v>43.2</v>
      </c>
    </row>
    <row r="979" spans="2:5">
      <c r="B979" s="14">
        <v>1989</v>
      </c>
      <c r="C979" s="14">
        <v>2</v>
      </c>
      <c r="D979" s="14">
        <v>11</v>
      </c>
      <c r="E979" s="14">
        <v>32.19</v>
      </c>
    </row>
    <row r="980" spans="2:5">
      <c r="B980" s="14">
        <v>1989</v>
      </c>
      <c r="C980" s="14">
        <v>2</v>
      </c>
      <c r="D980" s="14">
        <v>12</v>
      </c>
      <c r="E980" s="14">
        <v>41.87</v>
      </c>
    </row>
    <row r="981" spans="2:5">
      <c r="B981" s="14">
        <v>1989</v>
      </c>
      <c r="C981" s="14">
        <v>2</v>
      </c>
      <c r="D981" s="14">
        <v>13</v>
      </c>
      <c r="E981" s="14">
        <v>42.35</v>
      </c>
    </row>
    <row r="982" spans="2:5">
      <c r="B982" s="14">
        <v>1989</v>
      </c>
      <c r="C982" s="14">
        <v>2</v>
      </c>
      <c r="D982" s="14">
        <v>14</v>
      </c>
      <c r="E982" s="14">
        <v>49</v>
      </c>
    </row>
    <row r="983" spans="2:5">
      <c r="B983" s="14">
        <v>1989</v>
      </c>
      <c r="C983" s="14">
        <v>3</v>
      </c>
      <c r="D983" s="14">
        <v>1</v>
      </c>
      <c r="E983" s="14">
        <v>18.39</v>
      </c>
    </row>
    <row r="984" spans="2:5">
      <c r="B984" s="14">
        <v>1989</v>
      </c>
      <c r="C984" s="14">
        <v>3</v>
      </c>
      <c r="D984" s="14">
        <v>2</v>
      </c>
      <c r="E984" s="14">
        <v>16.09</v>
      </c>
    </row>
    <row r="985" spans="2:5">
      <c r="B985" s="14">
        <v>1989</v>
      </c>
      <c r="C985" s="14">
        <v>3</v>
      </c>
      <c r="D985" s="14">
        <v>3</v>
      </c>
      <c r="E985" s="14">
        <v>37.75</v>
      </c>
    </row>
    <row r="986" spans="2:5">
      <c r="B986" s="14">
        <v>1989</v>
      </c>
      <c r="C986" s="14">
        <v>3</v>
      </c>
      <c r="D986" s="14">
        <v>4</v>
      </c>
      <c r="E986" s="14">
        <v>42.11</v>
      </c>
    </row>
    <row r="987" spans="2:5">
      <c r="B987" s="14">
        <v>1989</v>
      </c>
      <c r="C987" s="14">
        <v>3</v>
      </c>
      <c r="D987" s="14">
        <v>5</v>
      </c>
      <c r="E987" s="14">
        <v>37.270000000000003</v>
      </c>
    </row>
    <row r="988" spans="2:5">
      <c r="B988" s="14">
        <v>1989</v>
      </c>
      <c r="C988" s="14">
        <v>3</v>
      </c>
      <c r="D988" s="14">
        <v>6</v>
      </c>
      <c r="E988" s="14">
        <v>43.8</v>
      </c>
    </row>
    <row r="989" spans="2:5">
      <c r="B989" s="14">
        <v>1989</v>
      </c>
      <c r="C989" s="14">
        <v>3</v>
      </c>
      <c r="D989" s="14">
        <v>7</v>
      </c>
      <c r="E989" s="14">
        <v>37.99</v>
      </c>
    </row>
    <row r="990" spans="2:5">
      <c r="B990" s="14">
        <v>1989</v>
      </c>
      <c r="C990" s="14">
        <v>3</v>
      </c>
      <c r="D990" s="14">
        <v>8</v>
      </c>
      <c r="E990" s="14">
        <v>47.67</v>
      </c>
    </row>
    <row r="991" spans="2:5">
      <c r="B991" s="14">
        <v>1989</v>
      </c>
      <c r="C991" s="14">
        <v>3</v>
      </c>
      <c r="D991" s="14">
        <v>9</v>
      </c>
      <c r="E991" s="14">
        <v>39.32</v>
      </c>
    </row>
    <row r="992" spans="2:5">
      <c r="B992" s="14">
        <v>1989</v>
      </c>
      <c r="C992" s="14">
        <v>3</v>
      </c>
      <c r="D992" s="14">
        <v>10</v>
      </c>
      <c r="E992" s="14">
        <v>47.19</v>
      </c>
    </row>
    <row r="993" spans="2:5">
      <c r="B993" s="14">
        <v>1989</v>
      </c>
      <c r="C993" s="14">
        <v>3</v>
      </c>
      <c r="D993" s="14">
        <v>11</v>
      </c>
      <c r="E993" s="14">
        <v>40.409999999999997</v>
      </c>
    </row>
    <row r="994" spans="2:5">
      <c r="B994" s="14">
        <v>1989</v>
      </c>
      <c r="C994" s="14">
        <v>3</v>
      </c>
      <c r="D994" s="14">
        <v>12</v>
      </c>
      <c r="E994" s="14">
        <v>38.96</v>
      </c>
    </row>
    <row r="995" spans="2:5">
      <c r="B995" s="14">
        <v>1989</v>
      </c>
      <c r="C995" s="14">
        <v>3</v>
      </c>
      <c r="D995" s="14">
        <v>13</v>
      </c>
      <c r="E995" s="14">
        <v>37.630000000000003</v>
      </c>
    </row>
    <row r="996" spans="2:5">
      <c r="B996" s="14">
        <v>1989</v>
      </c>
      <c r="C996" s="14">
        <v>3</v>
      </c>
      <c r="D996" s="14">
        <v>14</v>
      </c>
      <c r="E996" s="14">
        <v>43.2</v>
      </c>
    </row>
    <row r="997" spans="2:5">
      <c r="B997" s="14">
        <v>1989</v>
      </c>
      <c r="C997" s="14">
        <v>4</v>
      </c>
      <c r="D997" s="14">
        <v>1</v>
      </c>
      <c r="E997" s="14">
        <v>21.3</v>
      </c>
    </row>
    <row r="998" spans="2:5">
      <c r="B998" s="14">
        <v>1989</v>
      </c>
      <c r="C998" s="14">
        <v>4</v>
      </c>
      <c r="D998" s="14">
        <v>2</v>
      </c>
      <c r="E998" s="14">
        <v>20.09</v>
      </c>
    </row>
    <row r="999" spans="2:5">
      <c r="B999" s="14">
        <v>1989</v>
      </c>
      <c r="C999" s="14">
        <v>4</v>
      </c>
      <c r="D999" s="14">
        <v>3</v>
      </c>
      <c r="E999" s="14">
        <v>41.26</v>
      </c>
    </row>
    <row r="1000" spans="2:5">
      <c r="B1000" s="14">
        <v>1989</v>
      </c>
      <c r="C1000" s="14">
        <v>4</v>
      </c>
      <c r="D1000" s="14">
        <v>4</v>
      </c>
      <c r="E1000" s="14">
        <v>35.090000000000003</v>
      </c>
    </row>
    <row r="1001" spans="2:5">
      <c r="B1001" s="14">
        <v>1989</v>
      </c>
      <c r="C1001" s="14">
        <v>4</v>
      </c>
      <c r="D1001" s="14">
        <v>5</v>
      </c>
      <c r="E1001" s="14">
        <v>42.83</v>
      </c>
    </row>
    <row r="1002" spans="2:5">
      <c r="B1002" s="14">
        <v>1989</v>
      </c>
      <c r="C1002" s="14">
        <v>4</v>
      </c>
      <c r="D1002" s="14">
        <v>6</v>
      </c>
      <c r="E1002" s="14">
        <v>36.78</v>
      </c>
    </row>
    <row r="1003" spans="2:5">
      <c r="B1003" s="14">
        <v>1989</v>
      </c>
      <c r="C1003" s="14">
        <v>4</v>
      </c>
      <c r="D1003" s="14">
        <v>7</v>
      </c>
      <c r="E1003" s="14">
        <v>37.630000000000003</v>
      </c>
    </row>
    <row r="1004" spans="2:5">
      <c r="B1004" s="14">
        <v>1989</v>
      </c>
      <c r="C1004" s="14">
        <v>4</v>
      </c>
      <c r="D1004" s="14">
        <v>8</v>
      </c>
      <c r="E1004" s="14">
        <v>39.81</v>
      </c>
    </row>
    <row r="1005" spans="2:5">
      <c r="B1005" s="14">
        <v>1989</v>
      </c>
      <c r="C1005" s="14">
        <v>4</v>
      </c>
      <c r="D1005" s="14">
        <v>9</v>
      </c>
      <c r="E1005" s="14">
        <v>39.32</v>
      </c>
    </row>
    <row r="1006" spans="2:5">
      <c r="B1006" s="14">
        <v>1989</v>
      </c>
      <c r="C1006" s="14">
        <v>4</v>
      </c>
      <c r="D1006" s="14">
        <v>10</v>
      </c>
      <c r="E1006" s="14">
        <v>34.85</v>
      </c>
    </row>
    <row r="1007" spans="2:5">
      <c r="B1007" s="14">
        <v>1989</v>
      </c>
      <c r="C1007" s="14">
        <v>4</v>
      </c>
      <c r="D1007" s="14">
        <v>11</v>
      </c>
      <c r="E1007" s="14">
        <v>39.32</v>
      </c>
    </row>
    <row r="1008" spans="2:5">
      <c r="B1008" s="14">
        <v>1989</v>
      </c>
      <c r="C1008" s="14">
        <v>4</v>
      </c>
      <c r="D1008" s="14">
        <v>12</v>
      </c>
      <c r="E1008" s="14">
        <v>36.42</v>
      </c>
    </row>
    <row r="1009" spans="2:5">
      <c r="B1009" s="14">
        <v>1989</v>
      </c>
      <c r="C1009" s="14">
        <v>4</v>
      </c>
      <c r="D1009" s="14">
        <v>13</v>
      </c>
      <c r="E1009" s="14">
        <v>33.64</v>
      </c>
    </row>
    <row r="1010" spans="2:5">
      <c r="B1010" s="14">
        <v>1989</v>
      </c>
      <c r="C1010" s="14">
        <v>4</v>
      </c>
      <c r="D1010" s="14">
        <v>14</v>
      </c>
      <c r="E1010" s="14">
        <v>48.4</v>
      </c>
    </row>
    <row r="1011" spans="2:5">
      <c r="B1011" s="14">
        <v>1990</v>
      </c>
      <c r="C1011" s="14">
        <v>1</v>
      </c>
      <c r="D1011" s="14">
        <v>1</v>
      </c>
      <c r="E1011" s="14">
        <v>25.05</v>
      </c>
    </row>
    <row r="1012" spans="2:5">
      <c r="B1012" s="14">
        <v>1990</v>
      </c>
      <c r="C1012" s="14">
        <v>1</v>
      </c>
      <c r="D1012" s="14">
        <v>2</v>
      </c>
      <c r="E1012" s="14">
        <v>23.11</v>
      </c>
    </row>
    <row r="1013" spans="2:5">
      <c r="B1013" s="14">
        <v>1990</v>
      </c>
      <c r="C1013" s="14">
        <v>1</v>
      </c>
      <c r="D1013" s="14">
        <v>3</v>
      </c>
      <c r="E1013" s="14">
        <v>36.299999999999997</v>
      </c>
    </row>
    <row r="1014" spans="2:5">
      <c r="B1014" s="14">
        <v>1990</v>
      </c>
      <c r="C1014" s="14">
        <v>1</v>
      </c>
      <c r="D1014" s="14">
        <v>4</v>
      </c>
      <c r="E1014" s="14">
        <v>38.96</v>
      </c>
    </row>
    <row r="1015" spans="2:5">
      <c r="B1015" s="14">
        <v>1990</v>
      </c>
      <c r="C1015" s="14">
        <v>1</v>
      </c>
      <c r="D1015" s="14">
        <v>5</v>
      </c>
      <c r="E1015" s="14">
        <v>45.13</v>
      </c>
    </row>
    <row r="1016" spans="2:5">
      <c r="B1016" s="14">
        <v>1990</v>
      </c>
      <c r="C1016" s="14">
        <v>1</v>
      </c>
      <c r="D1016" s="14">
        <v>6</v>
      </c>
      <c r="E1016" s="14">
        <v>46.83</v>
      </c>
    </row>
    <row r="1017" spans="2:5">
      <c r="B1017" s="14">
        <v>1990</v>
      </c>
      <c r="C1017" s="14">
        <v>1</v>
      </c>
      <c r="D1017" s="14">
        <v>7</v>
      </c>
      <c r="E1017" s="14">
        <v>38.96</v>
      </c>
    </row>
    <row r="1018" spans="2:5">
      <c r="B1018" s="14">
        <v>1990</v>
      </c>
      <c r="C1018" s="14">
        <v>1</v>
      </c>
      <c r="D1018" s="14">
        <v>8</v>
      </c>
      <c r="E1018" s="14">
        <v>48.76</v>
      </c>
    </row>
    <row r="1019" spans="2:5">
      <c r="B1019" s="14">
        <v>1990</v>
      </c>
      <c r="C1019" s="14">
        <v>1</v>
      </c>
      <c r="D1019" s="14">
        <v>9</v>
      </c>
      <c r="E1019" s="14">
        <v>52.51</v>
      </c>
    </row>
    <row r="1020" spans="2:5">
      <c r="B1020" s="14">
        <v>1990</v>
      </c>
      <c r="C1020" s="14">
        <v>1</v>
      </c>
      <c r="D1020" s="14">
        <v>10</v>
      </c>
      <c r="E1020" s="14">
        <v>50.82</v>
      </c>
    </row>
    <row r="1021" spans="2:5">
      <c r="B1021" s="14">
        <v>1990</v>
      </c>
      <c r="C1021" s="14">
        <v>1</v>
      </c>
      <c r="D1021" s="14">
        <v>11</v>
      </c>
      <c r="E1021" s="14">
        <v>45.01</v>
      </c>
    </row>
    <row r="1022" spans="2:5">
      <c r="B1022" s="14">
        <v>1990</v>
      </c>
      <c r="C1022" s="14">
        <v>1</v>
      </c>
      <c r="D1022" s="14">
        <v>12</v>
      </c>
      <c r="E1022" s="14">
        <v>51.18</v>
      </c>
    </row>
    <row r="1023" spans="2:5">
      <c r="B1023" s="14">
        <v>1990</v>
      </c>
      <c r="C1023" s="14">
        <v>1</v>
      </c>
      <c r="D1023" s="14">
        <v>13</v>
      </c>
      <c r="E1023" s="14">
        <v>28.19</v>
      </c>
    </row>
    <row r="1024" spans="2:5">
      <c r="B1024" s="14">
        <v>1990</v>
      </c>
      <c r="C1024" s="14">
        <v>1</v>
      </c>
      <c r="D1024" s="14">
        <v>14</v>
      </c>
      <c r="E1024" s="14">
        <v>52.27</v>
      </c>
    </row>
    <row r="1025" spans="2:5">
      <c r="B1025" s="14">
        <v>1990</v>
      </c>
      <c r="C1025" s="14">
        <v>2</v>
      </c>
      <c r="D1025" s="14">
        <v>1</v>
      </c>
      <c r="E1025" s="14">
        <v>22.75</v>
      </c>
    </row>
    <row r="1026" spans="2:5">
      <c r="B1026" s="14">
        <v>1990</v>
      </c>
      <c r="C1026" s="14">
        <v>2</v>
      </c>
      <c r="D1026" s="14">
        <v>2</v>
      </c>
      <c r="E1026" s="14">
        <v>25.89</v>
      </c>
    </row>
    <row r="1027" spans="2:5">
      <c r="B1027" s="14">
        <v>1990</v>
      </c>
      <c r="C1027" s="14">
        <v>2</v>
      </c>
      <c r="D1027" s="14">
        <v>3</v>
      </c>
      <c r="E1027" s="14">
        <v>35.450000000000003</v>
      </c>
    </row>
    <row r="1028" spans="2:5">
      <c r="B1028" s="14">
        <v>1990</v>
      </c>
      <c r="C1028" s="14">
        <v>2</v>
      </c>
      <c r="D1028" s="14">
        <v>4</v>
      </c>
      <c r="E1028" s="14">
        <v>47.43</v>
      </c>
    </row>
    <row r="1029" spans="2:5">
      <c r="B1029" s="14">
        <v>1990</v>
      </c>
      <c r="C1029" s="14">
        <v>2</v>
      </c>
      <c r="D1029" s="14">
        <v>5</v>
      </c>
      <c r="E1029" s="14">
        <v>51.42</v>
      </c>
    </row>
    <row r="1030" spans="2:5">
      <c r="B1030" s="14">
        <v>1990</v>
      </c>
      <c r="C1030" s="14">
        <v>2</v>
      </c>
      <c r="D1030" s="14">
        <v>6</v>
      </c>
      <c r="E1030" s="14">
        <v>49.97</v>
      </c>
    </row>
    <row r="1031" spans="2:5">
      <c r="B1031" s="14">
        <v>1990</v>
      </c>
      <c r="C1031" s="14">
        <v>2</v>
      </c>
      <c r="D1031" s="14">
        <v>7</v>
      </c>
      <c r="E1031" s="14">
        <v>43.32</v>
      </c>
    </row>
    <row r="1032" spans="2:5">
      <c r="B1032" s="14">
        <v>1990</v>
      </c>
      <c r="C1032" s="14">
        <v>2</v>
      </c>
      <c r="D1032" s="14">
        <v>8</v>
      </c>
      <c r="E1032" s="14">
        <v>48.28</v>
      </c>
    </row>
    <row r="1033" spans="2:5">
      <c r="B1033" s="14">
        <v>1990</v>
      </c>
      <c r="C1033" s="14">
        <v>2</v>
      </c>
      <c r="D1033" s="14">
        <v>9</v>
      </c>
      <c r="E1033" s="14">
        <v>49.73</v>
      </c>
    </row>
    <row r="1034" spans="2:5">
      <c r="B1034" s="14">
        <v>1990</v>
      </c>
      <c r="C1034" s="14">
        <v>2</v>
      </c>
      <c r="D1034" s="14">
        <v>10</v>
      </c>
      <c r="E1034" s="14">
        <v>54.33</v>
      </c>
    </row>
    <row r="1035" spans="2:5">
      <c r="B1035" s="14">
        <v>1990</v>
      </c>
      <c r="C1035" s="14">
        <v>2</v>
      </c>
      <c r="D1035" s="14">
        <v>11</v>
      </c>
      <c r="E1035" s="14">
        <v>45.5</v>
      </c>
    </row>
    <row r="1036" spans="2:5">
      <c r="B1036" s="14">
        <v>1990</v>
      </c>
      <c r="C1036" s="14">
        <v>2</v>
      </c>
      <c r="D1036" s="14">
        <v>12</v>
      </c>
      <c r="E1036" s="14">
        <v>44.89</v>
      </c>
    </row>
    <row r="1037" spans="2:5">
      <c r="B1037" s="14">
        <v>1990</v>
      </c>
      <c r="C1037" s="14">
        <v>2</v>
      </c>
      <c r="D1037" s="14">
        <v>13</v>
      </c>
      <c r="E1037" s="14">
        <v>34.97</v>
      </c>
    </row>
    <row r="1038" spans="2:5">
      <c r="B1038" s="14">
        <v>1990</v>
      </c>
      <c r="C1038" s="14">
        <v>2</v>
      </c>
      <c r="D1038" s="14">
        <v>14</v>
      </c>
      <c r="E1038" s="14">
        <v>51.18</v>
      </c>
    </row>
    <row r="1039" spans="2:5">
      <c r="B1039" s="14">
        <v>1990</v>
      </c>
      <c r="C1039" s="14">
        <v>3</v>
      </c>
      <c r="D1039" s="14">
        <v>1</v>
      </c>
      <c r="E1039" s="14">
        <v>31.1</v>
      </c>
    </row>
    <row r="1040" spans="2:5">
      <c r="B1040" s="14">
        <v>1990</v>
      </c>
      <c r="C1040" s="14">
        <v>3</v>
      </c>
      <c r="D1040" s="14">
        <v>2</v>
      </c>
      <c r="E1040" s="14">
        <v>26.38</v>
      </c>
    </row>
    <row r="1041" spans="2:5">
      <c r="B1041" s="14">
        <v>1990</v>
      </c>
      <c r="C1041" s="14">
        <v>3</v>
      </c>
      <c r="D1041" s="14">
        <v>3</v>
      </c>
      <c r="E1041" s="14">
        <v>47.79</v>
      </c>
    </row>
    <row r="1042" spans="2:5">
      <c r="B1042" s="14">
        <v>1990</v>
      </c>
      <c r="C1042" s="14">
        <v>3</v>
      </c>
      <c r="D1042" s="14">
        <v>4</v>
      </c>
      <c r="E1042" s="14">
        <v>53.97</v>
      </c>
    </row>
    <row r="1043" spans="2:5">
      <c r="B1043" s="14">
        <v>1990</v>
      </c>
      <c r="C1043" s="14">
        <v>3</v>
      </c>
      <c r="D1043" s="14">
        <v>5</v>
      </c>
      <c r="E1043" s="14">
        <v>52.88</v>
      </c>
    </row>
    <row r="1044" spans="2:5">
      <c r="B1044" s="14">
        <v>1990</v>
      </c>
      <c r="C1044" s="14">
        <v>3</v>
      </c>
      <c r="D1044" s="14">
        <v>6</v>
      </c>
      <c r="E1044" s="14">
        <v>49.13</v>
      </c>
    </row>
    <row r="1045" spans="2:5">
      <c r="B1045" s="14">
        <v>1990</v>
      </c>
      <c r="C1045" s="14">
        <v>3</v>
      </c>
      <c r="D1045" s="14">
        <v>7</v>
      </c>
      <c r="E1045" s="14">
        <v>47.19</v>
      </c>
    </row>
    <row r="1046" spans="2:5">
      <c r="B1046" s="14">
        <v>1990</v>
      </c>
      <c r="C1046" s="14">
        <v>3</v>
      </c>
      <c r="D1046" s="14">
        <v>8</v>
      </c>
      <c r="E1046" s="14">
        <v>55.9</v>
      </c>
    </row>
    <row r="1047" spans="2:5">
      <c r="B1047" s="14">
        <v>1990</v>
      </c>
      <c r="C1047" s="14">
        <v>3</v>
      </c>
      <c r="D1047" s="14">
        <v>9</v>
      </c>
      <c r="E1047" s="14">
        <v>55.66</v>
      </c>
    </row>
    <row r="1048" spans="2:5">
      <c r="B1048" s="14">
        <v>1990</v>
      </c>
      <c r="C1048" s="14">
        <v>3</v>
      </c>
      <c r="D1048" s="14">
        <v>10</v>
      </c>
      <c r="E1048" s="14">
        <v>54.45</v>
      </c>
    </row>
    <row r="1049" spans="2:5">
      <c r="B1049" s="14">
        <v>1990</v>
      </c>
      <c r="C1049" s="14">
        <v>3</v>
      </c>
      <c r="D1049" s="14">
        <v>11</v>
      </c>
      <c r="E1049" s="14">
        <v>54.33</v>
      </c>
    </row>
    <row r="1050" spans="2:5">
      <c r="B1050" s="14">
        <v>1990</v>
      </c>
      <c r="C1050" s="14">
        <v>3</v>
      </c>
      <c r="D1050" s="14">
        <v>12</v>
      </c>
      <c r="E1050" s="14">
        <v>57.84</v>
      </c>
    </row>
    <row r="1051" spans="2:5">
      <c r="B1051" s="14">
        <v>1990</v>
      </c>
      <c r="C1051" s="14">
        <v>3</v>
      </c>
      <c r="D1051" s="14">
        <v>13</v>
      </c>
      <c r="E1051" s="14">
        <v>35.94</v>
      </c>
    </row>
    <row r="1052" spans="2:5">
      <c r="B1052" s="14">
        <v>1990</v>
      </c>
      <c r="C1052" s="14">
        <v>3</v>
      </c>
      <c r="D1052" s="14">
        <v>14</v>
      </c>
      <c r="E1052" s="14">
        <v>56.02</v>
      </c>
    </row>
    <row r="1053" spans="2:5">
      <c r="B1053" s="14">
        <v>1990</v>
      </c>
      <c r="C1053" s="14">
        <v>4</v>
      </c>
      <c r="D1053" s="14">
        <v>1</v>
      </c>
      <c r="E1053" s="14">
        <v>30.61</v>
      </c>
    </row>
    <row r="1054" spans="2:5">
      <c r="B1054" s="14">
        <v>1990</v>
      </c>
      <c r="C1054" s="14">
        <v>4</v>
      </c>
      <c r="D1054" s="14">
        <v>2</v>
      </c>
      <c r="E1054" s="14">
        <v>30.37</v>
      </c>
    </row>
    <row r="1055" spans="2:5">
      <c r="B1055" s="14">
        <v>1990</v>
      </c>
      <c r="C1055" s="14">
        <v>4</v>
      </c>
      <c r="D1055" s="14">
        <v>3</v>
      </c>
      <c r="E1055" s="14">
        <v>47.79</v>
      </c>
    </row>
    <row r="1056" spans="2:5">
      <c r="B1056" s="14">
        <v>1990</v>
      </c>
      <c r="C1056" s="14">
        <v>4</v>
      </c>
      <c r="D1056" s="14">
        <v>4</v>
      </c>
      <c r="E1056" s="14">
        <v>53.48</v>
      </c>
    </row>
    <row r="1057" spans="2:5">
      <c r="B1057" s="14">
        <v>1990</v>
      </c>
      <c r="C1057" s="14">
        <v>4</v>
      </c>
      <c r="D1057" s="14">
        <v>5</v>
      </c>
      <c r="E1057" s="14">
        <v>47.67</v>
      </c>
    </row>
    <row r="1058" spans="2:5">
      <c r="B1058" s="14">
        <v>1990</v>
      </c>
      <c r="C1058" s="14">
        <v>4</v>
      </c>
      <c r="D1058" s="14">
        <v>6</v>
      </c>
      <c r="E1058" s="14">
        <v>47.19</v>
      </c>
    </row>
    <row r="1059" spans="2:5">
      <c r="B1059" s="14">
        <v>1990</v>
      </c>
      <c r="C1059" s="14">
        <v>4</v>
      </c>
      <c r="D1059" s="14">
        <v>7</v>
      </c>
      <c r="E1059" s="14">
        <v>45.98</v>
      </c>
    </row>
    <row r="1060" spans="2:5">
      <c r="B1060" s="14">
        <v>1990</v>
      </c>
      <c r="C1060" s="14">
        <v>4</v>
      </c>
      <c r="D1060" s="14">
        <v>8</v>
      </c>
      <c r="E1060" s="14">
        <v>50.7</v>
      </c>
    </row>
    <row r="1061" spans="2:5">
      <c r="B1061" s="14">
        <v>1990</v>
      </c>
      <c r="C1061" s="14">
        <v>4</v>
      </c>
      <c r="D1061" s="14">
        <v>9</v>
      </c>
      <c r="E1061" s="14">
        <v>45.5</v>
      </c>
    </row>
    <row r="1062" spans="2:5">
      <c r="B1062" s="14">
        <v>1990</v>
      </c>
      <c r="C1062" s="14">
        <v>4</v>
      </c>
      <c r="D1062" s="14">
        <v>10</v>
      </c>
      <c r="E1062" s="14">
        <v>55.9</v>
      </c>
    </row>
    <row r="1063" spans="2:5">
      <c r="B1063" s="14">
        <v>1990</v>
      </c>
      <c r="C1063" s="14">
        <v>4</v>
      </c>
      <c r="D1063" s="14">
        <v>11</v>
      </c>
      <c r="E1063" s="14">
        <v>49.85</v>
      </c>
    </row>
    <row r="1064" spans="2:5">
      <c r="B1064" s="14">
        <v>1990</v>
      </c>
      <c r="C1064" s="14">
        <v>4</v>
      </c>
      <c r="D1064" s="14">
        <v>12</v>
      </c>
      <c r="E1064" s="14">
        <v>54.81</v>
      </c>
    </row>
    <row r="1065" spans="2:5">
      <c r="B1065" s="14">
        <v>1990</v>
      </c>
      <c r="C1065" s="14">
        <v>4</v>
      </c>
      <c r="D1065" s="14">
        <v>13</v>
      </c>
      <c r="E1065" s="14">
        <v>34.85</v>
      </c>
    </row>
    <row r="1066" spans="2:5">
      <c r="B1066" s="14">
        <v>1990</v>
      </c>
      <c r="C1066" s="14">
        <v>4</v>
      </c>
      <c r="D1066" s="14">
        <v>14</v>
      </c>
      <c r="E1066" s="14">
        <v>53.84</v>
      </c>
    </row>
    <row r="1067" spans="2:5">
      <c r="B1067" s="14">
        <v>1991</v>
      </c>
      <c r="C1067" s="14">
        <v>1</v>
      </c>
      <c r="D1067" s="14">
        <v>1</v>
      </c>
      <c r="E1067" s="14">
        <v>17.670000000000002</v>
      </c>
    </row>
    <row r="1068" spans="2:5">
      <c r="B1068" s="14">
        <v>1991</v>
      </c>
      <c r="C1068" s="14">
        <v>1</v>
      </c>
      <c r="D1068" s="14">
        <v>2</v>
      </c>
      <c r="E1068" s="14">
        <v>18.149999999999999</v>
      </c>
    </row>
    <row r="1069" spans="2:5">
      <c r="B1069" s="14">
        <v>1991</v>
      </c>
      <c r="C1069" s="14">
        <v>1</v>
      </c>
      <c r="D1069" s="14">
        <v>3</v>
      </c>
      <c r="E1069" s="14">
        <v>22.51</v>
      </c>
    </row>
    <row r="1070" spans="2:5">
      <c r="B1070" s="14">
        <v>1991</v>
      </c>
      <c r="C1070" s="14">
        <v>1</v>
      </c>
      <c r="D1070" s="14">
        <v>4</v>
      </c>
      <c r="E1070" s="14">
        <v>21.42</v>
      </c>
    </row>
    <row r="1071" spans="2:5">
      <c r="B1071" s="14">
        <v>1991</v>
      </c>
      <c r="C1071" s="14">
        <v>1</v>
      </c>
      <c r="D1071" s="14">
        <v>5</v>
      </c>
      <c r="E1071" s="14">
        <v>24.2</v>
      </c>
    </row>
    <row r="1072" spans="2:5">
      <c r="B1072" s="14">
        <v>1991</v>
      </c>
      <c r="C1072" s="14">
        <v>1</v>
      </c>
      <c r="D1072" s="14">
        <v>6</v>
      </c>
      <c r="E1072" s="14">
        <v>21.78</v>
      </c>
    </row>
    <row r="1073" spans="2:5">
      <c r="B1073" s="14">
        <v>1991</v>
      </c>
      <c r="C1073" s="14">
        <v>1</v>
      </c>
      <c r="D1073" s="14">
        <v>7</v>
      </c>
      <c r="E1073" s="14">
        <v>23.59</v>
      </c>
    </row>
    <row r="1074" spans="2:5">
      <c r="B1074" s="14">
        <v>1991</v>
      </c>
      <c r="C1074" s="14">
        <v>1</v>
      </c>
      <c r="D1074" s="14">
        <v>8</v>
      </c>
      <c r="E1074" s="14">
        <v>27.59</v>
      </c>
    </row>
    <row r="1075" spans="2:5">
      <c r="B1075" s="14">
        <v>1991</v>
      </c>
      <c r="C1075" s="14">
        <v>1</v>
      </c>
      <c r="D1075" s="14">
        <v>9</v>
      </c>
      <c r="E1075" s="14">
        <v>23.11</v>
      </c>
    </row>
    <row r="1076" spans="2:5">
      <c r="B1076" s="14">
        <v>1991</v>
      </c>
      <c r="C1076" s="14">
        <v>1</v>
      </c>
      <c r="D1076" s="14">
        <v>10</v>
      </c>
      <c r="E1076" s="14">
        <v>22.51</v>
      </c>
    </row>
    <row r="1077" spans="2:5">
      <c r="B1077" s="14">
        <v>1991</v>
      </c>
      <c r="C1077" s="14">
        <v>1</v>
      </c>
      <c r="D1077" s="14">
        <v>11</v>
      </c>
      <c r="E1077" s="14">
        <v>27.59</v>
      </c>
    </row>
    <row r="1078" spans="2:5">
      <c r="B1078" s="14">
        <v>1991</v>
      </c>
      <c r="C1078" s="14">
        <v>1</v>
      </c>
      <c r="D1078" s="14">
        <v>12</v>
      </c>
      <c r="E1078" s="14">
        <v>23.59</v>
      </c>
    </row>
    <row r="1079" spans="2:5">
      <c r="B1079" s="14">
        <v>1991</v>
      </c>
      <c r="C1079" s="14">
        <v>1</v>
      </c>
      <c r="D1079" s="14">
        <v>13</v>
      </c>
      <c r="E1079" s="14">
        <v>22.38</v>
      </c>
    </row>
    <row r="1080" spans="2:5">
      <c r="B1080" s="14">
        <v>1991</v>
      </c>
      <c r="C1080" s="14">
        <v>1</v>
      </c>
      <c r="D1080" s="14">
        <v>14</v>
      </c>
      <c r="E1080" s="14">
        <v>23.72</v>
      </c>
    </row>
    <row r="1081" spans="2:5">
      <c r="B1081" s="14">
        <v>1991</v>
      </c>
      <c r="C1081" s="14">
        <v>2</v>
      </c>
      <c r="D1081" s="14">
        <v>1</v>
      </c>
      <c r="E1081" s="14">
        <v>18.75</v>
      </c>
    </row>
    <row r="1082" spans="2:5">
      <c r="B1082" s="14">
        <v>1991</v>
      </c>
      <c r="C1082" s="14">
        <v>2</v>
      </c>
      <c r="D1082" s="14">
        <v>2</v>
      </c>
      <c r="E1082" s="14">
        <v>22.99</v>
      </c>
    </row>
    <row r="1083" spans="2:5">
      <c r="B1083" s="14">
        <v>1991</v>
      </c>
      <c r="C1083" s="14">
        <v>2</v>
      </c>
      <c r="D1083" s="14">
        <v>3</v>
      </c>
      <c r="E1083" s="14">
        <v>22.02</v>
      </c>
    </row>
    <row r="1084" spans="2:5">
      <c r="B1084" s="14">
        <v>1991</v>
      </c>
      <c r="C1084" s="14">
        <v>2</v>
      </c>
      <c r="D1084" s="14">
        <v>4</v>
      </c>
      <c r="E1084" s="14">
        <v>27.1</v>
      </c>
    </row>
    <row r="1085" spans="2:5">
      <c r="B1085" s="14">
        <v>1991</v>
      </c>
      <c r="C1085" s="14">
        <v>2</v>
      </c>
      <c r="D1085" s="14">
        <v>5</v>
      </c>
      <c r="E1085" s="14">
        <v>31.7</v>
      </c>
    </row>
    <row r="1086" spans="2:5">
      <c r="B1086" s="14">
        <v>1991</v>
      </c>
      <c r="C1086" s="14">
        <v>2</v>
      </c>
      <c r="D1086" s="14">
        <v>6</v>
      </c>
      <c r="E1086" s="14">
        <v>31.22</v>
      </c>
    </row>
    <row r="1087" spans="2:5">
      <c r="B1087" s="14">
        <v>1991</v>
      </c>
      <c r="C1087" s="14">
        <v>2</v>
      </c>
      <c r="D1087" s="14">
        <v>7</v>
      </c>
      <c r="E1087" s="14">
        <v>33.03</v>
      </c>
    </row>
    <row r="1088" spans="2:5">
      <c r="B1088" s="14">
        <v>1991</v>
      </c>
      <c r="C1088" s="14">
        <v>2</v>
      </c>
      <c r="D1088" s="14">
        <v>8</v>
      </c>
      <c r="E1088" s="14">
        <v>25.05</v>
      </c>
    </row>
    <row r="1089" spans="2:5">
      <c r="B1089" s="14">
        <v>1991</v>
      </c>
      <c r="C1089" s="14">
        <v>2</v>
      </c>
      <c r="D1089" s="14">
        <v>9</v>
      </c>
      <c r="E1089" s="14">
        <v>30.49</v>
      </c>
    </row>
    <row r="1090" spans="2:5">
      <c r="B1090" s="14">
        <v>1991</v>
      </c>
      <c r="C1090" s="14">
        <v>2</v>
      </c>
      <c r="D1090" s="14">
        <v>10</v>
      </c>
      <c r="E1090" s="14">
        <v>31.82</v>
      </c>
    </row>
    <row r="1091" spans="2:5">
      <c r="B1091" s="14">
        <v>1991</v>
      </c>
      <c r="C1091" s="14">
        <v>2</v>
      </c>
      <c r="D1091" s="14">
        <v>11</v>
      </c>
      <c r="E1091" s="14">
        <v>28.19</v>
      </c>
    </row>
    <row r="1092" spans="2:5">
      <c r="B1092" s="14">
        <v>1991</v>
      </c>
      <c r="C1092" s="14">
        <v>2</v>
      </c>
      <c r="D1092" s="14">
        <v>12</v>
      </c>
      <c r="E1092" s="14">
        <v>31.1</v>
      </c>
    </row>
    <row r="1093" spans="2:5">
      <c r="B1093" s="14">
        <v>1991</v>
      </c>
      <c r="C1093" s="14">
        <v>2</v>
      </c>
      <c r="D1093" s="14">
        <v>13</v>
      </c>
      <c r="E1093" s="14">
        <v>30.25</v>
      </c>
    </row>
    <row r="1094" spans="2:5">
      <c r="B1094" s="14">
        <v>1991</v>
      </c>
      <c r="C1094" s="14">
        <v>2</v>
      </c>
      <c r="D1094" s="14">
        <v>14</v>
      </c>
      <c r="E1094" s="14">
        <v>31.58</v>
      </c>
    </row>
    <row r="1095" spans="2:5">
      <c r="B1095" s="14">
        <v>1991</v>
      </c>
      <c r="C1095" s="14">
        <v>3</v>
      </c>
      <c r="D1095" s="14">
        <v>1</v>
      </c>
      <c r="E1095" s="14">
        <v>28.8</v>
      </c>
    </row>
    <row r="1096" spans="2:5">
      <c r="B1096" s="14">
        <v>1991</v>
      </c>
      <c r="C1096" s="14">
        <v>3</v>
      </c>
      <c r="D1096" s="14">
        <v>2</v>
      </c>
      <c r="E1096" s="14">
        <v>24.8</v>
      </c>
    </row>
    <row r="1097" spans="2:5">
      <c r="B1097" s="14">
        <v>1991</v>
      </c>
      <c r="C1097" s="14">
        <v>3</v>
      </c>
      <c r="D1097" s="14">
        <v>3</v>
      </c>
      <c r="E1097" s="14">
        <v>31.1</v>
      </c>
    </row>
    <row r="1098" spans="2:5">
      <c r="B1098" s="14">
        <v>1991</v>
      </c>
      <c r="C1098" s="14">
        <v>3</v>
      </c>
      <c r="D1098" s="14">
        <v>4</v>
      </c>
      <c r="E1098" s="14">
        <v>31.58</v>
      </c>
    </row>
    <row r="1099" spans="2:5">
      <c r="B1099" s="14">
        <v>1991</v>
      </c>
      <c r="C1099" s="14">
        <v>3</v>
      </c>
      <c r="D1099" s="14">
        <v>5</v>
      </c>
      <c r="E1099" s="14">
        <v>30.01</v>
      </c>
    </row>
    <row r="1100" spans="2:5">
      <c r="B1100" s="14">
        <v>1991</v>
      </c>
      <c r="C1100" s="14">
        <v>3</v>
      </c>
      <c r="D1100" s="14">
        <v>6</v>
      </c>
      <c r="E1100" s="14">
        <v>32.67</v>
      </c>
    </row>
    <row r="1101" spans="2:5">
      <c r="B1101" s="14">
        <v>1991</v>
      </c>
      <c r="C1101" s="14">
        <v>3</v>
      </c>
      <c r="D1101" s="14">
        <v>7</v>
      </c>
      <c r="E1101" s="14">
        <v>29.52</v>
      </c>
    </row>
    <row r="1102" spans="2:5">
      <c r="B1102" s="14">
        <v>1991</v>
      </c>
      <c r="C1102" s="14">
        <v>3</v>
      </c>
      <c r="D1102" s="14">
        <v>8</v>
      </c>
      <c r="E1102" s="14">
        <v>32.67</v>
      </c>
    </row>
    <row r="1103" spans="2:5">
      <c r="B1103" s="14">
        <v>1991</v>
      </c>
      <c r="C1103" s="14">
        <v>3</v>
      </c>
      <c r="D1103" s="14">
        <v>9</v>
      </c>
      <c r="E1103" s="14">
        <v>28.92</v>
      </c>
    </row>
    <row r="1104" spans="2:5">
      <c r="B1104" s="14">
        <v>1991</v>
      </c>
      <c r="C1104" s="14">
        <v>3</v>
      </c>
      <c r="D1104" s="14">
        <v>10</v>
      </c>
      <c r="E1104" s="14">
        <v>33.270000000000003</v>
      </c>
    </row>
    <row r="1105" spans="2:5">
      <c r="B1105" s="14">
        <v>1991</v>
      </c>
      <c r="C1105" s="14">
        <v>3</v>
      </c>
      <c r="D1105" s="14">
        <v>11</v>
      </c>
      <c r="E1105" s="14">
        <v>32.31</v>
      </c>
    </row>
    <row r="1106" spans="2:5">
      <c r="B1106" s="14">
        <v>1991</v>
      </c>
      <c r="C1106" s="14">
        <v>3</v>
      </c>
      <c r="D1106" s="14">
        <v>12</v>
      </c>
      <c r="E1106" s="14">
        <v>30.61</v>
      </c>
    </row>
    <row r="1107" spans="2:5">
      <c r="B1107" s="14">
        <v>1991</v>
      </c>
      <c r="C1107" s="14">
        <v>3</v>
      </c>
      <c r="D1107" s="14">
        <v>13</v>
      </c>
      <c r="E1107" s="14">
        <v>26.26</v>
      </c>
    </row>
    <row r="1108" spans="2:5">
      <c r="B1108" s="14">
        <v>1991</v>
      </c>
      <c r="C1108" s="14">
        <v>3</v>
      </c>
      <c r="D1108" s="14">
        <v>14</v>
      </c>
      <c r="E1108" s="14">
        <v>33.4</v>
      </c>
    </row>
    <row r="1109" spans="2:5">
      <c r="B1109" s="14">
        <v>1991</v>
      </c>
      <c r="C1109" s="14">
        <v>4</v>
      </c>
      <c r="D1109" s="14">
        <v>1</v>
      </c>
      <c r="E1109" s="14">
        <v>28.43</v>
      </c>
    </row>
    <row r="1110" spans="2:5">
      <c r="B1110" s="14">
        <v>1991</v>
      </c>
      <c r="C1110" s="14">
        <v>4</v>
      </c>
      <c r="D1110" s="14">
        <v>2</v>
      </c>
      <c r="E1110" s="14">
        <v>24.68</v>
      </c>
    </row>
    <row r="1111" spans="2:5">
      <c r="B1111" s="14">
        <v>1991</v>
      </c>
      <c r="C1111" s="14">
        <v>4</v>
      </c>
      <c r="D1111" s="14">
        <v>3</v>
      </c>
      <c r="E1111" s="14">
        <v>33.15</v>
      </c>
    </row>
    <row r="1112" spans="2:5">
      <c r="B1112" s="14">
        <v>1991</v>
      </c>
      <c r="C1112" s="14">
        <v>4</v>
      </c>
      <c r="D1112" s="14">
        <v>4</v>
      </c>
      <c r="E1112" s="14">
        <v>32.43</v>
      </c>
    </row>
    <row r="1113" spans="2:5">
      <c r="B1113" s="14">
        <v>1991</v>
      </c>
      <c r="C1113" s="14">
        <v>4</v>
      </c>
      <c r="D1113" s="14">
        <v>5</v>
      </c>
      <c r="E1113" s="14">
        <v>30.01</v>
      </c>
    </row>
    <row r="1114" spans="2:5">
      <c r="B1114" s="14">
        <v>1991</v>
      </c>
      <c r="C1114" s="14">
        <v>4</v>
      </c>
      <c r="D1114" s="14">
        <v>6</v>
      </c>
      <c r="E1114" s="14">
        <v>25.65</v>
      </c>
    </row>
    <row r="1115" spans="2:5">
      <c r="B1115" s="14">
        <v>1991</v>
      </c>
      <c r="C1115" s="14">
        <v>4</v>
      </c>
      <c r="D1115" s="14">
        <v>7</v>
      </c>
      <c r="E1115" s="14">
        <v>31.82</v>
      </c>
    </row>
    <row r="1116" spans="2:5">
      <c r="B1116" s="14">
        <v>1991</v>
      </c>
      <c r="C1116" s="14">
        <v>4</v>
      </c>
      <c r="D1116" s="14">
        <v>8</v>
      </c>
      <c r="E1116" s="14">
        <v>33.76</v>
      </c>
    </row>
    <row r="1117" spans="2:5">
      <c r="B1117" s="14">
        <v>1991</v>
      </c>
      <c r="C1117" s="14">
        <v>4</v>
      </c>
      <c r="D1117" s="14">
        <v>9</v>
      </c>
      <c r="E1117" s="14">
        <v>33.880000000000003</v>
      </c>
    </row>
    <row r="1118" spans="2:5">
      <c r="B1118" s="14">
        <v>1991</v>
      </c>
      <c r="C1118" s="14">
        <v>4</v>
      </c>
      <c r="D1118" s="14">
        <v>10</v>
      </c>
      <c r="E1118" s="14">
        <v>29.52</v>
      </c>
    </row>
    <row r="1119" spans="2:5">
      <c r="B1119" s="14">
        <v>1991</v>
      </c>
      <c r="C1119" s="14">
        <v>4</v>
      </c>
      <c r="D1119" s="14">
        <v>11</v>
      </c>
      <c r="E1119" s="14">
        <v>33.270000000000003</v>
      </c>
    </row>
    <row r="1120" spans="2:5">
      <c r="B1120" s="14">
        <v>1991</v>
      </c>
      <c r="C1120" s="14">
        <v>4</v>
      </c>
      <c r="D1120" s="14">
        <v>12</v>
      </c>
      <c r="E1120" s="14">
        <v>33.76</v>
      </c>
    </row>
    <row r="1121" spans="2:5">
      <c r="B1121" s="14">
        <v>1991</v>
      </c>
      <c r="C1121" s="14">
        <v>4</v>
      </c>
      <c r="D1121" s="14">
        <v>13</v>
      </c>
      <c r="E1121" s="14">
        <v>26.86</v>
      </c>
    </row>
    <row r="1122" spans="2:5">
      <c r="B1122" s="14">
        <v>1991</v>
      </c>
      <c r="C1122" s="14">
        <v>4</v>
      </c>
      <c r="D1122" s="14">
        <v>14</v>
      </c>
      <c r="E1122" s="14">
        <v>36.18</v>
      </c>
    </row>
    <row r="1123" spans="2:5">
      <c r="B1123" s="14">
        <v>1992</v>
      </c>
      <c r="C1123" s="14">
        <v>1</v>
      </c>
      <c r="D1123" s="14">
        <v>1</v>
      </c>
      <c r="E1123" s="14">
        <v>17.169899999999998</v>
      </c>
    </row>
    <row r="1124" spans="2:5">
      <c r="B1124" s="14">
        <v>1992</v>
      </c>
      <c r="C1124" s="14">
        <v>1</v>
      </c>
      <c r="D1124" s="14">
        <v>2</v>
      </c>
      <c r="E1124" s="14">
        <v>22.8811</v>
      </c>
    </row>
    <row r="1125" spans="2:5">
      <c r="B1125" s="14">
        <v>1992</v>
      </c>
      <c r="C1125" s="14">
        <v>1</v>
      </c>
      <c r="D1125" s="14">
        <v>3</v>
      </c>
      <c r="E1125" s="14">
        <v>23.207799999999999</v>
      </c>
    </row>
    <row r="1126" spans="2:5">
      <c r="B1126" s="14">
        <v>1992</v>
      </c>
      <c r="C1126" s="14">
        <v>1</v>
      </c>
      <c r="D1126" s="14">
        <v>4</v>
      </c>
      <c r="E1126" s="14">
        <v>28.580200000000001</v>
      </c>
    </row>
    <row r="1127" spans="2:5">
      <c r="B1127" s="14">
        <v>1992</v>
      </c>
      <c r="C1127" s="14">
        <v>1</v>
      </c>
      <c r="D1127" s="14">
        <v>5</v>
      </c>
      <c r="E1127" s="14">
        <v>38.332799999999999</v>
      </c>
    </row>
    <row r="1128" spans="2:5">
      <c r="B1128" s="14">
        <v>1992</v>
      </c>
      <c r="C1128" s="14">
        <v>1</v>
      </c>
      <c r="D1128" s="14">
        <v>6</v>
      </c>
      <c r="E1128" s="14">
        <v>38.235999999999997</v>
      </c>
    </row>
    <row r="1129" spans="2:5">
      <c r="B1129" s="14">
        <v>1992</v>
      </c>
      <c r="C1129" s="14">
        <v>1</v>
      </c>
      <c r="D1129" s="14">
        <v>7</v>
      </c>
      <c r="E1129" s="14">
        <v>41.406199999999998</v>
      </c>
    </row>
    <row r="1130" spans="2:5">
      <c r="B1130" s="14">
        <v>1992</v>
      </c>
      <c r="C1130" s="14">
        <v>1</v>
      </c>
      <c r="D1130" s="14">
        <v>8</v>
      </c>
      <c r="E1130" s="14">
        <v>45.677500000000002</v>
      </c>
    </row>
    <row r="1131" spans="2:5">
      <c r="B1131" s="14">
        <v>1992</v>
      </c>
      <c r="C1131" s="14">
        <v>1</v>
      </c>
      <c r="D1131" s="14">
        <v>9</v>
      </c>
      <c r="E1131" s="14">
        <v>37.122799999999998</v>
      </c>
    </row>
    <row r="1132" spans="2:5">
      <c r="B1132" s="14">
        <v>1992</v>
      </c>
      <c r="C1132" s="14">
        <v>1</v>
      </c>
      <c r="D1132" s="14">
        <v>10</v>
      </c>
      <c r="E1132" s="14">
        <v>36.191099999999999</v>
      </c>
    </row>
    <row r="1133" spans="2:5">
      <c r="B1133" s="14">
        <v>1992</v>
      </c>
      <c r="C1133" s="14">
        <v>1</v>
      </c>
      <c r="D1133" s="14">
        <v>11</v>
      </c>
      <c r="E1133" s="14">
        <v>41.8902</v>
      </c>
    </row>
    <row r="1134" spans="2:5">
      <c r="B1134" s="14">
        <v>1992</v>
      </c>
      <c r="C1134" s="14">
        <v>1</v>
      </c>
      <c r="D1134" s="14">
        <v>12</v>
      </c>
      <c r="E1134" s="14">
        <v>42.059600000000003</v>
      </c>
    </row>
    <row r="1135" spans="2:5">
      <c r="B1135" s="14">
        <v>1992</v>
      </c>
      <c r="C1135" s="14">
        <v>1</v>
      </c>
      <c r="D1135" s="14">
        <v>13</v>
      </c>
      <c r="E1135" s="14">
        <v>40.825400000000002</v>
      </c>
    </row>
    <row r="1136" spans="2:5">
      <c r="B1136" s="14">
        <v>1992</v>
      </c>
      <c r="C1136" s="14">
        <v>1</v>
      </c>
      <c r="D1136" s="14">
        <v>14</v>
      </c>
      <c r="E1136" s="14">
        <v>36.045900000000003</v>
      </c>
    </row>
    <row r="1137" spans="2:5">
      <c r="B1137" s="14">
        <v>1992</v>
      </c>
      <c r="C1137" s="14">
        <v>2</v>
      </c>
      <c r="D1137" s="14">
        <v>1</v>
      </c>
      <c r="E1137" s="14">
        <v>16.8795</v>
      </c>
    </row>
    <row r="1138" spans="2:5">
      <c r="B1138" s="14">
        <v>1992</v>
      </c>
      <c r="C1138" s="14">
        <v>2</v>
      </c>
      <c r="D1138" s="14">
        <v>2</v>
      </c>
      <c r="E1138" s="14">
        <v>14.895099999999999</v>
      </c>
    </row>
    <row r="1139" spans="2:5">
      <c r="B1139" s="14">
        <v>1992</v>
      </c>
      <c r="C1139" s="14">
        <v>2</v>
      </c>
      <c r="D1139" s="14">
        <v>3</v>
      </c>
      <c r="E1139" s="14">
        <v>24.272600000000001</v>
      </c>
    </row>
    <row r="1140" spans="2:5">
      <c r="B1140" s="14">
        <v>1992</v>
      </c>
      <c r="C1140" s="14">
        <v>2</v>
      </c>
      <c r="D1140" s="14">
        <v>4</v>
      </c>
      <c r="E1140" s="14">
        <v>35.392499999999998</v>
      </c>
    </row>
    <row r="1141" spans="2:5">
      <c r="B1141" s="14">
        <v>1992</v>
      </c>
      <c r="C1141" s="14">
        <v>2</v>
      </c>
      <c r="D1141" s="14">
        <v>5</v>
      </c>
      <c r="E1141" s="14">
        <v>33.7348</v>
      </c>
    </row>
    <row r="1142" spans="2:5">
      <c r="B1142" s="14">
        <v>1992</v>
      </c>
      <c r="C1142" s="14">
        <v>2</v>
      </c>
      <c r="D1142" s="14">
        <v>6</v>
      </c>
      <c r="E1142" s="14">
        <v>43.100200000000001</v>
      </c>
    </row>
    <row r="1143" spans="2:5">
      <c r="B1143" s="14">
        <v>1992</v>
      </c>
      <c r="C1143" s="14">
        <v>2</v>
      </c>
      <c r="D1143" s="14">
        <v>7</v>
      </c>
      <c r="E1143" s="14">
        <v>34.545499999999997</v>
      </c>
    </row>
    <row r="1144" spans="2:5">
      <c r="B1144" s="14">
        <v>1992</v>
      </c>
      <c r="C1144" s="14">
        <v>2</v>
      </c>
      <c r="D1144" s="14">
        <v>8</v>
      </c>
      <c r="E1144" s="14">
        <v>41.018999999999998</v>
      </c>
    </row>
    <row r="1145" spans="2:5">
      <c r="B1145" s="14">
        <v>1992</v>
      </c>
      <c r="C1145" s="14">
        <v>2</v>
      </c>
      <c r="D1145" s="14">
        <v>9</v>
      </c>
      <c r="E1145" s="14">
        <v>41.575600000000001</v>
      </c>
    </row>
    <row r="1146" spans="2:5">
      <c r="B1146" s="14">
        <v>1992</v>
      </c>
      <c r="C1146" s="14">
        <v>2</v>
      </c>
      <c r="D1146" s="14">
        <v>10</v>
      </c>
      <c r="E1146" s="14">
        <v>38.744199999999999</v>
      </c>
    </row>
    <row r="1147" spans="2:5">
      <c r="B1147" s="14">
        <v>1992</v>
      </c>
      <c r="C1147" s="14">
        <v>2</v>
      </c>
      <c r="D1147" s="14">
        <v>11</v>
      </c>
      <c r="E1147" s="14">
        <v>37.6068</v>
      </c>
    </row>
    <row r="1148" spans="2:5">
      <c r="B1148" s="14">
        <v>1992</v>
      </c>
      <c r="C1148" s="14">
        <v>2</v>
      </c>
      <c r="D1148" s="14">
        <v>12</v>
      </c>
      <c r="E1148" s="14">
        <v>45.157200000000003</v>
      </c>
    </row>
    <row r="1149" spans="2:5">
      <c r="B1149" s="14">
        <v>1992</v>
      </c>
      <c r="C1149" s="14">
        <v>2</v>
      </c>
      <c r="D1149" s="14">
        <v>13</v>
      </c>
      <c r="E1149" s="14">
        <v>38.913600000000002</v>
      </c>
    </row>
    <row r="1150" spans="2:5">
      <c r="B1150" s="14">
        <v>1992</v>
      </c>
      <c r="C1150" s="14">
        <v>2</v>
      </c>
      <c r="D1150" s="14">
        <v>14</v>
      </c>
      <c r="E1150" s="14">
        <v>43.463200000000001</v>
      </c>
    </row>
    <row r="1151" spans="2:5">
      <c r="B1151" s="14">
        <v>1992</v>
      </c>
      <c r="C1151" s="14">
        <v>3</v>
      </c>
      <c r="D1151" s="14">
        <v>1</v>
      </c>
      <c r="E1151" s="14">
        <v>24.393599999999999</v>
      </c>
    </row>
    <row r="1152" spans="2:5">
      <c r="B1152" s="14">
        <v>1992</v>
      </c>
      <c r="C1152" s="14">
        <v>3</v>
      </c>
      <c r="D1152" s="14">
        <v>2</v>
      </c>
      <c r="E1152" s="14">
        <v>14.6652</v>
      </c>
    </row>
    <row r="1153" spans="2:5">
      <c r="B1153" s="14">
        <v>1992</v>
      </c>
      <c r="C1153" s="14">
        <v>3</v>
      </c>
      <c r="D1153" s="14">
        <v>3</v>
      </c>
      <c r="E1153" s="14">
        <v>30.165299999999998</v>
      </c>
    </row>
    <row r="1154" spans="2:5">
      <c r="B1154" s="14">
        <v>1992</v>
      </c>
      <c r="C1154" s="14">
        <v>3</v>
      </c>
      <c r="D1154" s="14">
        <v>4</v>
      </c>
      <c r="E1154" s="14">
        <v>37.703600000000002</v>
      </c>
    </row>
    <row r="1155" spans="2:5">
      <c r="B1155" s="14">
        <v>1992</v>
      </c>
      <c r="C1155" s="14">
        <v>3</v>
      </c>
      <c r="D1155" s="14">
        <v>5</v>
      </c>
      <c r="E1155" s="14">
        <v>38.453800000000001</v>
      </c>
    </row>
    <row r="1156" spans="2:5">
      <c r="B1156" s="14">
        <v>1992</v>
      </c>
      <c r="C1156" s="14">
        <v>3</v>
      </c>
      <c r="D1156" s="14">
        <v>6</v>
      </c>
      <c r="E1156" s="14">
        <v>43.995600000000003</v>
      </c>
    </row>
    <row r="1157" spans="2:5">
      <c r="B1157" s="14">
        <v>1992</v>
      </c>
      <c r="C1157" s="14">
        <v>3</v>
      </c>
      <c r="D1157" s="14">
        <v>7</v>
      </c>
      <c r="E1157" s="14">
        <v>41.14</v>
      </c>
    </row>
    <row r="1158" spans="2:5">
      <c r="B1158" s="14">
        <v>1992</v>
      </c>
      <c r="C1158" s="14">
        <v>3</v>
      </c>
      <c r="D1158" s="14">
        <v>8</v>
      </c>
      <c r="E1158" s="14">
        <v>40.365600000000001</v>
      </c>
    </row>
    <row r="1159" spans="2:5">
      <c r="B1159" s="14">
        <v>1992</v>
      </c>
      <c r="C1159" s="14">
        <v>3</v>
      </c>
      <c r="D1159" s="14">
        <v>9</v>
      </c>
      <c r="E1159" s="14">
        <v>35.997500000000002</v>
      </c>
    </row>
    <row r="1160" spans="2:5">
      <c r="B1160" s="14">
        <v>1992</v>
      </c>
      <c r="C1160" s="14">
        <v>3</v>
      </c>
      <c r="D1160" s="14">
        <v>10</v>
      </c>
      <c r="E1160" s="14">
        <v>40.171999999999997</v>
      </c>
    </row>
    <row r="1161" spans="2:5">
      <c r="B1161" s="14">
        <v>1992</v>
      </c>
      <c r="C1161" s="14">
        <v>3</v>
      </c>
      <c r="D1161" s="14">
        <v>11</v>
      </c>
      <c r="E1161" s="14">
        <v>43.124400000000001</v>
      </c>
    </row>
    <row r="1162" spans="2:5">
      <c r="B1162" s="14">
        <v>1992</v>
      </c>
      <c r="C1162" s="14">
        <v>3</v>
      </c>
      <c r="D1162" s="14">
        <v>12</v>
      </c>
      <c r="E1162" s="14">
        <v>36.905000000000001</v>
      </c>
    </row>
    <row r="1163" spans="2:5">
      <c r="B1163" s="14">
        <v>1992</v>
      </c>
      <c r="C1163" s="14">
        <v>3</v>
      </c>
      <c r="D1163" s="14">
        <v>13</v>
      </c>
      <c r="E1163" s="14">
        <v>34.9206</v>
      </c>
    </row>
    <row r="1164" spans="2:5">
      <c r="B1164" s="14">
        <v>1992</v>
      </c>
      <c r="C1164" s="14">
        <v>3</v>
      </c>
      <c r="D1164" s="14">
        <v>14</v>
      </c>
      <c r="E1164" s="14">
        <v>39.325000000000003</v>
      </c>
    </row>
    <row r="1165" spans="2:5">
      <c r="B1165" s="14">
        <v>1992</v>
      </c>
      <c r="C1165" s="14">
        <v>4</v>
      </c>
      <c r="D1165" s="14">
        <v>1</v>
      </c>
      <c r="E1165" s="14">
        <v>22.203499999999998</v>
      </c>
    </row>
    <row r="1166" spans="2:5">
      <c r="B1166" s="14">
        <v>1992</v>
      </c>
      <c r="C1166" s="14">
        <v>4</v>
      </c>
      <c r="D1166" s="14">
        <v>2</v>
      </c>
      <c r="E1166" s="14">
        <v>19.117999999999999</v>
      </c>
    </row>
    <row r="1167" spans="2:5">
      <c r="B1167" s="14">
        <v>1992</v>
      </c>
      <c r="C1167" s="14">
        <v>4</v>
      </c>
      <c r="D1167" s="14">
        <v>3</v>
      </c>
      <c r="E1167" s="14">
        <v>33.274999999999999</v>
      </c>
    </row>
    <row r="1168" spans="2:5">
      <c r="B1168" s="14">
        <v>1992</v>
      </c>
      <c r="C1168" s="14">
        <v>4</v>
      </c>
      <c r="D1168" s="14">
        <v>4</v>
      </c>
      <c r="E1168" s="14">
        <v>36.4452</v>
      </c>
    </row>
    <row r="1169" spans="2:5">
      <c r="B1169" s="14">
        <v>1992</v>
      </c>
      <c r="C1169" s="14">
        <v>4</v>
      </c>
      <c r="D1169" s="14">
        <v>5</v>
      </c>
      <c r="E1169" s="14">
        <v>42.446800000000003</v>
      </c>
    </row>
    <row r="1170" spans="2:5">
      <c r="B1170" s="14">
        <v>1992</v>
      </c>
      <c r="C1170" s="14">
        <v>4</v>
      </c>
      <c r="D1170" s="14">
        <v>6</v>
      </c>
      <c r="E1170" s="14">
        <v>41.381999999999998</v>
      </c>
    </row>
    <row r="1171" spans="2:5">
      <c r="B1171" s="14">
        <v>1992</v>
      </c>
      <c r="C1171" s="14">
        <v>4</v>
      </c>
      <c r="D1171" s="14">
        <v>7</v>
      </c>
      <c r="E1171" s="14">
        <v>37.897199999999998</v>
      </c>
    </row>
    <row r="1172" spans="2:5">
      <c r="B1172" s="14">
        <v>1992</v>
      </c>
      <c r="C1172" s="14">
        <v>4</v>
      </c>
      <c r="D1172" s="14">
        <v>8</v>
      </c>
      <c r="E1172" s="14">
        <v>43.269599999999997</v>
      </c>
    </row>
    <row r="1173" spans="2:5">
      <c r="B1173" s="14">
        <v>1992</v>
      </c>
      <c r="C1173" s="14">
        <v>4</v>
      </c>
      <c r="D1173" s="14">
        <v>9</v>
      </c>
      <c r="E1173" s="14">
        <v>41.793399999999998</v>
      </c>
    </row>
    <row r="1174" spans="2:5">
      <c r="B1174" s="14">
        <v>1992</v>
      </c>
      <c r="C1174" s="14">
        <v>4</v>
      </c>
      <c r="D1174" s="14">
        <v>10</v>
      </c>
      <c r="E1174" s="14">
        <v>34.787500000000001</v>
      </c>
    </row>
    <row r="1175" spans="2:5">
      <c r="B1175" s="14">
        <v>1992</v>
      </c>
      <c r="C1175" s="14">
        <v>4</v>
      </c>
      <c r="D1175" s="14">
        <v>11</v>
      </c>
      <c r="E1175" s="14">
        <v>39.204000000000001</v>
      </c>
    </row>
    <row r="1176" spans="2:5">
      <c r="B1176" s="14">
        <v>1992</v>
      </c>
      <c r="C1176" s="14">
        <v>4</v>
      </c>
      <c r="D1176" s="14">
        <v>12</v>
      </c>
      <c r="E1176" s="14">
        <v>40.171999999999997</v>
      </c>
    </row>
    <row r="1177" spans="2:5">
      <c r="B1177" s="14">
        <v>1992</v>
      </c>
      <c r="C1177" s="14">
        <v>4</v>
      </c>
      <c r="D1177" s="14">
        <v>13</v>
      </c>
      <c r="E1177" s="14">
        <v>35.646599999999999</v>
      </c>
    </row>
    <row r="1178" spans="2:5">
      <c r="B1178" s="14">
        <v>1992</v>
      </c>
      <c r="C1178" s="14">
        <v>4</v>
      </c>
      <c r="D1178" s="14">
        <v>14</v>
      </c>
      <c r="E1178" s="14">
        <v>46.1736</v>
      </c>
    </row>
    <row r="1179" spans="2:5">
      <c r="B1179" s="14">
        <v>1993</v>
      </c>
      <c r="C1179" s="14">
        <v>1</v>
      </c>
      <c r="D1179" s="14">
        <v>1</v>
      </c>
      <c r="E1179" s="14">
        <v>18.004799999999999</v>
      </c>
    </row>
    <row r="1180" spans="2:5">
      <c r="B1180" s="14">
        <v>1993</v>
      </c>
      <c r="C1180" s="14">
        <v>1</v>
      </c>
      <c r="D1180" s="14">
        <v>2</v>
      </c>
      <c r="E1180" s="14">
        <v>14.4474</v>
      </c>
    </row>
    <row r="1181" spans="2:5">
      <c r="B1181" s="14">
        <v>1993</v>
      </c>
      <c r="C1181" s="14">
        <v>1</v>
      </c>
      <c r="D1181" s="14">
        <v>3</v>
      </c>
      <c r="E1181" s="14">
        <v>18.960699999999999</v>
      </c>
    </row>
    <row r="1182" spans="2:5">
      <c r="B1182" s="14">
        <v>1993</v>
      </c>
      <c r="C1182" s="14">
        <v>1</v>
      </c>
      <c r="D1182" s="14">
        <v>4</v>
      </c>
      <c r="E1182" s="14">
        <v>23.8612</v>
      </c>
    </row>
    <row r="1183" spans="2:5">
      <c r="B1183" s="14">
        <v>1993</v>
      </c>
      <c r="C1183" s="14">
        <v>1</v>
      </c>
      <c r="D1183" s="14">
        <v>5</v>
      </c>
      <c r="E1183" s="14">
        <v>35.380400000000002</v>
      </c>
    </row>
    <row r="1184" spans="2:5">
      <c r="B1184" s="14">
        <v>1993</v>
      </c>
      <c r="C1184" s="14">
        <v>1</v>
      </c>
      <c r="D1184" s="14">
        <v>6</v>
      </c>
      <c r="E1184" s="14">
        <v>35.223100000000002</v>
      </c>
    </row>
    <row r="1185" spans="2:5">
      <c r="B1185" s="14">
        <v>1993</v>
      </c>
      <c r="C1185" s="14">
        <v>1</v>
      </c>
      <c r="D1185" s="14">
        <v>7</v>
      </c>
      <c r="E1185" s="14">
        <v>36.8566</v>
      </c>
    </row>
    <row r="1186" spans="2:5">
      <c r="B1186" s="14">
        <v>1993</v>
      </c>
      <c r="C1186" s="14">
        <v>1</v>
      </c>
      <c r="D1186" s="14">
        <v>8</v>
      </c>
      <c r="E1186" s="14">
        <v>34.8964</v>
      </c>
    </row>
    <row r="1187" spans="2:5">
      <c r="B1187" s="14">
        <v>1993</v>
      </c>
      <c r="C1187" s="14">
        <v>1</v>
      </c>
      <c r="D1187" s="14">
        <v>9</v>
      </c>
      <c r="E1187" s="14">
        <v>33.045099999999998</v>
      </c>
    </row>
    <row r="1188" spans="2:5">
      <c r="B1188" s="14">
        <v>1993</v>
      </c>
      <c r="C1188" s="14">
        <v>1</v>
      </c>
      <c r="D1188" s="14">
        <v>10</v>
      </c>
      <c r="E1188" s="14">
        <v>32.113399999999999</v>
      </c>
    </row>
    <row r="1189" spans="2:5">
      <c r="B1189" s="14">
        <v>1993</v>
      </c>
      <c r="C1189" s="14">
        <v>1</v>
      </c>
      <c r="D1189" s="14">
        <v>11</v>
      </c>
      <c r="E1189" s="14">
        <v>35.041600000000003</v>
      </c>
    </row>
    <row r="1190" spans="2:5">
      <c r="B1190" s="14">
        <v>1993</v>
      </c>
      <c r="C1190" s="14">
        <v>1</v>
      </c>
      <c r="D1190" s="14">
        <v>12</v>
      </c>
      <c r="E1190" s="14">
        <v>38.574800000000003</v>
      </c>
    </row>
    <row r="1191" spans="2:5">
      <c r="B1191" s="14">
        <v>1993</v>
      </c>
      <c r="C1191" s="14">
        <v>1</v>
      </c>
      <c r="D1191" s="14">
        <v>13</v>
      </c>
      <c r="E1191" s="14">
        <v>36.4452</v>
      </c>
    </row>
    <row r="1192" spans="2:5">
      <c r="B1192" s="14">
        <v>1993</v>
      </c>
      <c r="C1192" s="14">
        <v>1</v>
      </c>
      <c r="D1192" s="14">
        <v>14</v>
      </c>
      <c r="E1192" s="14">
        <v>29.753900000000002</v>
      </c>
    </row>
    <row r="1193" spans="2:5">
      <c r="B1193" s="14">
        <v>1993</v>
      </c>
      <c r="C1193" s="14">
        <v>2</v>
      </c>
      <c r="D1193" s="14">
        <v>1</v>
      </c>
      <c r="E1193" s="14">
        <v>14.036</v>
      </c>
    </row>
    <row r="1194" spans="2:5">
      <c r="B1194" s="14">
        <v>1993</v>
      </c>
      <c r="C1194" s="14">
        <v>2</v>
      </c>
      <c r="D1194" s="14">
        <v>2</v>
      </c>
      <c r="E1194" s="14">
        <v>15.282299999999999</v>
      </c>
    </row>
    <row r="1195" spans="2:5">
      <c r="B1195" s="14">
        <v>1993</v>
      </c>
      <c r="C1195" s="14">
        <v>2</v>
      </c>
      <c r="D1195" s="14">
        <v>3</v>
      </c>
      <c r="E1195" s="14">
        <v>17.799099999999999</v>
      </c>
    </row>
    <row r="1196" spans="2:5">
      <c r="B1196" s="14">
        <v>1993</v>
      </c>
      <c r="C1196" s="14">
        <v>2</v>
      </c>
      <c r="D1196" s="14">
        <v>4</v>
      </c>
      <c r="E1196" s="14">
        <v>30.867100000000001</v>
      </c>
    </row>
    <row r="1197" spans="2:5">
      <c r="B1197" s="14">
        <v>1993</v>
      </c>
      <c r="C1197" s="14">
        <v>2</v>
      </c>
      <c r="D1197" s="14">
        <v>5</v>
      </c>
      <c r="E1197" s="14">
        <v>29.4877</v>
      </c>
    </row>
    <row r="1198" spans="2:5">
      <c r="B1198" s="14">
        <v>1993</v>
      </c>
      <c r="C1198" s="14">
        <v>2</v>
      </c>
      <c r="D1198" s="14">
        <v>6</v>
      </c>
      <c r="E1198" s="14">
        <v>49.029200000000003</v>
      </c>
    </row>
    <row r="1199" spans="2:5">
      <c r="B1199" s="14">
        <v>1993</v>
      </c>
      <c r="C1199" s="14">
        <v>2</v>
      </c>
      <c r="D1199" s="14">
        <v>7</v>
      </c>
      <c r="E1199" s="14">
        <v>33.904200000000003</v>
      </c>
    </row>
    <row r="1200" spans="2:5">
      <c r="B1200" s="14">
        <v>1993</v>
      </c>
      <c r="C1200" s="14">
        <v>2</v>
      </c>
      <c r="D1200" s="14">
        <v>8</v>
      </c>
      <c r="E1200" s="14">
        <v>38.163400000000003</v>
      </c>
    </row>
    <row r="1201" spans="2:5">
      <c r="B1201" s="14">
        <v>1993</v>
      </c>
      <c r="C1201" s="14">
        <v>2</v>
      </c>
      <c r="D1201" s="14">
        <v>9</v>
      </c>
      <c r="E1201" s="14">
        <v>40.898000000000003</v>
      </c>
    </row>
    <row r="1202" spans="2:5">
      <c r="B1202" s="14">
        <v>1993</v>
      </c>
      <c r="C1202" s="14">
        <v>2</v>
      </c>
      <c r="D1202" s="14">
        <v>10</v>
      </c>
      <c r="E1202" s="14">
        <v>34.097799999999999</v>
      </c>
    </row>
    <row r="1203" spans="2:5">
      <c r="B1203" s="14">
        <v>1993</v>
      </c>
      <c r="C1203" s="14">
        <v>2</v>
      </c>
      <c r="D1203" s="14">
        <v>11</v>
      </c>
      <c r="E1203" s="14">
        <v>32.609499999999997</v>
      </c>
    </row>
    <row r="1204" spans="2:5">
      <c r="B1204" s="14">
        <v>1993</v>
      </c>
      <c r="C1204" s="14">
        <v>2</v>
      </c>
      <c r="D1204" s="14">
        <v>12</v>
      </c>
      <c r="E1204" s="14">
        <v>38.889400000000002</v>
      </c>
    </row>
    <row r="1205" spans="2:5">
      <c r="B1205" s="14">
        <v>1993</v>
      </c>
      <c r="C1205" s="14">
        <v>2</v>
      </c>
      <c r="D1205" s="14">
        <v>13</v>
      </c>
      <c r="E1205" s="14">
        <v>33.396000000000001</v>
      </c>
    </row>
    <row r="1206" spans="2:5">
      <c r="B1206" s="14">
        <v>1993</v>
      </c>
      <c r="C1206" s="14">
        <v>2</v>
      </c>
      <c r="D1206" s="14">
        <v>14</v>
      </c>
      <c r="E1206" s="14">
        <v>43.076000000000001</v>
      </c>
    </row>
    <row r="1207" spans="2:5">
      <c r="B1207" s="14">
        <v>1993</v>
      </c>
      <c r="C1207" s="14">
        <v>3</v>
      </c>
      <c r="D1207" s="14">
        <v>1</v>
      </c>
      <c r="E1207" s="14">
        <v>24.562999999999999</v>
      </c>
    </row>
    <row r="1208" spans="2:5">
      <c r="B1208" s="14">
        <v>1993</v>
      </c>
      <c r="C1208" s="14">
        <v>3</v>
      </c>
      <c r="D1208" s="14">
        <v>2</v>
      </c>
      <c r="E1208" s="14">
        <v>17.327200000000001</v>
      </c>
    </row>
    <row r="1209" spans="2:5">
      <c r="B1209" s="14">
        <v>1993</v>
      </c>
      <c r="C1209" s="14">
        <v>3</v>
      </c>
      <c r="D1209" s="14">
        <v>3</v>
      </c>
      <c r="E1209" s="14">
        <v>28.616499999999998</v>
      </c>
    </row>
    <row r="1210" spans="2:5">
      <c r="B1210" s="14">
        <v>1993</v>
      </c>
      <c r="C1210" s="14">
        <v>3</v>
      </c>
      <c r="D1210" s="14">
        <v>4</v>
      </c>
      <c r="E1210" s="14">
        <v>34.7149</v>
      </c>
    </row>
    <row r="1211" spans="2:5">
      <c r="B1211" s="14">
        <v>1993</v>
      </c>
      <c r="C1211" s="14">
        <v>3</v>
      </c>
      <c r="D1211" s="14">
        <v>5</v>
      </c>
      <c r="E1211" s="14">
        <v>37.461599999999997</v>
      </c>
    </row>
    <row r="1212" spans="2:5">
      <c r="B1212" s="14">
        <v>1993</v>
      </c>
      <c r="C1212" s="14">
        <v>3</v>
      </c>
      <c r="D1212" s="14">
        <v>6</v>
      </c>
      <c r="E1212" s="14">
        <v>43.511600000000001</v>
      </c>
    </row>
    <row r="1213" spans="2:5">
      <c r="B1213" s="14">
        <v>1993</v>
      </c>
      <c r="C1213" s="14">
        <v>3</v>
      </c>
      <c r="D1213" s="14">
        <v>7</v>
      </c>
      <c r="E1213" s="14">
        <v>35.816000000000003</v>
      </c>
    </row>
    <row r="1214" spans="2:5">
      <c r="B1214" s="14">
        <v>1993</v>
      </c>
      <c r="C1214" s="14">
        <v>3</v>
      </c>
      <c r="D1214" s="14">
        <v>8</v>
      </c>
      <c r="E1214" s="14">
        <v>44.068199999999997</v>
      </c>
    </row>
    <row r="1215" spans="2:5">
      <c r="B1215" s="14">
        <v>1993</v>
      </c>
      <c r="C1215" s="14">
        <v>3</v>
      </c>
      <c r="D1215" s="14">
        <v>9</v>
      </c>
      <c r="E1215" s="14">
        <v>33.843699999999998</v>
      </c>
    </row>
    <row r="1216" spans="2:5">
      <c r="B1216" s="14">
        <v>1993</v>
      </c>
      <c r="C1216" s="14">
        <v>3</v>
      </c>
      <c r="D1216" s="14">
        <v>10</v>
      </c>
      <c r="E1216" s="14">
        <v>37.461599999999997</v>
      </c>
    </row>
    <row r="1217" spans="2:5">
      <c r="B1217" s="14">
        <v>1993</v>
      </c>
      <c r="C1217" s="14">
        <v>3</v>
      </c>
      <c r="D1217" s="14">
        <v>11</v>
      </c>
      <c r="E1217" s="14">
        <v>36.045900000000003</v>
      </c>
    </row>
    <row r="1218" spans="2:5">
      <c r="B1218" s="14">
        <v>1993</v>
      </c>
      <c r="C1218" s="14">
        <v>3</v>
      </c>
      <c r="D1218" s="14">
        <v>12</v>
      </c>
      <c r="E1218" s="14">
        <v>32.948300000000003</v>
      </c>
    </row>
    <row r="1219" spans="2:5">
      <c r="B1219" s="14">
        <v>1993</v>
      </c>
      <c r="C1219" s="14">
        <v>3</v>
      </c>
      <c r="D1219" s="14">
        <v>13</v>
      </c>
      <c r="E1219" s="14">
        <v>38.308599999999998</v>
      </c>
    </row>
    <row r="1220" spans="2:5">
      <c r="B1220" s="14">
        <v>1993</v>
      </c>
      <c r="C1220" s="14">
        <v>3</v>
      </c>
      <c r="D1220" s="14">
        <v>14</v>
      </c>
      <c r="E1220" s="14">
        <v>35.501399999999997</v>
      </c>
    </row>
    <row r="1221" spans="2:5">
      <c r="B1221" s="14">
        <v>1993</v>
      </c>
      <c r="C1221" s="14">
        <v>4</v>
      </c>
      <c r="D1221" s="14">
        <v>1</v>
      </c>
      <c r="E1221" s="14">
        <v>20.884599999999999</v>
      </c>
    </row>
    <row r="1222" spans="2:5">
      <c r="B1222" s="14">
        <v>1993</v>
      </c>
      <c r="C1222" s="14">
        <v>4</v>
      </c>
      <c r="D1222" s="14">
        <v>2</v>
      </c>
      <c r="E1222" s="14">
        <v>21.5501</v>
      </c>
    </row>
    <row r="1223" spans="2:5">
      <c r="B1223" s="14">
        <v>1993</v>
      </c>
      <c r="C1223" s="14">
        <v>4</v>
      </c>
      <c r="D1223" s="14">
        <v>3</v>
      </c>
      <c r="E1223" s="14">
        <v>32.379600000000003</v>
      </c>
    </row>
    <row r="1224" spans="2:5">
      <c r="B1224" s="14">
        <v>1993</v>
      </c>
      <c r="C1224" s="14">
        <v>4</v>
      </c>
      <c r="D1224" s="14">
        <v>4</v>
      </c>
      <c r="E1224" s="14">
        <v>37.001800000000003</v>
      </c>
    </row>
    <row r="1225" spans="2:5">
      <c r="B1225" s="14">
        <v>1993</v>
      </c>
      <c r="C1225" s="14">
        <v>4</v>
      </c>
      <c r="D1225" s="14">
        <v>5</v>
      </c>
      <c r="E1225" s="14">
        <v>45.859000000000002</v>
      </c>
    </row>
    <row r="1226" spans="2:5">
      <c r="B1226" s="14">
        <v>1993</v>
      </c>
      <c r="C1226" s="14">
        <v>4</v>
      </c>
      <c r="D1226" s="14">
        <v>6</v>
      </c>
      <c r="E1226" s="14">
        <v>46.343000000000004</v>
      </c>
    </row>
    <row r="1227" spans="2:5">
      <c r="B1227" s="14">
        <v>1993</v>
      </c>
      <c r="C1227" s="14">
        <v>4</v>
      </c>
      <c r="D1227" s="14">
        <v>7</v>
      </c>
      <c r="E1227" s="14">
        <v>38.695799999999998</v>
      </c>
    </row>
    <row r="1228" spans="2:5">
      <c r="B1228" s="14">
        <v>1993</v>
      </c>
      <c r="C1228" s="14">
        <v>4</v>
      </c>
      <c r="D1228" s="14">
        <v>8</v>
      </c>
      <c r="E1228" s="14">
        <v>38.235999999999997</v>
      </c>
    </row>
    <row r="1229" spans="2:5">
      <c r="B1229" s="14">
        <v>1993</v>
      </c>
      <c r="C1229" s="14">
        <v>4</v>
      </c>
      <c r="D1229" s="14">
        <v>9</v>
      </c>
      <c r="E1229" s="14">
        <v>36.8324</v>
      </c>
    </row>
    <row r="1230" spans="2:5">
      <c r="B1230" s="14">
        <v>1993</v>
      </c>
      <c r="C1230" s="14">
        <v>4</v>
      </c>
      <c r="D1230" s="14">
        <v>10</v>
      </c>
      <c r="E1230" s="14">
        <v>38.332799999999999</v>
      </c>
    </row>
    <row r="1231" spans="2:5">
      <c r="B1231" s="14">
        <v>1993</v>
      </c>
      <c r="C1231" s="14">
        <v>4</v>
      </c>
      <c r="D1231" s="14">
        <v>11</v>
      </c>
      <c r="E1231" s="14">
        <v>32.161799999999999</v>
      </c>
    </row>
    <row r="1232" spans="2:5">
      <c r="B1232" s="14">
        <v>1993</v>
      </c>
      <c r="C1232" s="14">
        <v>4</v>
      </c>
      <c r="D1232" s="14">
        <v>12</v>
      </c>
      <c r="E1232" s="14">
        <v>35.8765</v>
      </c>
    </row>
    <row r="1233" spans="2:5">
      <c r="B1233" s="14">
        <v>1993</v>
      </c>
      <c r="C1233" s="14">
        <v>4</v>
      </c>
      <c r="D1233" s="14">
        <v>13</v>
      </c>
      <c r="E1233" s="14">
        <v>36.154800000000002</v>
      </c>
    </row>
    <row r="1234" spans="2:5">
      <c r="B1234" s="14">
        <v>1993</v>
      </c>
      <c r="C1234" s="14">
        <v>4</v>
      </c>
      <c r="D1234" s="14">
        <v>14</v>
      </c>
      <c r="E1234" s="14">
        <v>40.002600000000001</v>
      </c>
    </row>
    <row r="1235" spans="2:5">
      <c r="B1235" s="14">
        <v>1994</v>
      </c>
      <c r="C1235" s="14">
        <v>1</v>
      </c>
      <c r="D1235" s="14">
        <v>1</v>
      </c>
      <c r="E1235" s="14">
        <v>9.5469000000000008</v>
      </c>
    </row>
    <row r="1236" spans="2:5">
      <c r="B1236" s="14">
        <v>1994</v>
      </c>
      <c r="C1236" s="14">
        <v>1</v>
      </c>
      <c r="D1236" s="14">
        <v>2</v>
      </c>
      <c r="E1236" s="14">
        <v>11.507099999999999</v>
      </c>
    </row>
    <row r="1237" spans="2:5">
      <c r="B1237" s="14">
        <v>1994</v>
      </c>
      <c r="C1237" s="14">
        <v>1</v>
      </c>
      <c r="D1237" s="14">
        <v>3</v>
      </c>
      <c r="E1237" s="14">
        <v>13.515700000000001</v>
      </c>
    </row>
    <row r="1238" spans="2:5">
      <c r="B1238" s="14">
        <v>1994</v>
      </c>
      <c r="C1238" s="14">
        <v>1</v>
      </c>
      <c r="D1238" s="14">
        <v>4</v>
      </c>
      <c r="E1238" s="14">
        <v>15.2944</v>
      </c>
    </row>
    <row r="1239" spans="2:5">
      <c r="B1239" s="14">
        <v>1994</v>
      </c>
      <c r="C1239" s="14">
        <v>1</v>
      </c>
      <c r="D1239" s="14">
        <v>5</v>
      </c>
      <c r="E1239" s="14">
        <v>33.045099999999998</v>
      </c>
    </row>
    <row r="1240" spans="2:5">
      <c r="B1240" s="14">
        <v>1994</v>
      </c>
      <c r="C1240" s="14">
        <v>1</v>
      </c>
      <c r="D1240" s="14">
        <v>6</v>
      </c>
      <c r="E1240" s="14">
        <v>26.051300000000001</v>
      </c>
    </row>
    <row r="1241" spans="2:5">
      <c r="B1241" s="14">
        <v>1994</v>
      </c>
      <c r="C1241" s="14">
        <v>1</v>
      </c>
      <c r="D1241" s="14">
        <v>7</v>
      </c>
      <c r="E1241" s="14">
        <v>41.744999999999997</v>
      </c>
    </row>
    <row r="1242" spans="2:5">
      <c r="B1242" s="14">
        <v>1994</v>
      </c>
      <c r="C1242" s="14">
        <v>1</v>
      </c>
      <c r="D1242" s="14">
        <v>8</v>
      </c>
      <c r="E1242" s="14">
        <v>34.3035</v>
      </c>
    </row>
    <row r="1243" spans="2:5">
      <c r="B1243" s="14">
        <v>1994</v>
      </c>
      <c r="C1243" s="14">
        <v>1</v>
      </c>
      <c r="D1243" s="14">
        <v>9</v>
      </c>
      <c r="E1243" s="14">
        <v>29.0642</v>
      </c>
    </row>
    <row r="1244" spans="2:5">
      <c r="B1244" s="14">
        <v>1994</v>
      </c>
      <c r="C1244" s="14">
        <v>1</v>
      </c>
      <c r="D1244" s="14">
        <v>10</v>
      </c>
      <c r="E1244" s="14">
        <v>29.427199999999999</v>
      </c>
    </row>
    <row r="1245" spans="2:5">
      <c r="B1245" s="14">
        <v>1994</v>
      </c>
      <c r="C1245" s="14">
        <v>1</v>
      </c>
      <c r="D1245" s="14">
        <v>11</v>
      </c>
      <c r="E1245" s="14">
        <v>30.2742</v>
      </c>
    </row>
    <row r="1246" spans="2:5">
      <c r="B1246" s="14">
        <v>1994</v>
      </c>
      <c r="C1246" s="14">
        <v>1</v>
      </c>
      <c r="D1246" s="14">
        <v>12</v>
      </c>
      <c r="E1246" s="14">
        <v>33.383899999999997</v>
      </c>
    </row>
    <row r="1247" spans="2:5">
      <c r="B1247" s="14">
        <v>1994</v>
      </c>
      <c r="C1247" s="14">
        <v>1</v>
      </c>
      <c r="D1247" s="14">
        <v>13</v>
      </c>
      <c r="E1247" s="14">
        <v>32.258600000000001</v>
      </c>
    </row>
    <row r="1248" spans="2:5">
      <c r="B1248" s="14">
        <v>1994</v>
      </c>
      <c r="C1248" s="14">
        <v>1</v>
      </c>
      <c r="D1248" s="14">
        <v>14</v>
      </c>
      <c r="E1248" s="14">
        <v>25.833500000000001</v>
      </c>
    </row>
    <row r="1249" spans="2:5">
      <c r="B1249" s="14">
        <v>1994</v>
      </c>
      <c r="C1249" s="14">
        <v>2</v>
      </c>
      <c r="D1249" s="14">
        <v>1</v>
      </c>
      <c r="E1249" s="14">
        <v>8.7966999999999995</v>
      </c>
    </row>
    <row r="1250" spans="2:5">
      <c r="B1250" s="14">
        <v>1994</v>
      </c>
      <c r="C1250" s="14">
        <v>2</v>
      </c>
      <c r="D1250" s="14">
        <v>2</v>
      </c>
      <c r="E1250" s="14">
        <v>10.1882</v>
      </c>
    </row>
    <row r="1251" spans="2:5">
      <c r="B1251" s="14">
        <v>1994</v>
      </c>
      <c r="C1251" s="14">
        <v>2</v>
      </c>
      <c r="D1251" s="14">
        <v>3</v>
      </c>
      <c r="E1251" s="14">
        <v>13.7577</v>
      </c>
    </row>
    <row r="1252" spans="2:5">
      <c r="B1252" s="14">
        <v>1994</v>
      </c>
      <c r="C1252" s="14">
        <v>2</v>
      </c>
      <c r="D1252" s="14">
        <v>4</v>
      </c>
      <c r="E1252" s="14">
        <v>20.630500000000001</v>
      </c>
    </row>
    <row r="1253" spans="2:5">
      <c r="B1253" s="14">
        <v>1994</v>
      </c>
      <c r="C1253" s="14">
        <v>2</v>
      </c>
      <c r="D1253" s="14">
        <v>5</v>
      </c>
      <c r="E1253" s="14">
        <v>27.854199999999999</v>
      </c>
    </row>
    <row r="1254" spans="2:5">
      <c r="B1254" s="14">
        <v>1994</v>
      </c>
      <c r="C1254" s="14">
        <v>2</v>
      </c>
      <c r="D1254" s="14">
        <v>6</v>
      </c>
      <c r="E1254" s="14">
        <v>38.9983</v>
      </c>
    </row>
    <row r="1255" spans="2:5">
      <c r="B1255" s="14">
        <v>1994</v>
      </c>
      <c r="C1255" s="14">
        <v>2</v>
      </c>
      <c r="D1255" s="14">
        <v>7</v>
      </c>
      <c r="E1255" s="14">
        <v>51.255600000000001</v>
      </c>
    </row>
    <row r="1256" spans="2:5">
      <c r="B1256" s="14">
        <v>1994</v>
      </c>
      <c r="C1256" s="14">
        <v>2</v>
      </c>
      <c r="D1256" s="14">
        <v>8</v>
      </c>
      <c r="E1256" s="14">
        <v>28.580200000000001</v>
      </c>
    </row>
    <row r="1257" spans="2:5">
      <c r="B1257" s="14">
        <v>1994</v>
      </c>
      <c r="C1257" s="14">
        <v>2</v>
      </c>
      <c r="D1257" s="14">
        <v>9</v>
      </c>
      <c r="E1257" s="14">
        <v>33.722700000000003</v>
      </c>
    </row>
    <row r="1258" spans="2:5">
      <c r="B1258" s="14">
        <v>1994</v>
      </c>
      <c r="C1258" s="14">
        <v>2</v>
      </c>
      <c r="D1258" s="14">
        <v>10</v>
      </c>
      <c r="E1258" s="14">
        <v>27.793700000000001</v>
      </c>
    </row>
    <row r="1259" spans="2:5">
      <c r="B1259" s="14">
        <v>1994</v>
      </c>
      <c r="C1259" s="14">
        <v>2</v>
      </c>
      <c r="D1259" s="14">
        <v>11</v>
      </c>
      <c r="E1259" s="14">
        <v>30.746099999999998</v>
      </c>
    </row>
    <row r="1260" spans="2:5">
      <c r="B1260" s="14">
        <v>1994</v>
      </c>
      <c r="C1260" s="14">
        <v>2</v>
      </c>
      <c r="D1260" s="14">
        <v>12</v>
      </c>
      <c r="E1260" s="14">
        <v>39.458100000000002</v>
      </c>
    </row>
    <row r="1261" spans="2:5">
      <c r="B1261" s="14">
        <v>1994</v>
      </c>
      <c r="C1261" s="14">
        <v>2</v>
      </c>
      <c r="D1261" s="14">
        <v>13</v>
      </c>
      <c r="E1261" s="14">
        <v>42.495199999999997</v>
      </c>
    </row>
    <row r="1262" spans="2:5">
      <c r="B1262" s="14">
        <v>1994</v>
      </c>
      <c r="C1262" s="14">
        <v>2</v>
      </c>
      <c r="D1262" s="14">
        <v>14</v>
      </c>
      <c r="E1262" s="14">
        <v>42.083799999999997</v>
      </c>
    </row>
    <row r="1263" spans="2:5">
      <c r="B1263" s="14">
        <v>1994</v>
      </c>
      <c r="C1263" s="14">
        <v>3</v>
      </c>
      <c r="D1263" s="14">
        <v>1</v>
      </c>
      <c r="E1263" s="14">
        <v>12.2331</v>
      </c>
    </row>
    <row r="1264" spans="2:5">
      <c r="B1264" s="14">
        <v>1994</v>
      </c>
      <c r="C1264" s="14">
        <v>3</v>
      </c>
      <c r="D1264" s="14">
        <v>2</v>
      </c>
      <c r="E1264" s="14">
        <v>10.418100000000001</v>
      </c>
    </row>
    <row r="1265" spans="2:5">
      <c r="B1265" s="14">
        <v>1994</v>
      </c>
      <c r="C1265" s="14">
        <v>3</v>
      </c>
      <c r="D1265" s="14">
        <v>3</v>
      </c>
      <c r="E1265" s="14">
        <v>18.924399999999999</v>
      </c>
    </row>
    <row r="1266" spans="2:5">
      <c r="B1266" s="14">
        <v>1994</v>
      </c>
      <c r="C1266" s="14">
        <v>3</v>
      </c>
      <c r="D1266" s="14">
        <v>4</v>
      </c>
      <c r="E1266" s="14">
        <v>31.0365</v>
      </c>
    </row>
    <row r="1267" spans="2:5">
      <c r="B1267" s="14">
        <v>1994</v>
      </c>
      <c r="C1267" s="14">
        <v>3</v>
      </c>
      <c r="D1267" s="14">
        <v>5</v>
      </c>
      <c r="E1267" s="14">
        <v>32.125500000000002</v>
      </c>
    </row>
    <row r="1268" spans="2:5">
      <c r="B1268" s="14">
        <v>1994</v>
      </c>
      <c r="C1268" s="14">
        <v>3</v>
      </c>
      <c r="D1268" s="14">
        <v>6</v>
      </c>
      <c r="E1268" s="14">
        <v>39.591200000000001</v>
      </c>
    </row>
    <row r="1269" spans="2:5">
      <c r="B1269" s="14">
        <v>1994</v>
      </c>
      <c r="C1269" s="14">
        <v>3</v>
      </c>
      <c r="D1269" s="14">
        <v>7</v>
      </c>
      <c r="E1269" s="14">
        <v>40.752800000000001</v>
      </c>
    </row>
    <row r="1270" spans="2:5">
      <c r="B1270" s="14">
        <v>1994</v>
      </c>
      <c r="C1270" s="14">
        <v>3</v>
      </c>
      <c r="D1270" s="14">
        <v>8</v>
      </c>
      <c r="E1270" s="14">
        <v>37.6068</v>
      </c>
    </row>
    <row r="1271" spans="2:5">
      <c r="B1271" s="14">
        <v>1994</v>
      </c>
      <c r="C1271" s="14">
        <v>3</v>
      </c>
      <c r="D1271" s="14">
        <v>9</v>
      </c>
      <c r="E1271" s="14">
        <v>26.535299999999999</v>
      </c>
    </row>
    <row r="1272" spans="2:5">
      <c r="B1272" s="14">
        <v>1994</v>
      </c>
      <c r="C1272" s="14">
        <v>3</v>
      </c>
      <c r="D1272" s="14">
        <v>10</v>
      </c>
      <c r="E1272" s="14">
        <v>33.759</v>
      </c>
    </row>
    <row r="1273" spans="2:5">
      <c r="B1273" s="14">
        <v>1994</v>
      </c>
      <c r="C1273" s="14">
        <v>3</v>
      </c>
      <c r="D1273" s="14">
        <v>11</v>
      </c>
      <c r="E1273" s="14">
        <v>36.977600000000002</v>
      </c>
    </row>
    <row r="1274" spans="2:5">
      <c r="B1274" s="14">
        <v>1994</v>
      </c>
      <c r="C1274" s="14">
        <v>3</v>
      </c>
      <c r="D1274" s="14">
        <v>12</v>
      </c>
      <c r="E1274" s="14">
        <v>28.434999999999999</v>
      </c>
    </row>
    <row r="1275" spans="2:5">
      <c r="B1275" s="14">
        <v>1994</v>
      </c>
      <c r="C1275" s="14">
        <v>3</v>
      </c>
      <c r="D1275" s="14">
        <v>13</v>
      </c>
      <c r="E1275" s="14">
        <v>41.624000000000002</v>
      </c>
    </row>
    <row r="1276" spans="2:5">
      <c r="B1276" s="14">
        <v>1994</v>
      </c>
      <c r="C1276" s="14">
        <v>3</v>
      </c>
      <c r="D1276" s="14">
        <v>14</v>
      </c>
      <c r="E1276" s="14">
        <v>29.2699</v>
      </c>
    </row>
    <row r="1277" spans="2:5">
      <c r="B1277" s="14">
        <v>1994</v>
      </c>
      <c r="C1277" s="14">
        <v>4</v>
      </c>
      <c r="D1277" s="14">
        <v>1</v>
      </c>
      <c r="E1277" s="14">
        <v>12.8744</v>
      </c>
    </row>
    <row r="1278" spans="2:5">
      <c r="B1278" s="14">
        <v>1994</v>
      </c>
      <c r="C1278" s="14">
        <v>4</v>
      </c>
      <c r="D1278" s="14">
        <v>2</v>
      </c>
      <c r="E1278" s="14">
        <v>12.257300000000001</v>
      </c>
    </row>
    <row r="1279" spans="2:5">
      <c r="B1279" s="14">
        <v>1994</v>
      </c>
      <c r="C1279" s="14">
        <v>4</v>
      </c>
      <c r="D1279" s="14">
        <v>3</v>
      </c>
      <c r="E1279" s="14">
        <v>21.610600000000002</v>
      </c>
    </row>
    <row r="1280" spans="2:5">
      <c r="B1280" s="14">
        <v>1994</v>
      </c>
      <c r="C1280" s="14">
        <v>4</v>
      </c>
      <c r="D1280" s="14">
        <v>4</v>
      </c>
      <c r="E1280" s="14">
        <v>23.316700000000001</v>
      </c>
    </row>
    <row r="1281" spans="2:5">
      <c r="B1281" s="14">
        <v>1994</v>
      </c>
      <c r="C1281" s="14">
        <v>4</v>
      </c>
      <c r="D1281" s="14">
        <v>5</v>
      </c>
      <c r="E1281" s="14">
        <v>38.986199999999997</v>
      </c>
    </row>
    <row r="1282" spans="2:5">
      <c r="B1282" s="14">
        <v>1994</v>
      </c>
      <c r="C1282" s="14">
        <v>4</v>
      </c>
      <c r="D1282" s="14">
        <v>6</v>
      </c>
      <c r="E1282" s="14">
        <v>40.994799999999998</v>
      </c>
    </row>
    <row r="1283" spans="2:5">
      <c r="B1283" s="14">
        <v>1994</v>
      </c>
      <c r="C1283" s="14">
        <v>4</v>
      </c>
      <c r="D1283" s="14">
        <v>7</v>
      </c>
      <c r="E1283" s="14">
        <v>47.504600000000003</v>
      </c>
    </row>
    <row r="1284" spans="2:5">
      <c r="B1284" s="14">
        <v>1994</v>
      </c>
      <c r="C1284" s="14">
        <v>4</v>
      </c>
      <c r="D1284" s="14">
        <v>8</v>
      </c>
      <c r="E1284" s="14">
        <v>35.973300000000002</v>
      </c>
    </row>
    <row r="1285" spans="2:5">
      <c r="B1285" s="14">
        <v>1994</v>
      </c>
      <c r="C1285" s="14">
        <v>4</v>
      </c>
      <c r="D1285" s="14">
        <v>9</v>
      </c>
      <c r="E1285" s="14">
        <v>34.521299999999997</v>
      </c>
    </row>
    <row r="1286" spans="2:5">
      <c r="B1286" s="14">
        <v>1994</v>
      </c>
      <c r="C1286" s="14">
        <v>4</v>
      </c>
      <c r="D1286" s="14">
        <v>10</v>
      </c>
      <c r="E1286" s="14">
        <v>31.3995</v>
      </c>
    </row>
    <row r="1287" spans="2:5">
      <c r="B1287" s="14">
        <v>1994</v>
      </c>
      <c r="C1287" s="14">
        <v>4</v>
      </c>
      <c r="D1287" s="14">
        <v>11</v>
      </c>
      <c r="E1287" s="14">
        <v>33.154000000000003</v>
      </c>
    </row>
    <row r="1288" spans="2:5">
      <c r="B1288" s="14">
        <v>1994</v>
      </c>
      <c r="C1288" s="14">
        <v>4</v>
      </c>
      <c r="D1288" s="14">
        <v>12</v>
      </c>
      <c r="E1288" s="14">
        <v>32.137599999999999</v>
      </c>
    </row>
    <row r="1289" spans="2:5">
      <c r="B1289" s="14">
        <v>1994</v>
      </c>
      <c r="C1289" s="14">
        <v>4</v>
      </c>
      <c r="D1289" s="14">
        <v>13</v>
      </c>
      <c r="E1289" s="14">
        <v>39.567</v>
      </c>
    </row>
    <row r="1290" spans="2:5">
      <c r="B1290" s="14">
        <v>1994</v>
      </c>
      <c r="C1290" s="14">
        <v>4</v>
      </c>
      <c r="D1290" s="14">
        <v>14</v>
      </c>
      <c r="E1290" s="14">
        <v>35.017400000000002</v>
      </c>
    </row>
    <row r="1291" spans="2:5">
      <c r="B1291" s="14">
        <v>1995</v>
      </c>
      <c r="C1291" s="14">
        <v>1</v>
      </c>
      <c r="D1291" s="14">
        <v>1</v>
      </c>
      <c r="E1291" s="14">
        <v>26.595013500000004</v>
      </c>
    </row>
    <row r="1292" spans="2:5">
      <c r="B1292" s="14">
        <v>1995</v>
      </c>
      <c r="C1292" s="14">
        <v>1</v>
      </c>
      <c r="D1292" s="14">
        <v>2</v>
      </c>
      <c r="E1292" s="14">
        <v>29.36143375</v>
      </c>
    </row>
    <row r="1293" spans="2:5">
      <c r="B1293" s="14">
        <v>1995</v>
      </c>
      <c r="C1293" s="14">
        <v>1</v>
      </c>
      <c r="D1293" s="14">
        <v>3</v>
      </c>
      <c r="E1293" s="14">
        <v>28.747487999999997</v>
      </c>
    </row>
    <row r="1294" spans="2:5">
      <c r="B1294" s="14">
        <v>1995</v>
      </c>
      <c r="C1294" s="14">
        <v>1</v>
      </c>
      <c r="D1294" s="14">
        <v>4</v>
      </c>
      <c r="E1294" s="14">
        <v>27.9186765</v>
      </c>
    </row>
    <row r="1295" spans="2:5">
      <c r="B1295" s="14">
        <v>1995</v>
      </c>
      <c r="C1295" s="14">
        <v>1</v>
      </c>
      <c r="D1295" s="14">
        <v>5</v>
      </c>
      <c r="E1295" s="14">
        <v>40.168128000000003</v>
      </c>
    </row>
    <row r="1296" spans="2:5">
      <c r="B1296" s="14">
        <v>1995</v>
      </c>
      <c r="C1296" s="14">
        <v>1</v>
      </c>
      <c r="D1296" s="14">
        <v>6</v>
      </c>
      <c r="E1296" s="14">
        <v>36.663610500000004</v>
      </c>
    </row>
    <row r="1297" spans="2:5">
      <c r="B1297" s="14">
        <v>1995</v>
      </c>
      <c r="C1297" s="14">
        <v>1</v>
      </c>
      <c r="D1297" s="14">
        <v>7</v>
      </c>
      <c r="E1297" s="14">
        <v>46.533623125000005</v>
      </c>
    </row>
    <row r="1298" spans="2:5">
      <c r="B1298" s="14">
        <v>1995</v>
      </c>
      <c r="C1298" s="14">
        <v>1</v>
      </c>
      <c r="D1298" s="14">
        <v>8</v>
      </c>
      <c r="E1298" s="14">
        <v>30.667007249999997</v>
      </c>
    </row>
    <row r="1299" spans="2:5">
      <c r="B1299" s="14">
        <v>1995</v>
      </c>
      <c r="C1299" s="14">
        <v>1</v>
      </c>
      <c r="D1299" s="14">
        <v>9</v>
      </c>
      <c r="E1299" s="14">
        <v>38.602860999999997</v>
      </c>
    </row>
    <row r="1300" spans="2:5">
      <c r="B1300" s="14">
        <v>1995</v>
      </c>
      <c r="C1300" s="14">
        <v>1</v>
      </c>
      <c r="D1300" s="14">
        <v>10</v>
      </c>
      <c r="E1300" s="14">
        <v>38.024360000000001</v>
      </c>
    </row>
    <row r="1301" spans="2:5">
      <c r="B1301" s="14">
        <v>1995</v>
      </c>
      <c r="C1301" s="14">
        <v>1</v>
      </c>
      <c r="D1301" s="14">
        <v>11</v>
      </c>
      <c r="E1301" s="14">
        <v>38.524694999999987</v>
      </c>
    </row>
    <row r="1302" spans="2:5">
      <c r="B1302" s="14">
        <v>1995</v>
      </c>
      <c r="C1302" s="14">
        <v>1</v>
      </c>
      <c r="D1302" s="14">
        <v>12</v>
      </c>
      <c r="E1302" s="14">
        <v>39.771125625000003</v>
      </c>
    </row>
    <row r="1303" spans="2:5">
      <c r="B1303" s="14">
        <v>1995</v>
      </c>
      <c r="C1303" s="14">
        <v>1</v>
      </c>
      <c r="D1303" s="14">
        <v>13</v>
      </c>
      <c r="E1303" s="14">
        <v>40.272127500000003</v>
      </c>
    </row>
    <row r="1304" spans="2:5">
      <c r="B1304" s="14">
        <v>1995</v>
      </c>
      <c r="C1304" s="14">
        <v>1</v>
      </c>
      <c r="D1304" s="14">
        <v>14</v>
      </c>
      <c r="E1304" s="14">
        <v>38.813568750000002</v>
      </c>
    </row>
    <row r="1305" spans="2:5">
      <c r="B1305" s="14">
        <v>1995</v>
      </c>
      <c r="C1305" s="14">
        <v>2</v>
      </c>
      <c r="D1305" s="14">
        <v>1</v>
      </c>
      <c r="E1305" s="14">
        <v>23.365174249999995</v>
      </c>
    </row>
    <row r="1306" spans="2:5">
      <c r="B1306" s="14">
        <v>1995</v>
      </c>
      <c r="C1306" s="14">
        <v>2</v>
      </c>
      <c r="D1306" s="14">
        <v>2</v>
      </c>
      <c r="E1306" s="14">
        <v>28.280125499999997</v>
      </c>
    </row>
    <row r="1307" spans="2:5">
      <c r="B1307" s="14">
        <v>1995</v>
      </c>
      <c r="C1307" s="14">
        <v>2</v>
      </c>
      <c r="D1307" s="14">
        <v>3</v>
      </c>
      <c r="E1307" s="14">
        <v>27.667067999999997</v>
      </c>
    </row>
    <row r="1308" spans="2:5">
      <c r="B1308" s="14">
        <v>1995</v>
      </c>
      <c r="C1308" s="14">
        <v>2</v>
      </c>
      <c r="D1308" s="14">
        <v>4</v>
      </c>
      <c r="E1308" s="14">
        <v>34.687354625000005</v>
      </c>
    </row>
    <row r="1309" spans="2:5">
      <c r="B1309" s="14">
        <v>1995</v>
      </c>
      <c r="C1309" s="14">
        <v>2</v>
      </c>
      <c r="D1309" s="14">
        <v>5</v>
      </c>
      <c r="E1309" s="14">
        <v>35.703415</v>
      </c>
    </row>
    <row r="1310" spans="2:5">
      <c r="B1310" s="14">
        <v>1995</v>
      </c>
      <c r="C1310" s="14">
        <v>2</v>
      </c>
      <c r="D1310" s="14">
        <v>6</v>
      </c>
      <c r="E1310" s="14">
        <v>46.478245000000001</v>
      </c>
    </row>
    <row r="1311" spans="2:5">
      <c r="B1311" s="14">
        <v>1995</v>
      </c>
      <c r="C1311" s="14">
        <v>2</v>
      </c>
      <c r="D1311" s="14">
        <v>7</v>
      </c>
      <c r="E1311" s="14">
        <v>45.198862500000004</v>
      </c>
    </row>
    <row r="1312" spans="2:5">
      <c r="B1312" s="14">
        <v>1995</v>
      </c>
      <c r="C1312" s="14">
        <v>2</v>
      </c>
      <c r="D1312" s="14">
        <v>8</v>
      </c>
      <c r="E1312" s="14">
        <v>34.256945249999994</v>
      </c>
    </row>
    <row r="1313" spans="2:5">
      <c r="B1313" s="14">
        <v>1995</v>
      </c>
      <c r="C1313" s="14">
        <v>2</v>
      </c>
      <c r="D1313" s="14">
        <v>9</v>
      </c>
      <c r="E1313" s="14">
        <v>42.399336374999997</v>
      </c>
    </row>
    <row r="1314" spans="2:5">
      <c r="B1314" s="14">
        <v>1995</v>
      </c>
      <c r="C1314" s="14">
        <v>2</v>
      </c>
      <c r="D1314" s="14">
        <v>10</v>
      </c>
      <c r="E1314" s="14">
        <v>44.597189999999998</v>
      </c>
    </row>
    <row r="1315" spans="2:5">
      <c r="B1315" s="14">
        <v>1995</v>
      </c>
      <c r="C1315" s="14">
        <v>2</v>
      </c>
      <c r="D1315" s="14">
        <v>11</v>
      </c>
      <c r="E1315" s="14">
        <v>40.732427999999999</v>
      </c>
    </row>
    <row r="1316" spans="2:5">
      <c r="B1316" s="14">
        <v>1995</v>
      </c>
      <c r="C1316" s="14">
        <v>2</v>
      </c>
      <c r="D1316" s="14">
        <v>12</v>
      </c>
      <c r="E1316" s="14">
        <v>44.263642499999989</v>
      </c>
    </row>
    <row r="1317" spans="2:5">
      <c r="B1317" s="14">
        <v>1995</v>
      </c>
      <c r="C1317" s="14">
        <v>2</v>
      </c>
      <c r="D1317" s="14">
        <v>13</v>
      </c>
      <c r="E1317" s="14">
        <v>44.605576125000006</v>
      </c>
    </row>
    <row r="1318" spans="2:5">
      <c r="B1318" s="14">
        <v>1995</v>
      </c>
      <c r="C1318" s="14">
        <v>2</v>
      </c>
      <c r="D1318" s="14">
        <v>14</v>
      </c>
      <c r="E1318" s="14">
        <v>45.097387500000004</v>
      </c>
    </row>
    <row r="1319" spans="2:5">
      <c r="B1319" s="14">
        <v>1995</v>
      </c>
      <c r="C1319" s="14">
        <v>3</v>
      </c>
      <c r="D1319" s="14">
        <v>1</v>
      </c>
      <c r="E1319" s="14">
        <v>29.749362499999993</v>
      </c>
    </row>
    <row r="1320" spans="2:5">
      <c r="B1320" s="14">
        <v>1995</v>
      </c>
      <c r="C1320" s="14">
        <v>3</v>
      </c>
      <c r="D1320" s="14">
        <v>2</v>
      </c>
      <c r="E1320" s="14">
        <v>28.9864575</v>
      </c>
    </row>
    <row r="1321" spans="2:5">
      <c r="B1321" s="14">
        <v>1995</v>
      </c>
      <c r="C1321" s="14">
        <v>3</v>
      </c>
      <c r="D1321" s="14">
        <v>3</v>
      </c>
      <c r="E1321" s="14">
        <v>41.584471499999999</v>
      </c>
    </row>
    <row r="1322" spans="2:5">
      <c r="B1322" s="14">
        <v>1995</v>
      </c>
      <c r="C1322" s="14">
        <v>3</v>
      </c>
      <c r="D1322" s="14">
        <v>4</v>
      </c>
      <c r="E1322" s="14">
        <v>47.438655000000004</v>
      </c>
    </row>
    <row r="1323" spans="2:5">
      <c r="B1323" s="14">
        <v>1995</v>
      </c>
      <c r="C1323" s="14">
        <v>3</v>
      </c>
      <c r="D1323" s="14">
        <v>5</v>
      </c>
      <c r="E1323" s="14">
        <v>47.363064375000008</v>
      </c>
    </row>
    <row r="1324" spans="2:5">
      <c r="B1324" s="14">
        <v>1995</v>
      </c>
      <c r="C1324" s="14">
        <v>3</v>
      </c>
      <c r="D1324" s="14">
        <v>6</v>
      </c>
      <c r="E1324" s="14">
        <v>42.552254250000004</v>
      </c>
    </row>
    <row r="1325" spans="2:5">
      <c r="B1325" s="14">
        <v>1995</v>
      </c>
      <c r="C1325" s="14">
        <v>3</v>
      </c>
      <c r="D1325" s="14">
        <v>7</v>
      </c>
      <c r="E1325" s="14">
        <v>43.4700475</v>
      </c>
    </row>
    <row r="1326" spans="2:5">
      <c r="B1326" s="14">
        <v>1995</v>
      </c>
      <c r="C1326" s="14">
        <v>3</v>
      </c>
      <c r="D1326" s="14">
        <v>8</v>
      </c>
      <c r="E1326" s="14">
        <v>42.88509775</v>
      </c>
    </row>
    <row r="1327" spans="2:5">
      <c r="B1327" s="14">
        <v>1995</v>
      </c>
      <c r="C1327" s="14">
        <v>3</v>
      </c>
      <c r="D1327" s="14">
        <v>9</v>
      </c>
      <c r="E1327" s="14">
        <v>44.2687685</v>
      </c>
    </row>
    <row r="1328" spans="2:5">
      <c r="B1328" s="14">
        <v>1995</v>
      </c>
      <c r="C1328" s="14">
        <v>3</v>
      </c>
      <c r="D1328" s="14">
        <v>10</v>
      </c>
      <c r="E1328" s="14">
        <v>44.147379374999993</v>
      </c>
    </row>
    <row r="1329" spans="2:5">
      <c r="B1329" s="14">
        <v>1995</v>
      </c>
      <c r="C1329" s="14">
        <v>3</v>
      </c>
      <c r="D1329" s="14">
        <v>11</v>
      </c>
      <c r="E1329" s="14">
        <v>46.41508575000001</v>
      </c>
    </row>
    <row r="1330" spans="2:5">
      <c r="B1330" s="14">
        <v>1995</v>
      </c>
      <c r="C1330" s="14">
        <v>3</v>
      </c>
      <c r="D1330" s="14">
        <v>12</v>
      </c>
      <c r="E1330" s="14">
        <v>43.307151250000011</v>
      </c>
    </row>
    <row r="1331" spans="2:5">
      <c r="B1331" s="14">
        <v>1995</v>
      </c>
      <c r="C1331" s="14">
        <v>3</v>
      </c>
      <c r="D1331" s="14">
        <v>13</v>
      </c>
      <c r="E1331" s="14">
        <v>49.293034999999996</v>
      </c>
    </row>
    <row r="1332" spans="2:5">
      <c r="B1332" s="14">
        <v>1995</v>
      </c>
      <c r="C1332" s="14">
        <v>3</v>
      </c>
      <c r="D1332" s="14">
        <v>14</v>
      </c>
      <c r="E1332" s="14">
        <v>42.736166000000004</v>
      </c>
    </row>
    <row r="1333" spans="2:5">
      <c r="B1333" s="14">
        <v>1995</v>
      </c>
      <c r="C1333" s="14">
        <v>4</v>
      </c>
      <c r="D1333" s="14">
        <v>1</v>
      </c>
      <c r="E1333" s="14">
        <v>32.561625250000006</v>
      </c>
    </row>
    <row r="1334" spans="2:5">
      <c r="B1334" s="14">
        <v>1995</v>
      </c>
      <c r="C1334" s="14">
        <v>4</v>
      </c>
      <c r="D1334" s="14">
        <v>2</v>
      </c>
      <c r="E1334" s="14">
        <v>30.917254499999999</v>
      </c>
    </row>
    <row r="1335" spans="2:5">
      <c r="B1335" s="14">
        <v>1995</v>
      </c>
      <c r="C1335" s="14">
        <v>4</v>
      </c>
      <c r="D1335" s="14">
        <v>3</v>
      </c>
      <c r="E1335" s="14">
        <v>38.608589250000001</v>
      </c>
    </row>
    <row r="1336" spans="2:5">
      <c r="B1336" s="14">
        <v>1995</v>
      </c>
      <c r="C1336" s="14">
        <v>4</v>
      </c>
      <c r="D1336" s="14">
        <v>4</v>
      </c>
      <c r="E1336" s="14">
        <v>41.398681499999995</v>
      </c>
    </row>
    <row r="1337" spans="2:5">
      <c r="B1337" s="14">
        <v>1995</v>
      </c>
      <c r="C1337" s="14">
        <v>4</v>
      </c>
      <c r="D1337" s="14">
        <v>5</v>
      </c>
      <c r="E1337" s="14">
        <v>42.189050750000007</v>
      </c>
    </row>
    <row r="1338" spans="2:5">
      <c r="B1338" s="14">
        <v>1995</v>
      </c>
      <c r="C1338" s="14">
        <v>4</v>
      </c>
      <c r="D1338" s="14">
        <v>6</v>
      </c>
      <c r="E1338" s="14">
        <v>48.197023874999992</v>
      </c>
    </row>
    <row r="1339" spans="2:5">
      <c r="B1339" s="14">
        <v>1995</v>
      </c>
      <c r="C1339" s="14">
        <v>4</v>
      </c>
      <c r="D1339" s="14">
        <v>7</v>
      </c>
      <c r="E1339" s="14">
        <v>48.622793999999992</v>
      </c>
    </row>
    <row r="1340" spans="2:5">
      <c r="B1340" s="14">
        <v>1995</v>
      </c>
      <c r="C1340" s="14">
        <v>4</v>
      </c>
      <c r="D1340" s="14">
        <v>8</v>
      </c>
      <c r="E1340" s="14">
        <v>36.241719250000003</v>
      </c>
    </row>
    <row r="1341" spans="2:5">
      <c r="B1341" s="14">
        <v>1995</v>
      </c>
      <c r="C1341" s="14">
        <v>4</v>
      </c>
      <c r="D1341" s="14">
        <v>9</v>
      </c>
      <c r="E1341" s="14">
        <v>42.594584999999995</v>
      </c>
    </row>
    <row r="1342" spans="2:5">
      <c r="B1342" s="14">
        <v>1995</v>
      </c>
      <c r="C1342" s="14">
        <v>4</v>
      </c>
      <c r="D1342" s="14">
        <v>10</v>
      </c>
      <c r="E1342" s="14">
        <v>44.19420499999999</v>
      </c>
    </row>
    <row r="1343" spans="2:5">
      <c r="B1343" s="14">
        <v>1995</v>
      </c>
      <c r="C1343" s="14">
        <v>4</v>
      </c>
      <c r="D1343" s="14">
        <v>11</v>
      </c>
      <c r="E1343" s="14">
        <v>38.970537375000013</v>
      </c>
    </row>
    <row r="1344" spans="2:5">
      <c r="B1344" s="14">
        <v>1995</v>
      </c>
      <c r="C1344" s="14">
        <v>4</v>
      </c>
      <c r="D1344" s="14">
        <v>12</v>
      </c>
      <c r="E1344" s="14">
        <v>45.26943575</v>
      </c>
    </row>
    <row r="1345" spans="2:5">
      <c r="B1345" s="14">
        <v>1995</v>
      </c>
      <c r="C1345" s="14">
        <v>4</v>
      </c>
      <c r="D1345" s="14">
        <v>13</v>
      </c>
      <c r="E1345" s="14">
        <v>43.919933749999998</v>
      </c>
    </row>
    <row r="1346" spans="2:5">
      <c r="B1346" s="14">
        <v>1995</v>
      </c>
      <c r="C1346" s="14">
        <v>4</v>
      </c>
      <c r="D1346" s="14">
        <v>14</v>
      </c>
      <c r="E1346" s="14">
        <v>42.971370749999998</v>
      </c>
    </row>
    <row r="1347" spans="2:5">
      <c r="B1347" s="14">
        <v>1996</v>
      </c>
      <c r="C1347" s="14">
        <v>1</v>
      </c>
      <c r="D1347" s="14">
        <v>1</v>
      </c>
      <c r="E1347" s="14">
        <v>17.987756707317072</v>
      </c>
    </row>
    <row r="1348" spans="2:5">
      <c r="B1348" s="14">
        <v>1996</v>
      </c>
      <c r="C1348" s="14">
        <v>1</v>
      </c>
      <c r="D1348" s="14">
        <v>2</v>
      </c>
      <c r="E1348" s="14">
        <v>8.2659416158536576</v>
      </c>
    </row>
    <row r="1349" spans="2:5">
      <c r="B1349" s="14">
        <v>1996</v>
      </c>
      <c r="C1349" s="14">
        <v>1</v>
      </c>
      <c r="D1349" s="14">
        <v>3</v>
      </c>
      <c r="E1349" s="14">
        <v>22.365005487804876</v>
      </c>
    </row>
    <row r="1350" spans="2:5">
      <c r="B1350" s="14">
        <v>1996</v>
      </c>
      <c r="C1350" s="14">
        <v>1</v>
      </c>
      <c r="D1350" s="14">
        <v>4</v>
      </c>
      <c r="E1350" s="14">
        <v>21.946006097560979</v>
      </c>
    </row>
    <row r="1351" spans="2:5">
      <c r="B1351" s="14">
        <v>1996</v>
      </c>
      <c r="C1351" s="14">
        <v>1</v>
      </c>
      <c r="D1351" s="14">
        <v>5</v>
      </c>
      <c r="E1351" s="14">
        <v>30.936084756097557</v>
      </c>
    </row>
    <row r="1352" spans="2:5">
      <c r="B1352" s="14">
        <v>1996</v>
      </c>
      <c r="C1352" s="14">
        <v>1</v>
      </c>
      <c r="D1352" s="14">
        <v>6</v>
      </c>
      <c r="E1352" s="14">
        <v>27.092195121951224</v>
      </c>
    </row>
    <row r="1353" spans="2:5">
      <c r="B1353" s="14">
        <v>1996</v>
      </c>
      <c r="C1353" s="14">
        <v>1</v>
      </c>
      <c r="D1353" s="14">
        <v>7</v>
      </c>
      <c r="E1353" s="14">
        <v>34.802403658536583</v>
      </c>
    </row>
    <row r="1354" spans="2:5">
      <c r="B1354" s="14">
        <v>1996</v>
      </c>
      <c r="C1354" s="14">
        <v>1</v>
      </c>
      <c r="D1354" s="14">
        <v>8</v>
      </c>
      <c r="E1354" s="14">
        <v>17.24659481707317</v>
      </c>
    </row>
    <row r="1355" spans="2:5">
      <c r="B1355" s="14">
        <v>1996</v>
      </c>
      <c r="C1355" s="14">
        <v>1</v>
      </c>
      <c r="D1355" s="14">
        <v>9</v>
      </c>
      <c r="E1355" s="14">
        <v>29.770279268292686</v>
      </c>
    </row>
    <row r="1356" spans="2:5">
      <c r="B1356" s="14">
        <v>1996</v>
      </c>
      <c r="C1356" s="14">
        <v>1</v>
      </c>
      <c r="D1356" s="14">
        <v>10</v>
      </c>
      <c r="E1356" s="14">
        <v>31.746176067073169</v>
      </c>
    </row>
    <row r="1357" spans="2:5">
      <c r="B1357" s="14">
        <v>1996</v>
      </c>
      <c r="C1357" s="14">
        <v>1</v>
      </c>
      <c r="D1357" s="14">
        <v>11</v>
      </c>
      <c r="E1357" s="14">
        <v>38.671231097560977</v>
      </c>
    </row>
    <row r="1358" spans="2:5">
      <c r="B1358" s="14">
        <v>1996</v>
      </c>
      <c r="C1358" s="14">
        <v>1</v>
      </c>
      <c r="D1358" s="14">
        <v>12</v>
      </c>
      <c r="E1358" s="14">
        <v>36.433173780487799</v>
      </c>
    </row>
    <row r="1359" spans="2:5">
      <c r="B1359" s="14">
        <v>1996</v>
      </c>
      <c r="C1359" s="14">
        <v>1</v>
      </c>
      <c r="D1359" s="14">
        <v>13</v>
      </c>
      <c r="E1359" s="14">
        <v>38.445573475609756</v>
      </c>
    </row>
    <row r="1360" spans="2:5">
      <c r="B1360" s="14">
        <v>1996</v>
      </c>
      <c r="C1360" s="14">
        <v>1</v>
      </c>
      <c r="D1360" s="14">
        <v>14</v>
      </c>
      <c r="E1360" s="14">
        <v>28.737186432926823</v>
      </c>
    </row>
    <row r="1361" spans="2:5">
      <c r="B1361" s="14">
        <v>1996</v>
      </c>
      <c r="C1361" s="14">
        <v>2</v>
      </c>
      <c r="D1361" s="14">
        <v>1</v>
      </c>
      <c r="E1361" s="14">
        <v>15.847772103658537</v>
      </c>
    </row>
    <row r="1362" spans="2:5">
      <c r="B1362" s="14">
        <v>1996</v>
      </c>
      <c r="C1362" s="14">
        <v>2</v>
      </c>
      <c r="D1362" s="14">
        <v>2</v>
      </c>
      <c r="E1362" s="14">
        <v>20.576455792682925</v>
      </c>
    </row>
    <row r="1363" spans="2:5">
      <c r="B1363" s="14">
        <v>1996</v>
      </c>
      <c r="C1363" s="14">
        <v>2</v>
      </c>
      <c r="D1363" s="14">
        <v>3</v>
      </c>
      <c r="E1363" s="14">
        <v>21.972124390243899</v>
      </c>
    </row>
    <row r="1364" spans="2:5">
      <c r="B1364" s="14">
        <v>1996</v>
      </c>
      <c r="C1364" s="14">
        <v>2</v>
      </c>
      <c r="D1364" s="14">
        <v>4</v>
      </c>
      <c r="E1364" s="14">
        <v>20.051765853658537</v>
      </c>
    </row>
    <row r="1365" spans="2:5">
      <c r="B1365" s="14">
        <v>1996</v>
      </c>
      <c r="C1365" s="14">
        <v>2</v>
      </c>
      <c r="D1365" s="14">
        <v>5</v>
      </c>
      <c r="E1365" s="14">
        <v>32.661275457317068</v>
      </c>
    </row>
    <row r="1366" spans="2:5">
      <c r="B1366" s="14">
        <v>1996</v>
      </c>
      <c r="C1366" s="14">
        <v>2</v>
      </c>
      <c r="D1366" s="14">
        <v>6</v>
      </c>
      <c r="E1366" s="14">
        <v>39.522731707317071</v>
      </c>
    </row>
    <row r="1367" spans="2:5">
      <c r="B1367" s="14">
        <v>1996</v>
      </c>
      <c r="C1367" s="14">
        <v>2</v>
      </c>
      <c r="D1367" s="14">
        <v>7</v>
      </c>
      <c r="E1367" s="14">
        <v>39.412522103658532</v>
      </c>
    </row>
    <row r="1368" spans="2:5">
      <c r="B1368" s="14">
        <v>1996</v>
      </c>
      <c r="C1368" s="14">
        <v>2</v>
      </c>
      <c r="D1368" s="14">
        <v>8</v>
      </c>
      <c r="E1368" s="14">
        <v>13.463758536585367</v>
      </c>
    </row>
    <row r="1369" spans="2:5">
      <c r="B1369" s="14">
        <v>1996</v>
      </c>
      <c r="C1369" s="14">
        <v>2</v>
      </c>
      <c r="D1369" s="14">
        <v>9</v>
      </c>
      <c r="E1369" s="14">
        <v>38.816652439024388</v>
      </c>
    </row>
    <row r="1370" spans="2:5">
      <c r="B1370" s="14">
        <v>1996</v>
      </c>
      <c r="C1370" s="14">
        <v>2</v>
      </c>
      <c r="D1370" s="14">
        <v>10</v>
      </c>
      <c r="E1370" s="14">
        <v>35.808917073170733</v>
      </c>
    </row>
    <row r="1371" spans="2:5">
      <c r="B1371" s="14">
        <v>1996</v>
      </c>
      <c r="C1371" s="14">
        <v>2</v>
      </c>
      <c r="D1371" s="14">
        <v>11</v>
      </c>
      <c r="E1371" s="14">
        <v>35.049531402439023</v>
      </c>
    </row>
    <row r="1372" spans="2:5">
      <c r="B1372" s="14">
        <v>1996</v>
      </c>
      <c r="C1372" s="14">
        <v>2</v>
      </c>
      <c r="D1372" s="14">
        <v>12</v>
      </c>
      <c r="E1372" s="14">
        <v>39.614643750000006</v>
      </c>
    </row>
    <row r="1373" spans="2:5">
      <c r="B1373" s="14">
        <v>1996</v>
      </c>
      <c r="C1373" s="14">
        <v>2</v>
      </c>
      <c r="D1373" s="14">
        <v>13</v>
      </c>
      <c r="E1373" s="14">
        <v>40.665609908536581</v>
      </c>
    </row>
    <row r="1374" spans="2:5">
      <c r="B1374" s="14">
        <v>1996</v>
      </c>
      <c r="C1374" s="14">
        <v>2</v>
      </c>
      <c r="D1374" s="14">
        <v>14</v>
      </c>
      <c r="E1374" s="14">
        <v>37.580515701219511</v>
      </c>
    </row>
    <row r="1375" spans="2:5">
      <c r="B1375" s="14">
        <v>1996</v>
      </c>
      <c r="C1375" s="14">
        <v>3</v>
      </c>
      <c r="D1375" s="14">
        <v>1</v>
      </c>
      <c r="E1375" s="14">
        <v>15.762610975609755</v>
      </c>
    </row>
    <row r="1376" spans="2:5">
      <c r="B1376" s="14">
        <v>1996</v>
      </c>
      <c r="C1376" s="14">
        <v>3</v>
      </c>
      <c r="D1376" s="14">
        <v>2</v>
      </c>
      <c r="E1376" s="14">
        <v>20.203772103658533</v>
      </c>
    </row>
    <row r="1377" spans="2:5">
      <c r="B1377" s="14">
        <v>1996</v>
      </c>
      <c r="C1377" s="14">
        <v>3</v>
      </c>
      <c r="D1377" s="14">
        <v>3</v>
      </c>
      <c r="E1377" s="14">
        <v>26.678360365853656</v>
      </c>
    </row>
    <row r="1378" spans="2:5">
      <c r="B1378" s="14">
        <v>1996</v>
      </c>
      <c r="C1378" s="14">
        <v>3</v>
      </c>
      <c r="D1378" s="14">
        <v>4</v>
      </c>
      <c r="E1378" s="14">
        <v>34.953063414634144</v>
      </c>
    </row>
    <row r="1379" spans="2:5">
      <c r="B1379" s="14">
        <v>1996</v>
      </c>
      <c r="C1379" s="14">
        <v>3</v>
      </c>
      <c r="D1379" s="14">
        <v>5</v>
      </c>
      <c r="E1379" s="14">
        <v>26.662165548780482</v>
      </c>
    </row>
    <row r="1380" spans="2:5">
      <c r="B1380" s="14">
        <v>1996</v>
      </c>
      <c r="C1380" s="14">
        <v>3</v>
      </c>
      <c r="D1380" s="14">
        <v>6</v>
      </c>
      <c r="E1380" s="14">
        <v>36.942628048780485</v>
      </c>
    </row>
    <row r="1381" spans="2:5">
      <c r="B1381" s="14">
        <v>1996</v>
      </c>
      <c r="C1381" s="14">
        <v>3</v>
      </c>
      <c r="D1381" s="14">
        <v>7</v>
      </c>
      <c r="E1381" s="14">
        <v>40.004592073170734</v>
      </c>
    </row>
    <row r="1382" spans="2:5">
      <c r="B1382" s="14">
        <v>1996</v>
      </c>
      <c r="C1382" s="14">
        <v>3</v>
      </c>
      <c r="D1382" s="14">
        <v>8</v>
      </c>
      <c r="E1382" s="14">
        <v>39.847218292682925</v>
      </c>
    </row>
    <row r="1383" spans="2:5">
      <c r="B1383" s="14">
        <v>1996</v>
      </c>
      <c r="C1383" s="14">
        <v>3</v>
      </c>
      <c r="D1383" s="14">
        <v>9</v>
      </c>
      <c r="E1383" s="14">
        <v>27.353082926829266</v>
      </c>
    </row>
    <row r="1384" spans="2:5">
      <c r="B1384" s="14">
        <v>1996</v>
      </c>
      <c r="C1384" s="14">
        <v>3</v>
      </c>
      <c r="D1384" s="14">
        <v>10</v>
      </c>
      <c r="E1384" s="14">
        <v>40.815365853658541</v>
      </c>
    </row>
    <row r="1385" spans="2:5">
      <c r="B1385" s="14">
        <v>1996</v>
      </c>
      <c r="C1385" s="14">
        <v>3</v>
      </c>
      <c r="D1385" s="14">
        <v>11</v>
      </c>
      <c r="E1385" s="14">
        <v>42.058198170731721</v>
      </c>
    </row>
    <row r="1386" spans="2:5">
      <c r="B1386" s="14">
        <v>1996</v>
      </c>
      <c r="C1386" s="14">
        <v>3</v>
      </c>
      <c r="D1386" s="14">
        <v>12</v>
      </c>
      <c r="E1386" s="14">
        <v>25.88265625</v>
      </c>
    </row>
    <row r="1387" spans="2:5">
      <c r="B1387" s="14">
        <v>1996</v>
      </c>
      <c r="C1387" s="14">
        <v>3</v>
      </c>
      <c r="D1387" s="14">
        <v>13</v>
      </c>
      <c r="E1387" s="14">
        <v>24.298164939024389</v>
      </c>
    </row>
    <row r="1388" spans="2:5">
      <c r="B1388" s="14">
        <v>1996</v>
      </c>
      <c r="C1388" s="14">
        <v>3</v>
      </c>
      <c r="D1388" s="14">
        <v>14</v>
      </c>
      <c r="E1388" s="14">
        <v>17.39389756097561</v>
      </c>
    </row>
    <row r="1389" spans="2:5">
      <c r="B1389" s="14">
        <v>1996</v>
      </c>
      <c r="C1389" s="14">
        <v>4</v>
      </c>
      <c r="D1389" s="14">
        <v>1</v>
      </c>
      <c r="E1389" s="14">
        <v>21.261120274390244</v>
      </c>
    </row>
    <row r="1390" spans="2:5">
      <c r="B1390" s="14">
        <v>1996</v>
      </c>
      <c r="C1390" s="14">
        <v>4</v>
      </c>
      <c r="D1390" s="14">
        <v>2</v>
      </c>
      <c r="E1390" s="14">
        <v>23.008445121951219</v>
      </c>
    </row>
    <row r="1391" spans="2:5">
      <c r="B1391" s="14">
        <v>1996</v>
      </c>
      <c r="C1391" s="14">
        <v>4</v>
      </c>
      <c r="D1391" s="14">
        <v>3</v>
      </c>
      <c r="E1391" s="14">
        <v>24.300267682926826</v>
      </c>
    </row>
    <row r="1392" spans="2:5">
      <c r="B1392" s="14">
        <v>1996</v>
      </c>
      <c r="C1392" s="14">
        <v>4</v>
      </c>
      <c r="D1392" s="14">
        <v>4</v>
      </c>
      <c r="E1392" s="14">
        <v>32.205846951219513</v>
      </c>
    </row>
    <row r="1393" spans="2:5">
      <c r="B1393" s="14">
        <v>1996</v>
      </c>
      <c r="C1393" s="14">
        <v>4</v>
      </c>
      <c r="D1393" s="14">
        <v>5</v>
      </c>
      <c r="E1393" s="14">
        <v>15.957649695121951</v>
      </c>
    </row>
    <row r="1394" spans="2:5">
      <c r="B1394" s="14">
        <v>1996</v>
      </c>
      <c r="C1394" s="14">
        <v>4</v>
      </c>
      <c r="D1394" s="14">
        <v>6</v>
      </c>
      <c r="E1394" s="14">
        <v>35.986137804878048</v>
      </c>
    </row>
    <row r="1395" spans="2:5">
      <c r="B1395" s="14">
        <v>1996</v>
      </c>
      <c r="C1395" s="14">
        <v>4</v>
      </c>
      <c r="D1395" s="14">
        <v>7</v>
      </c>
      <c r="E1395" s="14">
        <v>40.832114024390236</v>
      </c>
    </row>
    <row r="1396" spans="2:5">
      <c r="B1396" s="14">
        <v>1996</v>
      </c>
      <c r="C1396" s="14">
        <v>4</v>
      </c>
      <c r="D1396" s="14">
        <v>8</v>
      </c>
      <c r="E1396" s="14">
        <v>35.330524390243909</v>
      </c>
    </row>
    <row r="1397" spans="2:5">
      <c r="B1397" s="14">
        <v>1996</v>
      </c>
      <c r="C1397" s="14">
        <v>4</v>
      </c>
      <c r="D1397" s="14">
        <v>9</v>
      </c>
      <c r="E1397" s="14">
        <v>36.946981097560979</v>
      </c>
    </row>
    <row r="1398" spans="2:5">
      <c r="B1398" s="14">
        <v>1996</v>
      </c>
      <c r="C1398" s="14">
        <v>4</v>
      </c>
      <c r="D1398" s="14">
        <v>10</v>
      </c>
      <c r="E1398" s="14">
        <v>32.88115975609756</v>
      </c>
    </row>
    <row r="1399" spans="2:5">
      <c r="B1399" s="14">
        <v>1996</v>
      </c>
      <c r="C1399" s="14">
        <v>4</v>
      </c>
      <c r="D1399" s="14">
        <v>11</v>
      </c>
      <c r="E1399" s="14">
        <v>33.57281493902439</v>
      </c>
    </row>
    <row r="1400" spans="2:5">
      <c r="B1400" s="14">
        <v>1996</v>
      </c>
      <c r="C1400" s="14">
        <v>4</v>
      </c>
      <c r="D1400" s="14">
        <v>12</v>
      </c>
      <c r="E1400" s="14">
        <v>37.842012195121946</v>
      </c>
    </row>
    <row r="1401" spans="2:5">
      <c r="B1401" s="14">
        <v>1996</v>
      </c>
      <c r="C1401" s="14">
        <v>4</v>
      </c>
      <c r="D1401" s="14">
        <v>13</v>
      </c>
      <c r="E1401" s="14">
        <v>34.742825914634146</v>
      </c>
    </row>
    <row r="1402" spans="2:5">
      <c r="B1402" s="14">
        <v>1996</v>
      </c>
      <c r="C1402" s="14">
        <v>4</v>
      </c>
      <c r="D1402" s="14">
        <v>14</v>
      </c>
      <c r="E1402" s="14">
        <v>37.129292682926824</v>
      </c>
    </row>
    <row r="1403" spans="2:5">
      <c r="B1403" s="14">
        <v>1997</v>
      </c>
      <c r="C1403" s="14">
        <v>1</v>
      </c>
      <c r="D1403" s="14">
        <v>1</v>
      </c>
      <c r="E1403" s="14">
        <v>20.725307926829263</v>
      </c>
    </row>
    <row r="1404" spans="2:5">
      <c r="B1404" s="14">
        <v>1997</v>
      </c>
      <c r="C1404" s="14">
        <v>1</v>
      </c>
      <c r="D1404" s="14">
        <v>2</v>
      </c>
      <c r="E1404" s="14">
        <v>17.468858536585362</v>
      </c>
    </row>
    <row r="1405" spans="2:5">
      <c r="B1405" s="14">
        <v>1997</v>
      </c>
      <c r="C1405" s="14">
        <v>1</v>
      </c>
      <c r="D1405" s="14">
        <v>3</v>
      </c>
      <c r="E1405" s="14">
        <v>20.895187500000002</v>
      </c>
    </row>
    <row r="1406" spans="2:5">
      <c r="B1406" s="14">
        <v>1997</v>
      </c>
      <c r="C1406" s="14">
        <v>1</v>
      </c>
      <c r="D1406" s="14">
        <v>4</v>
      </c>
      <c r="E1406" s="14">
        <v>19.078564329268293</v>
      </c>
    </row>
    <row r="1407" spans="2:5">
      <c r="B1407" s="14">
        <v>1997</v>
      </c>
      <c r="C1407" s="14">
        <v>1</v>
      </c>
      <c r="D1407" s="14">
        <v>5</v>
      </c>
      <c r="E1407" s="14">
        <v>36.481905792682923</v>
      </c>
    </row>
    <row r="1408" spans="2:5">
      <c r="B1408" s="14">
        <v>1997</v>
      </c>
      <c r="C1408" s="14">
        <v>1</v>
      </c>
      <c r="D1408" s="14">
        <v>6</v>
      </c>
      <c r="E1408" s="14">
        <v>28.794753658536589</v>
      </c>
    </row>
    <row r="1409" spans="2:5">
      <c r="B1409" s="14">
        <v>1997</v>
      </c>
      <c r="C1409" s="14">
        <v>1</v>
      </c>
      <c r="D1409" s="14">
        <v>7</v>
      </c>
      <c r="E1409" s="14">
        <v>55.996512804878058</v>
      </c>
    </row>
    <row r="1410" spans="2:5">
      <c r="B1410" s="14">
        <v>1997</v>
      </c>
      <c r="C1410" s="14">
        <v>1</v>
      </c>
      <c r="D1410" s="14">
        <v>8</v>
      </c>
      <c r="E1410" s="14">
        <v>44.605008384146338</v>
      </c>
    </row>
    <row r="1411" spans="2:5">
      <c r="B1411" s="14">
        <v>1997</v>
      </c>
      <c r="C1411" s="14">
        <v>1</v>
      </c>
      <c r="D1411" s="14">
        <v>9</v>
      </c>
      <c r="E1411" s="14">
        <v>46.761925609756091</v>
      </c>
    </row>
    <row r="1412" spans="2:5">
      <c r="B1412" s="14">
        <v>1997</v>
      </c>
      <c r="C1412" s="14">
        <v>1</v>
      </c>
      <c r="D1412" s="14">
        <v>10</v>
      </c>
      <c r="E1412" s="14">
        <v>36.804105182926833</v>
      </c>
    </row>
    <row r="1413" spans="2:5">
      <c r="B1413" s="14">
        <v>1997</v>
      </c>
      <c r="C1413" s="14">
        <v>1</v>
      </c>
      <c r="D1413" s="14">
        <v>11</v>
      </c>
      <c r="E1413" s="14">
        <v>42.98783231707317</v>
      </c>
    </row>
    <row r="1414" spans="2:5">
      <c r="B1414" s="14">
        <v>1997</v>
      </c>
      <c r="C1414" s="14">
        <v>1</v>
      </c>
      <c r="D1414" s="14">
        <v>12</v>
      </c>
      <c r="E1414" s="14">
        <v>38.807798780487801</v>
      </c>
    </row>
    <row r="1415" spans="2:5">
      <c r="B1415" s="14">
        <v>1997</v>
      </c>
      <c r="C1415" s="14">
        <v>1</v>
      </c>
      <c r="D1415" s="14">
        <v>13</v>
      </c>
      <c r="E1415" s="14">
        <v>39.500154878048775</v>
      </c>
    </row>
    <row r="1416" spans="2:5">
      <c r="B1416" s="14">
        <v>1997</v>
      </c>
      <c r="C1416" s="14">
        <v>1</v>
      </c>
      <c r="D1416" s="14">
        <v>14</v>
      </c>
      <c r="E1416" s="14">
        <v>35.191964634146338</v>
      </c>
    </row>
    <row r="1417" spans="2:5">
      <c r="B1417" s="14">
        <v>1997</v>
      </c>
      <c r="C1417" s="14">
        <v>2</v>
      </c>
      <c r="D1417" s="14">
        <v>1</v>
      </c>
      <c r="E1417" s="14">
        <v>16.707739024390243</v>
      </c>
    </row>
    <row r="1418" spans="2:5">
      <c r="B1418" s="14">
        <v>1997</v>
      </c>
      <c r="C1418" s="14">
        <v>2</v>
      </c>
      <c r="D1418" s="14">
        <v>2</v>
      </c>
      <c r="E1418" s="14">
        <v>18.852205792682927</v>
      </c>
    </row>
    <row r="1419" spans="2:5">
      <c r="B1419" s="14">
        <v>1997</v>
      </c>
      <c r="C1419" s="14">
        <v>2</v>
      </c>
      <c r="D1419" s="14">
        <v>3</v>
      </c>
      <c r="E1419" s="14">
        <v>22.226335060975607</v>
      </c>
    </row>
    <row r="1420" spans="2:5">
      <c r="B1420" s="14">
        <v>1997</v>
      </c>
      <c r="C1420" s="14">
        <v>2</v>
      </c>
      <c r="D1420" s="14">
        <v>4</v>
      </c>
      <c r="E1420" s="14">
        <v>38.308858231707312</v>
      </c>
    </row>
    <row r="1421" spans="2:5">
      <c r="B1421" s="14">
        <v>1997</v>
      </c>
      <c r="C1421" s="14">
        <v>2</v>
      </c>
      <c r="D1421" s="14">
        <v>5</v>
      </c>
      <c r="E1421" s="14">
        <v>29.298969512195121</v>
      </c>
    </row>
    <row r="1422" spans="2:5">
      <c r="B1422" s="14">
        <v>1997</v>
      </c>
      <c r="C1422" s="14">
        <v>2</v>
      </c>
      <c r="D1422" s="14">
        <v>6</v>
      </c>
      <c r="E1422" s="14">
        <v>46.426187499999997</v>
      </c>
    </row>
    <row r="1423" spans="2:5">
      <c r="B1423" s="14">
        <v>1997</v>
      </c>
      <c r="C1423" s="14">
        <v>2</v>
      </c>
      <c r="D1423" s="14">
        <v>7</v>
      </c>
      <c r="E1423" s="14">
        <v>63.750159603658538</v>
      </c>
    </row>
    <row r="1424" spans="2:5">
      <c r="B1424" s="14">
        <v>1997</v>
      </c>
      <c r="C1424" s="14">
        <v>2</v>
      </c>
      <c r="D1424" s="14">
        <v>8</v>
      </c>
      <c r="E1424" s="14">
        <v>40.294660060975609</v>
      </c>
    </row>
    <row r="1425" spans="2:5">
      <c r="B1425" s="14">
        <v>1997</v>
      </c>
      <c r="C1425" s="14">
        <v>2</v>
      </c>
      <c r="D1425" s="14">
        <v>9</v>
      </c>
      <c r="E1425" s="14">
        <v>48.674703201219501</v>
      </c>
    </row>
    <row r="1426" spans="2:5">
      <c r="B1426" s="14">
        <v>1997</v>
      </c>
      <c r="C1426" s="14">
        <v>2</v>
      </c>
      <c r="D1426" s="14">
        <v>10</v>
      </c>
      <c r="E1426" s="14">
        <v>28.691571646341462</v>
      </c>
    </row>
    <row r="1427" spans="2:5">
      <c r="B1427" s="14">
        <v>1997</v>
      </c>
      <c r="C1427" s="14">
        <v>2</v>
      </c>
      <c r="D1427" s="14">
        <v>11</v>
      </c>
      <c r="E1427" s="14">
        <v>28.404971341463416</v>
      </c>
    </row>
    <row r="1428" spans="2:5">
      <c r="B1428" s="14">
        <v>1997</v>
      </c>
      <c r="C1428" s="14">
        <v>2</v>
      </c>
      <c r="D1428" s="14">
        <v>12</v>
      </c>
      <c r="E1428" s="14">
        <v>50.974717682926823</v>
      </c>
    </row>
    <row r="1429" spans="2:5">
      <c r="B1429" s="14">
        <v>1997</v>
      </c>
      <c r="C1429" s="14">
        <v>2</v>
      </c>
      <c r="D1429" s="14">
        <v>13</v>
      </c>
      <c r="E1429" s="14">
        <v>64.092740853658526</v>
      </c>
    </row>
    <row r="1430" spans="2:5">
      <c r="B1430" s="14">
        <v>1997</v>
      </c>
      <c r="C1430" s="14">
        <v>2</v>
      </c>
      <c r="D1430" s="14">
        <v>14</v>
      </c>
      <c r="E1430" s="14">
        <v>51.531907926829263</v>
      </c>
    </row>
    <row r="1431" spans="2:5">
      <c r="B1431" s="14">
        <v>1997</v>
      </c>
      <c r="C1431" s="14">
        <v>3</v>
      </c>
      <c r="D1431" s="14">
        <v>1</v>
      </c>
      <c r="E1431" s="14">
        <v>27.020996951219512</v>
      </c>
    </row>
    <row r="1432" spans="2:5">
      <c r="B1432" s="14">
        <v>1997</v>
      </c>
      <c r="C1432" s="14">
        <v>3</v>
      </c>
      <c r="D1432" s="14">
        <v>2</v>
      </c>
      <c r="E1432" s="14">
        <v>18.467034756097561</v>
      </c>
    </row>
    <row r="1433" spans="2:5">
      <c r="B1433" s="14">
        <v>1997</v>
      </c>
      <c r="C1433" s="14">
        <v>3</v>
      </c>
      <c r="D1433" s="14">
        <v>3</v>
      </c>
      <c r="E1433" s="14">
        <v>35.172707926829268</v>
      </c>
    </row>
    <row r="1434" spans="2:5">
      <c r="B1434" s="14">
        <v>1997</v>
      </c>
      <c r="C1434" s="14">
        <v>3</v>
      </c>
      <c r="D1434" s="14">
        <v>4</v>
      </c>
      <c r="E1434" s="14">
        <v>33.529229115853653</v>
      </c>
    </row>
    <row r="1435" spans="2:5">
      <c r="B1435" s="14">
        <v>1997</v>
      </c>
      <c r="C1435" s="14">
        <v>3</v>
      </c>
      <c r="D1435" s="14">
        <v>5</v>
      </c>
      <c r="E1435" s="14">
        <v>36.920346341463407</v>
      </c>
    </row>
    <row r="1436" spans="2:5">
      <c r="B1436" s="14">
        <v>1997</v>
      </c>
      <c r="C1436" s="14">
        <v>3</v>
      </c>
      <c r="D1436" s="14">
        <v>6</v>
      </c>
      <c r="E1436" s="14">
        <v>49.140460975609741</v>
      </c>
    </row>
    <row r="1437" spans="2:5">
      <c r="B1437" s="14">
        <v>1997</v>
      </c>
      <c r="C1437" s="14">
        <v>3</v>
      </c>
      <c r="D1437" s="14">
        <v>7</v>
      </c>
      <c r="E1437" s="14">
        <v>36.999309908536581</v>
      </c>
    </row>
    <row r="1438" spans="2:5">
      <c r="B1438" s="14">
        <v>1997</v>
      </c>
      <c r="C1438" s="14">
        <v>3</v>
      </c>
      <c r="D1438" s="14">
        <v>8</v>
      </c>
      <c r="E1438" s="14">
        <v>46.847732317073159</v>
      </c>
    </row>
    <row r="1439" spans="2:5">
      <c r="B1439" s="14">
        <v>1997</v>
      </c>
      <c r="C1439" s="14">
        <v>3</v>
      </c>
      <c r="D1439" s="14">
        <v>9</v>
      </c>
      <c r="E1439" s="14">
        <v>36.373559146341464</v>
      </c>
    </row>
    <row r="1440" spans="2:5">
      <c r="B1440" s="14">
        <v>1997</v>
      </c>
      <c r="C1440" s="14">
        <v>3</v>
      </c>
      <c r="D1440" s="14">
        <v>10</v>
      </c>
      <c r="E1440" s="14">
        <v>37.992856402439017</v>
      </c>
    </row>
    <row r="1441" spans="2:5">
      <c r="B1441" s="14">
        <v>1997</v>
      </c>
      <c r="C1441" s="14">
        <v>3</v>
      </c>
      <c r="D1441" s="14">
        <v>11</v>
      </c>
      <c r="E1441" s="14">
        <v>45.478200457317065</v>
      </c>
    </row>
    <row r="1442" spans="2:5">
      <c r="B1442" s="14">
        <v>1997</v>
      </c>
      <c r="C1442" s="14">
        <v>3</v>
      </c>
      <c r="D1442" s="14">
        <v>12</v>
      </c>
      <c r="E1442" s="14">
        <v>36.848779268292681</v>
      </c>
    </row>
    <row r="1443" spans="2:5">
      <c r="B1443" s="14">
        <v>1997</v>
      </c>
      <c r="C1443" s="14">
        <v>3</v>
      </c>
      <c r="D1443" s="14">
        <v>13</v>
      </c>
      <c r="E1443" s="14">
        <v>57.133765243902431</v>
      </c>
    </row>
    <row r="1444" spans="2:5">
      <c r="B1444" s="14">
        <v>1997</v>
      </c>
      <c r="C1444" s="14">
        <v>3</v>
      </c>
      <c r="D1444" s="14">
        <v>14</v>
      </c>
      <c r="E1444" s="14">
        <v>42.458549542682924</v>
      </c>
    </row>
    <row r="1445" spans="2:5">
      <c r="B1445" s="14">
        <v>1997</v>
      </c>
      <c r="C1445" s="14">
        <v>4</v>
      </c>
      <c r="D1445" s="14">
        <v>1</v>
      </c>
      <c r="E1445" s="14">
        <v>20.479692682926828</v>
      </c>
    </row>
    <row r="1446" spans="2:5">
      <c r="B1446" s="14">
        <v>1997</v>
      </c>
      <c r="C1446" s="14">
        <v>4</v>
      </c>
      <c r="D1446" s="14">
        <v>2</v>
      </c>
      <c r="E1446" s="14">
        <v>20.442802439024391</v>
      </c>
    </row>
    <row r="1447" spans="2:5">
      <c r="B1447" s="14">
        <v>1997</v>
      </c>
      <c r="C1447" s="14">
        <v>4</v>
      </c>
      <c r="D1447" s="14">
        <v>3</v>
      </c>
      <c r="E1447" s="14">
        <v>34.099275609756099</v>
      </c>
    </row>
    <row r="1448" spans="2:5">
      <c r="B1448" s="14">
        <v>1997</v>
      </c>
      <c r="C1448" s="14">
        <v>4</v>
      </c>
      <c r="D1448" s="14">
        <v>4</v>
      </c>
      <c r="E1448" s="14">
        <v>25.742749999999997</v>
      </c>
    </row>
    <row r="1449" spans="2:5">
      <c r="B1449" s="14">
        <v>1997</v>
      </c>
      <c r="C1449" s="14">
        <v>4</v>
      </c>
      <c r="D1449" s="14">
        <v>5</v>
      </c>
      <c r="E1449" s="14">
        <v>48.462713414634138</v>
      </c>
    </row>
    <row r="1450" spans="2:5">
      <c r="B1450" s="14">
        <v>1997</v>
      </c>
      <c r="C1450" s="14">
        <v>4</v>
      </c>
      <c r="D1450" s="14">
        <v>6</v>
      </c>
      <c r="E1450" s="14">
        <v>52.146665396341469</v>
      </c>
    </row>
    <row r="1451" spans="2:5">
      <c r="B1451" s="14">
        <v>1997</v>
      </c>
      <c r="C1451" s="14">
        <v>4</v>
      </c>
      <c r="D1451" s="14">
        <v>7</v>
      </c>
      <c r="E1451" s="14">
        <v>55.924576829268297</v>
      </c>
    </row>
    <row r="1452" spans="2:5">
      <c r="B1452" s="14">
        <v>1997</v>
      </c>
      <c r="C1452" s="14">
        <v>4</v>
      </c>
      <c r="D1452" s="14">
        <v>8</v>
      </c>
      <c r="E1452" s="14">
        <v>41.174326371951217</v>
      </c>
    </row>
    <row r="1453" spans="2:5">
      <c r="B1453" s="14">
        <v>1997</v>
      </c>
      <c r="C1453" s="14">
        <v>4</v>
      </c>
      <c r="D1453" s="14">
        <v>9</v>
      </c>
      <c r="E1453" s="14">
        <v>37.505351829268292</v>
      </c>
    </row>
    <row r="1454" spans="2:5">
      <c r="B1454" s="14">
        <v>1997</v>
      </c>
      <c r="C1454" s="14">
        <v>4</v>
      </c>
      <c r="D1454" s="14">
        <v>10</v>
      </c>
      <c r="E1454" s="14">
        <v>41.929156097560977</v>
      </c>
    </row>
    <row r="1455" spans="2:5">
      <c r="B1455" s="14">
        <v>1997</v>
      </c>
      <c r="C1455" s="14">
        <v>4</v>
      </c>
      <c r="D1455" s="14">
        <v>11</v>
      </c>
      <c r="E1455" s="14">
        <v>33.717682926829269</v>
      </c>
    </row>
    <row r="1456" spans="2:5">
      <c r="B1456" s="14">
        <v>1997</v>
      </c>
      <c r="C1456" s="14">
        <v>4</v>
      </c>
      <c r="D1456" s="14">
        <v>12</v>
      </c>
      <c r="E1456" s="14">
        <v>39.125977134146339</v>
      </c>
    </row>
    <row r="1457" spans="2:5">
      <c r="B1457" s="14">
        <v>1997</v>
      </c>
      <c r="C1457" s="14">
        <v>4</v>
      </c>
      <c r="D1457" s="14">
        <v>13</v>
      </c>
      <c r="E1457" s="14">
        <v>48.273189786585363</v>
      </c>
    </row>
    <row r="1458" spans="2:5">
      <c r="B1458" s="14">
        <v>1997</v>
      </c>
      <c r="C1458" s="14">
        <v>4</v>
      </c>
      <c r="D1458" s="14">
        <v>14</v>
      </c>
      <c r="E1458" s="14">
        <v>33.101560518292686</v>
      </c>
    </row>
    <row r="1459" spans="2:5">
      <c r="B1459" s="14">
        <v>1998</v>
      </c>
      <c r="C1459" s="14">
        <v>1</v>
      </c>
      <c r="D1459" s="14">
        <v>1</v>
      </c>
      <c r="E1459" s="14">
        <v>24.901836890243899</v>
      </c>
    </row>
    <row r="1460" spans="2:5">
      <c r="B1460" s="14">
        <v>1998</v>
      </c>
      <c r="C1460" s="14">
        <v>1</v>
      </c>
      <c r="D1460" s="14">
        <v>2</v>
      </c>
      <c r="E1460" s="14">
        <v>25.658004962779156</v>
      </c>
    </row>
    <row r="1461" spans="2:5">
      <c r="B1461" s="14">
        <v>1998</v>
      </c>
      <c r="C1461" s="14">
        <v>1</v>
      </c>
      <c r="D1461" s="14">
        <v>3</v>
      </c>
      <c r="E1461" s="14">
        <v>31.212995864350709</v>
      </c>
    </row>
    <row r="1462" spans="2:5">
      <c r="B1462" s="14">
        <v>1998</v>
      </c>
      <c r="C1462" s="14">
        <v>1</v>
      </c>
      <c r="D1462" s="14">
        <v>4</v>
      </c>
      <c r="E1462" s="14">
        <v>34.228287841191069</v>
      </c>
    </row>
    <row r="1463" spans="2:5">
      <c r="B1463" s="14">
        <v>1998</v>
      </c>
      <c r="C1463" s="14">
        <v>1</v>
      </c>
      <c r="D1463" s="14">
        <v>5</v>
      </c>
      <c r="E1463" s="14">
        <v>49.514921422663356</v>
      </c>
    </row>
    <row r="1464" spans="2:5">
      <c r="B1464" s="14">
        <v>1998</v>
      </c>
      <c r="C1464" s="14">
        <v>1</v>
      </c>
      <c r="D1464" s="14">
        <v>6</v>
      </c>
      <c r="E1464" s="14">
        <v>48.543118279569889</v>
      </c>
    </row>
    <row r="1465" spans="2:5">
      <c r="B1465" s="14">
        <v>1998</v>
      </c>
      <c r="C1465" s="14">
        <v>1</v>
      </c>
      <c r="D1465" s="14">
        <v>7</v>
      </c>
      <c r="E1465" s="14">
        <v>55.213631100082708</v>
      </c>
    </row>
    <row r="1466" spans="2:5">
      <c r="B1466" s="14">
        <v>1998</v>
      </c>
      <c r="C1466" s="14">
        <v>1</v>
      </c>
      <c r="D1466" s="14">
        <v>8</v>
      </c>
      <c r="E1466" s="14">
        <v>38.380609756097556</v>
      </c>
    </row>
    <row r="1467" spans="2:5">
      <c r="B1467" s="14">
        <v>1998</v>
      </c>
      <c r="C1467" s="14">
        <v>1</v>
      </c>
      <c r="D1467" s="14">
        <v>9</v>
      </c>
      <c r="E1467" s="14">
        <v>45.155687499999999</v>
      </c>
    </row>
    <row r="1468" spans="2:5">
      <c r="B1468" s="14">
        <v>1998</v>
      </c>
      <c r="C1468" s="14">
        <v>1</v>
      </c>
      <c r="D1468" s="14">
        <v>10</v>
      </c>
      <c r="E1468" s="14">
        <v>48.989137195121948</v>
      </c>
    </row>
    <row r="1469" spans="2:5">
      <c r="B1469" s="14">
        <v>1998</v>
      </c>
      <c r="C1469" s="14">
        <v>1</v>
      </c>
      <c r="D1469" s="14">
        <v>11</v>
      </c>
      <c r="E1469" s="14">
        <v>55.994963414634142</v>
      </c>
    </row>
    <row r="1470" spans="2:5">
      <c r="B1470" s="14">
        <v>1998</v>
      </c>
      <c r="C1470" s="14">
        <v>1</v>
      </c>
      <c r="D1470" s="14">
        <v>12</v>
      </c>
      <c r="E1470" s="14">
        <v>49.664597560975601</v>
      </c>
    </row>
    <row r="1471" spans="2:5">
      <c r="B1471" s="14">
        <v>1998</v>
      </c>
      <c r="C1471" s="14">
        <v>1</v>
      </c>
      <c r="D1471" s="14">
        <v>13</v>
      </c>
      <c r="E1471" s="14">
        <v>61.951446646341459</v>
      </c>
    </row>
    <row r="1472" spans="2:5">
      <c r="B1472" s="14">
        <v>1998</v>
      </c>
      <c r="C1472" s="14">
        <v>1</v>
      </c>
      <c r="D1472" s="14">
        <v>14</v>
      </c>
      <c r="E1472" s="14">
        <v>46.305556402439024</v>
      </c>
    </row>
    <row r="1473" spans="2:5">
      <c r="B1473" s="14">
        <v>1998</v>
      </c>
      <c r="C1473" s="14">
        <v>2</v>
      </c>
      <c r="D1473" s="14">
        <v>1</v>
      </c>
      <c r="E1473" s="14">
        <v>22.326713414634145</v>
      </c>
    </row>
    <row r="1474" spans="2:5">
      <c r="B1474" s="14">
        <v>1998</v>
      </c>
      <c r="C1474" s="14">
        <v>2</v>
      </c>
      <c r="D1474" s="14">
        <v>2</v>
      </c>
      <c r="E1474" s="14">
        <v>29.17371050454922</v>
      </c>
    </row>
    <row r="1475" spans="2:5">
      <c r="B1475" s="14">
        <v>1998</v>
      </c>
      <c r="C1475" s="14">
        <v>2</v>
      </c>
      <c r="D1475" s="14">
        <v>3</v>
      </c>
      <c r="E1475" s="14">
        <v>28.415483870967741</v>
      </c>
    </row>
    <row r="1476" spans="2:5">
      <c r="B1476" s="14">
        <v>1998</v>
      </c>
      <c r="C1476" s="14">
        <v>2</v>
      </c>
      <c r="D1476" s="14">
        <v>4</v>
      </c>
      <c r="E1476" s="14">
        <v>37.702358974358972</v>
      </c>
    </row>
    <row r="1477" spans="2:5">
      <c r="B1477" s="14">
        <v>1998</v>
      </c>
      <c r="C1477" s="14">
        <v>2</v>
      </c>
      <c r="D1477" s="14">
        <v>5</v>
      </c>
      <c r="E1477" s="14">
        <v>50.539368072787425</v>
      </c>
    </row>
    <row r="1478" spans="2:5">
      <c r="B1478" s="14">
        <v>1998</v>
      </c>
      <c r="C1478" s="14">
        <v>2</v>
      </c>
      <c r="D1478" s="14">
        <v>6</v>
      </c>
      <c r="E1478" s="14">
        <v>56.250287841191067</v>
      </c>
    </row>
    <row r="1479" spans="2:5">
      <c r="B1479" s="14">
        <v>1998</v>
      </c>
      <c r="C1479" s="14">
        <v>2</v>
      </c>
      <c r="D1479" s="14">
        <v>7</v>
      </c>
      <c r="E1479" s="14">
        <v>55.365356492969411</v>
      </c>
    </row>
    <row r="1480" spans="2:5">
      <c r="B1480" s="14">
        <v>1998</v>
      </c>
      <c r="C1480" s="14">
        <v>2</v>
      </c>
      <c r="D1480" s="14">
        <v>8</v>
      </c>
      <c r="E1480" s="14">
        <v>38.562109756097563</v>
      </c>
    </row>
    <row r="1481" spans="2:5">
      <c r="B1481" s="14">
        <v>1998</v>
      </c>
      <c r="C1481" s="14">
        <v>2</v>
      </c>
      <c r="D1481" s="14">
        <v>9</v>
      </c>
      <c r="E1481" s="14">
        <v>50.406829268292675</v>
      </c>
    </row>
    <row r="1482" spans="2:5">
      <c r="B1482" s="14">
        <v>1998</v>
      </c>
      <c r="C1482" s="14">
        <v>2</v>
      </c>
      <c r="D1482" s="14">
        <v>10</v>
      </c>
      <c r="E1482" s="14">
        <v>53.87229878048781</v>
      </c>
    </row>
    <row r="1483" spans="2:5">
      <c r="B1483" s="14">
        <v>1998</v>
      </c>
      <c r="C1483" s="14">
        <v>2</v>
      </c>
      <c r="D1483" s="14">
        <v>11</v>
      </c>
      <c r="E1483" s="14">
        <v>51.543786585365851</v>
      </c>
    </row>
    <row r="1484" spans="2:5">
      <c r="B1484" s="14">
        <v>1998</v>
      </c>
      <c r="C1484" s="14">
        <v>2</v>
      </c>
      <c r="D1484" s="14">
        <v>12</v>
      </c>
      <c r="E1484" s="14">
        <v>56.371981707317076</v>
      </c>
    </row>
    <row r="1485" spans="2:5">
      <c r="B1485" s="14">
        <v>1998</v>
      </c>
      <c r="C1485" s="14">
        <v>2</v>
      </c>
      <c r="D1485" s="14">
        <v>13</v>
      </c>
      <c r="E1485" s="14">
        <v>57.78616920731708</v>
      </c>
    </row>
    <row r="1486" spans="2:5">
      <c r="B1486" s="14">
        <v>1998</v>
      </c>
      <c r="C1486" s="14">
        <v>2</v>
      </c>
      <c r="D1486" s="14">
        <v>14</v>
      </c>
      <c r="E1486" s="14">
        <v>54.433030487804871</v>
      </c>
    </row>
    <row r="1487" spans="2:5">
      <c r="B1487" s="14">
        <v>1998</v>
      </c>
      <c r="C1487" s="14">
        <v>3</v>
      </c>
      <c r="D1487" s="14">
        <v>1</v>
      </c>
      <c r="E1487" s="14">
        <v>19.535228658536585</v>
      </c>
    </row>
    <row r="1488" spans="2:5">
      <c r="B1488" s="14">
        <v>1998</v>
      </c>
      <c r="C1488" s="14">
        <v>3</v>
      </c>
      <c r="D1488" s="14">
        <v>2</v>
      </c>
      <c r="E1488" s="14">
        <v>30.331467328370554</v>
      </c>
    </row>
    <row r="1489" spans="2:5">
      <c r="B1489" s="14">
        <v>1998</v>
      </c>
      <c r="C1489" s="14">
        <v>3</v>
      </c>
      <c r="D1489" s="14">
        <v>3</v>
      </c>
      <c r="E1489" s="14">
        <v>34.053743589743597</v>
      </c>
    </row>
    <row r="1490" spans="2:5">
      <c r="B1490" s="14">
        <v>1998</v>
      </c>
      <c r="C1490" s="14">
        <v>3</v>
      </c>
      <c r="D1490" s="14">
        <v>4</v>
      </c>
      <c r="E1490" s="14">
        <v>45.405525227460707</v>
      </c>
    </row>
    <row r="1491" spans="2:5">
      <c r="B1491" s="14">
        <v>1998</v>
      </c>
      <c r="C1491" s="14">
        <v>3</v>
      </c>
      <c r="D1491" s="14">
        <v>5</v>
      </c>
      <c r="E1491" s="14">
        <v>56.15961290322582</v>
      </c>
    </row>
    <row r="1492" spans="2:5">
      <c r="B1492" s="14">
        <v>1998</v>
      </c>
      <c r="C1492" s="14">
        <v>3</v>
      </c>
      <c r="D1492" s="14">
        <v>6</v>
      </c>
      <c r="E1492" s="14">
        <v>53.130109181141435</v>
      </c>
    </row>
    <row r="1493" spans="2:5">
      <c r="B1493" s="14">
        <v>1998</v>
      </c>
      <c r="C1493" s="14">
        <v>3</v>
      </c>
      <c r="D1493" s="14">
        <v>7</v>
      </c>
      <c r="E1493" s="14">
        <v>55.32011910669975</v>
      </c>
    </row>
    <row r="1494" spans="2:5">
      <c r="B1494" s="14">
        <v>1998</v>
      </c>
      <c r="C1494" s="14">
        <v>3</v>
      </c>
      <c r="D1494" s="14">
        <v>8</v>
      </c>
      <c r="E1494" s="14">
        <v>44.159835365853652</v>
      </c>
    </row>
    <row r="1495" spans="2:5">
      <c r="B1495" s="14">
        <v>1998</v>
      </c>
      <c r="C1495" s="14">
        <v>3</v>
      </c>
      <c r="D1495" s="14">
        <v>9</v>
      </c>
      <c r="E1495" s="14">
        <v>49.794635670731701</v>
      </c>
    </row>
    <row r="1496" spans="2:5">
      <c r="B1496" s="14">
        <v>1998</v>
      </c>
      <c r="C1496" s="14">
        <v>3</v>
      </c>
      <c r="D1496" s="14">
        <v>10</v>
      </c>
      <c r="E1496" s="14">
        <v>54.408498475609754</v>
      </c>
    </row>
    <row r="1497" spans="2:5">
      <c r="B1497" s="14">
        <v>1998</v>
      </c>
      <c r="C1497" s="14">
        <v>3</v>
      </c>
      <c r="D1497" s="14">
        <v>11</v>
      </c>
      <c r="E1497" s="14">
        <v>56.38876676829269</v>
      </c>
    </row>
    <row r="1498" spans="2:5">
      <c r="B1498" s="14">
        <v>1998</v>
      </c>
      <c r="C1498" s="14">
        <v>3</v>
      </c>
      <c r="D1498" s="14">
        <v>12</v>
      </c>
      <c r="E1498" s="14">
        <v>57.337768292682917</v>
      </c>
    </row>
    <row r="1499" spans="2:5">
      <c r="B1499" s="14">
        <v>1998</v>
      </c>
      <c r="C1499" s="14">
        <v>3</v>
      </c>
      <c r="D1499" s="14">
        <v>13</v>
      </c>
      <c r="E1499" s="14">
        <v>59.89167987804877</v>
      </c>
    </row>
    <row r="1500" spans="2:5">
      <c r="B1500" s="14">
        <v>1998</v>
      </c>
      <c r="C1500" s="14">
        <v>3</v>
      </c>
      <c r="D1500" s="14">
        <v>14</v>
      </c>
      <c r="E1500" s="14">
        <v>42.649179878048777</v>
      </c>
    </row>
    <row r="1501" spans="2:5">
      <c r="B1501" s="14">
        <v>1998</v>
      </c>
      <c r="C1501" s="14">
        <v>4</v>
      </c>
      <c r="D1501" s="14">
        <v>1</v>
      </c>
      <c r="E1501" s="14">
        <v>26.112390243902439</v>
      </c>
    </row>
    <row r="1502" spans="2:5">
      <c r="B1502" s="14">
        <v>1998</v>
      </c>
      <c r="C1502" s="14">
        <v>4</v>
      </c>
      <c r="D1502" s="14">
        <v>2</v>
      </c>
      <c r="E1502" s="14">
        <v>28.691912324234906</v>
      </c>
    </row>
    <row r="1503" spans="2:5">
      <c r="B1503" s="14">
        <v>1998</v>
      </c>
      <c r="C1503" s="14">
        <v>4</v>
      </c>
      <c r="D1503" s="14">
        <v>3</v>
      </c>
      <c r="E1503" s="14">
        <v>37.223963606286183</v>
      </c>
    </row>
    <row r="1504" spans="2:5">
      <c r="B1504" s="14">
        <v>1998</v>
      </c>
      <c r="C1504" s="14">
        <v>4</v>
      </c>
      <c r="D1504" s="14">
        <v>4</v>
      </c>
      <c r="E1504" s="14">
        <v>47.406178660049626</v>
      </c>
    </row>
    <row r="1505" spans="2:5">
      <c r="B1505" s="14">
        <v>1998</v>
      </c>
      <c r="C1505" s="14">
        <v>4</v>
      </c>
      <c r="D1505" s="14">
        <v>5</v>
      </c>
      <c r="E1505" s="14">
        <v>52.747593052109181</v>
      </c>
    </row>
    <row r="1506" spans="2:5">
      <c r="B1506" s="14">
        <v>1998</v>
      </c>
      <c r="C1506" s="14">
        <v>4</v>
      </c>
      <c r="D1506" s="14">
        <v>6</v>
      </c>
      <c r="E1506" s="14">
        <v>55.897796526054599</v>
      </c>
    </row>
    <row r="1507" spans="2:5">
      <c r="B1507" s="14">
        <v>1998</v>
      </c>
      <c r="C1507" s="14">
        <v>4</v>
      </c>
      <c r="D1507" s="14">
        <v>7</v>
      </c>
      <c r="E1507" s="14">
        <v>59.108249793217546</v>
      </c>
    </row>
    <row r="1508" spans="2:5">
      <c r="B1508" s="14">
        <v>1998</v>
      </c>
      <c r="C1508" s="14">
        <v>4</v>
      </c>
      <c r="D1508" s="14">
        <v>8</v>
      </c>
      <c r="E1508" s="14">
        <v>42.352213414634136</v>
      </c>
    </row>
    <row r="1509" spans="2:5">
      <c r="B1509" s="14">
        <v>1998</v>
      </c>
      <c r="C1509" s="14">
        <v>4</v>
      </c>
      <c r="D1509" s="14">
        <v>9</v>
      </c>
      <c r="E1509" s="14">
        <v>47.018460365853656</v>
      </c>
    </row>
    <row r="1510" spans="2:5">
      <c r="B1510" s="14">
        <v>1998</v>
      </c>
      <c r="C1510" s="14">
        <v>4</v>
      </c>
      <c r="D1510" s="14">
        <v>10</v>
      </c>
      <c r="E1510" s="14">
        <v>53.954195121951223</v>
      </c>
    </row>
    <row r="1511" spans="2:5">
      <c r="B1511" s="14">
        <v>1998</v>
      </c>
      <c r="C1511" s="14">
        <v>4</v>
      </c>
      <c r="D1511" s="14">
        <v>11</v>
      </c>
      <c r="E1511" s="14">
        <v>54.692368902439036</v>
      </c>
    </row>
    <row r="1512" spans="2:5">
      <c r="B1512" s="14">
        <v>1998</v>
      </c>
      <c r="C1512" s="14">
        <v>4</v>
      </c>
      <c r="D1512" s="14">
        <v>12</v>
      </c>
      <c r="E1512" s="14">
        <v>50.714862804878045</v>
      </c>
    </row>
    <row r="1513" spans="2:5">
      <c r="B1513" s="14">
        <v>1998</v>
      </c>
      <c r="C1513" s="14">
        <v>4</v>
      </c>
      <c r="D1513" s="14">
        <v>13</v>
      </c>
      <c r="E1513" s="14">
        <v>56.087926829268298</v>
      </c>
    </row>
    <row r="1514" spans="2:5">
      <c r="B1514" s="14">
        <v>1998</v>
      </c>
      <c r="C1514" s="14">
        <v>4</v>
      </c>
      <c r="D1514" s="14">
        <v>14</v>
      </c>
      <c r="E1514" s="14">
        <v>49.664597560975601</v>
      </c>
    </row>
    <row r="1515" spans="2:5">
      <c r="B1515" s="14">
        <v>1999</v>
      </c>
      <c r="C1515" s="14">
        <v>1</v>
      </c>
      <c r="D1515" s="14">
        <v>1</v>
      </c>
      <c r="E1515" s="14">
        <v>17.656851219512195</v>
      </c>
    </row>
    <row r="1516" spans="2:5">
      <c r="B1516" s="14">
        <v>1999</v>
      </c>
      <c r="C1516" s="14">
        <v>1</v>
      </c>
      <c r="D1516" s="14">
        <v>2</v>
      </c>
      <c r="E1516" s="14">
        <v>17.927602966343411</v>
      </c>
    </row>
    <row r="1517" spans="2:5">
      <c r="B1517" s="14">
        <v>1999</v>
      </c>
      <c r="C1517" s="14">
        <v>1</v>
      </c>
      <c r="D1517" s="14">
        <v>3</v>
      </c>
      <c r="E1517" s="14">
        <v>23.276197786651451</v>
      </c>
    </row>
    <row r="1518" spans="2:5">
      <c r="B1518" s="14">
        <v>1999</v>
      </c>
      <c r="C1518" s="14">
        <v>1</v>
      </c>
      <c r="D1518" s="14">
        <v>4</v>
      </c>
      <c r="E1518" s="14">
        <v>23.275733941814032</v>
      </c>
    </row>
    <row r="1519" spans="2:5">
      <c r="B1519" s="14">
        <v>1999</v>
      </c>
      <c r="C1519" s="14">
        <v>1</v>
      </c>
      <c r="D1519" s="14">
        <v>5</v>
      </c>
      <c r="E1519" s="14">
        <v>31.593399566457503</v>
      </c>
    </row>
    <row r="1520" spans="2:5">
      <c r="B1520" s="14">
        <v>1999</v>
      </c>
      <c r="C1520" s="14">
        <v>1</v>
      </c>
      <c r="D1520" s="14">
        <v>6</v>
      </c>
      <c r="E1520" s="14">
        <v>37.074190165430686</v>
      </c>
    </row>
    <row r="1521" spans="2:5">
      <c r="B1521" s="14">
        <v>1999</v>
      </c>
      <c r="C1521" s="14">
        <v>1</v>
      </c>
      <c r="D1521" s="14">
        <v>7</v>
      </c>
      <c r="E1521" s="14">
        <v>53.091680091272096</v>
      </c>
    </row>
    <row r="1522" spans="2:5">
      <c r="B1522" s="14">
        <v>1999</v>
      </c>
      <c r="C1522" s="14">
        <v>1</v>
      </c>
      <c r="D1522" s="14">
        <v>8</v>
      </c>
      <c r="E1522" s="14">
        <v>49.18136487804879</v>
      </c>
    </row>
    <row r="1523" spans="2:5">
      <c r="B1523" s="14">
        <v>1999</v>
      </c>
      <c r="C1523" s="14">
        <v>1</v>
      </c>
      <c r="D1523" s="14">
        <v>9</v>
      </c>
      <c r="E1523" s="14">
        <v>34.832151951219508</v>
      </c>
    </row>
    <row r="1524" spans="2:5">
      <c r="B1524" s="14">
        <v>1999</v>
      </c>
      <c r="C1524" s="14">
        <v>1</v>
      </c>
      <c r="D1524" s="14">
        <v>10</v>
      </c>
      <c r="E1524" s="14">
        <v>39.174782926829273</v>
      </c>
    </row>
    <row r="1525" spans="2:5">
      <c r="B1525" s="14">
        <v>1999</v>
      </c>
      <c r="C1525" s="14">
        <v>1</v>
      </c>
      <c r="D1525" s="14">
        <v>11</v>
      </c>
      <c r="E1525" s="14">
        <v>46.407336585365854</v>
      </c>
    </row>
    <row r="1526" spans="2:5">
      <c r="B1526" s="14">
        <v>1999</v>
      </c>
      <c r="C1526" s="14">
        <v>1</v>
      </c>
      <c r="D1526" s="14">
        <v>12</v>
      </c>
      <c r="E1526" s="14">
        <v>42.752428292682929</v>
      </c>
    </row>
    <row r="1527" spans="2:5">
      <c r="B1527" s="14">
        <v>1999</v>
      </c>
      <c r="C1527" s="14">
        <v>1</v>
      </c>
      <c r="D1527" s="14">
        <v>13</v>
      </c>
      <c r="E1527" s="14">
        <v>57.304508048780477</v>
      </c>
    </row>
    <row r="1528" spans="2:5">
      <c r="B1528" s="14">
        <v>1999</v>
      </c>
      <c r="C1528" s="14">
        <v>1</v>
      </c>
      <c r="D1528" s="14">
        <v>14</v>
      </c>
      <c r="E1528" s="14">
        <v>41.198079999999997</v>
      </c>
    </row>
    <row r="1529" spans="2:5">
      <c r="B1529" s="14">
        <v>1999</v>
      </c>
      <c r="C1529" s="14">
        <v>2</v>
      </c>
      <c r="D1529" s="14">
        <v>1</v>
      </c>
      <c r="E1529" s="14">
        <v>16.372716585365854</v>
      </c>
    </row>
    <row r="1530" spans="2:5">
      <c r="B1530" s="14">
        <v>1999</v>
      </c>
      <c r="C1530" s="14">
        <v>2</v>
      </c>
      <c r="D1530" s="14">
        <v>2</v>
      </c>
      <c r="E1530" s="14">
        <v>19.487049309754703</v>
      </c>
    </row>
    <row r="1531" spans="2:5">
      <c r="B1531" s="14">
        <v>1999</v>
      </c>
      <c r="C1531" s="14">
        <v>2</v>
      </c>
      <c r="D1531" s="14">
        <v>3</v>
      </c>
      <c r="E1531" s="14">
        <v>21.993898733599544</v>
      </c>
    </row>
    <row r="1532" spans="2:5">
      <c r="B1532" s="14">
        <v>1999</v>
      </c>
      <c r="C1532" s="14">
        <v>2</v>
      </c>
      <c r="D1532" s="14">
        <v>4</v>
      </c>
      <c r="E1532" s="14">
        <v>30.437498231602959</v>
      </c>
    </row>
    <row r="1533" spans="2:5">
      <c r="B1533" s="14">
        <v>1999</v>
      </c>
      <c r="C1533" s="14">
        <v>2</v>
      </c>
      <c r="D1533" s="14">
        <v>5</v>
      </c>
      <c r="E1533" s="14">
        <v>36.808870918425555</v>
      </c>
    </row>
    <row r="1534" spans="2:5">
      <c r="B1534" s="14">
        <v>1999</v>
      </c>
      <c r="C1534" s="14">
        <v>2</v>
      </c>
      <c r="D1534" s="14">
        <v>6</v>
      </c>
      <c r="E1534" s="14">
        <v>49.980672766685679</v>
      </c>
    </row>
    <row r="1535" spans="2:5">
      <c r="B1535" s="14">
        <v>1999</v>
      </c>
      <c r="C1535" s="14">
        <v>2</v>
      </c>
      <c r="D1535" s="14">
        <v>7</v>
      </c>
      <c r="E1535" s="14">
        <v>51.765083856246434</v>
      </c>
    </row>
    <row r="1536" spans="2:5">
      <c r="B1536" s="14">
        <v>1999</v>
      </c>
      <c r="C1536" s="14">
        <v>2</v>
      </c>
      <c r="D1536" s="14">
        <v>8</v>
      </c>
      <c r="E1536" s="14">
        <v>47.587765365853663</v>
      </c>
    </row>
    <row r="1537" spans="2:5">
      <c r="B1537" s="14">
        <v>1999</v>
      </c>
      <c r="C1537" s="14">
        <v>2</v>
      </c>
      <c r="D1537" s="14">
        <v>9</v>
      </c>
      <c r="E1537" s="14">
        <v>45.324002926829266</v>
      </c>
    </row>
    <row r="1538" spans="2:5">
      <c r="B1538" s="14">
        <v>1999</v>
      </c>
      <c r="C1538" s="14">
        <v>2</v>
      </c>
      <c r="D1538" s="14">
        <v>10</v>
      </c>
      <c r="E1538" s="14">
        <v>46.246199999999995</v>
      </c>
    </row>
    <row r="1539" spans="2:5">
      <c r="B1539" s="14">
        <v>1999</v>
      </c>
      <c r="C1539" s="14">
        <v>2</v>
      </c>
      <c r="D1539" s="14">
        <v>11</v>
      </c>
      <c r="E1539" s="14">
        <v>45.762790243902437</v>
      </c>
    </row>
    <row r="1540" spans="2:5">
      <c r="B1540" s="14">
        <v>1999</v>
      </c>
      <c r="C1540" s="14">
        <v>2</v>
      </c>
      <c r="D1540" s="14">
        <v>12</v>
      </c>
      <c r="E1540" s="14">
        <v>45.911738292682919</v>
      </c>
    </row>
    <row r="1541" spans="2:5">
      <c r="B1541" s="14">
        <v>1999</v>
      </c>
      <c r="C1541" s="14">
        <v>2</v>
      </c>
      <c r="D1541" s="14">
        <v>13</v>
      </c>
      <c r="E1541" s="14">
        <v>59.47510048780488</v>
      </c>
    </row>
    <row r="1542" spans="2:5">
      <c r="B1542" s="14">
        <v>1999</v>
      </c>
      <c r="C1542" s="14">
        <v>2</v>
      </c>
      <c r="D1542" s="14">
        <v>14</v>
      </c>
      <c r="E1542" s="14">
        <v>44.085317073170728</v>
      </c>
    </row>
    <row r="1543" spans="2:5">
      <c r="B1543" s="14">
        <v>1999</v>
      </c>
      <c r="C1543" s="14">
        <v>3</v>
      </c>
      <c r="D1543" s="14">
        <v>1</v>
      </c>
      <c r="E1543" s="14">
        <v>1.9162858536585365</v>
      </c>
    </row>
    <row r="1544" spans="2:5">
      <c r="B1544" s="14">
        <v>1999</v>
      </c>
      <c r="C1544" s="14">
        <v>3</v>
      </c>
      <c r="D1544" s="14">
        <v>2</v>
      </c>
      <c r="E1544" s="14">
        <v>17.546322509982886</v>
      </c>
    </row>
    <row r="1545" spans="2:5">
      <c r="B1545" s="14">
        <v>1999</v>
      </c>
      <c r="C1545" s="14">
        <v>3</v>
      </c>
      <c r="D1545" s="14">
        <v>3</v>
      </c>
      <c r="E1545" s="14">
        <v>20.002612846548775</v>
      </c>
    </row>
    <row r="1546" spans="2:5">
      <c r="B1546" s="14">
        <v>1999</v>
      </c>
      <c r="C1546" s="14">
        <v>3</v>
      </c>
      <c r="D1546" s="14">
        <v>4</v>
      </c>
      <c r="E1546" s="14">
        <v>32.117544232743874</v>
      </c>
    </row>
    <row r="1547" spans="2:5">
      <c r="B1547" s="14">
        <v>1999</v>
      </c>
      <c r="C1547" s="14">
        <v>3</v>
      </c>
      <c r="D1547" s="14">
        <v>5</v>
      </c>
      <c r="E1547" s="14">
        <v>36.354302977752425</v>
      </c>
    </row>
    <row r="1548" spans="2:5">
      <c r="B1548" s="14">
        <v>1999</v>
      </c>
      <c r="C1548" s="14">
        <v>3</v>
      </c>
      <c r="D1548" s="14">
        <v>6</v>
      </c>
      <c r="E1548" s="14">
        <v>56.910282715345119</v>
      </c>
    </row>
    <row r="1549" spans="2:5">
      <c r="B1549" s="14">
        <v>1999</v>
      </c>
      <c r="C1549" s="14">
        <v>3</v>
      </c>
      <c r="D1549" s="14">
        <v>7</v>
      </c>
      <c r="E1549" s="14">
        <v>54.241319520821449</v>
      </c>
    </row>
    <row r="1550" spans="2:5">
      <c r="B1550" s="14">
        <v>1999</v>
      </c>
      <c r="C1550" s="14">
        <v>3</v>
      </c>
      <c r="D1550" s="14">
        <v>8</v>
      </c>
      <c r="E1550" s="14">
        <v>51.175740000000005</v>
      </c>
    </row>
    <row r="1551" spans="2:5">
      <c r="B1551" s="14">
        <v>1999</v>
      </c>
      <c r="C1551" s="14">
        <v>3</v>
      </c>
      <c r="D1551" s="14">
        <v>9</v>
      </c>
      <c r="E1551" s="14">
        <v>39.981705365853649</v>
      </c>
    </row>
    <row r="1552" spans="2:5">
      <c r="B1552" s="14">
        <v>1999</v>
      </c>
      <c r="C1552" s="14">
        <v>3</v>
      </c>
      <c r="D1552" s="14">
        <v>10</v>
      </c>
      <c r="E1552" s="14">
        <v>45.265745853658537</v>
      </c>
    </row>
    <row r="1553" spans="2:5">
      <c r="B1553" s="14">
        <v>1999</v>
      </c>
      <c r="C1553" s="14">
        <v>3</v>
      </c>
      <c r="D1553" s="14">
        <v>11</v>
      </c>
      <c r="E1553" s="14">
        <v>57.203487804878051</v>
      </c>
    </row>
    <row r="1554" spans="2:5">
      <c r="B1554" s="14">
        <v>1999</v>
      </c>
      <c r="C1554" s="14">
        <v>3</v>
      </c>
      <c r="D1554" s="14">
        <v>12</v>
      </c>
      <c r="E1554" s="14">
        <v>45.629542682926818</v>
      </c>
    </row>
    <row r="1555" spans="2:5">
      <c r="B1555" s="14">
        <v>1999</v>
      </c>
      <c r="C1555" s="14">
        <v>3</v>
      </c>
      <c r="D1555" s="14">
        <v>13</v>
      </c>
      <c r="E1555" s="14">
        <v>60.436961951219509</v>
      </c>
    </row>
    <row r="1556" spans="2:5">
      <c r="B1556" s="14">
        <v>1999</v>
      </c>
      <c r="C1556" s="14">
        <v>3</v>
      </c>
      <c r="D1556" s="14">
        <v>14</v>
      </c>
      <c r="E1556" s="14">
        <v>44.017557073170728</v>
      </c>
    </row>
    <row r="1557" spans="2:5">
      <c r="B1557" s="14">
        <v>1999</v>
      </c>
      <c r="C1557" s="14">
        <v>4</v>
      </c>
      <c r="D1557" s="14">
        <v>1</v>
      </c>
      <c r="E1557" s="14">
        <v>22.225693170731706</v>
      </c>
    </row>
    <row r="1558" spans="2:5">
      <c r="B1558" s="14">
        <v>1999</v>
      </c>
      <c r="C1558" s="14">
        <v>4</v>
      </c>
      <c r="D1558" s="14">
        <v>2</v>
      </c>
      <c r="E1558" s="14">
        <v>21.776587427267536</v>
      </c>
    </row>
    <row r="1559" spans="2:5">
      <c r="B1559" s="14">
        <v>1999</v>
      </c>
      <c r="C1559" s="14">
        <v>4</v>
      </c>
      <c r="D1559" s="14">
        <v>3</v>
      </c>
      <c r="E1559" s="14">
        <v>28.967573941814031</v>
      </c>
    </row>
    <row r="1560" spans="2:5">
      <c r="B1560" s="14">
        <v>1999</v>
      </c>
      <c r="C1560" s="14">
        <v>4</v>
      </c>
      <c r="D1560" s="14">
        <v>4</v>
      </c>
      <c r="E1560" s="14">
        <v>38.216176155162572</v>
      </c>
    </row>
    <row r="1561" spans="2:5">
      <c r="B1561" s="14">
        <v>1999</v>
      </c>
      <c r="C1561" s="14">
        <v>4</v>
      </c>
      <c r="D1561" s="14">
        <v>5</v>
      </c>
      <c r="E1561" s="14">
        <v>43.573584027381621</v>
      </c>
    </row>
    <row r="1562" spans="2:5">
      <c r="B1562" s="14">
        <v>1999</v>
      </c>
      <c r="C1562" s="14">
        <v>4</v>
      </c>
      <c r="D1562" s="14">
        <v>6</v>
      </c>
      <c r="E1562" s="14">
        <v>45.954035733029087</v>
      </c>
    </row>
    <row r="1563" spans="2:5">
      <c r="B1563" s="14">
        <v>1999</v>
      </c>
      <c r="C1563" s="14">
        <v>4</v>
      </c>
      <c r="D1563" s="14">
        <v>7</v>
      </c>
      <c r="E1563" s="14">
        <v>57.009777432972051</v>
      </c>
    </row>
    <row r="1564" spans="2:5">
      <c r="B1564" s="14">
        <v>1999</v>
      </c>
      <c r="C1564" s="14">
        <v>4</v>
      </c>
      <c r="D1564" s="14">
        <v>8</v>
      </c>
      <c r="E1564" s="14">
        <v>43.073875121951218</v>
      </c>
    </row>
    <row r="1565" spans="2:5">
      <c r="B1565" s="14">
        <v>1999</v>
      </c>
      <c r="C1565" s="14">
        <v>4</v>
      </c>
      <c r="D1565" s="14">
        <v>9</v>
      </c>
      <c r="E1565" s="14">
        <v>42.055409268292678</v>
      </c>
    </row>
    <row r="1566" spans="2:5">
      <c r="B1566" s="14">
        <v>1999</v>
      </c>
      <c r="C1566" s="14">
        <v>4</v>
      </c>
      <c r="D1566" s="14">
        <v>10</v>
      </c>
      <c r="E1566" s="14">
        <v>52.556556585365861</v>
      </c>
    </row>
    <row r="1567" spans="2:5">
      <c r="B1567" s="14">
        <v>1999</v>
      </c>
      <c r="C1567" s="14">
        <v>4</v>
      </c>
      <c r="D1567" s="14">
        <v>11</v>
      </c>
      <c r="E1567" s="14">
        <v>45.543189999999996</v>
      </c>
    </row>
    <row r="1568" spans="2:5">
      <c r="B1568" s="14">
        <v>1999</v>
      </c>
      <c r="C1568" s="14">
        <v>4</v>
      </c>
      <c r="D1568" s="14">
        <v>12</v>
      </c>
      <c r="E1568" s="14">
        <v>45.047178536585371</v>
      </c>
    </row>
    <row r="1569" spans="2:5">
      <c r="B1569" s="14">
        <v>1999</v>
      </c>
      <c r="C1569" s="14">
        <v>4</v>
      </c>
      <c r="D1569" s="14">
        <v>13</v>
      </c>
      <c r="E1569" s="14">
        <v>57.33983414634146</v>
      </c>
    </row>
    <row r="1570" spans="2:5">
      <c r="B1570" s="14">
        <v>1999</v>
      </c>
      <c r="C1570" s="14">
        <v>4</v>
      </c>
      <c r="D1570" s="14">
        <v>14</v>
      </c>
      <c r="E1570" s="14">
        <v>44.738539999999986</v>
      </c>
    </row>
    <row r="1571" spans="2:5">
      <c r="B1571" s="14">
        <v>2000</v>
      </c>
      <c r="C1571" s="14">
        <v>1</v>
      </c>
      <c r="D1571" s="14">
        <v>1</v>
      </c>
      <c r="E1571" s="14">
        <v>19.898302439024388</v>
      </c>
    </row>
    <row r="1572" spans="2:5">
      <c r="B1572" s="14">
        <v>2000</v>
      </c>
      <c r="C1572" s="14">
        <v>1</v>
      </c>
      <c r="D1572" s="14">
        <v>2</v>
      </c>
      <c r="E1572" s="14">
        <v>19.009985365853659</v>
      </c>
    </row>
    <row r="1573" spans="2:5">
      <c r="B1573" s="14">
        <v>2000</v>
      </c>
      <c r="C1573" s="14">
        <v>1</v>
      </c>
      <c r="D1573" s="14">
        <v>3</v>
      </c>
      <c r="E1573" s="14">
        <v>41.928565853658533</v>
      </c>
    </row>
    <row r="1574" spans="2:5">
      <c r="B1574" s="14">
        <v>2000</v>
      </c>
      <c r="C1574" s="14">
        <v>1</v>
      </c>
      <c r="D1574" s="14">
        <v>4</v>
      </c>
      <c r="E1574" s="14">
        <v>30.558107317073169</v>
      </c>
    </row>
    <row r="1575" spans="2:5">
      <c r="B1575" s="14">
        <v>2000</v>
      </c>
      <c r="C1575" s="14">
        <v>1</v>
      </c>
      <c r="D1575" s="14">
        <v>5</v>
      </c>
      <c r="E1575" s="14">
        <v>39.441278048780489</v>
      </c>
    </row>
    <row r="1576" spans="2:5">
      <c r="B1576" s="14">
        <v>2000</v>
      </c>
      <c r="C1576" s="14">
        <v>1</v>
      </c>
      <c r="D1576" s="14">
        <v>6</v>
      </c>
      <c r="E1576" s="14">
        <v>45.304170731707316</v>
      </c>
    </row>
    <row r="1577" spans="2:5">
      <c r="B1577" s="14">
        <v>2000</v>
      </c>
      <c r="C1577" s="14">
        <v>1</v>
      </c>
      <c r="D1577" s="14">
        <v>7</v>
      </c>
      <c r="E1577" s="14">
        <v>42.994546341463405</v>
      </c>
    </row>
    <row r="1578" spans="2:5">
      <c r="B1578" s="14">
        <v>2000</v>
      </c>
      <c r="C1578" s="14">
        <v>1</v>
      </c>
      <c r="D1578" s="14">
        <v>8</v>
      </c>
      <c r="E1578" s="14">
        <v>25.405868292682921</v>
      </c>
    </row>
    <row r="1579" spans="2:5">
      <c r="B1579" s="14">
        <v>2000</v>
      </c>
      <c r="C1579" s="14">
        <v>1</v>
      </c>
      <c r="D1579" s="14">
        <v>9</v>
      </c>
      <c r="E1579" s="14">
        <v>39.796604878048775</v>
      </c>
    </row>
    <row r="1580" spans="2:5">
      <c r="B1580" s="14">
        <v>2000</v>
      </c>
      <c r="C1580" s="14">
        <v>1</v>
      </c>
      <c r="D1580" s="14">
        <v>10</v>
      </c>
      <c r="E1580" s="14">
        <v>41.21791219512194</v>
      </c>
    </row>
    <row r="1581" spans="2:5">
      <c r="B1581" s="14">
        <v>2000</v>
      </c>
      <c r="C1581" s="14">
        <v>1</v>
      </c>
      <c r="D1581" s="14">
        <v>11</v>
      </c>
      <c r="E1581" s="14">
        <v>44.948843902439016</v>
      </c>
    </row>
    <row r="1582" spans="2:5">
      <c r="B1582" s="14">
        <v>2000</v>
      </c>
      <c r="C1582" s="14">
        <v>1</v>
      </c>
      <c r="D1582" s="14">
        <v>12</v>
      </c>
      <c r="E1582" s="14">
        <v>43.172209756097566</v>
      </c>
    </row>
    <row r="1583" spans="2:5">
      <c r="B1583" s="14">
        <v>2000</v>
      </c>
      <c r="C1583" s="14">
        <v>1</v>
      </c>
      <c r="D1583" s="14">
        <v>13</v>
      </c>
      <c r="E1583" s="14">
        <v>44.59351707317073</v>
      </c>
    </row>
    <row r="1584" spans="2:5">
      <c r="B1584" s="14">
        <v>2000</v>
      </c>
      <c r="C1584" s="14">
        <v>1</v>
      </c>
      <c r="D1584" s="14">
        <v>14</v>
      </c>
      <c r="E1584" s="14">
        <v>35.177356097560974</v>
      </c>
    </row>
    <row r="1585" spans="2:5">
      <c r="B1585" s="14">
        <v>2000</v>
      </c>
      <c r="C1585" s="14">
        <v>2</v>
      </c>
      <c r="D1585" s="14">
        <v>1</v>
      </c>
      <c r="E1585" s="14">
        <v>15.456717073170731</v>
      </c>
    </row>
    <row r="1586" spans="2:5">
      <c r="B1586" s="14">
        <v>2000</v>
      </c>
      <c r="C1586" s="14">
        <v>2</v>
      </c>
      <c r="D1586" s="14">
        <v>2</v>
      </c>
      <c r="E1586" s="14">
        <v>23.096243902439024</v>
      </c>
    </row>
    <row r="1587" spans="2:5">
      <c r="B1587" s="14">
        <v>2000</v>
      </c>
      <c r="C1587" s="14">
        <v>2</v>
      </c>
      <c r="D1587" s="14">
        <v>3</v>
      </c>
      <c r="E1587" s="14">
        <v>25.938858536585364</v>
      </c>
    </row>
    <row r="1588" spans="2:5">
      <c r="B1588" s="14">
        <v>2000</v>
      </c>
      <c r="C1588" s="14">
        <v>2</v>
      </c>
      <c r="D1588" s="14">
        <v>4</v>
      </c>
      <c r="E1588" s="14">
        <v>36.243336585365846</v>
      </c>
    </row>
    <row r="1589" spans="2:5">
      <c r="B1589" s="14">
        <v>2000</v>
      </c>
      <c r="C1589" s="14">
        <v>2</v>
      </c>
      <c r="D1589" s="14">
        <v>5</v>
      </c>
      <c r="E1589" s="14">
        <v>42.106229268292672</v>
      </c>
    </row>
    <row r="1590" spans="2:5">
      <c r="B1590" s="14">
        <v>2000</v>
      </c>
      <c r="C1590" s="14">
        <v>2</v>
      </c>
      <c r="D1590" s="14">
        <v>6</v>
      </c>
      <c r="E1590" s="14">
        <v>49.035102439024392</v>
      </c>
    </row>
    <row r="1591" spans="2:5">
      <c r="B1591" s="14">
        <v>2000</v>
      </c>
      <c r="C1591" s="14">
        <v>2</v>
      </c>
      <c r="D1591" s="14">
        <v>7</v>
      </c>
      <c r="E1591" s="14">
        <v>39.441278048780489</v>
      </c>
    </row>
    <row r="1592" spans="2:5">
      <c r="B1592" s="14">
        <v>2000</v>
      </c>
      <c r="C1592" s="14">
        <v>2</v>
      </c>
      <c r="D1592" s="14">
        <v>8</v>
      </c>
      <c r="E1592" s="14">
        <v>30.025117073170726</v>
      </c>
    </row>
    <row r="1593" spans="2:5">
      <c r="B1593" s="14">
        <v>2000</v>
      </c>
      <c r="C1593" s="14">
        <v>2</v>
      </c>
      <c r="D1593" s="14">
        <v>9</v>
      </c>
      <c r="E1593" s="14">
        <v>45.837160975609748</v>
      </c>
    </row>
    <row r="1594" spans="2:5">
      <c r="B1594" s="14">
        <v>2000</v>
      </c>
      <c r="C1594" s="14">
        <v>2</v>
      </c>
      <c r="D1594" s="14">
        <v>10</v>
      </c>
      <c r="E1594" s="14">
        <v>42.816882926829265</v>
      </c>
    </row>
    <row r="1595" spans="2:5">
      <c r="B1595" s="14">
        <v>2000</v>
      </c>
      <c r="C1595" s="14">
        <v>2</v>
      </c>
      <c r="D1595" s="14">
        <v>11</v>
      </c>
      <c r="E1595" s="14">
        <v>38.908287804878043</v>
      </c>
    </row>
    <row r="1596" spans="2:5">
      <c r="B1596" s="14">
        <v>2000</v>
      </c>
      <c r="C1596" s="14">
        <v>2</v>
      </c>
      <c r="D1596" s="14">
        <v>12</v>
      </c>
      <c r="E1596" s="14">
        <v>46.370151219512195</v>
      </c>
    </row>
    <row r="1597" spans="2:5">
      <c r="B1597" s="14">
        <v>2000</v>
      </c>
      <c r="C1597" s="14">
        <v>2</v>
      </c>
      <c r="D1597" s="14">
        <v>13</v>
      </c>
      <c r="E1597" s="14">
        <v>33.045395121951216</v>
      </c>
    </row>
    <row r="1598" spans="2:5">
      <c r="B1598" s="14">
        <v>2000</v>
      </c>
      <c r="C1598" s="14">
        <v>2</v>
      </c>
      <c r="D1598" s="14">
        <v>14</v>
      </c>
      <c r="E1598" s="14">
        <v>45.304170731707316</v>
      </c>
    </row>
    <row r="1599" spans="2:5">
      <c r="B1599" s="14">
        <v>2000</v>
      </c>
      <c r="C1599" s="14">
        <v>3</v>
      </c>
      <c r="D1599" s="14">
        <v>1</v>
      </c>
      <c r="E1599" s="14">
        <v>22.207926829268292</v>
      </c>
    </row>
    <row r="1600" spans="2:5">
      <c r="B1600" s="14">
        <v>2000</v>
      </c>
      <c r="C1600" s="14">
        <v>3</v>
      </c>
      <c r="D1600" s="14">
        <v>2</v>
      </c>
      <c r="E1600" s="14">
        <v>21.497273170731702</v>
      </c>
    </row>
    <row r="1601" spans="2:5">
      <c r="B1601" s="14">
        <v>2000</v>
      </c>
      <c r="C1601" s="14">
        <v>3</v>
      </c>
      <c r="D1601" s="14">
        <v>3</v>
      </c>
      <c r="E1601" s="14">
        <v>30.202780487804876</v>
      </c>
    </row>
    <row r="1602" spans="2:5">
      <c r="B1602" s="14">
        <v>2000</v>
      </c>
      <c r="C1602" s="14">
        <v>3</v>
      </c>
      <c r="D1602" s="14">
        <v>4</v>
      </c>
      <c r="E1602" s="14">
        <v>37.309317073170732</v>
      </c>
    </row>
    <row r="1603" spans="2:5">
      <c r="B1603" s="14">
        <v>2000</v>
      </c>
      <c r="C1603" s="14">
        <v>3</v>
      </c>
      <c r="D1603" s="14">
        <v>5</v>
      </c>
      <c r="E1603" s="14">
        <v>37.486980487804878</v>
      </c>
    </row>
    <row r="1604" spans="2:5">
      <c r="B1604" s="14">
        <v>2000</v>
      </c>
      <c r="C1604" s="14">
        <v>3</v>
      </c>
      <c r="D1604" s="14">
        <v>6</v>
      </c>
      <c r="E1604" s="14">
        <v>54.542668292682926</v>
      </c>
    </row>
    <row r="1605" spans="2:5">
      <c r="B1605" s="14">
        <v>2000</v>
      </c>
      <c r="C1605" s="14">
        <v>3</v>
      </c>
      <c r="D1605" s="14">
        <v>7</v>
      </c>
      <c r="E1605" s="14">
        <v>45.659497560975616</v>
      </c>
    </row>
    <row r="1606" spans="2:5">
      <c r="B1606" s="14">
        <v>2000</v>
      </c>
      <c r="C1606" s="14">
        <v>3</v>
      </c>
      <c r="D1606" s="14">
        <v>8</v>
      </c>
      <c r="E1606" s="14">
        <v>44.948843902439016</v>
      </c>
    </row>
    <row r="1607" spans="2:5">
      <c r="B1607" s="14">
        <v>2000</v>
      </c>
      <c r="C1607" s="14">
        <v>3</v>
      </c>
      <c r="D1607" s="14">
        <v>9</v>
      </c>
      <c r="E1607" s="14">
        <v>38.197634146341457</v>
      </c>
    </row>
    <row r="1608" spans="2:5">
      <c r="B1608" s="14">
        <v>2000</v>
      </c>
      <c r="C1608" s="14">
        <v>3</v>
      </c>
      <c r="D1608" s="14">
        <v>10</v>
      </c>
      <c r="E1608" s="14">
        <v>48.857439024390239</v>
      </c>
    </row>
    <row r="1609" spans="2:5">
      <c r="B1609" s="14">
        <v>2000</v>
      </c>
      <c r="C1609" s="14">
        <v>3</v>
      </c>
      <c r="D1609" s="14">
        <v>11</v>
      </c>
      <c r="E1609" s="14">
        <v>48.502112195121953</v>
      </c>
    </row>
    <row r="1610" spans="2:5">
      <c r="B1610" s="14">
        <v>2000</v>
      </c>
      <c r="C1610" s="14">
        <v>3</v>
      </c>
      <c r="D1610" s="14">
        <v>12</v>
      </c>
      <c r="E1610" s="14">
        <v>35.710346341463413</v>
      </c>
    </row>
    <row r="1611" spans="2:5">
      <c r="B1611" s="14">
        <v>2000</v>
      </c>
      <c r="C1611" s="14">
        <v>3</v>
      </c>
      <c r="D1611" s="14">
        <v>13</v>
      </c>
      <c r="E1611" s="14">
        <v>33.223058536585363</v>
      </c>
    </row>
    <row r="1612" spans="2:5">
      <c r="B1612" s="14">
        <v>2000</v>
      </c>
      <c r="C1612" s="14">
        <v>3</v>
      </c>
      <c r="D1612" s="14">
        <v>14</v>
      </c>
      <c r="E1612" s="14">
        <v>34.289039024390242</v>
      </c>
    </row>
    <row r="1613" spans="2:5">
      <c r="B1613" s="14">
        <v>2000</v>
      </c>
      <c r="C1613" s="14">
        <v>4</v>
      </c>
      <c r="D1613" s="14">
        <v>1</v>
      </c>
      <c r="E1613" s="14">
        <v>24.33988780487805</v>
      </c>
    </row>
    <row r="1614" spans="2:5">
      <c r="B1614" s="14">
        <v>2000</v>
      </c>
      <c r="C1614" s="14">
        <v>4</v>
      </c>
      <c r="D1614" s="14">
        <v>2</v>
      </c>
      <c r="E1614" s="14">
        <v>33.223058536585363</v>
      </c>
    </row>
    <row r="1615" spans="2:5">
      <c r="B1615" s="14">
        <v>2000</v>
      </c>
      <c r="C1615" s="14">
        <v>4</v>
      </c>
      <c r="D1615" s="14">
        <v>3</v>
      </c>
      <c r="E1615" s="14">
        <v>33.756048780487802</v>
      </c>
    </row>
    <row r="1616" spans="2:5">
      <c r="B1616" s="14">
        <v>2000</v>
      </c>
      <c r="C1616" s="14">
        <v>4</v>
      </c>
      <c r="D1616" s="14">
        <v>4</v>
      </c>
      <c r="E1616" s="14">
        <v>40.507258536585368</v>
      </c>
    </row>
    <row r="1617" spans="2:5">
      <c r="B1617" s="14">
        <v>2000</v>
      </c>
      <c r="C1617" s="14">
        <v>4</v>
      </c>
      <c r="D1617" s="14">
        <v>5</v>
      </c>
      <c r="E1617" s="14">
        <v>47.258468292682927</v>
      </c>
    </row>
    <row r="1618" spans="2:5">
      <c r="B1618" s="14">
        <v>2000</v>
      </c>
      <c r="C1618" s="14">
        <v>4</v>
      </c>
      <c r="D1618" s="14">
        <v>6</v>
      </c>
      <c r="E1618" s="14">
        <v>42.639219512195119</v>
      </c>
    </row>
    <row r="1619" spans="2:5">
      <c r="B1619" s="14">
        <v>2000</v>
      </c>
      <c r="C1619" s="14">
        <v>4</v>
      </c>
      <c r="D1619" s="14">
        <v>7</v>
      </c>
      <c r="E1619" s="14">
        <v>29.492126829268294</v>
      </c>
    </row>
    <row r="1620" spans="2:5">
      <c r="B1620" s="14">
        <v>2000</v>
      </c>
      <c r="C1620" s="14">
        <v>4</v>
      </c>
      <c r="D1620" s="14">
        <v>8</v>
      </c>
      <c r="E1620" s="14">
        <v>45.481834146341463</v>
      </c>
    </row>
    <row r="1621" spans="2:5">
      <c r="B1621" s="14">
        <v>2000</v>
      </c>
      <c r="C1621" s="14">
        <v>4</v>
      </c>
      <c r="D1621" s="14">
        <v>9</v>
      </c>
      <c r="E1621" s="14">
        <v>46.90314146341462</v>
      </c>
    </row>
    <row r="1622" spans="2:5">
      <c r="B1622" s="14">
        <v>2000</v>
      </c>
      <c r="C1622" s="14">
        <v>4</v>
      </c>
      <c r="D1622" s="14">
        <v>10</v>
      </c>
      <c r="E1622" s="14">
        <v>44.948843902439016</v>
      </c>
    </row>
    <row r="1623" spans="2:5">
      <c r="B1623" s="14">
        <v>2000</v>
      </c>
      <c r="C1623" s="14">
        <v>4</v>
      </c>
      <c r="D1623" s="14">
        <v>11</v>
      </c>
      <c r="E1623" s="14">
        <v>43.172209756097566</v>
      </c>
    </row>
    <row r="1624" spans="2:5">
      <c r="B1624" s="14">
        <v>2000</v>
      </c>
      <c r="C1624" s="14">
        <v>4</v>
      </c>
      <c r="D1624" s="14">
        <v>12</v>
      </c>
      <c r="E1624" s="14">
        <v>39.263614634146343</v>
      </c>
    </row>
    <row r="1625" spans="2:5">
      <c r="B1625" s="14">
        <v>2000</v>
      </c>
      <c r="C1625" s="14">
        <v>4</v>
      </c>
      <c r="D1625" s="14">
        <v>13</v>
      </c>
      <c r="E1625" s="14">
        <v>38.55296097560975</v>
      </c>
    </row>
    <row r="1626" spans="2:5">
      <c r="B1626" s="14">
        <v>2000</v>
      </c>
      <c r="C1626" s="14">
        <v>4</v>
      </c>
      <c r="D1626" s="14">
        <v>14</v>
      </c>
      <c r="E1626" s="14">
        <v>45.481834146341463</v>
      </c>
    </row>
    <row r="1627" spans="2:5">
      <c r="B1627" s="14">
        <v>2001</v>
      </c>
      <c r="C1627" s="14">
        <v>1</v>
      </c>
      <c r="D1627" s="14">
        <v>1</v>
      </c>
      <c r="E1627" s="14">
        <v>19.883221707317073</v>
      </c>
    </row>
    <row r="1628" spans="2:5">
      <c r="B1628" s="14">
        <v>2001</v>
      </c>
      <c r="C1628" s="14">
        <v>1</v>
      </c>
      <c r="D1628" s="14">
        <v>2</v>
      </c>
      <c r="E1628" s="14">
        <v>21.87656390243902</v>
      </c>
    </row>
    <row r="1629" spans="2:5">
      <c r="B1629" s="14">
        <v>2001</v>
      </c>
      <c r="C1629" s="14">
        <v>1</v>
      </c>
      <c r="D1629" s="14">
        <v>3</v>
      </c>
      <c r="E1629" s="14">
        <v>28.553402926829278</v>
      </c>
    </row>
    <row r="1630" spans="2:5">
      <c r="B1630" s="14">
        <v>2001</v>
      </c>
      <c r="C1630" s="14">
        <v>1</v>
      </c>
      <c r="D1630" s="14">
        <v>4</v>
      </c>
      <c r="E1630" s="14">
        <v>35.570901219512194</v>
      </c>
    </row>
    <row r="1631" spans="2:5">
      <c r="B1631" s="14">
        <v>2001</v>
      </c>
      <c r="C1631" s="14">
        <v>1</v>
      </c>
      <c r="D1631" s="14">
        <v>5</v>
      </c>
      <c r="E1631" s="14">
        <v>25.629393658536582</v>
      </c>
    </row>
    <row r="1632" spans="2:5">
      <c r="B1632" s="14">
        <v>2001</v>
      </c>
      <c r="C1632" s="14">
        <v>1</v>
      </c>
      <c r="D1632" s="14">
        <v>6</v>
      </c>
      <c r="E1632" s="14">
        <v>31.201000975609755</v>
      </c>
    </row>
    <row r="1633" spans="2:5">
      <c r="B1633" s="14">
        <v>2001</v>
      </c>
      <c r="C1633" s="14">
        <v>1</v>
      </c>
      <c r="D1633" s="14">
        <v>7</v>
      </c>
      <c r="E1633" s="14">
        <v>27.909476341463414</v>
      </c>
    </row>
    <row r="1634" spans="2:5">
      <c r="B1634" s="14">
        <v>2001</v>
      </c>
      <c r="C1634" s="14">
        <v>1</v>
      </c>
      <c r="D1634" s="14">
        <v>8</v>
      </c>
      <c r="E1634" s="14">
        <v>19.838392682926827</v>
      </c>
    </row>
    <row r="1635" spans="2:5">
      <c r="B1635" s="14">
        <v>2001</v>
      </c>
      <c r="C1635" s="14">
        <v>1</v>
      </c>
      <c r="D1635" s="14">
        <v>9</v>
      </c>
      <c r="E1635" s="14">
        <v>28.347230731707313</v>
      </c>
    </row>
    <row r="1636" spans="2:5">
      <c r="B1636" s="14">
        <v>2001</v>
      </c>
      <c r="C1636" s="14">
        <v>1</v>
      </c>
      <c r="D1636" s="14">
        <v>10</v>
      </c>
      <c r="E1636" s="14">
        <v>32.425639024390243</v>
      </c>
    </row>
    <row r="1637" spans="2:5">
      <c r="B1637" s="14">
        <v>2001</v>
      </c>
      <c r="C1637" s="14">
        <v>1</v>
      </c>
      <c r="D1637" s="14">
        <v>11</v>
      </c>
      <c r="E1637" s="14">
        <v>37.237012195121949</v>
      </c>
    </row>
    <row r="1638" spans="2:5">
      <c r="B1638" s="14">
        <v>2001</v>
      </c>
      <c r="C1638" s="14">
        <v>1</v>
      </c>
      <c r="D1638" s="14">
        <v>12</v>
      </c>
      <c r="E1638" s="14">
        <v>29.996195121951214</v>
      </c>
    </row>
    <row r="1639" spans="2:5">
      <c r="B1639" s="14">
        <v>2001</v>
      </c>
      <c r="C1639" s="14">
        <v>1</v>
      </c>
      <c r="D1639" s="14">
        <v>13</v>
      </c>
      <c r="E1639" s="14">
        <v>36.221851707317079</v>
      </c>
    </row>
    <row r="1640" spans="2:5">
      <c r="B1640" s="14">
        <v>2001</v>
      </c>
      <c r="C1640" s="14">
        <v>1</v>
      </c>
      <c r="D1640" s="14">
        <v>14</v>
      </c>
      <c r="E1640" s="14">
        <v>30.624214634146334</v>
      </c>
    </row>
    <row r="1641" spans="2:5">
      <c r="B1641" s="14">
        <v>2001</v>
      </c>
      <c r="C1641" s="14">
        <v>2</v>
      </c>
      <c r="D1641" s="14">
        <v>1</v>
      </c>
      <c r="E1641" s="14">
        <v>18.893264634146341</v>
      </c>
    </row>
    <row r="1642" spans="2:5">
      <c r="B1642" s="14">
        <v>2001</v>
      </c>
      <c r="C1642" s="14">
        <v>2</v>
      </c>
      <c r="D1642" s="14">
        <v>2</v>
      </c>
      <c r="E1642" s="14">
        <v>29.814399999999996</v>
      </c>
    </row>
    <row r="1643" spans="2:5">
      <c r="B1643" s="14">
        <v>2001</v>
      </c>
      <c r="C1643" s="14">
        <v>2</v>
      </c>
      <c r="D1643" s="14">
        <v>3</v>
      </c>
      <c r="E1643" s="14">
        <v>24.106033170731713</v>
      </c>
    </row>
    <row r="1644" spans="2:5">
      <c r="B1644" s="14">
        <v>2001</v>
      </c>
      <c r="C1644" s="14">
        <v>2</v>
      </c>
      <c r="D1644" s="14">
        <v>4</v>
      </c>
      <c r="E1644" s="14">
        <v>23.036334146341463</v>
      </c>
    </row>
    <row r="1645" spans="2:5">
      <c r="B1645" s="14">
        <v>2001</v>
      </c>
      <c r="C1645" s="14">
        <v>2</v>
      </c>
      <c r="D1645" s="14">
        <v>5</v>
      </c>
      <c r="E1645" s="14">
        <v>28.604842682926833</v>
      </c>
    </row>
    <row r="1646" spans="2:5">
      <c r="B1646" s="14">
        <v>2001</v>
      </c>
      <c r="C1646" s="14">
        <v>2</v>
      </c>
      <c r="D1646" s="14">
        <v>6</v>
      </c>
      <c r="E1646" s="14">
        <v>20.63787804878049</v>
      </c>
    </row>
    <row r="1647" spans="2:5">
      <c r="B1647" s="14">
        <v>2001</v>
      </c>
      <c r="C1647" s="14">
        <v>2</v>
      </c>
      <c r="D1647" s="14">
        <v>7</v>
      </c>
      <c r="E1647" s="14">
        <v>8.4038926829268288</v>
      </c>
    </row>
    <row r="1648" spans="2:5">
      <c r="B1648" s="14">
        <v>2001</v>
      </c>
      <c r="C1648" s="14">
        <v>2</v>
      </c>
      <c r="D1648" s="14">
        <v>8</v>
      </c>
      <c r="E1648" s="14">
        <v>22.72397707317073</v>
      </c>
    </row>
    <row r="1649" spans="2:5">
      <c r="B1649" s="14">
        <v>2001</v>
      </c>
      <c r="C1649" s="14">
        <v>2</v>
      </c>
      <c r="D1649" s="14">
        <v>9</v>
      </c>
      <c r="E1649" s="14">
        <v>18.427208048780486</v>
      </c>
    </row>
    <row r="1650" spans="2:5">
      <c r="B1650" s="14">
        <v>2001</v>
      </c>
      <c r="C1650" s="14">
        <v>2</v>
      </c>
      <c r="D1650" s="14">
        <v>10</v>
      </c>
      <c r="E1650" s="14">
        <v>29.120273170731707</v>
      </c>
    </row>
    <row r="1651" spans="2:5">
      <c r="B1651" s="14">
        <v>2001</v>
      </c>
      <c r="C1651" s="14">
        <v>2</v>
      </c>
      <c r="D1651" s="14">
        <v>11</v>
      </c>
      <c r="E1651" s="14">
        <v>32.68056536585366</v>
      </c>
    </row>
    <row r="1652" spans="2:5">
      <c r="B1652" s="14">
        <v>2001</v>
      </c>
      <c r="C1652" s="14">
        <v>2</v>
      </c>
      <c r="D1652" s="14">
        <v>12</v>
      </c>
      <c r="E1652" s="14">
        <v>15.798202682926826</v>
      </c>
    </row>
    <row r="1653" spans="2:5">
      <c r="B1653" s="14">
        <v>2001</v>
      </c>
      <c r="C1653" s="14">
        <v>2</v>
      </c>
      <c r="D1653" s="14">
        <v>13</v>
      </c>
      <c r="E1653" s="14">
        <v>26.150608536585363</v>
      </c>
    </row>
    <row r="1654" spans="2:5">
      <c r="B1654" s="14">
        <v>2001</v>
      </c>
      <c r="C1654" s="14">
        <v>2</v>
      </c>
      <c r="D1654" s="14">
        <v>14</v>
      </c>
      <c r="E1654" s="14">
        <v>26.02975609756097</v>
      </c>
    </row>
    <row r="1655" spans="2:5">
      <c r="B1655" s="14">
        <v>2001</v>
      </c>
      <c r="C1655" s="14">
        <v>3</v>
      </c>
      <c r="D1655" s="14">
        <v>1</v>
      </c>
      <c r="E1655" s="14">
        <v>16.250004878048777</v>
      </c>
    </row>
    <row r="1656" spans="2:5">
      <c r="B1656" s="14">
        <v>2001</v>
      </c>
      <c r="C1656" s="14">
        <v>3</v>
      </c>
      <c r="D1656" s="14">
        <v>2</v>
      </c>
      <c r="E1656" s="14">
        <v>28.708341951219509</v>
      </c>
    </row>
    <row r="1657" spans="2:5">
      <c r="B1657" s="14">
        <v>2001</v>
      </c>
      <c r="C1657" s="14">
        <v>3</v>
      </c>
      <c r="D1657" s="14">
        <v>3</v>
      </c>
      <c r="E1657" s="14">
        <v>15.166671219512192</v>
      </c>
    </row>
    <row r="1658" spans="2:5">
      <c r="B1658" s="14">
        <v>2001</v>
      </c>
      <c r="C1658" s="14">
        <v>3</v>
      </c>
      <c r="D1658" s="14">
        <v>4</v>
      </c>
      <c r="E1658" s="14">
        <v>21.548919512195127</v>
      </c>
    </row>
    <row r="1659" spans="2:5">
      <c r="B1659" s="14">
        <v>2001</v>
      </c>
      <c r="C1659" s="14">
        <v>3</v>
      </c>
      <c r="D1659" s="14">
        <v>5</v>
      </c>
      <c r="E1659" s="14">
        <v>31.616857317073176</v>
      </c>
    </row>
    <row r="1660" spans="2:5">
      <c r="B1660" s="14">
        <v>2001</v>
      </c>
      <c r="C1660" s="14">
        <v>3</v>
      </c>
      <c r="D1660" s="14">
        <v>6</v>
      </c>
      <c r="E1660" s="14">
        <v>26.41958268292683</v>
      </c>
    </row>
    <row r="1661" spans="2:5">
      <c r="B1661" s="14">
        <v>2001</v>
      </c>
      <c r="C1661" s="14">
        <v>3</v>
      </c>
      <c r="D1661" s="14">
        <v>7</v>
      </c>
      <c r="E1661" s="14">
        <v>20.339775365853662</v>
      </c>
    </row>
    <row r="1662" spans="2:5">
      <c r="B1662" s="14">
        <v>2001</v>
      </c>
      <c r="C1662" s="14">
        <v>3</v>
      </c>
      <c r="D1662" s="14">
        <v>8</v>
      </c>
      <c r="E1662" s="14">
        <v>23.426780487804873</v>
      </c>
    </row>
    <row r="1663" spans="2:5">
      <c r="B1663" s="14">
        <v>2001</v>
      </c>
      <c r="C1663" s="14">
        <v>3</v>
      </c>
      <c r="D1663" s="14">
        <v>9</v>
      </c>
      <c r="E1663" s="14">
        <v>28.938271463414633</v>
      </c>
    </row>
    <row r="1664" spans="2:5">
      <c r="B1664" s="14">
        <v>2001</v>
      </c>
      <c r="C1664" s="14">
        <v>3</v>
      </c>
      <c r="D1664" s="14">
        <v>10</v>
      </c>
      <c r="E1664" s="14">
        <v>30.098454878048777</v>
      </c>
    </row>
    <row r="1665" spans="2:5">
      <c r="B1665" s="14">
        <v>2001</v>
      </c>
      <c r="C1665" s="14">
        <v>3</v>
      </c>
      <c r="D1665" s="14">
        <v>11</v>
      </c>
      <c r="E1665" s="14">
        <v>27.263897073170725</v>
      </c>
    </row>
    <row r="1666" spans="2:5">
      <c r="B1666" s="14">
        <v>2001</v>
      </c>
      <c r="C1666" s="14">
        <v>3</v>
      </c>
      <c r="D1666" s="14">
        <v>12</v>
      </c>
      <c r="E1666" s="14">
        <v>34.807361707317071</v>
      </c>
    </row>
    <row r="1667" spans="2:5">
      <c r="B1667" s="14">
        <v>2001</v>
      </c>
      <c r="C1667" s="14">
        <v>3</v>
      </c>
      <c r="D1667" s="14">
        <v>13</v>
      </c>
      <c r="E1667" s="14">
        <v>29.746639999999996</v>
      </c>
    </row>
    <row r="1668" spans="2:5">
      <c r="B1668" s="14">
        <v>2001</v>
      </c>
      <c r="C1668" s="14">
        <v>3</v>
      </c>
      <c r="D1668" s="14">
        <v>14</v>
      </c>
      <c r="E1668" s="14">
        <v>28.185061219512193</v>
      </c>
    </row>
    <row r="1669" spans="2:5">
      <c r="B1669" s="14">
        <v>2001</v>
      </c>
      <c r="C1669" s="14">
        <v>4</v>
      </c>
      <c r="D1669" s="14">
        <v>1</v>
      </c>
      <c r="E1669" s="14">
        <v>19.632427073170735</v>
      </c>
    </row>
    <row r="1670" spans="2:5">
      <c r="B1670" s="14">
        <v>2001</v>
      </c>
      <c r="C1670" s="14">
        <v>4</v>
      </c>
      <c r="D1670" s="14">
        <v>2</v>
      </c>
      <c r="E1670" s="14">
        <v>29.689415853658538</v>
      </c>
    </row>
    <row r="1671" spans="2:5">
      <c r="B1671" s="14">
        <v>2001</v>
      </c>
      <c r="C1671" s="14">
        <v>4</v>
      </c>
      <c r="D1671" s="14">
        <v>3</v>
      </c>
      <c r="E1671" s="14" t="s">
        <v>17</v>
      </c>
    </row>
    <row r="1672" spans="2:5">
      <c r="B1672" s="14">
        <v>2001</v>
      </c>
      <c r="C1672" s="14">
        <v>4</v>
      </c>
      <c r="D1672" s="14">
        <v>4</v>
      </c>
      <c r="E1672" s="14">
        <v>29.718544390243906</v>
      </c>
    </row>
    <row r="1673" spans="2:5">
      <c r="B1673" s="14">
        <v>2001</v>
      </c>
      <c r="C1673" s="14">
        <v>4</v>
      </c>
      <c r="D1673" s="14">
        <v>5</v>
      </c>
      <c r="E1673" s="14">
        <v>25.895269024390245</v>
      </c>
    </row>
    <row r="1674" spans="2:5">
      <c r="B1674" s="14">
        <v>2001</v>
      </c>
      <c r="C1674" s="14">
        <v>4</v>
      </c>
      <c r="D1674" s="14">
        <v>6</v>
      </c>
      <c r="E1674" s="14">
        <v>24.542341463414637</v>
      </c>
    </row>
    <row r="1675" spans="2:5">
      <c r="B1675" s="14">
        <v>2001</v>
      </c>
      <c r="C1675" s="14">
        <v>4</v>
      </c>
      <c r="D1675" s="14">
        <v>7</v>
      </c>
      <c r="E1675" s="14">
        <v>28.004299024390242</v>
      </c>
    </row>
    <row r="1676" spans="2:5">
      <c r="B1676" s="14">
        <v>2001</v>
      </c>
      <c r="C1676" s="14">
        <v>4</v>
      </c>
      <c r="D1676" s="14">
        <v>8</v>
      </c>
      <c r="E1676" s="14">
        <v>23.21916219512195</v>
      </c>
    </row>
    <row r="1677" spans="2:5">
      <c r="B1677" s="14">
        <v>2001</v>
      </c>
      <c r="C1677" s="14">
        <v>4</v>
      </c>
      <c r="D1677" s="14">
        <v>9</v>
      </c>
      <c r="E1677" s="14">
        <v>24.570230487804874</v>
      </c>
    </row>
    <row r="1678" spans="2:5">
      <c r="B1678" s="14">
        <v>2001</v>
      </c>
      <c r="C1678" s="14">
        <v>4</v>
      </c>
      <c r="D1678" s="14">
        <v>10</v>
      </c>
      <c r="E1678" s="14">
        <v>33.918424878048775</v>
      </c>
    </row>
    <row r="1679" spans="2:5">
      <c r="B1679" s="14">
        <v>2001</v>
      </c>
      <c r="C1679" s="14">
        <v>4</v>
      </c>
      <c r="D1679" s="14">
        <v>11</v>
      </c>
      <c r="E1679" s="14">
        <v>29.326858536585359</v>
      </c>
    </row>
    <row r="1680" spans="2:5">
      <c r="B1680" s="14">
        <v>2001</v>
      </c>
      <c r="C1680" s="14">
        <v>4</v>
      </c>
      <c r="D1680" s="14">
        <v>12</v>
      </c>
      <c r="E1680" s="14">
        <v>27.877868780487802</v>
      </c>
    </row>
    <row r="1681" spans="2:5">
      <c r="B1681" s="14">
        <v>2001</v>
      </c>
      <c r="C1681" s="14">
        <v>4</v>
      </c>
      <c r="D1681" s="14">
        <v>13</v>
      </c>
      <c r="E1681" s="14">
        <v>27.858036585365848</v>
      </c>
    </row>
    <row r="1682" spans="2:5">
      <c r="B1682" s="14">
        <v>2001</v>
      </c>
      <c r="C1682" s="14">
        <v>4</v>
      </c>
      <c r="D1682" s="14">
        <v>14</v>
      </c>
      <c r="E1682" s="14">
        <v>29.40783999999999</v>
      </c>
    </row>
    <row r="1683" spans="2:5">
      <c r="B1683" s="14">
        <v>2002</v>
      </c>
      <c r="C1683" s="14">
        <v>1</v>
      </c>
      <c r="D1683" s="14">
        <v>1</v>
      </c>
      <c r="E1683" s="14">
        <v>31.45055609756098</v>
      </c>
    </row>
    <row r="1684" spans="2:5">
      <c r="B1684" s="14">
        <v>2002</v>
      </c>
      <c r="C1684" s="14">
        <v>1</v>
      </c>
      <c r="D1684" s="14">
        <v>2</v>
      </c>
      <c r="E1684" s="14">
        <v>32.356432926829264</v>
      </c>
    </row>
    <row r="1685" spans="2:5">
      <c r="B1685" s="14">
        <v>2002</v>
      </c>
      <c r="C1685" s="14">
        <v>1</v>
      </c>
      <c r="D1685" s="14">
        <v>3</v>
      </c>
      <c r="E1685" s="14">
        <v>52.871392682926803</v>
      </c>
    </row>
    <row r="1686" spans="2:5">
      <c r="B1686" s="14">
        <v>2002</v>
      </c>
      <c r="C1686" s="14">
        <v>1</v>
      </c>
      <c r="D1686" s="14">
        <v>4</v>
      </c>
      <c r="E1686" s="14">
        <v>43.183365365853668</v>
      </c>
    </row>
    <row r="1687" spans="2:5">
      <c r="B1687" s="14">
        <v>2002</v>
      </c>
      <c r="C1687" s="14">
        <v>1</v>
      </c>
      <c r="D1687" s="14">
        <v>5</v>
      </c>
      <c r="E1687" s="14">
        <v>41.637693658536591</v>
      </c>
    </row>
    <row r="1688" spans="2:5">
      <c r="B1688" s="14">
        <v>2002</v>
      </c>
      <c r="C1688" s="14">
        <v>1</v>
      </c>
      <c r="D1688" s="14">
        <v>6</v>
      </c>
      <c r="E1688" s="14">
        <v>45.524184146341469</v>
      </c>
    </row>
    <row r="1689" spans="2:5">
      <c r="B1689" s="14">
        <v>2002</v>
      </c>
      <c r="C1689" s="14">
        <v>1</v>
      </c>
      <c r="D1689" s="14">
        <v>7</v>
      </c>
      <c r="E1689" s="14">
        <v>45.760311219512204</v>
      </c>
    </row>
    <row r="1690" spans="2:5">
      <c r="B1690" s="14">
        <v>2002</v>
      </c>
      <c r="C1690" s="14">
        <v>1</v>
      </c>
      <c r="D1690" s="14">
        <v>8</v>
      </c>
      <c r="E1690" s="14">
        <v>26.663146829268289</v>
      </c>
    </row>
    <row r="1691" spans="2:5">
      <c r="B1691" s="14">
        <v>2002</v>
      </c>
      <c r="C1691" s="14">
        <v>1</v>
      </c>
      <c r="D1691" s="14">
        <v>9</v>
      </c>
      <c r="E1691" s="14">
        <v>40.70475414634145</v>
      </c>
    </row>
    <row r="1692" spans="2:5">
      <c r="B1692" s="14">
        <v>2002</v>
      </c>
      <c r="C1692" s="14">
        <v>1</v>
      </c>
      <c r="D1692" s="14">
        <v>10</v>
      </c>
      <c r="E1692" s="14">
        <v>48.08274390243902</v>
      </c>
    </row>
    <row r="1693" spans="2:5">
      <c r="B1693" s="14">
        <v>2002</v>
      </c>
      <c r="C1693" s="14">
        <v>1</v>
      </c>
      <c r="D1693" s="14">
        <v>11</v>
      </c>
      <c r="E1693" s="14">
        <v>49.755259024390242</v>
      </c>
    </row>
    <row r="1694" spans="2:5">
      <c r="B1694" s="14">
        <v>2002</v>
      </c>
      <c r="C1694" s="14">
        <v>1</v>
      </c>
      <c r="D1694" s="14">
        <v>12</v>
      </c>
      <c r="E1694" s="14">
        <v>44.948843902439016</v>
      </c>
    </row>
    <row r="1695" spans="2:5">
      <c r="B1695" s="14">
        <v>2002</v>
      </c>
      <c r="C1695" s="14">
        <v>1</v>
      </c>
      <c r="D1695" s="14">
        <v>13</v>
      </c>
      <c r="E1695" s="14">
        <v>54.720331707317072</v>
      </c>
    </row>
    <row r="1696" spans="2:5">
      <c r="B1696" s="14">
        <v>2002</v>
      </c>
      <c r="C1696" s="14">
        <v>1</v>
      </c>
      <c r="D1696" s="14">
        <v>14</v>
      </c>
      <c r="E1696" s="14">
        <v>43.925213414634143</v>
      </c>
    </row>
    <row r="1697" spans="2:5">
      <c r="B1697" s="14">
        <v>2002</v>
      </c>
      <c r="C1697" s="14">
        <v>2</v>
      </c>
      <c r="D1697" s="14">
        <v>1</v>
      </c>
      <c r="E1697" s="14">
        <v>25.183375853658536</v>
      </c>
    </row>
    <row r="1698" spans="2:5">
      <c r="B1698" s="14">
        <v>2002</v>
      </c>
      <c r="C1698" s="14">
        <v>2</v>
      </c>
      <c r="D1698" s="14">
        <v>2</v>
      </c>
      <c r="E1698" s="14">
        <v>38.124709512195111</v>
      </c>
    </row>
    <row r="1699" spans="2:5">
      <c r="B1699" s="14">
        <v>2002</v>
      </c>
      <c r="C1699" s="14">
        <v>2</v>
      </c>
      <c r="D1699" s="14">
        <v>3</v>
      </c>
      <c r="E1699" s="14">
        <v>47.116337560975609</v>
      </c>
    </row>
    <row r="1700" spans="2:5">
      <c r="B1700" s="14">
        <v>2002</v>
      </c>
      <c r="C1700" s="14">
        <v>2</v>
      </c>
      <c r="D1700" s="14">
        <v>4</v>
      </c>
      <c r="E1700" s="14">
        <v>37.212635121951216</v>
      </c>
    </row>
    <row r="1701" spans="2:5">
      <c r="B1701" s="14">
        <v>2002</v>
      </c>
      <c r="C1701" s="14">
        <v>2</v>
      </c>
      <c r="D1701" s="14">
        <v>5</v>
      </c>
      <c r="E1701" s="14">
        <v>53.249443902439019</v>
      </c>
    </row>
    <row r="1702" spans="2:5">
      <c r="B1702" s="14">
        <v>2002</v>
      </c>
      <c r="C1702" s="14">
        <v>2</v>
      </c>
      <c r="D1702" s="14">
        <v>6</v>
      </c>
      <c r="E1702" s="14">
        <v>47.063038536585374</v>
      </c>
    </row>
    <row r="1703" spans="2:5">
      <c r="B1703" s="14">
        <v>2002</v>
      </c>
      <c r="C1703" s="14">
        <v>2</v>
      </c>
      <c r="D1703" s="14">
        <v>7</v>
      </c>
      <c r="E1703" s="14">
        <v>39.446236097560977</v>
      </c>
    </row>
    <row r="1704" spans="2:5">
      <c r="B1704" s="14">
        <v>2002</v>
      </c>
      <c r="C1704" s="14">
        <v>2</v>
      </c>
      <c r="D1704" s="14">
        <v>8</v>
      </c>
      <c r="E1704" s="14">
        <v>35.186445853658547</v>
      </c>
    </row>
    <row r="1705" spans="2:5">
      <c r="B1705" s="14">
        <v>2002</v>
      </c>
      <c r="C1705" s="14">
        <v>2</v>
      </c>
      <c r="D1705" s="14">
        <v>9</v>
      </c>
      <c r="E1705" s="14">
        <v>39.586920731707309</v>
      </c>
    </row>
    <row r="1706" spans="2:5">
      <c r="B1706" s="14">
        <v>2002</v>
      </c>
      <c r="C1706" s="14">
        <v>2</v>
      </c>
      <c r="D1706" s="14">
        <v>10</v>
      </c>
      <c r="E1706" s="14">
        <v>45.778284146341456</v>
      </c>
    </row>
    <row r="1707" spans="2:5">
      <c r="B1707" s="14">
        <v>2002</v>
      </c>
      <c r="C1707" s="14">
        <v>2</v>
      </c>
      <c r="D1707" s="14">
        <v>11</v>
      </c>
      <c r="E1707" s="14">
        <v>48.359568292682916</v>
      </c>
    </row>
    <row r="1708" spans="2:5">
      <c r="B1708" s="14">
        <v>2002</v>
      </c>
      <c r="C1708" s="14">
        <v>2</v>
      </c>
      <c r="D1708" s="14">
        <v>12</v>
      </c>
      <c r="E1708" s="14">
        <v>42.448954390243898</v>
      </c>
    </row>
    <row r="1709" spans="2:5">
      <c r="B1709" s="14">
        <v>2002</v>
      </c>
      <c r="C1709" s="14">
        <v>2</v>
      </c>
      <c r="D1709" s="14">
        <v>13</v>
      </c>
      <c r="E1709" s="14">
        <v>36.6751</v>
      </c>
    </row>
    <row r="1710" spans="2:5">
      <c r="B1710" s="14">
        <v>2002</v>
      </c>
      <c r="C1710" s="14">
        <v>2</v>
      </c>
      <c r="D1710" s="14">
        <v>14</v>
      </c>
      <c r="E1710" s="14">
        <v>46.980817560975602</v>
      </c>
    </row>
    <row r="1711" spans="2:5">
      <c r="B1711" s="14">
        <v>2002</v>
      </c>
      <c r="C1711" s="14">
        <v>3</v>
      </c>
      <c r="D1711" s="14">
        <v>1</v>
      </c>
      <c r="E1711" s="14">
        <v>37.469627317073169</v>
      </c>
    </row>
    <row r="1712" spans="2:5">
      <c r="B1712" s="14">
        <v>2002</v>
      </c>
      <c r="C1712" s="14">
        <v>3</v>
      </c>
      <c r="D1712" s="14">
        <v>2</v>
      </c>
      <c r="E1712" s="14">
        <v>38.683109756097551</v>
      </c>
    </row>
    <row r="1713" spans="2:5">
      <c r="B1713" s="14">
        <v>2002</v>
      </c>
      <c r="C1713" s="14">
        <v>3</v>
      </c>
      <c r="D1713" s="14">
        <v>3</v>
      </c>
      <c r="E1713" s="14">
        <v>42.185558048780493</v>
      </c>
    </row>
    <row r="1714" spans="2:5">
      <c r="B1714" s="14">
        <v>2002</v>
      </c>
      <c r="C1714" s="14">
        <v>3</v>
      </c>
      <c r="D1714" s="14">
        <v>4</v>
      </c>
      <c r="E1714" s="14">
        <v>51.64303609756098</v>
      </c>
    </row>
    <row r="1715" spans="2:5">
      <c r="B1715" s="14">
        <v>2002</v>
      </c>
      <c r="C1715" s="14">
        <v>3</v>
      </c>
      <c r="D1715" s="14">
        <v>5</v>
      </c>
      <c r="E1715" s="14">
        <v>49.140460975609763</v>
      </c>
    </row>
    <row r="1716" spans="2:5">
      <c r="B1716" s="14">
        <v>2002</v>
      </c>
      <c r="C1716" s="14">
        <v>3</v>
      </c>
      <c r="D1716" s="14">
        <v>6</v>
      </c>
      <c r="E1716" s="14">
        <v>35.218260000000001</v>
      </c>
    </row>
    <row r="1717" spans="2:5">
      <c r="B1717" s="14">
        <v>2002</v>
      </c>
      <c r="C1717" s="14">
        <v>3</v>
      </c>
      <c r="D1717" s="14">
        <v>7</v>
      </c>
      <c r="E1717" s="14">
        <v>38.898371707317075</v>
      </c>
    </row>
    <row r="1718" spans="2:5">
      <c r="B1718" s="14">
        <v>2002</v>
      </c>
      <c r="C1718" s="14">
        <v>3</v>
      </c>
      <c r="D1718" s="14">
        <v>8</v>
      </c>
      <c r="E1718" s="14">
        <v>38.228002195121945</v>
      </c>
    </row>
    <row r="1719" spans="2:5">
      <c r="B1719" s="14">
        <v>2002</v>
      </c>
      <c r="C1719" s="14">
        <v>3</v>
      </c>
      <c r="D1719" s="14">
        <v>9</v>
      </c>
      <c r="E1719" s="14">
        <v>49.776330731707311</v>
      </c>
    </row>
    <row r="1720" spans="2:5">
      <c r="B1720" s="14">
        <v>2002</v>
      </c>
      <c r="C1720" s="14">
        <v>3</v>
      </c>
      <c r="D1720" s="14">
        <v>10</v>
      </c>
      <c r="E1720" s="14">
        <v>45.215752195121951</v>
      </c>
    </row>
    <row r="1721" spans="2:5">
      <c r="B1721" s="14">
        <v>2002</v>
      </c>
      <c r="C1721" s="14">
        <v>3</v>
      </c>
      <c r="D1721" s="14">
        <v>11</v>
      </c>
      <c r="E1721" s="14">
        <v>45.830963414634134</v>
      </c>
    </row>
    <row r="1722" spans="2:5">
      <c r="B1722" s="14">
        <v>2002</v>
      </c>
      <c r="C1722" s="14">
        <v>3</v>
      </c>
      <c r="D1722" s="14">
        <v>12</v>
      </c>
      <c r="E1722" s="14">
        <v>44.701148048780489</v>
      </c>
    </row>
    <row r="1723" spans="2:5">
      <c r="B1723" s="14">
        <v>2002</v>
      </c>
      <c r="C1723" s="14">
        <v>3</v>
      </c>
      <c r="D1723" s="14">
        <v>13</v>
      </c>
      <c r="E1723" s="14">
        <v>40.93117170731707</v>
      </c>
    </row>
    <row r="1724" spans="2:5">
      <c r="B1724" s="14">
        <v>2002</v>
      </c>
      <c r="C1724" s="14">
        <v>3</v>
      </c>
      <c r="D1724" s="14">
        <v>14</v>
      </c>
      <c r="E1724" s="14">
        <v>48.471124390243901</v>
      </c>
    </row>
    <row r="1725" spans="2:5">
      <c r="B1725" s="14">
        <v>2002</v>
      </c>
      <c r="C1725" s="14">
        <v>4</v>
      </c>
      <c r="D1725" s="14">
        <v>1</v>
      </c>
      <c r="E1725" s="14">
        <v>34.767490731707312</v>
      </c>
    </row>
    <row r="1726" spans="2:5">
      <c r="B1726" s="14">
        <v>2002</v>
      </c>
      <c r="C1726" s="14">
        <v>4</v>
      </c>
      <c r="D1726" s="14">
        <v>2</v>
      </c>
      <c r="E1726" s="14">
        <v>36.430502926829263</v>
      </c>
    </row>
    <row r="1727" spans="2:5">
      <c r="B1727" s="14">
        <v>2002</v>
      </c>
      <c r="C1727" s="14">
        <v>4</v>
      </c>
      <c r="D1727" s="14">
        <v>3</v>
      </c>
      <c r="E1727" s="14">
        <v>45.026519999999998</v>
      </c>
    </row>
    <row r="1728" spans="2:5">
      <c r="B1728" s="14">
        <v>2002</v>
      </c>
      <c r="C1728" s="14">
        <v>4</v>
      </c>
      <c r="D1728" s="14">
        <v>4</v>
      </c>
      <c r="E1728" s="14">
        <v>60.333256097560977</v>
      </c>
    </row>
    <row r="1729" spans="2:5">
      <c r="B1729" s="14">
        <v>2002</v>
      </c>
      <c r="C1729" s="14">
        <v>4</v>
      </c>
      <c r="D1729" s="14">
        <v>5</v>
      </c>
      <c r="E1729" s="14">
        <v>34.398322682926832</v>
      </c>
    </row>
    <row r="1730" spans="2:5">
      <c r="B1730" s="14">
        <v>2002</v>
      </c>
      <c r="C1730" s="14">
        <v>4</v>
      </c>
      <c r="D1730" s="14">
        <v>6</v>
      </c>
      <c r="E1730" s="14">
        <v>42.391317073170732</v>
      </c>
    </row>
    <row r="1731" spans="2:5">
      <c r="B1731" s="14">
        <v>2002</v>
      </c>
      <c r="C1731" s="14">
        <v>4</v>
      </c>
      <c r="D1731" s="14">
        <v>7</v>
      </c>
      <c r="E1731" s="14">
        <v>51.557509756097566</v>
      </c>
    </row>
    <row r="1732" spans="2:5">
      <c r="B1732" s="14">
        <v>2002</v>
      </c>
      <c r="C1732" s="14">
        <v>4</v>
      </c>
      <c r="D1732" s="14">
        <v>8</v>
      </c>
      <c r="E1732" s="14">
        <v>43.30091243902438</v>
      </c>
    </row>
    <row r="1733" spans="2:5">
      <c r="B1733" s="14">
        <v>2002</v>
      </c>
      <c r="C1733" s="14">
        <v>4</v>
      </c>
      <c r="D1733" s="14">
        <v>9</v>
      </c>
      <c r="E1733" s="14">
        <v>45.883642682926833</v>
      </c>
    </row>
    <row r="1734" spans="2:5">
      <c r="B1734" s="14">
        <v>2002</v>
      </c>
      <c r="C1734" s="14">
        <v>4</v>
      </c>
      <c r="D1734" s="14">
        <v>10</v>
      </c>
      <c r="E1734" s="14">
        <v>44.134897560975602</v>
      </c>
    </row>
    <row r="1735" spans="2:5">
      <c r="B1735" s="14">
        <v>2002</v>
      </c>
      <c r="C1735" s="14">
        <v>4</v>
      </c>
      <c r="D1735" s="14">
        <v>11</v>
      </c>
      <c r="E1735" s="14">
        <v>51.340595121951225</v>
      </c>
    </row>
    <row r="1736" spans="2:5">
      <c r="B1736" s="14">
        <v>2002</v>
      </c>
      <c r="C1736" s="14">
        <v>4</v>
      </c>
      <c r="D1736" s="14">
        <v>12</v>
      </c>
      <c r="E1736" s="14">
        <v>50.317377804878042</v>
      </c>
    </row>
    <row r="1737" spans="2:5">
      <c r="B1737" s="14">
        <v>2002</v>
      </c>
      <c r="C1737" s="14">
        <v>4</v>
      </c>
      <c r="D1737" s="14">
        <v>13</v>
      </c>
      <c r="E1737" s="14">
        <v>33.944454634146346</v>
      </c>
    </row>
    <row r="1738" spans="2:5">
      <c r="B1738" s="14">
        <v>2002</v>
      </c>
      <c r="C1738" s="14">
        <v>4</v>
      </c>
      <c r="D1738" s="14">
        <v>14</v>
      </c>
      <c r="E1738" s="14">
        <v>51.579820975609756</v>
      </c>
    </row>
    <row r="1739" spans="2:5">
      <c r="B1739" s="14">
        <v>2003</v>
      </c>
      <c r="C1739" s="14">
        <v>1</v>
      </c>
      <c r="D1739" s="14">
        <v>1</v>
      </c>
      <c r="E1739" s="14">
        <v>29.881097560975618</v>
      </c>
    </row>
    <row r="1740" spans="2:5">
      <c r="B1740" s="14">
        <v>2003</v>
      </c>
      <c r="C1740" s="14">
        <v>1</v>
      </c>
      <c r="D1740" s="14">
        <v>2</v>
      </c>
      <c r="E1740" s="14">
        <v>32.094512195121958</v>
      </c>
    </row>
    <row r="1741" spans="2:5">
      <c r="B1741" s="14">
        <v>2003</v>
      </c>
      <c r="C1741" s="14">
        <v>1</v>
      </c>
      <c r="D1741" s="14">
        <v>3</v>
      </c>
      <c r="E1741" s="14">
        <v>53.951981707317081</v>
      </c>
    </row>
    <row r="1742" spans="2:5">
      <c r="B1742" s="14">
        <v>2003</v>
      </c>
      <c r="C1742" s="14">
        <v>1</v>
      </c>
      <c r="D1742" s="14">
        <v>4</v>
      </c>
      <c r="E1742" s="14">
        <v>50.355182926829272</v>
      </c>
    </row>
    <row r="1743" spans="2:5">
      <c r="B1743" s="14">
        <v>2003</v>
      </c>
      <c r="C1743" s="14">
        <v>1</v>
      </c>
      <c r="D1743" s="14">
        <v>5</v>
      </c>
      <c r="E1743" s="14">
        <v>71.935975609756099</v>
      </c>
    </row>
    <row r="1744" spans="2:5">
      <c r="B1744" s="14">
        <v>2003</v>
      </c>
      <c r="C1744" s="14">
        <v>1</v>
      </c>
      <c r="D1744" s="14">
        <v>6</v>
      </c>
      <c r="E1744" s="14">
        <v>80.78963414634147</v>
      </c>
    </row>
    <row r="1745" spans="2:5">
      <c r="B1745" s="14">
        <v>2003</v>
      </c>
      <c r="C1745" s="14">
        <v>1</v>
      </c>
      <c r="D1745" s="14">
        <v>7</v>
      </c>
      <c r="E1745" s="14">
        <v>88.813262195121965</v>
      </c>
    </row>
    <row r="1746" spans="2:5">
      <c r="B1746" s="14">
        <v>2003</v>
      </c>
      <c r="C1746" s="14">
        <v>1</v>
      </c>
      <c r="D1746" s="14">
        <v>8</v>
      </c>
      <c r="E1746" s="14">
        <v>70.275914634146346</v>
      </c>
    </row>
    <row r="1747" spans="2:5">
      <c r="B1747" s="14">
        <v>2003</v>
      </c>
      <c r="C1747" s="14">
        <v>1</v>
      </c>
      <c r="D1747" s="14">
        <v>9</v>
      </c>
      <c r="E1747" s="14">
        <v>73.319359756097569</v>
      </c>
    </row>
    <row r="1748" spans="2:5">
      <c r="B1748" s="14">
        <v>2003</v>
      </c>
      <c r="C1748" s="14">
        <v>1</v>
      </c>
      <c r="D1748" s="14">
        <v>10</v>
      </c>
      <c r="E1748" s="14">
        <v>83.279725609756113</v>
      </c>
    </row>
    <row r="1749" spans="2:5">
      <c r="B1749" s="14">
        <v>2003</v>
      </c>
      <c r="C1749" s="14">
        <v>1</v>
      </c>
      <c r="D1749" s="14">
        <v>11</v>
      </c>
      <c r="E1749" s="14">
        <v>73.042682926829272</v>
      </c>
    </row>
    <row r="1750" spans="2:5">
      <c r="B1750" s="14">
        <v>2003</v>
      </c>
      <c r="C1750" s="14">
        <v>1</v>
      </c>
      <c r="D1750" s="14">
        <v>12</v>
      </c>
      <c r="E1750" s="14">
        <v>97.943597560975618</v>
      </c>
    </row>
    <row r="1751" spans="2:5">
      <c r="B1751" s="14">
        <v>2003</v>
      </c>
      <c r="C1751" s="14">
        <v>1</v>
      </c>
      <c r="D1751" s="14">
        <v>13</v>
      </c>
      <c r="E1751" s="14">
        <v>71.382621951219519</v>
      </c>
    </row>
    <row r="1752" spans="2:5">
      <c r="B1752" s="14">
        <v>2003</v>
      </c>
      <c r="C1752" s="14">
        <v>1</v>
      </c>
      <c r="D1752" s="14">
        <v>14</v>
      </c>
      <c r="E1752" s="14">
        <v>76.639481707317088</v>
      </c>
    </row>
    <row r="1753" spans="2:5">
      <c r="B1753" s="14">
        <v>2003</v>
      </c>
      <c r="C1753" s="14">
        <v>2</v>
      </c>
      <c r="D1753" s="14">
        <v>1</v>
      </c>
      <c r="E1753" s="14">
        <v>22.6875</v>
      </c>
    </row>
    <row r="1754" spans="2:5">
      <c r="B1754" s="14">
        <v>2003</v>
      </c>
      <c r="C1754" s="14">
        <v>2</v>
      </c>
      <c r="D1754" s="14">
        <v>2</v>
      </c>
      <c r="E1754" s="14">
        <v>39.564786585365859</v>
      </c>
    </row>
    <row r="1755" spans="2:5">
      <c r="B1755" s="14">
        <v>2003</v>
      </c>
      <c r="C1755" s="14">
        <v>2</v>
      </c>
      <c r="D1755" s="14">
        <v>3</v>
      </c>
      <c r="E1755" s="14">
        <v>44.268292682926834</v>
      </c>
    </row>
    <row r="1756" spans="2:5">
      <c r="B1756" s="14">
        <v>2003</v>
      </c>
      <c r="C1756" s="14">
        <v>2</v>
      </c>
      <c r="D1756" s="14">
        <v>4</v>
      </c>
      <c r="E1756" s="14">
        <v>73.596036585365866</v>
      </c>
    </row>
    <row r="1757" spans="2:5">
      <c r="B1757" s="14">
        <v>2003</v>
      </c>
      <c r="C1757" s="14">
        <v>2</v>
      </c>
      <c r="D1757" s="14">
        <v>5</v>
      </c>
      <c r="E1757" s="14">
        <v>69.999237804878064</v>
      </c>
    </row>
    <row r="1758" spans="2:5">
      <c r="B1758" s="14">
        <v>2003</v>
      </c>
      <c r="C1758" s="14">
        <v>2</v>
      </c>
      <c r="D1758" s="14">
        <v>6</v>
      </c>
      <c r="E1758" s="14">
        <v>98.773628048780509</v>
      </c>
    </row>
    <row r="1759" spans="2:5">
      <c r="B1759" s="14">
        <v>2003</v>
      </c>
      <c r="C1759" s="14">
        <v>2</v>
      </c>
      <c r="D1759" s="14">
        <v>7</v>
      </c>
      <c r="E1759" s="14">
        <v>84.939786585365866</v>
      </c>
    </row>
    <row r="1760" spans="2:5">
      <c r="B1760" s="14">
        <v>2003</v>
      </c>
      <c r="C1760" s="14">
        <v>2</v>
      </c>
      <c r="D1760" s="14">
        <v>8</v>
      </c>
      <c r="E1760" s="14">
        <v>74.149390243902445</v>
      </c>
    </row>
    <row r="1761" spans="2:5">
      <c r="B1761" s="14">
        <v>2003</v>
      </c>
      <c r="C1761" s="14">
        <v>2</v>
      </c>
      <c r="D1761" s="14">
        <v>9</v>
      </c>
      <c r="E1761" s="14">
        <v>90.473323170731732</v>
      </c>
    </row>
    <row r="1762" spans="2:5">
      <c r="B1762" s="14">
        <v>2003</v>
      </c>
      <c r="C1762" s="14">
        <v>2</v>
      </c>
      <c r="D1762" s="14">
        <v>10</v>
      </c>
      <c r="E1762" s="14">
        <v>97.113567073170742</v>
      </c>
    </row>
    <row r="1763" spans="2:5">
      <c r="B1763" s="14">
        <v>2003</v>
      </c>
      <c r="C1763" s="14">
        <v>2</v>
      </c>
      <c r="D1763" s="14">
        <v>11</v>
      </c>
      <c r="E1763" s="14">
        <v>87.153201219512212</v>
      </c>
    </row>
    <row r="1764" spans="2:5">
      <c r="B1764" s="14">
        <v>2003</v>
      </c>
      <c r="C1764" s="14">
        <v>2</v>
      </c>
      <c r="D1764" s="14">
        <v>12</v>
      </c>
      <c r="E1764" s="14">
        <v>97.666920731707307</v>
      </c>
    </row>
    <row r="1765" spans="2:5">
      <c r="B1765" s="14">
        <v>2003</v>
      </c>
      <c r="C1765" s="14">
        <v>2</v>
      </c>
      <c r="D1765" s="14">
        <v>13</v>
      </c>
      <c r="E1765" s="14">
        <v>77.746189024390247</v>
      </c>
    </row>
    <row r="1766" spans="2:5">
      <c r="B1766" s="14">
        <v>2003</v>
      </c>
      <c r="C1766" s="14">
        <v>2</v>
      </c>
      <c r="D1766" s="14">
        <v>14</v>
      </c>
      <c r="E1766" s="14">
        <v>95.730182926829286</v>
      </c>
    </row>
    <row r="1767" spans="2:5">
      <c r="B1767" s="14">
        <v>2003</v>
      </c>
      <c r="C1767" s="14">
        <v>3</v>
      </c>
      <c r="D1767" s="14">
        <v>1</v>
      </c>
      <c r="E1767" s="14">
        <v>32.094512195121958</v>
      </c>
    </row>
    <row r="1768" spans="2:5">
      <c r="B1768" s="14">
        <v>2003</v>
      </c>
      <c r="C1768" s="14">
        <v>3</v>
      </c>
      <c r="D1768" s="14">
        <v>2</v>
      </c>
      <c r="E1768" s="14">
        <v>38.734756097560982</v>
      </c>
    </row>
    <row r="1769" spans="2:5">
      <c r="B1769" s="14">
        <v>2003</v>
      </c>
      <c r="C1769" s="14">
        <v>3</v>
      </c>
      <c r="D1769" s="14">
        <v>3</v>
      </c>
      <c r="E1769" s="14">
        <v>63.082317073170742</v>
      </c>
    </row>
    <row r="1770" spans="2:5">
      <c r="B1770" s="14">
        <v>2003</v>
      </c>
      <c r="C1770" s="14">
        <v>3</v>
      </c>
      <c r="D1770" s="14">
        <v>4</v>
      </c>
      <c r="E1770" s="14">
        <v>74.426067073170742</v>
      </c>
    </row>
    <row r="1771" spans="2:5">
      <c r="B1771" s="14">
        <v>2003</v>
      </c>
      <c r="C1771" s="14">
        <v>3</v>
      </c>
      <c r="D1771" s="14">
        <v>5</v>
      </c>
      <c r="E1771" s="14">
        <v>73.319359756097569</v>
      </c>
    </row>
    <row r="1772" spans="2:5">
      <c r="B1772" s="14">
        <v>2003</v>
      </c>
      <c r="C1772" s="14">
        <v>3</v>
      </c>
      <c r="D1772" s="14">
        <v>6</v>
      </c>
      <c r="E1772" s="14">
        <v>91.856707317073202</v>
      </c>
    </row>
    <row r="1773" spans="2:5">
      <c r="B1773" s="14">
        <v>2003</v>
      </c>
      <c r="C1773" s="14">
        <v>3</v>
      </c>
      <c r="D1773" s="14">
        <v>7</v>
      </c>
      <c r="E1773" s="14">
        <v>85.769817073170742</v>
      </c>
    </row>
    <row r="1774" spans="2:5">
      <c r="B1774" s="14">
        <v>2003</v>
      </c>
      <c r="C1774" s="14">
        <v>3</v>
      </c>
      <c r="D1774" s="14">
        <v>8</v>
      </c>
      <c r="E1774" s="14">
        <v>91.580030487804891</v>
      </c>
    </row>
    <row r="1775" spans="2:5">
      <c r="B1775" s="14">
        <v>2003</v>
      </c>
      <c r="C1775" s="14">
        <v>3</v>
      </c>
      <c r="D1775" s="14">
        <v>9</v>
      </c>
      <c r="E1775" s="14">
        <v>72.489329268292693</v>
      </c>
    </row>
    <row r="1776" spans="2:5">
      <c r="B1776" s="14">
        <v>2003</v>
      </c>
      <c r="C1776" s="14">
        <v>3</v>
      </c>
      <c r="D1776" s="14">
        <v>10</v>
      </c>
      <c r="E1776" s="14">
        <v>96.006859756097583</v>
      </c>
    </row>
    <row r="1777" spans="2:5">
      <c r="B1777" s="14">
        <v>2003</v>
      </c>
      <c r="C1777" s="14">
        <v>3</v>
      </c>
      <c r="D1777" s="14">
        <v>11</v>
      </c>
      <c r="E1777" s="14">
        <v>86.876524390243915</v>
      </c>
    </row>
    <row r="1778" spans="2:5">
      <c r="B1778" s="14">
        <v>2003</v>
      </c>
      <c r="C1778" s="14">
        <v>3</v>
      </c>
      <c r="D1778" s="14">
        <v>12</v>
      </c>
      <c r="E1778" s="14">
        <v>78.576219512195138</v>
      </c>
    </row>
    <row r="1779" spans="2:5">
      <c r="B1779" s="14">
        <v>2003</v>
      </c>
      <c r="C1779" s="14">
        <v>3</v>
      </c>
      <c r="D1779" s="14">
        <v>13</v>
      </c>
      <c r="E1779" s="14">
        <v>71.935975609756099</v>
      </c>
    </row>
    <row r="1780" spans="2:5">
      <c r="B1780" s="14">
        <v>2003</v>
      </c>
      <c r="C1780" s="14">
        <v>3</v>
      </c>
      <c r="D1780" s="14">
        <v>14</v>
      </c>
      <c r="E1780" s="14">
        <v>88.259908536585371</v>
      </c>
    </row>
    <row r="1781" spans="2:5">
      <c r="B1781" s="14">
        <v>2003</v>
      </c>
      <c r="C1781" s="14">
        <v>4</v>
      </c>
      <c r="D1781" s="14">
        <v>1</v>
      </c>
      <c r="E1781" s="14">
        <v>36.798018292682933</v>
      </c>
    </row>
    <row r="1782" spans="2:5">
      <c r="B1782" s="14">
        <v>2003</v>
      </c>
      <c r="C1782" s="14">
        <v>4</v>
      </c>
      <c r="D1782" s="14">
        <v>2</v>
      </c>
      <c r="E1782" s="14">
        <v>48.141768292682926</v>
      </c>
    </row>
    <row r="1783" spans="2:5">
      <c r="B1783" s="14">
        <v>2003</v>
      </c>
      <c r="C1783" s="14">
        <v>4</v>
      </c>
      <c r="D1783" s="14">
        <v>3</v>
      </c>
      <c r="E1783" s="14">
        <v>57.548780487804883</v>
      </c>
    </row>
    <row r="1784" spans="2:5">
      <c r="B1784" s="14">
        <v>2003</v>
      </c>
      <c r="C1784" s="14">
        <v>4</v>
      </c>
      <c r="D1784" s="14">
        <v>4</v>
      </c>
      <c r="E1784" s="14">
        <v>72.766006097560989</v>
      </c>
    </row>
    <row r="1785" spans="2:5">
      <c r="B1785" s="14">
        <v>2003</v>
      </c>
      <c r="C1785" s="14">
        <v>4</v>
      </c>
      <c r="D1785" s="14">
        <v>5</v>
      </c>
      <c r="E1785" s="14">
        <v>87.706554878048792</v>
      </c>
    </row>
    <row r="1786" spans="2:5">
      <c r="B1786" s="14">
        <v>2003</v>
      </c>
      <c r="C1786" s="14">
        <v>4</v>
      </c>
      <c r="D1786" s="14">
        <v>6</v>
      </c>
      <c r="E1786" s="14">
        <v>85.493140243902445</v>
      </c>
    </row>
    <row r="1787" spans="2:5">
      <c r="B1787" s="14">
        <v>2003</v>
      </c>
      <c r="C1787" s="14">
        <v>4</v>
      </c>
      <c r="D1787" s="14">
        <v>7</v>
      </c>
      <c r="E1787" s="14">
        <v>93.793445121951237</v>
      </c>
    </row>
    <row r="1788" spans="2:5">
      <c r="B1788" s="14">
        <v>2003</v>
      </c>
      <c r="C1788" s="14">
        <v>4</v>
      </c>
      <c r="D1788" s="14">
        <v>8</v>
      </c>
      <c r="E1788" s="14">
        <v>81.896341463414643</v>
      </c>
    </row>
    <row r="1789" spans="2:5">
      <c r="B1789" s="14">
        <v>2003</v>
      </c>
      <c r="C1789" s="14">
        <v>4</v>
      </c>
      <c r="D1789" s="14">
        <v>9</v>
      </c>
      <c r="E1789" s="14">
        <v>93.793445121951237</v>
      </c>
    </row>
    <row r="1790" spans="2:5">
      <c r="B1790" s="14">
        <v>2003</v>
      </c>
      <c r="C1790" s="14">
        <v>4</v>
      </c>
      <c r="D1790" s="14">
        <v>10</v>
      </c>
      <c r="E1790" s="14">
        <v>89.089939024390276</v>
      </c>
    </row>
    <row r="1791" spans="2:5">
      <c r="B1791" s="14">
        <v>2003</v>
      </c>
      <c r="C1791" s="14">
        <v>4</v>
      </c>
      <c r="D1791" s="14">
        <v>11</v>
      </c>
      <c r="E1791" s="14">
        <v>89.643292682926841</v>
      </c>
    </row>
    <row r="1792" spans="2:5">
      <c r="B1792" s="14">
        <v>2003</v>
      </c>
      <c r="C1792" s="14">
        <v>4</v>
      </c>
      <c r="D1792" s="14">
        <v>12</v>
      </c>
      <c r="E1792" s="14">
        <v>100.15701219512198</v>
      </c>
    </row>
    <row r="1793" spans="2:5">
      <c r="B1793" s="14">
        <v>2003</v>
      </c>
      <c r="C1793" s="14">
        <v>4</v>
      </c>
      <c r="D1793" s="14">
        <v>13</v>
      </c>
      <c r="E1793" s="14">
        <v>68.339176829268297</v>
      </c>
    </row>
    <row r="1794" spans="2:5">
      <c r="B1794" s="14">
        <v>2003</v>
      </c>
      <c r="C1794" s="14">
        <v>4</v>
      </c>
      <c r="D1794" s="14">
        <v>14</v>
      </c>
      <c r="E1794" s="14">
        <v>96.006859756097583</v>
      </c>
    </row>
    <row r="1795" spans="2:5">
      <c r="B1795" s="14">
        <v>2004</v>
      </c>
      <c r="C1795" s="14">
        <v>1</v>
      </c>
      <c r="D1795" s="14">
        <v>1</v>
      </c>
      <c r="E1795" s="14">
        <v>28.829725609756103</v>
      </c>
    </row>
    <row r="1796" spans="2:5">
      <c r="B1796" s="14">
        <v>2004</v>
      </c>
      <c r="C1796" s="14">
        <v>1</v>
      </c>
      <c r="D1796" s="14">
        <v>2</v>
      </c>
      <c r="E1796" s="14">
        <v>15.862804878048783</v>
      </c>
    </row>
    <row r="1797" spans="2:5">
      <c r="B1797" s="14">
        <v>2004</v>
      </c>
      <c r="C1797" s="14">
        <v>1</v>
      </c>
      <c r="D1797" s="14">
        <v>3</v>
      </c>
      <c r="E1797" s="14">
        <v>25.8969512195122</v>
      </c>
    </row>
    <row r="1798" spans="2:5">
      <c r="B1798" s="14">
        <v>2004</v>
      </c>
      <c r="C1798" s="14">
        <v>1</v>
      </c>
      <c r="D1798" s="14">
        <v>4</v>
      </c>
      <c r="E1798" s="14">
        <v>26.19207317073171</v>
      </c>
    </row>
    <row r="1799" spans="2:5">
      <c r="B1799" s="14">
        <v>2004</v>
      </c>
      <c r="C1799" s="14">
        <v>1</v>
      </c>
      <c r="D1799" s="14">
        <v>5</v>
      </c>
      <c r="E1799" s="14">
        <v>45.780792682926837</v>
      </c>
    </row>
    <row r="1800" spans="2:5">
      <c r="B1800" s="14">
        <v>2004</v>
      </c>
      <c r="C1800" s="14">
        <v>1</v>
      </c>
      <c r="D1800" s="14">
        <v>6</v>
      </c>
      <c r="E1800" s="14">
        <v>46.850609756097569</v>
      </c>
    </row>
    <row r="1801" spans="2:5">
      <c r="B1801" s="14">
        <v>2004</v>
      </c>
      <c r="C1801" s="14">
        <v>1</v>
      </c>
      <c r="D1801" s="14">
        <v>7</v>
      </c>
      <c r="E1801" s="14">
        <v>64.816158536585377</v>
      </c>
    </row>
    <row r="1802" spans="2:5">
      <c r="B1802" s="14">
        <v>2004</v>
      </c>
      <c r="C1802" s="14">
        <v>1</v>
      </c>
      <c r="D1802" s="14">
        <v>8</v>
      </c>
      <c r="E1802" s="14">
        <v>60.647560975609764</v>
      </c>
    </row>
    <row r="1803" spans="2:5">
      <c r="B1803" s="14">
        <v>2004</v>
      </c>
      <c r="C1803" s="14">
        <v>1</v>
      </c>
      <c r="D1803" s="14">
        <v>9</v>
      </c>
      <c r="E1803" s="14">
        <v>53.656859756097568</v>
      </c>
    </row>
    <row r="1804" spans="2:5">
      <c r="B1804" s="14">
        <v>2004</v>
      </c>
      <c r="C1804" s="14">
        <v>1</v>
      </c>
      <c r="D1804" s="14">
        <v>10</v>
      </c>
      <c r="E1804" s="14">
        <v>51.757012195121952</v>
      </c>
    </row>
    <row r="1805" spans="2:5">
      <c r="B1805" s="14">
        <v>2004</v>
      </c>
      <c r="C1805" s="14">
        <v>1</v>
      </c>
      <c r="D1805" s="14">
        <v>11</v>
      </c>
      <c r="E1805" s="14">
        <v>52.845274390243908</v>
      </c>
    </row>
    <row r="1806" spans="2:5">
      <c r="B1806" s="14">
        <v>2004</v>
      </c>
      <c r="C1806" s="14">
        <v>1</v>
      </c>
      <c r="D1806" s="14">
        <v>12</v>
      </c>
      <c r="E1806" s="14">
        <v>58.268140243902444</v>
      </c>
    </row>
    <row r="1807" spans="2:5">
      <c r="B1807" s="14">
        <v>2004</v>
      </c>
      <c r="C1807" s="14">
        <v>1</v>
      </c>
      <c r="D1807" s="14">
        <v>13</v>
      </c>
      <c r="E1807" s="14">
        <v>53.361737804878061</v>
      </c>
    </row>
    <row r="1808" spans="2:5">
      <c r="B1808" s="14">
        <v>2004</v>
      </c>
      <c r="C1808" s="14">
        <v>1</v>
      </c>
      <c r="D1808" s="14">
        <v>14</v>
      </c>
      <c r="E1808" s="14">
        <v>56.29451219512196</v>
      </c>
    </row>
    <row r="1809" spans="2:5">
      <c r="B1809" s="14">
        <v>2004</v>
      </c>
      <c r="C1809" s="14">
        <v>2</v>
      </c>
      <c r="D1809" s="14">
        <v>1</v>
      </c>
      <c r="E1809" s="14">
        <v>19.072256097560977</v>
      </c>
    </row>
    <row r="1810" spans="2:5">
      <c r="B1810" s="14">
        <v>2004</v>
      </c>
      <c r="C1810" s="14">
        <v>2</v>
      </c>
      <c r="D1810" s="14">
        <v>2</v>
      </c>
      <c r="E1810" s="14">
        <v>20.086737804878052</v>
      </c>
    </row>
    <row r="1811" spans="2:5">
      <c r="B1811" s="14">
        <v>2004</v>
      </c>
      <c r="C1811" s="14">
        <v>2</v>
      </c>
      <c r="D1811" s="14">
        <v>3</v>
      </c>
      <c r="E1811" s="14">
        <v>23.720426829268295</v>
      </c>
    </row>
    <row r="1812" spans="2:5">
      <c r="B1812" s="14">
        <v>2004</v>
      </c>
      <c r="C1812" s="14">
        <v>2</v>
      </c>
      <c r="D1812" s="14">
        <v>4</v>
      </c>
      <c r="E1812" s="14">
        <v>39.122103658536595</v>
      </c>
    </row>
    <row r="1813" spans="2:5">
      <c r="B1813" s="14">
        <v>2004</v>
      </c>
      <c r="C1813" s="14">
        <v>2</v>
      </c>
      <c r="D1813" s="14">
        <v>5</v>
      </c>
      <c r="E1813" s="14">
        <v>50.558079268292694</v>
      </c>
    </row>
    <row r="1814" spans="2:5">
      <c r="B1814" s="14">
        <v>2004</v>
      </c>
      <c r="C1814" s="14">
        <v>2</v>
      </c>
      <c r="D1814" s="14">
        <v>6</v>
      </c>
      <c r="E1814" s="14">
        <v>63.543445121951237</v>
      </c>
    </row>
    <row r="1815" spans="2:5">
      <c r="B1815" s="14">
        <v>2004</v>
      </c>
      <c r="C1815" s="14">
        <v>2</v>
      </c>
      <c r="D1815" s="14">
        <v>7</v>
      </c>
      <c r="E1815" s="14">
        <v>59.264176829268301</v>
      </c>
    </row>
    <row r="1816" spans="2:5">
      <c r="B1816" s="14">
        <v>2004</v>
      </c>
      <c r="C1816" s="14">
        <v>2</v>
      </c>
      <c r="D1816" s="14">
        <v>8</v>
      </c>
      <c r="E1816" s="14">
        <v>61.625152439024397</v>
      </c>
    </row>
    <row r="1817" spans="2:5">
      <c r="B1817" s="14">
        <v>2004</v>
      </c>
      <c r="C1817" s="14">
        <v>2</v>
      </c>
      <c r="D1817" s="14">
        <v>9</v>
      </c>
      <c r="E1817" s="14">
        <v>62.233841463414649</v>
      </c>
    </row>
    <row r="1818" spans="2:5">
      <c r="B1818" s="14">
        <v>2004</v>
      </c>
      <c r="C1818" s="14">
        <v>2</v>
      </c>
      <c r="D1818" s="14">
        <v>10</v>
      </c>
      <c r="E1818" s="14">
        <v>56.995426829268304</v>
      </c>
    </row>
    <row r="1819" spans="2:5">
      <c r="B1819" s="14">
        <v>2004</v>
      </c>
      <c r="C1819" s="14">
        <v>2</v>
      </c>
      <c r="D1819" s="14">
        <v>11</v>
      </c>
      <c r="E1819" s="14">
        <v>65.775304878048786</v>
      </c>
    </row>
    <row r="1820" spans="2:5">
      <c r="B1820" s="14">
        <v>2004</v>
      </c>
      <c r="C1820" s="14">
        <v>2</v>
      </c>
      <c r="D1820" s="14">
        <v>12</v>
      </c>
      <c r="E1820" s="14">
        <v>69.685670731707333</v>
      </c>
    </row>
    <row r="1821" spans="2:5">
      <c r="B1821" s="14">
        <v>2004</v>
      </c>
      <c r="C1821" s="14">
        <v>2</v>
      </c>
      <c r="D1821" s="14">
        <v>13</v>
      </c>
      <c r="E1821" s="14">
        <v>54.837347560975623</v>
      </c>
    </row>
    <row r="1822" spans="2:5">
      <c r="B1822" s="14">
        <v>2004</v>
      </c>
      <c r="C1822" s="14">
        <v>2</v>
      </c>
      <c r="D1822" s="14">
        <v>14</v>
      </c>
      <c r="E1822" s="14">
        <v>63.045426829268301</v>
      </c>
    </row>
    <row r="1823" spans="2:5">
      <c r="B1823" s="14">
        <v>2004</v>
      </c>
      <c r="C1823" s="14">
        <v>3</v>
      </c>
      <c r="D1823" s="14">
        <v>1</v>
      </c>
      <c r="E1823" s="14">
        <v>23.572865853658538</v>
      </c>
    </row>
    <row r="1824" spans="2:5">
      <c r="B1824" s="14">
        <v>2004</v>
      </c>
      <c r="C1824" s="14">
        <v>3</v>
      </c>
      <c r="D1824" s="14">
        <v>2</v>
      </c>
      <c r="E1824" s="14">
        <v>20.289634146341466</v>
      </c>
    </row>
    <row r="1825" spans="2:5">
      <c r="B1825" s="14">
        <v>2004</v>
      </c>
      <c r="C1825" s="14">
        <v>3</v>
      </c>
      <c r="D1825" s="14">
        <v>3</v>
      </c>
      <c r="E1825" s="14">
        <v>34.953506097560982</v>
      </c>
    </row>
    <row r="1826" spans="2:5">
      <c r="B1826" s="14">
        <v>2004</v>
      </c>
      <c r="C1826" s="14">
        <v>3</v>
      </c>
      <c r="D1826" s="14">
        <v>4</v>
      </c>
      <c r="E1826" s="14">
        <v>41.888871951219521</v>
      </c>
    </row>
    <row r="1827" spans="2:5">
      <c r="B1827" s="14">
        <v>2004</v>
      </c>
      <c r="C1827" s="14">
        <v>3</v>
      </c>
      <c r="D1827" s="14">
        <v>5</v>
      </c>
      <c r="E1827" s="14">
        <v>58.139024390243911</v>
      </c>
    </row>
    <row r="1828" spans="2:5">
      <c r="B1828" s="14">
        <v>2004</v>
      </c>
      <c r="C1828" s="14">
        <v>3</v>
      </c>
      <c r="D1828" s="14">
        <v>6</v>
      </c>
      <c r="E1828" s="14">
        <v>63.266768292682926</v>
      </c>
    </row>
    <row r="1829" spans="2:5">
      <c r="B1829" s="14">
        <v>2004</v>
      </c>
      <c r="C1829" s="14">
        <v>3</v>
      </c>
      <c r="D1829" s="14">
        <v>7</v>
      </c>
      <c r="E1829" s="14">
        <v>61.3484756097561</v>
      </c>
    </row>
    <row r="1830" spans="2:5">
      <c r="B1830" s="14">
        <v>2004</v>
      </c>
      <c r="C1830" s="14">
        <v>3</v>
      </c>
      <c r="D1830" s="14">
        <v>8</v>
      </c>
      <c r="E1830" s="14">
        <v>59.78064024390244</v>
      </c>
    </row>
    <row r="1831" spans="2:5">
      <c r="B1831" s="14">
        <v>2004</v>
      </c>
      <c r="C1831" s="14">
        <v>3</v>
      </c>
      <c r="D1831" s="14">
        <v>9</v>
      </c>
      <c r="E1831" s="14">
        <v>56.11006097560977</v>
      </c>
    </row>
    <row r="1832" spans="2:5">
      <c r="B1832" s="14">
        <v>2004</v>
      </c>
      <c r="C1832" s="14">
        <v>3</v>
      </c>
      <c r="D1832" s="14">
        <v>10</v>
      </c>
      <c r="E1832" s="14">
        <v>58.175914634146345</v>
      </c>
    </row>
    <row r="1833" spans="2:5">
      <c r="B1833" s="14">
        <v>2004</v>
      </c>
      <c r="C1833" s="14">
        <v>3</v>
      </c>
      <c r="D1833" s="14">
        <v>11</v>
      </c>
      <c r="E1833" s="14">
        <v>71.382621951219534</v>
      </c>
    </row>
    <row r="1834" spans="2:5">
      <c r="B1834" s="14">
        <v>2004</v>
      </c>
      <c r="C1834" s="14">
        <v>3</v>
      </c>
      <c r="D1834" s="14">
        <v>12</v>
      </c>
      <c r="E1834" s="14">
        <v>62.658079268292688</v>
      </c>
    </row>
    <row r="1835" spans="2:5">
      <c r="B1835" s="14">
        <v>2004</v>
      </c>
      <c r="C1835" s="14">
        <v>3</v>
      </c>
      <c r="D1835" s="14">
        <v>13</v>
      </c>
      <c r="E1835" s="14">
        <v>47.367073170731715</v>
      </c>
    </row>
    <row r="1836" spans="2:5">
      <c r="B1836" s="14">
        <v>2004</v>
      </c>
      <c r="C1836" s="14">
        <v>3</v>
      </c>
      <c r="D1836" s="14">
        <v>14</v>
      </c>
      <c r="E1836" s="14">
        <v>65.609298780487819</v>
      </c>
    </row>
    <row r="1837" spans="2:5">
      <c r="B1837" s="14">
        <v>2004</v>
      </c>
      <c r="C1837" s="14">
        <v>4</v>
      </c>
      <c r="D1837" s="14">
        <v>1</v>
      </c>
      <c r="E1837" s="14">
        <v>30.342225609756103</v>
      </c>
    </row>
    <row r="1838" spans="2:5">
      <c r="B1838" s="14">
        <v>2004</v>
      </c>
      <c r="C1838" s="14">
        <v>4</v>
      </c>
      <c r="D1838" s="14">
        <v>2</v>
      </c>
      <c r="E1838" s="14">
        <v>23.92332317073171</v>
      </c>
    </row>
    <row r="1839" spans="2:5">
      <c r="B1839" s="14">
        <v>2004</v>
      </c>
      <c r="C1839" s="14">
        <v>4</v>
      </c>
      <c r="D1839" s="14">
        <v>3</v>
      </c>
      <c r="E1839" s="14">
        <v>30.877134146341465</v>
      </c>
    </row>
    <row r="1840" spans="2:5">
      <c r="B1840" s="14">
        <v>2004</v>
      </c>
      <c r="C1840" s="14">
        <v>4</v>
      </c>
      <c r="D1840" s="14">
        <v>4</v>
      </c>
      <c r="E1840" s="14">
        <v>37.166920731707329</v>
      </c>
    </row>
    <row r="1841" spans="2:5">
      <c r="B1841" s="14">
        <v>2004</v>
      </c>
      <c r="C1841" s="14">
        <v>4</v>
      </c>
      <c r="D1841" s="14">
        <v>5</v>
      </c>
      <c r="E1841" s="14">
        <v>60.592225609756106</v>
      </c>
    </row>
    <row r="1842" spans="2:5">
      <c r="B1842" s="14">
        <v>2004</v>
      </c>
      <c r="C1842" s="14">
        <v>4</v>
      </c>
      <c r="D1842" s="14">
        <v>6</v>
      </c>
      <c r="E1842" s="14">
        <v>51.240548780487813</v>
      </c>
    </row>
    <row r="1843" spans="2:5">
      <c r="B1843" s="14">
        <v>2004</v>
      </c>
      <c r="C1843" s="14">
        <v>4</v>
      </c>
      <c r="D1843" s="14">
        <v>7</v>
      </c>
      <c r="E1843" s="14">
        <v>57.751676829268298</v>
      </c>
    </row>
    <row r="1844" spans="2:5">
      <c r="B1844" s="14">
        <v>2004</v>
      </c>
      <c r="C1844" s="14">
        <v>4</v>
      </c>
      <c r="D1844" s="14">
        <v>8</v>
      </c>
      <c r="E1844" s="14">
        <v>61.293140243902442</v>
      </c>
    </row>
    <row r="1845" spans="2:5">
      <c r="B1845" s="14">
        <v>2004</v>
      </c>
      <c r="C1845" s="14">
        <v>4</v>
      </c>
      <c r="D1845" s="14">
        <v>9</v>
      </c>
      <c r="E1845" s="14">
        <v>58.969054878048787</v>
      </c>
    </row>
    <row r="1846" spans="2:5">
      <c r="B1846" s="14">
        <v>2004</v>
      </c>
      <c r="C1846" s="14">
        <v>4</v>
      </c>
      <c r="D1846" s="14">
        <v>10</v>
      </c>
      <c r="E1846" s="14">
        <v>63.082317073170749</v>
      </c>
    </row>
    <row r="1847" spans="2:5">
      <c r="B1847" s="14">
        <v>2004</v>
      </c>
      <c r="C1847" s="14">
        <v>4</v>
      </c>
      <c r="D1847" s="14">
        <v>11</v>
      </c>
      <c r="E1847" s="14">
        <v>63.746341463414645</v>
      </c>
    </row>
    <row r="1848" spans="2:5">
      <c r="B1848" s="14">
        <v>2004</v>
      </c>
      <c r="C1848" s="14">
        <v>4</v>
      </c>
      <c r="D1848" s="14">
        <v>12</v>
      </c>
      <c r="E1848" s="14">
        <v>64.078353658536599</v>
      </c>
    </row>
    <row r="1849" spans="2:5">
      <c r="B1849" s="14">
        <v>2004</v>
      </c>
      <c r="C1849" s="14">
        <v>4</v>
      </c>
      <c r="D1849" s="14">
        <v>13</v>
      </c>
      <c r="E1849" s="14">
        <v>51.996798780487822</v>
      </c>
    </row>
    <row r="1850" spans="2:5">
      <c r="B1850" s="14">
        <v>2004</v>
      </c>
      <c r="C1850" s="14">
        <v>4</v>
      </c>
      <c r="D1850" s="14">
        <v>14</v>
      </c>
      <c r="E1850" s="14">
        <v>58.323475609756102</v>
      </c>
    </row>
    <row r="1851" spans="2:5">
      <c r="B1851" s="14">
        <v>2005</v>
      </c>
      <c r="C1851" s="14">
        <v>1</v>
      </c>
      <c r="D1851" s="14">
        <v>1</v>
      </c>
      <c r="E1851" s="14">
        <v>25.244089838472824</v>
      </c>
    </row>
    <row r="1852" spans="2:5">
      <c r="B1852" s="14">
        <v>2005</v>
      </c>
      <c r="C1852" s="14">
        <v>1</v>
      </c>
      <c r="D1852" s="14">
        <v>2</v>
      </c>
      <c r="E1852" s="14">
        <v>21.668994553528229</v>
      </c>
    </row>
    <row r="1853" spans="2:5">
      <c r="B1853" s="14">
        <v>2005</v>
      </c>
      <c r="C1853" s="14">
        <v>1</v>
      </c>
      <c r="D1853" s="14">
        <v>3</v>
      </c>
      <c r="E1853" s="14">
        <v>26.541831975454574</v>
      </c>
    </row>
    <row r="1854" spans="2:5">
      <c r="B1854" s="14">
        <v>2005</v>
      </c>
      <c r="C1854" s="14">
        <v>1</v>
      </c>
      <c r="D1854" s="14">
        <v>4</v>
      </c>
      <c r="E1854" s="14">
        <v>31.254480918895819</v>
      </c>
    </row>
    <row r="1855" spans="2:5">
      <c r="B1855" s="14">
        <v>2005</v>
      </c>
      <c r="C1855" s="14">
        <v>1</v>
      </c>
      <c r="D1855" s="14">
        <v>5</v>
      </c>
      <c r="E1855" s="14">
        <v>34.436756942308229</v>
      </c>
    </row>
    <row r="1856" spans="2:5">
      <c r="B1856" s="14">
        <v>2005</v>
      </c>
      <c r="C1856" s="14">
        <v>1</v>
      </c>
      <c r="D1856" s="14">
        <v>6</v>
      </c>
      <c r="E1856" s="14">
        <v>32.529864759885712</v>
      </c>
    </row>
    <row r="1857" spans="2:5">
      <c r="B1857" s="14">
        <v>2005</v>
      </c>
      <c r="C1857" s="14">
        <v>1</v>
      </c>
      <c r="D1857" s="14">
        <v>7</v>
      </c>
      <c r="E1857" s="14">
        <v>51.339962865693913</v>
      </c>
    </row>
    <row r="1858" spans="2:5">
      <c r="B1858" s="14">
        <v>2005</v>
      </c>
      <c r="C1858" s="14">
        <v>1</v>
      </c>
      <c r="D1858" s="14">
        <v>8</v>
      </c>
      <c r="E1858" s="14">
        <v>49.080309525701217</v>
      </c>
    </row>
    <row r="1859" spans="2:5">
      <c r="B1859" s="14">
        <v>2005</v>
      </c>
      <c r="C1859" s="14">
        <v>1</v>
      </c>
      <c r="D1859" s="14">
        <v>9</v>
      </c>
      <c r="E1859" s="14">
        <v>37.046587355015241</v>
      </c>
    </row>
    <row r="1860" spans="2:5">
      <c r="B1860" s="14">
        <v>2005</v>
      </c>
      <c r="C1860" s="14">
        <v>1</v>
      </c>
      <c r="D1860" s="14">
        <v>10</v>
      </c>
      <c r="E1860" s="14">
        <v>36.978264415426828</v>
      </c>
    </row>
    <row r="1861" spans="2:5">
      <c r="B1861" s="14">
        <v>2005</v>
      </c>
      <c r="C1861" s="14">
        <v>1</v>
      </c>
      <c r="D1861" s="14">
        <v>11</v>
      </c>
      <c r="E1861" s="14">
        <v>25.061124245152438</v>
      </c>
    </row>
    <row r="1862" spans="2:5">
      <c r="B1862" s="14">
        <v>2005</v>
      </c>
      <c r="C1862" s="14">
        <v>1</v>
      </c>
      <c r="D1862" s="14">
        <v>12</v>
      </c>
      <c r="E1862" s="14">
        <v>37.296764365320122</v>
      </c>
    </row>
    <row r="1863" spans="2:5">
      <c r="B1863" s="14">
        <v>2005</v>
      </c>
      <c r="C1863" s="14">
        <v>1</v>
      </c>
      <c r="D1863" s="14">
        <v>13</v>
      </c>
      <c r="E1863" s="14">
        <v>22.749951160045732</v>
      </c>
    </row>
    <row r="1864" spans="2:5">
      <c r="B1864" s="14">
        <v>2005</v>
      </c>
      <c r="C1864" s="14">
        <v>1</v>
      </c>
      <c r="D1864" s="14">
        <v>14</v>
      </c>
      <c r="E1864" s="14">
        <v>36.178866702637194</v>
      </c>
    </row>
    <row r="1865" spans="2:5">
      <c r="B1865" s="14">
        <v>2005</v>
      </c>
      <c r="C1865" s="14">
        <v>2</v>
      </c>
      <c r="D1865" s="14">
        <v>1</v>
      </c>
      <c r="E1865" s="14">
        <v>18.660620253344305</v>
      </c>
    </row>
    <row r="1866" spans="2:5">
      <c r="B1866" s="14">
        <v>2005</v>
      </c>
      <c r="C1866" s="14">
        <v>2</v>
      </c>
      <c r="D1866" s="14">
        <v>2</v>
      </c>
      <c r="E1866" s="14">
        <v>25.498099406982526</v>
      </c>
    </row>
    <row r="1867" spans="2:5">
      <c r="B1867" s="14">
        <v>2005</v>
      </c>
      <c r="C1867" s="14">
        <v>2</v>
      </c>
      <c r="D1867" s="14">
        <v>3</v>
      </c>
      <c r="E1867" s="14">
        <v>28.970300956554876</v>
      </c>
    </row>
    <row r="1868" spans="2:5">
      <c r="B1868" s="14">
        <v>2005</v>
      </c>
      <c r="C1868" s="14">
        <v>2</v>
      </c>
      <c r="D1868" s="14">
        <v>4</v>
      </c>
      <c r="E1868" s="14">
        <v>35.908869266507004</v>
      </c>
    </row>
    <row r="1869" spans="2:5">
      <c r="B1869" s="14">
        <v>2005</v>
      </c>
      <c r="C1869" s="14">
        <v>2</v>
      </c>
      <c r="D1869" s="14">
        <v>5</v>
      </c>
      <c r="E1869" s="14">
        <v>34.916445898289176</v>
      </c>
    </row>
    <row r="1870" spans="2:5">
      <c r="B1870" s="14">
        <v>2005</v>
      </c>
      <c r="C1870" s="14">
        <v>2</v>
      </c>
      <c r="D1870" s="14">
        <v>6</v>
      </c>
      <c r="E1870" s="14">
        <v>46.177980222890724</v>
      </c>
    </row>
    <row r="1871" spans="2:5">
      <c r="B1871" s="14">
        <v>2005</v>
      </c>
      <c r="C1871" s="14">
        <v>2</v>
      </c>
      <c r="D1871" s="14">
        <v>7</v>
      </c>
      <c r="E1871" s="14">
        <v>46.035196301231373</v>
      </c>
    </row>
    <row r="1872" spans="2:5">
      <c r="B1872" s="14">
        <v>2005</v>
      </c>
      <c r="C1872" s="14">
        <v>2</v>
      </c>
      <c r="D1872" s="14">
        <v>8</v>
      </c>
      <c r="E1872" s="14">
        <v>47.860390002881104</v>
      </c>
    </row>
    <row r="1873" spans="2:5">
      <c r="B1873" s="14">
        <v>2005</v>
      </c>
      <c r="C1873" s="14">
        <v>2</v>
      </c>
      <c r="D1873" s="14">
        <v>9</v>
      </c>
      <c r="E1873" s="14">
        <v>45.973919085975609</v>
      </c>
    </row>
    <row r="1874" spans="2:5">
      <c r="B1874" s="14">
        <v>2005</v>
      </c>
      <c r="C1874" s="14">
        <v>2</v>
      </c>
      <c r="D1874" s="14">
        <v>10</v>
      </c>
      <c r="E1874" s="14">
        <v>38.504460800152437</v>
      </c>
    </row>
    <row r="1875" spans="2:5">
      <c r="B1875" s="14">
        <v>2005</v>
      </c>
      <c r="C1875" s="14">
        <v>2</v>
      </c>
      <c r="D1875" s="14">
        <v>11</v>
      </c>
      <c r="E1875" s="14">
        <v>35.606846648932923</v>
      </c>
    </row>
    <row r="1876" spans="2:5">
      <c r="B1876" s="14">
        <v>2005</v>
      </c>
      <c r="C1876" s="14">
        <v>2</v>
      </c>
      <c r="D1876" s="14">
        <v>12</v>
      </c>
      <c r="E1876" s="14">
        <v>42.945760840259148</v>
      </c>
    </row>
    <row r="1877" spans="2:5">
      <c r="B1877" s="14">
        <v>2005</v>
      </c>
      <c r="C1877" s="14">
        <v>2</v>
      </c>
      <c r="D1877" s="14">
        <v>13</v>
      </c>
      <c r="E1877" s="14">
        <v>43.834382589954274</v>
      </c>
    </row>
    <row r="1878" spans="2:5">
      <c r="B1878" s="14">
        <v>2005</v>
      </c>
      <c r="C1878" s="14">
        <v>2</v>
      </c>
      <c r="D1878" s="14">
        <v>14</v>
      </c>
      <c r="E1878" s="14">
        <v>44.4916153295122</v>
      </c>
    </row>
    <row r="1879" spans="2:5">
      <c r="B1879" s="14">
        <v>2005</v>
      </c>
      <c r="C1879" s="14">
        <v>3</v>
      </c>
      <c r="D1879" s="14">
        <v>1</v>
      </c>
      <c r="E1879" s="14">
        <v>25.860040681143428</v>
      </c>
    </row>
    <row r="1880" spans="2:5">
      <c r="B1880" s="14">
        <v>2005</v>
      </c>
      <c r="C1880" s="14">
        <v>3</v>
      </c>
      <c r="D1880" s="14">
        <v>2</v>
      </c>
      <c r="E1880" s="14">
        <v>24.559550027013422</v>
      </c>
    </row>
    <row r="1881" spans="2:5">
      <c r="B1881" s="14">
        <v>2005</v>
      </c>
      <c r="C1881" s="14">
        <v>3</v>
      </c>
      <c r="D1881" s="14">
        <v>3</v>
      </c>
      <c r="E1881" s="14">
        <v>26.166784366642098</v>
      </c>
    </row>
    <row r="1882" spans="2:5">
      <c r="B1882" s="14">
        <v>2005</v>
      </c>
      <c r="C1882" s="14">
        <v>3</v>
      </c>
      <c r="D1882" s="14">
        <v>4</v>
      </c>
      <c r="E1882" s="14">
        <v>34.568278835107989</v>
      </c>
    </row>
    <row r="1883" spans="2:5">
      <c r="B1883" s="14">
        <v>2005</v>
      </c>
      <c r="C1883" s="14">
        <v>3</v>
      </c>
      <c r="D1883" s="14">
        <v>5</v>
      </c>
      <c r="E1883" s="14">
        <v>37.299724890451571</v>
      </c>
    </row>
    <row r="1884" spans="2:5">
      <c r="B1884" s="14">
        <v>2005</v>
      </c>
      <c r="C1884" s="14">
        <v>3</v>
      </c>
      <c r="D1884" s="14">
        <v>6</v>
      </c>
      <c r="E1884" s="14">
        <v>44.531312683845343</v>
      </c>
    </row>
    <row r="1885" spans="2:5">
      <c r="B1885" s="14">
        <v>2005</v>
      </c>
      <c r="C1885" s="14">
        <v>3</v>
      </c>
      <c r="D1885" s="14">
        <v>7</v>
      </c>
      <c r="E1885" s="14">
        <v>30.513565219256609</v>
      </c>
    </row>
    <row r="1886" spans="2:5">
      <c r="B1886" s="14">
        <v>2005</v>
      </c>
      <c r="C1886" s="14">
        <v>3</v>
      </c>
      <c r="D1886" s="14">
        <v>8</v>
      </c>
      <c r="E1886" s="14">
        <v>41.144997466006096</v>
      </c>
    </row>
    <row r="1887" spans="2:5">
      <c r="B1887" s="14">
        <v>2005</v>
      </c>
      <c r="C1887" s="14">
        <v>3</v>
      </c>
      <c r="D1887" s="14">
        <v>9</v>
      </c>
      <c r="E1887" s="14">
        <v>32.177013796661591</v>
      </c>
    </row>
    <row r="1888" spans="2:5">
      <c r="B1888" s="14">
        <v>2005</v>
      </c>
      <c r="C1888" s="14">
        <v>3</v>
      </c>
      <c r="D1888" s="14">
        <v>10</v>
      </c>
      <c r="E1888" s="14">
        <v>43.32314060937501</v>
      </c>
    </row>
    <row r="1889" spans="2:5">
      <c r="B1889" s="14">
        <v>2005</v>
      </c>
      <c r="C1889" s="14">
        <v>3</v>
      </c>
      <c r="D1889" s="14">
        <v>11</v>
      </c>
      <c r="E1889" s="14">
        <v>45.557407979573178</v>
      </c>
    </row>
    <row r="1890" spans="2:5">
      <c r="B1890" s="14">
        <v>2005</v>
      </c>
      <c r="C1890" s="14">
        <v>3</v>
      </c>
      <c r="D1890" s="14">
        <v>12</v>
      </c>
      <c r="E1890" s="14">
        <v>41.387675307637195</v>
      </c>
    </row>
    <row r="1891" spans="2:5">
      <c r="B1891" s="14">
        <v>2005</v>
      </c>
      <c r="C1891" s="14">
        <v>3</v>
      </c>
      <c r="D1891" s="14">
        <v>13</v>
      </c>
      <c r="E1891" s="14">
        <v>48.010369541615852</v>
      </c>
    </row>
    <row r="1892" spans="2:5">
      <c r="B1892" s="14">
        <v>2005</v>
      </c>
      <c r="C1892" s="14">
        <v>3</v>
      </c>
      <c r="D1892" s="14">
        <v>14</v>
      </c>
      <c r="E1892" s="14">
        <v>43.810598381737805</v>
      </c>
    </row>
    <row r="1893" spans="2:5">
      <c r="B1893" s="14">
        <v>2005</v>
      </c>
      <c r="C1893" s="14">
        <v>4</v>
      </c>
      <c r="D1893" s="14">
        <v>1</v>
      </c>
      <c r="E1893" s="14">
        <v>23.01773960578652</v>
      </c>
    </row>
    <row r="1894" spans="2:5">
      <c r="B1894" s="14">
        <v>2005</v>
      </c>
      <c r="C1894" s="14">
        <v>4</v>
      </c>
      <c r="D1894" s="14">
        <v>2</v>
      </c>
      <c r="E1894" s="14">
        <v>23.940456048583091</v>
      </c>
    </row>
    <row r="1895" spans="2:5">
      <c r="B1895" s="14">
        <v>2005</v>
      </c>
      <c r="C1895" s="14">
        <v>4</v>
      </c>
      <c r="D1895" s="14">
        <v>3</v>
      </c>
      <c r="E1895" s="14">
        <v>33.100811264599223</v>
      </c>
    </row>
    <row r="1896" spans="2:5">
      <c r="B1896" s="14">
        <v>2005</v>
      </c>
      <c r="C1896" s="14">
        <v>4</v>
      </c>
      <c r="D1896" s="14">
        <v>4</v>
      </c>
      <c r="E1896" s="14">
        <v>31.546548155658957</v>
      </c>
    </row>
    <row r="1897" spans="2:5">
      <c r="B1897" s="14">
        <v>2005</v>
      </c>
      <c r="C1897" s="14">
        <v>4</v>
      </c>
      <c r="D1897" s="14">
        <v>5</v>
      </c>
      <c r="E1897" s="14">
        <v>45.820697412005252</v>
      </c>
    </row>
    <row r="1898" spans="2:5">
      <c r="B1898" s="14">
        <v>2005</v>
      </c>
      <c r="C1898" s="14">
        <v>4</v>
      </c>
      <c r="D1898" s="14">
        <v>6</v>
      </c>
      <c r="E1898" s="14">
        <v>31.944693912114797</v>
      </c>
    </row>
    <row r="1899" spans="2:5">
      <c r="B1899" s="14">
        <v>2005</v>
      </c>
      <c r="C1899" s="14">
        <v>4</v>
      </c>
      <c r="D1899" s="14">
        <v>7</v>
      </c>
      <c r="E1899" s="14">
        <v>43.229460727941976</v>
      </c>
    </row>
    <row r="1900" spans="2:5">
      <c r="B1900" s="14">
        <v>2005</v>
      </c>
      <c r="C1900" s="14">
        <v>4</v>
      </c>
      <c r="D1900" s="14">
        <v>8</v>
      </c>
      <c r="E1900" s="14">
        <v>41.485700570975609</v>
      </c>
    </row>
    <row r="1901" spans="2:5">
      <c r="B1901" s="14">
        <v>2005</v>
      </c>
      <c r="C1901" s="14">
        <v>4</v>
      </c>
      <c r="D1901" s="14">
        <v>9</v>
      </c>
      <c r="E1901" s="14">
        <v>33.892564531173782</v>
      </c>
    </row>
    <row r="1902" spans="2:5">
      <c r="B1902" s="14">
        <v>2005</v>
      </c>
      <c r="C1902" s="14">
        <v>4</v>
      </c>
      <c r="D1902" s="14">
        <v>10</v>
      </c>
      <c r="E1902" s="14">
        <v>36.551039814085371</v>
      </c>
    </row>
    <row r="1903" spans="2:5">
      <c r="B1903" s="14">
        <v>2005</v>
      </c>
      <c r="C1903" s="14">
        <v>4</v>
      </c>
      <c r="D1903" s="14">
        <v>11</v>
      </c>
      <c r="E1903" s="14">
        <v>36.893778496890249</v>
      </c>
    </row>
    <row r="1904" spans="2:5">
      <c r="B1904" s="14">
        <v>2005</v>
      </c>
      <c r="C1904" s="14">
        <v>4</v>
      </c>
      <c r="D1904" s="14">
        <v>12</v>
      </c>
      <c r="E1904" s="14">
        <v>39.159519481432923</v>
      </c>
    </row>
    <row r="1905" spans="2:5">
      <c r="B1905" s="14">
        <v>2005</v>
      </c>
      <c r="C1905" s="14">
        <v>4</v>
      </c>
      <c r="D1905" s="14">
        <v>13</v>
      </c>
      <c r="E1905" s="14">
        <v>43.480170111661586</v>
      </c>
    </row>
    <row r="1906" spans="2:5">
      <c r="B1906" s="14">
        <v>2005</v>
      </c>
      <c r="C1906" s="14">
        <v>4</v>
      </c>
      <c r="D1906" s="14">
        <v>14</v>
      </c>
      <c r="E1906" s="14">
        <v>29.770929868323169</v>
      </c>
    </row>
    <row r="1907" spans="2:5">
      <c r="B1907" s="14">
        <v>2006</v>
      </c>
      <c r="C1907" s="14">
        <v>1</v>
      </c>
      <c r="D1907" s="14">
        <v>1</v>
      </c>
      <c r="E1907" s="14">
        <v>38.123480022631938</v>
      </c>
    </row>
    <row r="1908" spans="2:5">
      <c r="B1908" s="14">
        <v>2006</v>
      </c>
      <c r="C1908" s="14">
        <v>1</v>
      </c>
      <c r="D1908" s="14">
        <v>2</v>
      </c>
      <c r="E1908" s="14">
        <v>35.998916318905643</v>
      </c>
    </row>
    <row r="1909" spans="2:5">
      <c r="B1909" s="14">
        <v>2006</v>
      </c>
      <c r="C1909" s="14">
        <v>1</v>
      </c>
      <c r="D1909" s="14">
        <v>3</v>
      </c>
      <c r="E1909" s="14">
        <v>33.999538279310279</v>
      </c>
    </row>
    <row r="1910" spans="2:5">
      <c r="B1910" s="14">
        <v>2006</v>
      </c>
      <c r="C1910" s="14">
        <v>1</v>
      </c>
      <c r="D1910" s="14">
        <v>4</v>
      </c>
      <c r="E1910" s="14" t="s">
        <v>17</v>
      </c>
    </row>
    <row r="1911" spans="2:5">
      <c r="B1911" s="14">
        <v>2006</v>
      </c>
      <c r="C1911" s="14">
        <v>1</v>
      </c>
      <c r="D1911" s="14">
        <v>5</v>
      </c>
      <c r="E1911" s="14">
        <v>41.561369327476903</v>
      </c>
    </row>
    <row r="1912" spans="2:5">
      <c r="B1912" s="14">
        <v>2006</v>
      </c>
      <c r="C1912" s="14">
        <v>1</v>
      </c>
      <c r="D1912" s="14">
        <v>6</v>
      </c>
      <c r="E1912" s="14">
        <v>44.841017177972553</v>
      </c>
    </row>
    <row r="1913" spans="2:5">
      <c r="B1913" s="14">
        <v>2006</v>
      </c>
      <c r="C1913" s="14">
        <v>1</v>
      </c>
      <c r="D1913" s="14">
        <v>7</v>
      </c>
      <c r="E1913" s="14">
        <v>37.943847682350615</v>
      </c>
    </row>
    <row r="1914" spans="2:5">
      <c r="B1914" s="14">
        <v>2006</v>
      </c>
      <c r="C1914" s="14">
        <v>1</v>
      </c>
      <c r="D1914" s="14">
        <v>8</v>
      </c>
      <c r="E1914" s="14">
        <v>45.16929024806403</v>
      </c>
    </row>
    <row r="1915" spans="2:5">
      <c r="B1915" s="14">
        <v>2006</v>
      </c>
      <c r="C1915" s="14">
        <v>1</v>
      </c>
      <c r="D1915" s="14">
        <v>9</v>
      </c>
      <c r="E1915" s="14">
        <v>44.181472997179874</v>
      </c>
    </row>
    <row r="1916" spans="2:5">
      <c r="B1916" s="14">
        <v>2006</v>
      </c>
      <c r="C1916" s="14">
        <v>1</v>
      </c>
      <c r="D1916" s="14">
        <v>10</v>
      </c>
      <c r="E1916" s="14">
        <v>41.63714511536584</v>
      </c>
    </row>
    <row r="1917" spans="2:5">
      <c r="B1917" s="14">
        <v>2006</v>
      </c>
      <c r="C1917" s="14">
        <v>1</v>
      </c>
      <c r="D1917" s="14">
        <v>11</v>
      </c>
      <c r="E1917" s="14">
        <v>18.189868835975609</v>
      </c>
    </row>
    <row r="1918" spans="2:5">
      <c r="B1918" s="14">
        <v>2006</v>
      </c>
      <c r="C1918" s="14">
        <v>1</v>
      </c>
      <c r="D1918" s="14">
        <v>12</v>
      </c>
      <c r="E1918" s="14">
        <v>44.806251011600608</v>
      </c>
    </row>
    <row r="1919" spans="2:5">
      <c r="B1919" s="14">
        <v>2006</v>
      </c>
      <c r="C1919" s="14">
        <v>1</v>
      </c>
      <c r="D1919" s="14">
        <v>13</v>
      </c>
      <c r="E1919" s="14">
        <v>18.901220797317073</v>
      </c>
    </row>
    <row r="1920" spans="2:5">
      <c r="B1920" s="14">
        <v>2006</v>
      </c>
      <c r="C1920" s="14">
        <v>1</v>
      </c>
      <c r="D1920" s="14">
        <v>14</v>
      </c>
      <c r="E1920" s="14">
        <v>34.631154199359756</v>
      </c>
    </row>
    <row r="1921" spans="2:5">
      <c r="B1921" s="14">
        <v>2006</v>
      </c>
      <c r="C1921" s="14">
        <v>2</v>
      </c>
      <c r="D1921" s="14">
        <v>1</v>
      </c>
      <c r="E1921" s="14">
        <v>37.182363622201095</v>
      </c>
    </row>
    <row r="1922" spans="2:5">
      <c r="B1922" s="14">
        <v>2006</v>
      </c>
      <c r="C1922" s="14">
        <v>2</v>
      </c>
      <c r="D1922" s="14">
        <v>2</v>
      </c>
      <c r="E1922" s="14">
        <v>32.930979737105439</v>
      </c>
    </row>
    <row r="1923" spans="2:5">
      <c r="B1923" s="14">
        <v>2006</v>
      </c>
      <c r="C1923" s="14">
        <v>2</v>
      </c>
      <c r="D1923" s="14">
        <v>3</v>
      </c>
      <c r="E1923" s="14">
        <v>41.367955817876449</v>
      </c>
    </row>
    <row r="1924" spans="2:5">
      <c r="B1924" s="14">
        <v>2006</v>
      </c>
      <c r="C1924" s="14">
        <v>2</v>
      </c>
      <c r="D1924" s="14">
        <v>4</v>
      </c>
      <c r="E1924" s="14">
        <v>48.077926307187454</v>
      </c>
    </row>
    <row r="1925" spans="2:5">
      <c r="B1925" s="14">
        <v>2006</v>
      </c>
      <c r="C1925" s="14">
        <v>2</v>
      </c>
      <c r="D1925" s="14">
        <v>5</v>
      </c>
      <c r="E1925" s="14">
        <v>38.441321325512085</v>
      </c>
    </row>
    <row r="1926" spans="2:5">
      <c r="B1926" s="14">
        <v>2006</v>
      </c>
      <c r="C1926" s="14">
        <v>2</v>
      </c>
      <c r="D1926" s="14">
        <v>6</v>
      </c>
      <c r="E1926" s="14">
        <v>36.733162241047623</v>
      </c>
    </row>
    <row r="1927" spans="2:5">
      <c r="B1927" s="14">
        <v>2006</v>
      </c>
      <c r="C1927" s="14">
        <v>2</v>
      </c>
      <c r="D1927" s="14">
        <v>7</v>
      </c>
      <c r="E1927" s="14">
        <v>41.874095803562469</v>
      </c>
    </row>
    <row r="1928" spans="2:5">
      <c r="B1928" s="14">
        <v>2006</v>
      </c>
      <c r="C1928" s="14">
        <v>2</v>
      </c>
      <c r="D1928" s="14">
        <v>8</v>
      </c>
      <c r="E1928" s="14">
        <v>49.188886584817077</v>
      </c>
    </row>
    <row r="1929" spans="2:5">
      <c r="B1929" s="14">
        <v>2006</v>
      </c>
      <c r="C1929" s="14">
        <v>2</v>
      </c>
      <c r="D1929" s="14">
        <v>9</v>
      </c>
      <c r="E1929" s="14">
        <v>42.7233470125</v>
      </c>
    </row>
    <row r="1930" spans="2:5">
      <c r="B1930" s="14">
        <v>2006</v>
      </c>
      <c r="C1930" s="14">
        <v>2</v>
      </c>
      <c r="D1930" s="14">
        <v>10</v>
      </c>
      <c r="E1930" s="14">
        <v>37.26148323512195</v>
      </c>
    </row>
    <row r="1931" spans="2:5">
      <c r="B1931" s="14">
        <v>2006</v>
      </c>
      <c r="C1931" s="14">
        <v>2</v>
      </c>
      <c r="D1931" s="14">
        <v>11</v>
      </c>
      <c r="E1931" s="14">
        <v>35.725230466615855</v>
      </c>
    </row>
    <row r="1932" spans="2:5">
      <c r="B1932" s="14">
        <v>2006</v>
      </c>
      <c r="C1932" s="14">
        <v>2</v>
      </c>
      <c r="D1932" s="14">
        <v>12</v>
      </c>
      <c r="E1932" s="14">
        <v>43.536828278658533</v>
      </c>
    </row>
    <row r="1933" spans="2:5">
      <c r="B1933" s="14">
        <v>2006</v>
      </c>
      <c r="C1933" s="14">
        <v>2</v>
      </c>
      <c r="D1933" s="14">
        <v>13</v>
      </c>
      <c r="E1933" s="14">
        <v>37.622064699664634</v>
      </c>
    </row>
    <row r="1934" spans="2:5">
      <c r="B1934" s="14">
        <v>2006</v>
      </c>
      <c r="C1934" s="14">
        <v>2</v>
      </c>
      <c r="D1934" s="14">
        <v>14</v>
      </c>
      <c r="E1934" s="14">
        <v>34.490887572256106</v>
      </c>
    </row>
    <row r="1935" spans="2:5">
      <c r="B1935" s="14">
        <v>2006</v>
      </c>
      <c r="C1935" s="14">
        <v>3</v>
      </c>
      <c r="D1935" s="14">
        <v>1</v>
      </c>
      <c r="E1935" s="14">
        <v>44.089075680955169</v>
      </c>
    </row>
    <row r="1936" spans="2:5">
      <c r="B1936" s="14">
        <v>2006</v>
      </c>
      <c r="C1936" s="14">
        <v>3</v>
      </c>
      <c r="D1936" s="14">
        <v>2</v>
      </c>
      <c r="E1936" s="14">
        <v>32.150148302062036</v>
      </c>
    </row>
    <row r="1937" spans="2:5">
      <c r="B1937" s="14">
        <v>2006</v>
      </c>
      <c r="C1937" s="14">
        <v>3</v>
      </c>
      <c r="D1937" s="14">
        <v>3</v>
      </c>
      <c r="E1937" s="14">
        <v>33.926634626490156</v>
      </c>
    </row>
    <row r="1938" spans="2:5">
      <c r="B1938" s="14">
        <v>2006</v>
      </c>
      <c r="C1938" s="14">
        <v>3</v>
      </c>
      <c r="D1938" s="14">
        <v>4</v>
      </c>
      <c r="E1938" s="14">
        <v>41.455533218933702</v>
      </c>
    </row>
    <row r="1939" spans="2:5">
      <c r="B1939" s="14">
        <v>2006</v>
      </c>
      <c r="C1939" s="14">
        <v>3</v>
      </c>
      <c r="D1939" s="14">
        <v>5</v>
      </c>
      <c r="E1939" s="14">
        <v>22.055692733690396</v>
      </c>
    </row>
    <row r="1940" spans="2:5">
      <c r="B1940" s="14">
        <v>2006</v>
      </c>
      <c r="C1940" s="14">
        <v>3</v>
      </c>
      <c r="D1940" s="14">
        <v>6</v>
      </c>
      <c r="E1940" s="14">
        <v>49.444576680623115</v>
      </c>
    </row>
    <row r="1941" spans="2:5">
      <c r="B1941" s="14">
        <v>2006</v>
      </c>
      <c r="C1941" s="14">
        <v>3</v>
      </c>
      <c r="D1941" s="14">
        <v>7</v>
      </c>
      <c r="E1941" s="14">
        <v>41.369294478124552</v>
      </c>
    </row>
    <row r="1942" spans="2:5">
      <c r="B1942" s="14">
        <v>2006</v>
      </c>
      <c r="C1942" s="14">
        <v>3</v>
      </c>
      <c r="D1942" s="14">
        <v>8</v>
      </c>
      <c r="E1942" s="14">
        <v>56.13450275057928</v>
      </c>
    </row>
    <row r="1943" spans="2:5">
      <c r="B1943" s="14">
        <v>2006</v>
      </c>
      <c r="C1943" s="14">
        <v>3</v>
      </c>
      <c r="D1943" s="14">
        <v>9</v>
      </c>
      <c r="E1943" s="14">
        <v>31.36769522009147</v>
      </c>
    </row>
    <row r="1944" spans="2:5">
      <c r="B1944" s="14">
        <v>2006</v>
      </c>
      <c r="C1944" s="14">
        <v>3</v>
      </c>
      <c r="D1944" s="14">
        <v>10</v>
      </c>
      <c r="E1944" s="14">
        <v>44.773855397545731</v>
      </c>
    </row>
    <row r="1945" spans="2:5">
      <c r="B1945" s="14">
        <v>2006</v>
      </c>
      <c r="C1945" s="14">
        <v>3</v>
      </c>
      <c r="D1945" s="14">
        <v>11</v>
      </c>
      <c r="E1945" s="14">
        <v>31.779235141097562</v>
      </c>
    </row>
    <row r="1946" spans="2:5">
      <c r="B1946" s="14">
        <v>2006</v>
      </c>
      <c r="C1946" s="14">
        <v>3</v>
      </c>
      <c r="D1946" s="14">
        <v>12</v>
      </c>
      <c r="E1946" s="14">
        <v>24.900520941463416</v>
      </c>
    </row>
    <row r="1947" spans="2:5">
      <c r="B1947" s="14">
        <v>2006</v>
      </c>
      <c r="C1947" s="14">
        <v>3</v>
      </c>
      <c r="D1947" s="14">
        <v>13</v>
      </c>
      <c r="E1947" s="14">
        <v>16.016811538414633</v>
      </c>
    </row>
    <row r="1948" spans="2:5">
      <c r="B1948" s="14">
        <v>2006</v>
      </c>
      <c r="C1948" s="14">
        <v>3</v>
      </c>
      <c r="D1948" s="14">
        <v>14</v>
      </c>
      <c r="E1948" s="14">
        <v>43.348214017256097</v>
      </c>
    </row>
    <row r="1949" spans="2:5">
      <c r="B1949" s="14">
        <v>2006</v>
      </c>
      <c r="C1949" s="14">
        <v>4</v>
      </c>
      <c r="D1949" s="14">
        <v>1</v>
      </c>
      <c r="E1949" s="14">
        <v>46.658988624990869</v>
      </c>
    </row>
    <row r="1950" spans="2:5">
      <c r="B1950" s="14">
        <v>2006</v>
      </c>
      <c r="C1950" s="14">
        <v>4</v>
      </c>
      <c r="D1950" s="14">
        <v>2</v>
      </c>
      <c r="E1950" s="14">
        <v>36.773857347743537</v>
      </c>
    </row>
    <row r="1951" spans="2:5">
      <c r="B1951" s="14">
        <v>2006</v>
      </c>
      <c r="C1951" s="14">
        <v>4</v>
      </c>
      <c r="D1951" s="14">
        <v>3</v>
      </c>
      <c r="E1951" s="14">
        <v>44.548485527968452</v>
      </c>
    </row>
    <row r="1952" spans="2:5">
      <c r="B1952" s="14">
        <v>2006</v>
      </c>
      <c r="C1952" s="14">
        <v>4</v>
      </c>
      <c r="D1952" s="14">
        <v>4</v>
      </c>
      <c r="E1952" s="14">
        <v>39.776713425901626</v>
      </c>
    </row>
    <row r="1953" spans="2:5">
      <c r="B1953" s="14">
        <v>2006</v>
      </c>
      <c r="C1953" s="14">
        <v>4</v>
      </c>
      <c r="D1953" s="14">
        <v>5</v>
      </c>
      <c r="E1953" s="14">
        <v>33.257605057141809</v>
      </c>
    </row>
    <row r="1954" spans="2:5">
      <c r="B1954" s="14">
        <v>2006</v>
      </c>
      <c r="C1954" s="14">
        <v>4</v>
      </c>
      <c r="D1954" s="14">
        <v>6</v>
      </c>
      <c r="E1954" s="14">
        <v>30.164752714179112</v>
      </c>
    </row>
    <row r="1955" spans="2:5">
      <c r="B1955" s="14">
        <v>2006</v>
      </c>
      <c r="C1955" s="14">
        <v>4</v>
      </c>
      <c r="D1955" s="14">
        <v>7</v>
      </c>
      <c r="E1955" s="14">
        <v>41.672088705432117</v>
      </c>
    </row>
    <row r="1956" spans="2:5">
      <c r="B1956" s="14">
        <v>2006</v>
      </c>
      <c r="C1956" s="14">
        <v>4</v>
      </c>
      <c r="D1956" s="14">
        <v>8</v>
      </c>
      <c r="E1956" s="14">
        <v>61.933121786585382</v>
      </c>
    </row>
    <row r="1957" spans="2:5">
      <c r="B1957" s="14">
        <v>2006</v>
      </c>
      <c r="C1957" s="14">
        <v>4</v>
      </c>
      <c r="D1957" s="14">
        <v>9</v>
      </c>
      <c r="E1957" s="14">
        <v>62.709264374725628</v>
      </c>
    </row>
    <row r="1958" spans="2:5">
      <c r="B1958" s="14">
        <v>2006</v>
      </c>
      <c r="C1958" s="14">
        <v>4</v>
      </c>
      <c r="D1958" s="14">
        <v>10</v>
      </c>
      <c r="E1958" s="14">
        <v>23.06291610512195</v>
      </c>
    </row>
    <row r="1959" spans="2:5">
      <c r="B1959" s="14">
        <v>2006</v>
      </c>
      <c r="C1959" s="14">
        <v>4</v>
      </c>
      <c r="D1959" s="14">
        <v>11</v>
      </c>
      <c r="E1959" s="14">
        <v>56.251545427134154</v>
      </c>
    </row>
    <row r="1960" spans="2:5">
      <c r="B1960" s="14">
        <v>2006</v>
      </c>
      <c r="C1960" s="14">
        <v>4</v>
      </c>
      <c r="D1960" s="14">
        <v>12</v>
      </c>
      <c r="E1960" s="14">
        <v>48.693724698185967</v>
      </c>
    </row>
    <row r="1961" spans="2:5">
      <c r="B1961" s="14">
        <v>2006</v>
      </c>
      <c r="C1961" s="14">
        <v>4</v>
      </c>
      <c r="D1961" s="14">
        <v>13</v>
      </c>
      <c r="E1961" s="14">
        <v>25.047494661280489</v>
      </c>
    </row>
    <row r="1962" spans="2:5">
      <c r="B1962" s="14">
        <v>2006</v>
      </c>
      <c r="C1962" s="14">
        <v>4</v>
      </c>
      <c r="D1962" s="14">
        <v>14</v>
      </c>
      <c r="E1962" s="14">
        <v>62.027027097682932</v>
      </c>
    </row>
    <row r="1963" spans="2:5">
      <c r="B1963" s="14">
        <v>2007</v>
      </c>
      <c r="C1963" s="14">
        <v>1</v>
      </c>
      <c r="D1963" s="14">
        <v>1</v>
      </c>
      <c r="E1963" s="14">
        <v>36.944938333333333</v>
      </c>
    </row>
    <row r="1964" spans="2:5">
      <c r="B1964" s="14">
        <v>2007</v>
      </c>
      <c r="C1964" s="14">
        <v>1</v>
      </c>
      <c r="D1964" s="14">
        <v>2</v>
      </c>
      <c r="E1964" s="14">
        <v>29.284114999999996</v>
      </c>
    </row>
    <row r="1965" spans="2:5">
      <c r="B1965" s="14">
        <v>2007</v>
      </c>
      <c r="C1965" s="14">
        <v>1</v>
      </c>
      <c r="D1965" s="14">
        <v>3</v>
      </c>
      <c r="E1965" s="14">
        <v>56.714804999999998</v>
      </c>
    </row>
    <row r="1966" spans="2:5">
      <c r="B1966" s="14">
        <v>2007</v>
      </c>
      <c r="C1966" s="14">
        <v>1</v>
      </c>
      <c r="D1966" s="14">
        <v>4</v>
      </c>
      <c r="E1966" s="14">
        <v>51.765070000000009</v>
      </c>
    </row>
    <row r="1967" spans="2:5">
      <c r="B1967" s="14">
        <v>2007</v>
      </c>
      <c r="C1967" s="14">
        <v>1</v>
      </c>
      <c r="D1967" s="14">
        <v>5</v>
      </c>
      <c r="E1967" s="14">
        <v>38.660264999999995</v>
      </c>
    </row>
    <row r="1968" spans="2:5">
      <c r="B1968" s="14">
        <v>2007</v>
      </c>
      <c r="C1968" s="14">
        <v>1</v>
      </c>
      <c r="D1968" s="14">
        <v>6</v>
      </c>
      <c r="E1968" s="14">
        <v>42.352578333333341</v>
      </c>
    </row>
    <row r="1969" spans="2:5">
      <c r="B1969" s="14">
        <v>2007</v>
      </c>
      <c r="C1969" s="14">
        <v>1</v>
      </c>
      <c r="D1969" s="14">
        <v>7</v>
      </c>
      <c r="E1969" s="14">
        <v>50.311403333333331</v>
      </c>
    </row>
    <row r="1970" spans="2:5">
      <c r="B1970" s="14">
        <v>2007</v>
      </c>
      <c r="C1970" s="14">
        <v>1</v>
      </c>
      <c r="D1970" s="14">
        <v>8</v>
      </c>
      <c r="E1970" s="14" t="s">
        <v>17</v>
      </c>
    </row>
    <row r="1971" spans="2:5">
      <c r="B1971" s="14">
        <v>2007</v>
      </c>
      <c r="C1971" s="14">
        <v>1</v>
      </c>
      <c r="D1971" s="14">
        <v>9</v>
      </c>
      <c r="E1971" s="14" t="s">
        <v>17</v>
      </c>
    </row>
    <row r="1972" spans="2:5">
      <c r="B1972" s="14">
        <v>2007</v>
      </c>
      <c r="C1972" s="14">
        <v>1</v>
      </c>
      <c r="D1972" s="14">
        <v>10</v>
      </c>
      <c r="E1972" s="14" t="s">
        <v>17</v>
      </c>
    </row>
    <row r="1973" spans="2:5">
      <c r="B1973" s="14">
        <v>2007</v>
      </c>
      <c r="C1973" s="14">
        <v>1</v>
      </c>
      <c r="D1973" s="14">
        <v>11</v>
      </c>
      <c r="E1973" s="14" t="s">
        <v>17</v>
      </c>
    </row>
    <row r="1974" spans="2:5">
      <c r="B1974" s="14">
        <v>2007</v>
      </c>
      <c r="C1974" s="14">
        <v>1</v>
      </c>
      <c r="D1974" s="14">
        <v>12</v>
      </c>
      <c r="E1974" s="14" t="s">
        <v>17</v>
      </c>
    </row>
    <row r="1975" spans="2:5">
      <c r="B1975" s="14">
        <v>2007</v>
      </c>
      <c r="C1975" s="14">
        <v>1</v>
      </c>
      <c r="D1975" s="14">
        <v>13</v>
      </c>
      <c r="E1975" s="14" t="s">
        <v>17</v>
      </c>
    </row>
    <row r="1976" spans="2:5">
      <c r="B1976" s="14">
        <v>2007</v>
      </c>
      <c r="C1976" s="14">
        <v>1</v>
      </c>
      <c r="D1976" s="14">
        <v>14</v>
      </c>
      <c r="E1976" s="14" t="s">
        <v>17</v>
      </c>
    </row>
    <row r="1977" spans="2:5">
      <c r="B1977" s="14">
        <v>2007</v>
      </c>
      <c r="C1977" s="14">
        <v>2</v>
      </c>
      <c r="D1977" s="14">
        <v>1</v>
      </c>
      <c r="E1977" s="14">
        <v>30.556073333333337</v>
      </c>
    </row>
    <row r="1978" spans="2:5">
      <c r="B1978" s="14">
        <v>2007</v>
      </c>
      <c r="C1978" s="14">
        <v>2</v>
      </c>
      <c r="D1978" s="14">
        <v>2</v>
      </c>
      <c r="E1978" s="14">
        <v>45.906793333333333</v>
      </c>
    </row>
    <row r="1979" spans="2:5">
      <c r="B1979" s="14">
        <v>2007</v>
      </c>
      <c r="C1979" s="14">
        <v>2</v>
      </c>
      <c r="D1979" s="14">
        <v>3</v>
      </c>
      <c r="E1979" s="14">
        <v>43.34834</v>
      </c>
    </row>
    <row r="1980" spans="2:5">
      <c r="B1980" s="14">
        <v>2007</v>
      </c>
      <c r="C1980" s="14">
        <v>2</v>
      </c>
      <c r="D1980" s="14">
        <v>4</v>
      </c>
      <c r="E1980" s="14">
        <v>56.031581666666661</v>
      </c>
    </row>
    <row r="1981" spans="2:5">
      <c r="B1981" s="14">
        <v>2007</v>
      </c>
      <c r="C1981" s="14">
        <v>2</v>
      </c>
      <c r="D1981" s="14">
        <v>5</v>
      </c>
      <c r="E1981" s="14">
        <v>62.253275000000009</v>
      </c>
    </row>
    <row r="1982" spans="2:5">
      <c r="B1982" s="14">
        <v>2007</v>
      </c>
      <c r="C1982" s="14">
        <v>2</v>
      </c>
      <c r="D1982" s="14">
        <v>6</v>
      </c>
      <c r="E1982" s="14" t="s">
        <v>17</v>
      </c>
    </row>
    <row r="1983" spans="2:5">
      <c r="B1983" s="14">
        <v>2007</v>
      </c>
      <c r="C1983" s="14">
        <v>2</v>
      </c>
      <c r="D1983" s="14">
        <v>7</v>
      </c>
      <c r="E1983" s="14" t="s">
        <v>17</v>
      </c>
    </row>
    <row r="1984" spans="2:5">
      <c r="B1984" s="14">
        <v>2007</v>
      </c>
      <c r="C1984" s="14">
        <v>2</v>
      </c>
      <c r="D1984" s="14">
        <v>8</v>
      </c>
      <c r="E1984" s="14" t="s">
        <v>17</v>
      </c>
    </row>
    <row r="1985" spans="2:5">
      <c r="B1985" s="14">
        <v>2007</v>
      </c>
      <c r="C1985" s="14">
        <v>2</v>
      </c>
      <c r="D1985" s="14">
        <v>9</v>
      </c>
      <c r="E1985" s="14" t="s">
        <v>17</v>
      </c>
    </row>
    <row r="1986" spans="2:5">
      <c r="B1986" s="14">
        <v>2007</v>
      </c>
      <c r="C1986" s="14">
        <v>2</v>
      </c>
      <c r="D1986" s="14">
        <v>10</v>
      </c>
      <c r="E1986" s="14" t="s">
        <v>17</v>
      </c>
    </row>
    <row r="1987" spans="2:5">
      <c r="B1987" s="14">
        <v>2007</v>
      </c>
      <c r="C1987" s="14">
        <v>2</v>
      </c>
      <c r="D1987" s="14">
        <v>11</v>
      </c>
      <c r="E1987" s="14" t="s">
        <v>17</v>
      </c>
    </row>
    <row r="1988" spans="2:5">
      <c r="B1988" s="14">
        <v>2007</v>
      </c>
      <c r="C1988" s="14">
        <v>2</v>
      </c>
      <c r="D1988" s="14">
        <v>12</v>
      </c>
      <c r="E1988" s="14" t="s">
        <v>17</v>
      </c>
    </row>
    <row r="1989" spans="2:5">
      <c r="B1989" s="14">
        <v>2007</v>
      </c>
      <c r="C1989" s="14">
        <v>2</v>
      </c>
      <c r="D1989" s="14">
        <v>13</v>
      </c>
      <c r="E1989" s="14" t="s">
        <v>17</v>
      </c>
    </row>
    <row r="1990" spans="2:5">
      <c r="B1990" s="14">
        <v>2007</v>
      </c>
      <c r="C1990" s="14">
        <v>2</v>
      </c>
      <c r="D1990" s="14">
        <v>14</v>
      </c>
      <c r="E1990" s="14" t="s">
        <v>17</v>
      </c>
    </row>
    <row r="1991" spans="2:5">
      <c r="B1991" s="14">
        <v>2007</v>
      </c>
      <c r="C1991" s="14">
        <v>3</v>
      </c>
      <c r="D1991" s="14">
        <v>1</v>
      </c>
      <c r="E1991" s="14">
        <v>45.114545000000014</v>
      </c>
    </row>
    <row r="1992" spans="2:5">
      <c r="B1992" s="14">
        <v>2007</v>
      </c>
      <c r="C1992" s="14">
        <v>3</v>
      </c>
      <c r="D1992" s="14">
        <v>2</v>
      </c>
      <c r="E1992" s="14">
        <v>39.030949999999997</v>
      </c>
    </row>
    <row r="1993" spans="2:5">
      <c r="B1993" s="14">
        <v>2007</v>
      </c>
      <c r="C1993" s="14">
        <v>3</v>
      </c>
      <c r="D1993" s="14">
        <v>3</v>
      </c>
      <c r="E1993" s="14">
        <v>41.712965000000011</v>
      </c>
    </row>
    <row r="1994" spans="2:5">
      <c r="B1994" s="14">
        <v>2007</v>
      </c>
      <c r="C1994" s="14">
        <v>3</v>
      </c>
      <c r="D1994" s="14">
        <v>4</v>
      </c>
      <c r="E1994" s="14">
        <v>46.51733333333334</v>
      </c>
    </row>
    <row r="1995" spans="2:5">
      <c r="B1995" s="14">
        <v>2007</v>
      </c>
      <c r="C1995" s="14">
        <v>3</v>
      </c>
      <c r="D1995" s="14">
        <v>5</v>
      </c>
      <c r="E1995" s="14">
        <v>38.871046666666658</v>
      </c>
    </row>
    <row r="1996" spans="2:5">
      <c r="B1996" s="14">
        <v>2007</v>
      </c>
      <c r="C1996" s="14">
        <v>3</v>
      </c>
      <c r="D1996" s="14">
        <v>6</v>
      </c>
      <c r="E1996" s="14" t="s">
        <v>17</v>
      </c>
    </row>
    <row r="1997" spans="2:5">
      <c r="B1997" s="14">
        <v>2007</v>
      </c>
      <c r="C1997" s="14">
        <v>3</v>
      </c>
      <c r="D1997" s="14">
        <v>7</v>
      </c>
      <c r="E1997" s="14" t="s">
        <v>17</v>
      </c>
    </row>
    <row r="1998" spans="2:5">
      <c r="B1998" s="14">
        <v>2007</v>
      </c>
      <c r="C1998" s="14">
        <v>3</v>
      </c>
      <c r="D1998" s="14">
        <v>8</v>
      </c>
      <c r="E1998" s="14" t="s">
        <v>17</v>
      </c>
    </row>
    <row r="1999" spans="2:5">
      <c r="B1999" s="14">
        <v>2007</v>
      </c>
      <c r="C1999" s="14">
        <v>3</v>
      </c>
      <c r="D1999" s="14">
        <v>9</v>
      </c>
      <c r="E1999" s="14" t="s">
        <v>17</v>
      </c>
    </row>
    <row r="2000" spans="2:5">
      <c r="B2000" s="14">
        <v>2007</v>
      </c>
      <c r="C2000" s="14">
        <v>3</v>
      </c>
      <c r="D2000" s="14">
        <v>10</v>
      </c>
      <c r="E2000" s="14" t="s">
        <v>17</v>
      </c>
    </row>
    <row r="2001" spans="2:5">
      <c r="B2001" s="14">
        <v>2007</v>
      </c>
      <c r="C2001" s="14">
        <v>3</v>
      </c>
      <c r="D2001" s="14">
        <v>11</v>
      </c>
      <c r="E2001" s="14" t="s">
        <v>17</v>
      </c>
    </row>
    <row r="2002" spans="2:5">
      <c r="B2002" s="14">
        <v>2007</v>
      </c>
      <c r="C2002" s="14">
        <v>3</v>
      </c>
      <c r="D2002" s="14">
        <v>12</v>
      </c>
      <c r="E2002" s="14" t="s">
        <v>17</v>
      </c>
    </row>
    <row r="2003" spans="2:5">
      <c r="B2003" s="14">
        <v>2007</v>
      </c>
      <c r="C2003" s="14">
        <v>3</v>
      </c>
      <c r="D2003" s="14">
        <v>13</v>
      </c>
      <c r="E2003" s="14" t="s">
        <v>17</v>
      </c>
    </row>
    <row r="2004" spans="2:5">
      <c r="B2004" s="14">
        <v>2007</v>
      </c>
      <c r="C2004" s="14">
        <v>3</v>
      </c>
      <c r="D2004" s="14">
        <v>14</v>
      </c>
      <c r="E2004" s="14" t="s">
        <v>17</v>
      </c>
    </row>
    <row r="2005" spans="2:5">
      <c r="B2005" s="14">
        <v>2007</v>
      </c>
      <c r="C2005" s="14">
        <v>4</v>
      </c>
      <c r="D2005" s="14">
        <v>1</v>
      </c>
      <c r="E2005" s="14">
        <v>33.957653333333333</v>
      </c>
    </row>
    <row r="2006" spans="2:5">
      <c r="B2006" s="14">
        <v>2007</v>
      </c>
      <c r="C2006" s="14">
        <v>4</v>
      </c>
      <c r="D2006" s="14">
        <v>2</v>
      </c>
      <c r="E2006" s="14">
        <v>40.695398333333337</v>
      </c>
    </row>
    <row r="2007" spans="2:5">
      <c r="B2007" s="14">
        <v>2007</v>
      </c>
      <c r="C2007" s="14">
        <v>4</v>
      </c>
      <c r="D2007" s="14">
        <v>3</v>
      </c>
      <c r="E2007" s="14">
        <v>47.280508333333337</v>
      </c>
    </row>
    <row r="2008" spans="2:5">
      <c r="B2008" s="14">
        <v>2007</v>
      </c>
      <c r="C2008" s="14">
        <v>4</v>
      </c>
      <c r="D2008" s="14">
        <v>4</v>
      </c>
      <c r="E2008" s="14">
        <v>52.608196666666664</v>
      </c>
    </row>
    <row r="2009" spans="2:5">
      <c r="B2009" s="14">
        <v>2007</v>
      </c>
      <c r="C2009" s="14">
        <v>4</v>
      </c>
      <c r="D2009" s="14">
        <v>5</v>
      </c>
      <c r="E2009" s="14">
        <v>46.386503333333344</v>
      </c>
    </row>
    <row r="2010" spans="2:5">
      <c r="B2010" s="14">
        <v>2007</v>
      </c>
      <c r="C2010" s="14">
        <v>4</v>
      </c>
      <c r="D2010" s="14">
        <v>6</v>
      </c>
      <c r="E2010" s="14" t="s">
        <v>17</v>
      </c>
    </row>
    <row r="2011" spans="2:5">
      <c r="B2011" s="14">
        <v>2007</v>
      </c>
      <c r="C2011" s="14">
        <v>4</v>
      </c>
      <c r="D2011" s="14">
        <v>7</v>
      </c>
      <c r="E2011" s="14" t="s">
        <v>17</v>
      </c>
    </row>
    <row r="2012" spans="2:5">
      <c r="B2012" s="14">
        <v>2007</v>
      </c>
      <c r="C2012" s="14">
        <v>4</v>
      </c>
      <c r="D2012" s="14">
        <v>8</v>
      </c>
      <c r="E2012" s="14" t="s">
        <v>17</v>
      </c>
    </row>
    <row r="2013" spans="2:5">
      <c r="B2013" s="14">
        <v>2007</v>
      </c>
      <c r="C2013" s="14">
        <v>4</v>
      </c>
      <c r="D2013" s="14">
        <v>9</v>
      </c>
      <c r="E2013" s="14" t="s">
        <v>17</v>
      </c>
    </row>
    <row r="2014" spans="2:5">
      <c r="B2014" s="14">
        <v>2007</v>
      </c>
      <c r="C2014" s="14">
        <v>4</v>
      </c>
      <c r="D2014" s="14">
        <v>10</v>
      </c>
      <c r="E2014" s="14" t="s">
        <v>17</v>
      </c>
    </row>
    <row r="2015" spans="2:5">
      <c r="B2015" s="14">
        <v>2007</v>
      </c>
      <c r="C2015" s="14">
        <v>4</v>
      </c>
      <c r="D2015" s="14">
        <v>11</v>
      </c>
      <c r="E2015" s="14" t="s">
        <v>17</v>
      </c>
    </row>
    <row r="2016" spans="2:5">
      <c r="B2016" s="14">
        <v>2007</v>
      </c>
      <c r="C2016" s="14">
        <v>4</v>
      </c>
      <c r="D2016" s="14">
        <v>12</v>
      </c>
      <c r="E2016" s="14" t="s">
        <v>17</v>
      </c>
    </row>
    <row r="2017" spans="2:5">
      <c r="B2017" s="14">
        <v>2007</v>
      </c>
      <c r="C2017" s="14">
        <v>4</v>
      </c>
      <c r="D2017" s="14">
        <v>13</v>
      </c>
      <c r="E2017" s="14" t="s">
        <v>17</v>
      </c>
    </row>
    <row r="2018" spans="2:5">
      <c r="B2018" s="14">
        <v>2007</v>
      </c>
      <c r="C2018" s="14">
        <v>4</v>
      </c>
      <c r="D2018" s="14">
        <v>14</v>
      </c>
      <c r="E2018" s="14" t="s">
        <v>17</v>
      </c>
    </row>
    <row r="2019" spans="2:5">
      <c r="B2019" s="14">
        <v>2008</v>
      </c>
      <c r="C2019" s="14">
        <v>1</v>
      </c>
      <c r="D2019" s="14">
        <v>1</v>
      </c>
      <c r="E2019" s="14">
        <v>39.478870270124993</v>
      </c>
    </row>
    <row r="2020" spans="2:5">
      <c r="B2020" s="14">
        <v>2008</v>
      </c>
      <c r="C2020" s="14">
        <v>1</v>
      </c>
      <c r="D2020" s="14">
        <v>2</v>
      </c>
      <c r="E2020" s="14">
        <v>32.362660605000002</v>
      </c>
    </row>
    <row r="2021" spans="2:5">
      <c r="B2021" s="14">
        <v>2008</v>
      </c>
      <c r="C2021" s="14">
        <v>1</v>
      </c>
      <c r="D2021" s="14">
        <v>3</v>
      </c>
      <c r="E2021" s="14">
        <v>54.159691634812496</v>
      </c>
    </row>
    <row r="2022" spans="2:5">
      <c r="B2022" s="14">
        <v>2008</v>
      </c>
      <c r="C2022" s="14">
        <v>1</v>
      </c>
      <c r="D2022" s="14">
        <v>4</v>
      </c>
      <c r="E2022" s="14">
        <v>60.857683132950001</v>
      </c>
    </row>
    <row r="2023" spans="2:5">
      <c r="B2023" s="14">
        <v>2008</v>
      </c>
      <c r="C2023" s="14">
        <v>1</v>
      </c>
      <c r="D2023" s="14">
        <v>5</v>
      </c>
      <c r="E2023" s="14">
        <v>77.020953836062517</v>
      </c>
    </row>
    <row r="2024" spans="2:5">
      <c r="B2024" s="14">
        <v>2008</v>
      </c>
      <c r="C2024" s="14">
        <v>1</v>
      </c>
      <c r="D2024" s="14">
        <v>6</v>
      </c>
      <c r="E2024" s="14">
        <v>88.462471529024995</v>
      </c>
    </row>
    <row r="2025" spans="2:5">
      <c r="B2025" s="14">
        <v>2008</v>
      </c>
      <c r="C2025" s="14">
        <v>1</v>
      </c>
      <c r="D2025" s="14">
        <v>7</v>
      </c>
      <c r="E2025" s="14">
        <v>87.948338865749989</v>
      </c>
    </row>
    <row r="2026" spans="2:5">
      <c r="B2026" s="14">
        <v>2008</v>
      </c>
      <c r="C2026" s="14">
        <v>1</v>
      </c>
      <c r="D2026" s="14">
        <v>8</v>
      </c>
      <c r="E2026" s="14">
        <v>69.261203441512478</v>
      </c>
    </row>
    <row r="2027" spans="2:5">
      <c r="B2027" s="14">
        <v>2008</v>
      </c>
      <c r="C2027" s="14">
        <v>1</v>
      </c>
      <c r="D2027" s="14">
        <v>9</v>
      </c>
      <c r="E2027" s="14">
        <v>72.296397508500007</v>
      </c>
    </row>
    <row r="2028" spans="2:5">
      <c r="B2028" s="14">
        <v>2008</v>
      </c>
      <c r="C2028" s="14">
        <v>1</v>
      </c>
      <c r="D2028" s="14">
        <v>10</v>
      </c>
      <c r="E2028" s="14">
        <v>76.902705928124988</v>
      </c>
    </row>
    <row r="2029" spans="2:5">
      <c r="B2029" s="14">
        <v>2008</v>
      </c>
      <c r="C2029" s="14">
        <v>1</v>
      </c>
      <c r="D2029" s="14">
        <v>11</v>
      </c>
      <c r="E2029" s="14">
        <v>86.756698256250004</v>
      </c>
    </row>
    <row r="2030" spans="2:5">
      <c r="B2030" s="14">
        <v>2008</v>
      </c>
      <c r="C2030" s="14">
        <v>1</v>
      </c>
      <c r="D2030" s="14">
        <v>12</v>
      </c>
      <c r="E2030" s="14">
        <v>86.559618409687516</v>
      </c>
    </row>
    <row r="2031" spans="2:5">
      <c r="B2031" s="14">
        <v>2008</v>
      </c>
      <c r="C2031" s="14">
        <v>1</v>
      </c>
      <c r="D2031" s="14">
        <v>13</v>
      </c>
      <c r="E2031" s="14">
        <v>86.381139919593764</v>
      </c>
    </row>
    <row r="2032" spans="2:5">
      <c r="B2032" s="14">
        <v>2008</v>
      </c>
      <c r="C2032" s="14">
        <v>1</v>
      </c>
      <c r="D2032" s="14">
        <v>14</v>
      </c>
      <c r="E2032" s="14">
        <v>75.759642818062503</v>
      </c>
    </row>
    <row r="2033" spans="2:5">
      <c r="B2033" s="14">
        <v>2008</v>
      </c>
      <c r="C2033" s="14">
        <v>2</v>
      </c>
      <c r="D2033" s="14">
        <v>1</v>
      </c>
      <c r="E2033" s="14">
        <v>39.004438054725</v>
      </c>
    </row>
    <row r="2034" spans="2:5">
      <c r="B2034" s="14">
        <v>2008</v>
      </c>
      <c r="C2034" s="14">
        <v>2</v>
      </c>
      <c r="D2034" s="14">
        <v>2</v>
      </c>
      <c r="E2034" s="14">
        <v>39.554476182375012</v>
      </c>
    </row>
    <row r="2035" spans="2:5">
      <c r="B2035" s="14">
        <v>2008</v>
      </c>
      <c r="C2035" s="14">
        <v>2</v>
      </c>
      <c r="D2035" s="14">
        <v>3</v>
      </c>
      <c r="E2035" s="14">
        <v>54.514435358625001</v>
      </c>
    </row>
    <row r="2036" spans="2:5">
      <c r="B2036" s="14">
        <v>2008</v>
      </c>
      <c r="C2036" s="14">
        <v>2</v>
      </c>
      <c r="D2036" s="14">
        <v>4</v>
      </c>
      <c r="E2036" s="14">
        <v>55.564156287956251</v>
      </c>
    </row>
    <row r="2037" spans="2:5">
      <c r="B2037" s="14">
        <v>2008</v>
      </c>
      <c r="C2037" s="14">
        <v>2</v>
      </c>
      <c r="D2037" s="14">
        <v>5</v>
      </c>
      <c r="E2037" s="14">
        <v>79.480816268906239</v>
      </c>
    </row>
    <row r="2038" spans="2:5">
      <c r="B2038" s="14">
        <v>2008</v>
      </c>
      <c r="C2038" s="14">
        <v>2</v>
      </c>
      <c r="D2038" s="14">
        <v>6</v>
      </c>
      <c r="E2038" s="14">
        <v>85.345448672549992</v>
      </c>
    </row>
    <row r="2039" spans="2:5">
      <c r="B2039" s="14">
        <v>2008</v>
      </c>
      <c r="C2039" s="14">
        <v>2</v>
      </c>
      <c r="D2039" s="14">
        <v>7</v>
      </c>
      <c r="E2039" s="14">
        <v>87.840637412343739</v>
      </c>
    </row>
    <row r="2040" spans="2:5">
      <c r="B2040" s="14">
        <v>2008</v>
      </c>
      <c r="C2040" s="14">
        <v>2</v>
      </c>
      <c r="D2040" s="14">
        <v>8</v>
      </c>
      <c r="E2040" s="14">
        <v>82.317577572450006</v>
      </c>
    </row>
    <row r="2041" spans="2:5">
      <c r="B2041" s="14">
        <v>2008</v>
      </c>
      <c r="C2041" s="14">
        <v>2</v>
      </c>
      <c r="D2041" s="14">
        <v>9</v>
      </c>
      <c r="E2041" s="14">
        <v>78.846516015299997</v>
      </c>
    </row>
    <row r="2042" spans="2:5">
      <c r="B2042" s="14">
        <v>2008</v>
      </c>
      <c r="C2042" s="14">
        <v>2</v>
      </c>
      <c r="D2042" s="14">
        <v>10</v>
      </c>
      <c r="E2042" s="14">
        <v>86.452052647949998</v>
      </c>
    </row>
    <row r="2043" spans="2:5">
      <c r="B2043" s="14">
        <v>2008</v>
      </c>
      <c r="C2043" s="14">
        <v>2</v>
      </c>
      <c r="D2043" s="14">
        <v>11</v>
      </c>
      <c r="E2043" s="14">
        <v>86.255172882449997</v>
      </c>
    </row>
    <row r="2044" spans="2:5">
      <c r="B2044" s="14">
        <v>2008</v>
      </c>
      <c r="C2044" s="14">
        <v>2</v>
      </c>
      <c r="D2044" s="14">
        <v>12</v>
      </c>
      <c r="E2044" s="14">
        <v>84.995142383249984</v>
      </c>
    </row>
    <row r="2045" spans="2:5">
      <c r="B2045" s="14">
        <v>2008</v>
      </c>
      <c r="C2045" s="14">
        <v>2</v>
      </c>
      <c r="D2045" s="14">
        <v>13</v>
      </c>
      <c r="E2045" s="14">
        <v>90.271520098650001</v>
      </c>
    </row>
    <row r="2046" spans="2:5">
      <c r="B2046" s="14">
        <v>2008</v>
      </c>
      <c r="C2046" s="14">
        <v>2</v>
      </c>
      <c r="D2046" s="14">
        <v>14</v>
      </c>
      <c r="E2046" s="14">
        <v>87.347937795937483</v>
      </c>
    </row>
    <row r="2047" spans="2:5">
      <c r="B2047" s="14">
        <v>2008</v>
      </c>
      <c r="C2047" s="14">
        <v>3</v>
      </c>
      <c r="D2047" s="14">
        <v>1</v>
      </c>
      <c r="E2047" s="14">
        <v>35.035107705674996</v>
      </c>
    </row>
    <row r="2048" spans="2:5">
      <c r="B2048" s="14">
        <v>2008</v>
      </c>
      <c r="C2048" s="14">
        <v>3</v>
      </c>
      <c r="D2048" s="14">
        <v>2</v>
      </c>
      <c r="E2048" s="14">
        <v>49.232695470750009</v>
      </c>
    </row>
    <row r="2049" spans="2:5">
      <c r="B2049" s="14">
        <v>2008</v>
      </c>
      <c r="C2049" s="14">
        <v>3</v>
      </c>
      <c r="D2049" s="14">
        <v>3</v>
      </c>
      <c r="E2049" s="14">
        <v>62.629601022449997</v>
      </c>
    </row>
    <row r="2050" spans="2:5">
      <c r="B2050" s="14">
        <v>2008</v>
      </c>
      <c r="C2050" s="14">
        <v>3</v>
      </c>
      <c r="D2050" s="14">
        <v>4</v>
      </c>
      <c r="E2050" s="14">
        <v>78.371685811237512</v>
      </c>
    </row>
    <row r="2051" spans="2:5">
      <c r="B2051" s="14">
        <v>2008</v>
      </c>
      <c r="C2051" s="14">
        <v>3</v>
      </c>
      <c r="D2051" s="14">
        <v>5</v>
      </c>
      <c r="E2051" s="14">
        <v>82.755977371031264</v>
      </c>
    </row>
    <row r="2052" spans="2:5">
      <c r="B2052" s="14">
        <v>2008</v>
      </c>
      <c r="C2052" s="14">
        <v>3</v>
      </c>
      <c r="D2052" s="14">
        <v>6</v>
      </c>
      <c r="E2052" s="14">
        <v>85.24778948028748</v>
      </c>
    </row>
    <row r="2053" spans="2:5">
      <c r="B2053" s="14">
        <v>2008</v>
      </c>
      <c r="C2053" s="14">
        <v>3</v>
      </c>
      <c r="D2053" s="14">
        <v>7</v>
      </c>
      <c r="E2053" s="14">
        <v>90.822783442049996</v>
      </c>
    </row>
    <row r="2054" spans="2:5">
      <c r="B2054" s="14">
        <v>2008</v>
      </c>
      <c r="C2054" s="14">
        <v>3</v>
      </c>
      <c r="D2054" s="14">
        <v>8</v>
      </c>
      <c r="E2054" s="14">
        <v>76.059647276250004</v>
      </c>
    </row>
    <row r="2055" spans="2:5">
      <c r="B2055" s="14">
        <v>2008</v>
      </c>
      <c r="C2055" s="14">
        <v>3</v>
      </c>
      <c r="D2055" s="14">
        <v>9</v>
      </c>
      <c r="E2055" s="14">
        <v>38.044866739274994</v>
      </c>
    </row>
    <row r="2056" spans="2:5">
      <c r="B2056" s="14">
        <v>2008</v>
      </c>
      <c r="C2056" s="14">
        <v>3</v>
      </c>
      <c r="D2056" s="14">
        <v>10</v>
      </c>
      <c r="E2056" s="14">
        <v>84.78589979062501</v>
      </c>
    </row>
    <row r="2057" spans="2:5">
      <c r="B2057" s="14">
        <v>2008</v>
      </c>
      <c r="C2057" s="14">
        <v>3</v>
      </c>
      <c r="D2057" s="14">
        <v>11</v>
      </c>
      <c r="E2057" s="14">
        <v>87.31832361615001</v>
      </c>
    </row>
    <row r="2058" spans="2:5">
      <c r="B2058" s="14">
        <v>2008</v>
      </c>
      <c r="C2058" s="14">
        <v>3</v>
      </c>
      <c r="D2058" s="14">
        <v>12</v>
      </c>
      <c r="E2058" s="14">
        <v>84.78589979062501</v>
      </c>
    </row>
    <row r="2059" spans="2:5">
      <c r="B2059" s="14">
        <v>2008</v>
      </c>
      <c r="C2059" s="14">
        <v>3</v>
      </c>
      <c r="D2059" s="14">
        <v>13</v>
      </c>
      <c r="E2059" s="14">
        <v>88.096841212875006</v>
      </c>
    </row>
    <row r="2060" spans="2:5">
      <c r="B2060" s="14">
        <v>2008</v>
      </c>
      <c r="C2060" s="14">
        <v>3</v>
      </c>
      <c r="D2060" s="14">
        <v>14</v>
      </c>
      <c r="E2060" s="14">
        <v>86.874946164187506</v>
      </c>
    </row>
    <row r="2061" spans="2:5">
      <c r="B2061" s="14">
        <v>2008</v>
      </c>
      <c r="C2061" s="14">
        <v>4</v>
      </c>
      <c r="D2061" s="14">
        <v>1</v>
      </c>
      <c r="E2061" s="14">
        <v>40.388198682975002</v>
      </c>
    </row>
    <row r="2062" spans="2:5">
      <c r="B2062" s="14">
        <v>2008</v>
      </c>
      <c r="C2062" s="14">
        <v>4</v>
      </c>
      <c r="D2062" s="14">
        <v>2</v>
      </c>
      <c r="E2062" s="14">
        <v>47.980630380375004</v>
      </c>
    </row>
    <row r="2063" spans="2:5">
      <c r="B2063" s="14">
        <v>2008</v>
      </c>
      <c r="C2063" s="14">
        <v>4</v>
      </c>
      <c r="D2063" s="14">
        <v>3</v>
      </c>
      <c r="E2063" s="14">
        <v>52.279605557850005</v>
      </c>
    </row>
    <row r="2064" spans="2:5">
      <c r="B2064" s="14">
        <v>2008</v>
      </c>
      <c r="C2064" s="14">
        <v>4</v>
      </c>
      <c r="D2064" s="14">
        <v>4</v>
      </c>
      <c r="E2064" s="14">
        <v>82.534145314499995</v>
      </c>
    </row>
    <row r="2065" spans="2:5">
      <c r="B2065" s="14">
        <v>2008</v>
      </c>
      <c r="C2065" s="14">
        <v>4</v>
      </c>
      <c r="D2065" s="14">
        <v>5</v>
      </c>
      <c r="E2065" s="14">
        <v>87.869586959549991</v>
      </c>
    </row>
    <row r="2066" spans="2:5">
      <c r="B2066" s="14">
        <v>2008</v>
      </c>
      <c r="C2066" s="14">
        <v>4</v>
      </c>
      <c r="D2066" s="14">
        <v>6</v>
      </c>
      <c r="E2066" s="14">
        <v>88.16490660780002</v>
      </c>
    </row>
    <row r="2067" spans="2:5">
      <c r="B2067" s="14">
        <v>2008</v>
      </c>
      <c r="C2067" s="14">
        <v>4</v>
      </c>
      <c r="D2067" s="14">
        <v>7</v>
      </c>
      <c r="E2067" s="14">
        <v>86.686952180400013</v>
      </c>
    </row>
    <row r="2068" spans="2:5">
      <c r="B2068" s="14">
        <v>2008</v>
      </c>
      <c r="C2068" s="14">
        <v>4</v>
      </c>
      <c r="D2068" s="14">
        <v>8</v>
      </c>
      <c r="E2068" s="14">
        <v>79.11781028394374</v>
      </c>
    </row>
    <row r="2069" spans="2:5">
      <c r="B2069" s="14">
        <v>2008</v>
      </c>
      <c r="C2069" s="14">
        <v>4</v>
      </c>
      <c r="D2069" s="14">
        <v>9</v>
      </c>
      <c r="E2069" s="14">
        <v>82.317577572450006</v>
      </c>
    </row>
    <row r="2070" spans="2:5">
      <c r="B2070" s="14">
        <v>2008</v>
      </c>
      <c r="C2070" s="14">
        <v>4</v>
      </c>
      <c r="D2070" s="14">
        <v>10</v>
      </c>
      <c r="E2070" s="14">
        <v>89.732603939343761</v>
      </c>
    </row>
    <row r="2071" spans="2:5">
      <c r="B2071" s="14">
        <v>2008</v>
      </c>
      <c r="C2071" s="14">
        <v>4</v>
      </c>
      <c r="D2071" s="14">
        <v>11</v>
      </c>
      <c r="E2071" s="14">
        <v>84.036996373687487</v>
      </c>
    </row>
    <row r="2072" spans="2:5">
      <c r="B2072" s="14">
        <v>2008</v>
      </c>
      <c r="C2072" s="14">
        <v>4</v>
      </c>
      <c r="D2072" s="14">
        <v>12</v>
      </c>
      <c r="E2072" s="14">
        <v>80.312187273656235</v>
      </c>
    </row>
    <row r="2073" spans="2:5">
      <c r="B2073" s="14">
        <v>2008</v>
      </c>
      <c r="C2073" s="14">
        <v>4</v>
      </c>
      <c r="D2073" s="14">
        <v>13</v>
      </c>
      <c r="E2073" s="14">
        <v>89.850851847281248</v>
      </c>
    </row>
    <row r="2074" spans="2:5">
      <c r="B2074" s="14">
        <v>2008</v>
      </c>
      <c r="C2074" s="14">
        <v>4</v>
      </c>
      <c r="D2074" s="14">
        <v>14</v>
      </c>
      <c r="E2074" s="14">
        <v>81.94536568514998</v>
      </c>
    </row>
    <row r="2075" spans="2:5">
      <c r="B2075" s="14">
        <v>2009</v>
      </c>
      <c r="C2075" s="14">
        <v>1</v>
      </c>
      <c r="D2075" s="14">
        <v>1</v>
      </c>
      <c r="E2075" s="14">
        <v>22.39</v>
      </c>
    </row>
    <row r="2076" spans="2:5">
      <c r="B2076" s="14">
        <v>2009</v>
      </c>
      <c r="C2076" s="14">
        <v>1</v>
      </c>
      <c r="D2076" s="14">
        <v>2</v>
      </c>
      <c r="E2076" s="14">
        <v>20.91</v>
      </c>
    </row>
    <row r="2077" spans="2:5">
      <c r="B2077" s="14">
        <v>2009</v>
      </c>
      <c r="C2077" s="14">
        <v>1</v>
      </c>
      <c r="D2077" s="14">
        <v>3</v>
      </c>
      <c r="E2077" s="14">
        <v>21.24</v>
      </c>
    </row>
    <row r="2078" spans="2:5">
      <c r="B2078" s="14">
        <v>2009</v>
      </c>
      <c r="C2078" s="14">
        <v>1</v>
      </c>
      <c r="D2078" s="14">
        <v>4</v>
      </c>
      <c r="E2078" s="14">
        <v>35.380000000000003</v>
      </c>
    </row>
    <row r="2079" spans="2:5">
      <c r="B2079" s="14">
        <v>2009</v>
      </c>
      <c r="C2079" s="14">
        <v>1</v>
      </c>
      <c r="D2079" s="14">
        <v>5</v>
      </c>
      <c r="E2079" s="14">
        <v>35.909999999999997</v>
      </c>
    </row>
    <row r="2080" spans="2:5">
      <c r="B2080" s="14">
        <v>2009</v>
      </c>
      <c r="C2080" s="14">
        <v>1</v>
      </c>
      <c r="D2080" s="14">
        <v>6</v>
      </c>
      <c r="E2080" s="14">
        <v>46.27</v>
      </c>
    </row>
    <row r="2081" spans="2:5">
      <c r="B2081" s="14">
        <v>2009</v>
      </c>
      <c r="C2081" s="14">
        <v>1</v>
      </c>
      <c r="D2081" s="14">
        <v>7</v>
      </c>
      <c r="E2081" s="14">
        <v>62.36</v>
      </c>
    </row>
    <row r="2082" spans="2:5">
      <c r="B2082" s="14">
        <v>2009</v>
      </c>
      <c r="C2082" s="14">
        <v>1</v>
      </c>
      <c r="D2082" s="14">
        <v>8</v>
      </c>
      <c r="E2082" s="14">
        <v>33.700000000000003</v>
      </c>
    </row>
    <row r="2083" spans="2:5">
      <c r="B2083" s="14">
        <v>2009</v>
      </c>
      <c r="C2083" s="14">
        <v>1</v>
      </c>
      <c r="D2083" s="14">
        <v>9</v>
      </c>
      <c r="E2083" s="14">
        <v>42.49</v>
      </c>
    </row>
    <row r="2084" spans="2:5">
      <c r="B2084" s="14">
        <v>2009</v>
      </c>
      <c r="C2084" s="14">
        <v>1</v>
      </c>
      <c r="D2084" s="14">
        <v>10</v>
      </c>
      <c r="E2084" s="14">
        <v>42.74</v>
      </c>
    </row>
    <row r="2085" spans="2:5">
      <c r="B2085" s="14">
        <v>2009</v>
      </c>
      <c r="C2085" s="14">
        <v>1</v>
      </c>
      <c r="D2085" s="14">
        <v>11</v>
      </c>
      <c r="E2085" s="14">
        <v>45.79</v>
      </c>
    </row>
    <row r="2086" spans="2:5">
      <c r="B2086" s="14">
        <v>2009</v>
      </c>
      <c r="C2086" s="14">
        <v>1</v>
      </c>
      <c r="D2086" s="14">
        <v>12</v>
      </c>
      <c r="E2086" s="14">
        <v>45.79</v>
      </c>
    </row>
    <row r="2087" spans="2:5">
      <c r="B2087" s="14">
        <v>2009</v>
      </c>
      <c r="C2087" s="14">
        <v>1</v>
      </c>
      <c r="D2087" s="14">
        <v>13</v>
      </c>
      <c r="E2087" s="14">
        <v>60.79</v>
      </c>
    </row>
    <row r="2088" spans="2:5">
      <c r="B2088" s="14">
        <v>2009</v>
      </c>
      <c r="C2088" s="14">
        <v>1</v>
      </c>
      <c r="D2088" s="14">
        <v>14</v>
      </c>
      <c r="E2088" s="14">
        <v>33.700000000000003</v>
      </c>
    </row>
    <row r="2089" spans="2:5">
      <c r="B2089" s="14">
        <v>2009</v>
      </c>
      <c r="C2089" s="14">
        <v>2</v>
      </c>
      <c r="D2089" s="14">
        <v>1</v>
      </c>
      <c r="E2089" s="14">
        <v>23.89</v>
      </c>
    </row>
    <row r="2090" spans="2:5">
      <c r="B2090" s="14">
        <v>2009</v>
      </c>
      <c r="C2090" s="14">
        <v>2</v>
      </c>
      <c r="D2090" s="14">
        <v>2</v>
      </c>
      <c r="E2090" s="14">
        <v>22.99</v>
      </c>
    </row>
    <row r="2091" spans="2:5">
      <c r="B2091" s="14">
        <v>2009</v>
      </c>
      <c r="C2091" s="14">
        <v>2</v>
      </c>
      <c r="D2091" s="14">
        <v>3</v>
      </c>
      <c r="E2091" s="14">
        <v>34.78</v>
      </c>
    </row>
    <row r="2092" spans="2:5">
      <c r="B2092" s="14">
        <v>2009</v>
      </c>
      <c r="C2092" s="14">
        <v>2</v>
      </c>
      <c r="D2092" s="14">
        <v>4</v>
      </c>
      <c r="E2092" s="14">
        <v>30.51</v>
      </c>
    </row>
    <row r="2093" spans="2:5">
      <c r="B2093" s="14">
        <v>2009</v>
      </c>
      <c r="C2093" s="14">
        <v>2</v>
      </c>
      <c r="D2093" s="14">
        <v>5</v>
      </c>
      <c r="E2093" s="14">
        <v>43.76</v>
      </c>
    </row>
    <row r="2094" spans="2:5">
      <c r="B2094" s="14">
        <v>2009</v>
      </c>
      <c r="C2094" s="14">
        <v>2</v>
      </c>
      <c r="D2094" s="14">
        <v>6</v>
      </c>
      <c r="E2094" s="14">
        <v>62.56</v>
      </c>
    </row>
    <row r="2095" spans="2:5">
      <c r="B2095" s="14">
        <v>2009</v>
      </c>
      <c r="C2095" s="14">
        <v>2</v>
      </c>
      <c r="D2095" s="14">
        <v>7</v>
      </c>
      <c r="E2095" s="14">
        <v>77.790000000000006</v>
      </c>
    </row>
    <row r="2096" spans="2:5">
      <c r="B2096" s="14">
        <v>2009</v>
      </c>
      <c r="C2096" s="14">
        <v>2</v>
      </c>
      <c r="D2096" s="14">
        <v>8</v>
      </c>
      <c r="E2096" s="14">
        <v>40.39</v>
      </c>
    </row>
    <row r="2097" spans="2:5">
      <c r="B2097" s="14">
        <v>2009</v>
      </c>
      <c r="C2097" s="14">
        <v>2</v>
      </c>
      <c r="D2097" s="14">
        <v>9</v>
      </c>
      <c r="E2097" s="14">
        <v>44.77</v>
      </c>
    </row>
    <row r="2098" spans="2:5">
      <c r="B2098" s="14">
        <v>2009</v>
      </c>
      <c r="C2098" s="14">
        <v>2</v>
      </c>
      <c r="D2098" s="14">
        <v>10</v>
      </c>
      <c r="E2098" s="14">
        <v>48.49</v>
      </c>
    </row>
    <row r="2099" spans="2:5">
      <c r="B2099" s="14">
        <v>2009</v>
      </c>
      <c r="C2099" s="14">
        <v>2</v>
      </c>
      <c r="D2099" s="14">
        <v>11</v>
      </c>
      <c r="E2099" s="14">
        <v>45.53</v>
      </c>
    </row>
    <row r="2100" spans="2:5">
      <c r="B2100" s="14">
        <v>2009</v>
      </c>
      <c r="C2100" s="14">
        <v>2</v>
      </c>
      <c r="D2100" s="14">
        <v>12</v>
      </c>
      <c r="E2100" s="14">
        <v>59.73</v>
      </c>
    </row>
    <row r="2101" spans="2:5">
      <c r="B2101" s="14">
        <v>2009</v>
      </c>
      <c r="C2101" s="14">
        <v>2</v>
      </c>
      <c r="D2101" s="14">
        <v>13</v>
      </c>
      <c r="E2101" s="14">
        <v>75</v>
      </c>
    </row>
    <row r="2102" spans="2:5">
      <c r="B2102" s="14">
        <v>2009</v>
      </c>
      <c r="C2102" s="14">
        <v>2</v>
      </c>
      <c r="D2102" s="14">
        <v>14</v>
      </c>
      <c r="E2102" s="14">
        <v>47.68</v>
      </c>
    </row>
    <row r="2103" spans="2:5">
      <c r="B2103" s="14">
        <v>2009</v>
      </c>
      <c r="C2103" s="14">
        <v>3</v>
      </c>
      <c r="D2103" s="14">
        <v>1</v>
      </c>
      <c r="E2103" s="14">
        <v>26.31</v>
      </c>
    </row>
    <row r="2104" spans="2:5">
      <c r="B2104" s="14">
        <v>2009</v>
      </c>
      <c r="C2104" s="14">
        <v>3</v>
      </c>
      <c r="D2104" s="14">
        <v>2</v>
      </c>
      <c r="E2104" s="14">
        <v>26.59</v>
      </c>
    </row>
    <row r="2105" spans="2:5">
      <c r="B2105" s="14">
        <v>2009</v>
      </c>
      <c r="C2105" s="14">
        <v>3</v>
      </c>
      <c r="D2105" s="14">
        <v>3</v>
      </c>
      <c r="E2105" s="14">
        <v>32.61</v>
      </c>
    </row>
    <row r="2106" spans="2:5">
      <c r="B2106" s="14">
        <v>2009</v>
      </c>
      <c r="C2106" s="14">
        <v>3</v>
      </c>
      <c r="D2106" s="14">
        <v>4</v>
      </c>
      <c r="E2106" s="14">
        <v>42.67</v>
      </c>
    </row>
    <row r="2107" spans="2:5">
      <c r="B2107" s="14">
        <v>2009</v>
      </c>
      <c r="C2107" s="14">
        <v>3</v>
      </c>
      <c r="D2107" s="14">
        <v>5</v>
      </c>
      <c r="E2107" s="14">
        <v>52.16</v>
      </c>
    </row>
    <row r="2108" spans="2:5">
      <c r="B2108" s="14">
        <v>2009</v>
      </c>
      <c r="C2108" s="14">
        <v>3</v>
      </c>
      <c r="D2108" s="14">
        <v>6</v>
      </c>
      <c r="E2108" s="14">
        <v>62.15</v>
      </c>
    </row>
    <row r="2109" spans="2:5">
      <c r="B2109" s="14">
        <v>2009</v>
      </c>
      <c r="C2109" s="14">
        <v>3</v>
      </c>
      <c r="D2109" s="14">
        <v>7</v>
      </c>
      <c r="E2109" s="14">
        <v>80.36</v>
      </c>
    </row>
    <row r="2110" spans="2:5">
      <c r="B2110" s="14">
        <v>2009</v>
      </c>
      <c r="C2110" s="14">
        <v>3</v>
      </c>
      <c r="D2110" s="14">
        <v>8</v>
      </c>
      <c r="E2110" s="14">
        <v>53.01</v>
      </c>
    </row>
    <row r="2111" spans="2:5">
      <c r="B2111" s="14">
        <v>2009</v>
      </c>
      <c r="C2111" s="14">
        <v>3</v>
      </c>
      <c r="D2111" s="14">
        <v>9</v>
      </c>
      <c r="E2111" s="14">
        <v>52.62</v>
      </c>
    </row>
    <row r="2112" spans="2:5">
      <c r="B2112" s="14">
        <v>2009</v>
      </c>
      <c r="C2112" s="14">
        <v>3</v>
      </c>
      <c r="D2112" s="14">
        <v>10</v>
      </c>
      <c r="E2112" s="14">
        <v>58.02</v>
      </c>
    </row>
    <row r="2113" spans="2:5">
      <c r="B2113" s="14">
        <v>2009</v>
      </c>
      <c r="C2113" s="14">
        <v>3</v>
      </c>
      <c r="D2113" s="14">
        <v>11</v>
      </c>
      <c r="E2113" s="14">
        <v>64.2</v>
      </c>
    </row>
    <row r="2114" spans="2:5">
      <c r="B2114" s="14">
        <v>2009</v>
      </c>
      <c r="C2114" s="14">
        <v>3</v>
      </c>
      <c r="D2114" s="14">
        <v>12</v>
      </c>
      <c r="E2114" s="14">
        <v>52.55</v>
      </c>
    </row>
    <row r="2115" spans="2:5">
      <c r="B2115" s="14">
        <v>2009</v>
      </c>
      <c r="C2115" s="14">
        <v>3</v>
      </c>
      <c r="D2115" s="14">
        <v>13</v>
      </c>
      <c r="E2115" s="14">
        <v>72.900000000000006</v>
      </c>
    </row>
    <row r="2116" spans="2:5">
      <c r="B2116" s="14">
        <v>2009</v>
      </c>
      <c r="C2116" s="14">
        <v>3</v>
      </c>
      <c r="D2116" s="14">
        <v>14</v>
      </c>
      <c r="E2116" s="14">
        <v>47.54</v>
      </c>
    </row>
    <row r="2117" spans="2:5">
      <c r="B2117" s="14">
        <v>2009</v>
      </c>
      <c r="C2117" s="14">
        <v>4</v>
      </c>
      <c r="D2117" s="14">
        <v>1</v>
      </c>
      <c r="E2117" s="14">
        <v>21.31</v>
      </c>
    </row>
    <row r="2118" spans="2:5">
      <c r="B2118" s="14">
        <v>2009</v>
      </c>
      <c r="C2118" s="14">
        <v>4</v>
      </c>
      <c r="D2118" s="14">
        <v>2</v>
      </c>
      <c r="E2118" s="14">
        <v>22.07</v>
      </c>
    </row>
    <row r="2119" spans="2:5">
      <c r="B2119" s="14">
        <v>2009</v>
      </c>
      <c r="C2119" s="14">
        <v>4</v>
      </c>
      <c r="D2119" s="14">
        <v>3</v>
      </c>
      <c r="E2119" s="14">
        <v>29.96</v>
      </c>
    </row>
    <row r="2120" spans="2:5">
      <c r="B2120" s="14">
        <v>2009</v>
      </c>
      <c r="C2120" s="14">
        <v>4</v>
      </c>
      <c r="D2120" s="14">
        <v>4</v>
      </c>
      <c r="E2120" s="14">
        <v>42.21</v>
      </c>
    </row>
    <row r="2121" spans="2:5">
      <c r="B2121" s="14">
        <v>2009</v>
      </c>
      <c r="C2121" s="14">
        <v>4</v>
      </c>
      <c r="D2121" s="14">
        <v>5</v>
      </c>
      <c r="E2121" s="14">
        <v>42.21</v>
      </c>
    </row>
    <row r="2122" spans="2:5">
      <c r="B2122" s="14">
        <v>2009</v>
      </c>
      <c r="C2122" s="14">
        <v>4</v>
      </c>
      <c r="D2122" s="14">
        <v>6</v>
      </c>
      <c r="E2122" s="14">
        <v>58.11</v>
      </c>
    </row>
    <row r="2123" spans="2:5">
      <c r="B2123" s="14">
        <v>2009</v>
      </c>
      <c r="C2123" s="14">
        <v>4</v>
      </c>
      <c r="D2123" s="14">
        <v>7</v>
      </c>
      <c r="E2123" s="14">
        <v>71.63</v>
      </c>
    </row>
    <row r="2124" spans="2:5">
      <c r="B2124" s="14">
        <v>2009</v>
      </c>
      <c r="C2124" s="14">
        <v>4</v>
      </c>
      <c r="D2124" s="14">
        <v>8</v>
      </c>
      <c r="E2124" s="14">
        <v>49.23</v>
      </c>
    </row>
    <row r="2125" spans="2:5">
      <c r="B2125" s="14">
        <v>2009</v>
      </c>
      <c r="C2125" s="14">
        <v>4</v>
      </c>
      <c r="D2125" s="14">
        <v>9</v>
      </c>
      <c r="E2125" s="14">
        <v>45.79</v>
      </c>
    </row>
    <row r="2126" spans="2:5">
      <c r="B2126" s="14">
        <v>2009</v>
      </c>
      <c r="C2126" s="14">
        <v>4</v>
      </c>
      <c r="D2126" s="14">
        <v>10</v>
      </c>
      <c r="E2126" s="14">
        <v>55.13</v>
      </c>
    </row>
    <row r="2127" spans="2:5">
      <c r="B2127" s="14">
        <v>2009</v>
      </c>
      <c r="C2127" s="14">
        <v>4</v>
      </c>
      <c r="D2127" s="14">
        <v>11</v>
      </c>
      <c r="E2127" s="14">
        <v>45.37</v>
      </c>
    </row>
    <row r="2128" spans="2:5">
      <c r="B2128" s="14">
        <v>2009</v>
      </c>
      <c r="C2128" s="14">
        <v>4</v>
      </c>
      <c r="D2128" s="14">
        <v>12</v>
      </c>
      <c r="E2128" s="14">
        <v>51.28</v>
      </c>
    </row>
    <row r="2129" spans="2:5">
      <c r="B2129" s="14">
        <v>2009</v>
      </c>
      <c r="C2129" s="14">
        <v>4</v>
      </c>
      <c r="D2129" s="14">
        <v>13</v>
      </c>
      <c r="E2129" s="14">
        <v>69.599999999999994</v>
      </c>
    </row>
    <row r="2130" spans="2:5">
      <c r="B2130" s="14">
        <v>2009</v>
      </c>
      <c r="C2130" s="14">
        <v>4</v>
      </c>
      <c r="D2130" s="14">
        <v>14</v>
      </c>
      <c r="E2130" s="14">
        <v>48.14</v>
      </c>
    </row>
    <row r="2131" spans="2:5">
      <c r="B2131" s="14">
        <v>2010</v>
      </c>
      <c r="C2131" s="14">
        <v>1</v>
      </c>
      <c r="D2131" s="14">
        <v>1</v>
      </c>
      <c r="E2131" s="14">
        <v>10.059728330976924</v>
      </c>
    </row>
    <row r="2132" spans="2:5">
      <c r="B2132" s="14">
        <v>2010</v>
      </c>
      <c r="C2132" s="14">
        <v>1</v>
      </c>
      <c r="D2132" s="14">
        <v>2</v>
      </c>
      <c r="E2132" s="14">
        <v>12.39746844885577</v>
      </c>
    </row>
    <row r="2133" spans="2:5">
      <c r="B2133" s="14">
        <v>2010</v>
      </c>
      <c r="C2133" s="14">
        <v>1</v>
      </c>
      <c r="D2133" s="14">
        <v>3</v>
      </c>
      <c r="E2133" s="14">
        <v>13.439480877899998</v>
      </c>
    </row>
    <row r="2134" spans="2:5">
      <c r="B2134" s="14">
        <v>2010</v>
      </c>
      <c r="C2134" s="14">
        <v>1</v>
      </c>
      <c r="D2134" s="14">
        <v>4</v>
      </c>
      <c r="E2134" s="14">
        <v>14.362053336674997</v>
      </c>
    </row>
    <row r="2135" spans="2:5">
      <c r="B2135" s="14">
        <v>2010</v>
      </c>
      <c r="C2135" s="14">
        <v>1</v>
      </c>
      <c r="D2135" s="14">
        <v>5</v>
      </c>
      <c r="E2135" s="14">
        <v>23.012226651721154</v>
      </c>
    </row>
    <row r="2136" spans="2:5">
      <c r="B2136" s="14">
        <v>2010</v>
      </c>
      <c r="C2136" s="14">
        <v>1</v>
      </c>
      <c r="D2136" s="14">
        <v>6</v>
      </c>
      <c r="E2136" s="14">
        <v>25.359217426696148</v>
      </c>
    </row>
    <row r="2137" spans="2:5">
      <c r="B2137" s="14">
        <v>2010</v>
      </c>
      <c r="C2137" s="14">
        <v>1</v>
      </c>
      <c r="D2137" s="14">
        <v>7</v>
      </c>
      <c r="E2137" s="14">
        <v>31.135488759692308</v>
      </c>
    </row>
    <row r="2138" spans="2:5">
      <c r="B2138" s="14">
        <v>2010</v>
      </c>
      <c r="C2138" s="14">
        <v>1</v>
      </c>
      <c r="D2138" s="14">
        <v>8</v>
      </c>
      <c r="E2138" s="14">
        <v>17.660738746644235</v>
      </c>
    </row>
    <row r="2139" spans="2:5">
      <c r="B2139" s="14">
        <v>2010</v>
      </c>
      <c r="C2139" s="14">
        <v>1</v>
      </c>
      <c r="D2139" s="14">
        <v>9</v>
      </c>
      <c r="E2139" s="14">
        <v>20.645168128199998</v>
      </c>
    </row>
    <row r="2140" spans="2:5">
      <c r="B2140" s="14">
        <v>2010</v>
      </c>
      <c r="C2140" s="14">
        <v>1</v>
      </c>
      <c r="D2140" s="14">
        <v>10</v>
      </c>
      <c r="E2140" s="14">
        <v>21.079991595807694</v>
      </c>
    </row>
    <row r="2141" spans="2:5">
      <c r="B2141" s="14">
        <v>2010</v>
      </c>
      <c r="C2141" s="14">
        <v>1</v>
      </c>
      <c r="D2141" s="14">
        <v>11</v>
      </c>
      <c r="E2141" s="14">
        <v>22.081464843836542</v>
      </c>
    </row>
    <row r="2142" spans="2:5">
      <c r="B2142" s="14">
        <v>2010</v>
      </c>
      <c r="C2142" s="14">
        <v>1</v>
      </c>
      <c r="D2142" s="14">
        <v>12</v>
      </c>
      <c r="E2142" s="14">
        <v>23.027642730484619</v>
      </c>
    </row>
    <row r="2143" spans="2:5">
      <c r="B2143" s="14">
        <v>2010</v>
      </c>
      <c r="C2143" s="14">
        <v>1</v>
      </c>
      <c r="D2143" s="14">
        <v>13</v>
      </c>
      <c r="E2143" s="14">
        <v>27.388855733694228</v>
      </c>
    </row>
    <row r="2144" spans="2:5">
      <c r="B2144" s="14">
        <v>2010</v>
      </c>
      <c r="C2144" s="14">
        <v>1</v>
      </c>
      <c r="D2144" s="14">
        <v>14</v>
      </c>
      <c r="E2144" s="14">
        <v>15.94240463931923</v>
      </c>
    </row>
    <row r="2145" spans="2:5">
      <c r="B2145" s="14">
        <v>2010</v>
      </c>
      <c r="C2145" s="14">
        <v>2</v>
      </c>
      <c r="D2145" s="14">
        <v>1</v>
      </c>
      <c r="E2145" s="14">
        <v>12.136767568199998</v>
      </c>
    </row>
    <row r="2146" spans="2:5">
      <c r="B2146" s="14">
        <v>2010</v>
      </c>
      <c r="C2146" s="14">
        <v>2</v>
      </c>
      <c r="D2146" s="14">
        <v>2</v>
      </c>
      <c r="E2146" s="14">
        <v>9.5486076971999996</v>
      </c>
    </row>
    <row r="2147" spans="2:5">
      <c r="B2147" s="14">
        <v>2010</v>
      </c>
      <c r="C2147" s="14">
        <v>2</v>
      </c>
      <c r="D2147" s="14">
        <v>3</v>
      </c>
      <c r="E2147" s="14">
        <v>15.005895656971154</v>
      </c>
    </row>
    <row r="2148" spans="2:5">
      <c r="B2148" s="14">
        <v>2010</v>
      </c>
      <c r="C2148" s="14">
        <v>2</v>
      </c>
      <c r="D2148" s="14">
        <v>4</v>
      </c>
      <c r="E2148" s="14">
        <v>23.579714074188459</v>
      </c>
    </row>
    <row r="2149" spans="2:5">
      <c r="B2149" s="14">
        <v>2010</v>
      </c>
      <c r="C2149" s="14">
        <v>2</v>
      </c>
      <c r="D2149" s="14">
        <v>5</v>
      </c>
      <c r="E2149" s="14">
        <v>20.57623447846154</v>
      </c>
    </row>
    <row r="2150" spans="2:5">
      <c r="B2150" s="14">
        <v>2010</v>
      </c>
      <c r="C2150" s="14">
        <v>2</v>
      </c>
      <c r="D2150" s="14">
        <v>6</v>
      </c>
      <c r="E2150" s="14">
        <v>30.727904834423075</v>
      </c>
    </row>
    <row r="2151" spans="2:5">
      <c r="B2151" s="14">
        <v>2010</v>
      </c>
      <c r="C2151" s="14">
        <v>2</v>
      </c>
      <c r="D2151" s="14">
        <v>7</v>
      </c>
      <c r="E2151" s="14">
        <v>29.949258584215382</v>
      </c>
    </row>
    <row r="2152" spans="2:5">
      <c r="B2152" s="14">
        <v>2010</v>
      </c>
      <c r="C2152" s="14">
        <v>2</v>
      </c>
      <c r="D2152" s="14">
        <v>8</v>
      </c>
      <c r="E2152" s="14">
        <v>28.614300286084621</v>
      </c>
    </row>
    <row r="2153" spans="2:5">
      <c r="B2153" s="14">
        <v>2010</v>
      </c>
      <c r="C2153" s="14">
        <v>2</v>
      </c>
      <c r="D2153" s="14">
        <v>9</v>
      </c>
      <c r="E2153" s="14">
        <v>26.851812516692306</v>
      </c>
    </row>
    <row r="2154" spans="2:5">
      <c r="B2154" s="14">
        <v>2010</v>
      </c>
      <c r="C2154" s="14">
        <v>2</v>
      </c>
      <c r="D2154" s="14">
        <v>10</v>
      </c>
      <c r="E2154" s="14">
        <v>24.469872772569236</v>
      </c>
    </row>
    <row r="2155" spans="2:5">
      <c r="B2155" s="14">
        <v>2010</v>
      </c>
      <c r="C2155" s="14">
        <v>2</v>
      </c>
      <c r="D2155" s="14">
        <v>11</v>
      </c>
      <c r="E2155" s="14">
        <v>22.811483484900002</v>
      </c>
    </row>
    <row r="2156" spans="2:5">
      <c r="B2156" s="14">
        <v>2010</v>
      </c>
      <c r="C2156" s="14">
        <v>2</v>
      </c>
      <c r="D2156" s="14">
        <v>12</v>
      </c>
      <c r="E2156" s="14">
        <v>26.283733631100006</v>
      </c>
    </row>
    <row r="2157" spans="2:5">
      <c r="B2157" s="14">
        <v>2010</v>
      </c>
      <c r="C2157" s="14">
        <v>2</v>
      </c>
      <c r="D2157" s="14">
        <v>13</v>
      </c>
      <c r="E2157" s="14">
        <v>31.290660947699998</v>
      </c>
    </row>
    <row r="2158" spans="2:5">
      <c r="B2158" s="14">
        <v>2010</v>
      </c>
      <c r="C2158" s="14">
        <v>2</v>
      </c>
      <c r="D2158" s="14">
        <v>14</v>
      </c>
      <c r="E2158" s="14">
        <v>27.25172680344231</v>
      </c>
    </row>
    <row r="2159" spans="2:5">
      <c r="B2159" s="14">
        <v>2010</v>
      </c>
      <c r="C2159" s="14">
        <v>3</v>
      </c>
      <c r="D2159" s="14">
        <v>1</v>
      </c>
      <c r="E2159" s="14">
        <v>18.513363901915383</v>
      </c>
    </row>
    <row r="2160" spans="2:5">
      <c r="B2160" s="14">
        <v>2010</v>
      </c>
      <c r="C2160" s="14">
        <v>3</v>
      </c>
      <c r="D2160" s="14">
        <v>2</v>
      </c>
      <c r="E2160" s="14">
        <v>15.187565658946152</v>
      </c>
    </row>
    <row r="2161" spans="2:5">
      <c r="B2161" s="14">
        <v>2010</v>
      </c>
      <c r="C2161" s="14">
        <v>3</v>
      </c>
      <c r="D2161" s="14">
        <v>3</v>
      </c>
      <c r="E2161" s="14">
        <v>14.669808089538463</v>
      </c>
    </row>
    <row r="2162" spans="2:5">
      <c r="B2162" s="14">
        <v>2010</v>
      </c>
      <c r="C2162" s="14">
        <v>3</v>
      </c>
      <c r="D2162" s="14">
        <v>4</v>
      </c>
      <c r="E2162" s="14">
        <v>22.22335254073846</v>
      </c>
    </row>
    <row r="2163" spans="2:5">
      <c r="B2163" s="14">
        <v>2010</v>
      </c>
      <c r="C2163" s="14">
        <v>3</v>
      </c>
      <c r="D2163" s="14">
        <v>5</v>
      </c>
      <c r="E2163" s="14">
        <v>25.805882843653841</v>
      </c>
    </row>
    <row r="2164" spans="2:5">
      <c r="B2164" s="14">
        <v>2010</v>
      </c>
      <c r="C2164" s="14">
        <v>3</v>
      </c>
      <c r="D2164" s="14">
        <v>6</v>
      </c>
      <c r="E2164" s="14">
        <v>26.959147041496156</v>
      </c>
    </row>
    <row r="2165" spans="2:5">
      <c r="B2165" s="14">
        <v>2010</v>
      </c>
      <c r="C2165" s="14">
        <v>3</v>
      </c>
      <c r="D2165" s="14">
        <v>7</v>
      </c>
      <c r="E2165" s="14">
        <v>33.414722677176918</v>
      </c>
    </row>
    <row r="2166" spans="2:5">
      <c r="B2166" s="14">
        <v>2010</v>
      </c>
      <c r="C2166" s="14">
        <v>3</v>
      </c>
      <c r="D2166" s="14">
        <v>8</v>
      </c>
      <c r="E2166" s="14">
        <v>28.351904571692309</v>
      </c>
    </row>
    <row r="2167" spans="2:5">
      <c r="B2167" s="14">
        <v>2010</v>
      </c>
      <c r="C2167" s="14">
        <v>3</v>
      </c>
      <c r="D2167" s="14">
        <v>9</v>
      </c>
      <c r="E2167" s="14">
        <v>25.365834165565385</v>
      </c>
    </row>
    <row r="2168" spans="2:5">
      <c r="B2168" s="14">
        <v>2010</v>
      </c>
      <c r="C2168" s="14">
        <v>3</v>
      </c>
      <c r="D2168" s="14">
        <v>10</v>
      </c>
      <c r="E2168" s="14">
        <v>24.20277996662308</v>
      </c>
    </row>
    <row r="2169" spans="2:5">
      <c r="B2169" s="14">
        <v>2010</v>
      </c>
      <c r="C2169" s="14">
        <v>3</v>
      </c>
      <c r="D2169" s="14">
        <v>11</v>
      </c>
      <c r="E2169" s="14">
        <v>24.609064312800001</v>
      </c>
    </row>
    <row r="2170" spans="2:5">
      <c r="B2170" s="14">
        <v>2010</v>
      </c>
      <c r="C2170" s="14">
        <v>3</v>
      </c>
      <c r="D2170" s="14">
        <v>12</v>
      </c>
      <c r="E2170" s="14">
        <v>25.342283673553847</v>
      </c>
    </row>
    <row r="2171" spans="2:5">
      <c r="B2171" s="14">
        <v>2010</v>
      </c>
      <c r="C2171" s="14">
        <v>3</v>
      </c>
      <c r="D2171" s="14">
        <v>13</v>
      </c>
      <c r="E2171" s="14">
        <v>31.834747559111534</v>
      </c>
    </row>
    <row r="2172" spans="2:5">
      <c r="B2172" s="14">
        <v>2010</v>
      </c>
      <c r="C2172" s="14">
        <v>3</v>
      </c>
      <c r="D2172" s="14">
        <v>14</v>
      </c>
      <c r="E2172" s="14">
        <v>26.883445281888459</v>
      </c>
    </row>
    <row r="2173" spans="2:5">
      <c r="B2173" s="14">
        <v>2010</v>
      </c>
      <c r="C2173" s="14">
        <v>4</v>
      </c>
      <c r="D2173" s="14">
        <v>1</v>
      </c>
      <c r="E2173" s="14">
        <v>14.079101543099998</v>
      </c>
    </row>
    <row r="2174" spans="2:5">
      <c r="B2174" s="14">
        <v>2010</v>
      </c>
      <c r="C2174" s="14">
        <v>4</v>
      </c>
      <c r="D2174" s="14">
        <v>2</v>
      </c>
      <c r="E2174" s="14">
        <v>14.948307801899999</v>
      </c>
    </row>
    <row r="2175" spans="2:5">
      <c r="B2175" s="14">
        <v>2010</v>
      </c>
      <c r="C2175" s="14">
        <v>4</v>
      </c>
      <c r="D2175" s="14">
        <v>3</v>
      </c>
      <c r="E2175" s="14">
        <v>18.421171298030767</v>
      </c>
    </row>
    <row r="2176" spans="2:5">
      <c r="B2176" s="14">
        <v>2010</v>
      </c>
      <c r="C2176" s="14">
        <v>4</v>
      </c>
      <c r="D2176" s="14">
        <v>4</v>
      </c>
      <c r="E2176" s="14">
        <v>22.396749652644235</v>
      </c>
    </row>
    <row r="2177" spans="2:5">
      <c r="B2177" s="14">
        <v>2010</v>
      </c>
      <c r="C2177" s="14">
        <v>4</v>
      </c>
      <c r="D2177" s="14">
        <v>5</v>
      </c>
      <c r="E2177" s="14">
        <v>24.457684349492304</v>
      </c>
    </row>
    <row r="2178" spans="2:5">
      <c r="B2178" s="14">
        <v>2010</v>
      </c>
      <c r="C2178" s="14">
        <v>4</v>
      </c>
      <c r="D2178" s="14">
        <v>6</v>
      </c>
      <c r="E2178" s="14">
        <v>31.074835865953844</v>
      </c>
    </row>
    <row r="2179" spans="2:5">
      <c r="B2179" s="14">
        <v>2010</v>
      </c>
      <c r="C2179" s="14">
        <v>4</v>
      </c>
      <c r="D2179" s="14">
        <v>7</v>
      </c>
      <c r="E2179" s="14">
        <v>30.808699503576921</v>
      </c>
    </row>
    <row r="2180" spans="2:5">
      <c r="B2180" s="14">
        <v>2010</v>
      </c>
      <c r="C2180" s="14">
        <v>4</v>
      </c>
      <c r="D2180" s="14">
        <v>8</v>
      </c>
      <c r="E2180" s="14">
        <v>24.173378020021158</v>
      </c>
    </row>
    <row r="2181" spans="2:5">
      <c r="B2181" s="14">
        <v>2010</v>
      </c>
      <c r="C2181" s="14">
        <v>4</v>
      </c>
      <c r="D2181" s="14">
        <v>9</v>
      </c>
      <c r="E2181" s="14">
        <v>23.883008879907695</v>
      </c>
    </row>
    <row r="2182" spans="2:5">
      <c r="B2182" s="14">
        <v>2010</v>
      </c>
      <c r="C2182" s="14">
        <v>4</v>
      </c>
      <c r="D2182" s="14">
        <v>10</v>
      </c>
      <c r="E2182" s="14">
        <v>28.00988369875385</v>
      </c>
    </row>
    <row r="2183" spans="2:5">
      <c r="B2183" s="14">
        <v>2010</v>
      </c>
      <c r="C2183" s="14">
        <v>4</v>
      </c>
      <c r="D2183" s="14">
        <v>11</v>
      </c>
      <c r="E2183" s="14">
        <v>22.919730179140387</v>
      </c>
    </row>
    <row r="2184" spans="2:5">
      <c r="B2184" s="14">
        <v>2010</v>
      </c>
      <c r="C2184" s="14">
        <v>4</v>
      </c>
      <c r="D2184" s="14">
        <v>12</v>
      </c>
      <c r="E2184" s="14">
        <v>24.617420180480774</v>
      </c>
    </row>
    <row r="2185" spans="2:5">
      <c r="B2185" s="14">
        <v>2010</v>
      </c>
      <c r="C2185" s="14">
        <v>4</v>
      </c>
      <c r="D2185" s="14">
        <v>13</v>
      </c>
      <c r="E2185" s="14">
        <v>34.437120928269223</v>
      </c>
    </row>
    <row r="2186" spans="2:5">
      <c r="B2186" s="14">
        <v>2010</v>
      </c>
      <c r="C2186" s="14">
        <v>4</v>
      </c>
      <c r="D2186" s="14">
        <v>14</v>
      </c>
      <c r="E2186" s="14">
        <v>22.610875435753844</v>
      </c>
    </row>
    <row r="2187" spans="2:5">
      <c r="B2187" s="14">
        <v>2011</v>
      </c>
      <c r="C2187" s="14">
        <v>1</v>
      </c>
      <c r="D2187" s="14">
        <v>1</v>
      </c>
      <c r="E2187" s="14">
        <v>29.133418443715389</v>
      </c>
    </row>
    <row r="2188" spans="2:5">
      <c r="B2188" s="14">
        <v>2011</v>
      </c>
      <c r="C2188" s="14">
        <v>1</v>
      </c>
      <c r="D2188" s="14">
        <v>2</v>
      </c>
      <c r="E2188" s="14">
        <v>22.443896766288464</v>
      </c>
    </row>
    <row r="2189" spans="2:5">
      <c r="B2189" s="14">
        <v>2011</v>
      </c>
      <c r="C2189" s="14">
        <v>1</v>
      </c>
      <c r="D2189" s="14">
        <v>3</v>
      </c>
      <c r="E2189" s="14">
        <v>37.073692872276922</v>
      </c>
    </row>
    <row r="2190" spans="2:5">
      <c r="B2190" s="14">
        <v>2011</v>
      </c>
      <c r="C2190" s="14">
        <v>1</v>
      </c>
      <c r="D2190" s="14">
        <v>4</v>
      </c>
      <c r="E2190" s="14">
        <v>34.883346322211544</v>
      </c>
    </row>
    <row r="2191" spans="2:5">
      <c r="B2191" s="14">
        <v>2011</v>
      </c>
      <c r="C2191" s="14">
        <v>1</v>
      </c>
      <c r="D2191" s="14">
        <v>5</v>
      </c>
      <c r="E2191" s="14">
        <v>38.145895198061538</v>
      </c>
    </row>
    <row r="2192" spans="2:5">
      <c r="B2192" s="14">
        <v>2011</v>
      </c>
      <c r="C2192" s="14">
        <v>1</v>
      </c>
      <c r="D2192" s="14">
        <v>6</v>
      </c>
      <c r="E2192" s="14">
        <v>35.149435484815385</v>
      </c>
    </row>
    <row r="2193" spans="2:5">
      <c r="B2193" s="14">
        <v>2011</v>
      </c>
      <c r="C2193" s="14">
        <v>1</v>
      </c>
      <c r="D2193" s="14">
        <v>7</v>
      </c>
      <c r="E2193" s="14">
        <v>34.831910527615385</v>
      </c>
    </row>
    <row r="2194" spans="2:5">
      <c r="B2194" s="14">
        <v>2011</v>
      </c>
      <c r="C2194" s="14">
        <v>1</v>
      </c>
      <c r="D2194" s="14">
        <v>8</v>
      </c>
      <c r="E2194" s="14">
        <v>48.576182132838461</v>
      </c>
    </row>
    <row r="2195" spans="2:5">
      <c r="B2195" s="14">
        <v>2011</v>
      </c>
      <c r="C2195" s="14">
        <v>1</v>
      </c>
      <c r="D2195" s="14">
        <v>9</v>
      </c>
      <c r="E2195" s="14">
        <v>35.772077768815386</v>
      </c>
    </row>
    <row r="2196" spans="2:5">
      <c r="B2196" s="14">
        <v>2011</v>
      </c>
      <c r="C2196" s="14">
        <v>1</v>
      </c>
      <c r="D2196" s="14">
        <v>10</v>
      </c>
      <c r="E2196" s="14">
        <v>37.863438156034618</v>
      </c>
    </row>
    <row r="2197" spans="2:5">
      <c r="B2197" s="14">
        <v>2011</v>
      </c>
      <c r="C2197" s="14">
        <v>1</v>
      </c>
      <c r="D2197" s="14">
        <v>11</v>
      </c>
      <c r="E2197" s="14">
        <v>47.256714118350004</v>
      </c>
    </row>
    <row r="2198" spans="2:5">
      <c r="B2198" s="14">
        <v>2011</v>
      </c>
      <c r="C2198" s="14">
        <v>1</v>
      </c>
      <c r="D2198" s="14">
        <v>12</v>
      </c>
      <c r="E2198" s="14">
        <v>48.480499912223074</v>
      </c>
    </row>
    <row r="2199" spans="2:5">
      <c r="B2199" s="14">
        <v>2011</v>
      </c>
      <c r="C2199" s="14">
        <v>1</v>
      </c>
      <c r="D2199" s="14">
        <v>13</v>
      </c>
      <c r="E2199" s="14">
        <v>47.885291896326933</v>
      </c>
    </row>
    <row r="2200" spans="2:5">
      <c r="B2200" s="14">
        <v>2011</v>
      </c>
      <c r="C2200" s="14">
        <v>1</v>
      </c>
      <c r="D2200" s="14">
        <v>14</v>
      </c>
      <c r="E2200" s="14">
        <v>38.615266218946161</v>
      </c>
    </row>
    <row r="2201" spans="2:5">
      <c r="B2201" s="14">
        <v>2011</v>
      </c>
      <c r="C2201" s="14">
        <v>2</v>
      </c>
      <c r="D2201" s="14">
        <v>1</v>
      </c>
      <c r="E2201" s="14">
        <v>25.520706212607692</v>
      </c>
    </row>
    <row r="2202" spans="2:5">
      <c r="B2202" s="14">
        <v>2011</v>
      </c>
      <c r="C2202" s="14">
        <v>2</v>
      </c>
      <c r="D2202" s="14">
        <v>2</v>
      </c>
      <c r="E2202" s="14">
        <v>29.415428526634614</v>
      </c>
    </row>
    <row r="2203" spans="2:5">
      <c r="B2203" s="14">
        <v>2011</v>
      </c>
      <c r="C2203" s="14">
        <v>2</v>
      </c>
      <c r="D2203" s="14">
        <v>3</v>
      </c>
      <c r="E2203" s="14">
        <v>30.320720258019232</v>
      </c>
    </row>
    <row r="2204" spans="2:5">
      <c r="B2204" s="14">
        <v>2011</v>
      </c>
      <c r="C2204" s="14">
        <v>2</v>
      </c>
      <c r="D2204" s="14">
        <v>4</v>
      </c>
      <c r="E2204" s="14">
        <v>41.70863863066154</v>
      </c>
    </row>
    <row r="2205" spans="2:5">
      <c r="B2205" s="14">
        <v>2011</v>
      </c>
      <c r="C2205" s="14">
        <v>2</v>
      </c>
      <c r="D2205" s="14">
        <v>5</v>
      </c>
      <c r="E2205" s="14">
        <v>45.875317362853849</v>
      </c>
    </row>
    <row r="2206" spans="2:5">
      <c r="B2206" s="14">
        <v>2011</v>
      </c>
      <c r="C2206" s="14">
        <v>2</v>
      </c>
      <c r="D2206" s="14">
        <v>6</v>
      </c>
      <c r="E2206" s="14">
        <v>47.451995060123089</v>
      </c>
    </row>
    <row r="2207" spans="2:5">
      <c r="B2207" s="14">
        <v>2011</v>
      </c>
      <c r="C2207" s="14">
        <v>2</v>
      </c>
      <c r="D2207" s="14">
        <v>7</v>
      </c>
      <c r="E2207" s="14">
        <v>48.133414703423085</v>
      </c>
    </row>
    <row r="2208" spans="2:5">
      <c r="B2208" s="14">
        <v>2011</v>
      </c>
      <c r="C2208" s="14">
        <v>2</v>
      </c>
      <c r="D2208" s="14">
        <v>8</v>
      </c>
      <c r="E2208" s="14">
        <v>41.67890705423077</v>
      </c>
    </row>
    <row r="2209" spans="2:5">
      <c r="B2209" s="14">
        <v>2011</v>
      </c>
      <c r="C2209" s="14">
        <v>2</v>
      </c>
      <c r="D2209" s="14">
        <v>9</v>
      </c>
      <c r="E2209" s="14">
        <v>49.90335739404231</v>
      </c>
    </row>
    <row r="2210" spans="2:5">
      <c r="B2210" s="14">
        <v>2011</v>
      </c>
      <c r="C2210" s="14">
        <v>2</v>
      </c>
      <c r="D2210" s="14">
        <v>10</v>
      </c>
      <c r="E2210" s="14">
        <v>42.089939997473081</v>
      </c>
    </row>
    <row r="2211" spans="2:5">
      <c r="B2211" s="14">
        <v>2011</v>
      </c>
      <c r="C2211" s="14">
        <v>2</v>
      </c>
      <c r="D2211" s="14">
        <v>11</v>
      </c>
      <c r="E2211" s="14">
        <v>47.432162636100003</v>
      </c>
    </row>
    <row r="2212" spans="2:5">
      <c r="B2212" s="14">
        <v>2011</v>
      </c>
      <c r="C2212" s="14">
        <v>2</v>
      </c>
      <c r="D2212" s="14">
        <v>12</v>
      </c>
      <c r="E2212" s="14">
        <v>50.31384906240001</v>
      </c>
    </row>
    <row r="2213" spans="2:5">
      <c r="B2213" s="14">
        <v>2011</v>
      </c>
      <c r="C2213" s="14">
        <v>2</v>
      </c>
      <c r="D2213" s="14">
        <v>13</v>
      </c>
      <c r="E2213" s="14">
        <v>46.968523981373082</v>
      </c>
    </row>
    <row r="2214" spans="2:5">
      <c r="B2214" s="14">
        <v>2011</v>
      </c>
      <c r="C2214" s="14">
        <v>2</v>
      </c>
      <c r="D2214" s="14">
        <v>14</v>
      </c>
      <c r="E2214" s="14">
        <v>47.56961801713846</v>
      </c>
    </row>
    <row r="2215" spans="2:5">
      <c r="B2215" s="14">
        <v>2011</v>
      </c>
      <c r="C2215" s="14">
        <v>3</v>
      </c>
      <c r="D2215" s="14">
        <v>1</v>
      </c>
      <c r="E2215" s="14">
        <v>33.318065847634621</v>
      </c>
    </row>
    <row r="2216" spans="2:5">
      <c r="B2216" s="14">
        <v>2011</v>
      </c>
      <c r="C2216" s="14">
        <v>3</v>
      </c>
      <c r="D2216" s="14">
        <v>2</v>
      </c>
      <c r="E2216" s="14">
        <v>29.49924012369231</v>
      </c>
    </row>
    <row r="2217" spans="2:5">
      <c r="B2217" s="14">
        <v>2011</v>
      </c>
      <c r="C2217" s="14">
        <v>3</v>
      </c>
      <c r="D2217" s="14">
        <v>3</v>
      </c>
      <c r="E2217" s="14">
        <v>24.71555484166154</v>
      </c>
    </row>
    <row r="2218" spans="2:5">
      <c r="B2218" s="14">
        <v>2011</v>
      </c>
      <c r="C2218" s="14">
        <v>3</v>
      </c>
      <c r="D2218" s="14">
        <v>4</v>
      </c>
      <c r="E2218" s="14">
        <v>41.124254759584623</v>
      </c>
    </row>
    <row r="2219" spans="2:5">
      <c r="B2219" s="14">
        <v>2011</v>
      </c>
      <c r="C2219" s="14">
        <v>3</v>
      </c>
      <c r="D2219" s="14">
        <v>5</v>
      </c>
      <c r="E2219" s="14">
        <v>23.690206732499998</v>
      </c>
    </row>
    <row r="2220" spans="2:5">
      <c r="B2220" s="14">
        <v>2011</v>
      </c>
      <c r="C2220" s="14">
        <v>3</v>
      </c>
      <c r="D2220" s="14">
        <v>6</v>
      </c>
      <c r="E2220" s="14">
        <v>50.758979722338459</v>
      </c>
    </row>
    <row r="2221" spans="2:5">
      <c r="B2221" s="14">
        <v>2011</v>
      </c>
      <c r="C2221" s="14">
        <v>3</v>
      </c>
      <c r="D2221" s="14">
        <v>7</v>
      </c>
      <c r="E2221" s="14">
        <v>54.568066167449999</v>
      </c>
    </row>
    <row r="2222" spans="2:5">
      <c r="B2222" s="14">
        <v>2011</v>
      </c>
      <c r="C2222" s="14">
        <v>3</v>
      </c>
      <c r="D2222" s="14">
        <v>8</v>
      </c>
      <c r="E2222" s="14">
        <v>45.63564511198846</v>
      </c>
    </row>
    <row r="2223" spans="2:5">
      <c r="B2223" s="14">
        <v>2011</v>
      </c>
      <c r="C2223" s="14">
        <v>3</v>
      </c>
      <c r="D2223" s="14">
        <v>9</v>
      </c>
      <c r="E2223" s="14">
        <v>24.641860515334614</v>
      </c>
    </row>
    <row r="2224" spans="2:5">
      <c r="B2224" s="14">
        <v>2011</v>
      </c>
      <c r="C2224" s="14">
        <v>3</v>
      </c>
      <c r="D2224" s="14">
        <v>10</v>
      </c>
      <c r="E2224" s="14">
        <v>48.055223121230775</v>
      </c>
    </row>
    <row r="2225" spans="2:5">
      <c r="B2225" s="14">
        <v>2011</v>
      </c>
      <c r="C2225" s="14">
        <v>3</v>
      </c>
      <c r="D2225" s="14">
        <v>11</v>
      </c>
      <c r="E2225" s="14">
        <v>53.340852628800008</v>
      </c>
    </row>
    <row r="2226" spans="2:5">
      <c r="B2226" s="14">
        <v>2011</v>
      </c>
      <c r="C2226" s="14">
        <v>3</v>
      </c>
      <c r="D2226" s="14">
        <v>12</v>
      </c>
      <c r="E2226" s="14">
        <v>21.18762404169231</v>
      </c>
    </row>
    <row r="2227" spans="2:5">
      <c r="B2227" s="14">
        <v>2011</v>
      </c>
      <c r="C2227" s="14">
        <v>3</v>
      </c>
      <c r="D2227" s="14">
        <v>13</v>
      </c>
      <c r="E2227" s="14">
        <v>17.128648397976928</v>
      </c>
    </row>
    <row r="2228" spans="2:5">
      <c r="B2228" s="14">
        <v>2011</v>
      </c>
      <c r="C2228" s="14">
        <v>3</v>
      </c>
      <c r="D2228" s="14">
        <v>14</v>
      </c>
      <c r="E2228" s="14">
        <v>46.131890726180778</v>
      </c>
    </row>
    <row r="2229" spans="2:5">
      <c r="B2229" s="14">
        <v>2011</v>
      </c>
      <c r="C2229" s="14">
        <v>4</v>
      </c>
      <c r="D2229" s="14">
        <v>1</v>
      </c>
      <c r="E2229" s="14">
        <v>29.119384672442305</v>
      </c>
    </row>
    <row r="2230" spans="2:5">
      <c r="B2230" s="14">
        <v>2011</v>
      </c>
      <c r="C2230" s="14">
        <v>4</v>
      </c>
      <c r="D2230" s="14">
        <v>2</v>
      </c>
      <c r="E2230" s="14">
        <v>28.703862150784623</v>
      </c>
    </row>
    <row r="2231" spans="2:5">
      <c r="B2231" s="14">
        <v>2011</v>
      </c>
      <c r="C2231" s="14">
        <v>4</v>
      </c>
      <c r="D2231" s="14">
        <v>3</v>
      </c>
      <c r="E2231" s="14">
        <v>29.062981630523076</v>
      </c>
    </row>
    <row r="2232" spans="2:5">
      <c r="B2232" s="14">
        <v>2011</v>
      </c>
      <c r="C2232" s="14">
        <v>4</v>
      </c>
      <c r="D2232" s="14">
        <v>4</v>
      </c>
      <c r="E2232" s="14">
        <v>27.453935443846156</v>
      </c>
    </row>
    <row r="2233" spans="2:5">
      <c r="B2233" s="14">
        <v>2011</v>
      </c>
      <c r="C2233" s="14">
        <v>4</v>
      </c>
      <c r="D2233" s="14">
        <v>5</v>
      </c>
      <c r="E2233" s="14">
        <v>33.331150865353841</v>
      </c>
    </row>
    <row r="2234" spans="2:5">
      <c r="B2234" s="14">
        <v>2011</v>
      </c>
      <c r="C2234" s="14">
        <v>4</v>
      </c>
      <c r="D2234" s="14">
        <v>6</v>
      </c>
      <c r="E2234" s="14">
        <v>28.414221101411545</v>
      </c>
    </row>
    <row r="2235" spans="2:5">
      <c r="B2235" s="14">
        <v>2011</v>
      </c>
      <c r="C2235" s="14">
        <v>4</v>
      </c>
      <c r="D2235" s="14">
        <v>7</v>
      </c>
      <c r="E2235" s="14">
        <v>41.240431801038469</v>
      </c>
    </row>
    <row r="2236" spans="2:5">
      <c r="B2236" s="14">
        <v>2011</v>
      </c>
      <c r="C2236" s="14">
        <v>4</v>
      </c>
      <c r="D2236" s="14">
        <v>8</v>
      </c>
      <c r="E2236" s="14">
        <v>44.576609445415393</v>
      </c>
    </row>
    <row r="2237" spans="2:5">
      <c r="B2237" s="14">
        <v>2011</v>
      </c>
      <c r="C2237" s="14">
        <v>4</v>
      </c>
      <c r="D2237" s="14">
        <v>9</v>
      </c>
      <c r="E2237" s="14">
        <v>48.666586623853846</v>
      </c>
    </row>
    <row r="2238" spans="2:5">
      <c r="B2238" s="14">
        <v>2011</v>
      </c>
      <c r="C2238" s="14">
        <v>4</v>
      </c>
      <c r="D2238" s="14">
        <v>10</v>
      </c>
      <c r="E2238" s="14">
        <v>31.519658493865389</v>
      </c>
    </row>
    <row r="2239" spans="2:5">
      <c r="B2239" s="14">
        <v>2011</v>
      </c>
      <c r="C2239" s="14">
        <v>4</v>
      </c>
      <c r="D2239" s="14">
        <v>11</v>
      </c>
      <c r="E2239" s="14">
        <v>46.236044583553848</v>
      </c>
    </row>
    <row r="2240" spans="2:5">
      <c r="B2240" s="14">
        <v>2011</v>
      </c>
      <c r="C2240" s="14">
        <v>4</v>
      </c>
      <c r="D2240" s="14">
        <v>12</v>
      </c>
      <c r="E2240" s="14">
        <v>40.512284424276928</v>
      </c>
    </row>
    <row r="2241" spans="2:5">
      <c r="B2241" s="14">
        <v>2011</v>
      </c>
      <c r="C2241" s="14">
        <v>4</v>
      </c>
      <c r="D2241" s="14">
        <v>13</v>
      </c>
      <c r="E2241" s="14">
        <v>33.242085299838465</v>
      </c>
    </row>
    <row r="2242" spans="2:5">
      <c r="B2242" s="14">
        <v>2011</v>
      </c>
      <c r="C2242" s="14">
        <v>4</v>
      </c>
      <c r="D2242" s="14">
        <v>14</v>
      </c>
      <c r="E2242" s="14">
        <v>46.058375402134622</v>
      </c>
    </row>
    <row r="2243" spans="2:5">
      <c r="B2243" s="14">
        <v>2012</v>
      </c>
      <c r="C2243" s="14">
        <v>1</v>
      </c>
      <c r="D2243" s="14">
        <v>1</v>
      </c>
      <c r="E2243" s="14">
        <v>23.958224769599997</v>
      </c>
    </row>
    <row r="2244" spans="2:5">
      <c r="B2244" s="14">
        <v>2012</v>
      </c>
      <c r="C2244" s="14">
        <v>1</v>
      </c>
      <c r="D2244" s="14">
        <v>2</v>
      </c>
      <c r="E2244" s="14">
        <v>18.545333760778846</v>
      </c>
    </row>
    <row r="2245" spans="2:5">
      <c r="B2245" s="14">
        <v>2012</v>
      </c>
      <c r="C2245" s="14">
        <v>1</v>
      </c>
      <c r="D2245" s="14">
        <v>3</v>
      </c>
      <c r="E2245" s="14">
        <v>37.446629299199998</v>
      </c>
    </row>
    <row r="2246" spans="2:5">
      <c r="B2246" s="14">
        <v>2012</v>
      </c>
      <c r="C2246" s="14">
        <v>1</v>
      </c>
      <c r="D2246" s="14">
        <v>4</v>
      </c>
      <c r="E2246" s="14">
        <v>43.08296167356923</v>
      </c>
    </row>
    <row r="2247" spans="2:5">
      <c r="B2247" s="14">
        <v>2012</v>
      </c>
      <c r="C2247" s="14">
        <v>1</v>
      </c>
      <c r="D2247" s="14">
        <v>5</v>
      </c>
      <c r="E2247" s="14">
        <v>54.32236234558269</v>
      </c>
    </row>
    <row r="2248" spans="2:5">
      <c r="B2248" s="14">
        <v>2012</v>
      </c>
      <c r="C2248" s="14">
        <v>1</v>
      </c>
      <c r="D2248" s="14">
        <v>6</v>
      </c>
      <c r="E2248" s="14">
        <v>57.853465614069229</v>
      </c>
    </row>
    <row r="2249" spans="2:5">
      <c r="B2249" s="14">
        <v>2012</v>
      </c>
      <c r="C2249" s="14">
        <v>1</v>
      </c>
      <c r="D2249" s="14">
        <v>7</v>
      </c>
      <c r="E2249" s="14">
        <v>63.222782377932681</v>
      </c>
    </row>
    <row r="2250" spans="2:5">
      <c r="B2250" s="14">
        <v>2012</v>
      </c>
      <c r="C2250" s="14">
        <v>1</v>
      </c>
      <c r="D2250" s="14">
        <v>8</v>
      </c>
      <c r="E2250" s="14">
        <v>50.383580871651915</v>
      </c>
    </row>
    <row r="2251" spans="2:5">
      <c r="B2251" s="14">
        <v>2012</v>
      </c>
      <c r="C2251" s="14">
        <v>1</v>
      </c>
      <c r="D2251" s="14">
        <v>9</v>
      </c>
      <c r="E2251" s="14">
        <v>49.443157843200005</v>
      </c>
    </row>
    <row r="2252" spans="2:5">
      <c r="B2252" s="14">
        <v>2012</v>
      </c>
      <c r="C2252" s="14">
        <v>1</v>
      </c>
      <c r="D2252" s="14">
        <v>10</v>
      </c>
      <c r="E2252" s="14">
        <v>49.199390822492312</v>
      </c>
    </row>
    <row r="2253" spans="2:5">
      <c r="B2253" s="14">
        <v>2012</v>
      </c>
      <c r="C2253" s="14">
        <v>1</v>
      </c>
      <c r="D2253" s="14">
        <v>11</v>
      </c>
      <c r="E2253" s="14">
        <v>62.948093549867316</v>
      </c>
    </row>
    <row r="2254" spans="2:5">
      <c r="B2254" s="14">
        <v>2012</v>
      </c>
      <c r="C2254" s="14">
        <v>1</v>
      </c>
      <c r="D2254" s="14">
        <v>12</v>
      </c>
      <c r="E2254" s="14">
        <v>62.229600947630765</v>
      </c>
    </row>
    <row r="2255" spans="2:5">
      <c r="B2255" s="14">
        <v>2012</v>
      </c>
      <c r="C2255" s="14">
        <v>1</v>
      </c>
      <c r="D2255" s="14">
        <v>13</v>
      </c>
      <c r="E2255" s="14">
        <v>61.335117252242298</v>
      </c>
    </row>
    <row r="2256" spans="2:5">
      <c r="B2256" s="14">
        <v>2012</v>
      </c>
      <c r="C2256" s="14">
        <v>1</v>
      </c>
      <c r="D2256" s="14">
        <v>14</v>
      </c>
      <c r="E2256" s="14">
        <v>52.850858775126923</v>
      </c>
    </row>
    <row r="2257" spans="2:5">
      <c r="B2257" s="14">
        <v>2012</v>
      </c>
      <c r="C2257" s="14">
        <v>2</v>
      </c>
      <c r="D2257" s="14">
        <v>1</v>
      </c>
      <c r="E2257" s="14">
        <v>22.93991247373269</v>
      </c>
    </row>
    <row r="2258" spans="2:5">
      <c r="B2258" s="14">
        <v>2012</v>
      </c>
      <c r="C2258" s="14">
        <v>2</v>
      </c>
      <c r="D2258" s="14">
        <v>2</v>
      </c>
      <c r="E2258" s="14">
        <v>28.508737509830773</v>
      </c>
    </row>
    <row r="2259" spans="2:5">
      <c r="B2259" s="14">
        <v>2012</v>
      </c>
      <c r="C2259" s="14">
        <v>2</v>
      </c>
      <c r="D2259" s="14">
        <v>3</v>
      </c>
      <c r="E2259" s="14">
        <v>31.357424802634611</v>
      </c>
    </row>
    <row r="2260" spans="2:5">
      <c r="B2260" s="14">
        <v>2012</v>
      </c>
      <c r="C2260" s="14">
        <v>2</v>
      </c>
      <c r="D2260" s="14">
        <v>4</v>
      </c>
      <c r="E2260" s="14">
        <v>49.264877225976932</v>
      </c>
    </row>
    <row r="2261" spans="2:5">
      <c r="B2261" s="14">
        <v>2012</v>
      </c>
      <c r="C2261" s="14">
        <v>2</v>
      </c>
      <c r="D2261" s="14">
        <v>5</v>
      </c>
      <c r="E2261" s="14">
        <v>57.011243916634612</v>
      </c>
    </row>
    <row r="2262" spans="2:5">
      <c r="B2262" s="14">
        <v>2012</v>
      </c>
      <c r="C2262" s="14">
        <v>2</v>
      </c>
      <c r="D2262" s="14">
        <v>6</v>
      </c>
      <c r="E2262" s="14">
        <v>60.809099630399999</v>
      </c>
    </row>
    <row r="2263" spans="2:5">
      <c r="B2263" s="14">
        <v>2012</v>
      </c>
      <c r="C2263" s="14">
        <v>2</v>
      </c>
      <c r="D2263" s="14">
        <v>7</v>
      </c>
      <c r="E2263" s="14">
        <v>56.564174145599999</v>
      </c>
    </row>
    <row r="2264" spans="2:5">
      <c r="B2264" s="14">
        <v>2012</v>
      </c>
      <c r="C2264" s="14">
        <v>2</v>
      </c>
      <c r="D2264" s="14">
        <v>8</v>
      </c>
      <c r="E2264" s="14">
        <v>53.387223536751925</v>
      </c>
    </row>
    <row r="2265" spans="2:5">
      <c r="B2265" s="14">
        <v>2012</v>
      </c>
      <c r="C2265" s="14">
        <v>2</v>
      </c>
      <c r="D2265" s="14">
        <v>9</v>
      </c>
      <c r="E2265" s="14">
        <v>55.710594576069234</v>
      </c>
    </row>
    <row r="2266" spans="2:5">
      <c r="B2266" s="14">
        <v>2012</v>
      </c>
      <c r="C2266" s="14">
        <v>2</v>
      </c>
      <c r="D2266" s="14">
        <v>10</v>
      </c>
      <c r="E2266" s="14">
        <v>57.794587329600013</v>
      </c>
    </row>
    <row r="2267" spans="2:5">
      <c r="B2267" s="14">
        <v>2012</v>
      </c>
      <c r="C2267" s="14">
        <v>2</v>
      </c>
      <c r="D2267" s="14">
        <v>11</v>
      </c>
      <c r="E2267" s="14">
        <v>57.226048622134613</v>
      </c>
    </row>
    <row r="2268" spans="2:5">
      <c r="B2268" s="14">
        <v>2012</v>
      </c>
      <c r="C2268" s="14">
        <v>2</v>
      </c>
      <c r="D2268" s="14">
        <v>12</v>
      </c>
      <c r="E2268" s="14">
        <v>63.180165060311545</v>
      </c>
    </row>
    <row r="2269" spans="2:5">
      <c r="B2269" s="14">
        <v>2012</v>
      </c>
      <c r="C2269" s="14">
        <v>2</v>
      </c>
      <c r="D2269" s="14">
        <v>13</v>
      </c>
      <c r="E2269" s="14">
        <v>59.132661667199997</v>
      </c>
    </row>
    <row r="2270" spans="2:5">
      <c r="B2270" s="14">
        <v>2012</v>
      </c>
      <c r="C2270" s="14">
        <v>2</v>
      </c>
      <c r="D2270" s="14">
        <v>14</v>
      </c>
      <c r="E2270" s="14">
        <v>63.149062198326909</v>
      </c>
    </row>
    <row r="2271" spans="2:5">
      <c r="B2271" s="14">
        <v>2012</v>
      </c>
      <c r="C2271" s="14">
        <v>3</v>
      </c>
      <c r="D2271" s="14">
        <v>1</v>
      </c>
      <c r="E2271" s="14">
        <v>27.0188775648</v>
      </c>
    </row>
    <row r="2272" spans="2:5">
      <c r="B2272" s="14">
        <v>2012</v>
      </c>
      <c r="C2272" s="14">
        <v>3</v>
      </c>
      <c r="D2272" s="14">
        <v>2</v>
      </c>
      <c r="E2272" s="14">
        <v>28.26653906796923</v>
      </c>
    </row>
    <row r="2273" spans="2:5">
      <c r="B2273" s="14">
        <v>2012</v>
      </c>
      <c r="C2273" s="14">
        <v>3</v>
      </c>
      <c r="D2273" s="14">
        <v>3</v>
      </c>
      <c r="E2273" s="14">
        <v>39.780837896884606</v>
      </c>
    </row>
    <row r="2274" spans="2:5">
      <c r="B2274" s="14">
        <v>2012</v>
      </c>
      <c r="C2274" s="14">
        <v>3</v>
      </c>
      <c r="D2274" s="14">
        <v>4</v>
      </c>
      <c r="E2274" s="14">
        <v>47.445234858069227</v>
      </c>
    </row>
    <row r="2275" spans="2:5">
      <c r="B2275" s="14">
        <v>2012</v>
      </c>
      <c r="C2275" s="14">
        <v>3</v>
      </c>
      <c r="D2275" s="14">
        <v>5</v>
      </c>
      <c r="E2275" s="14">
        <v>61.442649005417302</v>
      </c>
    </row>
    <row r="2276" spans="2:5">
      <c r="B2276" s="14">
        <v>2012</v>
      </c>
      <c r="C2276" s="14">
        <v>3</v>
      </c>
      <c r="D2276" s="14">
        <v>6</v>
      </c>
      <c r="E2276" s="14">
        <v>62.070273143999991</v>
      </c>
    </row>
    <row r="2277" spans="2:5">
      <c r="B2277" s="14">
        <v>2012</v>
      </c>
      <c r="C2277" s="14">
        <v>3</v>
      </c>
      <c r="D2277" s="14">
        <v>7</v>
      </c>
      <c r="E2277" s="14">
        <v>62.965743661869226</v>
      </c>
    </row>
    <row r="2278" spans="2:5">
      <c r="B2278" s="14">
        <v>2012</v>
      </c>
      <c r="C2278" s="14">
        <v>3</v>
      </c>
      <c r="D2278" s="14">
        <v>8</v>
      </c>
      <c r="E2278" s="14">
        <v>59.450811643384611</v>
      </c>
    </row>
    <row r="2279" spans="2:5">
      <c r="B2279" s="14">
        <v>2012</v>
      </c>
      <c r="C2279" s="14">
        <v>3</v>
      </c>
      <c r="D2279" s="14">
        <v>9</v>
      </c>
      <c r="E2279" s="14">
        <v>60.855240124799991</v>
      </c>
    </row>
    <row r="2280" spans="2:5">
      <c r="B2280" s="14">
        <v>2012</v>
      </c>
      <c r="C2280" s="14">
        <v>3</v>
      </c>
      <c r="D2280" s="14">
        <v>10</v>
      </c>
      <c r="E2280" s="14">
        <v>52.636312870476921</v>
      </c>
    </row>
    <row r="2281" spans="2:5">
      <c r="B2281" s="14">
        <v>2012</v>
      </c>
      <c r="C2281" s="14">
        <v>3</v>
      </c>
      <c r="D2281" s="14">
        <v>11</v>
      </c>
      <c r="E2281" s="14">
        <v>56.357933248142309</v>
      </c>
    </row>
    <row r="2282" spans="2:5">
      <c r="B2282" s="14">
        <v>2012</v>
      </c>
      <c r="C2282" s="14">
        <v>3</v>
      </c>
      <c r="D2282" s="14">
        <v>12</v>
      </c>
      <c r="E2282" s="14">
        <v>61.552829118634612</v>
      </c>
    </row>
    <row r="2283" spans="2:5">
      <c r="B2283" s="14">
        <v>2012</v>
      </c>
      <c r="C2283" s="14">
        <v>3</v>
      </c>
      <c r="D2283" s="14">
        <v>13</v>
      </c>
      <c r="E2283" s="14">
        <v>64.253231130634617</v>
      </c>
    </row>
    <row r="2284" spans="2:5">
      <c r="B2284" s="14">
        <v>2012</v>
      </c>
      <c r="C2284" s="14">
        <v>3</v>
      </c>
      <c r="D2284" s="14">
        <v>14</v>
      </c>
      <c r="E2284" s="14">
        <v>53.682640903903845</v>
      </c>
    </row>
    <row r="2285" spans="2:5">
      <c r="B2285" s="14">
        <v>2012</v>
      </c>
      <c r="C2285" s="14">
        <v>4</v>
      </c>
      <c r="D2285" s="14">
        <v>1</v>
      </c>
      <c r="E2285" s="14">
        <v>29.338432928221152</v>
      </c>
    </row>
    <row r="2286" spans="2:5">
      <c r="B2286" s="14">
        <v>2012</v>
      </c>
      <c r="C2286" s="14">
        <v>4</v>
      </c>
      <c r="D2286" s="14">
        <v>2</v>
      </c>
      <c r="E2286" s="14">
        <v>32.971001342400001</v>
      </c>
    </row>
    <row r="2287" spans="2:5">
      <c r="B2287" s="14">
        <v>2012</v>
      </c>
      <c r="C2287" s="14">
        <v>4</v>
      </c>
      <c r="D2287" s="14">
        <v>3</v>
      </c>
      <c r="E2287" s="14">
        <v>32.032525305634614</v>
      </c>
    </row>
    <row r="2288" spans="2:5">
      <c r="B2288" s="14">
        <v>2012</v>
      </c>
      <c r="C2288" s="14">
        <v>4</v>
      </c>
      <c r="D2288" s="14">
        <v>4</v>
      </c>
      <c r="E2288" s="14">
        <v>53.800990638576927</v>
      </c>
    </row>
    <row r="2289" spans="2:5">
      <c r="B2289" s="14">
        <v>2012</v>
      </c>
      <c r="C2289" s="14">
        <v>4</v>
      </c>
      <c r="D2289" s="14">
        <v>5</v>
      </c>
      <c r="E2289" s="14">
        <v>48.771391856105772</v>
      </c>
    </row>
    <row r="2290" spans="2:5">
      <c r="B2290" s="14">
        <v>2012</v>
      </c>
      <c r="C2290" s="14">
        <v>4</v>
      </c>
      <c r="D2290" s="14">
        <v>6</v>
      </c>
      <c r="E2290" s="14">
        <v>61.870467478430761</v>
      </c>
    </row>
    <row r="2291" spans="2:5">
      <c r="B2291" s="14">
        <v>2012</v>
      </c>
      <c r="C2291" s="14">
        <v>4</v>
      </c>
      <c r="D2291" s="14">
        <v>7</v>
      </c>
      <c r="E2291" s="14">
        <v>62.151213655384609</v>
      </c>
    </row>
    <row r="2292" spans="2:5">
      <c r="B2292" s="14">
        <v>2012</v>
      </c>
      <c r="C2292" s="14">
        <v>4</v>
      </c>
      <c r="D2292" s="14">
        <v>8</v>
      </c>
      <c r="E2292" s="14">
        <v>47.330632841503842</v>
      </c>
    </row>
    <row r="2293" spans="2:5">
      <c r="B2293" s="14">
        <v>2012</v>
      </c>
      <c r="C2293" s="14">
        <v>4</v>
      </c>
      <c r="D2293" s="14">
        <v>9</v>
      </c>
      <c r="E2293" s="14">
        <v>53.827929306969239</v>
      </c>
    </row>
    <row r="2294" spans="2:5">
      <c r="B2294" s="14">
        <v>2012</v>
      </c>
      <c r="C2294" s="14">
        <v>4</v>
      </c>
      <c r="D2294" s="14">
        <v>10</v>
      </c>
      <c r="E2294" s="14">
        <v>60.886000454400005</v>
      </c>
    </row>
    <row r="2295" spans="2:5">
      <c r="B2295" s="14">
        <v>2012</v>
      </c>
      <c r="C2295" s="14">
        <v>4</v>
      </c>
      <c r="D2295" s="14">
        <v>11</v>
      </c>
      <c r="E2295" s="14">
        <v>57.848161287738463</v>
      </c>
    </row>
    <row r="2296" spans="2:5">
      <c r="B2296" s="14">
        <v>2012</v>
      </c>
      <c r="C2296" s="14">
        <v>4</v>
      </c>
      <c r="D2296" s="14">
        <v>12</v>
      </c>
      <c r="E2296" s="14">
        <v>58.453504082134607</v>
      </c>
    </row>
    <row r="2297" spans="2:5">
      <c r="B2297" s="14">
        <v>2012</v>
      </c>
      <c r="C2297" s="14">
        <v>4</v>
      </c>
      <c r="D2297" s="14">
        <v>13</v>
      </c>
      <c r="E2297" s="14">
        <v>60.843919224253838</v>
      </c>
    </row>
    <row r="2298" spans="2:5">
      <c r="B2298" s="14">
        <v>2012</v>
      </c>
      <c r="C2298" s="14">
        <v>4</v>
      </c>
      <c r="D2298" s="14">
        <v>14</v>
      </c>
      <c r="E2298" s="14">
        <v>60.462187970503834</v>
      </c>
    </row>
    <row r="2299" spans="2:5">
      <c r="B2299" s="14">
        <v>2013</v>
      </c>
      <c r="C2299" s="14">
        <v>1</v>
      </c>
      <c r="D2299" s="14">
        <v>1</v>
      </c>
      <c r="E2299" s="14">
        <v>24.277671761538464</v>
      </c>
    </row>
    <row r="2300" spans="2:5">
      <c r="B2300" s="14">
        <v>2013</v>
      </c>
      <c r="C2300" s="14">
        <v>1</v>
      </c>
      <c r="D2300" s="14">
        <v>2</v>
      </c>
      <c r="E2300" s="14">
        <v>14.609397825</v>
      </c>
    </row>
    <row r="2301" spans="2:5">
      <c r="B2301" s="14">
        <v>2013</v>
      </c>
      <c r="C2301" s="14">
        <v>1</v>
      </c>
      <c r="D2301" s="14">
        <v>3</v>
      </c>
      <c r="E2301" s="14">
        <v>33.637168124999995</v>
      </c>
    </row>
    <row r="2302" spans="2:5">
      <c r="B2302" s="14">
        <v>2013</v>
      </c>
      <c r="C2302" s="14">
        <v>1</v>
      </c>
      <c r="D2302" s="14">
        <v>4</v>
      </c>
      <c r="E2302" s="14">
        <v>32.556572273076924</v>
      </c>
    </row>
    <row r="2303" spans="2:5">
      <c r="B2303" s="14">
        <v>2013</v>
      </c>
      <c r="C2303" s="14">
        <v>1</v>
      </c>
      <c r="D2303" s="14">
        <v>5</v>
      </c>
      <c r="E2303" s="14">
        <v>45.186530400000002</v>
      </c>
    </row>
    <row r="2304" spans="2:5">
      <c r="B2304" s="14">
        <v>2013</v>
      </c>
      <c r="C2304" s="14">
        <v>1</v>
      </c>
      <c r="D2304" s="14">
        <v>6</v>
      </c>
      <c r="E2304" s="14">
        <v>39.754196307692311</v>
      </c>
    </row>
    <row r="2305" spans="2:5">
      <c r="B2305" s="14">
        <v>2013</v>
      </c>
      <c r="C2305" s="14">
        <v>1</v>
      </c>
      <c r="D2305" s="14">
        <v>7</v>
      </c>
      <c r="E2305" s="14">
        <v>40.245259915384615</v>
      </c>
    </row>
    <row r="2306" spans="2:5">
      <c r="B2306" s="14">
        <v>2013</v>
      </c>
      <c r="C2306" s="14">
        <v>1</v>
      </c>
      <c r="D2306" s="14">
        <v>8</v>
      </c>
      <c r="E2306" s="14">
        <v>29.245982953846156</v>
      </c>
    </row>
    <row r="2307" spans="2:5">
      <c r="B2307" s="14">
        <v>2013</v>
      </c>
      <c r="C2307" s="14">
        <v>1</v>
      </c>
      <c r="D2307" s="14">
        <v>9</v>
      </c>
      <c r="E2307" s="14">
        <v>42.266247057692311</v>
      </c>
    </row>
    <row r="2308" spans="2:5">
      <c r="B2308" s="14">
        <v>2013</v>
      </c>
      <c r="C2308" s="14">
        <v>1</v>
      </c>
      <c r="D2308" s="14">
        <v>10</v>
      </c>
      <c r="E2308" s="14">
        <v>37.75661847692308</v>
      </c>
    </row>
    <row r="2309" spans="2:5">
      <c r="B2309" s="14">
        <v>2013</v>
      </c>
      <c r="C2309" s="14">
        <v>1</v>
      </c>
      <c r="D2309" s="14">
        <v>11</v>
      </c>
      <c r="E2309" s="14">
        <v>47.663525821153847</v>
      </c>
    </row>
    <row r="2310" spans="2:5">
      <c r="B2310" s="14">
        <v>2013</v>
      </c>
      <c r="C2310" s="14">
        <v>1</v>
      </c>
      <c r="D2310" s="14">
        <v>12</v>
      </c>
      <c r="E2310" s="14">
        <v>49.068614353846151</v>
      </c>
    </row>
    <row r="2311" spans="2:5">
      <c r="B2311" s="14">
        <v>2013</v>
      </c>
      <c r="C2311" s="14">
        <v>1</v>
      </c>
      <c r="D2311" s="14">
        <v>13</v>
      </c>
      <c r="E2311" s="14">
        <v>53.782606350000002</v>
      </c>
    </row>
    <row r="2312" spans="2:5">
      <c r="B2312" s="14">
        <v>2013</v>
      </c>
      <c r="C2312" s="14">
        <v>1</v>
      </c>
      <c r="D2312" s="14">
        <v>14</v>
      </c>
      <c r="E2312" s="14">
        <v>34.279525246153845</v>
      </c>
    </row>
    <row r="2313" spans="2:5">
      <c r="B2313" s="14">
        <v>2013</v>
      </c>
      <c r="C2313" s="14">
        <v>2</v>
      </c>
      <c r="D2313" s="14">
        <v>1</v>
      </c>
      <c r="E2313" s="14">
        <v>19.4715378</v>
      </c>
    </row>
    <row r="2314" spans="2:5">
      <c r="B2314" s="14">
        <v>2013</v>
      </c>
      <c r="C2314" s="14">
        <v>2</v>
      </c>
      <c r="D2314" s="14">
        <v>2</v>
      </c>
      <c r="E2314" s="14">
        <v>25.954254276923077</v>
      </c>
    </row>
    <row r="2315" spans="2:5">
      <c r="B2315" s="14">
        <v>2013</v>
      </c>
      <c r="C2315" s="14">
        <v>2</v>
      </c>
      <c r="D2315" s="14">
        <v>3</v>
      </c>
      <c r="E2315" s="14">
        <v>27.943781884615387</v>
      </c>
    </row>
    <row r="2316" spans="2:5">
      <c r="B2316" s="14">
        <v>2013</v>
      </c>
      <c r="C2316" s="14">
        <v>2</v>
      </c>
      <c r="D2316" s="14">
        <v>4</v>
      </c>
      <c r="E2316" s="14">
        <v>35.591950350000005</v>
      </c>
    </row>
    <row r="2317" spans="2:5">
      <c r="B2317" s="14">
        <v>2013</v>
      </c>
      <c r="C2317" s="14">
        <v>2</v>
      </c>
      <c r="D2317" s="14">
        <v>5</v>
      </c>
      <c r="E2317" s="14">
        <v>41.904049846153846</v>
      </c>
    </row>
    <row r="2318" spans="2:5">
      <c r="B2318" s="14">
        <v>2013</v>
      </c>
      <c r="C2318" s="14">
        <v>2</v>
      </c>
      <c r="D2318" s="14">
        <v>6</v>
      </c>
      <c r="E2318" s="14">
        <v>37.910802028846156</v>
      </c>
    </row>
    <row r="2319" spans="2:5">
      <c r="B2319" s="14">
        <v>2013</v>
      </c>
      <c r="C2319" s="14">
        <v>2</v>
      </c>
      <c r="D2319" s="14">
        <v>7</v>
      </c>
      <c r="E2319" s="14">
        <v>39.74833246153846</v>
      </c>
    </row>
    <row r="2320" spans="2:5">
      <c r="B2320" s="14">
        <v>2013</v>
      </c>
      <c r="C2320" s="14">
        <v>2</v>
      </c>
      <c r="D2320" s="14">
        <v>8</v>
      </c>
      <c r="E2320" s="14">
        <v>33.87629995961538</v>
      </c>
    </row>
    <row r="2321" spans="2:5">
      <c r="B2321" s="14">
        <v>2013</v>
      </c>
      <c r="C2321" s="14">
        <v>2</v>
      </c>
      <c r="D2321" s="14">
        <v>9</v>
      </c>
      <c r="E2321" s="14">
        <v>39.884746465384623</v>
      </c>
    </row>
    <row r="2322" spans="2:5">
      <c r="B2322" s="14">
        <v>2013</v>
      </c>
      <c r="C2322" s="14">
        <v>2</v>
      </c>
      <c r="D2322" s="14">
        <v>10</v>
      </c>
      <c r="E2322" s="14">
        <v>46.375831488461543</v>
      </c>
    </row>
    <row r="2323" spans="2:5">
      <c r="B2323" s="14">
        <v>2013</v>
      </c>
      <c r="C2323" s="14">
        <v>2</v>
      </c>
      <c r="D2323" s="14">
        <v>11</v>
      </c>
      <c r="E2323" s="14">
        <v>37.848618034615384</v>
      </c>
    </row>
    <row r="2324" spans="2:5">
      <c r="B2324" s="14">
        <v>2013</v>
      </c>
      <c r="C2324" s="14">
        <v>2</v>
      </c>
      <c r="D2324" s="14">
        <v>12</v>
      </c>
      <c r="E2324" s="14">
        <v>36.818222988461535</v>
      </c>
    </row>
    <row r="2325" spans="2:5">
      <c r="B2325" s="14">
        <v>2013</v>
      </c>
      <c r="C2325" s="14">
        <v>2</v>
      </c>
      <c r="D2325" s="14">
        <v>13</v>
      </c>
      <c r="E2325" s="14">
        <v>45.847360730769239</v>
      </c>
    </row>
    <row r="2326" spans="2:5">
      <c r="B2326" s="14">
        <v>2013</v>
      </c>
      <c r="C2326" s="14">
        <v>2</v>
      </c>
      <c r="D2326" s="14">
        <v>14</v>
      </c>
      <c r="E2326" s="14">
        <v>38.046686192307696</v>
      </c>
    </row>
    <row r="2327" spans="2:5">
      <c r="B2327" s="14">
        <v>2013</v>
      </c>
      <c r="C2327" s="14">
        <v>3</v>
      </c>
      <c r="D2327" s="14">
        <v>1</v>
      </c>
      <c r="E2327" s="14">
        <v>27.001886936538462</v>
      </c>
    </row>
    <row r="2328" spans="2:5">
      <c r="B2328" s="14">
        <v>2013</v>
      </c>
      <c r="C2328" s="14">
        <v>3</v>
      </c>
      <c r="D2328" s="14">
        <v>2</v>
      </c>
      <c r="E2328" s="14">
        <v>25.093010250000003</v>
      </c>
    </row>
    <row r="2329" spans="2:5">
      <c r="B2329" s="14">
        <v>2013</v>
      </c>
      <c r="C2329" s="14">
        <v>3</v>
      </c>
      <c r="D2329" s="14">
        <v>3</v>
      </c>
      <c r="E2329" s="14">
        <v>28.178293846153846</v>
      </c>
    </row>
    <row r="2330" spans="2:5">
      <c r="B2330" s="14">
        <v>2013</v>
      </c>
      <c r="C2330" s="14">
        <v>3</v>
      </c>
      <c r="D2330" s="14">
        <v>4</v>
      </c>
      <c r="E2330" s="14">
        <v>36.227511692307694</v>
      </c>
    </row>
    <row r="2331" spans="2:5">
      <c r="B2331" s="14">
        <v>2013</v>
      </c>
      <c r="C2331" s="14">
        <v>3</v>
      </c>
      <c r="D2331" s="14">
        <v>5</v>
      </c>
      <c r="E2331" s="14">
        <v>40.664122823076923</v>
      </c>
    </row>
    <row r="2332" spans="2:5">
      <c r="B2332" s="14">
        <v>2013</v>
      </c>
      <c r="C2332" s="14">
        <v>3</v>
      </c>
      <c r="D2332" s="14">
        <v>6</v>
      </c>
      <c r="E2332" s="14">
        <v>39.207313073076932</v>
      </c>
    </row>
    <row r="2333" spans="2:5">
      <c r="B2333" s="14">
        <v>2013</v>
      </c>
      <c r="C2333" s="14">
        <v>3</v>
      </c>
      <c r="D2333" s="14">
        <v>7</v>
      </c>
      <c r="E2333" s="14">
        <v>39.417980123076923</v>
      </c>
    </row>
    <row r="2334" spans="2:5">
      <c r="B2334" s="14">
        <v>2013</v>
      </c>
      <c r="C2334" s="14">
        <v>3</v>
      </c>
      <c r="D2334" s="14">
        <v>8</v>
      </c>
      <c r="E2334" s="14">
        <v>39.233972630769237</v>
      </c>
    </row>
    <row r="2335" spans="2:5">
      <c r="B2335" s="14">
        <v>2013</v>
      </c>
      <c r="C2335" s="14">
        <v>3</v>
      </c>
      <c r="D2335" s="14">
        <v>9</v>
      </c>
      <c r="E2335" s="14">
        <v>37.647471357692311</v>
      </c>
    </row>
    <row r="2336" spans="2:5">
      <c r="B2336" s="14">
        <v>2013</v>
      </c>
      <c r="C2336" s="14">
        <v>3</v>
      </c>
      <c r="D2336" s="14">
        <v>10</v>
      </c>
      <c r="E2336" s="14">
        <v>29.961625586538464</v>
      </c>
    </row>
    <row r="2337" spans="2:5">
      <c r="B2337" s="14">
        <v>2013</v>
      </c>
      <c r="C2337" s="14">
        <v>3</v>
      </c>
      <c r="D2337" s="14">
        <v>11</v>
      </c>
      <c r="E2337" s="14">
        <v>31.780571815384615</v>
      </c>
    </row>
    <row r="2338" spans="2:5">
      <c r="B2338" s="14">
        <v>2013</v>
      </c>
      <c r="C2338" s="14">
        <v>3</v>
      </c>
      <c r="D2338" s="14">
        <v>12</v>
      </c>
      <c r="E2338" s="14">
        <v>36.378916199999999</v>
      </c>
    </row>
    <row r="2339" spans="2:5">
      <c r="B2339" s="14">
        <v>2013</v>
      </c>
      <c r="C2339" s="14">
        <v>3</v>
      </c>
      <c r="D2339" s="14">
        <v>13</v>
      </c>
      <c r="E2339" s="14">
        <v>34.93669486153847</v>
      </c>
    </row>
    <row r="2340" spans="2:5">
      <c r="B2340" s="14">
        <v>2013</v>
      </c>
      <c r="C2340" s="14">
        <v>3</v>
      </c>
      <c r="D2340" s="14">
        <v>14</v>
      </c>
      <c r="E2340" s="14">
        <v>42.510555830769228</v>
      </c>
    </row>
    <row r="2341" spans="2:5">
      <c r="B2341" s="14">
        <v>2013</v>
      </c>
      <c r="C2341" s="14">
        <v>4</v>
      </c>
      <c r="D2341" s="14">
        <v>1</v>
      </c>
      <c r="E2341" s="14">
        <v>25.813484273076924</v>
      </c>
    </row>
    <row r="2342" spans="2:5">
      <c r="B2342" s="14">
        <v>2013</v>
      </c>
      <c r="C2342" s="14">
        <v>4</v>
      </c>
      <c r="D2342" s="14">
        <v>2</v>
      </c>
      <c r="E2342" s="14">
        <v>26.384216607692309</v>
      </c>
    </row>
    <row r="2343" spans="2:5">
      <c r="B2343" s="14">
        <v>2013</v>
      </c>
      <c r="C2343" s="14">
        <v>4</v>
      </c>
      <c r="D2343" s="14">
        <v>3</v>
      </c>
      <c r="E2343" s="14">
        <v>22.456409313461538</v>
      </c>
    </row>
    <row r="2344" spans="2:5">
      <c r="B2344" s="14">
        <v>2013</v>
      </c>
      <c r="C2344" s="14">
        <v>4</v>
      </c>
      <c r="D2344" s="14">
        <v>4</v>
      </c>
      <c r="E2344" s="14">
        <v>37.747734749999999</v>
      </c>
    </row>
    <row r="2345" spans="2:5">
      <c r="B2345" s="14">
        <v>2013</v>
      </c>
      <c r="C2345" s="14">
        <v>4</v>
      </c>
      <c r="D2345" s="14">
        <v>5</v>
      </c>
      <c r="E2345" s="14">
        <v>32.472053307692306</v>
      </c>
    </row>
    <row r="2346" spans="2:5">
      <c r="B2346" s="14">
        <v>2013</v>
      </c>
      <c r="C2346" s="14">
        <v>4</v>
      </c>
      <c r="D2346" s="14">
        <v>6</v>
      </c>
      <c r="E2346" s="14">
        <v>35.52839882307692</v>
      </c>
    </row>
    <row r="2347" spans="2:5">
      <c r="B2347" s="14">
        <v>2013</v>
      </c>
      <c r="C2347" s="14">
        <v>4</v>
      </c>
      <c r="D2347" s="14">
        <v>7</v>
      </c>
      <c r="E2347" s="14">
        <v>40.130068846153854</v>
      </c>
    </row>
    <row r="2348" spans="2:5">
      <c r="B2348" s="14">
        <v>2013</v>
      </c>
      <c r="C2348" s="14">
        <v>4</v>
      </c>
      <c r="D2348" s="14">
        <v>8</v>
      </c>
      <c r="E2348" s="14">
        <v>37.449440896153845</v>
      </c>
    </row>
    <row r="2349" spans="2:5">
      <c r="B2349" s="14">
        <v>2013</v>
      </c>
      <c r="C2349" s="14">
        <v>4</v>
      </c>
      <c r="D2349" s="14">
        <v>9</v>
      </c>
      <c r="E2349" s="14">
        <v>36.402191480769233</v>
      </c>
    </row>
    <row r="2350" spans="2:5">
      <c r="B2350" s="14">
        <v>2013</v>
      </c>
      <c r="C2350" s="14">
        <v>4</v>
      </c>
      <c r="D2350" s="14">
        <v>10</v>
      </c>
      <c r="E2350" s="14">
        <v>37.565989026923077</v>
      </c>
    </row>
    <row r="2351" spans="2:5">
      <c r="B2351" s="14">
        <v>2013</v>
      </c>
      <c r="C2351" s="14">
        <v>4</v>
      </c>
      <c r="D2351" s="14">
        <v>11</v>
      </c>
      <c r="E2351" s="14">
        <v>45.327702496153847</v>
      </c>
    </row>
    <row r="2352" spans="2:5">
      <c r="B2352" s="14">
        <v>2013</v>
      </c>
      <c r="C2352" s="14">
        <v>4</v>
      </c>
      <c r="D2352" s="14">
        <v>12</v>
      </c>
      <c r="E2352" s="14">
        <v>44.894988346153845</v>
      </c>
    </row>
    <row r="2353" spans="2:5">
      <c r="B2353" s="14">
        <v>2013</v>
      </c>
      <c r="C2353" s="14">
        <v>4</v>
      </c>
      <c r="D2353" s="14">
        <v>13</v>
      </c>
      <c r="E2353" s="14">
        <v>40.360224807692305</v>
      </c>
    </row>
    <row r="2354" spans="2:5">
      <c r="B2354" s="14">
        <v>2013</v>
      </c>
      <c r="C2354" s="14">
        <v>4</v>
      </c>
      <c r="D2354" s="14">
        <v>14</v>
      </c>
      <c r="E2354" s="14">
        <v>40.040521632692311</v>
      </c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48"/>
  <sheetViews>
    <sheetView zoomScale="85" zoomScaleNormal="85" workbookViewId="0">
      <selection activeCell="AL7" sqref="AL7"/>
    </sheetView>
  </sheetViews>
  <sheetFormatPr defaultRowHeight="12.75"/>
  <cols>
    <col min="1" max="6" width="9.140625" style="14"/>
    <col min="7" max="11" width="12.140625" style="14" customWidth="1"/>
    <col min="12" max="16384" width="9.140625" style="14"/>
  </cols>
  <sheetData>
    <row r="1" spans="2:27" ht="13.5" thickBot="1">
      <c r="G1" s="24" t="s">
        <v>362</v>
      </c>
      <c r="H1" s="24"/>
      <c r="I1" s="24"/>
      <c r="J1" s="24"/>
      <c r="K1" s="24"/>
      <c r="L1" s="310" t="s">
        <v>369</v>
      </c>
      <c r="M1" s="310"/>
      <c r="N1" s="310"/>
      <c r="O1" s="310"/>
      <c r="P1" s="310"/>
      <c r="Q1" s="311" t="s">
        <v>368</v>
      </c>
      <c r="R1" s="311"/>
      <c r="S1" s="311"/>
      <c r="T1" s="312"/>
      <c r="U1" s="312"/>
    </row>
    <row r="2" spans="2:27" ht="13.5" thickBot="1">
      <c r="B2" s="147" t="s">
        <v>361</v>
      </c>
      <c r="C2" s="147" t="s">
        <v>0</v>
      </c>
      <c r="D2" s="147" t="s">
        <v>260</v>
      </c>
      <c r="E2" s="147" t="s">
        <v>119</v>
      </c>
      <c r="G2" s="24" t="s">
        <v>370</v>
      </c>
      <c r="H2" s="24" t="s">
        <v>366</v>
      </c>
      <c r="I2" s="24" t="s">
        <v>367</v>
      </c>
      <c r="J2" s="24" t="s">
        <v>372</v>
      </c>
      <c r="K2" s="24" t="s">
        <v>208</v>
      </c>
      <c r="L2" s="310" t="s">
        <v>370</v>
      </c>
      <c r="M2" s="313" t="s">
        <v>366</v>
      </c>
      <c r="N2" s="313" t="s">
        <v>367</v>
      </c>
      <c r="O2" s="313" t="s">
        <v>373</v>
      </c>
      <c r="P2" s="313" t="s">
        <v>208</v>
      </c>
      <c r="Q2" s="311" t="s">
        <v>370</v>
      </c>
      <c r="R2" s="314"/>
      <c r="S2" s="314"/>
      <c r="T2" s="314" t="s">
        <v>374</v>
      </c>
      <c r="U2" s="314" t="s">
        <v>208</v>
      </c>
      <c r="V2" s="315" t="s">
        <v>347</v>
      </c>
      <c r="W2" s="316" t="s">
        <v>335</v>
      </c>
      <c r="X2" s="316" t="s">
        <v>363</v>
      </c>
      <c r="Y2" s="316" t="s">
        <v>364</v>
      </c>
      <c r="Z2" s="316"/>
      <c r="AA2" s="316" t="s">
        <v>365</v>
      </c>
    </row>
    <row r="3" spans="2:27">
      <c r="B3" s="315"/>
      <c r="C3" s="317">
        <v>1971</v>
      </c>
      <c r="D3" s="317">
        <v>35.375</v>
      </c>
      <c r="E3" s="317">
        <v>3.5394999999999999</v>
      </c>
      <c r="G3" s="318">
        <v>9.17</v>
      </c>
      <c r="H3" s="318">
        <f>SQRT(2*G3/4)</f>
        <v>2.1412613105363856</v>
      </c>
      <c r="I3" s="318">
        <v>2.02</v>
      </c>
      <c r="J3" s="318">
        <f>H3*I3</f>
        <v>4.3253478472834992</v>
      </c>
      <c r="K3" s="322">
        <f>J3*60*1.12/1000</f>
        <v>0.29066337533745124</v>
      </c>
      <c r="L3" s="318">
        <v>7.63</v>
      </c>
      <c r="M3" s="14">
        <f>SQRT(2*L43/4)</f>
        <v>2.6048032555262211</v>
      </c>
      <c r="N3" s="318">
        <v>2.0499999999999998</v>
      </c>
      <c r="O3" s="248">
        <f>M3*N3</f>
        <v>5.3398466738287524</v>
      </c>
      <c r="P3" s="14">
        <f>O3*60*1.12/1000</f>
        <v>0.35883769648129216</v>
      </c>
      <c r="Q3" s="14">
        <v>10.42</v>
      </c>
      <c r="R3" s="14">
        <v>2.16</v>
      </c>
      <c r="S3" s="14">
        <v>2.16</v>
      </c>
      <c r="T3" s="14">
        <v>6.97</v>
      </c>
      <c r="U3" s="248">
        <f>T3*60*1.12/1000</f>
        <v>0.46838400000000002</v>
      </c>
      <c r="V3" s="319">
        <v>1</v>
      </c>
      <c r="W3" s="320">
        <v>1971</v>
      </c>
      <c r="X3" s="320">
        <v>0</v>
      </c>
      <c r="Y3" s="320">
        <v>42</v>
      </c>
      <c r="Z3" s="320">
        <v>35.418999999999997</v>
      </c>
      <c r="AA3" s="320">
        <v>3.3889999999999998</v>
      </c>
    </row>
    <row r="4" spans="2:27">
      <c r="B4" s="319"/>
      <c r="C4" s="320">
        <v>1972</v>
      </c>
      <c r="D4" s="320">
        <v>25.430700000000002</v>
      </c>
      <c r="E4" s="320">
        <v>3.3666999999999998</v>
      </c>
      <c r="G4" s="318">
        <v>6.83</v>
      </c>
      <c r="H4" s="318">
        <f t="shared" ref="H4:H46" si="0">SQRT(2*G4/4)</f>
        <v>1.8479718612576328</v>
      </c>
      <c r="I4" s="318">
        <v>2.02</v>
      </c>
      <c r="J4" s="318">
        <f t="shared" ref="J4:J46" si="1">H4*I4</f>
        <v>3.7329031597404181</v>
      </c>
      <c r="K4" s="322">
        <f t="shared" ref="K4:K46" si="2">J4*60*1.12/1000</f>
        <v>0.2508510923345561</v>
      </c>
      <c r="L4" s="318">
        <v>2.5</v>
      </c>
      <c r="M4" s="14">
        <f>SQRT(2*L4/3)</f>
        <v>1.2909944487358056</v>
      </c>
      <c r="N4" s="318">
        <v>2.0499999999999998</v>
      </c>
      <c r="O4" s="248">
        <f t="shared" ref="O4:O46" si="3">M4*N4</f>
        <v>2.6465386199084011</v>
      </c>
      <c r="P4" s="14">
        <f t="shared" ref="P4:P46" si="4">O4*60*1.12/1000</f>
        <v>0.1778473952578446</v>
      </c>
      <c r="Q4" s="318">
        <v>1.61</v>
      </c>
      <c r="R4" s="318">
        <v>2.16</v>
      </c>
      <c r="S4" s="318">
        <v>2.16</v>
      </c>
      <c r="T4" s="14">
        <v>2.74</v>
      </c>
      <c r="U4" s="248">
        <f t="shared" ref="U4:U46" si="5">T4*60*1.12/1000</f>
        <v>0.18412800000000001</v>
      </c>
      <c r="V4" s="319">
        <v>2</v>
      </c>
      <c r="W4" s="320">
        <v>1972</v>
      </c>
      <c r="X4" s="320">
        <v>0</v>
      </c>
      <c r="Y4" s="320">
        <v>42</v>
      </c>
      <c r="Z4" s="320">
        <v>25.633600000000001</v>
      </c>
      <c r="AA4" s="320">
        <v>2.9676</v>
      </c>
    </row>
    <row r="5" spans="2:27">
      <c r="B5" s="319"/>
      <c r="C5" s="320">
        <v>1974</v>
      </c>
      <c r="D5" s="320">
        <v>28.3551</v>
      </c>
      <c r="E5" s="320">
        <v>6.0574000000000003</v>
      </c>
      <c r="G5" s="318">
        <v>7.43</v>
      </c>
      <c r="H5" s="318">
        <f t="shared" si="0"/>
        <v>1.9274335267396383</v>
      </c>
      <c r="I5" s="318">
        <v>2.02</v>
      </c>
      <c r="J5" s="318">
        <f t="shared" si="1"/>
        <v>3.8934157240140692</v>
      </c>
      <c r="K5" s="322">
        <f t="shared" si="2"/>
        <v>0.26163753665374551</v>
      </c>
      <c r="L5" s="318">
        <v>5.43</v>
      </c>
      <c r="M5" s="14">
        <f t="shared" ref="M5:M46" si="6">SQRT(2*L5/3)</f>
        <v>1.9026297590440446</v>
      </c>
      <c r="N5" s="318">
        <v>2.0499999999999998</v>
      </c>
      <c r="O5" s="248">
        <f t="shared" si="3"/>
        <v>3.9003910060402913</v>
      </c>
      <c r="P5" s="14">
        <f t="shared" si="4"/>
        <v>0.26210627560590755</v>
      </c>
      <c r="Q5" s="14">
        <v>4.62</v>
      </c>
      <c r="R5" s="14">
        <v>2.16</v>
      </c>
      <c r="S5" s="14">
        <v>2.16</v>
      </c>
      <c r="T5" s="14">
        <v>4.6399999999999997</v>
      </c>
      <c r="U5" s="248">
        <f t="shared" si="5"/>
        <v>0.31180799999999997</v>
      </c>
      <c r="V5" s="319">
        <v>3</v>
      </c>
      <c r="W5" s="320">
        <v>1974</v>
      </c>
      <c r="X5" s="320">
        <v>0</v>
      </c>
      <c r="Y5" s="320">
        <v>42</v>
      </c>
      <c r="Z5" s="320">
        <v>28.4725</v>
      </c>
      <c r="AA5" s="320">
        <v>6.4363000000000001</v>
      </c>
    </row>
    <row r="6" spans="2:27">
      <c r="B6" s="319"/>
      <c r="C6" s="320">
        <v>1975</v>
      </c>
      <c r="D6" s="320">
        <v>43.562199999999997</v>
      </c>
      <c r="E6" s="320">
        <v>8.3470999999999993</v>
      </c>
      <c r="G6" s="318">
        <v>8.58</v>
      </c>
      <c r="H6" s="318">
        <f t="shared" si="0"/>
        <v>2.0712315177207978</v>
      </c>
      <c r="I6" s="318">
        <v>2.02</v>
      </c>
      <c r="J6" s="318">
        <f t="shared" si="1"/>
        <v>4.1838876657960116</v>
      </c>
      <c r="K6" s="322">
        <f t="shared" si="2"/>
        <v>0.28115725114149198</v>
      </c>
      <c r="L6" s="318">
        <v>9.26</v>
      </c>
      <c r="M6" s="14">
        <f t="shared" si="6"/>
        <v>2.4846193538112296</v>
      </c>
      <c r="N6" s="318">
        <v>2.0499999999999998</v>
      </c>
      <c r="O6" s="248">
        <f t="shared" si="3"/>
        <v>5.0934696753130204</v>
      </c>
      <c r="P6" s="14">
        <f t="shared" si="4"/>
        <v>0.34228116218103505</v>
      </c>
      <c r="Q6" s="14">
        <v>6.85</v>
      </c>
      <c r="R6" s="14">
        <v>2.16</v>
      </c>
      <c r="S6" s="318">
        <v>2.16</v>
      </c>
      <c r="T6" s="14">
        <v>5.65</v>
      </c>
      <c r="U6" s="248">
        <f t="shared" si="5"/>
        <v>0.37968000000000007</v>
      </c>
      <c r="V6" s="319">
        <v>4</v>
      </c>
      <c r="W6" s="320">
        <v>1975</v>
      </c>
      <c r="X6" s="320">
        <v>0</v>
      </c>
      <c r="Y6" s="320">
        <v>42</v>
      </c>
      <c r="Z6" s="320">
        <v>42.672699999999999</v>
      </c>
      <c r="AA6" s="320">
        <v>8.5767000000000007</v>
      </c>
    </row>
    <row r="7" spans="2:27">
      <c r="B7" s="319"/>
      <c r="C7" s="320">
        <v>1976</v>
      </c>
      <c r="D7" s="320">
        <v>37.477600000000002</v>
      </c>
      <c r="E7" s="320">
        <v>7.8299000000000003</v>
      </c>
      <c r="G7" s="318">
        <v>8.7799999999999994</v>
      </c>
      <c r="H7" s="318">
        <f t="shared" si="0"/>
        <v>2.0952326839756963</v>
      </c>
      <c r="I7" s="318">
        <v>2.02</v>
      </c>
      <c r="J7" s="318">
        <f t="shared" si="1"/>
        <v>4.2323700216309064</v>
      </c>
      <c r="K7" s="322">
        <f t="shared" si="2"/>
        <v>0.28441526545359691</v>
      </c>
      <c r="L7" s="318">
        <v>7.58</v>
      </c>
      <c r="M7" s="14">
        <f t="shared" si="6"/>
        <v>2.2479620400116489</v>
      </c>
      <c r="N7" s="318">
        <v>2.0499999999999998</v>
      </c>
      <c r="O7" s="248">
        <f t="shared" si="3"/>
        <v>4.6083221820238798</v>
      </c>
      <c r="P7" s="14">
        <f t="shared" si="4"/>
        <v>0.30967925063200469</v>
      </c>
      <c r="Q7" s="14">
        <v>3.81</v>
      </c>
      <c r="R7" s="318">
        <v>2.16</v>
      </c>
      <c r="S7" s="14">
        <v>2.16</v>
      </c>
      <c r="T7" s="14">
        <v>4.21</v>
      </c>
      <c r="U7" s="248">
        <f t="shared" si="5"/>
        <v>0.28291200000000005</v>
      </c>
      <c r="V7" s="319">
        <v>5</v>
      </c>
      <c r="W7" s="320">
        <v>1976</v>
      </c>
      <c r="X7" s="320">
        <v>0</v>
      </c>
      <c r="Y7" s="320">
        <v>42</v>
      </c>
      <c r="Z7" s="320">
        <v>37.250700000000002</v>
      </c>
      <c r="AA7" s="320">
        <v>8.1024999999999991</v>
      </c>
    </row>
    <row r="8" spans="2:27">
      <c r="B8" s="319"/>
      <c r="C8" s="320">
        <v>1977</v>
      </c>
      <c r="D8" s="320">
        <v>27.6355</v>
      </c>
      <c r="E8" s="320">
        <v>5.7983000000000002</v>
      </c>
      <c r="G8" s="318">
        <v>7.72</v>
      </c>
      <c r="H8" s="318">
        <f t="shared" si="0"/>
        <v>1.96468827043885</v>
      </c>
      <c r="I8" s="318">
        <v>2.02</v>
      </c>
      <c r="J8" s="318">
        <f t="shared" si="1"/>
        <v>3.968670306286477</v>
      </c>
      <c r="K8" s="322">
        <f t="shared" si="2"/>
        <v>0.26669464458245129</v>
      </c>
      <c r="L8" s="318">
        <v>5.09</v>
      </c>
      <c r="M8" s="14">
        <f t="shared" si="6"/>
        <v>1.8421002506197466</v>
      </c>
      <c r="N8" s="318">
        <v>2.0499999999999998</v>
      </c>
      <c r="O8" s="248">
        <f t="shared" si="3"/>
        <v>3.7763055137704802</v>
      </c>
      <c r="P8" s="14">
        <f t="shared" si="4"/>
        <v>0.25376773052537627</v>
      </c>
      <c r="Q8" s="14">
        <v>5.1100000000000003</v>
      </c>
      <c r="R8" s="14">
        <v>2.16</v>
      </c>
      <c r="S8" s="318">
        <v>2.16</v>
      </c>
      <c r="T8" s="14">
        <v>4.88</v>
      </c>
      <c r="U8" s="248">
        <f t="shared" si="5"/>
        <v>0.32793600000000006</v>
      </c>
      <c r="V8" s="319">
        <v>6</v>
      </c>
      <c r="W8" s="320">
        <v>1977</v>
      </c>
      <c r="X8" s="320">
        <v>0</v>
      </c>
      <c r="Y8" s="320">
        <v>42</v>
      </c>
      <c r="Z8" s="320">
        <v>27.403600000000001</v>
      </c>
      <c r="AA8" s="320">
        <v>6.0853999999999999</v>
      </c>
    </row>
    <row r="9" spans="2:27">
      <c r="B9" s="319"/>
      <c r="C9" s="320">
        <v>1978</v>
      </c>
      <c r="D9" s="320">
        <v>35.848399999999998</v>
      </c>
      <c r="E9" s="320">
        <v>9.2513000000000005</v>
      </c>
      <c r="G9" s="318">
        <v>27.72</v>
      </c>
      <c r="H9" s="318">
        <f t="shared" si="0"/>
        <v>3.722902093797257</v>
      </c>
      <c r="I9" s="318">
        <v>2.02</v>
      </c>
      <c r="J9" s="318">
        <f t="shared" si="1"/>
        <v>7.5202622294704593</v>
      </c>
      <c r="K9" s="322">
        <f t="shared" si="2"/>
        <v>0.50536162182041489</v>
      </c>
      <c r="L9" s="318">
        <v>36.549999999999997</v>
      </c>
      <c r="M9" s="14">
        <f t="shared" si="6"/>
        <v>4.9362603929155382</v>
      </c>
      <c r="N9" s="318">
        <v>2.0499999999999998</v>
      </c>
      <c r="O9" s="248">
        <f t="shared" si="3"/>
        <v>10.119333805476852</v>
      </c>
      <c r="P9" s="14">
        <f t="shared" si="4"/>
        <v>0.68001923172804457</v>
      </c>
      <c r="Q9" s="14">
        <v>3.2160000000000002</v>
      </c>
      <c r="R9" s="14">
        <v>2.16</v>
      </c>
      <c r="S9" s="14">
        <v>2.16</v>
      </c>
      <c r="T9" s="14">
        <v>3.87</v>
      </c>
      <c r="U9" s="248">
        <f t="shared" si="5"/>
        <v>0.26006400000000002</v>
      </c>
      <c r="V9" s="319">
        <v>7</v>
      </c>
      <c r="W9" s="320">
        <v>1978</v>
      </c>
      <c r="X9" s="320">
        <v>0</v>
      </c>
      <c r="Y9" s="320">
        <v>42</v>
      </c>
      <c r="Z9" s="320">
        <v>35.067</v>
      </c>
      <c r="AA9" s="320">
        <v>9.5981000000000005</v>
      </c>
    </row>
    <row r="10" spans="2:27">
      <c r="B10" s="319"/>
      <c r="C10" s="320">
        <v>1979</v>
      </c>
      <c r="D10" s="320">
        <v>39.366999999999997</v>
      </c>
      <c r="E10" s="320">
        <v>8.6927000000000003</v>
      </c>
      <c r="G10" s="318">
        <v>70.56</v>
      </c>
      <c r="H10" s="318">
        <f t="shared" si="0"/>
        <v>5.939696961966999</v>
      </c>
      <c r="I10" s="318">
        <v>2.02</v>
      </c>
      <c r="J10" s="318">
        <f t="shared" si="1"/>
        <v>11.998187863173339</v>
      </c>
      <c r="K10" s="322">
        <f t="shared" si="2"/>
        <v>0.80627822440524843</v>
      </c>
      <c r="L10" s="318">
        <v>71.98</v>
      </c>
      <c r="M10" s="14">
        <f t="shared" si="6"/>
        <v>6.9272409129946295</v>
      </c>
      <c r="N10" s="318">
        <v>2.0499999999999998</v>
      </c>
      <c r="O10" s="248">
        <f t="shared" si="3"/>
        <v>14.200843871638989</v>
      </c>
      <c r="P10" s="14">
        <f t="shared" si="4"/>
        <v>0.95429670817414014</v>
      </c>
      <c r="Q10" s="14">
        <v>96.12</v>
      </c>
      <c r="R10" s="318">
        <v>2.16</v>
      </c>
      <c r="S10" s="318">
        <v>2.16</v>
      </c>
      <c r="T10" s="14">
        <v>21.18</v>
      </c>
      <c r="U10" s="248">
        <f t="shared" si="5"/>
        <v>1.4232960000000001</v>
      </c>
      <c r="V10" s="319">
        <v>8</v>
      </c>
      <c r="W10" s="320">
        <v>1979</v>
      </c>
      <c r="X10" s="320">
        <v>0</v>
      </c>
      <c r="Y10" s="320">
        <v>42</v>
      </c>
      <c r="Z10" s="320">
        <v>38.752099999999999</v>
      </c>
      <c r="AA10" s="320">
        <v>8.8240999999999996</v>
      </c>
    </row>
    <row r="11" spans="2:27">
      <c r="B11" s="319"/>
      <c r="C11" s="320">
        <v>1980</v>
      </c>
      <c r="D11" s="320">
        <v>44.893000000000001</v>
      </c>
      <c r="E11" s="320">
        <v>13.532</v>
      </c>
      <c r="G11" s="318">
        <v>18.02</v>
      </c>
      <c r="H11" s="318">
        <f t="shared" si="0"/>
        <v>3.0016662039607267</v>
      </c>
      <c r="I11" s="318">
        <v>2.02</v>
      </c>
      <c r="J11" s="318">
        <f t="shared" si="1"/>
        <v>6.0633657320006682</v>
      </c>
      <c r="K11" s="322">
        <f t="shared" si="2"/>
        <v>0.40745817719044497</v>
      </c>
      <c r="L11" s="318">
        <v>18.760000000000002</v>
      </c>
      <c r="M11" s="14">
        <f t="shared" si="6"/>
        <v>3.5364765892999586</v>
      </c>
      <c r="N11" s="318">
        <v>2.0499999999999998</v>
      </c>
      <c r="O11" s="248">
        <f t="shared" si="3"/>
        <v>7.249777008064914</v>
      </c>
      <c r="P11" s="14">
        <f t="shared" si="4"/>
        <v>0.48718501494196226</v>
      </c>
      <c r="Q11" s="14">
        <v>20.59</v>
      </c>
      <c r="R11" s="14">
        <v>2.16</v>
      </c>
      <c r="S11" s="14">
        <v>2.16</v>
      </c>
      <c r="T11" s="14">
        <v>9.8000000000000007</v>
      </c>
      <c r="U11" s="248">
        <f t="shared" si="5"/>
        <v>0.65856000000000003</v>
      </c>
      <c r="V11" s="319">
        <v>9</v>
      </c>
      <c r="W11" s="320">
        <v>1980</v>
      </c>
      <c r="X11" s="320">
        <v>0</v>
      </c>
      <c r="Y11" s="320">
        <v>42</v>
      </c>
      <c r="Z11" s="320">
        <v>44.9514</v>
      </c>
      <c r="AA11" s="320">
        <v>13.8772</v>
      </c>
    </row>
    <row r="12" spans="2:27">
      <c r="B12" s="319"/>
      <c r="C12" s="320">
        <v>1981</v>
      </c>
      <c r="D12" s="320">
        <v>34.288400000000003</v>
      </c>
      <c r="E12" s="320">
        <v>7.9012000000000002</v>
      </c>
      <c r="G12" s="318">
        <v>26.28</v>
      </c>
      <c r="H12" s="318">
        <f t="shared" si="0"/>
        <v>3.6249137920783716</v>
      </c>
      <c r="I12" s="318">
        <v>2.02</v>
      </c>
      <c r="J12" s="318">
        <f t="shared" si="1"/>
        <v>7.322325859998311</v>
      </c>
      <c r="K12" s="322">
        <f t="shared" si="2"/>
        <v>0.49206029779188654</v>
      </c>
      <c r="L12" s="318">
        <v>31.52</v>
      </c>
      <c r="M12" s="14">
        <f t="shared" si="6"/>
        <v>4.5840302500456227</v>
      </c>
      <c r="N12" s="318">
        <v>2.0499999999999998</v>
      </c>
      <c r="O12" s="248">
        <f t="shared" si="3"/>
        <v>9.3972620125935258</v>
      </c>
      <c r="P12" s="14">
        <f t="shared" si="4"/>
        <v>0.63149600724628496</v>
      </c>
      <c r="Q12" s="14">
        <v>48.69</v>
      </c>
      <c r="R12" s="14">
        <v>2.16</v>
      </c>
      <c r="S12" s="318">
        <v>2.16</v>
      </c>
      <c r="T12" s="14">
        <v>15.07</v>
      </c>
      <c r="U12" s="248">
        <f t="shared" si="5"/>
        <v>1.0127040000000003</v>
      </c>
      <c r="V12" s="319">
        <v>10</v>
      </c>
      <c r="W12" s="320">
        <v>1981</v>
      </c>
      <c r="X12" s="320">
        <v>0</v>
      </c>
      <c r="Y12" s="320">
        <v>42</v>
      </c>
      <c r="Z12" s="320">
        <v>34.741399999999999</v>
      </c>
      <c r="AA12" s="320">
        <v>8.218</v>
      </c>
    </row>
    <row r="13" spans="2:27">
      <c r="B13" s="319"/>
      <c r="C13" s="320">
        <v>1982</v>
      </c>
      <c r="D13" s="320">
        <v>29.2514</v>
      </c>
      <c r="E13" s="320">
        <v>6.0782999999999996</v>
      </c>
      <c r="G13" s="318">
        <v>11.13</v>
      </c>
      <c r="H13" s="318">
        <f t="shared" si="0"/>
        <v>2.35902522241709</v>
      </c>
      <c r="I13" s="318">
        <v>2.02</v>
      </c>
      <c r="J13" s="318">
        <f t="shared" si="1"/>
        <v>4.7652309492825218</v>
      </c>
      <c r="K13" s="322">
        <f t="shared" si="2"/>
        <v>0.32022351979178548</v>
      </c>
      <c r="L13" s="318">
        <v>12.64</v>
      </c>
      <c r="M13" s="14">
        <f t="shared" si="6"/>
        <v>2.9028721409436322</v>
      </c>
      <c r="N13" s="318">
        <v>2.0499999999999998</v>
      </c>
      <c r="O13" s="248">
        <f t="shared" si="3"/>
        <v>5.9508878889344459</v>
      </c>
      <c r="P13" s="14">
        <f t="shared" si="4"/>
        <v>0.39989966613639477</v>
      </c>
      <c r="Q13" s="14">
        <v>11.407999999999999</v>
      </c>
      <c r="R13" s="318">
        <v>2.16</v>
      </c>
      <c r="S13" s="14">
        <v>2.16</v>
      </c>
      <c r="T13" s="14">
        <v>7.2960000000000003</v>
      </c>
      <c r="U13" s="248">
        <f t="shared" si="5"/>
        <v>0.49029120000000004</v>
      </c>
      <c r="V13" s="319">
        <v>11</v>
      </c>
      <c r="W13" s="320">
        <v>1982</v>
      </c>
      <c r="X13" s="320">
        <v>0</v>
      </c>
      <c r="Y13" s="320">
        <v>42</v>
      </c>
      <c r="Z13" s="320">
        <v>29.296700000000001</v>
      </c>
      <c r="AA13" s="320">
        <v>6.2156000000000002</v>
      </c>
    </row>
    <row r="14" spans="2:27">
      <c r="B14" s="319"/>
      <c r="C14" s="320">
        <v>1983</v>
      </c>
      <c r="D14" s="320">
        <v>45.182299999999998</v>
      </c>
      <c r="E14" s="320">
        <v>6.9565999999999999</v>
      </c>
      <c r="G14" s="318">
        <v>18.73</v>
      </c>
      <c r="H14" s="318">
        <f t="shared" si="0"/>
        <v>3.060228749619871</v>
      </c>
      <c r="I14" s="318">
        <v>2.02</v>
      </c>
      <c r="J14" s="318">
        <f t="shared" si="1"/>
        <v>6.1816620742321398</v>
      </c>
      <c r="K14" s="322">
        <f t="shared" si="2"/>
        <v>0.41540769138839984</v>
      </c>
      <c r="L14" s="318">
        <v>21.06</v>
      </c>
      <c r="M14" s="14">
        <f t="shared" si="6"/>
        <v>3.746998799039039</v>
      </c>
      <c r="N14" s="318">
        <v>2.0499999999999998</v>
      </c>
      <c r="O14" s="248">
        <f t="shared" si="3"/>
        <v>7.6813475380300291</v>
      </c>
      <c r="P14" s="14">
        <f t="shared" si="4"/>
        <v>0.51618655455561802</v>
      </c>
      <c r="Q14" s="14">
        <v>21.802</v>
      </c>
      <c r="R14" s="14">
        <v>2.16</v>
      </c>
      <c r="S14" s="318">
        <v>2.16</v>
      </c>
      <c r="T14" s="14">
        <v>10.08</v>
      </c>
      <c r="U14" s="248">
        <f t="shared" si="5"/>
        <v>0.67737599999999998</v>
      </c>
      <c r="V14" s="319">
        <v>12</v>
      </c>
      <c r="W14" s="320">
        <v>1983</v>
      </c>
      <c r="X14" s="320">
        <v>0</v>
      </c>
      <c r="Y14" s="320">
        <v>42</v>
      </c>
      <c r="Z14" s="320">
        <v>45.095500000000001</v>
      </c>
      <c r="AA14" s="320">
        <v>7.4253999999999998</v>
      </c>
    </row>
    <row r="15" spans="2:27">
      <c r="B15" s="319"/>
      <c r="C15" s="320">
        <v>1984</v>
      </c>
      <c r="D15" s="320">
        <v>41.046300000000002</v>
      </c>
      <c r="E15" s="320">
        <v>5.7819000000000003</v>
      </c>
      <c r="G15" s="318">
        <v>18.27</v>
      </c>
      <c r="H15" s="318">
        <f t="shared" si="0"/>
        <v>3.0224162519414826</v>
      </c>
      <c r="I15" s="318">
        <v>2.02</v>
      </c>
      <c r="J15" s="318">
        <f t="shared" si="1"/>
        <v>6.1052808289217948</v>
      </c>
      <c r="K15" s="322">
        <f t="shared" si="2"/>
        <v>0.41027487170354465</v>
      </c>
      <c r="L15" s="318">
        <v>18.739999999999998</v>
      </c>
      <c r="M15" s="14">
        <f t="shared" si="6"/>
        <v>3.5345909711497501</v>
      </c>
      <c r="N15" s="318">
        <v>2.0499999999999998</v>
      </c>
      <c r="O15" s="248">
        <f t="shared" si="3"/>
        <v>7.2459114908569866</v>
      </c>
      <c r="P15" s="14">
        <f t="shared" si="4"/>
        <v>0.48692525218558957</v>
      </c>
      <c r="Q15" s="14">
        <v>27.77</v>
      </c>
      <c r="R15" s="14">
        <v>2.16</v>
      </c>
      <c r="S15" s="14">
        <v>2.16</v>
      </c>
      <c r="T15" s="14">
        <v>9.84</v>
      </c>
      <c r="U15" s="248">
        <f t="shared" si="5"/>
        <v>0.66124800000000006</v>
      </c>
      <c r="V15" s="319">
        <v>13</v>
      </c>
      <c r="W15" s="320">
        <v>1984</v>
      </c>
      <c r="X15" s="320">
        <v>0</v>
      </c>
      <c r="Y15" s="320">
        <v>42</v>
      </c>
      <c r="Z15" s="320">
        <v>40.7562</v>
      </c>
      <c r="AA15" s="320">
        <v>5.8912000000000004</v>
      </c>
    </row>
    <row r="16" spans="2:27">
      <c r="B16" s="319"/>
      <c r="C16" s="320">
        <v>1985</v>
      </c>
      <c r="D16" s="320">
        <v>31.4788</v>
      </c>
      <c r="E16" s="320">
        <v>5.2942999999999998</v>
      </c>
      <c r="G16" s="318">
        <v>7.19</v>
      </c>
      <c r="H16" s="318">
        <f t="shared" si="0"/>
        <v>1.8960485225858541</v>
      </c>
      <c r="I16" s="318">
        <v>2.02</v>
      </c>
      <c r="J16" s="318">
        <f t="shared" si="1"/>
        <v>3.8300180156234251</v>
      </c>
      <c r="K16" s="322">
        <f t="shared" si="2"/>
        <v>0.25737721064989422</v>
      </c>
      <c r="L16" s="318">
        <v>6.99</v>
      </c>
      <c r="M16" s="14">
        <f t="shared" si="6"/>
        <v>2.1587033144922905</v>
      </c>
      <c r="N16" s="318">
        <v>2.0499999999999998</v>
      </c>
      <c r="O16" s="248">
        <f t="shared" si="3"/>
        <v>4.4253417947091949</v>
      </c>
      <c r="P16" s="14">
        <f t="shared" si="4"/>
        <v>0.2973829686044579</v>
      </c>
      <c r="Q16" s="14">
        <v>8.67</v>
      </c>
      <c r="R16" s="318">
        <v>2.16</v>
      </c>
      <c r="S16" s="318">
        <v>2.16</v>
      </c>
      <c r="T16" s="14">
        <v>6.36</v>
      </c>
      <c r="U16" s="248">
        <f t="shared" si="5"/>
        <v>0.42739200000000005</v>
      </c>
      <c r="V16" s="319">
        <v>14</v>
      </c>
      <c r="W16" s="320">
        <v>1985</v>
      </c>
      <c r="X16" s="320">
        <v>0</v>
      </c>
      <c r="Y16" s="320">
        <v>42</v>
      </c>
      <c r="Z16" s="320">
        <v>31.868600000000001</v>
      </c>
      <c r="AA16" s="320">
        <v>5.391</v>
      </c>
    </row>
    <row r="17" spans="2:27">
      <c r="B17" s="319"/>
      <c r="C17" s="320">
        <v>1986</v>
      </c>
      <c r="D17" s="320">
        <v>43.330399999999997</v>
      </c>
      <c r="E17" s="320">
        <v>3.0990000000000002</v>
      </c>
      <c r="G17" s="318">
        <v>5.23</v>
      </c>
      <c r="H17" s="318">
        <f t="shared" si="0"/>
        <v>1.617096162879623</v>
      </c>
      <c r="I17" s="318">
        <v>2.02</v>
      </c>
      <c r="J17" s="318">
        <f t="shared" si="1"/>
        <v>3.2665342490168383</v>
      </c>
      <c r="K17" s="322">
        <f t="shared" si="2"/>
        <v>0.21951110153393155</v>
      </c>
      <c r="L17" s="318">
        <v>5.3</v>
      </c>
      <c r="M17" s="14">
        <f t="shared" si="6"/>
        <v>1.8797162906495579</v>
      </c>
      <c r="N17" s="318">
        <v>2.0499999999999998</v>
      </c>
      <c r="O17" s="248">
        <f t="shared" si="3"/>
        <v>3.8534183958315933</v>
      </c>
      <c r="P17" s="14">
        <f t="shared" si="4"/>
        <v>0.25894971619988311</v>
      </c>
      <c r="Q17" s="14">
        <v>5.069</v>
      </c>
      <c r="R17" s="14">
        <v>2.16</v>
      </c>
      <c r="S17" s="14">
        <v>2.16</v>
      </c>
      <c r="T17" s="14">
        <v>4.8639999999999999</v>
      </c>
      <c r="U17" s="248">
        <f t="shared" si="5"/>
        <v>0.32686080000000001</v>
      </c>
      <c r="V17" s="319">
        <v>15</v>
      </c>
      <c r="W17" s="320">
        <v>1986</v>
      </c>
      <c r="X17" s="320">
        <v>0</v>
      </c>
      <c r="Y17" s="320">
        <v>42</v>
      </c>
      <c r="Z17" s="320">
        <v>43.643099999999997</v>
      </c>
      <c r="AA17" s="320">
        <v>3.1297000000000001</v>
      </c>
    </row>
    <row r="18" spans="2:27">
      <c r="B18" s="319"/>
      <c r="C18" s="320">
        <v>1987</v>
      </c>
      <c r="D18" s="320">
        <v>38.538200000000003</v>
      </c>
      <c r="E18" s="320">
        <v>5.9081999999999999</v>
      </c>
      <c r="G18" s="318">
        <v>17.29</v>
      </c>
      <c r="H18" s="318">
        <f t="shared" si="0"/>
        <v>2.9402380855978314</v>
      </c>
      <c r="I18" s="318">
        <v>2.02</v>
      </c>
      <c r="J18" s="318">
        <f t="shared" si="1"/>
        <v>5.9392809329076197</v>
      </c>
      <c r="K18" s="322">
        <f t="shared" si="2"/>
        <v>0.39911967869139209</v>
      </c>
      <c r="L18" s="318">
        <v>17.48</v>
      </c>
      <c r="M18" s="14">
        <f t="shared" si="6"/>
        <v>3.4136978971978955</v>
      </c>
      <c r="N18" s="318">
        <v>2.0499999999999998</v>
      </c>
      <c r="O18" s="248">
        <f t="shared" si="3"/>
        <v>6.9980806892556853</v>
      </c>
      <c r="P18" s="14">
        <f t="shared" si="4"/>
        <v>0.47027102231798212</v>
      </c>
      <c r="Q18" s="14">
        <v>9.9949999999999992</v>
      </c>
      <c r="R18" s="14">
        <v>2.16</v>
      </c>
      <c r="S18" s="318">
        <v>2.16</v>
      </c>
      <c r="T18" s="14">
        <v>6.83</v>
      </c>
      <c r="U18" s="248">
        <f t="shared" si="5"/>
        <v>0.45897600000000005</v>
      </c>
      <c r="V18" s="319">
        <v>16</v>
      </c>
      <c r="W18" s="320">
        <v>1987</v>
      </c>
      <c r="X18" s="320">
        <v>0</v>
      </c>
      <c r="Y18" s="320">
        <v>42</v>
      </c>
      <c r="Z18" s="320">
        <v>38.751199999999997</v>
      </c>
      <c r="AA18" s="320">
        <v>5.8640999999999996</v>
      </c>
    </row>
    <row r="19" spans="2:27">
      <c r="B19" s="319"/>
      <c r="C19" s="320">
        <v>1988</v>
      </c>
      <c r="D19" s="320">
        <v>54.868200000000002</v>
      </c>
      <c r="E19" s="320">
        <v>14.1934</v>
      </c>
      <c r="G19" s="318">
        <v>38.090000000000003</v>
      </c>
      <c r="H19" s="318">
        <f t="shared" si="0"/>
        <v>4.3640577448058595</v>
      </c>
      <c r="I19" s="318">
        <v>2.02</v>
      </c>
      <c r="J19" s="318">
        <f t="shared" si="1"/>
        <v>8.8153966445078371</v>
      </c>
      <c r="K19" s="322">
        <f t="shared" si="2"/>
        <v>0.59239465451092665</v>
      </c>
      <c r="L19" s="318">
        <v>46.55</v>
      </c>
      <c r="M19" s="14">
        <f t="shared" si="6"/>
        <v>5.5707569802795502</v>
      </c>
      <c r="N19" s="318">
        <v>2.0499999999999998</v>
      </c>
      <c r="O19" s="248">
        <f t="shared" si="3"/>
        <v>11.420051809573078</v>
      </c>
      <c r="P19" s="14">
        <f t="shared" si="4"/>
        <v>0.76742748160331098</v>
      </c>
      <c r="Q19" s="14">
        <v>21.66</v>
      </c>
      <c r="R19" s="318">
        <v>2.16</v>
      </c>
      <c r="S19" s="14">
        <v>2.16</v>
      </c>
      <c r="T19" s="14">
        <v>10.054</v>
      </c>
      <c r="U19" s="248">
        <f t="shared" si="5"/>
        <v>0.67562880000000003</v>
      </c>
      <c r="V19" s="319">
        <v>17</v>
      </c>
      <c r="W19" s="320">
        <v>1988</v>
      </c>
      <c r="X19" s="320">
        <v>0</v>
      </c>
      <c r="Y19" s="320">
        <v>42</v>
      </c>
      <c r="Z19" s="320">
        <v>54.811900000000001</v>
      </c>
      <c r="AA19" s="320">
        <v>14.9495</v>
      </c>
    </row>
    <row r="20" spans="2:27">
      <c r="B20" s="319"/>
      <c r="C20" s="320">
        <v>1989</v>
      </c>
      <c r="D20" s="320">
        <v>36.729599999999998</v>
      </c>
      <c r="E20" s="320">
        <v>8.9097000000000008</v>
      </c>
      <c r="G20" s="318">
        <v>14.58</v>
      </c>
      <c r="H20" s="318">
        <f t="shared" si="0"/>
        <v>2.7</v>
      </c>
      <c r="I20" s="318">
        <v>2.02</v>
      </c>
      <c r="J20" s="318">
        <f t="shared" si="1"/>
        <v>5.4540000000000006</v>
      </c>
      <c r="K20" s="322">
        <f t="shared" si="2"/>
        <v>0.36650880000000008</v>
      </c>
      <c r="L20" s="318">
        <v>12.25</v>
      </c>
      <c r="M20" s="14">
        <f t="shared" si="6"/>
        <v>2.857738033247041</v>
      </c>
      <c r="N20" s="318">
        <v>2.0499999999999998</v>
      </c>
      <c r="O20" s="248">
        <f t="shared" si="3"/>
        <v>5.8583629681564338</v>
      </c>
      <c r="P20" s="14">
        <f t="shared" si="4"/>
        <v>0.3936819914601124</v>
      </c>
      <c r="Q20" s="14">
        <v>11.66</v>
      </c>
      <c r="R20" s="14">
        <v>2.16</v>
      </c>
      <c r="S20" s="318">
        <v>2.16</v>
      </c>
      <c r="T20" s="14">
        <v>7.37</v>
      </c>
      <c r="U20" s="248">
        <f t="shared" si="5"/>
        <v>0.49526400000000004</v>
      </c>
      <c r="V20" s="319">
        <v>18</v>
      </c>
      <c r="W20" s="320">
        <v>1989</v>
      </c>
      <c r="X20" s="320">
        <v>0</v>
      </c>
      <c r="Y20" s="320">
        <v>42</v>
      </c>
      <c r="Z20" s="320">
        <v>36.907600000000002</v>
      </c>
      <c r="AA20" s="320">
        <v>9.3916000000000004</v>
      </c>
    </row>
    <row r="21" spans="2:27">
      <c r="B21" s="319"/>
      <c r="C21" s="320">
        <v>1990</v>
      </c>
      <c r="D21" s="320">
        <v>44.9163</v>
      </c>
      <c r="E21" s="320">
        <v>9.7678999999999991</v>
      </c>
      <c r="G21" s="318">
        <v>9.34</v>
      </c>
      <c r="H21" s="318">
        <f t="shared" si="0"/>
        <v>2.1610182784974308</v>
      </c>
      <c r="I21" s="318">
        <v>2.02</v>
      </c>
      <c r="J21" s="318">
        <f t="shared" si="1"/>
        <v>4.3652569225648099</v>
      </c>
      <c r="K21" s="322">
        <f t="shared" si="2"/>
        <v>0.29334526519635523</v>
      </c>
      <c r="L21" s="318">
        <v>8.36</v>
      </c>
      <c r="M21" s="14">
        <f t="shared" si="6"/>
        <v>2.3607908279501033</v>
      </c>
      <c r="N21" s="318">
        <v>2.0499999999999998</v>
      </c>
      <c r="O21" s="248">
        <f t="shared" si="3"/>
        <v>4.8396211972977117</v>
      </c>
      <c r="P21" s="14">
        <f t="shared" si="4"/>
        <v>0.3252225444584062</v>
      </c>
      <c r="Q21" s="14">
        <v>8.7110000000000003</v>
      </c>
      <c r="R21" s="14">
        <v>2.16</v>
      </c>
      <c r="S21" s="14">
        <v>2.16</v>
      </c>
      <c r="T21" s="14">
        <v>6.37</v>
      </c>
      <c r="U21" s="248">
        <f t="shared" si="5"/>
        <v>0.428064</v>
      </c>
      <c r="V21" s="319">
        <v>19</v>
      </c>
      <c r="W21" s="320">
        <v>1990</v>
      </c>
      <c r="X21" s="320">
        <v>0</v>
      </c>
      <c r="Y21" s="320">
        <v>42</v>
      </c>
      <c r="Z21" s="320">
        <v>44.446899999999999</v>
      </c>
      <c r="AA21" s="320">
        <v>10.204000000000001</v>
      </c>
    </row>
    <row r="22" spans="2:27">
      <c r="B22" s="319"/>
      <c r="C22" s="320">
        <v>1991</v>
      </c>
      <c r="D22" s="320">
        <v>28.114599999999999</v>
      </c>
      <c r="E22" s="320">
        <v>4.6252000000000004</v>
      </c>
      <c r="G22" s="318">
        <v>7.1</v>
      </c>
      <c r="H22" s="318">
        <f t="shared" si="0"/>
        <v>1.8841443681416772</v>
      </c>
      <c r="I22" s="318">
        <v>2.02</v>
      </c>
      <c r="J22" s="318">
        <f t="shared" si="1"/>
        <v>3.805971623646188</v>
      </c>
      <c r="K22" s="322">
        <f t="shared" si="2"/>
        <v>0.25576129310902385</v>
      </c>
      <c r="L22" s="318">
        <v>7.08</v>
      </c>
      <c r="M22" s="14">
        <f t="shared" si="6"/>
        <v>2.1725560982400429</v>
      </c>
      <c r="N22" s="318">
        <v>2.0499999999999998</v>
      </c>
      <c r="O22" s="248">
        <f t="shared" si="3"/>
        <v>4.453740001392088</v>
      </c>
      <c r="P22" s="14">
        <f t="shared" si="4"/>
        <v>0.2992913280935483</v>
      </c>
      <c r="Q22" s="14">
        <v>8.18</v>
      </c>
      <c r="R22" s="318">
        <v>2.16</v>
      </c>
      <c r="S22" s="318">
        <v>2.16</v>
      </c>
      <c r="T22" s="14">
        <v>6.1790000000000003</v>
      </c>
      <c r="U22" s="248">
        <f t="shared" si="5"/>
        <v>0.41522880000000001</v>
      </c>
      <c r="V22" s="319">
        <v>20</v>
      </c>
      <c r="W22" s="320">
        <v>1991</v>
      </c>
      <c r="X22" s="320">
        <v>0</v>
      </c>
      <c r="Y22" s="320">
        <v>42</v>
      </c>
      <c r="Z22" s="320">
        <v>27.167100000000001</v>
      </c>
      <c r="AA22" s="320">
        <v>4.5997000000000003</v>
      </c>
    </row>
    <row r="23" spans="2:27">
      <c r="B23" s="319"/>
      <c r="C23" s="320">
        <v>1992</v>
      </c>
      <c r="D23" s="320">
        <v>35.608400000000003</v>
      </c>
      <c r="E23" s="320">
        <v>8.2977000000000007</v>
      </c>
      <c r="G23" s="318">
        <v>11.94</v>
      </c>
      <c r="H23" s="318">
        <f t="shared" si="0"/>
        <v>2.4433583445741234</v>
      </c>
      <c r="I23" s="318">
        <v>2.02</v>
      </c>
      <c r="J23" s="318">
        <f t="shared" si="1"/>
        <v>4.9355838560397292</v>
      </c>
      <c r="K23" s="322">
        <f t="shared" si="2"/>
        <v>0.33167123512586982</v>
      </c>
      <c r="L23" s="318">
        <v>13.45</v>
      </c>
      <c r="M23" s="14">
        <f t="shared" si="6"/>
        <v>2.9944392908634274</v>
      </c>
      <c r="N23" s="318">
        <v>2.0499999999999998</v>
      </c>
      <c r="O23" s="248">
        <f t="shared" si="3"/>
        <v>6.1386005462700259</v>
      </c>
      <c r="P23" s="14">
        <f t="shared" si="4"/>
        <v>0.41251395670934576</v>
      </c>
      <c r="Q23" s="14">
        <v>12.99</v>
      </c>
      <c r="R23" s="14">
        <v>2.16</v>
      </c>
      <c r="S23" s="14">
        <v>2.16</v>
      </c>
      <c r="T23" s="14">
        <v>7.78</v>
      </c>
      <c r="U23" s="248">
        <f t="shared" si="5"/>
        <v>0.52281600000000006</v>
      </c>
      <c r="V23" s="319">
        <v>21</v>
      </c>
      <c r="W23" s="320">
        <v>1992</v>
      </c>
      <c r="X23" s="320">
        <v>0</v>
      </c>
      <c r="Y23" s="320">
        <v>42</v>
      </c>
      <c r="Z23" s="320">
        <v>35.244100000000003</v>
      </c>
      <c r="AA23" s="320">
        <v>8.5471000000000004</v>
      </c>
    </row>
    <row r="24" spans="2:27">
      <c r="B24" s="319"/>
      <c r="C24" s="320">
        <v>1993</v>
      </c>
      <c r="D24" s="320">
        <v>33.118600000000001</v>
      </c>
      <c r="E24" s="320">
        <v>8.3286999999999995</v>
      </c>
      <c r="G24" s="318">
        <v>15.58</v>
      </c>
      <c r="H24" s="318">
        <f t="shared" si="0"/>
        <v>2.7910571473905725</v>
      </c>
      <c r="I24" s="318">
        <v>2.02</v>
      </c>
      <c r="J24" s="318">
        <f t="shared" si="1"/>
        <v>5.6379354377289568</v>
      </c>
      <c r="K24" s="322">
        <f t="shared" si="2"/>
        <v>0.37886926141538596</v>
      </c>
      <c r="L24" s="318">
        <v>16.7</v>
      </c>
      <c r="M24" s="14">
        <f t="shared" si="6"/>
        <v>3.3366650016645862</v>
      </c>
      <c r="N24" s="318">
        <v>2.0499999999999998</v>
      </c>
      <c r="O24" s="248">
        <f t="shared" si="3"/>
        <v>6.8401632534124008</v>
      </c>
      <c r="P24" s="14">
        <f t="shared" si="4"/>
        <v>0.45965897062931338</v>
      </c>
      <c r="Q24" s="14">
        <v>19.62</v>
      </c>
      <c r="R24" s="14">
        <v>2.16</v>
      </c>
      <c r="S24" s="318">
        <v>2.16</v>
      </c>
      <c r="T24" s="14">
        <v>9.57</v>
      </c>
      <c r="U24" s="248">
        <f t="shared" si="5"/>
        <v>0.64310400000000012</v>
      </c>
      <c r="V24" s="319">
        <v>22</v>
      </c>
      <c r="W24" s="320">
        <v>1993</v>
      </c>
      <c r="X24" s="320">
        <v>0</v>
      </c>
      <c r="Y24" s="320">
        <v>42</v>
      </c>
      <c r="Z24" s="320">
        <v>32.245899999999999</v>
      </c>
      <c r="AA24" s="320">
        <v>8.5304000000000002</v>
      </c>
    </row>
    <row r="25" spans="2:27">
      <c r="B25" s="319"/>
      <c r="C25" s="320">
        <v>1994</v>
      </c>
      <c r="D25" s="320">
        <v>29.2896</v>
      </c>
      <c r="E25" s="320">
        <v>10.708399999999999</v>
      </c>
      <c r="G25" s="318">
        <v>17.36</v>
      </c>
      <c r="H25" s="318">
        <f t="shared" si="0"/>
        <v>2.9461839725312471</v>
      </c>
      <c r="I25" s="318">
        <v>2.02</v>
      </c>
      <c r="J25" s="318">
        <f t="shared" si="1"/>
        <v>5.9512916245131189</v>
      </c>
      <c r="K25" s="322">
        <f t="shared" si="2"/>
        <v>0.39992679716728163</v>
      </c>
      <c r="L25" s="318">
        <v>23.44</v>
      </c>
      <c r="M25" s="14">
        <f t="shared" si="6"/>
        <v>3.9530578880996248</v>
      </c>
      <c r="N25" s="318">
        <v>2.0499999999999998</v>
      </c>
      <c r="O25" s="248">
        <f t="shared" si="3"/>
        <v>8.1037686706042305</v>
      </c>
      <c r="P25" s="14">
        <f t="shared" si="4"/>
        <v>0.54457325466460438</v>
      </c>
      <c r="Q25" s="14">
        <v>22.78</v>
      </c>
      <c r="R25" s="318">
        <v>2.16</v>
      </c>
      <c r="S25" s="14">
        <v>2.16</v>
      </c>
      <c r="T25" s="14">
        <v>10.31</v>
      </c>
      <c r="U25" s="248">
        <f t="shared" si="5"/>
        <v>0.69283200000000011</v>
      </c>
      <c r="V25" s="319">
        <v>23</v>
      </c>
      <c r="W25" s="320">
        <v>1994</v>
      </c>
      <c r="X25" s="320">
        <v>0</v>
      </c>
      <c r="Y25" s="320">
        <v>42</v>
      </c>
      <c r="Z25" s="320">
        <v>28.5929</v>
      </c>
      <c r="AA25" s="320">
        <v>10.855399999999999</v>
      </c>
    </row>
    <row r="26" spans="2:27">
      <c r="B26" s="319"/>
      <c r="C26" s="320">
        <v>1995</v>
      </c>
      <c r="D26" s="320">
        <v>39.443800000000003</v>
      </c>
      <c r="E26" s="320">
        <v>6.6502999999999997</v>
      </c>
      <c r="G26" s="318">
        <v>11.37</v>
      </c>
      <c r="H26" s="318">
        <f t="shared" si="0"/>
        <v>2.3843238035132726</v>
      </c>
      <c r="I26" s="318">
        <v>2.02</v>
      </c>
      <c r="J26" s="318">
        <f t="shared" si="1"/>
        <v>4.8163340830968107</v>
      </c>
      <c r="K26" s="322">
        <f t="shared" si="2"/>
        <v>0.32365765038410577</v>
      </c>
      <c r="L26" s="318">
        <v>14.24</v>
      </c>
      <c r="M26" s="14">
        <f t="shared" si="6"/>
        <v>3.0811253355443582</v>
      </c>
      <c r="N26" s="318">
        <v>2.0499999999999998</v>
      </c>
      <c r="O26" s="248">
        <f t="shared" si="3"/>
        <v>6.3163069378659333</v>
      </c>
      <c r="P26" s="14">
        <f t="shared" si="4"/>
        <v>0.42445582622459077</v>
      </c>
      <c r="Q26" s="14">
        <v>9.01</v>
      </c>
      <c r="R26" s="14">
        <v>2.16</v>
      </c>
      <c r="S26" s="318">
        <v>2.16</v>
      </c>
      <c r="T26" s="14">
        <v>6.48</v>
      </c>
      <c r="U26" s="248">
        <f t="shared" si="5"/>
        <v>0.43545600000000007</v>
      </c>
      <c r="V26" s="319">
        <v>24</v>
      </c>
      <c r="W26" s="320">
        <v>1995</v>
      </c>
      <c r="X26" s="320">
        <v>0</v>
      </c>
      <c r="Y26" s="320">
        <v>42</v>
      </c>
      <c r="Z26" s="320">
        <v>38.861699999999999</v>
      </c>
      <c r="AA26" s="320">
        <v>7.0118999999999998</v>
      </c>
    </row>
    <row r="27" spans="2:27">
      <c r="B27" s="319"/>
      <c r="C27" s="320">
        <v>1996</v>
      </c>
      <c r="D27" s="320">
        <v>29.934699999999999</v>
      </c>
      <c r="E27" s="320">
        <v>8.7947000000000006</v>
      </c>
      <c r="G27" s="318">
        <v>43.86</v>
      </c>
      <c r="H27" s="318">
        <f t="shared" si="0"/>
        <v>4.6829477895872378</v>
      </c>
      <c r="I27" s="318">
        <v>2.02</v>
      </c>
      <c r="J27" s="318">
        <f t="shared" si="1"/>
        <v>9.4595545349662196</v>
      </c>
      <c r="K27" s="322">
        <f t="shared" si="2"/>
        <v>0.63568206474972999</v>
      </c>
      <c r="L27" s="318">
        <v>49.85</v>
      </c>
      <c r="M27" s="14">
        <f t="shared" si="6"/>
        <v>5.7648359329067933</v>
      </c>
      <c r="N27" s="318">
        <v>2.0499999999999998</v>
      </c>
      <c r="O27" s="248">
        <f t="shared" si="3"/>
        <v>11.817913662458926</v>
      </c>
      <c r="P27" s="14">
        <f t="shared" si="4"/>
        <v>0.79416379811723992</v>
      </c>
      <c r="Q27" s="14">
        <v>15.48</v>
      </c>
      <c r="R27" s="14">
        <v>2.16</v>
      </c>
      <c r="S27" s="14">
        <v>2.16</v>
      </c>
      <c r="T27" s="14">
        <v>8.5</v>
      </c>
      <c r="U27" s="248">
        <f t="shared" si="5"/>
        <v>0.57120000000000004</v>
      </c>
      <c r="V27" s="319">
        <v>25</v>
      </c>
      <c r="W27" s="320">
        <v>1996</v>
      </c>
      <c r="X27" s="320">
        <v>0</v>
      </c>
      <c r="Y27" s="320">
        <v>42</v>
      </c>
      <c r="Z27" s="320">
        <v>29.389199999999999</v>
      </c>
      <c r="AA27" s="320">
        <v>9.2302999999999997</v>
      </c>
    </row>
    <row r="28" spans="2:27">
      <c r="B28" s="319"/>
      <c r="C28" s="320">
        <v>1997</v>
      </c>
      <c r="D28" s="320">
        <v>37.586500000000001</v>
      </c>
      <c r="E28" s="320">
        <v>11.988799999999999</v>
      </c>
      <c r="G28" s="318">
        <v>58.51</v>
      </c>
      <c r="H28" s="318">
        <f t="shared" si="0"/>
        <v>5.4087891436069127</v>
      </c>
      <c r="I28" s="318">
        <v>2.02</v>
      </c>
      <c r="J28" s="318">
        <f t="shared" si="1"/>
        <v>10.925754070085963</v>
      </c>
      <c r="K28" s="322">
        <f t="shared" si="2"/>
        <v>0.73421067350977687</v>
      </c>
      <c r="L28" s="318">
        <v>68.010000000000005</v>
      </c>
      <c r="M28" s="14">
        <f t="shared" si="6"/>
        <v>6.7334983478129704</v>
      </c>
      <c r="N28" s="318">
        <v>2.0499999999999998</v>
      </c>
      <c r="O28" s="248">
        <f t="shared" si="3"/>
        <v>13.803671613016588</v>
      </c>
      <c r="P28" s="14">
        <f t="shared" si="4"/>
        <v>0.92760673239471492</v>
      </c>
      <c r="Q28" s="14">
        <v>70.72</v>
      </c>
      <c r="R28" s="318">
        <v>2.16</v>
      </c>
      <c r="S28" s="318">
        <v>2.16</v>
      </c>
      <c r="T28" s="14">
        <v>18.16</v>
      </c>
      <c r="U28" s="248">
        <f t="shared" si="5"/>
        <v>1.2203520000000001</v>
      </c>
      <c r="V28" s="319">
        <v>26</v>
      </c>
      <c r="W28" s="320">
        <v>1997</v>
      </c>
      <c r="X28" s="320">
        <v>0</v>
      </c>
      <c r="Y28" s="320">
        <v>42</v>
      </c>
      <c r="Z28" s="320">
        <v>37.445700000000002</v>
      </c>
      <c r="AA28" s="320">
        <v>12.411099999999999</v>
      </c>
    </row>
    <row r="29" spans="2:27">
      <c r="B29" s="319"/>
      <c r="C29" s="320">
        <v>1998</v>
      </c>
      <c r="D29" s="320">
        <v>46.048299999999998</v>
      </c>
      <c r="E29" s="320">
        <v>11.212300000000001</v>
      </c>
      <c r="G29" s="318">
        <v>10.11</v>
      </c>
      <c r="H29" s="318">
        <f t="shared" si="0"/>
        <v>2.2483327155917117</v>
      </c>
      <c r="I29" s="318">
        <v>2.02</v>
      </c>
      <c r="J29" s="318">
        <f t="shared" si="1"/>
        <v>4.5416320854952579</v>
      </c>
      <c r="K29" s="322">
        <f t="shared" si="2"/>
        <v>0.30519767614528137</v>
      </c>
      <c r="L29" s="318">
        <v>10.88</v>
      </c>
      <c r="M29" s="14">
        <f t="shared" si="6"/>
        <v>2.6932013168965541</v>
      </c>
      <c r="N29" s="318">
        <v>2.0499999999999998</v>
      </c>
      <c r="O29" s="248">
        <f t="shared" si="3"/>
        <v>5.5210626996379357</v>
      </c>
      <c r="P29" s="14">
        <f t="shared" si="4"/>
        <v>0.37101541341566929</v>
      </c>
      <c r="Q29" s="14">
        <v>9.49</v>
      </c>
      <c r="R29" s="14">
        <v>2.16</v>
      </c>
      <c r="S29" s="14">
        <v>2.16</v>
      </c>
      <c r="T29" s="14">
        <v>6.65</v>
      </c>
      <c r="U29" s="248">
        <f t="shared" si="5"/>
        <v>0.44688000000000005</v>
      </c>
      <c r="V29" s="319">
        <v>27</v>
      </c>
      <c r="W29" s="320">
        <v>1998</v>
      </c>
      <c r="X29" s="320">
        <v>0</v>
      </c>
      <c r="Y29" s="320">
        <v>42</v>
      </c>
      <c r="Z29" s="320">
        <v>45.643599999999999</v>
      </c>
      <c r="AA29" s="320">
        <v>11.6129</v>
      </c>
    </row>
    <row r="30" spans="2:27">
      <c r="B30" s="319"/>
      <c r="C30" s="320">
        <v>1999</v>
      </c>
      <c r="D30" s="320">
        <v>39.7654</v>
      </c>
      <c r="E30" s="320">
        <v>13.470700000000001</v>
      </c>
      <c r="G30" s="318">
        <v>20.37</v>
      </c>
      <c r="H30" s="318">
        <f t="shared" si="0"/>
        <v>3.1913946794465895</v>
      </c>
      <c r="I30" s="318">
        <v>2.02</v>
      </c>
      <c r="J30" s="318">
        <f t="shared" si="1"/>
        <v>6.4466172524821106</v>
      </c>
      <c r="K30" s="322">
        <f t="shared" si="2"/>
        <v>0.43321267936679786</v>
      </c>
      <c r="L30" s="318">
        <v>19.63</v>
      </c>
      <c r="M30" s="14">
        <f t="shared" si="6"/>
        <v>3.6175498153676702</v>
      </c>
      <c r="N30" s="318">
        <v>2.0499999999999998</v>
      </c>
      <c r="O30" s="248">
        <f t="shared" si="3"/>
        <v>7.4159771215037233</v>
      </c>
      <c r="P30" s="14">
        <f t="shared" si="4"/>
        <v>0.4983536625650502</v>
      </c>
      <c r="Q30" s="14">
        <v>10.93</v>
      </c>
      <c r="R30" s="14">
        <v>2.16</v>
      </c>
      <c r="S30" s="318">
        <v>2.16</v>
      </c>
      <c r="T30" s="14">
        <v>7.14</v>
      </c>
      <c r="U30" s="248">
        <f t="shared" si="5"/>
        <v>0.47980800000000001</v>
      </c>
      <c r="V30" s="319">
        <v>28</v>
      </c>
      <c r="W30" s="320">
        <v>1999</v>
      </c>
      <c r="X30" s="320">
        <v>0</v>
      </c>
      <c r="Y30" s="320">
        <v>42</v>
      </c>
      <c r="Z30" s="320">
        <v>39.018700000000003</v>
      </c>
      <c r="AA30" s="320">
        <v>14.2125</v>
      </c>
    </row>
    <row r="31" spans="2:27">
      <c r="B31" s="319"/>
      <c r="C31" s="320">
        <v>2000</v>
      </c>
      <c r="D31" s="320">
        <v>37.762999999999998</v>
      </c>
      <c r="E31" s="320">
        <v>8.9107000000000003</v>
      </c>
      <c r="G31" s="318">
        <v>32.619999999999997</v>
      </c>
      <c r="H31" s="318">
        <f t="shared" si="0"/>
        <v>4.0385641012617342</v>
      </c>
      <c r="I31" s="318">
        <v>2.02</v>
      </c>
      <c r="J31" s="318">
        <f t="shared" si="1"/>
        <v>8.1578994845487038</v>
      </c>
      <c r="K31" s="322">
        <f t="shared" si="2"/>
        <v>0.54821084536167286</v>
      </c>
      <c r="L31" s="318">
        <v>30.55</v>
      </c>
      <c r="M31" s="14">
        <f t="shared" si="6"/>
        <v>4.5129443456203475</v>
      </c>
      <c r="N31" s="318">
        <v>2.0499999999999998</v>
      </c>
      <c r="O31" s="248">
        <f t="shared" si="3"/>
        <v>9.2515359085217117</v>
      </c>
      <c r="P31" s="14">
        <f t="shared" si="4"/>
        <v>0.62170321305265919</v>
      </c>
      <c r="Q31" s="14">
        <v>26.96</v>
      </c>
      <c r="R31" s="318">
        <v>2.16</v>
      </c>
      <c r="S31" s="14">
        <v>2.16</v>
      </c>
      <c r="T31" s="14">
        <v>11.218</v>
      </c>
      <c r="U31" s="248">
        <f t="shared" si="5"/>
        <v>0.75384960000000012</v>
      </c>
      <c r="V31" s="319">
        <v>29</v>
      </c>
      <c r="W31" s="320">
        <v>2000</v>
      </c>
      <c r="X31" s="320">
        <v>0</v>
      </c>
      <c r="Y31" s="320">
        <v>42</v>
      </c>
      <c r="Z31" s="320">
        <v>37.135899999999999</v>
      </c>
      <c r="AA31" s="320">
        <v>9.4446999999999992</v>
      </c>
    </row>
    <row r="32" spans="2:27">
      <c r="B32" s="319"/>
      <c r="C32" s="320">
        <v>2001</v>
      </c>
      <c r="D32" s="320">
        <v>26.289400000000001</v>
      </c>
      <c r="E32" s="320">
        <v>5.7580999999999998</v>
      </c>
      <c r="G32" s="318">
        <v>20.52</v>
      </c>
      <c r="H32" s="318">
        <f t="shared" si="0"/>
        <v>3.2031234756093934</v>
      </c>
      <c r="I32" s="318">
        <v>2.02</v>
      </c>
      <c r="J32" s="318">
        <f t="shared" si="1"/>
        <v>6.4703094207309748</v>
      </c>
      <c r="K32" s="322">
        <f t="shared" si="2"/>
        <v>0.43480479307312159</v>
      </c>
      <c r="L32" s="318">
        <v>26.13</v>
      </c>
      <c r="M32" s="14">
        <f t="shared" si="6"/>
        <v>4.1737273509418413</v>
      </c>
      <c r="N32" s="318">
        <v>2.0499999999999998</v>
      </c>
      <c r="O32" s="248">
        <f t="shared" si="3"/>
        <v>8.5561410694307742</v>
      </c>
      <c r="P32" s="14">
        <f t="shared" si="4"/>
        <v>0.57497267986574807</v>
      </c>
      <c r="Q32" s="14">
        <v>28.34</v>
      </c>
      <c r="R32" s="14">
        <v>2.16</v>
      </c>
      <c r="S32" s="318">
        <v>2.16</v>
      </c>
      <c r="T32" s="14">
        <v>11.502000000000001</v>
      </c>
      <c r="U32" s="248">
        <f t="shared" si="5"/>
        <v>0.77293440000000013</v>
      </c>
      <c r="V32" s="319">
        <v>30</v>
      </c>
      <c r="W32" s="320">
        <v>2001</v>
      </c>
      <c r="X32" s="320">
        <v>0</v>
      </c>
      <c r="Y32" s="320">
        <v>42</v>
      </c>
      <c r="Z32" s="320">
        <v>26.0062</v>
      </c>
      <c r="AA32" s="320">
        <v>6.2834000000000003</v>
      </c>
    </row>
    <row r="33" spans="2:27">
      <c r="B33" s="319"/>
      <c r="C33" s="320">
        <v>2002</v>
      </c>
      <c r="D33" s="320">
        <v>43.139200000000002</v>
      </c>
      <c r="E33" s="320">
        <v>7.0654000000000003</v>
      </c>
      <c r="G33" s="318">
        <v>34.96</v>
      </c>
      <c r="H33" s="318">
        <f t="shared" si="0"/>
        <v>4.1809089920733742</v>
      </c>
      <c r="I33" s="318">
        <v>2.02</v>
      </c>
      <c r="J33" s="318">
        <f t="shared" si="1"/>
        <v>8.4454361639882158</v>
      </c>
      <c r="K33" s="322">
        <f t="shared" si="2"/>
        <v>0.56753331022000819</v>
      </c>
      <c r="L33" s="318">
        <v>29.23</v>
      </c>
      <c r="M33" s="14">
        <f t="shared" si="6"/>
        <v>4.4143704722946246</v>
      </c>
      <c r="N33" s="318">
        <v>2.0499999999999998</v>
      </c>
      <c r="O33" s="248">
        <f t="shared" si="3"/>
        <v>9.0494594682039793</v>
      </c>
      <c r="P33" s="14">
        <f t="shared" si="4"/>
        <v>0.60812367626330743</v>
      </c>
      <c r="Q33" s="14">
        <v>27.48</v>
      </c>
      <c r="R33" s="14">
        <v>2.16</v>
      </c>
      <c r="S33" s="14">
        <v>2.16</v>
      </c>
      <c r="T33" s="14">
        <v>11.324999999999999</v>
      </c>
      <c r="U33" s="248">
        <f t="shared" si="5"/>
        <v>0.76104000000000005</v>
      </c>
      <c r="V33" s="319">
        <v>31</v>
      </c>
      <c r="W33" s="320">
        <v>2002</v>
      </c>
      <c r="X33" s="320">
        <v>0</v>
      </c>
      <c r="Y33" s="320">
        <v>42</v>
      </c>
      <c r="Z33" s="320">
        <v>42.628300000000003</v>
      </c>
      <c r="AA33" s="320">
        <v>6.7884000000000002</v>
      </c>
    </row>
    <row r="34" spans="2:27">
      <c r="B34" s="319"/>
      <c r="C34" s="320">
        <v>2003</v>
      </c>
      <c r="D34" s="320">
        <v>74.174099999999996</v>
      </c>
      <c r="E34" s="320">
        <v>20.4619</v>
      </c>
      <c r="G34" s="318">
        <v>50.66</v>
      </c>
      <c r="H34" s="318">
        <f t="shared" si="0"/>
        <v>5.0328918128646478</v>
      </c>
      <c r="I34" s="318">
        <v>2.02</v>
      </c>
      <c r="J34" s="318">
        <f t="shared" si="1"/>
        <v>10.166441461986588</v>
      </c>
      <c r="K34" s="322">
        <f t="shared" si="2"/>
        <v>0.68318486624549879</v>
      </c>
      <c r="L34" s="318">
        <v>59.23</v>
      </c>
      <c r="M34" s="14">
        <f t="shared" si="6"/>
        <v>6.2838417124134072</v>
      </c>
      <c r="N34" s="318">
        <v>2.0499999999999998</v>
      </c>
      <c r="O34" s="248">
        <f t="shared" si="3"/>
        <v>12.881875510447484</v>
      </c>
      <c r="P34" s="14">
        <f t="shared" si="4"/>
        <v>0.865662034302071</v>
      </c>
      <c r="Q34" s="14">
        <v>56.61</v>
      </c>
      <c r="R34" s="318">
        <v>2.16</v>
      </c>
      <c r="S34" s="318">
        <v>2.16</v>
      </c>
      <c r="T34" s="14">
        <v>16.25</v>
      </c>
      <c r="U34" s="248">
        <f t="shared" si="5"/>
        <v>1.0920000000000001</v>
      </c>
      <c r="V34" s="319">
        <v>32</v>
      </c>
      <c r="W34" s="320">
        <v>2003</v>
      </c>
      <c r="X34" s="320">
        <v>0</v>
      </c>
      <c r="Y34" s="320">
        <v>42</v>
      </c>
      <c r="Z34" s="320">
        <v>72.680400000000006</v>
      </c>
      <c r="AA34" s="320">
        <v>20.832000000000001</v>
      </c>
    </row>
    <row r="35" spans="2:27">
      <c r="B35" s="319"/>
      <c r="C35" s="320">
        <v>2004</v>
      </c>
      <c r="D35" s="320">
        <v>49.7956</v>
      </c>
      <c r="E35" s="320">
        <v>15.538399999999999</v>
      </c>
      <c r="G35" s="318">
        <v>21.72</v>
      </c>
      <c r="H35" s="318">
        <f t="shared" si="0"/>
        <v>3.295451410656816</v>
      </c>
      <c r="I35" s="318">
        <v>2.02</v>
      </c>
      <c r="J35" s="318">
        <f t="shared" si="1"/>
        <v>6.6568118495267683</v>
      </c>
      <c r="K35" s="322">
        <f t="shared" si="2"/>
        <v>0.44733775628819883</v>
      </c>
      <c r="L35" s="318">
        <v>25.13</v>
      </c>
      <c r="M35" s="14">
        <f t="shared" si="6"/>
        <v>4.0930835971591559</v>
      </c>
      <c r="N35" s="318">
        <v>2.0499999999999998</v>
      </c>
      <c r="O35" s="248">
        <f t="shared" si="3"/>
        <v>8.3908213741762694</v>
      </c>
      <c r="P35" s="14">
        <f t="shared" si="4"/>
        <v>0.56386319634464532</v>
      </c>
      <c r="Q35" s="14">
        <v>28.05</v>
      </c>
      <c r="R35" s="14">
        <v>2.16</v>
      </c>
      <c r="S35" s="14">
        <v>2.16</v>
      </c>
      <c r="T35" s="14">
        <v>11.44</v>
      </c>
      <c r="U35" s="248">
        <f t="shared" si="5"/>
        <v>0.76876800000000001</v>
      </c>
      <c r="V35" s="319">
        <v>33</v>
      </c>
      <c r="W35" s="320">
        <v>2004</v>
      </c>
      <c r="X35" s="320">
        <v>0</v>
      </c>
      <c r="Y35" s="320">
        <v>42</v>
      </c>
      <c r="Z35" s="320">
        <v>49.408799999999999</v>
      </c>
      <c r="AA35" s="320">
        <v>16.1221</v>
      </c>
    </row>
    <row r="36" spans="2:27">
      <c r="B36" s="319"/>
      <c r="C36" s="320">
        <v>2005</v>
      </c>
      <c r="D36" s="320">
        <v>35.991700000000002</v>
      </c>
      <c r="E36" s="320">
        <v>8.2596000000000007</v>
      </c>
      <c r="G36" s="318">
        <v>34.520000000000003</v>
      </c>
      <c r="H36" s="318">
        <f t="shared" si="0"/>
        <v>4.1545156155681982</v>
      </c>
      <c r="I36" s="318">
        <v>2.02</v>
      </c>
      <c r="J36" s="318">
        <f t="shared" si="1"/>
        <v>8.392121543447761</v>
      </c>
      <c r="K36" s="322">
        <f t="shared" si="2"/>
        <v>0.56395056771968965</v>
      </c>
      <c r="L36" s="318">
        <v>39.19</v>
      </c>
      <c r="M36" s="14">
        <f t="shared" si="6"/>
        <v>5.1114251111276845</v>
      </c>
      <c r="N36" s="318">
        <v>2.0499999999999998</v>
      </c>
      <c r="O36" s="248">
        <f t="shared" si="3"/>
        <v>10.478421477811752</v>
      </c>
      <c r="P36" s="14">
        <f t="shared" si="4"/>
        <v>0.70414992330894977</v>
      </c>
      <c r="Q36" s="14">
        <v>27.32</v>
      </c>
      <c r="R36" s="14">
        <v>2.16</v>
      </c>
      <c r="S36" s="318">
        <v>2.16</v>
      </c>
      <c r="T36" s="14">
        <v>11.29</v>
      </c>
      <c r="U36" s="248">
        <f t="shared" si="5"/>
        <v>0.75868800000000014</v>
      </c>
      <c r="V36" s="319">
        <v>34</v>
      </c>
      <c r="W36" s="320">
        <v>2005</v>
      </c>
      <c r="X36" s="320">
        <v>0</v>
      </c>
      <c r="Y36" s="320">
        <v>42</v>
      </c>
      <c r="Z36" s="320">
        <v>36.231000000000002</v>
      </c>
      <c r="AA36" s="320">
        <v>8.6984999999999992</v>
      </c>
    </row>
    <row r="37" spans="2:27">
      <c r="B37" s="319"/>
      <c r="C37" s="320">
        <v>2006</v>
      </c>
      <c r="D37" s="320">
        <v>39.3187</v>
      </c>
      <c r="E37" s="320">
        <v>10.283200000000001</v>
      </c>
      <c r="G37" s="318">
        <v>79.510000000000005</v>
      </c>
      <c r="H37" s="318">
        <f t="shared" si="0"/>
        <v>6.3051566197835243</v>
      </c>
      <c r="I37" s="318">
        <v>2.02</v>
      </c>
      <c r="J37" s="318">
        <f t="shared" si="1"/>
        <v>12.736416371962719</v>
      </c>
      <c r="K37" s="322">
        <f t="shared" si="2"/>
        <v>0.85588718019589471</v>
      </c>
      <c r="L37" s="318">
        <v>50.54</v>
      </c>
      <c r="M37" s="14">
        <f t="shared" si="6"/>
        <v>5.8045958802773976</v>
      </c>
      <c r="N37" s="318">
        <v>2.0499999999999998</v>
      </c>
      <c r="O37" s="248">
        <f t="shared" si="3"/>
        <v>11.899421554568663</v>
      </c>
      <c r="P37" s="14">
        <f t="shared" si="4"/>
        <v>0.79964112846701418</v>
      </c>
      <c r="Q37" s="14">
        <v>32.81</v>
      </c>
      <c r="R37" s="318">
        <v>2.16</v>
      </c>
      <c r="S37" s="14">
        <v>2.16</v>
      </c>
      <c r="T37" s="14">
        <v>2.17</v>
      </c>
      <c r="U37" s="248">
        <f t="shared" si="5"/>
        <v>0.14582400000000001</v>
      </c>
      <c r="V37" s="319">
        <v>35</v>
      </c>
      <c r="W37" s="320">
        <v>2006</v>
      </c>
      <c r="X37" s="320">
        <v>0</v>
      </c>
      <c r="Y37" s="320">
        <v>42</v>
      </c>
      <c r="Z37" s="320">
        <v>37.803699999999999</v>
      </c>
      <c r="AA37" s="320">
        <v>8.6390999999999991</v>
      </c>
    </row>
    <row r="38" spans="2:27">
      <c r="B38" s="319"/>
      <c r="C38" s="320">
        <v>2007</v>
      </c>
      <c r="D38" s="320">
        <v>44.377299999999998</v>
      </c>
      <c r="E38" s="320">
        <v>8.4091000000000005</v>
      </c>
      <c r="G38" s="318">
        <v>60.09</v>
      </c>
      <c r="H38" s="318">
        <f t="shared" si="0"/>
        <v>5.4813319549175272</v>
      </c>
      <c r="I38" s="318">
        <v>2.02</v>
      </c>
      <c r="J38" s="318">
        <f t="shared" si="1"/>
        <v>11.072290548933404</v>
      </c>
      <c r="K38" s="322">
        <f t="shared" si="2"/>
        <v>0.74405792488832478</v>
      </c>
      <c r="L38" s="318">
        <v>88.16</v>
      </c>
      <c r="M38" s="14">
        <f t="shared" si="6"/>
        <v>7.6663768061146937</v>
      </c>
      <c r="N38" s="318">
        <v>2.0499999999999998</v>
      </c>
      <c r="O38" s="248">
        <f t="shared" si="3"/>
        <v>15.716072452535121</v>
      </c>
      <c r="P38" s="14">
        <f t="shared" si="4"/>
        <v>1.0561200688103602</v>
      </c>
      <c r="Q38" s="14">
        <v>118.49</v>
      </c>
      <c r="R38" s="14">
        <v>2.16</v>
      </c>
      <c r="S38" s="318">
        <v>2.16</v>
      </c>
      <c r="T38" s="14">
        <v>30.22</v>
      </c>
      <c r="U38" s="248">
        <f t="shared" si="5"/>
        <v>2.0307839999999997</v>
      </c>
      <c r="V38" s="319">
        <v>36</v>
      </c>
      <c r="W38" s="320">
        <v>2007</v>
      </c>
      <c r="X38" s="320">
        <v>0</v>
      </c>
      <c r="Y38" s="320">
        <v>42</v>
      </c>
      <c r="Z38" s="320">
        <v>44.432899999999997</v>
      </c>
      <c r="AA38" s="320">
        <v>8.9535</v>
      </c>
    </row>
    <row r="39" spans="2:27">
      <c r="B39" s="319"/>
      <c r="C39" s="320">
        <v>2008</v>
      </c>
      <c r="D39" s="320">
        <v>73.844200000000001</v>
      </c>
      <c r="E39" s="320">
        <v>17.785399999999999</v>
      </c>
      <c r="G39" s="318">
        <v>56.12</v>
      </c>
      <c r="H39" s="318">
        <f t="shared" si="0"/>
        <v>5.2971690552596113</v>
      </c>
      <c r="I39" s="318">
        <v>2.02</v>
      </c>
      <c r="J39" s="318">
        <f t="shared" si="1"/>
        <v>10.700281491624414</v>
      </c>
      <c r="K39" s="322">
        <f t="shared" si="2"/>
        <v>0.71905891623716067</v>
      </c>
      <c r="L39" s="318">
        <v>62.75</v>
      </c>
      <c r="M39" s="14">
        <f t="shared" si="6"/>
        <v>6.4678693039774187</v>
      </c>
      <c r="N39" s="318">
        <v>2.0499999999999998</v>
      </c>
      <c r="O39" s="248">
        <f t="shared" si="3"/>
        <v>13.259132073153706</v>
      </c>
      <c r="P39" s="14">
        <f t="shared" si="4"/>
        <v>0.89101367531592912</v>
      </c>
      <c r="Q39" s="14">
        <v>16.03</v>
      </c>
      <c r="R39" s="14">
        <v>2.16</v>
      </c>
      <c r="S39" s="14">
        <v>2.16</v>
      </c>
      <c r="T39" s="14">
        <v>8.65</v>
      </c>
      <c r="U39" s="248">
        <f t="shared" si="5"/>
        <v>0.58128000000000013</v>
      </c>
      <c r="V39" s="319">
        <v>37</v>
      </c>
      <c r="W39" s="320">
        <v>2008</v>
      </c>
      <c r="X39" s="320">
        <v>0</v>
      </c>
      <c r="Y39" s="320">
        <v>42</v>
      </c>
      <c r="Z39" s="320">
        <v>72.906199999999998</v>
      </c>
      <c r="AA39" s="320">
        <v>18.243300000000001</v>
      </c>
    </row>
    <row r="40" spans="2:27">
      <c r="B40" s="319"/>
      <c r="C40" s="320">
        <v>2009</v>
      </c>
      <c r="D40" s="320">
        <v>46.126100000000001</v>
      </c>
      <c r="E40" s="320">
        <v>15.549799999999999</v>
      </c>
      <c r="G40" s="318">
        <v>17.48</v>
      </c>
      <c r="H40" s="318">
        <f t="shared" si="0"/>
        <v>2.9563490998188966</v>
      </c>
      <c r="I40" s="318">
        <v>2.02</v>
      </c>
      <c r="J40" s="318">
        <f t="shared" si="1"/>
        <v>5.9718251816341708</v>
      </c>
      <c r="K40" s="322">
        <f t="shared" si="2"/>
        <v>0.40130665220581629</v>
      </c>
      <c r="L40" s="318">
        <v>20.55</v>
      </c>
      <c r="M40" s="14">
        <f t="shared" si="6"/>
        <v>3.7013511046643495</v>
      </c>
      <c r="N40" s="318">
        <v>2.0499999999999998</v>
      </c>
      <c r="O40" s="248">
        <f t="shared" si="3"/>
        <v>7.5877697645619158</v>
      </c>
      <c r="P40" s="14">
        <f t="shared" si="4"/>
        <v>0.50989812817856084</v>
      </c>
      <c r="Q40" s="14">
        <v>23.61</v>
      </c>
      <c r="R40" s="318">
        <v>2.16</v>
      </c>
      <c r="S40" s="318">
        <v>2.16</v>
      </c>
      <c r="T40" s="14">
        <v>10.49</v>
      </c>
      <c r="U40" s="248">
        <f t="shared" si="5"/>
        <v>0.704928</v>
      </c>
      <c r="V40" s="319">
        <v>38</v>
      </c>
      <c r="W40" s="320">
        <v>2009</v>
      </c>
      <c r="X40" s="320">
        <v>0</v>
      </c>
      <c r="Y40" s="320">
        <v>42</v>
      </c>
      <c r="Z40" s="320">
        <v>45.976700000000001</v>
      </c>
      <c r="AA40" s="320">
        <v>15.883800000000001</v>
      </c>
    </row>
    <row r="41" spans="2:27">
      <c r="B41" s="319"/>
      <c r="C41" s="320">
        <v>2010</v>
      </c>
      <c r="D41" s="320">
        <v>22.9802</v>
      </c>
      <c r="E41" s="320">
        <v>6.2134999999999998</v>
      </c>
      <c r="G41" s="318">
        <v>5.66</v>
      </c>
      <c r="H41" s="318">
        <f t="shared" si="0"/>
        <v>1.6822603841260722</v>
      </c>
      <c r="I41" s="318">
        <v>2.02</v>
      </c>
      <c r="J41" s="318">
        <f t="shared" si="1"/>
        <v>3.3981659759346656</v>
      </c>
      <c r="K41" s="322">
        <f t="shared" si="2"/>
        <v>0.22835675358280955</v>
      </c>
      <c r="L41" s="318">
        <v>6.89</v>
      </c>
      <c r="M41" s="14">
        <f t="shared" si="6"/>
        <v>2.1432063207571344</v>
      </c>
      <c r="N41" s="318">
        <v>2.0499999999999998</v>
      </c>
      <c r="O41" s="248">
        <f t="shared" si="3"/>
        <v>4.3935729575521254</v>
      </c>
      <c r="P41" s="14">
        <f t="shared" si="4"/>
        <v>0.29524810274750285</v>
      </c>
      <c r="Q41" s="14">
        <v>10.41</v>
      </c>
      <c r="R41" s="14">
        <v>2.16</v>
      </c>
      <c r="S41" s="14">
        <v>2.16</v>
      </c>
      <c r="T41" s="14">
        <v>6.97</v>
      </c>
      <c r="U41" s="248">
        <f t="shared" si="5"/>
        <v>0.46838400000000002</v>
      </c>
      <c r="V41" s="319">
        <v>39</v>
      </c>
      <c r="W41" s="320">
        <v>2010</v>
      </c>
      <c r="X41" s="320">
        <v>0</v>
      </c>
      <c r="Y41" s="320">
        <v>42</v>
      </c>
      <c r="Z41" s="320">
        <v>22.6203</v>
      </c>
      <c r="AA41" s="320">
        <v>6.3678999999999997</v>
      </c>
    </row>
    <row r="42" spans="2:27">
      <c r="B42" s="319"/>
      <c r="C42" s="320">
        <v>2011</v>
      </c>
      <c r="D42" s="320">
        <v>38.436300000000003</v>
      </c>
      <c r="E42" s="320">
        <v>9.5459999999999994</v>
      </c>
      <c r="G42" s="318">
        <v>66.25</v>
      </c>
      <c r="H42" s="318">
        <f t="shared" si="0"/>
        <v>5.7554322166106688</v>
      </c>
      <c r="I42" s="318">
        <v>2.02</v>
      </c>
      <c r="J42" s="318">
        <f t="shared" si="1"/>
        <v>11.625973077553551</v>
      </c>
      <c r="K42" s="322">
        <f t="shared" si="2"/>
        <v>0.78126539081159874</v>
      </c>
      <c r="L42" s="318">
        <v>81.709999999999994</v>
      </c>
      <c r="M42" s="14">
        <f t="shared" si="6"/>
        <v>7.3806052145696919</v>
      </c>
      <c r="N42" s="318">
        <v>2.0499999999999998</v>
      </c>
      <c r="O42" s="248">
        <f t="shared" si="3"/>
        <v>15.130240689867867</v>
      </c>
      <c r="P42" s="14">
        <f t="shared" si="4"/>
        <v>1.0167521743591208</v>
      </c>
      <c r="Q42" s="14">
        <v>24.95</v>
      </c>
      <c r="R42" s="14">
        <v>2.16</v>
      </c>
      <c r="S42" s="318">
        <v>2.16</v>
      </c>
      <c r="T42" s="14">
        <v>10.79</v>
      </c>
      <c r="U42" s="248">
        <f t="shared" si="5"/>
        <v>0.72508800000000007</v>
      </c>
      <c r="V42" s="319">
        <v>40</v>
      </c>
      <c r="W42" s="320">
        <v>2011</v>
      </c>
      <c r="X42" s="320">
        <v>0</v>
      </c>
      <c r="Y42" s="320">
        <v>42</v>
      </c>
      <c r="Z42" s="320">
        <v>39.15</v>
      </c>
      <c r="AA42" s="320">
        <v>10.030799999999999</v>
      </c>
    </row>
    <row r="43" spans="2:27">
      <c r="B43" s="319"/>
      <c r="C43" s="320">
        <v>2012</v>
      </c>
      <c r="D43" s="320">
        <v>51.093200000000003</v>
      </c>
      <c r="E43" s="320">
        <v>12.691599999999999</v>
      </c>
      <c r="G43" s="318">
        <v>16.25</v>
      </c>
      <c r="H43" s="318">
        <f t="shared" si="0"/>
        <v>2.8504385627478448</v>
      </c>
      <c r="I43" s="318">
        <v>2.02</v>
      </c>
      <c r="J43" s="318">
        <f t="shared" si="1"/>
        <v>5.7578858967506461</v>
      </c>
      <c r="K43" s="322">
        <f t="shared" si="2"/>
        <v>0.38692993226164346</v>
      </c>
      <c r="L43" s="318">
        <v>13.57</v>
      </c>
      <c r="M43" s="14">
        <f t="shared" si="6"/>
        <v>3.0077677215281549</v>
      </c>
      <c r="N43" s="318">
        <v>2.0499999999999998</v>
      </c>
      <c r="O43" s="248">
        <f t="shared" si="3"/>
        <v>6.1659238291327165</v>
      </c>
      <c r="P43" s="14">
        <f t="shared" si="4"/>
        <v>0.41435008131771855</v>
      </c>
      <c r="Q43" s="14">
        <v>16.98</v>
      </c>
      <c r="R43" s="318">
        <v>2.16</v>
      </c>
      <c r="S43" s="14">
        <v>2.16</v>
      </c>
      <c r="T43" s="14">
        <v>8.9039999999999999</v>
      </c>
      <c r="U43" s="248">
        <f t="shared" si="5"/>
        <v>0.59834880000000013</v>
      </c>
      <c r="V43" s="319">
        <v>41</v>
      </c>
      <c r="W43" s="320">
        <v>2012</v>
      </c>
      <c r="X43" s="320">
        <v>0</v>
      </c>
      <c r="Y43" s="320">
        <v>42</v>
      </c>
      <c r="Z43" s="320">
        <v>50.967599999999997</v>
      </c>
      <c r="AA43" s="320">
        <v>13.1058</v>
      </c>
    </row>
    <row r="44" spans="2:27">
      <c r="B44" s="319"/>
      <c r="C44" s="320">
        <v>2013</v>
      </c>
      <c r="D44" s="320">
        <v>36.113700000000001</v>
      </c>
      <c r="E44" s="320">
        <v>7.6288999999999998</v>
      </c>
      <c r="G44" s="318">
        <v>24.96</v>
      </c>
      <c r="H44" s="318">
        <f t="shared" si="0"/>
        <v>3.5327043465311387</v>
      </c>
      <c r="I44" s="318">
        <v>2.02</v>
      </c>
      <c r="J44" s="318">
        <f t="shared" si="1"/>
        <v>7.1360627799929004</v>
      </c>
      <c r="K44" s="322">
        <f t="shared" si="2"/>
        <v>0.47954341881552298</v>
      </c>
      <c r="L44" s="318">
        <v>28.63</v>
      </c>
      <c r="M44" s="14">
        <f t="shared" si="6"/>
        <v>4.3688289811649375</v>
      </c>
      <c r="N44" s="318">
        <v>2.0499999999999998</v>
      </c>
      <c r="O44" s="248">
        <f t="shared" si="3"/>
        <v>8.9560994113881218</v>
      </c>
      <c r="P44" s="14">
        <f t="shared" si="4"/>
        <v>0.60184988044528187</v>
      </c>
      <c r="Q44" s="14">
        <v>23.535</v>
      </c>
      <c r="R44" s="14">
        <v>2.16</v>
      </c>
      <c r="S44" s="318">
        <v>2.16</v>
      </c>
      <c r="T44" s="14">
        <v>10.48</v>
      </c>
      <c r="U44" s="248">
        <f t="shared" si="5"/>
        <v>0.70425600000000022</v>
      </c>
      <c r="V44" s="319">
        <v>42</v>
      </c>
      <c r="W44" s="320">
        <v>2013</v>
      </c>
      <c r="X44" s="320">
        <v>0</v>
      </c>
      <c r="Y44" s="320">
        <v>42</v>
      </c>
      <c r="Z44" s="320">
        <v>36.185499999999998</v>
      </c>
      <c r="AA44" s="320">
        <v>7.9352</v>
      </c>
    </row>
    <row r="45" spans="2:27">
      <c r="B45" s="319"/>
      <c r="C45" s="320">
        <v>2014</v>
      </c>
      <c r="D45" s="320">
        <v>28.850300000000001</v>
      </c>
      <c r="E45" s="320">
        <v>3.258</v>
      </c>
      <c r="G45" s="318">
        <v>6.94</v>
      </c>
      <c r="H45" s="318">
        <f t="shared" si="0"/>
        <v>1.8627936010197159</v>
      </c>
      <c r="I45" s="318">
        <v>2.02</v>
      </c>
      <c r="J45" s="318">
        <f t="shared" si="1"/>
        <v>3.762843074059826</v>
      </c>
      <c r="K45" s="322">
        <f t="shared" si="2"/>
        <v>0.25286305457682035</v>
      </c>
      <c r="L45" s="318">
        <v>6.97</v>
      </c>
      <c r="M45" s="14">
        <f t="shared" si="6"/>
        <v>2.1556128285632989</v>
      </c>
      <c r="N45" s="318">
        <v>2.0499999999999998</v>
      </c>
      <c r="O45" s="248">
        <f t="shared" si="3"/>
        <v>4.4190062985547627</v>
      </c>
      <c r="P45" s="14">
        <f t="shared" si="4"/>
        <v>0.29695722326288004</v>
      </c>
      <c r="Q45" s="14">
        <v>7.43</v>
      </c>
      <c r="R45" s="14">
        <v>2.16</v>
      </c>
      <c r="S45" s="14">
        <v>2.16</v>
      </c>
      <c r="T45" s="14">
        <v>5.89</v>
      </c>
      <c r="U45" s="248">
        <f t="shared" si="5"/>
        <v>0.39580799999999999</v>
      </c>
      <c r="V45" s="319">
        <v>43</v>
      </c>
      <c r="W45" s="320">
        <v>2014</v>
      </c>
      <c r="X45" s="320">
        <v>0</v>
      </c>
      <c r="Y45" s="320">
        <v>42</v>
      </c>
      <c r="Z45" s="320">
        <v>28.6511</v>
      </c>
      <c r="AA45" s="320">
        <v>3.1484999999999999</v>
      </c>
    </row>
    <row r="46" spans="2:27">
      <c r="B46" s="319"/>
      <c r="C46" s="320">
        <v>2015</v>
      </c>
      <c r="D46" s="320">
        <v>38.15</v>
      </c>
      <c r="E46" s="320">
        <v>10.4275</v>
      </c>
      <c r="G46" s="318">
        <v>55.8</v>
      </c>
      <c r="H46" s="318">
        <f t="shared" si="0"/>
        <v>5.2820450584977028</v>
      </c>
      <c r="I46" s="318">
        <v>2.02</v>
      </c>
      <c r="J46" s="318">
        <f t="shared" si="1"/>
        <v>10.66973101816536</v>
      </c>
      <c r="K46" s="322">
        <f t="shared" si="2"/>
        <v>0.71700592442071232</v>
      </c>
      <c r="L46" s="318">
        <v>40.78</v>
      </c>
      <c r="M46" s="14">
        <f t="shared" si="6"/>
        <v>5.2140834924909543</v>
      </c>
      <c r="N46" s="318">
        <v>2.0499999999999998</v>
      </c>
      <c r="O46" s="248">
        <f t="shared" si="3"/>
        <v>10.688871159606455</v>
      </c>
      <c r="P46" s="14">
        <f t="shared" si="4"/>
        <v>0.7182921419255538</v>
      </c>
      <c r="Q46" s="14">
        <v>38.82</v>
      </c>
      <c r="R46" s="318">
        <v>2.16</v>
      </c>
      <c r="S46" s="318">
        <v>2.16</v>
      </c>
      <c r="T46" s="14">
        <v>13.46</v>
      </c>
      <c r="U46" s="248">
        <f t="shared" si="5"/>
        <v>0.90451200000000009</v>
      </c>
      <c r="V46" s="319">
        <v>44</v>
      </c>
      <c r="W46" s="320">
        <v>2015</v>
      </c>
      <c r="X46" s="320">
        <v>0</v>
      </c>
      <c r="Y46" s="320">
        <v>42</v>
      </c>
      <c r="Z46" s="320">
        <v>36.664499999999997</v>
      </c>
      <c r="AA46" s="320">
        <v>10.106</v>
      </c>
    </row>
    <row r="47" spans="2:27">
      <c r="J47" s="31">
        <f>AVERAGE(J3:J46)</f>
        <v>6.6728310667124129</v>
      </c>
      <c r="K47" s="323">
        <f>AVERAGE(K3:K46)</f>
        <v>0.4484142476830742</v>
      </c>
      <c r="L47" s="31"/>
      <c r="M47" s="31"/>
      <c r="N47" s="31"/>
      <c r="O47" s="323">
        <f>AVERAGE(O3:O46)</f>
        <v>7.996379173794991</v>
      </c>
      <c r="P47" s="31">
        <f>AVERAGE(P3:P46)</f>
        <v>0.53735668047902341</v>
      </c>
      <c r="U47" s="323">
        <f>AVERAGE(U3:U46)</f>
        <v>0.6260168727272728</v>
      </c>
    </row>
    <row r="48" spans="2:27" ht="18">
      <c r="B48" s="321" t="s">
        <v>371</v>
      </c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T355"/>
  <sheetViews>
    <sheetView topLeftCell="A13" workbookViewId="0">
      <selection activeCell="AE13" sqref="AE13"/>
    </sheetView>
  </sheetViews>
  <sheetFormatPr defaultRowHeight="12.75"/>
  <sheetData>
    <row r="2" spans="3:20" ht="13.5" thickBot="1">
      <c r="G2" s="291" t="s">
        <v>227</v>
      </c>
      <c r="H2" s="292"/>
      <c r="I2" s="292"/>
      <c r="J2" s="292"/>
      <c r="K2" s="293" t="s">
        <v>228</v>
      </c>
      <c r="L2" s="294"/>
      <c r="M2" s="294"/>
      <c r="N2" s="294"/>
      <c r="O2" s="295" t="s">
        <v>352</v>
      </c>
      <c r="P2" s="135"/>
      <c r="Q2" s="135"/>
      <c r="R2" s="135"/>
      <c r="S2" s="129" t="s">
        <v>353</v>
      </c>
    </row>
    <row r="3" spans="3:20">
      <c r="C3" s="287" t="s">
        <v>347</v>
      </c>
      <c r="D3" s="288" t="s">
        <v>5</v>
      </c>
      <c r="E3" s="288" t="s">
        <v>6</v>
      </c>
      <c r="F3" s="288" t="s">
        <v>7</v>
      </c>
      <c r="G3" s="288" t="s">
        <v>348</v>
      </c>
      <c r="H3" s="290" t="s">
        <v>349</v>
      </c>
      <c r="I3" s="290" t="s">
        <v>350</v>
      </c>
      <c r="J3" s="290" t="s">
        <v>351</v>
      </c>
      <c r="K3" s="288" t="s">
        <v>348</v>
      </c>
      <c r="L3" s="290" t="s">
        <v>349</v>
      </c>
      <c r="M3" s="290" t="s">
        <v>350</v>
      </c>
      <c r="N3" s="290" t="s">
        <v>351</v>
      </c>
      <c r="O3" s="288" t="s">
        <v>348</v>
      </c>
      <c r="P3" s="290" t="s">
        <v>349</v>
      </c>
      <c r="Q3" s="290" t="s">
        <v>350</v>
      </c>
      <c r="R3" s="290" t="s">
        <v>351</v>
      </c>
      <c r="S3" s="290" t="s">
        <v>354</v>
      </c>
      <c r="T3" s="290" t="s">
        <v>355</v>
      </c>
    </row>
    <row r="4" spans="3:20">
      <c r="C4" s="289">
        <v>1</v>
      </c>
      <c r="D4" s="286">
        <v>1971</v>
      </c>
      <c r="E4" s="286">
        <v>1</v>
      </c>
      <c r="F4" s="286">
        <v>1</v>
      </c>
      <c r="G4" s="286">
        <v>31.4</v>
      </c>
      <c r="H4" s="286">
        <v>33.4</v>
      </c>
      <c r="I4" s="286">
        <v>35.5</v>
      </c>
      <c r="J4" s="286">
        <v>34.5</v>
      </c>
      <c r="K4" s="286">
        <v>34</v>
      </c>
      <c r="L4" s="286">
        <v>36</v>
      </c>
      <c r="M4" s="286">
        <v>37.6</v>
      </c>
      <c r="N4" s="286">
        <v>39.299999999999997</v>
      </c>
      <c r="O4" s="286">
        <v>32.4</v>
      </c>
      <c r="P4" s="286">
        <v>37</v>
      </c>
      <c r="Q4" s="286">
        <v>33.700000000000003</v>
      </c>
      <c r="R4" s="286">
        <v>38.6</v>
      </c>
      <c r="S4">
        <f>STDEV(O4:R4)</f>
        <v>2.8686524130097513</v>
      </c>
      <c r="T4">
        <f>S4/(AVERAGE(O4:R4))*100</f>
        <v>8.0978190910649275</v>
      </c>
    </row>
    <row r="5" spans="3:20">
      <c r="C5" s="289">
        <v>2</v>
      </c>
      <c r="D5" s="286">
        <v>1972</v>
      </c>
      <c r="E5" s="286">
        <v>1</v>
      </c>
      <c r="F5" s="286">
        <v>1</v>
      </c>
      <c r="G5" s="286">
        <v>29.64</v>
      </c>
      <c r="H5" s="286">
        <v>29.52</v>
      </c>
      <c r="I5" s="286">
        <v>25.41</v>
      </c>
      <c r="J5" s="286">
        <v>27.35</v>
      </c>
      <c r="K5" s="286">
        <v>28.31</v>
      </c>
      <c r="L5" s="286">
        <v>27.1</v>
      </c>
      <c r="M5" s="286">
        <v>27.83</v>
      </c>
      <c r="N5" s="286">
        <v>28.56</v>
      </c>
      <c r="O5" s="286">
        <v>24.2</v>
      </c>
      <c r="P5" s="286">
        <v>21.05</v>
      </c>
      <c r="Q5" s="286">
        <v>24.8</v>
      </c>
      <c r="R5" s="286">
        <v>22.14</v>
      </c>
      <c r="S5">
        <f t="shared" ref="S5:S47" si="0">STDEV(O5:R5)</f>
        <v>1.7524340215825529</v>
      </c>
      <c r="T5">
        <f t="shared" ref="T5:T47" si="1">S5/(AVERAGE(O5:R5))*100</f>
        <v>7.6035753187224344</v>
      </c>
    </row>
    <row r="6" spans="3:20">
      <c r="C6" s="289">
        <v>3</v>
      </c>
      <c r="D6" s="286">
        <v>1974</v>
      </c>
      <c r="E6" s="286">
        <v>1</v>
      </c>
      <c r="F6" s="286">
        <v>1</v>
      </c>
      <c r="G6" s="286">
        <v>15.972</v>
      </c>
      <c r="H6" s="286">
        <v>13.673</v>
      </c>
      <c r="I6" s="286">
        <v>18.997</v>
      </c>
      <c r="J6" s="286">
        <v>19.602</v>
      </c>
      <c r="K6" s="286">
        <v>18.149999999999999</v>
      </c>
      <c r="L6" s="286">
        <v>14.398999999999999</v>
      </c>
      <c r="M6" s="286">
        <v>15.851000000000001</v>
      </c>
      <c r="N6" s="286">
        <v>17.786999999999999</v>
      </c>
      <c r="O6" s="286">
        <v>35.332000000000001</v>
      </c>
      <c r="P6" s="286">
        <v>28.797999999999998</v>
      </c>
      <c r="Q6" s="286">
        <v>28.677</v>
      </c>
      <c r="R6" s="286">
        <v>25.773</v>
      </c>
      <c r="S6">
        <f t="shared" si="0"/>
        <v>4.0409894002995665</v>
      </c>
      <c r="T6">
        <f t="shared" si="1"/>
        <v>13.631268005733066</v>
      </c>
    </row>
    <row r="7" spans="3:20">
      <c r="C7" s="289">
        <v>4</v>
      </c>
      <c r="D7" s="286">
        <v>1975</v>
      </c>
      <c r="E7" s="286">
        <v>1</v>
      </c>
      <c r="F7" s="286">
        <v>1</v>
      </c>
      <c r="G7" s="286">
        <v>23.353000000000002</v>
      </c>
      <c r="H7" s="286">
        <v>27.103999999999999</v>
      </c>
      <c r="I7" s="286">
        <v>31.218</v>
      </c>
      <c r="J7" s="286">
        <v>33.517000000000003</v>
      </c>
      <c r="K7" s="286">
        <v>24.442</v>
      </c>
      <c r="L7" s="286">
        <v>26.135999999999999</v>
      </c>
      <c r="M7" s="286">
        <v>26.741</v>
      </c>
      <c r="N7" s="286">
        <v>30.129000000000001</v>
      </c>
      <c r="O7" s="286">
        <v>53.119</v>
      </c>
      <c r="P7" s="286">
        <v>52.393000000000001</v>
      </c>
      <c r="Q7" s="286">
        <v>45.98</v>
      </c>
      <c r="R7" s="286">
        <v>53.603000000000002</v>
      </c>
      <c r="S7">
        <f t="shared" si="0"/>
        <v>3.5640268774706718</v>
      </c>
      <c r="T7">
        <f t="shared" si="1"/>
        <v>6.9509776005669019</v>
      </c>
    </row>
    <row r="8" spans="3:20">
      <c r="C8" s="289">
        <v>5</v>
      </c>
      <c r="D8" s="286">
        <v>1976</v>
      </c>
      <c r="E8" s="286">
        <v>1</v>
      </c>
      <c r="F8" s="286">
        <v>1</v>
      </c>
      <c r="G8" s="286">
        <v>21.78</v>
      </c>
      <c r="H8" s="286">
        <v>23.474</v>
      </c>
      <c r="I8" s="286">
        <v>26.135999999999999</v>
      </c>
      <c r="J8" s="286">
        <v>30.370999999999999</v>
      </c>
      <c r="K8" s="286">
        <v>19.239000000000001</v>
      </c>
      <c r="L8" s="286">
        <v>24.805</v>
      </c>
      <c r="M8" s="286">
        <v>24.2</v>
      </c>
      <c r="N8" s="286">
        <v>24.805</v>
      </c>
      <c r="O8" s="286">
        <v>40.898000000000003</v>
      </c>
      <c r="P8" s="286">
        <v>46.463999999999999</v>
      </c>
      <c r="Q8" s="286">
        <v>45.738</v>
      </c>
      <c r="R8" s="286">
        <v>45.253999999999998</v>
      </c>
      <c r="S8">
        <f t="shared" si="0"/>
        <v>2.5100817383769241</v>
      </c>
      <c r="T8">
        <f t="shared" si="1"/>
        <v>5.6294374970607315</v>
      </c>
    </row>
    <row r="9" spans="3:20">
      <c r="C9" s="289">
        <v>6</v>
      </c>
      <c r="D9" s="286">
        <v>1977</v>
      </c>
      <c r="E9" s="286">
        <v>1</v>
      </c>
      <c r="F9" s="286">
        <v>1</v>
      </c>
      <c r="G9" s="286">
        <v>14.882999999999999</v>
      </c>
      <c r="H9" s="286">
        <v>13.552</v>
      </c>
      <c r="I9" s="286">
        <v>12.221</v>
      </c>
      <c r="J9" s="286">
        <v>21.78</v>
      </c>
      <c r="K9" s="286">
        <v>14.641</v>
      </c>
      <c r="L9" s="286">
        <v>16.818999999999999</v>
      </c>
      <c r="M9" s="286">
        <v>15.972</v>
      </c>
      <c r="N9" s="286">
        <v>20.449000000000002</v>
      </c>
      <c r="O9" s="286">
        <v>29.04</v>
      </c>
      <c r="P9" s="286">
        <v>31.46</v>
      </c>
      <c r="Q9" s="286">
        <v>30.370999999999999</v>
      </c>
      <c r="R9" s="286">
        <v>27.103999999999999</v>
      </c>
      <c r="S9">
        <f t="shared" si="0"/>
        <v>1.8755000000000004</v>
      </c>
      <c r="T9">
        <f t="shared" si="1"/>
        <v>6.3589743589743604</v>
      </c>
    </row>
    <row r="10" spans="3:20">
      <c r="C10" s="289">
        <v>7</v>
      </c>
      <c r="D10" s="286">
        <v>1978</v>
      </c>
      <c r="E10" s="286">
        <v>1</v>
      </c>
      <c r="F10" s="286">
        <v>1</v>
      </c>
      <c r="G10" s="286">
        <v>19.844000000000001</v>
      </c>
      <c r="H10" s="286">
        <v>19.239000000000001</v>
      </c>
      <c r="I10" s="286">
        <v>20.327999999999999</v>
      </c>
      <c r="J10" s="286">
        <v>23.474</v>
      </c>
      <c r="K10" s="286">
        <v>18.271000000000001</v>
      </c>
      <c r="L10" s="286">
        <v>21.295999999999999</v>
      </c>
      <c r="M10" s="286">
        <v>21.658999999999999</v>
      </c>
      <c r="N10" s="286">
        <v>21.658999999999999</v>
      </c>
      <c r="O10" s="286">
        <v>42.954999999999998</v>
      </c>
      <c r="P10" s="286">
        <v>44.164999999999999</v>
      </c>
      <c r="Q10" s="286">
        <v>45.496000000000002</v>
      </c>
      <c r="R10" s="286">
        <v>44.77</v>
      </c>
      <c r="S10">
        <f t="shared" si="0"/>
        <v>1.0754715244951882</v>
      </c>
      <c r="T10">
        <f t="shared" si="1"/>
        <v>2.4251553662525525</v>
      </c>
    </row>
    <row r="11" spans="3:20">
      <c r="C11" s="289">
        <v>8</v>
      </c>
      <c r="D11" s="286">
        <v>1979</v>
      </c>
      <c r="E11" s="286">
        <v>1</v>
      </c>
      <c r="F11" s="286">
        <v>1</v>
      </c>
      <c r="G11" s="286">
        <v>38.22</v>
      </c>
      <c r="H11" s="286">
        <v>45.68</v>
      </c>
      <c r="I11" s="286">
        <v>38.4</v>
      </c>
      <c r="J11" s="286">
        <v>46.41</v>
      </c>
      <c r="K11" s="286">
        <v>25.48</v>
      </c>
      <c r="L11" s="286">
        <v>41.68</v>
      </c>
      <c r="M11" s="286">
        <v>42.04</v>
      </c>
      <c r="N11" s="286">
        <v>41.5</v>
      </c>
      <c r="O11" s="286">
        <v>45.5</v>
      </c>
      <c r="P11" s="286">
        <v>41.13</v>
      </c>
      <c r="Q11" s="286">
        <v>38.22</v>
      </c>
      <c r="R11" s="286">
        <v>43.86</v>
      </c>
      <c r="S11">
        <f t="shared" si="0"/>
        <v>3.1952503814255309</v>
      </c>
      <c r="T11">
        <f t="shared" si="1"/>
        <v>7.5757225568740001</v>
      </c>
    </row>
    <row r="12" spans="3:20">
      <c r="C12" s="289">
        <v>9</v>
      </c>
      <c r="D12" s="286">
        <v>1980</v>
      </c>
      <c r="E12" s="286">
        <v>1</v>
      </c>
      <c r="F12" s="286">
        <v>1</v>
      </c>
      <c r="G12" s="286">
        <v>15.37</v>
      </c>
      <c r="H12" s="286">
        <v>15.97</v>
      </c>
      <c r="I12" s="286">
        <v>21.66</v>
      </c>
      <c r="J12" s="286">
        <v>22.99</v>
      </c>
      <c r="K12" s="286">
        <v>20.57</v>
      </c>
      <c r="L12" s="286">
        <v>22.63</v>
      </c>
      <c r="M12" s="286">
        <v>22.87</v>
      </c>
      <c r="N12" s="286">
        <v>17.3</v>
      </c>
      <c r="O12" s="286">
        <v>58.32</v>
      </c>
      <c r="P12" s="286">
        <v>54.33</v>
      </c>
      <c r="Q12" s="286">
        <v>71.03</v>
      </c>
      <c r="R12" s="286">
        <v>59.17</v>
      </c>
      <c r="S12">
        <f t="shared" si="0"/>
        <v>7.1946849595145848</v>
      </c>
      <c r="T12">
        <f t="shared" si="1"/>
        <v>11.850417886785397</v>
      </c>
    </row>
    <row r="13" spans="3:20">
      <c r="C13" s="289">
        <v>10</v>
      </c>
      <c r="D13" s="286">
        <v>1981</v>
      </c>
      <c r="E13" s="286">
        <v>1</v>
      </c>
      <c r="F13" s="286">
        <v>1</v>
      </c>
      <c r="G13" s="286">
        <v>20.45</v>
      </c>
      <c r="H13" s="286">
        <v>18.149999999999999</v>
      </c>
      <c r="I13" s="286">
        <v>23.11</v>
      </c>
      <c r="J13" s="286">
        <v>24.93</v>
      </c>
      <c r="K13" s="286">
        <v>19.600000000000001</v>
      </c>
      <c r="L13" s="286">
        <v>20.329999999999998</v>
      </c>
      <c r="M13" s="286">
        <v>21.42</v>
      </c>
      <c r="N13" s="286">
        <v>16.82</v>
      </c>
      <c r="O13" s="286">
        <v>38.36</v>
      </c>
      <c r="P13" s="286">
        <v>41.62</v>
      </c>
      <c r="Q13" s="286">
        <v>35.090000000000003</v>
      </c>
      <c r="R13" s="286">
        <v>35.090000000000003</v>
      </c>
      <c r="S13">
        <f t="shared" si="0"/>
        <v>3.126435670216162</v>
      </c>
      <c r="T13">
        <f t="shared" si="1"/>
        <v>8.3282782904000054</v>
      </c>
    </row>
    <row r="14" spans="3:20">
      <c r="C14" s="289">
        <v>11</v>
      </c>
      <c r="D14" s="286">
        <v>1982</v>
      </c>
      <c r="E14" s="286">
        <v>1</v>
      </c>
      <c r="F14" s="286">
        <v>1</v>
      </c>
      <c r="G14" s="286">
        <v>25.41</v>
      </c>
      <c r="H14" s="286">
        <v>19</v>
      </c>
      <c r="I14" s="286">
        <v>17.3</v>
      </c>
      <c r="J14" s="286">
        <v>17.18</v>
      </c>
      <c r="K14" s="286">
        <v>23.23</v>
      </c>
      <c r="L14" s="286">
        <v>29.28</v>
      </c>
      <c r="M14" s="286">
        <v>28.92</v>
      </c>
      <c r="N14" s="286">
        <v>28.56</v>
      </c>
      <c r="O14" s="286">
        <v>29.77</v>
      </c>
      <c r="P14" s="286">
        <v>26.62</v>
      </c>
      <c r="Q14" s="286">
        <v>34.729999999999997</v>
      </c>
      <c r="R14" s="286">
        <v>27.83</v>
      </c>
      <c r="S14">
        <f t="shared" si="0"/>
        <v>3.5722763517585103</v>
      </c>
      <c r="T14">
        <f t="shared" si="1"/>
        <v>12.012698955051738</v>
      </c>
    </row>
    <row r="15" spans="3:20">
      <c r="C15" s="289">
        <v>12</v>
      </c>
      <c r="D15" s="286">
        <v>1983</v>
      </c>
      <c r="E15" s="286">
        <v>1</v>
      </c>
      <c r="F15" s="286">
        <v>1</v>
      </c>
      <c r="G15" s="286">
        <v>34</v>
      </c>
      <c r="H15" s="286">
        <v>34.479999999999997</v>
      </c>
      <c r="I15" s="286">
        <v>44.77</v>
      </c>
      <c r="J15" s="286">
        <v>40.049999999999997</v>
      </c>
      <c r="K15" s="286">
        <v>35.57</v>
      </c>
      <c r="L15" s="286">
        <v>42.35</v>
      </c>
      <c r="M15" s="286">
        <v>37.270000000000003</v>
      </c>
      <c r="N15" s="286">
        <v>38.96</v>
      </c>
      <c r="O15" s="286">
        <v>52.27</v>
      </c>
      <c r="P15" s="286">
        <v>45.13</v>
      </c>
      <c r="Q15" s="286">
        <v>45.37</v>
      </c>
      <c r="R15" s="286">
        <v>47.67</v>
      </c>
      <c r="S15">
        <f t="shared" si="0"/>
        <v>3.310951524864115</v>
      </c>
      <c r="T15">
        <f t="shared" si="1"/>
        <v>6.9543195229239974</v>
      </c>
    </row>
    <row r="16" spans="3:20">
      <c r="C16" s="289">
        <v>13</v>
      </c>
      <c r="D16" s="286">
        <v>1984</v>
      </c>
      <c r="E16" s="286">
        <v>1</v>
      </c>
      <c r="F16" s="286">
        <v>1</v>
      </c>
      <c r="G16" s="286">
        <v>29.77</v>
      </c>
      <c r="H16" s="286">
        <v>28.56</v>
      </c>
      <c r="I16" s="286">
        <v>37.51</v>
      </c>
      <c r="J16" s="286">
        <v>35.94</v>
      </c>
      <c r="K16" s="286">
        <v>31.1</v>
      </c>
      <c r="L16" s="286">
        <v>36.9</v>
      </c>
      <c r="M16" s="286">
        <v>30.37</v>
      </c>
      <c r="N16" s="286">
        <v>35.090000000000003</v>
      </c>
      <c r="O16" s="286">
        <v>42.35</v>
      </c>
      <c r="P16" s="286">
        <v>39.93</v>
      </c>
      <c r="Q16" s="286">
        <v>46.34</v>
      </c>
      <c r="R16" s="286">
        <v>40.29</v>
      </c>
      <c r="S16">
        <f t="shared" si="0"/>
        <v>2.9416591123604627</v>
      </c>
      <c r="T16">
        <f t="shared" si="1"/>
        <v>6.966216594305755</v>
      </c>
    </row>
    <row r="17" spans="3:20">
      <c r="C17" s="289">
        <v>14</v>
      </c>
      <c r="D17" s="286">
        <v>1985</v>
      </c>
      <c r="E17" s="286">
        <v>1</v>
      </c>
      <c r="F17" s="286">
        <v>1</v>
      </c>
      <c r="G17" s="286">
        <v>20.57</v>
      </c>
      <c r="H17" s="286">
        <v>19.600000000000001</v>
      </c>
      <c r="I17" s="286">
        <v>26.5</v>
      </c>
      <c r="J17" s="286">
        <v>24.56</v>
      </c>
      <c r="K17" s="286">
        <v>19.84</v>
      </c>
      <c r="L17" s="286">
        <v>20.81</v>
      </c>
      <c r="M17" s="286">
        <v>21.66</v>
      </c>
      <c r="N17" s="286">
        <v>19.36</v>
      </c>
      <c r="O17" s="286">
        <v>36.659999999999997</v>
      </c>
      <c r="P17" s="286">
        <v>30.85</v>
      </c>
      <c r="Q17" s="286">
        <v>35.82</v>
      </c>
      <c r="R17" s="286">
        <v>30.25</v>
      </c>
      <c r="S17">
        <f t="shared" si="0"/>
        <v>3.3120436792610879</v>
      </c>
      <c r="T17">
        <f t="shared" si="1"/>
        <v>9.9177831389761586</v>
      </c>
    </row>
    <row r="18" spans="3:20">
      <c r="C18" s="289">
        <v>15</v>
      </c>
      <c r="D18" s="286">
        <v>1986</v>
      </c>
      <c r="E18" s="286">
        <v>1</v>
      </c>
      <c r="F18" s="286">
        <v>1</v>
      </c>
      <c r="G18" s="286">
        <v>38.11</v>
      </c>
      <c r="H18" s="286">
        <v>38.6</v>
      </c>
      <c r="I18" s="286">
        <v>36.299999999999997</v>
      </c>
      <c r="J18" s="286">
        <v>37.99</v>
      </c>
      <c r="K18" s="286">
        <v>38.6</v>
      </c>
      <c r="L18" s="286">
        <v>41.5</v>
      </c>
      <c r="M18" s="286">
        <v>38.96</v>
      </c>
      <c r="N18" s="286">
        <v>42.47</v>
      </c>
      <c r="O18" s="286">
        <v>43.8</v>
      </c>
      <c r="P18" s="286">
        <v>45.74</v>
      </c>
      <c r="Q18" s="286">
        <v>46.95</v>
      </c>
      <c r="R18" s="286">
        <v>45.01</v>
      </c>
      <c r="S18">
        <f t="shared" si="0"/>
        <v>1.3200631298035232</v>
      </c>
      <c r="T18">
        <f t="shared" si="1"/>
        <v>2.9092300381344862</v>
      </c>
    </row>
    <row r="19" spans="3:20">
      <c r="C19" s="289">
        <v>16</v>
      </c>
      <c r="D19" s="286">
        <v>1987</v>
      </c>
      <c r="E19" s="286">
        <v>1</v>
      </c>
      <c r="F19" s="286">
        <v>1</v>
      </c>
      <c r="G19" s="286">
        <v>31.46</v>
      </c>
      <c r="H19" s="286">
        <v>26.74</v>
      </c>
      <c r="I19" s="286">
        <v>35.450000000000003</v>
      </c>
      <c r="J19" s="286">
        <v>29.89</v>
      </c>
      <c r="K19" s="286">
        <v>28.68</v>
      </c>
      <c r="L19" s="286">
        <v>33.03</v>
      </c>
      <c r="M19" s="286">
        <v>30.98</v>
      </c>
      <c r="N19" s="286">
        <v>29.28</v>
      </c>
      <c r="O19" s="286">
        <v>42.95</v>
      </c>
      <c r="P19" s="286">
        <v>44.04</v>
      </c>
      <c r="Q19" s="286">
        <v>44.04</v>
      </c>
      <c r="R19" s="286">
        <v>40.9</v>
      </c>
      <c r="S19">
        <f t="shared" si="0"/>
        <v>1.4803687603656959</v>
      </c>
      <c r="T19">
        <f t="shared" si="1"/>
        <v>3.4441197239939414</v>
      </c>
    </row>
    <row r="20" spans="3:20">
      <c r="C20" s="289">
        <v>17</v>
      </c>
      <c r="D20" s="286">
        <v>1988</v>
      </c>
      <c r="E20" s="286">
        <v>1</v>
      </c>
      <c r="F20" s="286">
        <v>1</v>
      </c>
      <c r="G20" s="286">
        <v>25.89</v>
      </c>
      <c r="H20" s="286">
        <v>24.08</v>
      </c>
      <c r="I20" s="286">
        <v>29.64</v>
      </c>
      <c r="J20" s="286">
        <v>32.31</v>
      </c>
      <c r="K20" s="286">
        <v>24.93</v>
      </c>
      <c r="L20" s="286">
        <v>26.01</v>
      </c>
      <c r="M20" s="286">
        <v>27.1</v>
      </c>
      <c r="N20" s="286">
        <v>30.25</v>
      </c>
      <c r="O20" s="286">
        <v>57.47</v>
      </c>
      <c r="P20" s="286">
        <v>70.180000000000007</v>
      </c>
      <c r="Q20" s="286">
        <v>67.760000000000005</v>
      </c>
      <c r="R20" s="286">
        <v>64.86</v>
      </c>
      <c r="S20">
        <f t="shared" si="0"/>
        <v>5.5121766723016687</v>
      </c>
      <c r="T20">
        <f t="shared" si="1"/>
        <v>8.4714745030955054</v>
      </c>
    </row>
    <row r="21" spans="3:20">
      <c r="C21" s="289">
        <v>18</v>
      </c>
      <c r="D21" s="286">
        <v>1989</v>
      </c>
      <c r="E21" s="286">
        <v>1</v>
      </c>
      <c r="F21" s="286">
        <v>1</v>
      </c>
      <c r="G21" s="286">
        <v>14.28</v>
      </c>
      <c r="H21" s="286">
        <v>15.37</v>
      </c>
      <c r="I21" s="286">
        <v>18.39</v>
      </c>
      <c r="J21" s="286">
        <v>21.3</v>
      </c>
      <c r="K21" s="286">
        <v>20.329999999999998</v>
      </c>
      <c r="L21" s="286">
        <v>15.85</v>
      </c>
      <c r="M21" s="286">
        <v>16.09</v>
      </c>
      <c r="N21" s="286">
        <v>20.09</v>
      </c>
      <c r="O21" s="286">
        <v>41.62</v>
      </c>
      <c r="P21" s="286">
        <v>47.55</v>
      </c>
      <c r="Q21" s="286">
        <v>43.8</v>
      </c>
      <c r="R21" s="286">
        <v>36.78</v>
      </c>
      <c r="S21">
        <f t="shared" si="0"/>
        <v>4.4970240159465442</v>
      </c>
      <c r="T21">
        <f t="shared" si="1"/>
        <v>10.596816532421903</v>
      </c>
    </row>
    <row r="22" spans="3:20">
      <c r="C22" s="289">
        <v>19</v>
      </c>
      <c r="D22" s="286">
        <v>1990</v>
      </c>
      <c r="E22" s="286">
        <v>1</v>
      </c>
      <c r="F22" s="286">
        <v>1</v>
      </c>
      <c r="G22" s="286">
        <v>25.05</v>
      </c>
      <c r="H22" s="286">
        <v>22.75</v>
      </c>
      <c r="I22" s="286">
        <v>31.1</v>
      </c>
      <c r="J22" s="286">
        <v>30.61</v>
      </c>
      <c r="K22" s="286">
        <v>23.11</v>
      </c>
      <c r="L22" s="286">
        <v>25.89</v>
      </c>
      <c r="M22" s="286">
        <v>26.38</v>
      </c>
      <c r="N22" s="286">
        <v>30.37</v>
      </c>
      <c r="O22" s="286">
        <v>46.83</v>
      </c>
      <c r="P22" s="286">
        <v>49.97</v>
      </c>
      <c r="Q22" s="286">
        <v>49.13</v>
      </c>
      <c r="R22" s="286">
        <v>47.19</v>
      </c>
      <c r="S22">
        <f t="shared" si="0"/>
        <v>1.5131864833302393</v>
      </c>
      <c r="T22">
        <f t="shared" si="1"/>
        <v>3.1341890706922935</v>
      </c>
    </row>
    <row r="23" spans="3:20">
      <c r="C23" s="289">
        <v>20</v>
      </c>
      <c r="D23" s="286">
        <v>1991</v>
      </c>
      <c r="E23" s="286">
        <v>1</v>
      </c>
      <c r="F23" s="286">
        <v>1</v>
      </c>
      <c r="G23" s="286">
        <v>17.670000000000002</v>
      </c>
      <c r="H23" s="286">
        <v>18.75</v>
      </c>
      <c r="I23" s="286">
        <v>28.8</v>
      </c>
      <c r="J23" s="286">
        <v>28.43</v>
      </c>
      <c r="K23" s="286">
        <v>18.149999999999999</v>
      </c>
      <c r="L23" s="286">
        <v>22.99</v>
      </c>
      <c r="M23" s="286">
        <v>24.8</v>
      </c>
      <c r="N23" s="286">
        <v>24.68</v>
      </c>
      <c r="O23" s="286">
        <v>21.78</v>
      </c>
      <c r="P23" s="286">
        <v>31.22</v>
      </c>
      <c r="Q23" s="286">
        <v>32.67</v>
      </c>
      <c r="R23" s="286">
        <v>25.65</v>
      </c>
      <c r="S23">
        <f t="shared" si="0"/>
        <v>5.0422415650184718</v>
      </c>
      <c r="T23">
        <f t="shared" si="1"/>
        <v>18.11800777944115</v>
      </c>
    </row>
    <row r="24" spans="3:20">
      <c r="C24" s="289">
        <v>21</v>
      </c>
      <c r="D24" s="286">
        <v>1992</v>
      </c>
      <c r="E24" s="286">
        <v>1</v>
      </c>
      <c r="F24" s="286">
        <v>1</v>
      </c>
      <c r="G24" s="286">
        <v>17.169899999999998</v>
      </c>
      <c r="H24" s="286">
        <v>16.8795</v>
      </c>
      <c r="I24" s="286">
        <v>24.393599999999999</v>
      </c>
      <c r="J24" s="286">
        <v>22.203499999999998</v>
      </c>
      <c r="K24" s="286">
        <v>22.8811</v>
      </c>
      <c r="L24" s="286">
        <v>14.895099999999999</v>
      </c>
      <c r="M24" s="286">
        <v>14.6652</v>
      </c>
      <c r="N24" s="286">
        <v>19.117999999999999</v>
      </c>
      <c r="O24" s="286">
        <v>38.235999999999997</v>
      </c>
      <c r="P24" s="286">
        <v>43.100200000000001</v>
      </c>
      <c r="Q24" s="286">
        <v>43.995600000000003</v>
      </c>
      <c r="R24" s="286">
        <v>41.381999999999998</v>
      </c>
      <c r="S24">
        <f t="shared" si="0"/>
        <v>2.5383000735400345</v>
      </c>
      <c r="T24">
        <f t="shared" si="1"/>
        <v>6.0901978685388602</v>
      </c>
    </row>
    <row r="25" spans="3:20">
      <c r="C25" s="289">
        <v>22</v>
      </c>
      <c r="D25" s="286">
        <v>1993</v>
      </c>
      <c r="E25" s="286">
        <v>1</v>
      </c>
      <c r="F25" s="286">
        <v>1</v>
      </c>
      <c r="G25" s="286">
        <v>18.004799999999999</v>
      </c>
      <c r="H25" s="286">
        <v>14.036</v>
      </c>
      <c r="I25" s="286">
        <v>24.562999999999999</v>
      </c>
      <c r="J25" s="286">
        <v>20.884599999999999</v>
      </c>
      <c r="K25" s="286">
        <v>14.4474</v>
      </c>
      <c r="L25" s="286">
        <v>15.282299999999999</v>
      </c>
      <c r="M25" s="286">
        <v>17.327200000000001</v>
      </c>
      <c r="N25" s="286">
        <v>21.5501</v>
      </c>
      <c r="O25" s="286">
        <v>35.223100000000002</v>
      </c>
      <c r="P25" s="286">
        <v>49.029200000000003</v>
      </c>
      <c r="Q25" s="286">
        <v>43.511600000000001</v>
      </c>
      <c r="R25" s="286">
        <v>46.343000000000004</v>
      </c>
      <c r="S25">
        <f t="shared" si="0"/>
        <v>5.9765947079001727</v>
      </c>
      <c r="T25">
        <f t="shared" si="1"/>
        <v>13.73086237914792</v>
      </c>
    </row>
    <row r="26" spans="3:20">
      <c r="C26" s="289">
        <v>23</v>
      </c>
      <c r="D26" s="286">
        <v>1994</v>
      </c>
      <c r="E26" s="286">
        <v>1</v>
      </c>
      <c r="F26" s="286">
        <v>1</v>
      </c>
      <c r="G26" s="286">
        <v>9.5469000000000008</v>
      </c>
      <c r="H26" s="286">
        <v>8.7966999999999995</v>
      </c>
      <c r="I26" s="286">
        <v>12.2331</v>
      </c>
      <c r="J26" s="286">
        <v>12.8744</v>
      </c>
      <c r="K26" s="286">
        <v>11.507099999999999</v>
      </c>
      <c r="L26" s="286">
        <v>10.1882</v>
      </c>
      <c r="M26" s="286">
        <v>10.418100000000001</v>
      </c>
      <c r="N26" s="286">
        <v>12.257300000000001</v>
      </c>
      <c r="O26" s="286">
        <v>26.051300000000001</v>
      </c>
      <c r="P26" s="286">
        <v>38.9983</v>
      </c>
      <c r="Q26" s="286">
        <v>39.591200000000001</v>
      </c>
      <c r="R26" s="286">
        <v>40.994799999999998</v>
      </c>
      <c r="S26">
        <f t="shared" si="0"/>
        <v>6.9556303864806646</v>
      </c>
      <c r="T26">
        <f t="shared" si="1"/>
        <v>19.104203605384022</v>
      </c>
    </row>
    <row r="27" spans="3:20">
      <c r="C27" s="289">
        <v>24</v>
      </c>
      <c r="D27" s="286">
        <v>1995</v>
      </c>
      <c r="E27" s="286">
        <v>1</v>
      </c>
      <c r="F27" s="286">
        <v>1</v>
      </c>
      <c r="G27" s="286">
        <v>26.594999999999999</v>
      </c>
      <c r="H27" s="286">
        <v>23.365200000000002</v>
      </c>
      <c r="I27" s="286">
        <v>29.749400000000001</v>
      </c>
      <c r="J27" s="286">
        <v>32.561599999999999</v>
      </c>
      <c r="K27" s="286">
        <v>29.3614</v>
      </c>
      <c r="L27" s="286">
        <v>28.280100000000001</v>
      </c>
      <c r="M27" s="286">
        <v>28.986499999999999</v>
      </c>
      <c r="N27" s="286">
        <v>30.917300000000001</v>
      </c>
      <c r="O27" s="286">
        <v>36.663600000000002</v>
      </c>
      <c r="P27" s="286">
        <v>46.478200000000001</v>
      </c>
      <c r="Q27" s="286">
        <v>42.552300000000002</v>
      </c>
      <c r="R27" s="286">
        <v>48.197000000000003</v>
      </c>
      <c r="S27">
        <f t="shared" si="0"/>
        <v>5.1173892981838849</v>
      </c>
      <c r="T27">
        <f t="shared" si="1"/>
        <v>11.771480652394253</v>
      </c>
    </row>
    <row r="28" spans="3:20">
      <c r="C28" s="289">
        <v>25</v>
      </c>
      <c r="D28" s="286">
        <v>1996</v>
      </c>
      <c r="E28" s="286">
        <v>1</v>
      </c>
      <c r="F28" s="286">
        <v>1</v>
      </c>
      <c r="G28" s="286">
        <v>17.9878</v>
      </c>
      <c r="H28" s="286">
        <v>15.847799999999999</v>
      </c>
      <c r="I28" s="286">
        <v>15.762600000000001</v>
      </c>
      <c r="J28" s="286">
        <v>21.261099999999999</v>
      </c>
      <c r="K28" s="286">
        <v>8.2659000000000002</v>
      </c>
      <c r="L28" s="286">
        <v>20.576499999999999</v>
      </c>
      <c r="M28" s="286">
        <v>20.203800000000001</v>
      </c>
      <c r="N28" s="286">
        <v>23.008400000000002</v>
      </c>
      <c r="O28" s="286">
        <v>27.092199999999998</v>
      </c>
      <c r="P28" s="286">
        <v>39.5227</v>
      </c>
      <c r="Q28" s="286">
        <v>36.942599999999999</v>
      </c>
      <c r="R28" s="286">
        <v>35.9861</v>
      </c>
      <c r="S28">
        <f t="shared" si="0"/>
        <v>5.406234945566748</v>
      </c>
      <c r="T28">
        <f t="shared" si="1"/>
        <v>15.496905470596282</v>
      </c>
    </row>
    <row r="29" spans="3:20">
      <c r="C29" s="289">
        <v>26</v>
      </c>
      <c r="D29" s="286">
        <v>1997</v>
      </c>
      <c r="E29" s="286">
        <v>1</v>
      </c>
      <c r="F29" s="286">
        <v>1</v>
      </c>
      <c r="G29" s="286">
        <v>20.725300000000001</v>
      </c>
      <c r="H29" s="286">
        <v>16.707699999999999</v>
      </c>
      <c r="I29" s="286">
        <v>27.021000000000001</v>
      </c>
      <c r="J29" s="286">
        <v>20.479700000000001</v>
      </c>
      <c r="K29" s="286">
        <v>17.468900000000001</v>
      </c>
      <c r="L29" s="286">
        <v>18.8522</v>
      </c>
      <c r="M29" s="286">
        <v>18.466999999999999</v>
      </c>
      <c r="N29" s="286">
        <v>20.442799999999998</v>
      </c>
      <c r="O29" s="286">
        <v>28.794799999999999</v>
      </c>
      <c r="P29" s="286">
        <v>46.426200000000001</v>
      </c>
      <c r="Q29" s="286">
        <v>49.140500000000003</v>
      </c>
      <c r="R29" s="286">
        <v>52.146700000000003</v>
      </c>
      <c r="S29">
        <f t="shared" si="0"/>
        <v>10.485123553714887</v>
      </c>
      <c r="T29">
        <f t="shared" si="1"/>
        <v>23.761215747970656</v>
      </c>
    </row>
    <row r="30" spans="3:20">
      <c r="C30" s="289">
        <v>27</v>
      </c>
      <c r="D30" s="286">
        <v>1998</v>
      </c>
      <c r="E30" s="286">
        <v>1</v>
      </c>
      <c r="F30" s="286">
        <v>1</v>
      </c>
      <c r="G30" s="286">
        <v>24.901800000000001</v>
      </c>
      <c r="H30" s="286">
        <v>22.326699999999999</v>
      </c>
      <c r="I30" s="286">
        <v>19.5352</v>
      </c>
      <c r="J30" s="286">
        <v>26.112400000000001</v>
      </c>
      <c r="K30" s="286">
        <v>25.658000000000001</v>
      </c>
      <c r="L30" s="286">
        <v>29.1737</v>
      </c>
      <c r="M30" s="286">
        <v>30.331499999999998</v>
      </c>
      <c r="N30" s="286">
        <v>28.6919</v>
      </c>
      <c r="O30" s="286">
        <v>48.543100000000003</v>
      </c>
      <c r="P30" s="286">
        <v>56.250300000000003</v>
      </c>
      <c r="Q30" s="286">
        <v>53.130099999999999</v>
      </c>
      <c r="R30" s="286">
        <v>55.897799999999997</v>
      </c>
      <c r="S30">
        <f t="shared" si="0"/>
        <v>3.5596486309512803</v>
      </c>
      <c r="T30">
        <f t="shared" si="1"/>
        <v>6.6591095105142104</v>
      </c>
    </row>
    <row r="31" spans="3:20">
      <c r="C31" s="289">
        <v>28</v>
      </c>
      <c r="D31" s="286">
        <v>1999</v>
      </c>
      <c r="E31" s="286">
        <v>1</v>
      </c>
      <c r="F31" s="286">
        <v>1</v>
      </c>
      <c r="G31" s="286">
        <v>17.6569</v>
      </c>
      <c r="H31" s="286">
        <v>16.372699999999998</v>
      </c>
      <c r="I31" s="286">
        <v>1.9162999999999999</v>
      </c>
      <c r="J31" s="286">
        <v>22.2257</v>
      </c>
      <c r="K31" s="286">
        <v>17.927600000000002</v>
      </c>
      <c r="L31" s="286">
        <v>19.486999999999998</v>
      </c>
      <c r="M31" s="286">
        <v>17.546299999999999</v>
      </c>
      <c r="N31" s="286">
        <v>21.776599999999998</v>
      </c>
      <c r="O31" s="286">
        <v>37.074199999999998</v>
      </c>
      <c r="P31" s="286">
        <v>49.980699999999999</v>
      </c>
      <c r="Q31" s="286">
        <v>56.910299999999999</v>
      </c>
      <c r="R31" s="286">
        <v>45.954000000000001</v>
      </c>
      <c r="S31">
        <f t="shared" si="0"/>
        <v>8.2823790475119949</v>
      </c>
      <c r="T31">
        <f t="shared" si="1"/>
        <v>17.444005761422741</v>
      </c>
    </row>
    <row r="32" spans="3:20">
      <c r="C32" s="289">
        <v>29</v>
      </c>
      <c r="D32" s="286">
        <v>2000</v>
      </c>
      <c r="E32" s="286">
        <v>1</v>
      </c>
      <c r="F32" s="286">
        <v>1</v>
      </c>
      <c r="G32" s="286">
        <v>19.898299999999999</v>
      </c>
      <c r="H32" s="286">
        <v>15.4567</v>
      </c>
      <c r="I32" s="286">
        <v>22.207899999999999</v>
      </c>
      <c r="J32" s="286">
        <v>24.3399</v>
      </c>
      <c r="K32" s="286">
        <v>19.010000000000002</v>
      </c>
      <c r="L32" s="286">
        <v>23.0962</v>
      </c>
      <c r="M32" s="286">
        <v>21.497299999999999</v>
      </c>
      <c r="N32" s="286">
        <v>33.223100000000002</v>
      </c>
      <c r="O32" s="286">
        <v>45.304200000000002</v>
      </c>
      <c r="P32" s="286">
        <v>49.0351</v>
      </c>
      <c r="Q32" s="286">
        <v>54.542700000000004</v>
      </c>
      <c r="R32" s="286">
        <v>42.639200000000002</v>
      </c>
      <c r="S32">
        <f t="shared" si="0"/>
        <v>5.1583769159171249</v>
      </c>
      <c r="T32">
        <f t="shared" si="1"/>
        <v>10.773484952928708</v>
      </c>
    </row>
    <row r="33" spans="3:20">
      <c r="C33" s="289">
        <v>30</v>
      </c>
      <c r="D33" s="286">
        <v>2001</v>
      </c>
      <c r="E33" s="286">
        <v>1</v>
      </c>
      <c r="F33" s="286">
        <v>1</v>
      </c>
      <c r="G33" s="286">
        <v>19.883199999999999</v>
      </c>
      <c r="H33" s="286">
        <v>18.8933</v>
      </c>
      <c r="I33" s="286">
        <v>16.25</v>
      </c>
      <c r="J33" s="286">
        <v>19.632400000000001</v>
      </c>
      <c r="K33" s="286">
        <v>21.8766</v>
      </c>
      <c r="L33" s="286">
        <v>29.814399999999999</v>
      </c>
      <c r="M33" s="286">
        <v>28.708300000000001</v>
      </c>
      <c r="N33" s="286">
        <v>29.689399999999999</v>
      </c>
      <c r="O33" s="286">
        <v>31.201000000000001</v>
      </c>
      <c r="P33" s="286">
        <v>20.637899999999998</v>
      </c>
      <c r="Q33" s="286">
        <v>26.419599999999999</v>
      </c>
      <c r="R33" s="286">
        <v>24.542300000000001</v>
      </c>
      <c r="S33">
        <f t="shared" si="0"/>
        <v>4.387252393772985</v>
      </c>
      <c r="T33">
        <f t="shared" si="1"/>
        <v>17.070888140064998</v>
      </c>
    </row>
    <row r="34" spans="3:20">
      <c r="C34" s="289">
        <v>31</v>
      </c>
      <c r="D34" s="286">
        <v>2002</v>
      </c>
      <c r="E34" s="286">
        <v>1</v>
      </c>
      <c r="F34" s="286">
        <v>1</v>
      </c>
      <c r="G34" s="286">
        <v>31.450600000000001</v>
      </c>
      <c r="H34" s="286">
        <v>25.183399999999999</v>
      </c>
      <c r="I34" s="286">
        <v>37.4696</v>
      </c>
      <c r="J34" s="286">
        <v>34.767499999999998</v>
      </c>
      <c r="K34" s="286">
        <v>32.356400000000001</v>
      </c>
      <c r="L34" s="286">
        <v>38.124699999999997</v>
      </c>
      <c r="M34" s="286">
        <v>38.683100000000003</v>
      </c>
      <c r="N34" s="286">
        <v>36.430500000000002</v>
      </c>
      <c r="O34" s="286">
        <v>45.5242</v>
      </c>
      <c r="P34" s="286">
        <v>47.063000000000002</v>
      </c>
      <c r="Q34" s="286">
        <v>35.218299999999999</v>
      </c>
      <c r="R34" s="286">
        <v>42.391300000000001</v>
      </c>
      <c r="S34">
        <f t="shared" si="0"/>
        <v>5.2596591353432833</v>
      </c>
      <c r="T34">
        <f t="shared" si="1"/>
        <v>12.36135846348059</v>
      </c>
    </row>
    <row r="35" spans="3:20">
      <c r="C35" s="289">
        <v>32</v>
      </c>
      <c r="D35" s="286">
        <v>2003</v>
      </c>
      <c r="E35" s="286">
        <v>1</v>
      </c>
      <c r="F35" s="286">
        <v>1</v>
      </c>
      <c r="G35" s="286">
        <v>29.8811</v>
      </c>
      <c r="H35" s="286">
        <v>22.6875</v>
      </c>
      <c r="I35" s="286">
        <v>32.094499999999996</v>
      </c>
      <c r="J35" s="286">
        <v>36.798000000000002</v>
      </c>
      <c r="K35" s="286">
        <v>32.094499999999996</v>
      </c>
      <c r="L35" s="286">
        <v>39.564799999999998</v>
      </c>
      <c r="M35" s="286">
        <v>38.7348</v>
      </c>
      <c r="N35" s="286">
        <v>48.141800000000003</v>
      </c>
      <c r="O35" s="286">
        <v>80.789599999999993</v>
      </c>
      <c r="P35" s="286">
        <v>98.773600000000002</v>
      </c>
      <c r="Q35" s="286">
        <v>91.856700000000004</v>
      </c>
      <c r="R35" s="286">
        <v>85.493099999999998</v>
      </c>
      <c r="S35">
        <f t="shared" si="0"/>
        <v>7.8141882788084098</v>
      </c>
      <c r="T35">
        <f t="shared" si="1"/>
        <v>8.7575272167821385</v>
      </c>
    </row>
    <row r="36" spans="3:20">
      <c r="C36" s="289">
        <v>33</v>
      </c>
      <c r="D36" s="286">
        <v>2004</v>
      </c>
      <c r="E36" s="286">
        <v>1</v>
      </c>
      <c r="F36" s="286">
        <v>1</v>
      </c>
      <c r="G36" s="286">
        <v>28.829699999999999</v>
      </c>
      <c r="H36" s="286">
        <v>19.072299999999998</v>
      </c>
      <c r="I36" s="286">
        <v>23.572900000000001</v>
      </c>
      <c r="J36" s="286">
        <v>30.342199999999998</v>
      </c>
      <c r="K36" s="286">
        <v>15.8628</v>
      </c>
      <c r="L36" s="286">
        <v>20.0867</v>
      </c>
      <c r="M36" s="286">
        <v>20.2896</v>
      </c>
      <c r="N36" s="286">
        <v>23.923300000000001</v>
      </c>
      <c r="O36" s="286">
        <v>46.8506</v>
      </c>
      <c r="P36" s="286">
        <v>63.543399999999998</v>
      </c>
      <c r="Q36" s="286">
        <v>63.266800000000003</v>
      </c>
      <c r="R36" s="286">
        <v>51.240499999999997</v>
      </c>
      <c r="S36">
        <f t="shared" si="0"/>
        <v>8.4827381779608153</v>
      </c>
      <c r="T36">
        <f t="shared" si="1"/>
        <v>15.0870416097387</v>
      </c>
    </row>
    <row r="37" spans="3:20">
      <c r="C37" s="289">
        <v>34</v>
      </c>
      <c r="D37" s="286">
        <v>2005</v>
      </c>
      <c r="E37" s="286">
        <v>1</v>
      </c>
      <c r="F37" s="286">
        <v>1</v>
      </c>
      <c r="G37" s="286">
        <v>25.2441</v>
      </c>
      <c r="H37" s="286">
        <v>18.660599999999999</v>
      </c>
      <c r="I37" s="286">
        <v>25.86</v>
      </c>
      <c r="J37" s="286">
        <v>23.017700000000001</v>
      </c>
      <c r="K37" s="286">
        <v>21.669</v>
      </c>
      <c r="L37" s="286">
        <v>25.498100000000001</v>
      </c>
      <c r="M37" s="286">
        <v>24.5596</v>
      </c>
      <c r="N37" s="286">
        <v>23.9405</v>
      </c>
      <c r="O37" s="286">
        <v>32.529899999999998</v>
      </c>
      <c r="P37" s="286">
        <v>46.177999999999997</v>
      </c>
      <c r="Q37" s="286">
        <v>44.531300000000002</v>
      </c>
      <c r="R37" s="286">
        <v>31.944700000000001</v>
      </c>
      <c r="S37">
        <f t="shared" si="0"/>
        <v>7.6068370778640366</v>
      </c>
      <c r="T37">
        <f t="shared" si="1"/>
        <v>19.607284203745458</v>
      </c>
    </row>
    <row r="38" spans="3:20">
      <c r="C38" s="289">
        <v>35</v>
      </c>
      <c r="D38" s="286">
        <v>2006</v>
      </c>
      <c r="E38" s="286">
        <v>1</v>
      </c>
      <c r="F38" s="286">
        <v>1</v>
      </c>
      <c r="G38" s="286">
        <v>38.1235</v>
      </c>
      <c r="H38" s="286">
        <v>37.182400000000001</v>
      </c>
      <c r="I38" s="286">
        <v>44.089100000000002</v>
      </c>
      <c r="J38" s="286">
        <v>46.658999999999999</v>
      </c>
      <c r="K38" s="286">
        <v>35.998899999999999</v>
      </c>
      <c r="L38" s="286">
        <v>32.930999999999997</v>
      </c>
      <c r="M38" s="286">
        <v>32.150100000000002</v>
      </c>
      <c r="N38" s="286">
        <v>36.773899999999998</v>
      </c>
      <c r="O38" s="286">
        <v>44.841000000000001</v>
      </c>
      <c r="P38" s="286">
        <v>36.733199999999997</v>
      </c>
      <c r="Q38" s="286">
        <v>49.444600000000001</v>
      </c>
      <c r="R38" s="286">
        <v>30.1648</v>
      </c>
      <c r="S38">
        <f t="shared" si="0"/>
        <v>8.5574268757222054</v>
      </c>
      <c r="T38">
        <f t="shared" si="1"/>
        <v>21.236470399525025</v>
      </c>
    </row>
    <row r="39" spans="3:20">
      <c r="C39" s="289">
        <v>36</v>
      </c>
      <c r="D39" s="286">
        <v>2007</v>
      </c>
      <c r="E39" s="286">
        <v>1</v>
      </c>
      <c r="F39" s="286">
        <v>1</v>
      </c>
      <c r="G39" s="286">
        <v>36.94</v>
      </c>
      <c r="H39" s="286">
        <v>30.56</v>
      </c>
      <c r="I39" s="286">
        <v>45.11</v>
      </c>
      <c r="J39" s="286">
        <v>33.96</v>
      </c>
      <c r="K39" s="286">
        <v>29.28</v>
      </c>
      <c r="L39" s="286">
        <v>45.91</v>
      </c>
      <c r="M39" s="286">
        <v>39.03</v>
      </c>
      <c r="N39" s="286">
        <v>40.700000000000003</v>
      </c>
      <c r="O39" s="286">
        <v>42.35</v>
      </c>
      <c r="P39" s="286"/>
      <c r="Q39" s="286"/>
      <c r="R39" s="286"/>
    </row>
    <row r="40" spans="3:20">
      <c r="C40" s="289">
        <v>37</v>
      </c>
      <c r="D40" s="286">
        <v>2008</v>
      </c>
      <c r="E40" s="286">
        <v>1</v>
      </c>
      <c r="F40" s="286">
        <v>1</v>
      </c>
      <c r="G40" s="286">
        <v>39.478900000000003</v>
      </c>
      <c r="H40" s="286">
        <v>39.004399999999997</v>
      </c>
      <c r="I40" s="286">
        <v>35.0351</v>
      </c>
      <c r="J40" s="286">
        <v>40.388199999999998</v>
      </c>
      <c r="K40" s="286">
        <v>32.362699999999997</v>
      </c>
      <c r="L40" s="286">
        <v>39.554499999999997</v>
      </c>
      <c r="M40" s="286">
        <v>49.232700000000001</v>
      </c>
      <c r="N40" s="286">
        <v>47.980600000000003</v>
      </c>
      <c r="O40" s="286">
        <v>88.462500000000006</v>
      </c>
      <c r="P40" s="286">
        <v>85.345399999999998</v>
      </c>
      <c r="Q40" s="286">
        <v>85.247799999999998</v>
      </c>
      <c r="R40" s="286">
        <v>88.164900000000003</v>
      </c>
      <c r="S40">
        <f t="shared" si="0"/>
        <v>1.7466098753490089</v>
      </c>
      <c r="T40">
        <f t="shared" si="1"/>
        <v>2.0121039769518387</v>
      </c>
    </row>
    <row r="41" spans="3:20">
      <c r="C41" s="289">
        <v>38</v>
      </c>
      <c r="D41" s="286">
        <v>2009</v>
      </c>
      <c r="E41" s="286">
        <v>1</v>
      </c>
      <c r="F41" s="286">
        <v>1</v>
      </c>
      <c r="G41" s="286">
        <v>22.39</v>
      </c>
      <c r="H41" s="286">
        <v>23.89</v>
      </c>
      <c r="I41" s="286">
        <v>26.31</v>
      </c>
      <c r="J41" s="286">
        <v>21.31</v>
      </c>
      <c r="K41" s="286">
        <v>20.91</v>
      </c>
      <c r="L41" s="286">
        <v>22.99</v>
      </c>
      <c r="M41" s="286">
        <v>26.59</v>
      </c>
      <c r="N41" s="286">
        <v>22.07</v>
      </c>
      <c r="O41" s="286">
        <v>46.27</v>
      </c>
      <c r="P41" s="286">
        <v>62.56</v>
      </c>
      <c r="Q41" s="286">
        <v>62.15</v>
      </c>
      <c r="R41" s="286">
        <v>58.11</v>
      </c>
      <c r="S41">
        <f t="shared" si="0"/>
        <v>7.6049123378685763</v>
      </c>
      <c r="T41">
        <f t="shared" si="1"/>
        <v>13.278471060052514</v>
      </c>
    </row>
    <row r="42" spans="3:20">
      <c r="C42" s="289">
        <v>39</v>
      </c>
      <c r="D42" s="286">
        <v>2010</v>
      </c>
      <c r="E42" s="286">
        <v>1</v>
      </c>
      <c r="F42" s="286">
        <v>1</v>
      </c>
      <c r="G42" s="286">
        <v>10.059699999999999</v>
      </c>
      <c r="H42" s="286">
        <v>12.136799999999999</v>
      </c>
      <c r="I42" s="286">
        <v>18.513400000000001</v>
      </c>
      <c r="J42" s="286">
        <v>14.0791</v>
      </c>
      <c r="K42" s="286">
        <v>12.397500000000001</v>
      </c>
      <c r="L42" s="286">
        <v>9.5486000000000004</v>
      </c>
      <c r="M42" s="286">
        <v>15.1876</v>
      </c>
      <c r="N42" s="286">
        <v>14.9483</v>
      </c>
      <c r="O42" s="286">
        <v>25.359200000000001</v>
      </c>
      <c r="P42" s="286">
        <v>30.727900000000002</v>
      </c>
      <c r="Q42" s="286">
        <v>26.959099999999999</v>
      </c>
      <c r="R42" s="286">
        <v>31.0748</v>
      </c>
      <c r="S42">
        <f t="shared" si="0"/>
        <v>2.8183015363867652</v>
      </c>
      <c r="T42">
        <f t="shared" si="1"/>
        <v>9.8782924663708354</v>
      </c>
    </row>
    <row r="43" spans="3:20">
      <c r="C43" s="289">
        <v>40</v>
      </c>
      <c r="D43" s="286">
        <v>2011</v>
      </c>
      <c r="E43" s="286">
        <v>1</v>
      </c>
      <c r="F43" s="286">
        <v>1</v>
      </c>
      <c r="G43" s="286">
        <v>29.13</v>
      </c>
      <c r="H43" s="286">
        <v>25.52</v>
      </c>
      <c r="I43" s="286">
        <v>33.32</v>
      </c>
      <c r="J43" s="286">
        <v>29.12</v>
      </c>
      <c r="K43" s="286">
        <v>22.44</v>
      </c>
      <c r="L43" s="286">
        <v>29.42</v>
      </c>
      <c r="M43" s="286">
        <v>29.5</v>
      </c>
      <c r="N43" s="286">
        <v>28.7</v>
      </c>
      <c r="O43" s="286">
        <v>35.15</v>
      </c>
      <c r="P43" s="286">
        <v>47.45</v>
      </c>
      <c r="Q43" s="286">
        <v>50.76</v>
      </c>
      <c r="R43" s="286">
        <v>28.41</v>
      </c>
      <c r="S43">
        <f t="shared" si="0"/>
        <v>10.461795177374364</v>
      </c>
      <c r="T43">
        <f t="shared" si="1"/>
        <v>25.868319657227833</v>
      </c>
    </row>
    <row r="44" spans="3:20">
      <c r="C44" s="289">
        <v>41</v>
      </c>
      <c r="D44" s="286">
        <v>2012</v>
      </c>
      <c r="E44" s="286">
        <v>1</v>
      </c>
      <c r="F44" s="286">
        <v>1</v>
      </c>
      <c r="G44" s="286">
        <v>23.96</v>
      </c>
      <c r="H44" s="286">
        <v>22.94</v>
      </c>
      <c r="I44" s="286">
        <v>27.02</v>
      </c>
      <c r="J44" s="286">
        <v>29.34</v>
      </c>
      <c r="K44" s="286">
        <v>18.55</v>
      </c>
      <c r="L44" s="286">
        <v>28.51</v>
      </c>
      <c r="M44" s="286">
        <v>28.27</v>
      </c>
      <c r="N44" s="286">
        <v>32.97</v>
      </c>
      <c r="O44" s="286">
        <v>57.85</v>
      </c>
      <c r="P44" s="286">
        <v>60.81</v>
      </c>
      <c r="Q44" s="286">
        <v>62.07</v>
      </c>
      <c r="R44" s="286">
        <v>61.87</v>
      </c>
      <c r="S44">
        <f t="shared" si="0"/>
        <v>1.9468264774584636</v>
      </c>
      <c r="T44">
        <f t="shared" si="1"/>
        <v>3.2099364838556697</v>
      </c>
    </row>
    <row r="45" spans="3:20">
      <c r="C45" s="289">
        <v>42</v>
      </c>
      <c r="D45" s="286">
        <v>2013</v>
      </c>
      <c r="E45" s="286">
        <v>1</v>
      </c>
      <c r="F45" s="286">
        <v>1</v>
      </c>
      <c r="G45" s="286">
        <v>24.277699999999999</v>
      </c>
      <c r="H45" s="286">
        <v>19.471499999999999</v>
      </c>
      <c r="I45" s="286">
        <v>27.001899999999999</v>
      </c>
      <c r="J45" s="286">
        <v>25.813500000000001</v>
      </c>
      <c r="K45" s="286">
        <v>14.609400000000001</v>
      </c>
      <c r="L45" s="286">
        <v>25.9543</v>
      </c>
      <c r="M45" s="286">
        <v>25.093</v>
      </c>
      <c r="N45" s="286">
        <v>26.3842</v>
      </c>
      <c r="O45" s="286">
        <v>39.754199999999997</v>
      </c>
      <c r="P45" s="286">
        <v>37.910800000000002</v>
      </c>
      <c r="Q45" s="286">
        <v>39.207299999999996</v>
      </c>
      <c r="R45" s="286">
        <v>35.528399999999998</v>
      </c>
      <c r="S45">
        <f t="shared" si="0"/>
        <v>1.8807280511812436</v>
      </c>
      <c r="T45">
        <f t="shared" si="1"/>
        <v>4.936271424425855</v>
      </c>
    </row>
    <row r="46" spans="3:20">
      <c r="C46" s="289">
        <v>43</v>
      </c>
      <c r="D46" s="286">
        <v>2014</v>
      </c>
      <c r="E46" s="286">
        <v>1</v>
      </c>
      <c r="F46" s="286">
        <v>1</v>
      </c>
      <c r="G46" s="286">
        <v>30.1355</v>
      </c>
      <c r="H46" s="286">
        <v>29.7807</v>
      </c>
      <c r="I46" s="286">
        <v>28.894100000000002</v>
      </c>
      <c r="J46" s="286">
        <v>33.790399999999998</v>
      </c>
      <c r="K46" s="286">
        <v>21.6816</v>
      </c>
      <c r="L46" s="286">
        <v>33.298299999999998</v>
      </c>
      <c r="M46" s="286">
        <v>33.014099999999999</v>
      </c>
      <c r="N46" s="286">
        <v>31.198499999999999</v>
      </c>
      <c r="O46" s="286">
        <v>24.9482</v>
      </c>
      <c r="P46" s="286">
        <v>27.817799999999998</v>
      </c>
      <c r="Q46" s="286">
        <v>29.5459</v>
      </c>
      <c r="R46" s="286">
        <v>26.833200000000001</v>
      </c>
      <c r="S46">
        <f t="shared" si="0"/>
        <v>1.9200951041984002</v>
      </c>
      <c r="T46">
        <f t="shared" si="1"/>
        <v>7.0368531585876051</v>
      </c>
    </row>
    <row r="47" spans="3:20">
      <c r="C47" s="289">
        <v>44</v>
      </c>
      <c r="D47" s="286">
        <v>2015</v>
      </c>
      <c r="E47" s="286">
        <v>1</v>
      </c>
      <c r="F47" s="286">
        <v>1</v>
      </c>
      <c r="G47" s="286">
        <v>21.28</v>
      </c>
      <c r="H47" s="286">
        <v>22.88</v>
      </c>
      <c r="I47" s="286">
        <v>14.62</v>
      </c>
      <c r="J47" s="286">
        <v>26.79</v>
      </c>
      <c r="K47" s="286">
        <v>12.36</v>
      </c>
      <c r="L47" s="286">
        <v>24.69</v>
      </c>
      <c r="M47" s="286">
        <v>35.15</v>
      </c>
      <c r="N47" s="286">
        <v>41.86</v>
      </c>
      <c r="O47" s="286">
        <v>50.01</v>
      </c>
      <c r="P47" s="286">
        <v>37.22</v>
      </c>
      <c r="Q47" s="286">
        <v>38.67</v>
      </c>
      <c r="R47" s="286">
        <v>47.06</v>
      </c>
      <c r="S47">
        <f t="shared" si="0"/>
        <v>6.2596751779412729</v>
      </c>
      <c r="T47">
        <f t="shared" si="1"/>
        <v>14.476584592833659</v>
      </c>
    </row>
    <row r="48" spans="3:20">
      <c r="C48" s="289">
        <v>45</v>
      </c>
      <c r="D48" s="286">
        <v>1971</v>
      </c>
      <c r="E48" s="286">
        <v>2</v>
      </c>
      <c r="F48" s="286">
        <v>1</v>
      </c>
    </row>
    <row r="49" spans="3:6">
      <c r="C49" s="289">
        <v>46</v>
      </c>
      <c r="D49" s="286">
        <v>1972</v>
      </c>
      <c r="E49" s="286">
        <v>2</v>
      </c>
      <c r="F49" s="286">
        <v>1</v>
      </c>
    </row>
    <row r="50" spans="3:6">
      <c r="C50" s="289">
        <v>47</v>
      </c>
      <c r="D50" s="286">
        <v>1974</v>
      </c>
      <c r="E50" s="286">
        <v>2</v>
      </c>
      <c r="F50" s="286">
        <v>1</v>
      </c>
    </row>
    <row r="51" spans="3:6">
      <c r="C51" s="289">
        <v>48</v>
      </c>
      <c r="D51" s="286">
        <v>1975</v>
      </c>
      <c r="E51" s="286">
        <v>2</v>
      </c>
      <c r="F51" s="286">
        <v>1</v>
      </c>
    </row>
    <row r="52" spans="3:6">
      <c r="C52" s="289">
        <v>49</v>
      </c>
      <c r="D52" s="286">
        <v>1976</v>
      </c>
      <c r="E52" s="286">
        <v>2</v>
      </c>
      <c r="F52" s="286">
        <v>1</v>
      </c>
    </row>
    <row r="53" spans="3:6">
      <c r="C53" s="289">
        <v>50</v>
      </c>
      <c r="D53" s="286">
        <v>1977</v>
      </c>
      <c r="E53" s="286">
        <v>2</v>
      </c>
      <c r="F53" s="286">
        <v>1</v>
      </c>
    </row>
    <row r="54" spans="3:6">
      <c r="C54" s="289">
        <v>51</v>
      </c>
      <c r="D54" s="286">
        <v>1978</v>
      </c>
      <c r="E54" s="286">
        <v>2</v>
      </c>
      <c r="F54" s="286">
        <v>1</v>
      </c>
    </row>
    <row r="55" spans="3:6">
      <c r="C55" s="289">
        <v>52</v>
      </c>
      <c r="D55" s="286">
        <v>1979</v>
      </c>
      <c r="E55" s="286">
        <v>2</v>
      </c>
      <c r="F55" s="286">
        <v>1</v>
      </c>
    </row>
    <row r="56" spans="3:6">
      <c r="C56" s="289">
        <v>53</v>
      </c>
      <c r="D56" s="286">
        <v>1980</v>
      </c>
      <c r="E56" s="286">
        <v>2</v>
      </c>
      <c r="F56" s="286">
        <v>1</v>
      </c>
    </row>
    <row r="57" spans="3:6">
      <c r="C57" s="289">
        <v>54</v>
      </c>
      <c r="D57" s="286">
        <v>1981</v>
      </c>
      <c r="E57" s="286">
        <v>2</v>
      </c>
      <c r="F57" s="286">
        <v>1</v>
      </c>
    </row>
    <row r="58" spans="3:6">
      <c r="C58" s="289">
        <v>55</v>
      </c>
      <c r="D58" s="286">
        <v>1982</v>
      </c>
      <c r="E58" s="286">
        <v>2</v>
      </c>
      <c r="F58" s="286">
        <v>1</v>
      </c>
    </row>
    <row r="59" spans="3:6">
      <c r="C59" s="289">
        <v>56</v>
      </c>
      <c r="D59" s="286">
        <v>1983</v>
      </c>
      <c r="E59" s="286">
        <v>2</v>
      </c>
      <c r="F59" s="286">
        <v>1</v>
      </c>
    </row>
    <row r="60" spans="3:6">
      <c r="C60" s="289">
        <v>57</v>
      </c>
      <c r="D60" s="286">
        <v>1984</v>
      </c>
      <c r="E60" s="286">
        <v>2</v>
      </c>
      <c r="F60" s="286">
        <v>1</v>
      </c>
    </row>
    <row r="61" spans="3:6">
      <c r="C61" s="289">
        <v>58</v>
      </c>
      <c r="D61" s="286">
        <v>1985</v>
      </c>
      <c r="E61" s="286">
        <v>2</v>
      </c>
      <c r="F61" s="286">
        <v>1</v>
      </c>
    </row>
    <row r="62" spans="3:6">
      <c r="C62" s="289">
        <v>59</v>
      </c>
      <c r="D62" s="286">
        <v>1986</v>
      </c>
      <c r="E62" s="286">
        <v>2</v>
      </c>
      <c r="F62" s="286">
        <v>1</v>
      </c>
    </row>
    <row r="63" spans="3:6">
      <c r="C63" s="289">
        <v>60</v>
      </c>
      <c r="D63" s="286">
        <v>1987</v>
      </c>
      <c r="E63" s="286">
        <v>2</v>
      </c>
      <c r="F63" s="286">
        <v>1</v>
      </c>
    </row>
    <row r="64" spans="3:6">
      <c r="C64" s="289">
        <v>61</v>
      </c>
      <c r="D64" s="286">
        <v>1988</v>
      </c>
      <c r="E64" s="286">
        <v>2</v>
      </c>
      <c r="F64" s="286">
        <v>1</v>
      </c>
    </row>
    <row r="65" spans="3:6">
      <c r="C65" s="289">
        <v>62</v>
      </c>
      <c r="D65" s="286">
        <v>1989</v>
      </c>
      <c r="E65" s="286">
        <v>2</v>
      </c>
      <c r="F65" s="286">
        <v>1</v>
      </c>
    </row>
    <row r="66" spans="3:6">
      <c r="C66" s="289">
        <v>63</v>
      </c>
      <c r="D66" s="286">
        <v>1990</v>
      </c>
      <c r="E66" s="286">
        <v>2</v>
      </c>
      <c r="F66" s="286">
        <v>1</v>
      </c>
    </row>
    <row r="67" spans="3:6">
      <c r="C67" s="289">
        <v>64</v>
      </c>
      <c r="D67" s="286">
        <v>1991</v>
      </c>
      <c r="E67" s="286">
        <v>2</v>
      </c>
      <c r="F67" s="286">
        <v>1</v>
      </c>
    </row>
    <row r="68" spans="3:6">
      <c r="C68" s="289">
        <v>65</v>
      </c>
      <c r="D68" s="286">
        <v>1992</v>
      </c>
      <c r="E68" s="286">
        <v>2</v>
      </c>
      <c r="F68" s="286">
        <v>1</v>
      </c>
    </row>
    <row r="69" spans="3:6">
      <c r="C69" s="289">
        <v>66</v>
      </c>
      <c r="D69" s="286">
        <v>1993</v>
      </c>
      <c r="E69" s="286">
        <v>2</v>
      </c>
      <c r="F69" s="286">
        <v>1</v>
      </c>
    </row>
    <row r="70" spans="3:6">
      <c r="C70" s="289">
        <v>67</v>
      </c>
      <c r="D70" s="286">
        <v>1994</v>
      </c>
      <c r="E70" s="286">
        <v>2</v>
      </c>
      <c r="F70" s="286">
        <v>1</v>
      </c>
    </row>
    <row r="71" spans="3:6">
      <c r="C71" s="289">
        <v>68</v>
      </c>
      <c r="D71" s="286">
        <v>1995</v>
      </c>
      <c r="E71" s="286">
        <v>2</v>
      </c>
      <c r="F71" s="286">
        <v>1</v>
      </c>
    </row>
    <row r="72" spans="3:6">
      <c r="C72" s="289">
        <v>69</v>
      </c>
      <c r="D72" s="286">
        <v>1996</v>
      </c>
      <c r="E72" s="286">
        <v>2</v>
      </c>
      <c r="F72" s="286">
        <v>1</v>
      </c>
    </row>
    <row r="73" spans="3:6">
      <c r="C73" s="289">
        <v>70</v>
      </c>
      <c r="D73" s="286">
        <v>1997</v>
      </c>
      <c r="E73" s="286">
        <v>2</v>
      </c>
      <c r="F73" s="286">
        <v>1</v>
      </c>
    </row>
    <row r="74" spans="3:6">
      <c r="C74" s="289">
        <v>71</v>
      </c>
      <c r="D74" s="286">
        <v>1998</v>
      </c>
      <c r="E74" s="286">
        <v>2</v>
      </c>
      <c r="F74" s="286">
        <v>1</v>
      </c>
    </row>
    <row r="75" spans="3:6">
      <c r="C75" s="289">
        <v>72</v>
      </c>
      <c r="D75" s="286">
        <v>1999</v>
      </c>
      <c r="E75" s="286">
        <v>2</v>
      </c>
      <c r="F75" s="286">
        <v>1</v>
      </c>
    </row>
    <row r="76" spans="3:6">
      <c r="C76" s="289">
        <v>73</v>
      </c>
      <c r="D76" s="286">
        <v>2000</v>
      </c>
      <c r="E76" s="286">
        <v>2</v>
      </c>
      <c r="F76" s="286">
        <v>1</v>
      </c>
    </row>
    <row r="77" spans="3:6">
      <c r="C77" s="289">
        <v>74</v>
      </c>
      <c r="D77" s="286">
        <v>2001</v>
      </c>
      <c r="E77" s="286">
        <v>2</v>
      </c>
      <c r="F77" s="286">
        <v>1</v>
      </c>
    </row>
    <row r="78" spans="3:6">
      <c r="C78" s="289">
        <v>75</v>
      </c>
      <c r="D78" s="286">
        <v>2002</v>
      </c>
      <c r="E78" s="286">
        <v>2</v>
      </c>
      <c r="F78" s="286">
        <v>1</v>
      </c>
    </row>
    <row r="79" spans="3:6">
      <c r="C79" s="289">
        <v>76</v>
      </c>
      <c r="D79" s="286">
        <v>2003</v>
      </c>
      <c r="E79" s="286">
        <v>2</v>
      </c>
      <c r="F79" s="286">
        <v>1</v>
      </c>
    </row>
    <row r="80" spans="3:6">
      <c r="C80" s="289">
        <v>77</v>
      </c>
      <c r="D80" s="286">
        <v>2004</v>
      </c>
      <c r="E80" s="286">
        <v>2</v>
      </c>
      <c r="F80" s="286">
        <v>1</v>
      </c>
    </row>
    <row r="81" spans="3:6">
      <c r="C81" s="289">
        <v>78</v>
      </c>
      <c r="D81" s="286">
        <v>2005</v>
      </c>
      <c r="E81" s="286">
        <v>2</v>
      </c>
      <c r="F81" s="286">
        <v>1</v>
      </c>
    </row>
    <row r="82" spans="3:6">
      <c r="C82" s="289">
        <v>79</v>
      </c>
      <c r="D82" s="286">
        <v>2006</v>
      </c>
      <c r="E82" s="286">
        <v>2</v>
      </c>
      <c r="F82" s="286">
        <v>1</v>
      </c>
    </row>
    <row r="83" spans="3:6">
      <c r="C83" s="289">
        <v>80</v>
      </c>
      <c r="D83" s="286">
        <v>2007</v>
      </c>
      <c r="E83" s="286">
        <v>2</v>
      </c>
      <c r="F83" s="286">
        <v>1</v>
      </c>
    </row>
    <row r="84" spans="3:6">
      <c r="C84" s="289">
        <v>81</v>
      </c>
      <c r="D84" s="286">
        <v>2008</v>
      </c>
      <c r="E84" s="286">
        <v>2</v>
      </c>
      <c r="F84" s="286">
        <v>1</v>
      </c>
    </row>
    <row r="85" spans="3:6">
      <c r="C85" s="289">
        <v>82</v>
      </c>
      <c r="D85" s="286">
        <v>2009</v>
      </c>
      <c r="E85" s="286">
        <v>2</v>
      </c>
      <c r="F85" s="286">
        <v>1</v>
      </c>
    </row>
    <row r="86" spans="3:6">
      <c r="C86" s="289">
        <v>83</v>
      </c>
      <c r="D86" s="286">
        <v>2010</v>
      </c>
      <c r="E86" s="286">
        <v>2</v>
      </c>
      <c r="F86" s="286">
        <v>1</v>
      </c>
    </row>
    <row r="87" spans="3:6">
      <c r="C87" s="289">
        <v>84</v>
      </c>
      <c r="D87" s="286">
        <v>2011</v>
      </c>
      <c r="E87" s="286">
        <v>2</v>
      </c>
      <c r="F87" s="286">
        <v>1</v>
      </c>
    </row>
    <row r="88" spans="3:6">
      <c r="C88" s="289">
        <v>85</v>
      </c>
      <c r="D88" s="286">
        <v>2012</v>
      </c>
      <c r="E88" s="286">
        <v>2</v>
      </c>
      <c r="F88" s="286">
        <v>1</v>
      </c>
    </row>
    <row r="89" spans="3:6">
      <c r="C89" s="289">
        <v>86</v>
      </c>
      <c r="D89" s="286">
        <v>2013</v>
      </c>
      <c r="E89" s="286">
        <v>2</v>
      </c>
      <c r="F89" s="286">
        <v>1</v>
      </c>
    </row>
    <row r="90" spans="3:6">
      <c r="C90" s="289">
        <v>87</v>
      </c>
      <c r="D90" s="286">
        <v>2014</v>
      </c>
      <c r="E90" s="286">
        <v>2</v>
      </c>
      <c r="F90" s="286">
        <v>1</v>
      </c>
    </row>
    <row r="91" spans="3:6">
      <c r="C91" s="289">
        <v>88</v>
      </c>
      <c r="D91" s="286">
        <v>2015</v>
      </c>
      <c r="E91" s="286">
        <v>2</v>
      </c>
      <c r="F91" s="286">
        <v>1</v>
      </c>
    </row>
    <row r="92" spans="3:6">
      <c r="C92" s="289">
        <v>89</v>
      </c>
      <c r="D92" s="286">
        <v>1971</v>
      </c>
      <c r="E92" s="286">
        <v>3</v>
      </c>
      <c r="F92" s="286">
        <v>1</v>
      </c>
    </row>
    <row r="93" spans="3:6">
      <c r="C93" s="289">
        <v>90</v>
      </c>
      <c r="D93" s="286">
        <v>1972</v>
      </c>
      <c r="E93" s="286">
        <v>3</v>
      </c>
      <c r="F93" s="286">
        <v>1</v>
      </c>
    </row>
    <row r="94" spans="3:6">
      <c r="C94" s="289">
        <v>91</v>
      </c>
      <c r="D94" s="286">
        <v>1974</v>
      </c>
      <c r="E94" s="286">
        <v>3</v>
      </c>
      <c r="F94" s="286">
        <v>1</v>
      </c>
    </row>
    <row r="95" spans="3:6">
      <c r="C95" s="289">
        <v>92</v>
      </c>
      <c r="D95" s="286">
        <v>1975</v>
      </c>
      <c r="E95" s="286">
        <v>3</v>
      </c>
      <c r="F95" s="286">
        <v>1</v>
      </c>
    </row>
    <row r="96" spans="3:6">
      <c r="C96" s="289">
        <v>93</v>
      </c>
      <c r="D96" s="286">
        <v>1976</v>
      </c>
      <c r="E96" s="286">
        <v>3</v>
      </c>
      <c r="F96" s="286">
        <v>1</v>
      </c>
    </row>
    <row r="97" spans="3:6">
      <c r="C97" s="289">
        <v>94</v>
      </c>
      <c r="D97" s="286">
        <v>1977</v>
      </c>
      <c r="E97" s="286">
        <v>3</v>
      </c>
      <c r="F97" s="286">
        <v>1</v>
      </c>
    </row>
    <row r="98" spans="3:6">
      <c r="C98" s="289">
        <v>95</v>
      </c>
      <c r="D98" s="286">
        <v>1978</v>
      </c>
      <c r="E98" s="286">
        <v>3</v>
      </c>
      <c r="F98" s="286">
        <v>1</v>
      </c>
    </row>
    <row r="99" spans="3:6">
      <c r="C99" s="289">
        <v>96</v>
      </c>
      <c r="D99" s="286">
        <v>1979</v>
      </c>
      <c r="E99" s="286">
        <v>3</v>
      </c>
      <c r="F99" s="286">
        <v>1</v>
      </c>
    </row>
    <row r="100" spans="3:6">
      <c r="C100" s="289">
        <v>97</v>
      </c>
      <c r="D100" s="286">
        <v>1980</v>
      </c>
      <c r="E100" s="286">
        <v>3</v>
      </c>
      <c r="F100" s="286">
        <v>1</v>
      </c>
    </row>
    <row r="101" spans="3:6">
      <c r="C101" s="289">
        <v>98</v>
      </c>
      <c r="D101" s="286">
        <v>1981</v>
      </c>
      <c r="E101" s="286">
        <v>3</v>
      </c>
      <c r="F101" s="286">
        <v>1</v>
      </c>
    </row>
    <row r="102" spans="3:6">
      <c r="C102" s="289">
        <v>99</v>
      </c>
      <c r="D102" s="286">
        <v>1982</v>
      </c>
      <c r="E102" s="286">
        <v>3</v>
      </c>
      <c r="F102" s="286">
        <v>1</v>
      </c>
    </row>
    <row r="103" spans="3:6">
      <c r="C103" s="289">
        <v>100</v>
      </c>
      <c r="D103" s="286">
        <v>1983</v>
      </c>
      <c r="E103" s="286">
        <v>3</v>
      </c>
      <c r="F103" s="286">
        <v>1</v>
      </c>
    </row>
    <row r="104" spans="3:6">
      <c r="C104" s="289">
        <v>101</v>
      </c>
      <c r="D104" s="286">
        <v>1984</v>
      </c>
      <c r="E104" s="286">
        <v>3</v>
      </c>
      <c r="F104" s="286">
        <v>1</v>
      </c>
    </row>
    <row r="105" spans="3:6">
      <c r="C105" s="289">
        <v>102</v>
      </c>
      <c r="D105" s="286">
        <v>1985</v>
      </c>
      <c r="E105" s="286">
        <v>3</v>
      </c>
      <c r="F105" s="286">
        <v>1</v>
      </c>
    </row>
    <row r="106" spans="3:6">
      <c r="C106" s="289">
        <v>103</v>
      </c>
      <c r="D106" s="286">
        <v>1986</v>
      </c>
      <c r="E106" s="286">
        <v>3</v>
      </c>
      <c r="F106" s="286">
        <v>1</v>
      </c>
    </row>
    <row r="107" spans="3:6">
      <c r="C107" s="289">
        <v>104</v>
      </c>
      <c r="D107" s="286">
        <v>1987</v>
      </c>
      <c r="E107" s="286">
        <v>3</v>
      </c>
      <c r="F107" s="286">
        <v>1</v>
      </c>
    </row>
    <row r="108" spans="3:6">
      <c r="C108" s="289">
        <v>105</v>
      </c>
      <c r="D108" s="286">
        <v>1988</v>
      </c>
      <c r="E108" s="286">
        <v>3</v>
      </c>
      <c r="F108" s="286">
        <v>1</v>
      </c>
    </row>
    <row r="109" spans="3:6">
      <c r="C109" s="289">
        <v>106</v>
      </c>
      <c r="D109" s="286">
        <v>1989</v>
      </c>
      <c r="E109" s="286">
        <v>3</v>
      </c>
      <c r="F109" s="286">
        <v>1</v>
      </c>
    </row>
    <row r="110" spans="3:6">
      <c r="C110" s="289">
        <v>107</v>
      </c>
      <c r="D110" s="286">
        <v>1990</v>
      </c>
      <c r="E110" s="286">
        <v>3</v>
      </c>
      <c r="F110" s="286">
        <v>1</v>
      </c>
    </row>
    <row r="111" spans="3:6">
      <c r="C111" s="289">
        <v>108</v>
      </c>
      <c r="D111" s="286">
        <v>1991</v>
      </c>
      <c r="E111" s="286">
        <v>3</v>
      </c>
      <c r="F111" s="286">
        <v>1</v>
      </c>
    </row>
    <row r="112" spans="3:6">
      <c r="C112" s="289">
        <v>109</v>
      </c>
      <c r="D112" s="286">
        <v>1992</v>
      </c>
      <c r="E112" s="286">
        <v>3</v>
      </c>
      <c r="F112" s="286">
        <v>1</v>
      </c>
    </row>
    <row r="113" spans="3:6">
      <c r="C113" s="289">
        <v>110</v>
      </c>
      <c r="D113" s="286">
        <v>1993</v>
      </c>
      <c r="E113" s="286">
        <v>3</v>
      </c>
      <c r="F113" s="286">
        <v>1</v>
      </c>
    </row>
    <row r="114" spans="3:6">
      <c r="C114" s="289">
        <v>111</v>
      </c>
      <c r="D114" s="286">
        <v>1994</v>
      </c>
      <c r="E114" s="286">
        <v>3</v>
      </c>
      <c r="F114" s="286">
        <v>1</v>
      </c>
    </row>
    <row r="115" spans="3:6">
      <c r="C115" s="289">
        <v>112</v>
      </c>
      <c r="D115" s="286">
        <v>1995</v>
      </c>
      <c r="E115" s="286">
        <v>3</v>
      </c>
      <c r="F115" s="286">
        <v>1</v>
      </c>
    </row>
    <row r="116" spans="3:6">
      <c r="C116" s="289">
        <v>113</v>
      </c>
      <c r="D116" s="286">
        <v>1996</v>
      </c>
      <c r="E116" s="286">
        <v>3</v>
      </c>
      <c r="F116" s="286">
        <v>1</v>
      </c>
    </row>
    <row r="117" spans="3:6">
      <c r="C117" s="289">
        <v>114</v>
      </c>
      <c r="D117" s="286">
        <v>1997</v>
      </c>
      <c r="E117" s="286">
        <v>3</v>
      </c>
      <c r="F117" s="286">
        <v>1</v>
      </c>
    </row>
    <row r="118" spans="3:6">
      <c r="C118" s="289">
        <v>115</v>
      </c>
      <c r="D118" s="286">
        <v>1998</v>
      </c>
      <c r="E118" s="286">
        <v>3</v>
      </c>
      <c r="F118" s="286">
        <v>1</v>
      </c>
    </row>
    <row r="119" spans="3:6">
      <c r="C119" s="289">
        <v>116</v>
      </c>
      <c r="D119" s="286">
        <v>1999</v>
      </c>
      <c r="E119" s="286">
        <v>3</v>
      </c>
      <c r="F119" s="286">
        <v>1</v>
      </c>
    </row>
    <row r="120" spans="3:6">
      <c r="C120" s="289">
        <v>117</v>
      </c>
      <c r="D120" s="286">
        <v>2000</v>
      </c>
      <c r="E120" s="286">
        <v>3</v>
      </c>
      <c r="F120" s="286">
        <v>1</v>
      </c>
    </row>
    <row r="121" spans="3:6">
      <c r="C121" s="289">
        <v>118</v>
      </c>
      <c r="D121" s="286">
        <v>2001</v>
      </c>
      <c r="E121" s="286">
        <v>3</v>
      </c>
      <c r="F121" s="286">
        <v>1</v>
      </c>
    </row>
    <row r="122" spans="3:6">
      <c r="C122" s="289">
        <v>119</v>
      </c>
      <c r="D122" s="286">
        <v>2002</v>
      </c>
      <c r="E122" s="286">
        <v>3</v>
      </c>
      <c r="F122" s="286">
        <v>1</v>
      </c>
    </row>
    <row r="123" spans="3:6">
      <c r="C123" s="289">
        <v>120</v>
      </c>
      <c r="D123" s="286">
        <v>2003</v>
      </c>
      <c r="E123" s="286">
        <v>3</v>
      </c>
      <c r="F123" s="286">
        <v>1</v>
      </c>
    </row>
    <row r="124" spans="3:6">
      <c r="C124" s="289">
        <v>121</v>
      </c>
      <c r="D124" s="286">
        <v>2004</v>
      </c>
      <c r="E124" s="286">
        <v>3</v>
      </c>
      <c r="F124" s="286">
        <v>1</v>
      </c>
    </row>
    <row r="125" spans="3:6">
      <c r="C125" s="289">
        <v>122</v>
      </c>
      <c r="D125" s="286">
        <v>2005</v>
      </c>
      <c r="E125" s="286">
        <v>3</v>
      </c>
      <c r="F125" s="286">
        <v>1</v>
      </c>
    </row>
    <row r="126" spans="3:6">
      <c r="C126" s="289">
        <v>123</v>
      </c>
      <c r="D126" s="286">
        <v>2006</v>
      </c>
      <c r="E126" s="286">
        <v>3</v>
      </c>
      <c r="F126" s="286">
        <v>1</v>
      </c>
    </row>
    <row r="127" spans="3:6">
      <c r="C127" s="289">
        <v>124</v>
      </c>
      <c r="D127" s="286">
        <v>2007</v>
      </c>
      <c r="E127" s="286">
        <v>3</v>
      </c>
      <c r="F127" s="286">
        <v>1</v>
      </c>
    </row>
    <row r="128" spans="3:6">
      <c r="C128" s="289">
        <v>125</v>
      </c>
      <c r="D128" s="286">
        <v>2008</v>
      </c>
      <c r="E128" s="286">
        <v>3</v>
      </c>
      <c r="F128" s="286">
        <v>1</v>
      </c>
    </row>
    <row r="129" spans="3:6">
      <c r="C129" s="289">
        <v>126</v>
      </c>
      <c r="D129" s="286">
        <v>2009</v>
      </c>
      <c r="E129" s="286">
        <v>3</v>
      </c>
      <c r="F129" s="286">
        <v>1</v>
      </c>
    </row>
    <row r="130" spans="3:6">
      <c r="C130" s="289">
        <v>127</v>
      </c>
      <c r="D130" s="286">
        <v>2010</v>
      </c>
      <c r="E130" s="286">
        <v>3</v>
      </c>
      <c r="F130" s="286">
        <v>1</v>
      </c>
    </row>
    <row r="131" spans="3:6">
      <c r="C131" s="289">
        <v>128</v>
      </c>
      <c r="D131" s="286">
        <v>2011</v>
      </c>
      <c r="E131" s="286">
        <v>3</v>
      </c>
      <c r="F131" s="286">
        <v>1</v>
      </c>
    </row>
    <row r="132" spans="3:6">
      <c r="C132" s="289">
        <v>129</v>
      </c>
      <c r="D132" s="286">
        <v>2012</v>
      </c>
      <c r="E132" s="286">
        <v>3</v>
      </c>
      <c r="F132" s="286">
        <v>1</v>
      </c>
    </row>
    <row r="133" spans="3:6">
      <c r="C133" s="289">
        <v>130</v>
      </c>
      <c r="D133" s="286">
        <v>2013</v>
      </c>
      <c r="E133" s="286">
        <v>3</v>
      </c>
      <c r="F133" s="286">
        <v>1</v>
      </c>
    </row>
    <row r="134" spans="3:6">
      <c r="C134" s="289">
        <v>131</v>
      </c>
      <c r="D134" s="286">
        <v>2014</v>
      </c>
      <c r="E134" s="286">
        <v>3</v>
      </c>
      <c r="F134" s="286">
        <v>1</v>
      </c>
    </row>
    <row r="135" spans="3:6">
      <c r="C135" s="289">
        <v>132</v>
      </c>
      <c r="D135" s="286">
        <v>2015</v>
      </c>
      <c r="E135" s="286">
        <v>3</v>
      </c>
      <c r="F135" s="286">
        <v>1</v>
      </c>
    </row>
    <row r="136" spans="3:6">
      <c r="C136" s="289">
        <v>133</v>
      </c>
      <c r="D136" s="286">
        <v>1971</v>
      </c>
      <c r="E136" s="286">
        <v>4</v>
      </c>
      <c r="F136" s="286">
        <v>1</v>
      </c>
    </row>
    <row r="137" spans="3:6">
      <c r="C137" s="289">
        <v>134</v>
      </c>
      <c r="D137" s="286">
        <v>1972</v>
      </c>
      <c r="E137" s="286">
        <v>4</v>
      </c>
      <c r="F137" s="286">
        <v>1</v>
      </c>
    </row>
    <row r="138" spans="3:6">
      <c r="C138" s="289">
        <v>135</v>
      </c>
      <c r="D138" s="286">
        <v>1974</v>
      </c>
      <c r="E138" s="286">
        <v>4</v>
      </c>
      <c r="F138" s="286">
        <v>1</v>
      </c>
    </row>
    <row r="139" spans="3:6">
      <c r="C139" s="289">
        <v>136</v>
      </c>
      <c r="D139" s="286">
        <v>1975</v>
      </c>
      <c r="E139" s="286">
        <v>4</v>
      </c>
      <c r="F139" s="286">
        <v>1</v>
      </c>
    </row>
    <row r="140" spans="3:6">
      <c r="C140" s="289">
        <v>137</v>
      </c>
      <c r="D140" s="286">
        <v>1976</v>
      </c>
      <c r="E140" s="286">
        <v>4</v>
      </c>
      <c r="F140" s="286">
        <v>1</v>
      </c>
    </row>
    <row r="141" spans="3:6">
      <c r="C141" s="289">
        <v>138</v>
      </c>
      <c r="D141" s="286">
        <v>1977</v>
      </c>
      <c r="E141" s="286">
        <v>4</v>
      </c>
      <c r="F141" s="286">
        <v>1</v>
      </c>
    </row>
    <row r="142" spans="3:6">
      <c r="C142" s="289">
        <v>139</v>
      </c>
      <c r="D142" s="286">
        <v>1978</v>
      </c>
      <c r="E142" s="286">
        <v>4</v>
      </c>
      <c r="F142" s="286">
        <v>1</v>
      </c>
    </row>
    <row r="143" spans="3:6">
      <c r="C143" s="289">
        <v>140</v>
      </c>
      <c r="D143" s="286">
        <v>1979</v>
      </c>
      <c r="E143" s="286">
        <v>4</v>
      </c>
      <c r="F143" s="286">
        <v>1</v>
      </c>
    </row>
    <row r="144" spans="3:6">
      <c r="C144" s="289">
        <v>141</v>
      </c>
      <c r="D144" s="286">
        <v>1980</v>
      </c>
      <c r="E144" s="286">
        <v>4</v>
      </c>
      <c r="F144" s="286">
        <v>1</v>
      </c>
    </row>
    <row r="145" spans="3:6">
      <c r="C145" s="289">
        <v>142</v>
      </c>
      <c r="D145" s="286">
        <v>1981</v>
      </c>
      <c r="E145" s="286">
        <v>4</v>
      </c>
      <c r="F145" s="286">
        <v>1</v>
      </c>
    </row>
    <row r="146" spans="3:6">
      <c r="C146" s="289">
        <v>143</v>
      </c>
      <c r="D146" s="286">
        <v>1982</v>
      </c>
      <c r="E146" s="286">
        <v>4</v>
      </c>
      <c r="F146" s="286">
        <v>1</v>
      </c>
    </row>
    <row r="147" spans="3:6">
      <c r="C147" s="289">
        <v>144</v>
      </c>
      <c r="D147" s="286">
        <v>1983</v>
      </c>
      <c r="E147" s="286">
        <v>4</v>
      </c>
      <c r="F147" s="286">
        <v>1</v>
      </c>
    </row>
    <row r="148" spans="3:6">
      <c r="C148" s="289">
        <v>145</v>
      </c>
      <c r="D148" s="286">
        <v>1984</v>
      </c>
      <c r="E148" s="286">
        <v>4</v>
      </c>
      <c r="F148" s="286">
        <v>1</v>
      </c>
    </row>
    <row r="149" spans="3:6">
      <c r="C149" s="289">
        <v>146</v>
      </c>
      <c r="D149" s="286">
        <v>1985</v>
      </c>
      <c r="E149" s="286">
        <v>4</v>
      </c>
      <c r="F149" s="286">
        <v>1</v>
      </c>
    </row>
    <row r="150" spans="3:6">
      <c r="C150" s="289">
        <v>147</v>
      </c>
      <c r="D150" s="286">
        <v>1986</v>
      </c>
      <c r="E150" s="286">
        <v>4</v>
      </c>
      <c r="F150" s="286">
        <v>1</v>
      </c>
    </row>
    <row r="151" spans="3:6">
      <c r="C151" s="289">
        <v>148</v>
      </c>
      <c r="D151" s="286">
        <v>1987</v>
      </c>
      <c r="E151" s="286">
        <v>4</v>
      </c>
      <c r="F151" s="286">
        <v>1</v>
      </c>
    </row>
    <row r="152" spans="3:6">
      <c r="C152" s="289">
        <v>149</v>
      </c>
      <c r="D152" s="286">
        <v>1988</v>
      </c>
      <c r="E152" s="286">
        <v>4</v>
      </c>
      <c r="F152" s="286">
        <v>1</v>
      </c>
    </row>
    <row r="153" spans="3:6">
      <c r="C153" s="289">
        <v>150</v>
      </c>
      <c r="D153" s="286">
        <v>1989</v>
      </c>
      <c r="E153" s="286">
        <v>4</v>
      </c>
      <c r="F153" s="286">
        <v>1</v>
      </c>
    </row>
    <row r="154" spans="3:6">
      <c r="C154" s="289">
        <v>151</v>
      </c>
      <c r="D154" s="286">
        <v>1990</v>
      </c>
      <c r="E154" s="286">
        <v>4</v>
      </c>
      <c r="F154" s="286">
        <v>1</v>
      </c>
    </row>
    <row r="155" spans="3:6">
      <c r="C155" s="289">
        <v>152</v>
      </c>
      <c r="D155" s="286">
        <v>1991</v>
      </c>
      <c r="E155" s="286">
        <v>4</v>
      </c>
      <c r="F155" s="286">
        <v>1</v>
      </c>
    </row>
    <row r="156" spans="3:6">
      <c r="C156" s="289">
        <v>153</v>
      </c>
      <c r="D156" s="286">
        <v>1992</v>
      </c>
      <c r="E156" s="286">
        <v>4</v>
      </c>
      <c r="F156" s="286">
        <v>1</v>
      </c>
    </row>
    <row r="157" spans="3:6">
      <c r="C157" s="289">
        <v>154</v>
      </c>
      <c r="D157" s="286">
        <v>1993</v>
      </c>
      <c r="E157" s="286">
        <v>4</v>
      </c>
      <c r="F157" s="286">
        <v>1</v>
      </c>
    </row>
    <row r="158" spans="3:6">
      <c r="C158" s="289">
        <v>155</v>
      </c>
      <c r="D158" s="286">
        <v>1994</v>
      </c>
      <c r="E158" s="286">
        <v>4</v>
      </c>
      <c r="F158" s="286">
        <v>1</v>
      </c>
    </row>
    <row r="159" spans="3:6">
      <c r="C159" s="289">
        <v>156</v>
      </c>
      <c r="D159" s="286">
        <v>1995</v>
      </c>
      <c r="E159" s="286">
        <v>4</v>
      </c>
      <c r="F159" s="286">
        <v>1</v>
      </c>
    </row>
    <row r="160" spans="3:6">
      <c r="C160" s="289">
        <v>157</v>
      </c>
      <c r="D160" s="286">
        <v>1996</v>
      </c>
      <c r="E160" s="286">
        <v>4</v>
      </c>
      <c r="F160" s="286">
        <v>1</v>
      </c>
    </row>
    <row r="161" spans="3:6">
      <c r="C161" s="289">
        <v>158</v>
      </c>
      <c r="D161" s="286">
        <v>1997</v>
      </c>
      <c r="E161" s="286">
        <v>4</v>
      </c>
      <c r="F161" s="286">
        <v>1</v>
      </c>
    </row>
    <row r="162" spans="3:6">
      <c r="C162" s="289">
        <v>159</v>
      </c>
      <c r="D162" s="286">
        <v>1998</v>
      </c>
      <c r="E162" s="286">
        <v>4</v>
      </c>
      <c r="F162" s="286">
        <v>1</v>
      </c>
    </row>
    <row r="163" spans="3:6">
      <c r="C163" s="289">
        <v>160</v>
      </c>
      <c r="D163" s="286">
        <v>1999</v>
      </c>
      <c r="E163" s="286">
        <v>4</v>
      </c>
      <c r="F163" s="286">
        <v>1</v>
      </c>
    </row>
    <row r="164" spans="3:6">
      <c r="C164" s="289">
        <v>161</v>
      </c>
      <c r="D164" s="286">
        <v>2000</v>
      </c>
      <c r="E164" s="286">
        <v>4</v>
      </c>
      <c r="F164" s="286">
        <v>1</v>
      </c>
    </row>
    <row r="165" spans="3:6">
      <c r="C165" s="289">
        <v>162</v>
      </c>
      <c r="D165" s="286">
        <v>2001</v>
      </c>
      <c r="E165" s="286">
        <v>4</v>
      </c>
      <c r="F165" s="286">
        <v>1</v>
      </c>
    </row>
    <row r="166" spans="3:6">
      <c r="C166" s="289">
        <v>163</v>
      </c>
      <c r="D166" s="286">
        <v>2002</v>
      </c>
      <c r="E166" s="286">
        <v>4</v>
      </c>
      <c r="F166" s="286">
        <v>1</v>
      </c>
    </row>
    <row r="167" spans="3:6">
      <c r="C167" s="289">
        <v>164</v>
      </c>
      <c r="D167" s="286">
        <v>2003</v>
      </c>
      <c r="E167" s="286">
        <v>4</v>
      </c>
      <c r="F167" s="286">
        <v>1</v>
      </c>
    </row>
    <row r="168" spans="3:6">
      <c r="C168" s="289">
        <v>165</v>
      </c>
      <c r="D168" s="286">
        <v>2004</v>
      </c>
      <c r="E168" s="286">
        <v>4</v>
      </c>
      <c r="F168" s="286">
        <v>1</v>
      </c>
    </row>
    <row r="169" spans="3:6">
      <c r="C169" s="289">
        <v>166</v>
      </c>
      <c r="D169" s="286">
        <v>2005</v>
      </c>
      <c r="E169" s="286">
        <v>4</v>
      </c>
      <c r="F169" s="286">
        <v>1</v>
      </c>
    </row>
    <row r="170" spans="3:6">
      <c r="C170" s="289">
        <v>167</v>
      </c>
      <c r="D170" s="286">
        <v>2006</v>
      </c>
      <c r="E170" s="286">
        <v>4</v>
      </c>
      <c r="F170" s="286">
        <v>1</v>
      </c>
    </row>
    <row r="171" spans="3:6">
      <c r="C171" s="289">
        <v>168</v>
      </c>
      <c r="D171" s="286">
        <v>2007</v>
      </c>
      <c r="E171" s="286">
        <v>4</v>
      </c>
      <c r="F171" s="286">
        <v>1</v>
      </c>
    </row>
    <row r="172" spans="3:6">
      <c r="C172" s="289">
        <v>169</v>
      </c>
      <c r="D172" s="286">
        <v>2008</v>
      </c>
      <c r="E172" s="286">
        <v>4</v>
      </c>
      <c r="F172" s="286">
        <v>1</v>
      </c>
    </row>
    <row r="173" spans="3:6">
      <c r="C173" s="289">
        <v>170</v>
      </c>
      <c r="D173" s="286">
        <v>2009</v>
      </c>
      <c r="E173" s="286">
        <v>4</v>
      </c>
      <c r="F173" s="286">
        <v>1</v>
      </c>
    </row>
    <row r="174" spans="3:6">
      <c r="C174" s="289">
        <v>171</v>
      </c>
      <c r="D174" s="286">
        <v>2010</v>
      </c>
      <c r="E174" s="286">
        <v>4</v>
      </c>
      <c r="F174" s="286">
        <v>1</v>
      </c>
    </row>
    <row r="175" spans="3:6">
      <c r="C175" s="289">
        <v>172</v>
      </c>
      <c r="D175" s="286">
        <v>2011</v>
      </c>
      <c r="E175" s="286">
        <v>4</v>
      </c>
      <c r="F175" s="286">
        <v>1</v>
      </c>
    </row>
    <row r="176" spans="3:6">
      <c r="C176" s="289">
        <v>173</v>
      </c>
      <c r="D176" s="286">
        <v>2012</v>
      </c>
      <c r="E176" s="286">
        <v>4</v>
      </c>
      <c r="F176" s="286">
        <v>1</v>
      </c>
    </row>
    <row r="177" spans="3:6">
      <c r="C177" s="289">
        <v>174</v>
      </c>
      <c r="D177" s="286">
        <v>2013</v>
      </c>
      <c r="E177" s="286">
        <v>4</v>
      </c>
      <c r="F177" s="286">
        <v>1</v>
      </c>
    </row>
    <row r="178" spans="3:6">
      <c r="C178" s="289">
        <v>175</v>
      </c>
      <c r="D178" s="286">
        <v>2014</v>
      </c>
      <c r="E178" s="286">
        <v>4</v>
      </c>
      <c r="F178" s="286">
        <v>1</v>
      </c>
    </row>
    <row r="179" spans="3:6">
      <c r="C179" s="289">
        <v>176</v>
      </c>
      <c r="D179" s="286">
        <v>2015</v>
      </c>
      <c r="E179" s="286">
        <v>4</v>
      </c>
      <c r="F179" s="286">
        <v>1</v>
      </c>
    </row>
    <row r="180" spans="3:6">
      <c r="C180" s="289">
        <v>177</v>
      </c>
      <c r="D180" s="286">
        <v>1971</v>
      </c>
      <c r="E180" s="286">
        <v>1</v>
      </c>
      <c r="F180" s="286">
        <v>2</v>
      </c>
    </row>
    <row r="181" spans="3:6">
      <c r="C181" s="289">
        <v>178</v>
      </c>
      <c r="D181" s="286">
        <v>1972</v>
      </c>
      <c r="E181" s="286">
        <v>1</v>
      </c>
      <c r="F181" s="286">
        <v>2</v>
      </c>
    </row>
    <row r="182" spans="3:6">
      <c r="C182" s="289">
        <v>179</v>
      </c>
      <c r="D182" s="286">
        <v>1974</v>
      </c>
      <c r="E182" s="286">
        <v>1</v>
      </c>
      <c r="F182" s="286">
        <v>2</v>
      </c>
    </row>
    <row r="183" spans="3:6">
      <c r="C183" s="289">
        <v>180</v>
      </c>
      <c r="D183" s="286">
        <v>1975</v>
      </c>
      <c r="E183" s="286">
        <v>1</v>
      </c>
      <c r="F183" s="286">
        <v>2</v>
      </c>
    </row>
    <row r="184" spans="3:6">
      <c r="C184" s="289">
        <v>181</v>
      </c>
      <c r="D184" s="286">
        <v>1976</v>
      </c>
      <c r="E184" s="286">
        <v>1</v>
      </c>
      <c r="F184" s="286">
        <v>2</v>
      </c>
    </row>
    <row r="185" spans="3:6">
      <c r="C185" s="289">
        <v>182</v>
      </c>
      <c r="D185" s="286">
        <v>1977</v>
      </c>
      <c r="E185" s="286">
        <v>1</v>
      </c>
      <c r="F185" s="286">
        <v>2</v>
      </c>
    </row>
    <row r="186" spans="3:6">
      <c r="C186" s="289">
        <v>183</v>
      </c>
      <c r="D186" s="286">
        <v>1978</v>
      </c>
      <c r="E186" s="286">
        <v>1</v>
      </c>
      <c r="F186" s="286">
        <v>2</v>
      </c>
    </row>
    <row r="187" spans="3:6">
      <c r="C187" s="289">
        <v>184</v>
      </c>
      <c r="D187" s="286">
        <v>1979</v>
      </c>
      <c r="E187" s="286">
        <v>1</v>
      </c>
      <c r="F187" s="286">
        <v>2</v>
      </c>
    </row>
    <row r="188" spans="3:6">
      <c r="C188" s="289">
        <v>185</v>
      </c>
      <c r="D188" s="286">
        <v>1980</v>
      </c>
      <c r="E188" s="286">
        <v>1</v>
      </c>
      <c r="F188" s="286">
        <v>2</v>
      </c>
    </row>
    <row r="189" spans="3:6">
      <c r="C189" s="289">
        <v>186</v>
      </c>
      <c r="D189" s="286">
        <v>1981</v>
      </c>
      <c r="E189" s="286">
        <v>1</v>
      </c>
      <c r="F189" s="286">
        <v>2</v>
      </c>
    </row>
    <row r="190" spans="3:6">
      <c r="C190" s="289">
        <v>187</v>
      </c>
      <c r="D190" s="286">
        <v>1982</v>
      </c>
      <c r="E190" s="286">
        <v>1</v>
      </c>
      <c r="F190" s="286">
        <v>2</v>
      </c>
    </row>
    <row r="191" spans="3:6">
      <c r="C191" s="289">
        <v>188</v>
      </c>
      <c r="D191" s="286">
        <v>1983</v>
      </c>
      <c r="E191" s="286">
        <v>1</v>
      </c>
      <c r="F191" s="286">
        <v>2</v>
      </c>
    </row>
    <row r="192" spans="3:6">
      <c r="C192" s="289">
        <v>189</v>
      </c>
      <c r="D192" s="286">
        <v>1984</v>
      </c>
      <c r="E192" s="286">
        <v>1</v>
      </c>
      <c r="F192" s="286">
        <v>2</v>
      </c>
    </row>
    <row r="193" spans="3:6">
      <c r="C193" s="289">
        <v>190</v>
      </c>
      <c r="D193" s="286">
        <v>1985</v>
      </c>
      <c r="E193" s="286">
        <v>1</v>
      </c>
      <c r="F193" s="286">
        <v>2</v>
      </c>
    </row>
    <row r="194" spans="3:6">
      <c r="C194" s="289">
        <v>191</v>
      </c>
      <c r="D194" s="286">
        <v>1986</v>
      </c>
      <c r="E194" s="286">
        <v>1</v>
      </c>
      <c r="F194" s="286">
        <v>2</v>
      </c>
    </row>
    <row r="195" spans="3:6">
      <c r="C195" s="289">
        <v>192</v>
      </c>
      <c r="D195" s="286">
        <v>1987</v>
      </c>
      <c r="E195" s="286">
        <v>1</v>
      </c>
      <c r="F195" s="286">
        <v>2</v>
      </c>
    </row>
    <row r="196" spans="3:6">
      <c r="C196" s="289">
        <v>193</v>
      </c>
      <c r="D196" s="286">
        <v>1988</v>
      </c>
      <c r="E196" s="286">
        <v>1</v>
      </c>
      <c r="F196" s="286">
        <v>2</v>
      </c>
    </row>
    <row r="197" spans="3:6">
      <c r="C197" s="289">
        <v>194</v>
      </c>
      <c r="D197" s="286">
        <v>1989</v>
      </c>
      <c r="E197" s="286">
        <v>1</v>
      </c>
      <c r="F197" s="286">
        <v>2</v>
      </c>
    </row>
    <row r="198" spans="3:6">
      <c r="C198" s="289">
        <v>195</v>
      </c>
      <c r="D198" s="286">
        <v>1990</v>
      </c>
      <c r="E198" s="286">
        <v>1</v>
      </c>
      <c r="F198" s="286">
        <v>2</v>
      </c>
    </row>
    <row r="199" spans="3:6">
      <c r="C199" s="289">
        <v>196</v>
      </c>
      <c r="D199" s="286">
        <v>1991</v>
      </c>
      <c r="E199" s="286">
        <v>1</v>
      </c>
      <c r="F199" s="286">
        <v>2</v>
      </c>
    </row>
    <row r="200" spans="3:6">
      <c r="C200" s="289">
        <v>197</v>
      </c>
      <c r="D200" s="286">
        <v>1992</v>
      </c>
      <c r="E200" s="286">
        <v>1</v>
      </c>
      <c r="F200" s="286">
        <v>2</v>
      </c>
    </row>
    <row r="201" spans="3:6">
      <c r="C201" s="289">
        <v>198</v>
      </c>
      <c r="D201" s="286">
        <v>1993</v>
      </c>
      <c r="E201" s="286">
        <v>1</v>
      </c>
      <c r="F201" s="286">
        <v>2</v>
      </c>
    </row>
    <row r="202" spans="3:6">
      <c r="C202" s="289">
        <v>199</v>
      </c>
      <c r="D202" s="286">
        <v>1994</v>
      </c>
      <c r="E202" s="286">
        <v>1</v>
      </c>
      <c r="F202" s="286">
        <v>2</v>
      </c>
    </row>
    <row r="203" spans="3:6">
      <c r="C203" s="289">
        <v>200</v>
      </c>
      <c r="D203" s="286">
        <v>1995</v>
      </c>
      <c r="E203" s="286">
        <v>1</v>
      </c>
      <c r="F203" s="286">
        <v>2</v>
      </c>
    </row>
    <row r="204" spans="3:6">
      <c r="C204" s="289">
        <v>201</v>
      </c>
      <c r="D204" s="286">
        <v>1996</v>
      </c>
      <c r="E204" s="286">
        <v>1</v>
      </c>
      <c r="F204" s="286">
        <v>2</v>
      </c>
    </row>
    <row r="205" spans="3:6">
      <c r="C205" s="289">
        <v>202</v>
      </c>
      <c r="D205" s="286">
        <v>1997</v>
      </c>
      <c r="E205" s="286">
        <v>1</v>
      </c>
      <c r="F205" s="286">
        <v>2</v>
      </c>
    </row>
    <row r="206" spans="3:6">
      <c r="C206" s="289">
        <v>203</v>
      </c>
      <c r="D206" s="286">
        <v>1998</v>
      </c>
      <c r="E206" s="286">
        <v>1</v>
      </c>
      <c r="F206" s="286">
        <v>2</v>
      </c>
    </row>
    <row r="207" spans="3:6">
      <c r="C207" s="289">
        <v>204</v>
      </c>
      <c r="D207" s="286">
        <v>1999</v>
      </c>
      <c r="E207" s="286">
        <v>1</v>
      </c>
      <c r="F207" s="286">
        <v>2</v>
      </c>
    </row>
    <row r="208" spans="3:6">
      <c r="C208" s="289">
        <v>205</v>
      </c>
      <c r="D208" s="286">
        <v>2000</v>
      </c>
      <c r="E208" s="286">
        <v>1</v>
      </c>
      <c r="F208" s="286">
        <v>2</v>
      </c>
    </row>
    <row r="209" spans="3:6">
      <c r="C209" s="289">
        <v>206</v>
      </c>
      <c r="D209" s="286">
        <v>2001</v>
      </c>
      <c r="E209" s="286">
        <v>1</v>
      </c>
      <c r="F209" s="286">
        <v>2</v>
      </c>
    </row>
    <row r="210" spans="3:6">
      <c r="C210" s="289">
        <v>207</v>
      </c>
      <c r="D210" s="286">
        <v>2002</v>
      </c>
      <c r="E210" s="286">
        <v>1</v>
      </c>
      <c r="F210" s="286">
        <v>2</v>
      </c>
    </row>
    <row r="211" spans="3:6">
      <c r="C211" s="289">
        <v>208</v>
      </c>
      <c r="D211" s="286">
        <v>2003</v>
      </c>
      <c r="E211" s="286">
        <v>1</v>
      </c>
      <c r="F211" s="286">
        <v>2</v>
      </c>
    </row>
    <row r="212" spans="3:6">
      <c r="C212" s="289">
        <v>209</v>
      </c>
      <c r="D212" s="286">
        <v>2004</v>
      </c>
      <c r="E212" s="286">
        <v>1</v>
      </c>
      <c r="F212" s="286">
        <v>2</v>
      </c>
    </row>
    <row r="213" spans="3:6">
      <c r="C213" s="289">
        <v>210</v>
      </c>
      <c r="D213" s="286">
        <v>2005</v>
      </c>
      <c r="E213" s="286">
        <v>1</v>
      </c>
      <c r="F213" s="286">
        <v>2</v>
      </c>
    </row>
    <row r="214" spans="3:6">
      <c r="C214" s="289">
        <v>211</v>
      </c>
      <c r="D214" s="286">
        <v>2006</v>
      </c>
      <c r="E214" s="286">
        <v>1</v>
      </c>
      <c r="F214" s="286">
        <v>2</v>
      </c>
    </row>
    <row r="215" spans="3:6">
      <c r="C215" s="289">
        <v>212</v>
      </c>
      <c r="D215" s="286">
        <v>2007</v>
      </c>
      <c r="E215" s="286">
        <v>1</v>
      </c>
      <c r="F215" s="286">
        <v>2</v>
      </c>
    </row>
    <row r="216" spans="3:6">
      <c r="C216" s="289">
        <v>213</v>
      </c>
      <c r="D216" s="286">
        <v>2008</v>
      </c>
      <c r="E216" s="286">
        <v>1</v>
      </c>
      <c r="F216" s="286">
        <v>2</v>
      </c>
    </row>
    <row r="217" spans="3:6">
      <c r="C217" s="289">
        <v>214</v>
      </c>
      <c r="D217" s="286">
        <v>2009</v>
      </c>
      <c r="E217" s="286">
        <v>1</v>
      </c>
      <c r="F217" s="286">
        <v>2</v>
      </c>
    </row>
    <row r="218" spans="3:6">
      <c r="C218" s="289">
        <v>215</v>
      </c>
      <c r="D218" s="286">
        <v>2010</v>
      </c>
      <c r="E218" s="286">
        <v>1</v>
      </c>
      <c r="F218" s="286">
        <v>2</v>
      </c>
    </row>
    <row r="219" spans="3:6">
      <c r="C219" s="289">
        <v>216</v>
      </c>
      <c r="D219" s="286">
        <v>2011</v>
      </c>
      <c r="E219" s="286">
        <v>1</v>
      </c>
      <c r="F219" s="286">
        <v>2</v>
      </c>
    </row>
    <row r="220" spans="3:6">
      <c r="C220" s="289">
        <v>217</v>
      </c>
      <c r="D220" s="286">
        <v>2012</v>
      </c>
      <c r="E220" s="286">
        <v>1</v>
      </c>
      <c r="F220" s="286">
        <v>2</v>
      </c>
    </row>
    <row r="221" spans="3:6">
      <c r="C221" s="289">
        <v>218</v>
      </c>
      <c r="D221" s="286">
        <v>2013</v>
      </c>
      <c r="E221" s="286">
        <v>1</v>
      </c>
      <c r="F221" s="286">
        <v>2</v>
      </c>
    </row>
    <row r="222" spans="3:6">
      <c r="C222" s="289">
        <v>219</v>
      </c>
      <c r="D222" s="286">
        <v>2014</v>
      </c>
      <c r="E222" s="286">
        <v>1</v>
      </c>
      <c r="F222" s="286">
        <v>2</v>
      </c>
    </row>
    <row r="223" spans="3:6">
      <c r="C223" s="289">
        <v>220</v>
      </c>
      <c r="D223" s="286">
        <v>2015</v>
      </c>
      <c r="E223" s="286">
        <v>1</v>
      </c>
      <c r="F223" s="286">
        <v>2</v>
      </c>
    </row>
    <row r="224" spans="3:6">
      <c r="C224" s="289">
        <v>221</v>
      </c>
      <c r="D224" s="286">
        <v>1971</v>
      </c>
      <c r="E224" s="286">
        <v>2</v>
      </c>
      <c r="F224" s="286">
        <v>2</v>
      </c>
    </row>
    <row r="225" spans="3:6">
      <c r="C225" s="289">
        <v>222</v>
      </c>
      <c r="D225" s="286">
        <v>1972</v>
      </c>
      <c r="E225" s="286">
        <v>2</v>
      </c>
      <c r="F225" s="286">
        <v>2</v>
      </c>
    </row>
    <row r="226" spans="3:6">
      <c r="C226" s="289">
        <v>223</v>
      </c>
      <c r="D226" s="286">
        <v>1974</v>
      </c>
      <c r="E226" s="286">
        <v>2</v>
      </c>
      <c r="F226" s="286">
        <v>2</v>
      </c>
    </row>
    <row r="227" spans="3:6">
      <c r="C227" s="289">
        <v>224</v>
      </c>
      <c r="D227" s="286">
        <v>1975</v>
      </c>
      <c r="E227" s="286">
        <v>2</v>
      </c>
      <c r="F227" s="286">
        <v>2</v>
      </c>
    </row>
    <row r="228" spans="3:6">
      <c r="C228" s="289">
        <v>225</v>
      </c>
      <c r="D228" s="286">
        <v>1976</v>
      </c>
      <c r="E228" s="286">
        <v>2</v>
      </c>
      <c r="F228" s="286">
        <v>2</v>
      </c>
    </row>
    <row r="229" spans="3:6">
      <c r="C229" s="289">
        <v>226</v>
      </c>
      <c r="D229" s="286">
        <v>1977</v>
      </c>
      <c r="E229" s="286">
        <v>2</v>
      </c>
      <c r="F229" s="286">
        <v>2</v>
      </c>
    </row>
    <row r="230" spans="3:6">
      <c r="C230" s="289">
        <v>227</v>
      </c>
      <c r="D230" s="286">
        <v>1978</v>
      </c>
      <c r="E230" s="286">
        <v>2</v>
      </c>
      <c r="F230" s="286">
        <v>2</v>
      </c>
    </row>
    <row r="231" spans="3:6">
      <c r="C231" s="289">
        <v>228</v>
      </c>
      <c r="D231" s="286">
        <v>1979</v>
      </c>
      <c r="E231" s="286">
        <v>2</v>
      </c>
      <c r="F231" s="286">
        <v>2</v>
      </c>
    </row>
    <row r="232" spans="3:6">
      <c r="C232" s="289">
        <v>229</v>
      </c>
      <c r="D232" s="286">
        <v>1980</v>
      </c>
      <c r="E232" s="286">
        <v>2</v>
      </c>
      <c r="F232" s="286">
        <v>2</v>
      </c>
    </row>
    <row r="233" spans="3:6">
      <c r="C233" s="289">
        <v>230</v>
      </c>
      <c r="D233" s="286">
        <v>1981</v>
      </c>
      <c r="E233" s="286">
        <v>2</v>
      </c>
      <c r="F233" s="286">
        <v>2</v>
      </c>
    </row>
    <row r="234" spans="3:6">
      <c r="C234" s="289">
        <v>231</v>
      </c>
      <c r="D234" s="286">
        <v>1982</v>
      </c>
      <c r="E234" s="286">
        <v>2</v>
      </c>
      <c r="F234" s="286">
        <v>2</v>
      </c>
    </row>
    <row r="235" spans="3:6">
      <c r="C235" s="289">
        <v>232</v>
      </c>
      <c r="D235" s="286">
        <v>1983</v>
      </c>
      <c r="E235" s="286">
        <v>2</v>
      </c>
      <c r="F235" s="286">
        <v>2</v>
      </c>
    </row>
    <row r="236" spans="3:6">
      <c r="C236" s="289">
        <v>233</v>
      </c>
      <c r="D236" s="286">
        <v>1984</v>
      </c>
      <c r="E236" s="286">
        <v>2</v>
      </c>
      <c r="F236" s="286">
        <v>2</v>
      </c>
    </row>
    <row r="237" spans="3:6">
      <c r="C237" s="289">
        <v>234</v>
      </c>
      <c r="D237" s="286">
        <v>1985</v>
      </c>
      <c r="E237" s="286">
        <v>2</v>
      </c>
      <c r="F237" s="286">
        <v>2</v>
      </c>
    </row>
    <row r="238" spans="3:6">
      <c r="C238" s="289">
        <v>235</v>
      </c>
      <c r="D238" s="286">
        <v>1986</v>
      </c>
      <c r="E238" s="286">
        <v>2</v>
      </c>
      <c r="F238" s="286">
        <v>2</v>
      </c>
    </row>
    <row r="239" spans="3:6">
      <c r="C239" s="289">
        <v>236</v>
      </c>
      <c r="D239" s="286">
        <v>1987</v>
      </c>
      <c r="E239" s="286">
        <v>2</v>
      </c>
      <c r="F239" s="286">
        <v>2</v>
      </c>
    </row>
    <row r="240" spans="3:6">
      <c r="C240" s="289">
        <v>237</v>
      </c>
      <c r="D240" s="286">
        <v>1988</v>
      </c>
      <c r="E240" s="286">
        <v>2</v>
      </c>
      <c r="F240" s="286">
        <v>2</v>
      </c>
    </row>
    <row r="241" spans="3:6">
      <c r="C241" s="289">
        <v>238</v>
      </c>
      <c r="D241" s="286">
        <v>1989</v>
      </c>
      <c r="E241" s="286">
        <v>2</v>
      </c>
      <c r="F241" s="286">
        <v>2</v>
      </c>
    </row>
    <row r="242" spans="3:6">
      <c r="C242" s="289">
        <v>239</v>
      </c>
      <c r="D242" s="286">
        <v>1990</v>
      </c>
      <c r="E242" s="286">
        <v>2</v>
      </c>
      <c r="F242" s="286">
        <v>2</v>
      </c>
    </row>
    <row r="243" spans="3:6">
      <c r="C243" s="289">
        <v>240</v>
      </c>
      <c r="D243" s="286">
        <v>1991</v>
      </c>
      <c r="E243" s="286">
        <v>2</v>
      </c>
      <c r="F243" s="286">
        <v>2</v>
      </c>
    </row>
    <row r="244" spans="3:6">
      <c r="C244" s="289">
        <v>241</v>
      </c>
      <c r="D244" s="286">
        <v>1992</v>
      </c>
      <c r="E244" s="286">
        <v>2</v>
      </c>
      <c r="F244" s="286">
        <v>2</v>
      </c>
    </row>
    <row r="245" spans="3:6">
      <c r="C245" s="289">
        <v>242</v>
      </c>
      <c r="D245" s="286">
        <v>1993</v>
      </c>
      <c r="E245" s="286">
        <v>2</v>
      </c>
      <c r="F245" s="286">
        <v>2</v>
      </c>
    </row>
    <row r="246" spans="3:6">
      <c r="C246" s="289">
        <v>243</v>
      </c>
      <c r="D246" s="286">
        <v>1994</v>
      </c>
      <c r="E246" s="286">
        <v>2</v>
      </c>
      <c r="F246" s="286">
        <v>2</v>
      </c>
    </row>
    <row r="247" spans="3:6">
      <c r="C247" s="289">
        <v>244</v>
      </c>
      <c r="D247" s="286">
        <v>1995</v>
      </c>
      <c r="E247" s="286">
        <v>2</v>
      </c>
      <c r="F247" s="286">
        <v>2</v>
      </c>
    </row>
    <row r="248" spans="3:6">
      <c r="C248" s="289">
        <v>245</v>
      </c>
      <c r="D248" s="286">
        <v>1996</v>
      </c>
      <c r="E248" s="286">
        <v>2</v>
      </c>
      <c r="F248" s="286">
        <v>2</v>
      </c>
    </row>
    <row r="249" spans="3:6">
      <c r="C249" s="289">
        <v>246</v>
      </c>
      <c r="D249" s="286">
        <v>1997</v>
      </c>
      <c r="E249" s="286">
        <v>2</v>
      </c>
      <c r="F249" s="286">
        <v>2</v>
      </c>
    </row>
    <row r="250" spans="3:6">
      <c r="C250" s="289">
        <v>247</v>
      </c>
      <c r="D250" s="286">
        <v>1998</v>
      </c>
      <c r="E250" s="286">
        <v>2</v>
      </c>
      <c r="F250" s="286">
        <v>2</v>
      </c>
    </row>
    <row r="251" spans="3:6">
      <c r="C251" s="289">
        <v>248</v>
      </c>
      <c r="D251" s="286">
        <v>1999</v>
      </c>
      <c r="E251" s="286">
        <v>2</v>
      </c>
      <c r="F251" s="286">
        <v>2</v>
      </c>
    </row>
    <row r="252" spans="3:6">
      <c r="C252" s="289">
        <v>249</v>
      </c>
      <c r="D252" s="286">
        <v>2000</v>
      </c>
      <c r="E252" s="286">
        <v>2</v>
      </c>
      <c r="F252" s="286">
        <v>2</v>
      </c>
    </row>
    <row r="253" spans="3:6">
      <c r="C253" s="289">
        <v>250</v>
      </c>
      <c r="D253" s="286">
        <v>2001</v>
      </c>
      <c r="E253" s="286">
        <v>2</v>
      </c>
      <c r="F253" s="286">
        <v>2</v>
      </c>
    </row>
    <row r="254" spans="3:6">
      <c r="C254" s="289">
        <v>251</v>
      </c>
      <c r="D254" s="286">
        <v>2002</v>
      </c>
      <c r="E254" s="286">
        <v>2</v>
      </c>
      <c r="F254" s="286">
        <v>2</v>
      </c>
    </row>
    <row r="255" spans="3:6">
      <c r="C255" s="289">
        <v>252</v>
      </c>
      <c r="D255" s="286">
        <v>2003</v>
      </c>
      <c r="E255" s="286">
        <v>2</v>
      </c>
      <c r="F255" s="286">
        <v>2</v>
      </c>
    </row>
    <row r="256" spans="3:6">
      <c r="C256" s="289">
        <v>253</v>
      </c>
      <c r="D256" s="286">
        <v>2004</v>
      </c>
      <c r="E256" s="286">
        <v>2</v>
      </c>
      <c r="F256" s="286">
        <v>2</v>
      </c>
    </row>
    <row r="257" spans="3:6">
      <c r="C257" s="289">
        <v>254</v>
      </c>
      <c r="D257" s="286">
        <v>2005</v>
      </c>
      <c r="E257" s="286">
        <v>2</v>
      </c>
      <c r="F257" s="286">
        <v>2</v>
      </c>
    </row>
    <row r="258" spans="3:6">
      <c r="C258" s="289">
        <v>255</v>
      </c>
      <c r="D258" s="286">
        <v>2006</v>
      </c>
      <c r="E258" s="286">
        <v>2</v>
      </c>
      <c r="F258" s="286">
        <v>2</v>
      </c>
    </row>
    <row r="259" spans="3:6">
      <c r="C259" s="289">
        <v>256</v>
      </c>
      <c r="D259" s="286">
        <v>2007</v>
      </c>
      <c r="E259" s="286">
        <v>2</v>
      </c>
      <c r="F259" s="286">
        <v>2</v>
      </c>
    </row>
    <row r="260" spans="3:6">
      <c r="C260" s="289">
        <v>257</v>
      </c>
      <c r="D260" s="286">
        <v>2008</v>
      </c>
      <c r="E260" s="286">
        <v>2</v>
      </c>
      <c r="F260" s="286">
        <v>2</v>
      </c>
    </row>
    <row r="261" spans="3:6">
      <c r="C261" s="289">
        <v>258</v>
      </c>
      <c r="D261" s="286">
        <v>2009</v>
      </c>
      <c r="E261" s="286">
        <v>2</v>
      </c>
      <c r="F261" s="286">
        <v>2</v>
      </c>
    </row>
    <row r="262" spans="3:6">
      <c r="C262" s="289">
        <v>259</v>
      </c>
      <c r="D262" s="286">
        <v>2010</v>
      </c>
      <c r="E262" s="286">
        <v>2</v>
      </c>
      <c r="F262" s="286">
        <v>2</v>
      </c>
    </row>
    <row r="263" spans="3:6">
      <c r="C263" s="289">
        <v>260</v>
      </c>
      <c r="D263" s="286">
        <v>2011</v>
      </c>
      <c r="E263" s="286">
        <v>2</v>
      </c>
      <c r="F263" s="286">
        <v>2</v>
      </c>
    </row>
    <row r="264" spans="3:6">
      <c r="C264" s="289">
        <v>261</v>
      </c>
      <c r="D264" s="286">
        <v>2012</v>
      </c>
      <c r="E264" s="286">
        <v>2</v>
      </c>
      <c r="F264" s="286">
        <v>2</v>
      </c>
    </row>
    <row r="265" spans="3:6">
      <c r="C265" s="289">
        <v>262</v>
      </c>
      <c r="D265" s="286">
        <v>2013</v>
      </c>
      <c r="E265" s="286">
        <v>2</v>
      </c>
      <c r="F265" s="286">
        <v>2</v>
      </c>
    </row>
    <row r="266" spans="3:6">
      <c r="C266" s="289">
        <v>263</v>
      </c>
      <c r="D266" s="286">
        <v>2014</v>
      </c>
      <c r="E266" s="286">
        <v>2</v>
      </c>
      <c r="F266" s="286">
        <v>2</v>
      </c>
    </row>
    <row r="267" spans="3:6">
      <c r="C267" s="289">
        <v>264</v>
      </c>
      <c r="D267" s="286">
        <v>2015</v>
      </c>
      <c r="E267" s="286">
        <v>2</v>
      </c>
      <c r="F267" s="286">
        <v>2</v>
      </c>
    </row>
    <row r="268" spans="3:6">
      <c r="C268" s="289">
        <v>265</v>
      </c>
      <c r="D268" s="286">
        <v>1971</v>
      </c>
      <c r="E268" s="286">
        <v>3</v>
      </c>
      <c r="F268" s="286">
        <v>2</v>
      </c>
    </row>
    <row r="269" spans="3:6">
      <c r="C269" s="289">
        <v>266</v>
      </c>
      <c r="D269" s="286">
        <v>1972</v>
      </c>
      <c r="E269" s="286">
        <v>3</v>
      </c>
      <c r="F269" s="286">
        <v>2</v>
      </c>
    </row>
    <row r="270" spans="3:6">
      <c r="C270" s="289">
        <v>267</v>
      </c>
      <c r="D270" s="286">
        <v>1974</v>
      </c>
      <c r="E270" s="286">
        <v>3</v>
      </c>
      <c r="F270" s="286">
        <v>2</v>
      </c>
    </row>
    <row r="271" spans="3:6">
      <c r="C271" s="289">
        <v>268</v>
      </c>
      <c r="D271" s="286">
        <v>1975</v>
      </c>
      <c r="E271" s="286">
        <v>3</v>
      </c>
      <c r="F271" s="286">
        <v>2</v>
      </c>
    </row>
    <row r="272" spans="3:6">
      <c r="C272" s="289">
        <v>269</v>
      </c>
      <c r="D272" s="286">
        <v>1976</v>
      </c>
      <c r="E272" s="286">
        <v>3</v>
      </c>
      <c r="F272" s="286">
        <v>2</v>
      </c>
    </row>
    <row r="273" spans="3:6">
      <c r="C273" s="289">
        <v>270</v>
      </c>
      <c r="D273" s="286">
        <v>1977</v>
      </c>
      <c r="E273" s="286">
        <v>3</v>
      </c>
      <c r="F273" s="286">
        <v>2</v>
      </c>
    </row>
    <row r="274" spans="3:6">
      <c r="C274" s="289">
        <v>271</v>
      </c>
      <c r="D274" s="286">
        <v>1978</v>
      </c>
      <c r="E274" s="286">
        <v>3</v>
      </c>
      <c r="F274" s="286">
        <v>2</v>
      </c>
    </row>
    <row r="275" spans="3:6">
      <c r="C275" s="289">
        <v>272</v>
      </c>
      <c r="D275" s="286">
        <v>1979</v>
      </c>
      <c r="E275" s="286">
        <v>3</v>
      </c>
      <c r="F275" s="286">
        <v>2</v>
      </c>
    </row>
    <row r="276" spans="3:6">
      <c r="C276" s="289">
        <v>273</v>
      </c>
      <c r="D276" s="286">
        <v>1980</v>
      </c>
      <c r="E276" s="286">
        <v>3</v>
      </c>
      <c r="F276" s="286">
        <v>2</v>
      </c>
    </row>
    <row r="277" spans="3:6">
      <c r="C277" s="289">
        <v>274</v>
      </c>
      <c r="D277" s="286">
        <v>1981</v>
      </c>
      <c r="E277" s="286">
        <v>3</v>
      </c>
      <c r="F277" s="286">
        <v>2</v>
      </c>
    </row>
    <row r="278" spans="3:6">
      <c r="C278" s="289">
        <v>275</v>
      </c>
      <c r="D278" s="286">
        <v>1982</v>
      </c>
      <c r="E278" s="286">
        <v>3</v>
      </c>
      <c r="F278" s="286">
        <v>2</v>
      </c>
    </row>
    <row r="279" spans="3:6">
      <c r="C279" s="289">
        <v>276</v>
      </c>
      <c r="D279" s="286">
        <v>1983</v>
      </c>
      <c r="E279" s="286">
        <v>3</v>
      </c>
      <c r="F279" s="286">
        <v>2</v>
      </c>
    </row>
    <row r="280" spans="3:6">
      <c r="C280" s="289">
        <v>277</v>
      </c>
      <c r="D280" s="286">
        <v>1984</v>
      </c>
      <c r="E280" s="286">
        <v>3</v>
      </c>
      <c r="F280" s="286">
        <v>2</v>
      </c>
    </row>
    <row r="281" spans="3:6">
      <c r="C281" s="289">
        <v>278</v>
      </c>
      <c r="D281" s="286">
        <v>1985</v>
      </c>
      <c r="E281" s="286">
        <v>3</v>
      </c>
      <c r="F281" s="286">
        <v>2</v>
      </c>
    </row>
    <row r="282" spans="3:6">
      <c r="C282" s="289">
        <v>279</v>
      </c>
      <c r="D282" s="286">
        <v>1986</v>
      </c>
      <c r="E282" s="286">
        <v>3</v>
      </c>
      <c r="F282" s="286">
        <v>2</v>
      </c>
    </row>
    <row r="283" spans="3:6">
      <c r="C283" s="289">
        <v>280</v>
      </c>
      <c r="D283" s="286">
        <v>1987</v>
      </c>
      <c r="E283" s="286">
        <v>3</v>
      </c>
      <c r="F283" s="286">
        <v>2</v>
      </c>
    </row>
    <row r="284" spans="3:6">
      <c r="C284" s="289">
        <v>281</v>
      </c>
      <c r="D284" s="286">
        <v>1988</v>
      </c>
      <c r="E284" s="286">
        <v>3</v>
      </c>
      <c r="F284" s="286">
        <v>2</v>
      </c>
    </row>
    <row r="285" spans="3:6">
      <c r="C285" s="289">
        <v>282</v>
      </c>
      <c r="D285" s="286">
        <v>1989</v>
      </c>
      <c r="E285" s="286">
        <v>3</v>
      </c>
      <c r="F285" s="286">
        <v>2</v>
      </c>
    </row>
    <row r="286" spans="3:6">
      <c r="C286" s="289">
        <v>283</v>
      </c>
      <c r="D286" s="286">
        <v>1990</v>
      </c>
      <c r="E286" s="286">
        <v>3</v>
      </c>
      <c r="F286" s="286">
        <v>2</v>
      </c>
    </row>
    <row r="287" spans="3:6">
      <c r="C287" s="289">
        <v>284</v>
      </c>
      <c r="D287" s="286">
        <v>1991</v>
      </c>
      <c r="E287" s="286">
        <v>3</v>
      </c>
      <c r="F287" s="286">
        <v>2</v>
      </c>
    </row>
    <row r="288" spans="3:6">
      <c r="C288" s="289">
        <v>285</v>
      </c>
      <c r="D288" s="286">
        <v>1992</v>
      </c>
      <c r="E288" s="286">
        <v>3</v>
      </c>
      <c r="F288" s="286">
        <v>2</v>
      </c>
    </row>
    <row r="289" spans="3:6">
      <c r="C289" s="289">
        <v>286</v>
      </c>
      <c r="D289" s="286">
        <v>1993</v>
      </c>
      <c r="E289" s="286">
        <v>3</v>
      </c>
      <c r="F289" s="286">
        <v>2</v>
      </c>
    </row>
    <row r="290" spans="3:6">
      <c r="C290" s="289">
        <v>287</v>
      </c>
      <c r="D290" s="286">
        <v>1994</v>
      </c>
      <c r="E290" s="286">
        <v>3</v>
      </c>
      <c r="F290" s="286">
        <v>2</v>
      </c>
    </row>
    <row r="291" spans="3:6">
      <c r="C291" s="289">
        <v>288</v>
      </c>
      <c r="D291" s="286">
        <v>1995</v>
      </c>
      <c r="E291" s="286">
        <v>3</v>
      </c>
      <c r="F291" s="286">
        <v>2</v>
      </c>
    </row>
    <row r="292" spans="3:6">
      <c r="C292" s="289">
        <v>289</v>
      </c>
      <c r="D292" s="286">
        <v>1996</v>
      </c>
      <c r="E292" s="286">
        <v>3</v>
      </c>
      <c r="F292" s="286">
        <v>2</v>
      </c>
    </row>
    <row r="293" spans="3:6">
      <c r="C293" s="289">
        <v>290</v>
      </c>
      <c r="D293" s="286">
        <v>1997</v>
      </c>
      <c r="E293" s="286">
        <v>3</v>
      </c>
      <c r="F293" s="286">
        <v>2</v>
      </c>
    </row>
    <row r="294" spans="3:6">
      <c r="C294" s="289">
        <v>291</v>
      </c>
      <c r="D294" s="286">
        <v>1998</v>
      </c>
      <c r="E294" s="286">
        <v>3</v>
      </c>
      <c r="F294" s="286">
        <v>2</v>
      </c>
    </row>
    <row r="295" spans="3:6">
      <c r="C295" s="289">
        <v>292</v>
      </c>
      <c r="D295" s="286">
        <v>1999</v>
      </c>
      <c r="E295" s="286">
        <v>3</v>
      </c>
      <c r="F295" s="286">
        <v>2</v>
      </c>
    </row>
    <row r="296" spans="3:6">
      <c r="C296" s="289">
        <v>293</v>
      </c>
      <c r="D296" s="286">
        <v>2000</v>
      </c>
      <c r="E296" s="286">
        <v>3</v>
      </c>
      <c r="F296" s="286">
        <v>2</v>
      </c>
    </row>
    <row r="297" spans="3:6">
      <c r="C297" s="289">
        <v>294</v>
      </c>
      <c r="D297" s="286">
        <v>2001</v>
      </c>
      <c r="E297" s="286">
        <v>3</v>
      </c>
      <c r="F297" s="286">
        <v>2</v>
      </c>
    </row>
    <row r="298" spans="3:6">
      <c r="C298" s="289">
        <v>295</v>
      </c>
      <c r="D298" s="286">
        <v>2002</v>
      </c>
      <c r="E298" s="286">
        <v>3</v>
      </c>
      <c r="F298" s="286">
        <v>2</v>
      </c>
    </row>
    <row r="299" spans="3:6">
      <c r="C299" s="289">
        <v>296</v>
      </c>
      <c r="D299" s="286">
        <v>2003</v>
      </c>
      <c r="E299" s="286">
        <v>3</v>
      </c>
      <c r="F299" s="286">
        <v>2</v>
      </c>
    </row>
    <row r="300" spans="3:6">
      <c r="C300" s="289">
        <v>297</v>
      </c>
      <c r="D300" s="286">
        <v>2004</v>
      </c>
      <c r="E300" s="286">
        <v>3</v>
      </c>
      <c r="F300" s="286">
        <v>2</v>
      </c>
    </row>
    <row r="301" spans="3:6">
      <c r="C301" s="289">
        <v>298</v>
      </c>
      <c r="D301" s="286">
        <v>2005</v>
      </c>
      <c r="E301" s="286">
        <v>3</v>
      </c>
      <c r="F301" s="286">
        <v>2</v>
      </c>
    </row>
    <row r="302" spans="3:6">
      <c r="C302" s="289">
        <v>299</v>
      </c>
      <c r="D302" s="286">
        <v>2006</v>
      </c>
      <c r="E302" s="286">
        <v>3</v>
      </c>
      <c r="F302" s="286">
        <v>2</v>
      </c>
    </row>
    <row r="303" spans="3:6">
      <c r="C303" s="289">
        <v>300</v>
      </c>
      <c r="D303" s="286">
        <v>2007</v>
      </c>
      <c r="E303" s="286">
        <v>3</v>
      </c>
      <c r="F303" s="286">
        <v>2</v>
      </c>
    </row>
    <row r="304" spans="3:6">
      <c r="C304" s="289">
        <v>301</v>
      </c>
      <c r="D304" s="286">
        <v>2008</v>
      </c>
      <c r="E304" s="286">
        <v>3</v>
      </c>
      <c r="F304" s="286">
        <v>2</v>
      </c>
    </row>
    <row r="305" spans="3:6">
      <c r="C305" s="289">
        <v>302</v>
      </c>
      <c r="D305" s="286">
        <v>2009</v>
      </c>
      <c r="E305" s="286">
        <v>3</v>
      </c>
      <c r="F305" s="286">
        <v>2</v>
      </c>
    </row>
    <row r="306" spans="3:6">
      <c r="C306" s="289">
        <v>303</v>
      </c>
      <c r="D306" s="286">
        <v>2010</v>
      </c>
      <c r="E306" s="286">
        <v>3</v>
      </c>
      <c r="F306" s="286">
        <v>2</v>
      </c>
    </row>
    <row r="307" spans="3:6">
      <c r="C307" s="289">
        <v>304</v>
      </c>
      <c r="D307" s="286">
        <v>2011</v>
      </c>
      <c r="E307" s="286">
        <v>3</v>
      </c>
      <c r="F307" s="286">
        <v>2</v>
      </c>
    </row>
    <row r="308" spans="3:6">
      <c r="C308" s="289">
        <v>305</v>
      </c>
      <c r="D308" s="286">
        <v>2012</v>
      </c>
      <c r="E308" s="286">
        <v>3</v>
      </c>
      <c r="F308" s="286">
        <v>2</v>
      </c>
    </row>
    <row r="309" spans="3:6">
      <c r="C309" s="289">
        <v>306</v>
      </c>
      <c r="D309" s="286">
        <v>2013</v>
      </c>
      <c r="E309" s="286">
        <v>3</v>
      </c>
      <c r="F309" s="286">
        <v>2</v>
      </c>
    </row>
    <row r="310" spans="3:6">
      <c r="C310" s="289">
        <v>307</v>
      </c>
      <c r="D310" s="286">
        <v>2014</v>
      </c>
      <c r="E310" s="286">
        <v>3</v>
      </c>
      <c r="F310" s="286">
        <v>2</v>
      </c>
    </row>
    <row r="311" spans="3:6">
      <c r="C311" s="289">
        <v>308</v>
      </c>
      <c r="D311" s="286">
        <v>2015</v>
      </c>
      <c r="E311" s="286">
        <v>3</v>
      </c>
      <c r="F311" s="286">
        <v>2</v>
      </c>
    </row>
    <row r="312" spans="3:6">
      <c r="C312" s="289">
        <v>309</v>
      </c>
      <c r="D312" s="286">
        <v>1971</v>
      </c>
      <c r="E312" s="286">
        <v>4</v>
      </c>
      <c r="F312" s="286">
        <v>2</v>
      </c>
    </row>
    <row r="313" spans="3:6">
      <c r="C313" s="289">
        <v>310</v>
      </c>
      <c r="D313" s="286">
        <v>1972</v>
      </c>
      <c r="E313" s="286">
        <v>4</v>
      </c>
      <c r="F313" s="286">
        <v>2</v>
      </c>
    </row>
    <row r="314" spans="3:6">
      <c r="C314" s="289">
        <v>311</v>
      </c>
      <c r="D314" s="286">
        <v>1974</v>
      </c>
      <c r="E314" s="286">
        <v>4</v>
      </c>
      <c r="F314" s="286">
        <v>2</v>
      </c>
    </row>
    <row r="315" spans="3:6">
      <c r="C315" s="289">
        <v>312</v>
      </c>
      <c r="D315" s="286">
        <v>1975</v>
      </c>
      <c r="E315" s="286">
        <v>4</v>
      </c>
      <c r="F315" s="286">
        <v>2</v>
      </c>
    </row>
    <row r="316" spans="3:6">
      <c r="C316" s="289">
        <v>313</v>
      </c>
      <c r="D316" s="286">
        <v>1976</v>
      </c>
      <c r="E316" s="286">
        <v>4</v>
      </c>
      <c r="F316" s="286">
        <v>2</v>
      </c>
    </row>
    <row r="317" spans="3:6">
      <c r="C317" s="289">
        <v>314</v>
      </c>
      <c r="D317" s="286">
        <v>1977</v>
      </c>
      <c r="E317" s="286">
        <v>4</v>
      </c>
      <c r="F317" s="286">
        <v>2</v>
      </c>
    </row>
    <row r="318" spans="3:6">
      <c r="C318" s="289">
        <v>315</v>
      </c>
      <c r="D318" s="286">
        <v>1978</v>
      </c>
      <c r="E318" s="286">
        <v>4</v>
      </c>
      <c r="F318" s="286">
        <v>2</v>
      </c>
    </row>
    <row r="319" spans="3:6">
      <c r="C319" s="289">
        <v>316</v>
      </c>
      <c r="D319" s="286">
        <v>1979</v>
      </c>
      <c r="E319" s="286">
        <v>4</v>
      </c>
      <c r="F319" s="286">
        <v>2</v>
      </c>
    </row>
    <row r="320" spans="3:6">
      <c r="C320" s="289">
        <v>317</v>
      </c>
      <c r="D320" s="286">
        <v>1980</v>
      </c>
      <c r="E320" s="286">
        <v>4</v>
      </c>
      <c r="F320" s="286">
        <v>2</v>
      </c>
    </row>
    <row r="321" spans="3:6">
      <c r="C321" s="289">
        <v>318</v>
      </c>
      <c r="D321" s="286">
        <v>1981</v>
      </c>
      <c r="E321" s="286">
        <v>4</v>
      </c>
      <c r="F321" s="286">
        <v>2</v>
      </c>
    </row>
    <row r="322" spans="3:6">
      <c r="C322" s="289">
        <v>319</v>
      </c>
      <c r="D322" s="286">
        <v>1982</v>
      </c>
      <c r="E322" s="286">
        <v>4</v>
      </c>
      <c r="F322" s="286">
        <v>2</v>
      </c>
    </row>
    <row r="323" spans="3:6">
      <c r="C323" s="289">
        <v>320</v>
      </c>
      <c r="D323" s="286">
        <v>1983</v>
      </c>
      <c r="E323" s="286">
        <v>4</v>
      </c>
      <c r="F323" s="286">
        <v>2</v>
      </c>
    </row>
    <row r="324" spans="3:6">
      <c r="C324" s="289">
        <v>321</v>
      </c>
      <c r="D324" s="286">
        <v>1984</v>
      </c>
      <c r="E324" s="286">
        <v>4</v>
      </c>
      <c r="F324" s="286">
        <v>2</v>
      </c>
    </row>
    <row r="325" spans="3:6">
      <c r="C325" s="289">
        <v>322</v>
      </c>
      <c r="D325" s="286">
        <v>1985</v>
      </c>
      <c r="E325" s="286">
        <v>4</v>
      </c>
      <c r="F325" s="286">
        <v>2</v>
      </c>
    </row>
    <row r="326" spans="3:6">
      <c r="C326" s="289">
        <v>323</v>
      </c>
      <c r="D326" s="286">
        <v>1986</v>
      </c>
      <c r="E326" s="286">
        <v>4</v>
      </c>
      <c r="F326" s="286">
        <v>2</v>
      </c>
    </row>
    <row r="327" spans="3:6">
      <c r="C327" s="289">
        <v>324</v>
      </c>
      <c r="D327" s="286">
        <v>1987</v>
      </c>
      <c r="E327" s="286">
        <v>4</v>
      </c>
      <c r="F327" s="286">
        <v>2</v>
      </c>
    </row>
    <row r="328" spans="3:6">
      <c r="C328" s="289">
        <v>325</v>
      </c>
      <c r="D328" s="286">
        <v>1988</v>
      </c>
      <c r="E328" s="286">
        <v>4</v>
      </c>
      <c r="F328" s="286">
        <v>2</v>
      </c>
    </row>
    <row r="329" spans="3:6">
      <c r="C329" s="289">
        <v>326</v>
      </c>
      <c r="D329" s="286">
        <v>1989</v>
      </c>
      <c r="E329" s="286">
        <v>4</v>
      </c>
      <c r="F329" s="286">
        <v>2</v>
      </c>
    </row>
    <row r="330" spans="3:6">
      <c r="C330" s="289">
        <v>327</v>
      </c>
      <c r="D330" s="286">
        <v>1990</v>
      </c>
      <c r="E330" s="286">
        <v>4</v>
      </c>
      <c r="F330" s="286">
        <v>2</v>
      </c>
    </row>
    <row r="331" spans="3:6">
      <c r="C331" s="289">
        <v>328</v>
      </c>
      <c r="D331" s="286">
        <v>1991</v>
      </c>
      <c r="E331" s="286">
        <v>4</v>
      </c>
      <c r="F331" s="286">
        <v>2</v>
      </c>
    </row>
    <row r="332" spans="3:6">
      <c r="C332" s="289">
        <v>329</v>
      </c>
      <c r="D332" s="286">
        <v>1992</v>
      </c>
      <c r="E332" s="286">
        <v>4</v>
      </c>
      <c r="F332" s="286">
        <v>2</v>
      </c>
    </row>
    <row r="333" spans="3:6">
      <c r="C333" s="289">
        <v>330</v>
      </c>
      <c r="D333" s="286">
        <v>1993</v>
      </c>
      <c r="E333" s="286">
        <v>4</v>
      </c>
      <c r="F333" s="286">
        <v>2</v>
      </c>
    </row>
    <row r="334" spans="3:6">
      <c r="C334" s="289">
        <v>331</v>
      </c>
      <c r="D334" s="286">
        <v>1994</v>
      </c>
      <c r="E334" s="286">
        <v>4</v>
      </c>
      <c r="F334" s="286">
        <v>2</v>
      </c>
    </row>
    <row r="335" spans="3:6">
      <c r="C335" s="289">
        <v>332</v>
      </c>
      <c r="D335" s="286">
        <v>1995</v>
      </c>
      <c r="E335" s="286">
        <v>4</v>
      </c>
      <c r="F335" s="286">
        <v>2</v>
      </c>
    </row>
    <row r="336" spans="3:6">
      <c r="C336" s="289">
        <v>333</v>
      </c>
      <c r="D336" s="286">
        <v>1996</v>
      </c>
      <c r="E336" s="286">
        <v>4</v>
      </c>
      <c r="F336" s="286">
        <v>2</v>
      </c>
    </row>
    <row r="337" spans="3:6">
      <c r="C337" s="289">
        <v>334</v>
      </c>
      <c r="D337" s="286">
        <v>1997</v>
      </c>
      <c r="E337" s="286">
        <v>4</v>
      </c>
      <c r="F337" s="286">
        <v>2</v>
      </c>
    </row>
    <row r="338" spans="3:6">
      <c r="C338" s="289">
        <v>335</v>
      </c>
      <c r="D338" s="286">
        <v>1998</v>
      </c>
      <c r="E338" s="286">
        <v>4</v>
      </c>
      <c r="F338" s="286">
        <v>2</v>
      </c>
    </row>
    <row r="339" spans="3:6">
      <c r="C339" s="289">
        <v>336</v>
      </c>
      <c r="D339" s="286">
        <v>1999</v>
      </c>
      <c r="E339" s="286">
        <v>4</v>
      </c>
      <c r="F339" s="286">
        <v>2</v>
      </c>
    </row>
    <row r="340" spans="3:6">
      <c r="C340" s="289">
        <v>337</v>
      </c>
      <c r="D340" s="286">
        <v>2000</v>
      </c>
      <c r="E340" s="286">
        <v>4</v>
      </c>
      <c r="F340" s="286">
        <v>2</v>
      </c>
    </row>
    <row r="341" spans="3:6">
      <c r="C341" s="289">
        <v>338</v>
      </c>
      <c r="D341" s="286">
        <v>2001</v>
      </c>
      <c r="E341" s="286">
        <v>4</v>
      </c>
      <c r="F341" s="286">
        <v>2</v>
      </c>
    </row>
    <row r="342" spans="3:6">
      <c r="C342" s="289">
        <v>339</v>
      </c>
      <c r="D342" s="286">
        <v>2002</v>
      </c>
      <c r="E342" s="286">
        <v>4</v>
      </c>
      <c r="F342" s="286">
        <v>2</v>
      </c>
    </row>
    <row r="343" spans="3:6">
      <c r="C343" s="289">
        <v>340</v>
      </c>
      <c r="D343" s="286">
        <v>2003</v>
      </c>
      <c r="E343" s="286">
        <v>4</v>
      </c>
      <c r="F343" s="286">
        <v>2</v>
      </c>
    </row>
    <row r="344" spans="3:6">
      <c r="C344" s="289">
        <v>341</v>
      </c>
      <c r="D344" s="286">
        <v>2004</v>
      </c>
      <c r="E344" s="286">
        <v>4</v>
      </c>
      <c r="F344" s="286">
        <v>2</v>
      </c>
    </row>
    <row r="345" spans="3:6">
      <c r="C345" s="289">
        <v>342</v>
      </c>
      <c r="D345" s="286">
        <v>2005</v>
      </c>
      <c r="E345" s="286">
        <v>4</v>
      </c>
      <c r="F345" s="286">
        <v>2</v>
      </c>
    </row>
    <row r="346" spans="3:6">
      <c r="C346" s="289">
        <v>343</v>
      </c>
      <c r="D346" s="286">
        <v>2006</v>
      </c>
      <c r="E346" s="286">
        <v>4</v>
      </c>
      <c r="F346" s="286">
        <v>2</v>
      </c>
    </row>
    <row r="347" spans="3:6">
      <c r="C347" s="289">
        <v>344</v>
      </c>
      <c r="D347" s="286">
        <v>2007</v>
      </c>
      <c r="E347" s="286">
        <v>4</v>
      </c>
      <c r="F347" s="286">
        <v>2</v>
      </c>
    </row>
    <row r="348" spans="3:6">
      <c r="C348" s="289">
        <v>345</v>
      </c>
      <c r="D348" s="286">
        <v>2008</v>
      </c>
      <c r="E348" s="286">
        <v>4</v>
      </c>
      <c r="F348" s="286">
        <v>2</v>
      </c>
    </row>
    <row r="349" spans="3:6">
      <c r="C349" s="289">
        <v>346</v>
      </c>
      <c r="D349" s="286">
        <v>2009</v>
      </c>
      <c r="E349" s="286">
        <v>4</v>
      </c>
      <c r="F349" s="286">
        <v>2</v>
      </c>
    </row>
    <row r="350" spans="3:6">
      <c r="C350" s="289">
        <v>347</v>
      </c>
      <c r="D350" s="286">
        <v>2010</v>
      </c>
      <c r="E350" s="286">
        <v>4</v>
      </c>
      <c r="F350" s="286">
        <v>2</v>
      </c>
    </row>
    <row r="351" spans="3:6">
      <c r="C351" s="289">
        <v>348</v>
      </c>
      <c r="D351" s="286">
        <v>2011</v>
      </c>
      <c r="E351" s="286">
        <v>4</v>
      </c>
      <c r="F351" s="286">
        <v>2</v>
      </c>
    </row>
    <row r="352" spans="3:6">
      <c r="C352" s="289">
        <v>349</v>
      </c>
      <c r="D352" s="286">
        <v>2012</v>
      </c>
      <c r="E352" s="286">
        <v>4</v>
      </c>
      <c r="F352" s="286">
        <v>2</v>
      </c>
    </row>
    <row r="353" spans="3:6">
      <c r="C353" s="289">
        <v>350</v>
      </c>
      <c r="D353" s="286">
        <v>2013</v>
      </c>
      <c r="E353" s="286">
        <v>4</v>
      </c>
      <c r="F353" s="286">
        <v>2</v>
      </c>
    </row>
    <row r="354" spans="3:6">
      <c r="C354" s="289">
        <v>351</v>
      </c>
      <c r="D354" s="286">
        <v>2014</v>
      </c>
      <c r="E354" s="286">
        <v>4</v>
      </c>
      <c r="F354" s="286">
        <v>2</v>
      </c>
    </row>
    <row r="355" spans="3:6">
      <c r="C355" s="289">
        <v>352</v>
      </c>
      <c r="D355" s="286">
        <v>2015</v>
      </c>
      <c r="E355" s="286">
        <v>4</v>
      </c>
      <c r="F355" s="286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B58"/>
  <sheetViews>
    <sheetView workbookViewId="0">
      <selection activeCell="J60" sqref="J60"/>
    </sheetView>
  </sheetViews>
  <sheetFormatPr defaultRowHeight="12.75"/>
  <cols>
    <col min="1" max="2" width="9.140625" style="14"/>
    <col min="3" max="3" width="15.85546875" style="14" customWidth="1"/>
    <col min="4" max="4" width="15.140625" style="14" customWidth="1"/>
    <col min="5" max="5" width="15.42578125" style="14" customWidth="1"/>
    <col min="6" max="6" width="11.5703125" style="14" customWidth="1"/>
    <col min="7" max="7" width="19.42578125" style="14" customWidth="1"/>
    <col min="8" max="16384" width="9.140625" style="14"/>
  </cols>
  <sheetData>
    <row r="3" spans="2:28" ht="13.5" thickBot="1"/>
    <row r="4" spans="2:28" ht="13.5" thickBot="1">
      <c r="B4" s="272" t="s">
        <v>0</v>
      </c>
      <c r="C4" s="273" t="s">
        <v>124</v>
      </c>
      <c r="D4" s="273" t="s">
        <v>342</v>
      </c>
      <c r="E4" s="273" t="s">
        <v>338</v>
      </c>
      <c r="F4" s="273" t="s">
        <v>339</v>
      </c>
      <c r="G4" s="273" t="s">
        <v>340</v>
      </c>
      <c r="J4" s="360"/>
      <c r="K4" s="26">
        <v>1999</v>
      </c>
      <c r="L4" s="26">
        <v>2000</v>
      </c>
      <c r="M4" s="26">
        <v>2001</v>
      </c>
      <c r="N4" s="26">
        <v>2002</v>
      </c>
      <c r="O4" s="26">
        <v>2003</v>
      </c>
      <c r="P4" s="26">
        <v>2004</v>
      </c>
      <c r="Q4" s="26">
        <v>2005</v>
      </c>
      <c r="R4" s="26">
        <v>2006</v>
      </c>
      <c r="S4" s="26">
        <v>2007</v>
      </c>
      <c r="T4" s="26">
        <v>2008</v>
      </c>
      <c r="U4" s="26">
        <v>2009</v>
      </c>
      <c r="V4" s="26">
        <v>2010</v>
      </c>
      <c r="W4" s="26">
        <v>2011</v>
      </c>
      <c r="X4" s="26">
        <v>2012</v>
      </c>
      <c r="Y4" s="26">
        <v>2013</v>
      </c>
      <c r="Z4" s="26">
        <v>2014</v>
      </c>
      <c r="AA4" s="26">
        <v>2015</v>
      </c>
      <c r="AB4" s="26">
        <v>2016</v>
      </c>
    </row>
    <row r="5" spans="2:28" ht="13.5" thickBot="1">
      <c r="B5" s="274">
        <v>1971</v>
      </c>
      <c r="C5" s="275" t="s">
        <v>169</v>
      </c>
      <c r="D5" s="275"/>
      <c r="E5" s="275"/>
      <c r="F5" s="275"/>
      <c r="G5" s="275">
        <v>60</v>
      </c>
      <c r="J5" s="359">
        <v>0</v>
      </c>
      <c r="K5" s="14">
        <v>19.1843906</v>
      </c>
      <c r="L5" s="14">
        <v>24.206640199999999</v>
      </c>
      <c r="M5" s="14">
        <v>27.5221804</v>
      </c>
      <c r="N5" s="14">
        <v>36.398688800000002</v>
      </c>
      <c r="O5" s="14">
        <v>39.633955800000003</v>
      </c>
      <c r="P5" s="14">
        <v>20.040624999999999</v>
      </c>
      <c r="Q5" s="14">
        <v>23.916775000000001</v>
      </c>
      <c r="R5" s="14">
        <v>34.4634754</v>
      </c>
      <c r="S5" s="14">
        <v>38.729999999999997</v>
      </c>
      <c r="T5" s="14">
        <v>42.282615700000001</v>
      </c>
      <c r="U5" s="14">
        <v>23.14</v>
      </c>
      <c r="V5" s="14">
        <v>13.0204874</v>
      </c>
      <c r="W5" s="14">
        <v>27.515000000000001</v>
      </c>
      <c r="X5" s="14">
        <v>27.074999999999999</v>
      </c>
      <c r="Y5" s="14">
        <v>23.0102197</v>
      </c>
      <c r="Z5" s="14">
        <v>29.798127399999998</v>
      </c>
      <c r="AA5" s="14">
        <v>28.515000000000001</v>
      </c>
      <c r="AB5" s="14">
        <v>28.48</v>
      </c>
    </row>
    <row r="6" spans="2:28" ht="13.5" thickBot="1">
      <c r="B6" s="274">
        <v>1972</v>
      </c>
      <c r="C6" s="275" t="s">
        <v>169</v>
      </c>
      <c r="D6" s="275"/>
      <c r="E6" s="275"/>
      <c r="F6" s="275"/>
      <c r="G6" s="275">
        <v>60</v>
      </c>
      <c r="J6" s="359">
        <v>20</v>
      </c>
      <c r="K6" s="14">
        <v>23.560070799999998</v>
      </c>
      <c r="L6" s="14">
        <v>32.9565634</v>
      </c>
      <c r="M6" s="14">
        <v>22.608702399999999</v>
      </c>
      <c r="N6" s="14">
        <v>46.799952099999999</v>
      </c>
      <c r="O6" s="14">
        <v>54.712842999999999</v>
      </c>
      <c r="P6" s="14">
        <v>28.862004599999999</v>
      </c>
      <c r="Q6" s="14">
        <v>28.694932099999999</v>
      </c>
      <c r="R6" s="14">
        <v>38.460653600000001</v>
      </c>
      <c r="S6" s="14">
        <v>47.262500000000003</v>
      </c>
      <c r="T6" s="14">
        <v>55.895833400000001</v>
      </c>
      <c r="U6" s="14">
        <v>29.647500000000001</v>
      </c>
      <c r="V6" s="14">
        <v>15.384088999999999</v>
      </c>
      <c r="W6" s="14">
        <v>30.2925</v>
      </c>
      <c r="X6" s="14">
        <v>35.155000000000001</v>
      </c>
      <c r="Y6" s="14">
        <v>28.053913300000001</v>
      </c>
      <c r="Z6" s="14">
        <v>31.3245662</v>
      </c>
      <c r="AA6" s="14">
        <v>34.177500000000002</v>
      </c>
      <c r="AB6" s="14">
        <v>46.99</v>
      </c>
    </row>
    <row r="7" spans="2:28" ht="13.5" thickBot="1">
      <c r="B7" s="274">
        <v>1973</v>
      </c>
      <c r="C7" s="275" t="s">
        <v>169</v>
      </c>
      <c r="D7" s="275"/>
      <c r="E7" s="275"/>
      <c r="F7" s="275"/>
      <c r="G7" s="275">
        <v>60</v>
      </c>
      <c r="J7" s="359">
        <v>40</v>
      </c>
      <c r="K7" s="14">
        <v>31.011738099999999</v>
      </c>
      <c r="L7" s="14">
        <v>36.154504899999999</v>
      </c>
      <c r="M7" s="14">
        <v>27.468674799999999</v>
      </c>
      <c r="N7" s="14">
        <v>48.093073199999999</v>
      </c>
      <c r="O7" s="14">
        <v>67.785823199999996</v>
      </c>
      <c r="P7" s="14">
        <v>36.092492399999998</v>
      </c>
      <c r="Q7" s="14">
        <v>33.319544299999997</v>
      </c>
      <c r="R7" s="14">
        <v>43.103391000000002</v>
      </c>
      <c r="S7" s="14">
        <v>51.732500000000002</v>
      </c>
      <c r="T7" s="14">
        <v>69.331917599999997</v>
      </c>
      <c r="U7" s="14">
        <v>37.692500000000003</v>
      </c>
      <c r="V7" s="14">
        <v>20.640467399999999</v>
      </c>
      <c r="W7" s="14">
        <v>36.29</v>
      </c>
      <c r="X7" s="14">
        <v>48.397500000000001</v>
      </c>
      <c r="Y7" s="14">
        <v>35.5309423</v>
      </c>
      <c r="Z7" s="14">
        <v>27.846269299999999</v>
      </c>
      <c r="AA7" s="14">
        <v>32.770000000000003</v>
      </c>
      <c r="AB7" s="14">
        <v>48.65</v>
      </c>
    </row>
    <row r="8" spans="2:28" ht="13.5" thickBot="1">
      <c r="B8" s="274">
        <v>1974</v>
      </c>
      <c r="C8" s="275" t="s">
        <v>169</v>
      </c>
      <c r="D8" s="275"/>
      <c r="E8" s="275"/>
      <c r="F8" s="275"/>
      <c r="G8" s="275">
        <v>60</v>
      </c>
      <c r="J8" s="359">
        <v>60</v>
      </c>
      <c r="K8" s="14">
        <v>37.082539400000002</v>
      </c>
      <c r="L8" s="14">
        <v>41.573239000000001</v>
      </c>
      <c r="M8" s="14">
        <v>27.9365907</v>
      </c>
      <c r="N8" s="14">
        <v>44.606480300000001</v>
      </c>
      <c r="O8" s="14">
        <v>75.740281999999993</v>
      </c>
      <c r="P8" s="14">
        <v>53.767530499999999</v>
      </c>
      <c r="Q8" s="14">
        <v>38.118406299999997</v>
      </c>
      <c r="R8" s="14">
        <v>33.828997100000002</v>
      </c>
      <c r="S8" s="14">
        <v>46.542499999999997</v>
      </c>
      <c r="T8" s="14">
        <v>81.781833599999999</v>
      </c>
      <c r="U8" s="14">
        <v>43.51</v>
      </c>
      <c r="V8" s="14">
        <v>23.463007099999999</v>
      </c>
      <c r="W8" s="14">
        <v>35.262500000000003</v>
      </c>
      <c r="X8" s="14">
        <v>55.384999999999998</v>
      </c>
      <c r="Y8" s="14">
        <v>40.0566891</v>
      </c>
      <c r="Z8" s="14">
        <v>25.885349399999999</v>
      </c>
      <c r="AA8" s="14">
        <v>39.1325</v>
      </c>
      <c r="AB8" s="14">
        <v>64.97</v>
      </c>
    </row>
    <row r="9" spans="2:28" ht="13.5" thickBot="1">
      <c r="B9" s="274">
        <v>1975</v>
      </c>
      <c r="C9" s="275" t="s">
        <v>130</v>
      </c>
      <c r="D9" s="275"/>
      <c r="E9" s="275"/>
      <c r="F9" s="275"/>
      <c r="G9" s="275">
        <v>60</v>
      </c>
      <c r="J9" s="359">
        <v>80</v>
      </c>
      <c r="K9" s="14">
        <v>47.479795299999999</v>
      </c>
      <c r="L9" s="14">
        <v>47.880290199999997</v>
      </c>
      <c r="M9" s="14">
        <v>25.700200800000001</v>
      </c>
      <c r="N9" s="14">
        <v>42.549199899999998</v>
      </c>
      <c r="O9" s="14">
        <v>89.228277399999996</v>
      </c>
      <c r="P9" s="14">
        <v>56.225343000000002</v>
      </c>
      <c r="Q9" s="14">
        <v>38.795962899999999</v>
      </c>
      <c r="R9" s="14">
        <v>40.2958772</v>
      </c>
      <c r="S9" s="14">
        <v>42.35</v>
      </c>
      <c r="T9" s="14">
        <v>86.805154099999996</v>
      </c>
      <c r="U9" s="14">
        <v>57.272500000000001</v>
      </c>
      <c r="V9" s="14">
        <v>28.530276300000001</v>
      </c>
      <c r="W9" s="14">
        <v>40.442500000000003</v>
      </c>
      <c r="X9" s="14">
        <v>60.65</v>
      </c>
      <c r="Y9" s="14">
        <v>38.100177600000002</v>
      </c>
      <c r="Z9" s="14">
        <v>27.2862735</v>
      </c>
      <c r="AA9" s="14">
        <v>43.24</v>
      </c>
      <c r="AB9" s="14">
        <v>75.23</v>
      </c>
    </row>
    <row r="10" spans="2:28" ht="13.5" thickBot="1">
      <c r="B10" s="274">
        <v>1976</v>
      </c>
      <c r="C10" s="275" t="s">
        <v>130</v>
      </c>
      <c r="D10" s="275"/>
      <c r="E10" s="275"/>
      <c r="F10" s="275"/>
      <c r="G10" s="275">
        <v>60</v>
      </c>
      <c r="J10" s="359">
        <v>100</v>
      </c>
      <c r="K10" s="14">
        <v>54.026965199999999</v>
      </c>
      <c r="L10" s="14">
        <v>39.396862200000001</v>
      </c>
      <c r="M10" s="14">
        <v>21.164360899999998</v>
      </c>
      <c r="N10" s="14">
        <v>43.915607199999997</v>
      </c>
      <c r="O10" s="14">
        <v>88.329077699999999</v>
      </c>
      <c r="P10" s="14">
        <v>60.7</v>
      </c>
      <c r="Q10" s="14">
        <v>42.7795463</v>
      </c>
      <c r="R10" s="14">
        <v>40.700000000000003</v>
      </c>
      <c r="S10" s="14">
        <v>50.3</v>
      </c>
      <c r="T10" s="14">
        <v>88.32</v>
      </c>
      <c r="U10" s="14">
        <v>73.034999999999997</v>
      </c>
      <c r="V10" s="14">
        <v>31.33</v>
      </c>
      <c r="W10" s="14">
        <v>44.69</v>
      </c>
      <c r="X10" s="14">
        <v>61.23</v>
      </c>
      <c r="Y10" s="14">
        <v>39.880000000000003</v>
      </c>
      <c r="Z10" s="14">
        <v>28.23</v>
      </c>
      <c r="AA10" s="14">
        <v>40.090000000000003</v>
      </c>
      <c r="AB10" s="14">
        <v>78.819999999999993</v>
      </c>
    </row>
    <row r="11" spans="2:28" ht="13.5" thickBot="1">
      <c r="B11" s="274">
        <v>1977</v>
      </c>
      <c r="C11" s="275" t="s">
        <v>131</v>
      </c>
      <c r="D11" s="275"/>
      <c r="E11" s="275"/>
      <c r="F11" s="275"/>
      <c r="G11" s="275">
        <v>60</v>
      </c>
    </row>
    <row r="12" spans="2:28" ht="13.5" thickBot="1">
      <c r="B12" s="274">
        <v>1978</v>
      </c>
      <c r="C12" s="275" t="s">
        <v>130</v>
      </c>
      <c r="D12" s="275"/>
      <c r="E12" s="275"/>
      <c r="F12" s="276">
        <v>28654</v>
      </c>
      <c r="G12" s="275">
        <v>60</v>
      </c>
      <c r="S12" s="333" t="s">
        <v>148</v>
      </c>
    </row>
    <row r="13" spans="2:28" ht="13.5" thickBot="1">
      <c r="B13" s="274">
        <v>1979</v>
      </c>
      <c r="C13" s="275" t="s">
        <v>341</v>
      </c>
      <c r="D13" s="275"/>
      <c r="E13" s="275"/>
      <c r="F13" s="276">
        <v>29034</v>
      </c>
      <c r="G13" s="275">
        <v>60</v>
      </c>
      <c r="S13" s="333" t="s">
        <v>402</v>
      </c>
      <c r="T13" s="147" t="s">
        <v>0</v>
      </c>
      <c r="U13" s="24" t="s">
        <v>398</v>
      </c>
      <c r="V13" s="178"/>
      <c r="X13" s="147" t="s">
        <v>399</v>
      </c>
      <c r="Y13" s="147" t="s">
        <v>400</v>
      </c>
      <c r="Z13" s="333" t="s">
        <v>403</v>
      </c>
      <c r="AA13" s="333" t="s">
        <v>404</v>
      </c>
    </row>
    <row r="14" spans="2:28" ht="13.5" thickBot="1">
      <c r="B14" s="274">
        <v>1980</v>
      </c>
      <c r="C14" s="275" t="s">
        <v>341</v>
      </c>
      <c r="D14" s="275"/>
      <c r="E14" s="275"/>
      <c r="F14" s="276">
        <v>29396</v>
      </c>
      <c r="G14" s="275">
        <v>60</v>
      </c>
      <c r="S14" s="14">
        <v>35.390916566666668</v>
      </c>
      <c r="T14" s="14">
        <v>1999</v>
      </c>
      <c r="U14" s="259" t="s">
        <v>291</v>
      </c>
      <c r="X14" s="14">
        <v>0.36009999999999998</v>
      </c>
      <c r="Y14" s="14">
        <v>17.38</v>
      </c>
      <c r="Z14" s="249">
        <v>47.479795299999999</v>
      </c>
      <c r="AA14" s="146">
        <v>54.026965199999999</v>
      </c>
    </row>
    <row r="15" spans="2:28" ht="13.5" thickBot="1">
      <c r="B15" s="274">
        <v>1981</v>
      </c>
      <c r="C15" s="275" t="s">
        <v>341</v>
      </c>
      <c r="D15" s="275"/>
      <c r="E15" s="276">
        <v>29525</v>
      </c>
      <c r="F15" s="276">
        <v>29755</v>
      </c>
      <c r="G15" s="275">
        <v>65</v>
      </c>
      <c r="S15" s="14">
        <v>37.028016650000005</v>
      </c>
      <c r="T15" s="14">
        <v>2000</v>
      </c>
      <c r="U15" s="259" t="s">
        <v>292</v>
      </c>
      <c r="X15" s="14">
        <v>0.1802</v>
      </c>
      <c r="Y15" s="14">
        <v>28.018000000000001</v>
      </c>
      <c r="Z15" s="249">
        <v>47.880290199999997</v>
      </c>
      <c r="AA15" s="146">
        <v>39.396862200000001</v>
      </c>
    </row>
    <row r="16" spans="2:28" ht="13.5" thickBot="1">
      <c r="B16" s="274">
        <v>1982</v>
      </c>
      <c r="C16" s="275" t="s">
        <v>341</v>
      </c>
      <c r="D16" s="275"/>
      <c r="E16" s="275"/>
      <c r="F16" s="276">
        <v>30130</v>
      </c>
      <c r="G16" s="275"/>
      <c r="S16" s="14">
        <v>25.400118333333328</v>
      </c>
      <c r="T16" s="14">
        <v>2001</v>
      </c>
      <c r="U16" s="259" t="s">
        <v>293</v>
      </c>
      <c r="X16" s="14">
        <v>-3.15E-2</v>
      </c>
      <c r="Y16" s="14">
        <v>26.975000000000001</v>
      </c>
      <c r="Z16" s="248">
        <v>25.700200800000001</v>
      </c>
      <c r="AA16" s="146">
        <v>21.164360899999998</v>
      </c>
    </row>
    <row r="17" spans="2:27" ht="13.5" thickBot="1">
      <c r="B17" s="274">
        <v>1983</v>
      </c>
      <c r="C17" s="275" t="s">
        <v>341</v>
      </c>
      <c r="D17" s="275"/>
      <c r="E17" s="276">
        <v>33895</v>
      </c>
      <c r="F17" s="276">
        <v>30498</v>
      </c>
      <c r="G17" s="275"/>
      <c r="S17" s="14">
        <v>43.727166916666668</v>
      </c>
      <c r="T17" s="14">
        <v>2002</v>
      </c>
      <c r="U17" s="259" t="s">
        <v>294</v>
      </c>
      <c r="X17" s="14">
        <v>3.0499999999999999E-2</v>
      </c>
      <c r="Y17" s="14">
        <v>42.201999999999998</v>
      </c>
      <c r="Z17" s="248">
        <v>42.549199899999998</v>
      </c>
      <c r="AA17" s="146">
        <v>43.915607199999997</v>
      </c>
    </row>
    <row r="18" spans="2:27" ht="13.5" thickBot="1">
      <c r="B18" s="274">
        <v>1984</v>
      </c>
      <c r="C18" s="275" t="s">
        <v>341</v>
      </c>
      <c r="D18" s="275"/>
      <c r="E18" s="275"/>
      <c r="F18" s="276">
        <v>30854</v>
      </c>
      <c r="G18" s="275"/>
      <c r="S18" s="14">
        <v>69.238376516666662</v>
      </c>
      <c r="T18" s="14">
        <v>2003</v>
      </c>
      <c r="U18" s="259" t="s">
        <v>295</v>
      </c>
      <c r="X18" s="14">
        <v>0.5071</v>
      </c>
      <c r="Y18" s="14">
        <v>43.88</v>
      </c>
      <c r="Z18" s="249">
        <v>89.228277399999996</v>
      </c>
      <c r="AA18" s="146">
        <v>88.329077699999999</v>
      </c>
    </row>
    <row r="19" spans="2:27" ht="13.5" thickBot="1">
      <c r="B19" s="274">
        <v>1985</v>
      </c>
      <c r="C19" s="275" t="s">
        <v>341</v>
      </c>
      <c r="D19" s="275"/>
      <c r="E19" s="276">
        <v>30985</v>
      </c>
      <c r="F19" s="276">
        <v>31211</v>
      </c>
      <c r="G19" s="275">
        <v>75</v>
      </c>
      <c r="S19" s="14">
        <v>42.614665916666667</v>
      </c>
      <c r="T19" s="14">
        <v>2004</v>
      </c>
      <c r="U19" s="259" t="s">
        <v>299</v>
      </c>
      <c r="X19" s="14">
        <v>0.43290000000000001</v>
      </c>
      <c r="Y19" s="14">
        <v>20.966999999999999</v>
      </c>
      <c r="Z19" s="248">
        <v>56.225343000000002</v>
      </c>
      <c r="AA19" s="146">
        <v>60.7</v>
      </c>
    </row>
    <row r="20" spans="2:27" ht="13.5" thickBot="1">
      <c r="B20" s="274">
        <v>1986</v>
      </c>
      <c r="C20" s="275" t="s">
        <v>341</v>
      </c>
      <c r="D20" s="275"/>
      <c r="E20" s="276">
        <v>31341</v>
      </c>
      <c r="F20" s="276">
        <v>31574</v>
      </c>
      <c r="G20" s="275">
        <v>74</v>
      </c>
      <c r="S20" s="14">
        <v>34.270861150000002</v>
      </c>
      <c r="T20" s="14">
        <v>2005</v>
      </c>
      <c r="U20" s="259" t="s">
        <v>296</v>
      </c>
      <c r="X20" s="14">
        <v>0.18490000000000001</v>
      </c>
      <c r="Y20" s="14">
        <v>25.027000000000001</v>
      </c>
      <c r="Z20" s="248">
        <v>38.795962899999999</v>
      </c>
      <c r="AA20" s="146">
        <v>42.7795463</v>
      </c>
    </row>
    <row r="21" spans="2:27" ht="13.5" thickBot="1">
      <c r="B21" s="274">
        <v>1987</v>
      </c>
      <c r="C21" s="275" t="s">
        <v>341</v>
      </c>
      <c r="D21" s="275"/>
      <c r="E21" s="276">
        <v>31713</v>
      </c>
      <c r="F21" s="276">
        <v>31946</v>
      </c>
      <c r="G21" s="275">
        <v>68</v>
      </c>
      <c r="S21" s="14">
        <v>38.47539905</v>
      </c>
      <c r="T21" s="14">
        <v>2006</v>
      </c>
      <c r="U21" s="259" t="s">
        <v>297</v>
      </c>
      <c r="X21" s="14">
        <v>3.9199999999999999E-2</v>
      </c>
      <c r="Y21" s="14">
        <v>36.517000000000003</v>
      </c>
      <c r="Z21" s="248">
        <v>40.2958772</v>
      </c>
      <c r="AA21" s="146">
        <v>40.700000000000003</v>
      </c>
    </row>
    <row r="22" spans="2:27" ht="13.5" thickBot="1">
      <c r="B22" s="274">
        <v>1988</v>
      </c>
      <c r="C22" s="275" t="s">
        <v>341</v>
      </c>
      <c r="D22" s="276">
        <v>32020</v>
      </c>
      <c r="E22" s="276">
        <v>32052</v>
      </c>
      <c r="F22" s="276">
        <v>32314</v>
      </c>
      <c r="G22" s="275">
        <v>67</v>
      </c>
      <c r="S22" s="14">
        <v>46.15291666666667</v>
      </c>
      <c r="T22" s="14">
        <v>2007</v>
      </c>
      <c r="U22" s="259" t="s">
        <v>302</v>
      </c>
      <c r="X22" s="14">
        <v>5.4199999999999998E-2</v>
      </c>
      <c r="Y22" s="14">
        <v>43.44</v>
      </c>
      <c r="Z22" s="248">
        <v>42.35</v>
      </c>
      <c r="AA22" s="146">
        <v>50.3</v>
      </c>
    </row>
    <row r="23" spans="2:27" ht="13.5" thickBot="1">
      <c r="B23" s="274">
        <v>1989</v>
      </c>
      <c r="C23" s="275" t="s">
        <v>341</v>
      </c>
      <c r="D23" s="276">
        <v>32426</v>
      </c>
      <c r="E23" s="276">
        <v>32430</v>
      </c>
      <c r="F23" s="276">
        <v>32678</v>
      </c>
      <c r="G23" s="275">
        <v>70</v>
      </c>
      <c r="S23" s="14">
        <v>70.736225733333328</v>
      </c>
      <c r="T23" s="14">
        <v>2008</v>
      </c>
      <c r="U23" s="259" t="s">
        <v>303</v>
      </c>
      <c r="X23" s="14">
        <v>0.47910000000000003</v>
      </c>
      <c r="Y23" s="14">
        <v>46.781999999999996</v>
      </c>
      <c r="Z23" s="248">
        <v>86.805154099999996</v>
      </c>
      <c r="AA23" s="146">
        <v>88.32</v>
      </c>
    </row>
    <row r="24" spans="2:27" ht="13.5" thickBot="1">
      <c r="B24" s="274">
        <v>1990</v>
      </c>
      <c r="C24" s="275" t="s">
        <v>341</v>
      </c>
      <c r="D24" s="275"/>
      <c r="E24" s="276">
        <v>32794</v>
      </c>
      <c r="F24" s="276">
        <v>33044</v>
      </c>
      <c r="G24" s="275">
        <v>65</v>
      </c>
      <c r="S24" s="14">
        <v>44.049583333333338</v>
      </c>
      <c r="T24" s="14">
        <v>2009</v>
      </c>
      <c r="U24" s="259" t="s">
        <v>304</v>
      </c>
      <c r="X24" s="14">
        <v>0.48309999999999997</v>
      </c>
      <c r="Y24" s="14">
        <v>19.895</v>
      </c>
      <c r="Z24" s="248">
        <v>57.272500000000001</v>
      </c>
      <c r="AA24" s="250">
        <v>73.034999999999997</v>
      </c>
    </row>
    <row r="25" spans="2:27" ht="13.5" thickBot="1">
      <c r="B25" s="274">
        <v>1991</v>
      </c>
      <c r="C25" s="275" t="s">
        <v>341</v>
      </c>
      <c r="D25" s="276">
        <v>33087</v>
      </c>
      <c r="E25" s="276">
        <v>33161</v>
      </c>
      <c r="F25" s="276">
        <v>33395</v>
      </c>
      <c r="G25" s="275">
        <v>65</v>
      </c>
      <c r="S25" s="14">
        <v>22.061387866666667</v>
      </c>
      <c r="T25" s="14">
        <v>2010</v>
      </c>
      <c r="U25" s="259" t="s">
        <v>305</v>
      </c>
      <c r="X25" s="14">
        <v>0.19120000000000001</v>
      </c>
      <c r="Y25" s="14">
        <v>12.504</v>
      </c>
      <c r="Z25" s="249">
        <v>28.530276300000001</v>
      </c>
      <c r="AA25" s="146">
        <v>31.33</v>
      </c>
    </row>
    <row r="26" spans="2:27" ht="13.5" thickBot="1">
      <c r="B26" s="274">
        <v>1992</v>
      </c>
      <c r="C26" s="275" t="s">
        <v>341</v>
      </c>
      <c r="D26" s="276">
        <v>33490</v>
      </c>
      <c r="E26" s="276">
        <v>33507</v>
      </c>
      <c r="F26" s="275"/>
      <c r="G26" s="275">
        <v>63</v>
      </c>
      <c r="S26" s="14">
        <v>35.748750000000001</v>
      </c>
      <c r="T26" s="14">
        <v>2011</v>
      </c>
      <c r="U26" s="259" t="s">
        <v>306</v>
      </c>
      <c r="X26" s="14">
        <v>0.16470000000000001</v>
      </c>
      <c r="Y26" s="14">
        <v>27.513000000000002</v>
      </c>
      <c r="Z26" s="248">
        <v>40.442500000000003</v>
      </c>
      <c r="AA26" s="250">
        <v>44.69</v>
      </c>
    </row>
    <row r="27" spans="2:27" ht="13.5" thickBot="1">
      <c r="B27" s="274">
        <v>1993</v>
      </c>
      <c r="C27" s="275" t="s">
        <v>126</v>
      </c>
      <c r="D27" s="276">
        <v>33840</v>
      </c>
      <c r="E27" s="276">
        <v>33878</v>
      </c>
      <c r="F27" s="275"/>
      <c r="G27" s="275">
        <v>76</v>
      </c>
      <c r="S27" s="14">
        <v>47.982083333333328</v>
      </c>
      <c r="T27" s="14">
        <v>2012</v>
      </c>
      <c r="U27" s="259" t="s">
        <v>307</v>
      </c>
      <c r="X27" s="14">
        <v>0.36320000000000002</v>
      </c>
      <c r="Y27" s="14">
        <v>29.821999999999999</v>
      </c>
      <c r="Z27" s="249">
        <v>60.65</v>
      </c>
      <c r="AA27" s="146">
        <v>61.23</v>
      </c>
    </row>
    <row r="28" spans="2:27" ht="13.5" thickBot="1">
      <c r="B28" s="274">
        <v>1994</v>
      </c>
      <c r="C28" s="275" t="s">
        <v>126</v>
      </c>
      <c r="D28" s="276">
        <v>34226</v>
      </c>
      <c r="E28" s="276">
        <v>34240</v>
      </c>
      <c r="F28" s="275"/>
      <c r="G28" s="275">
        <v>75</v>
      </c>
      <c r="S28" s="14">
        <v>34.105323666666663</v>
      </c>
      <c r="T28" s="14">
        <v>2013</v>
      </c>
      <c r="U28" s="259" t="s">
        <v>308</v>
      </c>
      <c r="X28" s="14">
        <v>0.17</v>
      </c>
      <c r="Y28" s="14">
        <v>25.603999999999999</v>
      </c>
      <c r="Z28" s="248">
        <v>38.100177600000002</v>
      </c>
      <c r="AA28" s="146">
        <v>39.880000000000003</v>
      </c>
    </row>
    <row r="29" spans="2:27" ht="13.5" thickBot="1">
      <c r="B29" s="274">
        <v>1995</v>
      </c>
      <c r="C29" s="275" t="s">
        <v>127</v>
      </c>
      <c r="D29" s="276">
        <v>34551</v>
      </c>
      <c r="E29" s="276">
        <v>34635</v>
      </c>
      <c r="F29" s="276">
        <v>34869</v>
      </c>
      <c r="G29" s="275">
        <v>62</v>
      </c>
      <c r="S29" s="14">
        <v>28.395097633333332</v>
      </c>
      <c r="T29" s="14">
        <v>2014</v>
      </c>
      <c r="U29" s="259" t="s">
        <v>298</v>
      </c>
      <c r="X29" s="14">
        <v>-3.1300000000000001E-2</v>
      </c>
      <c r="Y29" s="14">
        <v>29.960999999999999</v>
      </c>
      <c r="Z29" s="248">
        <v>27.2862735</v>
      </c>
      <c r="AA29" s="146">
        <v>28.23</v>
      </c>
    </row>
    <row r="30" spans="2:27" ht="13.5" thickBot="1">
      <c r="B30" s="274">
        <v>1996</v>
      </c>
      <c r="C30" s="275" t="s">
        <v>127</v>
      </c>
      <c r="D30" s="276">
        <v>34942</v>
      </c>
      <c r="E30" s="276">
        <v>34982</v>
      </c>
      <c r="F30" s="276">
        <v>35237</v>
      </c>
      <c r="G30" s="275">
        <v>69</v>
      </c>
      <c r="S30" s="14">
        <v>36.320833333333333</v>
      </c>
      <c r="T30" s="14">
        <v>2015</v>
      </c>
      <c r="U30" s="259" t="s">
        <v>309</v>
      </c>
      <c r="X30" s="14">
        <v>0.13059999999999999</v>
      </c>
      <c r="Y30" s="14">
        <v>29.79</v>
      </c>
      <c r="Z30" s="248">
        <v>43.24</v>
      </c>
      <c r="AA30" s="14">
        <v>40.090000000000003</v>
      </c>
    </row>
    <row r="31" spans="2:27" ht="13.5" thickBot="1">
      <c r="B31" s="274">
        <v>1997</v>
      </c>
      <c r="C31" s="275" t="s">
        <v>127</v>
      </c>
      <c r="D31" s="276">
        <v>35312</v>
      </c>
      <c r="E31" s="276">
        <v>35341</v>
      </c>
      <c r="F31" s="276">
        <v>35594</v>
      </c>
      <c r="G31" s="275">
        <v>66</v>
      </c>
      <c r="S31" s="14">
        <v>57.19</v>
      </c>
      <c r="T31" s="14">
        <v>2016</v>
      </c>
      <c r="U31" s="147" t="s">
        <v>397</v>
      </c>
      <c r="X31" s="14">
        <v>0.50390000000000001</v>
      </c>
      <c r="Y31" s="14">
        <v>31.994</v>
      </c>
      <c r="Z31" s="26">
        <v>75.23</v>
      </c>
      <c r="AA31" s="14">
        <v>78.819999999999993</v>
      </c>
    </row>
    <row r="32" spans="2:27" ht="13.5" thickBot="1">
      <c r="B32" s="274">
        <v>1998</v>
      </c>
      <c r="C32" s="275" t="s">
        <v>127</v>
      </c>
      <c r="D32" s="276">
        <v>35684</v>
      </c>
      <c r="E32" s="276">
        <v>35720</v>
      </c>
      <c r="F32" s="276">
        <v>35958</v>
      </c>
      <c r="G32" s="275">
        <v>70</v>
      </c>
    </row>
    <row r="33" spans="2:7" ht="13.5" thickBot="1">
      <c r="B33" s="274">
        <v>1999</v>
      </c>
      <c r="C33" s="275" t="s">
        <v>127</v>
      </c>
      <c r="D33" s="276">
        <v>36041</v>
      </c>
      <c r="E33" s="276">
        <v>36077</v>
      </c>
      <c r="F33" s="276">
        <v>36341</v>
      </c>
      <c r="G33" s="275">
        <v>73</v>
      </c>
    </row>
    <row r="34" spans="2:7" ht="13.5" thickBot="1">
      <c r="B34" s="274">
        <v>2000</v>
      </c>
      <c r="C34" s="275" t="s">
        <v>128</v>
      </c>
      <c r="D34" s="276">
        <v>36411</v>
      </c>
      <c r="E34" s="276">
        <v>36445</v>
      </c>
      <c r="F34" s="276">
        <v>36690</v>
      </c>
      <c r="G34" s="275">
        <v>75</v>
      </c>
    </row>
    <row r="35" spans="2:7" ht="13.5" thickBot="1">
      <c r="B35" s="277">
        <v>2001</v>
      </c>
      <c r="C35" s="277" t="s">
        <v>128</v>
      </c>
      <c r="D35" s="277"/>
      <c r="E35" s="277"/>
      <c r="F35" s="278">
        <v>37057</v>
      </c>
      <c r="G35" s="279"/>
    </row>
    <row r="36" spans="2:7" ht="13.5" thickBot="1">
      <c r="B36" s="277">
        <v>2002</v>
      </c>
      <c r="C36" s="277" t="s">
        <v>128</v>
      </c>
      <c r="D36" s="277"/>
      <c r="E36" s="278">
        <v>37216</v>
      </c>
      <c r="F36" s="278">
        <v>37432</v>
      </c>
      <c r="G36" s="279"/>
    </row>
    <row r="37" spans="2:7" ht="13.5" thickBot="1">
      <c r="B37" s="277">
        <v>2003</v>
      </c>
      <c r="C37" s="277" t="s">
        <v>128</v>
      </c>
      <c r="D37" s="277"/>
      <c r="E37" s="278">
        <v>37537</v>
      </c>
      <c r="F37" s="278">
        <v>37789</v>
      </c>
      <c r="G37" s="279"/>
    </row>
    <row r="38" spans="2:7" ht="13.5" thickBot="1">
      <c r="B38" s="277">
        <v>2004</v>
      </c>
      <c r="C38" s="277" t="s">
        <v>128</v>
      </c>
      <c r="D38" s="277"/>
      <c r="E38" s="278">
        <v>37909</v>
      </c>
      <c r="F38" s="278">
        <v>38149</v>
      </c>
      <c r="G38" s="279"/>
    </row>
    <row r="39" spans="2:7" ht="13.5" thickBot="1">
      <c r="B39" s="277">
        <v>2005</v>
      </c>
      <c r="C39" s="277" t="s">
        <v>27</v>
      </c>
      <c r="D39" s="277"/>
      <c r="E39" s="278">
        <v>38254</v>
      </c>
      <c r="F39" s="278">
        <v>38518</v>
      </c>
      <c r="G39" s="279"/>
    </row>
    <row r="40" spans="2:7" ht="13.5" thickBot="1">
      <c r="B40" s="277">
        <v>2006</v>
      </c>
      <c r="C40" s="277" t="s">
        <v>27</v>
      </c>
      <c r="D40" s="277"/>
      <c r="E40" s="277"/>
      <c r="F40" s="277"/>
      <c r="G40" s="279"/>
    </row>
    <row r="41" spans="2:7" ht="13.5" thickBot="1">
      <c r="B41" s="277">
        <v>2007</v>
      </c>
      <c r="C41" s="277" t="s">
        <v>27</v>
      </c>
      <c r="D41" s="277"/>
      <c r="E41" s="278">
        <v>38992</v>
      </c>
      <c r="F41" s="278">
        <v>39259</v>
      </c>
      <c r="G41" s="279"/>
    </row>
    <row r="42" spans="2:7" ht="13.5" thickBot="1">
      <c r="B42" s="277">
        <v>2008</v>
      </c>
      <c r="C42" s="277" t="s">
        <v>27</v>
      </c>
      <c r="D42" s="277"/>
      <c r="E42" s="277"/>
      <c r="F42" s="277"/>
      <c r="G42" s="279"/>
    </row>
    <row r="43" spans="2:7" ht="13.5" thickBot="1">
      <c r="B43" s="277">
        <v>2009</v>
      </c>
      <c r="C43" s="277" t="s">
        <v>134</v>
      </c>
      <c r="D43" s="278">
        <v>39714</v>
      </c>
      <c r="E43" s="278">
        <v>39721</v>
      </c>
      <c r="F43" s="278">
        <v>39982</v>
      </c>
      <c r="G43" s="279"/>
    </row>
    <row r="44" spans="2:7" ht="13.5" thickBot="1">
      <c r="B44" s="277">
        <v>2010</v>
      </c>
      <c r="C44" s="277" t="s">
        <v>149</v>
      </c>
      <c r="D44" s="278">
        <v>40071</v>
      </c>
      <c r="E44" s="278">
        <v>40093</v>
      </c>
      <c r="F44" s="278">
        <v>40340</v>
      </c>
      <c r="G44" s="279"/>
    </row>
    <row r="45" spans="2:7" ht="13.5" thickBot="1">
      <c r="B45" s="277">
        <v>2011</v>
      </c>
      <c r="C45" s="277" t="s">
        <v>149</v>
      </c>
      <c r="D45" s="278">
        <v>40452</v>
      </c>
      <c r="E45" s="278">
        <v>40457</v>
      </c>
      <c r="F45" s="278">
        <v>40700</v>
      </c>
      <c r="G45" s="279"/>
    </row>
    <row r="46" spans="2:7" ht="13.5" thickBot="1">
      <c r="B46" s="277">
        <v>2012</v>
      </c>
      <c r="C46" s="277" t="s">
        <v>178</v>
      </c>
      <c r="D46" s="278">
        <v>40813</v>
      </c>
      <c r="E46" s="278">
        <v>40840</v>
      </c>
      <c r="F46" s="278">
        <v>41051</v>
      </c>
      <c r="G46" s="279">
        <v>90</v>
      </c>
    </row>
    <row r="47" spans="2:7" ht="13.5" thickBot="1">
      <c r="B47" s="277">
        <v>2013</v>
      </c>
      <c r="C47" s="277" t="s">
        <v>178</v>
      </c>
      <c r="D47" s="278">
        <v>41186</v>
      </c>
      <c r="E47" s="278">
        <v>41193</v>
      </c>
      <c r="F47" s="278">
        <v>41449</v>
      </c>
      <c r="G47" s="279"/>
    </row>
    <row r="48" spans="2:7" ht="13.5" thickBot="1">
      <c r="B48" s="277">
        <v>2014</v>
      </c>
      <c r="C48" s="277" t="s">
        <v>194</v>
      </c>
      <c r="D48" s="278">
        <v>41556</v>
      </c>
      <c r="E48" s="278">
        <v>41571</v>
      </c>
      <c r="F48" s="278">
        <v>41807</v>
      </c>
      <c r="G48" s="279">
        <v>70</v>
      </c>
    </row>
    <row r="49" spans="2:7" ht="13.5" thickBot="1">
      <c r="B49" s="280">
        <v>2015</v>
      </c>
      <c r="C49" s="280" t="s">
        <v>823</v>
      </c>
      <c r="D49" s="281">
        <v>41915</v>
      </c>
      <c r="E49" s="281">
        <v>41933</v>
      </c>
      <c r="F49" s="281">
        <v>42177</v>
      </c>
      <c r="G49" s="282">
        <v>70</v>
      </c>
    </row>
    <row r="50" spans="2:7">
      <c r="B50" s="14">
        <v>2016</v>
      </c>
      <c r="C50" s="147" t="s">
        <v>823</v>
      </c>
      <c r="D50" s="368">
        <v>42656</v>
      </c>
      <c r="E50" s="368">
        <v>42661</v>
      </c>
      <c r="F50" s="368">
        <v>42899</v>
      </c>
    </row>
    <row r="54" spans="2:7" ht="15">
      <c r="C54" s="367" t="s">
        <v>420</v>
      </c>
      <c r="G54" s="178" t="s">
        <v>824</v>
      </c>
    </row>
    <row r="55" spans="2:7" ht="15">
      <c r="C55" s="367" t="s">
        <v>421</v>
      </c>
      <c r="G55" s="178" t="s">
        <v>825</v>
      </c>
    </row>
    <row r="56" spans="2:7" ht="15">
      <c r="C56" s="367" t="s">
        <v>422</v>
      </c>
    </row>
    <row r="57" spans="2:7" ht="15">
      <c r="C57" s="367" t="s">
        <v>423</v>
      </c>
    </row>
    <row r="58" spans="2:7" ht="15">
      <c r="C58" s="367" t="s">
        <v>424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Q5"/>
  <sheetViews>
    <sheetView workbookViewId="0">
      <selection activeCell="D4" sqref="D4:Q5"/>
    </sheetView>
  </sheetViews>
  <sheetFormatPr defaultRowHeight="12.75"/>
  <cols>
    <col min="8" max="8" width="11.7109375" customWidth="1"/>
  </cols>
  <sheetData>
    <row r="4" spans="3:17">
      <c r="K4" s="445" t="s">
        <v>48</v>
      </c>
      <c r="L4" s="450" t="s">
        <v>826</v>
      </c>
      <c r="M4" s="451"/>
      <c r="N4" s="452" t="s">
        <v>827</v>
      </c>
      <c r="O4" s="452"/>
      <c r="P4" s="453" t="s">
        <v>828</v>
      </c>
      <c r="Q4" s="448"/>
    </row>
    <row r="5" spans="3:17">
      <c r="C5" s="449"/>
      <c r="D5" s="449" t="s">
        <v>5</v>
      </c>
      <c r="E5" s="449" t="s">
        <v>829</v>
      </c>
      <c r="F5" s="399" t="s">
        <v>124</v>
      </c>
      <c r="G5" s="399" t="s">
        <v>195</v>
      </c>
      <c r="H5" s="399" t="s">
        <v>196</v>
      </c>
      <c r="I5" s="399" t="s">
        <v>6</v>
      </c>
      <c r="J5" s="399" t="s">
        <v>7</v>
      </c>
      <c r="K5" s="446" t="s">
        <v>40</v>
      </c>
      <c r="L5" s="392" t="s">
        <v>138</v>
      </c>
      <c r="M5" s="392" t="s">
        <v>139</v>
      </c>
      <c r="N5" s="447" t="s">
        <v>138</v>
      </c>
      <c r="O5" s="447" t="s">
        <v>139</v>
      </c>
      <c r="P5" s="448" t="s">
        <v>138</v>
      </c>
      <c r="Q5" s="448" t="s">
        <v>139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320"/>
  <sheetViews>
    <sheetView topLeftCell="R33" zoomScale="85" zoomScaleNormal="85" workbookViewId="0">
      <selection activeCell="AS65" sqref="AS65"/>
    </sheetView>
  </sheetViews>
  <sheetFormatPr defaultRowHeight="12.75"/>
  <cols>
    <col min="1" max="1" width="9.140625" style="14"/>
    <col min="2" max="2" width="13.140625" style="14" customWidth="1"/>
    <col min="3" max="19" width="9.140625" style="14"/>
    <col min="20" max="20" width="14" style="14" customWidth="1"/>
    <col min="21" max="22" width="12.28515625" style="14" customWidth="1"/>
    <col min="23" max="25" width="9.140625" style="14"/>
    <col min="26" max="26" width="15.5703125" style="14" customWidth="1"/>
    <col min="27" max="27" width="12.85546875" style="14" customWidth="1"/>
    <col min="28" max="28" width="14.140625" style="14" customWidth="1"/>
    <col min="29" max="29" width="9.140625" style="14"/>
    <col min="30" max="34" width="11.85546875" style="14" customWidth="1"/>
    <col min="35" max="35" width="12.140625" style="14" customWidth="1"/>
    <col min="36" max="36" width="11.5703125" style="14" customWidth="1"/>
    <col min="37" max="37" width="17.5703125" style="14" customWidth="1"/>
    <col min="38" max="38" width="11.85546875" style="14" customWidth="1"/>
    <col min="39" max="39" width="15.85546875" style="14" customWidth="1"/>
    <col min="40" max="42" width="19.28515625" style="14" customWidth="1"/>
    <col min="43" max="43" width="17.5703125" style="14" customWidth="1"/>
    <col min="44" max="46" width="19.28515625" style="14" customWidth="1"/>
    <col min="47" max="48" width="9.140625" style="14"/>
    <col min="49" max="49" width="13.7109375" style="14" customWidth="1"/>
    <col min="50" max="51" width="9.140625" style="14"/>
    <col min="52" max="52" width="9.140625" style="14" customWidth="1"/>
    <col min="53" max="55" width="9.140625" style="14"/>
    <col min="56" max="56" width="13" style="14" customWidth="1"/>
    <col min="57" max="70" width="9.140625" style="14"/>
    <col min="71" max="79" width="9.140625" style="338"/>
    <col min="80" max="80" width="15.140625" style="14" customWidth="1"/>
    <col min="81" max="16384" width="9.140625" style="14"/>
  </cols>
  <sheetData>
    <row r="1" spans="1:80">
      <c r="U1" s="251" t="s">
        <v>405</v>
      </c>
      <c r="AI1" s="251" t="s">
        <v>406</v>
      </c>
    </row>
    <row r="2" spans="1:80">
      <c r="D2" s="14" t="s">
        <v>151</v>
      </c>
      <c r="V2" s="242" t="s">
        <v>3</v>
      </c>
      <c r="W2" s="242" t="s">
        <v>30</v>
      </c>
      <c r="X2" s="242" t="s">
        <v>31</v>
      </c>
      <c r="Y2" s="242" t="s">
        <v>277</v>
      </c>
      <c r="Z2" s="242" t="s">
        <v>33</v>
      </c>
      <c r="AA2" s="242" t="s">
        <v>4</v>
      </c>
      <c r="AB2" s="242"/>
      <c r="AO2" s="267" t="s">
        <v>325</v>
      </c>
      <c r="AP2" s="268">
        <v>5</v>
      </c>
    </row>
    <row r="3" spans="1:80">
      <c r="D3" s="14" t="s">
        <v>135</v>
      </c>
      <c r="O3" s="14" t="s">
        <v>70</v>
      </c>
      <c r="P3" s="147" t="s">
        <v>198</v>
      </c>
      <c r="V3" s="251">
        <v>2</v>
      </c>
      <c r="W3" s="251">
        <v>3</v>
      </c>
      <c r="X3" s="251">
        <v>4</v>
      </c>
      <c r="Y3" s="251">
        <v>5</v>
      </c>
      <c r="Z3" s="251">
        <v>6</v>
      </c>
      <c r="AA3" s="251">
        <v>7</v>
      </c>
      <c r="AB3" s="251"/>
      <c r="AO3" s="269" t="s">
        <v>326</v>
      </c>
      <c r="AP3" s="270">
        <v>0.5</v>
      </c>
    </row>
    <row r="4" spans="1:80" ht="15">
      <c r="A4" s="14" t="s">
        <v>136</v>
      </c>
      <c r="B4" s="37" t="s">
        <v>137</v>
      </c>
      <c r="C4" s="37" t="s">
        <v>0</v>
      </c>
      <c r="D4" s="37" t="s">
        <v>56</v>
      </c>
      <c r="E4" s="37" t="s">
        <v>138</v>
      </c>
      <c r="F4" s="37" t="s">
        <v>139</v>
      </c>
      <c r="H4" s="24" t="s">
        <v>28</v>
      </c>
      <c r="I4" s="24" t="s">
        <v>140</v>
      </c>
      <c r="J4" s="24" t="s">
        <v>141</v>
      </c>
      <c r="K4" s="24" t="s">
        <v>142</v>
      </c>
      <c r="L4" s="237" t="s">
        <v>272</v>
      </c>
      <c r="M4" s="237" t="s">
        <v>273</v>
      </c>
      <c r="O4" s="24" t="s">
        <v>28</v>
      </c>
      <c r="P4" s="24" t="s">
        <v>123</v>
      </c>
      <c r="U4" s="226"/>
      <c r="V4" s="243"/>
      <c r="W4" s="243"/>
      <c r="X4" s="243"/>
      <c r="Y4" s="243"/>
      <c r="Z4" s="243"/>
      <c r="AA4" s="244"/>
      <c r="AB4" s="244" t="s">
        <v>288</v>
      </c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63" t="s">
        <v>312</v>
      </c>
      <c r="AO4" s="262"/>
      <c r="AP4" s="262"/>
      <c r="AQ4" s="260"/>
      <c r="AR4" s="260"/>
      <c r="AS4" s="260"/>
      <c r="AT4" s="238"/>
    </row>
    <row r="5" spans="1:80">
      <c r="A5" s="14">
        <v>1</v>
      </c>
      <c r="B5" s="14">
        <v>502</v>
      </c>
      <c r="C5" s="14">
        <v>1999</v>
      </c>
      <c r="D5" s="14">
        <v>40</v>
      </c>
      <c r="E5" s="38">
        <v>0.74460999999999999</v>
      </c>
      <c r="F5" s="14">
        <v>107</v>
      </c>
      <c r="G5" s="14">
        <f>E6/E5</f>
        <v>1.1427458669639139</v>
      </c>
      <c r="H5" s="14">
        <f>IF(G5&lt;1,1,E6/E5*1.69-0.7)</f>
        <v>1.2312405151690144</v>
      </c>
      <c r="I5" s="14">
        <f>E5/F5</f>
        <v>6.9589719626168226E-3</v>
      </c>
      <c r="J5" s="14">
        <f>590*EXP(I5*258.2)</f>
        <v>3557.9118673737767</v>
      </c>
      <c r="U5" s="226" t="s">
        <v>146</v>
      </c>
      <c r="V5" s="243"/>
      <c r="W5" s="243"/>
      <c r="X5" s="245" t="s">
        <v>147</v>
      </c>
      <c r="Y5" s="245"/>
      <c r="Z5" s="245"/>
      <c r="AA5" s="244"/>
      <c r="AB5" s="244" t="s">
        <v>283</v>
      </c>
      <c r="AC5" s="239" t="s">
        <v>274</v>
      </c>
      <c r="AD5" s="239" t="s">
        <v>416</v>
      </c>
      <c r="AE5" s="239"/>
      <c r="AF5" s="239"/>
      <c r="AG5" s="239"/>
      <c r="AH5" s="239" t="s">
        <v>286</v>
      </c>
      <c r="AI5" s="239" t="s">
        <v>286</v>
      </c>
      <c r="AJ5" s="239" t="s">
        <v>316</v>
      </c>
      <c r="AK5" s="239" t="s">
        <v>413</v>
      </c>
      <c r="AL5" s="239"/>
      <c r="AM5" s="239" t="s">
        <v>409</v>
      </c>
      <c r="AN5" s="263" t="s">
        <v>390</v>
      </c>
      <c r="AO5" s="263" t="s">
        <v>182</v>
      </c>
      <c r="AP5" s="263"/>
      <c r="AQ5" s="261"/>
      <c r="AR5" s="261"/>
      <c r="AS5" s="261"/>
      <c r="AT5" s="239" t="s">
        <v>393</v>
      </c>
      <c r="AU5" s="147" t="s">
        <v>25</v>
      </c>
      <c r="AZ5" s="31" t="s">
        <v>275</v>
      </c>
      <c r="BA5" s="31" t="s">
        <v>45</v>
      </c>
    </row>
    <row r="6" spans="1:80">
      <c r="A6" s="14">
        <v>1</v>
      </c>
      <c r="B6" s="14">
        <v>502</v>
      </c>
      <c r="C6" s="14">
        <v>1999</v>
      </c>
      <c r="D6" s="14">
        <v>100</v>
      </c>
      <c r="E6" s="39">
        <v>0.85089999999999999</v>
      </c>
      <c r="F6" s="14">
        <v>107</v>
      </c>
      <c r="I6" s="14">
        <f>E6/F6</f>
        <v>7.95233644859813E-3</v>
      </c>
      <c r="J6" s="14">
        <f>590*EXP(I6*258.2)</f>
        <v>4598.1797972915447</v>
      </c>
      <c r="K6" s="14">
        <f>((J6*0.0239)-(J5*0.0239))/0.5</f>
        <v>49.724807050069302</v>
      </c>
      <c r="U6" s="333" t="s">
        <v>385</v>
      </c>
      <c r="V6" s="245"/>
      <c r="W6" s="245"/>
      <c r="X6" s="245" t="s">
        <v>48</v>
      </c>
      <c r="Y6" s="245"/>
      <c r="Z6" s="245" t="s">
        <v>55</v>
      </c>
      <c r="AA6" s="244"/>
      <c r="AB6" s="244" t="s">
        <v>284</v>
      </c>
      <c r="AC6" s="239" t="s">
        <v>142</v>
      </c>
      <c r="AD6" s="239" t="s">
        <v>56</v>
      </c>
      <c r="AE6" s="239"/>
      <c r="AF6" s="239" t="s">
        <v>208</v>
      </c>
      <c r="AG6" s="239" t="s">
        <v>419</v>
      </c>
      <c r="AH6" s="239" t="s">
        <v>287</v>
      </c>
      <c r="AI6" s="239" t="s">
        <v>287</v>
      </c>
      <c r="AJ6" s="239"/>
      <c r="AK6" s="239" t="s">
        <v>412</v>
      </c>
      <c r="AL6" s="239" t="s">
        <v>414</v>
      </c>
      <c r="AM6" s="239" t="s">
        <v>410</v>
      </c>
      <c r="AN6" s="263" t="s">
        <v>311</v>
      </c>
      <c r="AO6" s="263" t="s">
        <v>313</v>
      </c>
      <c r="AP6" s="263"/>
      <c r="AQ6" s="261" t="s">
        <v>386</v>
      </c>
      <c r="AR6" s="261" t="s">
        <v>313</v>
      </c>
      <c r="AS6" s="261"/>
      <c r="AT6" s="239"/>
      <c r="AU6" s="175"/>
      <c r="AV6" s="175"/>
      <c r="AW6" s="175"/>
      <c r="AX6" s="129" t="s">
        <v>389</v>
      </c>
      <c r="AY6" s="129" t="s">
        <v>389</v>
      </c>
      <c r="BG6" s="14" t="s">
        <v>394</v>
      </c>
      <c r="BU6" s="356">
        <v>0</v>
      </c>
      <c r="BV6" s="356">
        <v>20</v>
      </c>
      <c r="BW6" s="356">
        <v>40</v>
      </c>
      <c r="BX6" s="356">
        <v>60</v>
      </c>
      <c r="BY6" s="356">
        <v>80</v>
      </c>
      <c r="BZ6" s="356">
        <v>100</v>
      </c>
      <c r="CA6" s="341"/>
    </row>
    <row r="7" spans="1:80">
      <c r="A7" s="14">
        <v>2</v>
      </c>
      <c r="B7" s="14">
        <v>502</v>
      </c>
      <c r="C7" s="14">
        <v>1999</v>
      </c>
      <c r="D7" s="14">
        <v>40</v>
      </c>
      <c r="E7" s="40">
        <v>0.60938999999999999</v>
      </c>
      <c r="F7" s="14">
        <v>107</v>
      </c>
      <c r="G7" s="14">
        <f>E8/E7</f>
        <v>1.4191568617798127</v>
      </c>
      <c r="H7" s="14">
        <f>IF(G7&lt;1,1,E8/E7*1.69-0.7)</f>
        <v>1.6983750964078836</v>
      </c>
      <c r="I7" s="14">
        <f>E7/F7</f>
        <v>5.6952336448598132E-3</v>
      </c>
      <c r="J7" s="14">
        <f>590*EXP(I7*258.2)</f>
        <v>2567.3560242850876</v>
      </c>
      <c r="S7" s="147" t="s">
        <v>401</v>
      </c>
      <c r="U7" s="333" t="s">
        <v>79</v>
      </c>
      <c r="V7" s="243"/>
      <c r="W7" s="243"/>
      <c r="X7" s="243"/>
      <c r="Y7" s="243"/>
      <c r="Z7" s="243"/>
      <c r="AA7" s="244"/>
      <c r="AB7" s="244" t="s">
        <v>285</v>
      </c>
      <c r="AC7" s="239"/>
      <c r="AD7" s="239" t="s">
        <v>417</v>
      </c>
      <c r="AE7" s="239" t="s">
        <v>418</v>
      </c>
      <c r="AF7" s="239" t="s">
        <v>213</v>
      </c>
      <c r="AG7" s="239" t="s">
        <v>26</v>
      </c>
      <c r="AH7" s="239" t="s">
        <v>289</v>
      </c>
      <c r="AI7" s="239" t="s">
        <v>290</v>
      </c>
      <c r="AJ7" s="239" t="s">
        <v>301</v>
      </c>
      <c r="AK7" s="239"/>
      <c r="AL7" s="239" t="s">
        <v>415</v>
      </c>
      <c r="AM7" s="239"/>
      <c r="AN7" s="148"/>
      <c r="AO7" s="263" t="s">
        <v>314</v>
      </c>
      <c r="AP7" s="263" t="s">
        <v>315</v>
      </c>
      <c r="AQ7" s="261" t="s">
        <v>45</v>
      </c>
      <c r="AR7" s="261" t="s">
        <v>314</v>
      </c>
      <c r="AS7" s="261" t="s">
        <v>300</v>
      </c>
      <c r="AT7" s="239" t="s">
        <v>310</v>
      </c>
      <c r="AU7" s="176" t="s">
        <v>383</v>
      </c>
      <c r="AV7" s="176" t="s">
        <v>384</v>
      </c>
      <c r="AW7" s="240" t="s">
        <v>197</v>
      </c>
      <c r="AX7" s="129" t="s">
        <v>208</v>
      </c>
      <c r="AY7" s="129" t="s">
        <v>182</v>
      </c>
      <c r="AZ7" s="147" t="s">
        <v>276</v>
      </c>
      <c r="BA7" s="147" t="s">
        <v>276</v>
      </c>
      <c r="BC7" s="337" t="s">
        <v>229</v>
      </c>
      <c r="BD7" s="269"/>
      <c r="BE7" s="269"/>
      <c r="BS7" s="342"/>
      <c r="BT7" s="340"/>
      <c r="BU7" s="343">
        <v>2</v>
      </c>
      <c r="BV7" s="343">
        <v>3</v>
      </c>
      <c r="BW7" s="343">
        <v>4</v>
      </c>
      <c r="BX7" s="343">
        <v>5</v>
      </c>
      <c r="BY7" s="343">
        <v>6</v>
      </c>
      <c r="BZ7" s="343">
        <v>7</v>
      </c>
      <c r="CA7" s="341"/>
      <c r="CB7" s="31" t="s">
        <v>395</v>
      </c>
    </row>
    <row r="8" spans="1:80">
      <c r="A8" s="14">
        <v>2</v>
      </c>
      <c r="B8" s="14">
        <v>502</v>
      </c>
      <c r="C8" s="14">
        <v>1999</v>
      </c>
      <c r="D8" s="14">
        <v>100</v>
      </c>
      <c r="E8" s="41">
        <v>0.86482000000000003</v>
      </c>
      <c r="F8" s="14">
        <v>107</v>
      </c>
      <c r="I8" s="14">
        <f t="shared" ref="I8:I74" si="0">E8/F8</f>
        <v>8.082429906542057E-3</v>
      </c>
      <c r="J8" s="14">
        <f t="shared" ref="J8:J72" si="1">590*EXP(I8*258.2)</f>
        <v>4755.256604742377</v>
      </c>
      <c r="K8" s="14">
        <f>((J8*0.0239)-(J7*0.0239))/0.5</f>
        <v>104.58164774585843</v>
      </c>
      <c r="S8" s="147" t="s">
        <v>148</v>
      </c>
      <c r="T8" s="24" t="s">
        <v>0</v>
      </c>
      <c r="U8" s="145" t="s">
        <v>408</v>
      </c>
      <c r="V8" s="246">
        <v>0</v>
      </c>
      <c r="W8" s="246">
        <v>20</v>
      </c>
      <c r="X8" s="247">
        <v>40</v>
      </c>
      <c r="Y8" s="247">
        <v>60</v>
      </c>
      <c r="Z8" s="247">
        <v>80</v>
      </c>
      <c r="AA8" s="246" t="s">
        <v>343</v>
      </c>
      <c r="AB8" s="246" t="s">
        <v>407</v>
      </c>
      <c r="AC8" s="24" t="s">
        <v>121</v>
      </c>
      <c r="AD8" s="24"/>
      <c r="AE8" s="24"/>
      <c r="AF8" s="24"/>
      <c r="AG8" s="24"/>
      <c r="AH8" s="24"/>
      <c r="AI8" s="24"/>
      <c r="AJ8" s="29"/>
      <c r="AK8" s="29"/>
      <c r="AL8" s="29"/>
      <c r="AM8" s="178" t="s">
        <v>411</v>
      </c>
      <c r="AN8" s="262" t="s">
        <v>320</v>
      </c>
      <c r="AO8" s="262" t="s">
        <v>321</v>
      </c>
      <c r="AP8" s="262" t="s">
        <v>322</v>
      </c>
      <c r="AQ8" s="260" t="s">
        <v>317</v>
      </c>
      <c r="AR8" s="260" t="s">
        <v>318</v>
      </c>
      <c r="AS8" s="260" t="s">
        <v>319</v>
      </c>
      <c r="AT8" s="24" t="s">
        <v>392</v>
      </c>
      <c r="AU8" s="177"/>
      <c r="AV8" s="177"/>
      <c r="AX8"/>
      <c r="AY8"/>
      <c r="BC8" s="24" t="s">
        <v>387</v>
      </c>
      <c r="BE8" s="311" t="s">
        <v>388</v>
      </c>
      <c r="BF8" s="14" t="s">
        <v>0</v>
      </c>
      <c r="BG8" s="14" t="s">
        <v>394</v>
      </c>
      <c r="BS8" s="338">
        <v>1971</v>
      </c>
      <c r="BT8" s="344"/>
      <c r="BU8" s="345">
        <v>36.725000000000001</v>
      </c>
      <c r="BV8" s="338">
        <v>35.700000000000003</v>
      </c>
      <c r="BW8" s="338">
        <v>35.524999999999999</v>
      </c>
      <c r="BX8" s="338">
        <v>35.225000000000001</v>
      </c>
      <c r="BY8" s="338">
        <v>35.424999999999997</v>
      </c>
      <c r="BZ8" s="338">
        <v>37.424999999999997</v>
      </c>
      <c r="CB8" s="248">
        <f>(MAX(BU8:BZ8)-(MIN(BU8:BZ8)))</f>
        <v>2.1999999999999957</v>
      </c>
    </row>
    <row r="9" spans="1:80">
      <c r="A9" s="14">
        <v>3</v>
      </c>
      <c r="B9" s="14">
        <v>502</v>
      </c>
      <c r="C9" s="14">
        <v>1999</v>
      </c>
      <c r="D9" s="14">
        <v>40</v>
      </c>
      <c r="E9" s="42">
        <v>0.78854999999999997</v>
      </c>
      <c r="F9" s="14">
        <v>107</v>
      </c>
      <c r="G9" s="14">
        <f>E10/E9</f>
        <v>1.0997780736795384</v>
      </c>
      <c r="H9" s="14">
        <f>IF(G9&lt;1,1,E10/E9*1.69-0.7)</f>
        <v>1.1586249445184198</v>
      </c>
      <c r="I9" s="14">
        <f t="shared" si="0"/>
        <v>7.3696261682242989E-3</v>
      </c>
      <c r="J9" s="14">
        <f t="shared" si="1"/>
        <v>3955.8865466827106</v>
      </c>
      <c r="S9" s="248">
        <f>AVERAGE(V9:AA9)</f>
        <v>35.390916566666668</v>
      </c>
      <c r="T9" s="14">
        <v>1999</v>
      </c>
      <c r="U9" s="361">
        <v>68.42</v>
      </c>
      <c r="V9" s="248">
        <v>19.1843906</v>
      </c>
      <c r="W9" s="248">
        <v>23.560070799999998</v>
      </c>
      <c r="X9" s="248">
        <v>31.011738099999999</v>
      </c>
      <c r="Y9" s="248">
        <v>37.082539400000002</v>
      </c>
      <c r="Z9" s="249">
        <v>47.479795299999999</v>
      </c>
      <c r="AA9" s="146">
        <v>54.026965199999999</v>
      </c>
      <c r="AB9" s="258">
        <v>80</v>
      </c>
      <c r="AC9" s="146">
        <f xml:space="preserve"> MIN(((ABS(AA9-X9)*60)*0.0239)/0.33, 100)</f>
        <v>100</v>
      </c>
      <c r="AD9" s="146">
        <f xml:space="preserve"> MIN(((ABS(AB9-Y9)*60)*0.0239)/AG9, 100)</f>
        <v>100</v>
      </c>
      <c r="AE9" s="248">
        <v>2.33</v>
      </c>
      <c r="AF9" s="248">
        <v>2.67</v>
      </c>
      <c r="AG9" s="366">
        <f>MIN((((AA9*60*1.12)-(V9*60*1.12))*AE9/100)/AC9,1)</f>
        <v>0.54555109605696017</v>
      </c>
      <c r="AH9" s="146">
        <f>Z9</f>
        <v>47.479795299999999</v>
      </c>
      <c r="AI9" s="361">
        <f>AQ9*0.3601+17.38</f>
        <v>34.412729999999996</v>
      </c>
      <c r="AJ9" s="146">
        <f t="shared" ref="AJ9:AJ23" si="2">Z9*5-(AY9*2*0.5)</f>
        <v>189.50835649999999</v>
      </c>
      <c r="AK9" s="146">
        <f t="shared" ref="AK9:AK26" si="3">80-AQ9</f>
        <v>32.700000000000003</v>
      </c>
      <c r="AL9" s="259">
        <f>AK9*0.5 + AM9*5</f>
        <v>-48.985326500000006</v>
      </c>
      <c r="AM9" s="146">
        <f>AR9-Z9</f>
        <v>-13.067065300000003</v>
      </c>
      <c r="AN9" s="264">
        <f>AY9*2</f>
        <v>95.781239999999997</v>
      </c>
      <c r="AO9" s="264">
        <f>MIN((AN9*0.3601+17.38),MAX(V9:AA9))</f>
        <v>51.870824524</v>
      </c>
      <c r="AP9" s="264">
        <f>AO9*$AP$2-(AN9*$AP$3)</f>
        <v>211.46350261999999</v>
      </c>
      <c r="AQ9" s="265">
        <v>47.3</v>
      </c>
      <c r="AR9" s="265">
        <f>AQ9*0.3601+17.38</f>
        <v>34.412729999999996</v>
      </c>
      <c r="AS9" s="265">
        <f>AR9*$AP2-(AQ9*$AP3)</f>
        <v>148.41364999999999</v>
      </c>
      <c r="AT9" s="362" t="s">
        <v>291</v>
      </c>
      <c r="AU9" s="14">
        <v>0.72399999999999998</v>
      </c>
      <c r="AV9" s="14">
        <v>0.86499999999999999</v>
      </c>
      <c r="AW9" s="14">
        <v>107</v>
      </c>
      <c r="AX9" s="14">
        <v>3.218249664</v>
      </c>
      <c r="AY9">
        <f>AX9*1000/1.12/60</f>
        <v>47.890619999999998</v>
      </c>
      <c r="AZ9" s="14">
        <f t="shared" ref="AZ9:AZ25" si="4">ABS(AY9-AA9)/AA9</f>
        <v>0.1135793057648924</v>
      </c>
      <c r="BA9" s="14">
        <f t="shared" ref="BA9:BA26" si="5">ABS(U9-AA9)/AA9</f>
        <v>0.26640465083905923</v>
      </c>
      <c r="BC9" s="29">
        <v>47.88</v>
      </c>
      <c r="BD9" s="31">
        <v>1999</v>
      </c>
      <c r="BE9" s="312">
        <f>BC9*1.2</f>
        <v>57.456000000000003</v>
      </c>
      <c r="BF9" s="14">
        <v>1999</v>
      </c>
      <c r="BG9" s="248">
        <f>(MAX(V9:AA9)-(MIN(V9:AA9)))</f>
        <v>34.842574599999999</v>
      </c>
      <c r="BS9" s="338">
        <v>1972</v>
      </c>
      <c r="BT9" s="344"/>
      <c r="BU9" s="345">
        <v>27.95</v>
      </c>
      <c r="BV9" s="338">
        <v>27.557500000000001</v>
      </c>
      <c r="BW9" s="338">
        <v>25.377500000000001</v>
      </c>
      <c r="BX9" s="338">
        <v>25.017499999999998</v>
      </c>
      <c r="BY9" s="338">
        <v>23.047499999999999</v>
      </c>
      <c r="BZ9" s="338">
        <v>21.84</v>
      </c>
      <c r="CB9" s="248">
        <f t="shared" ref="CB9:CB51" si="6">(MAX(BU9:BZ9)-(MIN(BU9:BZ9)))</f>
        <v>6.1099999999999994</v>
      </c>
    </row>
    <row r="10" spans="1:80">
      <c r="A10" s="14">
        <v>3</v>
      </c>
      <c r="B10" s="14">
        <v>502</v>
      </c>
      <c r="C10" s="14">
        <v>1999</v>
      </c>
      <c r="D10" s="14">
        <v>100</v>
      </c>
      <c r="E10" s="43">
        <v>0.86722999999999995</v>
      </c>
      <c r="F10" s="14">
        <v>107</v>
      </c>
      <c r="I10" s="14">
        <f t="shared" si="0"/>
        <v>8.1049532710280366E-3</v>
      </c>
      <c r="J10" s="14">
        <f t="shared" si="1"/>
        <v>4782.9915235696853</v>
      </c>
      <c r="K10" s="14">
        <f>((J10*0.0239)-(J9*0.0239))/0.5</f>
        <v>39.53561789519739</v>
      </c>
      <c r="S10" s="248">
        <f>AVERAGE(V10:AA10)</f>
        <v>37.028016650000005</v>
      </c>
      <c r="T10" s="14">
        <v>2000</v>
      </c>
      <c r="U10" s="361">
        <v>55.518749999999997</v>
      </c>
      <c r="V10" s="248">
        <v>24.206640199999999</v>
      </c>
      <c r="W10" s="248">
        <v>32.9565634</v>
      </c>
      <c r="X10" s="248">
        <v>36.154504899999999</v>
      </c>
      <c r="Y10" s="248">
        <v>41.573239000000001</v>
      </c>
      <c r="Z10" s="249">
        <v>47.880290199999997</v>
      </c>
      <c r="AA10" s="146">
        <v>39.396862200000001</v>
      </c>
      <c r="AB10" s="258">
        <v>80</v>
      </c>
      <c r="AC10" s="146">
        <f xml:space="preserve"> MIN(((ABS(AA10-X10)*60)*0.0239)/0.33, 100)</f>
        <v>14.089516267272735</v>
      </c>
      <c r="AD10" s="146">
        <f t="shared" ref="AD10:AD24" si="7" xml:space="preserve"> MIN(((ABS(AB10-Y10)*60)*0.0239)/AG10, 100)</f>
        <v>55.103975274000007</v>
      </c>
      <c r="AE10" s="248">
        <v>2.44</v>
      </c>
      <c r="AF10" s="248">
        <v>2.5299999999999998</v>
      </c>
      <c r="AG10" s="366">
        <f t="shared" ref="AG10:AG25" si="8">MIN((((AA10*60*1.12)-(V10*60*1.12))*AE10/100)/AC10,1)</f>
        <v>1</v>
      </c>
      <c r="AH10" s="146">
        <f>Z10</f>
        <v>47.880290199999997</v>
      </c>
      <c r="AI10" s="361">
        <f>AQ10*0.1802+28.018</f>
        <v>34.99174</v>
      </c>
      <c r="AJ10" s="146">
        <f t="shared" si="2"/>
        <v>189.76833099999999</v>
      </c>
      <c r="AK10" s="146">
        <f t="shared" si="3"/>
        <v>41.3</v>
      </c>
      <c r="AL10" s="259">
        <f t="shared" ref="AL10:AL26" si="9">AK10*0.5 + AM10*5</f>
        <v>-43.792750999999988</v>
      </c>
      <c r="AM10" s="146">
        <f t="shared" ref="AM10:AM26" si="10">AR10-Z10</f>
        <v>-12.888550199999997</v>
      </c>
      <c r="AN10" s="264">
        <f t="shared" ref="AN10:AN22" si="11">AY10*2</f>
        <v>99.266239999999996</v>
      </c>
      <c r="AO10" s="264">
        <f>MIN((AN10*0.1802+28.018),MAX(V10:AA10))</f>
        <v>45.905776447999997</v>
      </c>
      <c r="AP10" s="264">
        <f>AO10*$AP$2-(AN10*$AP$3)</f>
        <v>179.89576223999998</v>
      </c>
      <c r="AQ10" s="265">
        <v>38.700000000000003</v>
      </c>
      <c r="AR10" s="265">
        <f>AQ10*0.1802+28.018</f>
        <v>34.99174</v>
      </c>
      <c r="AS10" s="265">
        <f>AR10*$AP$2-(AQ10*$AP$3)</f>
        <v>155.6087</v>
      </c>
      <c r="AT10" s="362" t="s">
        <v>292</v>
      </c>
      <c r="AU10" s="14">
        <v>0.73</v>
      </c>
      <c r="AV10" s="14">
        <v>0.88500000000000001</v>
      </c>
      <c r="AW10" s="14">
        <v>127</v>
      </c>
      <c r="AX10" s="14">
        <v>3.3353456640000005</v>
      </c>
      <c r="AY10">
        <f t="shared" ref="AY10:AY22" si="12">AX10*1000/1.12/60</f>
        <v>49.633119999999998</v>
      </c>
      <c r="AZ10" s="14">
        <f t="shared" si="4"/>
        <v>0.25982418975488858</v>
      </c>
      <c r="BA10" s="14">
        <f t="shared" si="5"/>
        <v>0.40921755946340305</v>
      </c>
      <c r="BC10" s="29">
        <v>49.6</v>
      </c>
      <c r="BD10" s="31">
        <v>2000</v>
      </c>
      <c r="BE10" s="312">
        <f t="shared" ref="BE10:BE25" si="13">BC10*1.2</f>
        <v>59.519999999999996</v>
      </c>
      <c r="BF10" s="14">
        <v>2000</v>
      </c>
      <c r="BG10" s="248">
        <f t="shared" ref="BG10:BG26" si="14">(MAX(V10:AA10)-(MIN(V10:AA10)))</f>
        <v>23.673649999999999</v>
      </c>
      <c r="BS10" s="338">
        <v>1974</v>
      </c>
      <c r="BT10" s="344"/>
      <c r="BU10" s="338">
        <v>16.546749999999999</v>
      </c>
      <c r="BV10" s="338">
        <v>27.043500000000002</v>
      </c>
      <c r="BW10" s="345">
        <v>32.609499999999997</v>
      </c>
      <c r="BX10" s="338">
        <v>30.310500000000001</v>
      </c>
      <c r="BY10" s="338">
        <v>29.645</v>
      </c>
      <c r="BZ10" s="338">
        <v>27.79975</v>
      </c>
      <c r="CB10" s="248">
        <f t="shared" si="6"/>
        <v>16.062749999999998</v>
      </c>
    </row>
    <row r="11" spans="1:80">
      <c r="A11" s="14">
        <v>4</v>
      </c>
      <c r="B11" s="14">
        <v>502</v>
      </c>
      <c r="C11" s="14">
        <v>1999</v>
      </c>
      <c r="D11" s="14">
        <v>40</v>
      </c>
      <c r="E11" s="44">
        <v>0.75593999999999995</v>
      </c>
      <c r="F11" s="14">
        <v>107</v>
      </c>
      <c r="G11" s="14">
        <f>E12/E11</f>
        <v>1.1638886684128371</v>
      </c>
      <c r="H11" s="14">
        <f>IF(G11&lt;1,1,E12/E11*1.69-0.7)</f>
        <v>1.2669718496176947</v>
      </c>
      <c r="I11" s="14">
        <f t="shared" si="0"/>
        <v>7.0648598130841119E-3</v>
      </c>
      <c r="J11" s="14">
        <f t="shared" si="1"/>
        <v>3656.527994004517</v>
      </c>
      <c r="R11" s="31" t="s">
        <v>74</v>
      </c>
      <c r="S11" s="248">
        <f t="shared" ref="S11:S26" si="15">AVERAGE(V11:AA11)</f>
        <v>25.400118333333328</v>
      </c>
      <c r="T11" s="14">
        <v>2001</v>
      </c>
      <c r="U11" s="361">
        <v>51.477678571428569</v>
      </c>
      <c r="V11" s="256">
        <v>27.5221804</v>
      </c>
      <c r="W11" s="248">
        <v>22.608702399999999</v>
      </c>
      <c r="X11" s="257">
        <v>27.468674799999999</v>
      </c>
      <c r="Y11" s="248">
        <v>27.9365907</v>
      </c>
      <c r="Z11" s="248">
        <v>25.700200800000001</v>
      </c>
      <c r="AA11" s="146">
        <v>21.164360899999998</v>
      </c>
      <c r="AB11" s="258">
        <v>0</v>
      </c>
      <c r="AC11" s="146">
        <f t="shared" ref="AC11:AC24" si="16" xml:space="preserve"> MIN(((ABS(AA11-X11)*60)*0.0239)/0.33, 100)</f>
        <v>27.395109492727276</v>
      </c>
      <c r="AD11" s="146">
        <f t="shared" si="7"/>
        <v>-109.30757700776594</v>
      </c>
      <c r="AE11" s="248">
        <v>2.35</v>
      </c>
      <c r="AF11" s="248">
        <v>1.76</v>
      </c>
      <c r="AG11" s="366">
        <f t="shared" si="8"/>
        <v>-0.36649857366204169</v>
      </c>
      <c r="AH11" s="146">
        <f>V11</f>
        <v>27.5221804</v>
      </c>
      <c r="AI11" s="361">
        <f>AQ11*-0.0315+26.95</f>
        <v>26.95</v>
      </c>
      <c r="AJ11" s="146">
        <f t="shared" si="2"/>
        <v>80.179763999999992</v>
      </c>
      <c r="AK11" s="146">
        <f t="shared" si="3"/>
        <v>80</v>
      </c>
      <c r="AL11" s="259">
        <f t="shared" si="9"/>
        <v>46.248995999999991</v>
      </c>
      <c r="AM11" s="146">
        <f t="shared" si="10"/>
        <v>1.2497991999999982</v>
      </c>
      <c r="AN11" s="264">
        <f t="shared" si="11"/>
        <v>96.642480000000006</v>
      </c>
      <c r="AO11" s="264">
        <f>MIN((AN11*-0.0315+26.95),MAX(V11:AA11))</f>
        <v>23.90576188</v>
      </c>
      <c r="AP11" s="264">
        <f t="shared" ref="AP11:AP24" si="17">AO11*$AP$2-(AN11*$AP$3)</f>
        <v>71.207569399999997</v>
      </c>
      <c r="AQ11" s="265">
        <v>0</v>
      </c>
      <c r="AR11" s="265">
        <f>AQ11*-0.0315+26.95</f>
        <v>26.95</v>
      </c>
      <c r="AS11" s="265">
        <f t="shared" ref="AS11:AS25" si="18">AR11*$AP$2-(AQ11*$AP$3)</f>
        <v>134.75</v>
      </c>
      <c r="AT11" s="362" t="s">
        <v>293</v>
      </c>
      <c r="AU11" s="14">
        <v>0.31</v>
      </c>
      <c r="AV11" s="14">
        <v>0.27400000000000002</v>
      </c>
      <c r="AW11" s="14">
        <v>55</v>
      </c>
      <c r="AX11" s="14">
        <v>3.2471873280000003</v>
      </c>
      <c r="AY11">
        <f t="shared" si="12"/>
        <v>48.321240000000003</v>
      </c>
      <c r="AZ11" s="14">
        <f t="shared" si="4"/>
        <v>1.283141939806933</v>
      </c>
      <c r="BA11" s="14">
        <f t="shared" si="5"/>
        <v>1.4322812682441346</v>
      </c>
      <c r="BC11" s="29">
        <v>48.31</v>
      </c>
      <c r="BD11" s="31">
        <v>2001</v>
      </c>
      <c r="BE11" s="312">
        <f t="shared" si="13"/>
        <v>57.972000000000001</v>
      </c>
      <c r="BF11" s="14">
        <v>2001</v>
      </c>
      <c r="BG11" s="248">
        <f t="shared" si="14"/>
        <v>6.7722298000000016</v>
      </c>
      <c r="BS11" s="338">
        <v>1975</v>
      </c>
      <c r="BT11" s="344"/>
      <c r="BU11" s="338">
        <v>26.861999999999998</v>
      </c>
      <c r="BV11" s="338">
        <v>34.878250000000001</v>
      </c>
      <c r="BW11" s="338">
        <v>39.718249999999998</v>
      </c>
      <c r="BX11" s="338">
        <v>46.857250000000001</v>
      </c>
      <c r="BY11" s="345">
        <v>51.27375</v>
      </c>
      <c r="BZ11" s="338">
        <v>50.547750000000001</v>
      </c>
      <c r="CB11" s="248">
        <f t="shared" si="6"/>
        <v>24.411750000000001</v>
      </c>
    </row>
    <row r="12" spans="1:80">
      <c r="A12" s="14">
        <v>4</v>
      </c>
      <c r="B12" s="14">
        <v>502</v>
      </c>
      <c r="C12" s="14">
        <v>1999</v>
      </c>
      <c r="D12" s="14">
        <v>100</v>
      </c>
      <c r="E12" s="45">
        <v>0.87983</v>
      </c>
      <c r="F12" s="14">
        <v>107</v>
      </c>
      <c r="I12" s="14">
        <f t="shared" si="0"/>
        <v>8.2227102803738312E-3</v>
      </c>
      <c r="J12" s="14">
        <f t="shared" si="1"/>
        <v>4930.6511197737518</v>
      </c>
      <c r="K12" s="14">
        <f>((J12*0.0239)-(J11*0.0239))/0.5</f>
        <v>60.903085411769439</v>
      </c>
      <c r="L12" s="14">
        <f>AVERAGE(E5,E7, E9, E11)</f>
        <v>0.72462249999999995</v>
      </c>
      <c r="M12" s="14">
        <f>AVERAGE(E6,E8,E10, E12)</f>
        <v>0.8656950000000001</v>
      </c>
      <c r="N12" s="14">
        <v>63.68</v>
      </c>
      <c r="O12" s="14">
        <f>AVERAGE(H5,H7,H9,H11)</f>
        <v>1.3388031014282533</v>
      </c>
      <c r="P12" s="14">
        <f>AVERAGE(J5,J7,J9,J11)</f>
        <v>3434.4206080865229</v>
      </c>
      <c r="Q12" s="14">
        <f>(P12/1.12/60)*O12</f>
        <v>68.42281193028785</v>
      </c>
      <c r="S12" s="248">
        <f t="shared" si="15"/>
        <v>43.727166916666668</v>
      </c>
      <c r="T12" s="14">
        <v>2002</v>
      </c>
      <c r="U12" s="361">
        <v>55.268749999999997</v>
      </c>
      <c r="V12" s="248">
        <v>36.398688800000002</v>
      </c>
      <c r="W12" s="248">
        <v>46.799952099999999</v>
      </c>
      <c r="X12" s="249">
        <v>48.093073199999999</v>
      </c>
      <c r="Y12" s="248">
        <v>44.606480300000001</v>
      </c>
      <c r="Z12" s="248">
        <v>42.549199899999998</v>
      </c>
      <c r="AA12" s="146">
        <v>43.915607199999997</v>
      </c>
      <c r="AB12" s="258">
        <v>20</v>
      </c>
      <c r="AC12" s="146">
        <f t="shared" si="16"/>
        <v>18.15298861818183</v>
      </c>
      <c r="AD12" s="146">
        <f t="shared" si="7"/>
        <v>53.5043791133685</v>
      </c>
      <c r="AE12" s="248">
        <v>2.37</v>
      </c>
      <c r="AF12" s="248">
        <v>2.89</v>
      </c>
      <c r="AG12" s="366">
        <f t="shared" si="8"/>
        <v>0.65949167778275541</v>
      </c>
      <c r="AH12" s="146">
        <f>X12</f>
        <v>48.093073199999999</v>
      </c>
      <c r="AI12" s="361">
        <f>AQ12*0.0305+42.202</f>
        <v>42.201999999999998</v>
      </c>
      <c r="AJ12" s="146">
        <f t="shared" si="2"/>
        <v>167.94445949999999</v>
      </c>
      <c r="AK12" s="146">
        <f t="shared" si="3"/>
        <v>80</v>
      </c>
      <c r="AL12" s="259">
        <f t="shared" si="9"/>
        <v>38.264000500000002</v>
      </c>
      <c r="AM12" s="146">
        <f t="shared" si="10"/>
        <v>-0.34719989999999967</v>
      </c>
      <c r="AN12" s="264">
        <f t="shared" si="11"/>
        <v>89.603080000000006</v>
      </c>
      <c r="AO12" s="264">
        <f>MIN((AN12*0.0305+42.202),MAX(V12:AA12))</f>
        <v>44.934893939999995</v>
      </c>
      <c r="AP12" s="264">
        <f t="shared" si="17"/>
        <v>179.87292969999999</v>
      </c>
      <c r="AQ12" s="265">
        <v>0</v>
      </c>
      <c r="AR12" s="265">
        <f>AQ12*0.0305+42.202</f>
        <v>42.201999999999998</v>
      </c>
      <c r="AS12" s="265">
        <f t="shared" si="18"/>
        <v>211.01</v>
      </c>
      <c r="AT12" s="362" t="s">
        <v>294</v>
      </c>
      <c r="AU12" s="14">
        <v>0.39600000000000002</v>
      </c>
      <c r="AV12" s="14">
        <v>0.372</v>
      </c>
      <c r="AW12" s="14">
        <v>66</v>
      </c>
      <c r="AX12" s="14">
        <v>3.0106634880000001</v>
      </c>
      <c r="AY12">
        <f t="shared" si="12"/>
        <v>44.801540000000003</v>
      </c>
      <c r="AZ12" s="14">
        <f t="shared" si="4"/>
        <v>2.0173529560124269E-2</v>
      </c>
      <c r="BA12" s="14">
        <f t="shared" si="5"/>
        <v>0.25852182228280796</v>
      </c>
      <c r="BC12" s="29">
        <v>44.79</v>
      </c>
      <c r="BD12" s="31">
        <v>2002</v>
      </c>
      <c r="BE12" s="312">
        <f t="shared" si="13"/>
        <v>53.747999999999998</v>
      </c>
      <c r="BF12" s="14">
        <v>2002</v>
      </c>
      <c r="BG12" s="248">
        <f t="shared" si="14"/>
        <v>11.694384399999997</v>
      </c>
      <c r="BS12" s="338">
        <v>1976</v>
      </c>
      <c r="BT12" s="344"/>
      <c r="BU12" s="338">
        <v>23.262250000000002</v>
      </c>
      <c r="BV12" s="338">
        <v>27.497250000000001</v>
      </c>
      <c r="BW12" s="338">
        <v>32.064999999999998</v>
      </c>
      <c r="BX12" s="338">
        <v>40.111499999999999</v>
      </c>
      <c r="BY12" s="338">
        <v>44.588500000000003</v>
      </c>
      <c r="BZ12" s="345">
        <v>46.736249999999998</v>
      </c>
      <c r="CB12" s="248">
        <f t="shared" si="6"/>
        <v>23.473999999999997</v>
      </c>
    </row>
    <row r="13" spans="1:80">
      <c r="A13" s="14">
        <v>1</v>
      </c>
      <c r="B13" s="14">
        <v>502</v>
      </c>
      <c r="C13" s="14">
        <v>2000</v>
      </c>
      <c r="D13" s="14">
        <v>40</v>
      </c>
      <c r="E13" s="46">
        <v>0.64161000000000001</v>
      </c>
      <c r="F13" s="14">
        <v>127</v>
      </c>
      <c r="G13" s="14">
        <f>E14/E13</f>
        <v>1.3674506320038653</v>
      </c>
      <c r="H13" s="14">
        <f>IF(G13&lt;1,1,E14/E13*1.69-0.7)</f>
        <v>1.6109915680865325</v>
      </c>
      <c r="I13" s="14">
        <f t="shared" si="0"/>
        <v>5.0520472440944882E-3</v>
      </c>
      <c r="J13" s="14">
        <f t="shared" si="1"/>
        <v>2174.5154461530251</v>
      </c>
      <c r="S13" s="248">
        <f t="shared" si="15"/>
        <v>69.238376516666662</v>
      </c>
      <c r="T13" s="14">
        <v>2003</v>
      </c>
      <c r="U13" s="361">
        <v>91.871279761904759</v>
      </c>
      <c r="V13" s="248">
        <v>39.633955800000003</v>
      </c>
      <c r="W13" s="248">
        <v>54.712842999999999</v>
      </c>
      <c r="X13" s="248">
        <v>67.785823199999996</v>
      </c>
      <c r="Y13" s="248">
        <v>75.740281999999993</v>
      </c>
      <c r="Z13" s="249">
        <v>89.228277399999996</v>
      </c>
      <c r="AA13" s="146">
        <v>88.329077699999999</v>
      </c>
      <c r="AB13" s="258">
        <v>80</v>
      </c>
      <c r="AC13" s="146">
        <f t="shared" si="16"/>
        <v>89.269778645454565</v>
      </c>
      <c r="AD13" s="146">
        <f t="shared" si="7"/>
        <v>7.5745536685274777</v>
      </c>
      <c r="AE13" s="248">
        <v>2.2000000000000002</v>
      </c>
      <c r="AF13" s="248">
        <v>4.9800000000000004</v>
      </c>
      <c r="AG13" s="366">
        <f t="shared" si="8"/>
        <v>0.80644165706829207</v>
      </c>
      <c r="AH13" s="146">
        <f>Z13</f>
        <v>89.228277399999996</v>
      </c>
      <c r="AI13" s="361">
        <f>AQ13*0.5071+43.883</f>
        <v>58.893160000000002</v>
      </c>
      <c r="AJ13" s="146">
        <f t="shared" si="2"/>
        <v>403.190247</v>
      </c>
      <c r="AK13" s="146">
        <f t="shared" si="3"/>
        <v>50.4</v>
      </c>
      <c r="AL13" s="259">
        <f t="shared" si="9"/>
        <v>-126.47558699999998</v>
      </c>
      <c r="AM13" s="146">
        <f t="shared" si="10"/>
        <v>-30.335117399999994</v>
      </c>
      <c r="AN13" s="264">
        <f t="shared" si="11"/>
        <v>85.90227999999999</v>
      </c>
      <c r="AO13" s="264">
        <f>MIN((AN13*0.5071+43.883),MAX(V13:AA13))</f>
        <v>87.444046187999987</v>
      </c>
      <c r="AP13" s="264">
        <f t="shared" si="17"/>
        <v>394.26909093999996</v>
      </c>
      <c r="AQ13" s="265">
        <v>29.6</v>
      </c>
      <c r="AR13" s="265">
        <f>AQ13*0.5071+43.883</f>
        <v>58.893160000000002</v>
      </c>
      <c r="AS13" s="265">
        <f t="shared" si="18"/>
        <v>279.66579999999999</v>
      </c>
      <c r="AT13" s="362" t="s">
        <v>295</v>
      </c>
      <c r="AU13" s="14">
        <v>0.751</v>
      </c>
      <c r="AV13" s="14">
        <v>0.81599999999999995</v>
      </c>
      <c r="AW13" s="14">
        <v>90</v>
      </c>
      <c r="AX13" s="14">
        <v>2.886316608</v>
      </c>
      <c r="AY13">
        <f t="shared" si="12"/>
        <v>42.951139999999995</v>
      </c>
      <c r="AZ13" s="14">
        <f t="shared" si="4"/>
        <v>0.5137372525740751</v>
      </c>
      <c r="BA13" s="14">
        <f t="shared" si="5"/>
        <v>4.0102332710134934E-2</v>
      </c>
      <c r="BC13" s="29">
        <v>42.95</v>
      </c>
      <c r="BD13" s="31">
        <v>2003</v>
      </c>
      <c r="BE13" s="312">
        <f t="shared" si="13"/>
        <v>51.54</v>
      </c>
      <c r="BF13" s="14">
        <v>2003</v>
      </c>
      <c r="BG13" s="248">
        <f t="shared" si="14"/>
        <v>49.594321599999994</v>
      </c>
      <c r="BS13" s="338">
        <v>1977</v>
      </c>
      <c r="BT13" s="344"/>
      <c r="BU13" s="338">
        <v>16.97025</v>
      </c>
      <c r="BV13" s="338">
        <v>26.861999999999998</v>
      </c>
      <c r="BW13" s="346">
        <v>28.1325</v>
      </c>
      <c r="BX13" s="338">
        <v>28.737500000000001</v>
      </c>
      <c r="BY13" s="347">
        <v>29.493749999999999</v>
      </c>
      <c r="BZ13" s="338">
        <v>28.828250000000001</v>
      </c>
      <c r="CB13" s="248">
        <f t="shared" si="6"/>
        <v>12.523499999999999</v>
      </c>
    </row>
    <row r="14" spans="1:80">
      <c r="A14" s="14">
        <v>1</v>
      </c>
      <c r="B14" s="14">
        <v>502</v>
      </c>
      <c r="C14" s="14">
        <v>2000</v>
      </c>
      <c r="D14" s="14">
        <v>100</v>
      </c>
      <c r="E14" s="47">
        <v>0.87736999999999998</v>
      </c>
      <c r="F14" s="14">
        <v>127</v>
      </c>
      <c r="I14" s="14">
        <f t="shared" si="0"/>
        <v>6.9084251968503938E-3</v>
      </c>
      <c r="J14" s="14">
        <f t="shared" si="1"/>
        <v>3511.7786384925171</v>
      </c>
      <c r="K14" s="14">
        <f>((J14*0.0239)-(J13*0.0239))/0.5</f>
        <v>63.921180593827728</v>
      </c>
      <c r="S14" s="248">
        <f t="shared" si="15"/>
        <v>42.614665916666667</v>
      </c>
      <c r="T14" s="14">
        <v>2004</v>
      </c>
      <c r="U14" s="361">
        <v>43.772470238095231</v>
      </c>
      <c r="V14" s="248">
        <v>20.040624999999999</v>
      </c>
      <c r="W14" s="248">
        <v>28.862004599999999</v>
      </c>
      <c r="X14" s="248">
        <v>36.092492399999998</v>
      </c>
      <c r="Y14" s="249">
        <v>53.767530499999999</v>
      </c>
      <c r="Z14" s="248">
        <v>56.225343000000002</v>
      </c>
      <c r="AA14" s="146">
        <v>60.7</v>
      </c>
      <c r="AB14" s="258">
        <v>60</v>
      </c>
      <c r="AC14" s="146">
        <f t="shared" si="16"/>
        <v>100</v>
      </c>
      <c r="AD14" s="146">
        <f t="shared" si="7"/>
        <v>13.572576526259729</v>
      </c>
      <c r="AE14" s="248">
        <v>2.41</v>
      </c>
      <c r="AF14" s="248">
        <v>3.34</v>
      </c>
      <c r="AG14" s="366">
        <f t="shared" si="8"/>
        <v>0.65848671000000014</v>
      </c>
      <c r="AH14" s="146">
        <f>Y14</f>
        <v>53.767530499999999</v>
      </c>
      <c r="AI14" s="361">
        <f>AQ14*0.4329+20.96</f>
        <v>20.96</v>
      </c>
      <c r="AJ14" s="146">
        <f t="shared" si="2"/>
        <v>231.76011499999998</v>
      </c>
      <c r="AK14" s="146">
        <f t="shared" si="3"/>
        <v>80</v>
      </c>
      <c r="AL14" s="259">
        <f t="shared" si="9"/>
        <v>-136.32671500000001</v>
      </c>
      <c r="AM14" s="146">
        <f t="shared" si="10"/>
        <v>-35.265343000000001</v>
      </c>
      <c r="AN14" s="264">
        <f t="shared" si="11"/>
        <v>98.733199999999982</v>
      </c>
      <c r="AO14" s="264">
        <f>MIN((AN14*0.4329+20.96),MAX(V14:AA14))</f>
        <v>60.7</v>
      </c>
      <c r="AP14" s="264">
        <f t="shared" si="17"/>
        <v>254.13339999999999</v>
      </c>
      <c r="AQ14" s="265">
        <v>0</v>
      </c>
      <c r="AR14" s="265">
        <f>AQ14*0.4329+20.96</f>
        <v>20.96</v>
      </c>
      <c r="AS14" s="265">
        <f t="shared" si="18"/>
        <v>104.80000000000001</v>
      </c>
      <c r="AT14" s="362" t="s">
        <v>299</v>
      </c>
      <c r="AU14" s="14">
        <v>0.65900000000000003</v>
      </c>
      <c r="AV14" s="14">
        <v>0.58299999999999996</v>
      </c>
      <c r="AW14" s="14">
        <v>123</v>
      </c>
      <c r="AX14" s="14">
        <v>3.3174355200000001</v>
      </c>
      <c r="AY14">
        <f t="shared" si="12"/>
        <v>49.366599999999991</v>
      </c>
      <c r="AZ14" s="14">
        <f t="shared" si="4"/>
        <v>0.18671169686985192</v>
      </c>
      <c r="BA14" s="14">
        <f t="shared" si="5"/>
        <v>0.27887198948772274</v>
      </c>
      <c r="BC14" s="29">
        <v>49.4</v>
      </c>
      <c r="BD14" s="31">
        <v>2004</v>
      </c>
      <c r="BE14" s="312">
        <f t="shared" si="13"/>
        <v>59.279999999999994</v>
      </c>
      <c r="BF14" s="14">
        <v>2004</v>
      </c>
      <c r="BG14" s="248">
        <f t="shared" si="14"/>
        <v>40.659375000000004</v>
      </c>
      <c r="BS14" s="338">
        <v>1978</v>
      </c>
      <c r="BT14" s="344"/>
      <c r="BU14" s="338">
        <v>20.721250000000001</v>
      </c>
      <c r="BV14" s="338">
        <v>26.28725</v>
      </c>
      <c r="BW14" s="338">
        <v>33.637999999999998</v>
      </c>
      <c r="BX14" s="338">
        <v>39.688000000000002</v>
      </c>
      <c r="BY14" s="345">
        <v>44.346499999999999</v>
      </c>
      <c r="BZ14" s="338">
        <v>38.568750000000001</v>
      </c>
      <c r="CB14" s="248">
        <f t="shared" si="6"/>
        <v>23.625249999999998</v>
      </c>
    </row>
    <row r="15" spans="1:80">
      <c r="A15" s="14">
        <v>2</v>
      </c>
      <c r="B15" s="14">
        <v>502</v>
      </c>
      <c r="C15" s="14">
        <v>2000</v>
      </c>
      <c r="D15" s="14">
        <v>40</v>
      </c>
      <c r="E15" s="48">
        <v>0.71472000000000002</v>
      </c>
      <c r="F15" s="14">
        <v>127</v>
      </c>
      <c r="G15" s="14">
        <f>E16/E15</f>
        <v>1.2392965077233042</v>
      </c>
      <c r="H15" s="14">
        <f>IF(G15&lt;1,1,E16/E15*1.69-0.7)</f>
        <v>1.3944110980523841</v>
      </c>
      <c r="I15" s="14">
        <f t="shared" si="0"/>
        <v>5.6277165354330708E-3</v>
      </c>
      <c r="J15" s="14">
        <f t="shared" si="1"/>
        <v>2522.9873792476551</v>
      </c>
      <c r="S15" s="248">
        <f t="shared" si="15"/>
        <v>34.270861150000002</v>
      </c>
      <c r="T15" s="14">
        <v>2005</v>
      </c>
      <c r="U15" s="361">
        <v>53.04285714285713</v>
      </c>
      <c r="V15" s="248">
        <v>23.916775000000001</v>
      </c>
      <c r="W15" s="248">
        <v>28.694932099999999</v>
      </c>
      <c r="X15" s="248">
        <v>33.319544299999997</v>
      </c>
      <c r="Y15" s="249">
        <v>38.118406299999997</v>
      </c>
      <c r="Z15" s="248">
        <v>38.795962899999999</v>
      </c>
      <c r="AA15" s="146">
        <v>42.7795463</v>
      </c>
      <c r="AB15" s="258">
        <v>60</v>
      </c>
      <c r="AC15" s="146">
        <f t="shared" si="16"/>
        <v>41.108008690909102</v>
      </c>
      <c r="AD15" s="146">
        <f t="shared" si="7"/>
        <v>44.631853356899683</v>
      </c>
      <c r="AE15" s="248">
        <v>2.2799999999999998</v>
      </c>
      <c r="AF15" s="248">
        <v>2.42</v>
      </c>
      <c r="AG15" s="366">
        <f t="shared" si="8"/>
        <v>0.70304509012618044</v>
      </c>
      <c r="AH15" s="146">
        <f>Y15</f>
        <v>38.118406299999997</v>
      </c>
      <c r="AI15" s="361">
        <f>AQ15*0.1849+25.027</f>
        <v>30.111750000000001</v>
      </c>
      <c r="AJ15" s="146">
        <f t="shared" si="2"/>
        <v>143.25959449999999</v>
      </c>
      <c r="AK15" s="146">
        <f t="shared" si="3"/>
        <v>52.5</v>
      </c>
      <c r="AL15" s="259">
        <f t="shared" si="9"/>
        <v>-17.171064499999993</v>
      </c>
      <c r="AM15" s="146">
        <f t="shared" si="10"/>
        <v>-8.6842128999999986</v>
      </c>
      <c r="AN15" s="264">
        <f t="shared" si="11"/>
        <v>101.44044</v>
      </c>
      <c r="AO15" s="264">
        <f>MIN((AN15*0.1849+25.027),MAX(V15:AA15))</f>
        <v>42.7795463</v>
      </c>
      <c r="AP15" s="264">
        <f t="shared" si="17"/>
        <v>163.17751149999998</v>
      </c>
      <c r="AQ15" s="265">
        <v>27.5</v>
      </c>
      <c r="AR15" s="265">
        <f>AQ15*0.1849+25.027</f>
        <v>30.111750000000001</v>
      </c>
      <c r="AS15" s="265">
        <f t="shared" si="18"/>
        <v>136.80875</v>
      </c>
      <c r="AT15" s="362" t="s">
        <v>296</v>
      </c>
      <c r="AU15" s="14">
        <v>0.68899999999999995</v>
      </c>
      <c r="AV15" s="14">
        <v>0.78900000000000003</v>
      </c>
      <c r="AW15" s="14">
        <v>116</v>
      </c>
      <c r="AX15" s="14">
        <v>3.4083987840000001</v>
      </c>
      <c r="AY15">
        <f t="shared" si="12"/>
        <v>50.720219999999998</v>
      </c>
      <c r="AZ15" s="14">
        <f t="shared" si="4"/>
        <v>0.1856184645885316</v>
      </c>
      <c r="BA15" s="14">
        <f t="shared" si="5"/>
        <v>0.23991163372523028</v>
      </c>
      <c r="BC15" s="29">
        <v>50.7</v>
      </c>
      <c r="BD15" s="31">
        <v>2005</v>
      </c>
      <c r="BE15" s="312">
        <f t="shared" si="13"/>
        <v>60.84</v>
      </c>
      <c r="BF15" s="14">
        <v>2005</v>
      </c>
      <c r="BG15" s="248">
        <f t="shared" si="14"/>
        <v>18.862771299999999</v>
      </c>
      <c r="BS15" s="338">
        <v>1979</v>
      </c>
      <c r="BT15" s="344"/>
      <c r="BU15" s="338">
        <v>37.674999999999997</v>
      </c>
      <c r="BV15" s="345">
        <v>44.68</v>
      </c>
      <c r="BW15" s="338">
        <v>35.807499999999997</v>
      </c>
      <c r="BX15" s="338">
        <v>38.357500000000002</v>
      </c>
      <c r="BY15" s="338">
        <v>42.177500000000002</v>
      </c>
      <c r="BZ15" s="338">
        <v>39.582500000000003</v>
      </c>
      <c r="CB15" s="248">
        <f t="shared" si="6"/>
        <v>8.8725000000000023</v>
      </c>
    </row>
    <row r="16" spans="1:80">
      <c r="A16" s="14">
        <v>2</v>
      </c>
      <c r="B16" s="14">
        <v>502</v>
      </c>
      <c r="C16" s="14">
        <v>2000</v>
      </c>
      <c r="D16" s="14">
        <v>100</v>
      </c>
      <c r="E16" s="49">
        <v>0.88575000000000004</v>
      </c>
      <c r="F16" s="14">
        <v>127</v>
      </c>
      <c r="I16" s="14">
        <f t="shared" si="0"/>
        <v>6.9744094488188978E-3</v>
      </c>
      <c r="J16" s="14">
        <f t="shared" si="1"/>
        <v>3572.1218593883973</v>
      </c>
      <c r="K16" s="14">
        <f>((J16*0.0239)-(J15*0.0239))/0.5</f>
        <v>50.148628150727475</v>
      </c>
      <c r="S16" s="248">
        <f t="shared" si="15"/>
        <v>38.47539905</v>
      </c>
      <c r="T16" s="14">
        <v>2006</v>
      </c>
      <c r="U16" s="361">
        <v>42.739583333333336</v>
      </c>
      <c r="V16" s="248">
        <v>34.4634754</v>
      </c>
      <c r="W16" s="248">
        <v>38.460653600000001</v>
      </c>
      <c r="X16" s="249">
        <v>43.103391000000002</v>
      </c>
      <c r="Y16" s="248">
        <v>33.828997100000002</v>
      </c>
      <c r="Z16" s="248">
        <v>40.2958772</v>
      </c>
      <c r="AA16" s="146">
        <v>40.700000000000003</v>
      </c>
      <c r="AB16" s="258">
        <v>40</v>
      </c>
      <c r="AC16" s="146">
        <f t="shared" si="16"/>
        <v>10.443826345454543</v>
      </c>
      <c r="AD16" s="146">
        <f t="shared" si="7"/>
        <v>10.551309076812803</v>
      </c>
      <c r="AE16" s="248">
        <v>2.09</v>
      </c>
      <c r="AF16" s="248">
        <v>2.64</v>
      </c>
      <c r="AG16" s="366">
        <f t="shared" si="8"/>
        <v>0.83868438448521399</v>
      </c>
      <c r="AH16" s="146">
        <f>X16</f>
        <v>43.103391000000002</v>
      </c>
      <c r="AI16" s="361">
        <f>AQ16*0.0392+36.517</f>
        <v>36.517000000000003</v>
      </c>
      <c r="AJ16" s="146">
        <f t="shared" si="2"/>
        <v>150.08264600000001</v>
      </c>
      <c r="AK16" s="146">
        <f t="shared" si="3"/>
        <v>80</v>
      </c>
      <c r="AL16" s="259">
        <f t="shared" si="9"/>
        <v>21.105614000000017</v>
      </c>
      <c r="AM16" s="146">
        <f t="shared" si="10"/>
        <v>-3.7788771999999966</v>
      </c>
      <c r="AN16" s="264">
        <f t="shared" si="11"/>
        <v>102.79348</v>
      </c>
      <c r="AO16" s="264">
        <f>MIN((AN16*0.0392+36.517),MAX(V16:AA16))</f>
        <v>40.546504416000005</v>
      </c>
      <c r="AP16" s="264">
        <f t="shared" si="17"/>
        <v>151.33578208000003</v>
      </c>
      <c r="AQ16" s="265">
        <v>0</v>
      </c>
      <c r="AR16" s="265">
        <f>AQ16*0.0392+36.517</f>
        <v>36.517000000000003</v>
      </c>
      <c r="AS16" s="265">
        <f t="shared" si="18"/>
        <v>182.58500000000001</v>
      </c>
      <c r="AT16" s="362" t="s">
        <v>297</v>
      </c>
      <c r="AU16" s="14">
        <v>0.57999999999999996</v>
      </c>
      <c r="AV16" s="14">
        <v>0.56200000000000006</v>
      </c>
      <c r="AW16" s="14">
        <v>105</v>
      </c>
      <c r="AX16" s="14">
        <v>3.4538609280000006</v>
      </c>
      <c r="AY16">
        <f t="shared" si="12"/>
        <v>51.396740000000001</v>
      </c>
      <c r="AZ16" s="14">
        <f t="shared" si="4"/>
        <v>0.26281916461916455</v>
      </c>
      <c r="BA16" s="14">
        <f t="shared" si="5"/>
        <v>5.01126126126126E-2</v>
      </c>
      <c r="BC16" s="29">
        <v>51.4</v>
      </c>
      <c r="BD16" s="31">
        <v>2006</v>
      </c>
      <c r="BE16" s="312">
        <f t="shared" si="13"/>
        <v>61.679999999999993</v>
      </c>
      <c r="BF16" s="14">
        <v>2006</v>
      </c>
      <c r="BG16" s="248">
        <f t="shared" si="14"/>
        <v>9.2743938999999997</v>
      </c>
      <c r="BS16" s="338">
        <v>1980</v>
      </c>
      <c r="BT16" s="344"/>
      <c r="BU16" s="338">
        <v>20.842500000000001</v>
      </c>
      <c r="BV16" s="338">
        <v>28.405000000000001</v>
      </c>
      <c r="BW16" s="338">
        <v>37.417499999999997</v>
      </c>
      <c r="BX16" s="338">
        <v>52.302500000000002</v>
      </c>
      <c r="BY16" s="345">
        <v>60.712499999999999</v>
      </c>
      <c r="BZ16" s="338">
        <v>55.297499999999999</v>
      </c>
      <c r="CB16" s="248">
        <f t="shared" si="6"/>
        <v>39.869999999999997</v>
      </c>
    </row>
    <row r="17" spans="1:101">
      <c r="A17" s="14">
        <v>3</v>
      </c>
      <c r="B17" s="14">
        <v>502</v>
      </c>
      <c r="C17" s="14">
        <v>2000</v>
      </c>
      <c r="D17" s="14">
        <v>40</v>
      </c>
      <c r="E17" s="50">
        <v>0.76922999999999997</v>
      </c>
      <c r="F17" s="14">
        <v>127</v>
      </c>
      <c r="G17" s="14">
        <f>E18/E17</f>
        <v>1.1539331539331539</v>
      </c>
      <c r="H17" s="14">
        <f>IF(G17&lt;1,1,E18/E17*1.69-0.7)</f>
        <v>1.2501470301470301</v>
      </c>
      <c r="I17" s="14">
        <f t="shared" si="0"/>
        <v>6.0569291338582673E-3</v>
      </c>
      <c r="J17" s="14">
        <f t="shared" si="1"/>
        <v>2818.673432545897</v>
      </c>
      <c r="S17" s="248">
        <f t="shared" si="15"/>
        <v>46.15291666666667</v>
      </c>
      <c r="T17" s="14">
        <v>2007</v>
      </c>
      <c r="U17" s="361">
        <v>55.483326724632278</v>
      </c>
      <c r="V17" s="248">
        <v>38.729999999999997</v>
      </c>
      <c r="W17" s="249">
        <v>47.262500000000003</v>
      </c>
      <c r="X17" s="248">
        <v>51.732500000000002</v>
      </c>
      <c r="Y17" s="248">
        <v>46.542499999999997</v>
      </c>
      <c r="Z17" s="248">
        <v>42.35</v>
      </c>
      <c r="AA17" s="146">
        <v>50.3</v>
      </c>
      <c r="AB17" s="258">
        <v>20</v>
      </c>
      <c r="AC17" s="146">
        <f t="shared" si="16"/>
        <v>6.224863636363656</v>
      </c>
      <c r="AD17" s="146">
        <f t="shared" si="7"/>
        <v>38.061944999999994</v>
      </c>
      <c r="AE17" s="248">
        <v>2.08</v>
      </c>
      <c r="AF17" s="248">
        <v>2.98</v>
      </c>
      <c r="AG17" s="366">
        <f t="shared" si="8"/>
        <v>1</v>
      </c>
      <c r="AH17" s="146">
        <f>W17</f>
        <v>47.262500000000003</v>
      </c>
      <c r="AI17" s="361">
        <f>AQ17*0.0542+43.444</f>
        <v>44.349140000000006</v>
      </c>
      <c r="AJ17" s="146">
        <f t="shared" si="2"/>
        <v>156.44318000000001</v>
      </c>
      <c r="AK17" s="146">
        <f t="shared" si="3"/>
        <v>63.3</v>
      </c>
      <c r="AL17" s="259">
        <f t="shared" si="9"/>
        <v>41.645700000000019</v>
      </c>
      <c r="AM17" s="146">
        <f t="shared" si="10"/>
        <v>1.9991400000000041</v>
      </c>
      <c r="AN17" s="264">
        <f>AY17*2</f>
        <v>110.61363999999999</v>
      </c>
      <c r="AO17" s="264">
        <f>MIN((AN17*0.0542+43.444),MAX(V17:AA17))</f>
        <v>49.439259288000002</v>
      </c>
      <c r="AP17" s="264">
        <f t="shared" si="17"/>
        <v>191.88947644000004</v>
      </c>
      <c r="AQ17" s="265">
        <v>16.7</v>
      </c>
      <c r="AR17" s="265">
        <f>AQ17*0.0542+43.444</f>
        <v>44.349140000000006</v>
      </c>
      <c r="AS17" s="265">
        <f t="shared" si="18"/>
        <v>213.39570000000003</v>
      </c>
      <c r="AT17" s="362" t="s">
        <v>302</v>
      </c>
      <c r="AU17" s="14">
        <v>0.63500000000000001</v>
      </c>
      <c r="AV17" s="14">
        <v>0.68300000000000005</v>
      </c>
      <c r="AW17" s="14">
        <v>95</v>
      </c>
      <c r="AX17" s="14">
        <v>3.7166183040000003</v>
      </c>
      <c r="AY17">
        <f t="shared" si="12"/>
        <v>55.306819999999995</v>
      </c>
      <c r="AZ17" s="14">
        <f t="shared" si="4"/>
        <v>9.9539165009940311E-2</v>
      </c>
      <c r="BA17" s="14">
        <f t="shared" si="5"/>
        <v>0.10304824502251056</v>
      </c>
      <c r="BC17" s="29">
        <v>55.28</v>
      </c>
      <c r="BD17" s="31">
        <v>2007</v>
      </c>
      <c r="BE17" s="312">
        <f t="shared" si="13"/>
        <v>66.335999999999999</v>
      </c>
      <c r="BF17" s="14">
        <v>2007</v>
      </c>
      <c r="BG17" s="248">
        <f t="shared" si="14"/>
        <v>13.002500000000005</v>
      </c>
      <c r="BS17" s="338">
        <v>1981</v>
      </c>
      <c r="BT17" s="344"/>
      <c r="BU17" s="338">
        <v>19.5425</v>
      </c>
      <c r="BV17" s="338">
        <v>31.704999999999998</v>
      </c>
      <c r="BW17" s="338">
        <v>32.277500000000003</v>
      </c>
      <c r="BX17" s="338">
        <v>34.905000000000001</v>
      </c>
      <c r="BY17" s="345">
        <v>37.54</v>
      </c>
      <c r="BZ17" s="338">
        <v>38.782499999999999</v>
      </c>
      <c r="CB17" s="248">
        <f t="shared" si="6"/>
        <v>19.239999999999998</v>
      </c>
    </row>
    <row r="18" spans="1:101">
      <c r="A18" s="14">
        <v>3</v>
      </c>
      <c r="B18" s="14">
        <v>502</v>
      </c>
      <c r="C18" s="14">
        <v>2000</v>
      </c>
      <c r="D18" s="14">
        <v>100</v>
      </c>
      <c r="E18" s="51">
        <v>0.88763999999999998</v>
      </c>
      <c r="F18" s="14">
        <v>127</v>
      </c>
      <c r="I18" s="14">
        <f t="shared" si="0"/>
        <v>6.9892913385826774E-3</v>
      </c>
      <c r="J18" s="14">
        <f t="shared" si="1"/>
        <v>3585.8741564034167</v>
      </c>
      <c r="K18" s="14">
        <f>((J18*0.0239)-(J17*0.0239))/0.5</f>
        <v>36.672194600389446</v>
      </c>
      <c r="S18" s="248">
        <f t="shared" si="15"/>
        <v>70.736225733333328</v>
      </c>
      <c r="T18" s="14">
        <v>2008</v>
      </c>
      <c r="U18" s="361">
        <v>90.027100118205396</v>
      </c>
      <c r="V18" s="248">
        <v>42.282615700000001</v>
      </c>
      <c r="W18" s="248">
        <v>55.895833400000001</v>
      </c>
      <c r="X18" s="248">
        <v>69.331917599999997</v>
      </c>
      <c r="Y18" s="249">
        <v>81.781833599999999</v>
      </c>
      <c r="Z18" s="248">
        <v>86.805154099999996</v>
      </c>
      <c r="AA18" s="146">
        <v>88.32</v>
      </c>
      <c r="AB18" s="258">
        <v>60</v>
      </c>
      <c r="AC18" s="146">
        <f t="shared" si="16"/>
        <v>82.51184897454543</v>
      </c>
      <c r="AD18" s="146">
        <f t="shared" si="7"/>
        <v>46.025807648760328</v>
      </c>
      <c r="AE18" s="248">
        <v>1.81</v>
      </c>
      <c r="AF18" s="248">
        <v>4.96</v>
      </c>
      <c r="AG18" s="366">
        <f t="shared" si="8"/>
        <v>0.6786442428293008</v>
      </c>
      <c r="AH18" s="146">
        <f>Y18</f>
        <v>81.781833599999999</v>
      </c>
      <c r="AI18" s="361">
        <f>AQ18*0.4791+46.782</f>
        <v>90.619650000000007</v>
      </c>
      <c r="AJ18" s="146">
        <f t="shared" si="2"/>
        <v>377.44007049999999</v>
      </c>
      <c r="AK18" s="146">
        <f t="shared" si="3"/>
        <v>-11.5</v>
      </c>
      <c r="AL18" s="259">
        <f t="shared" si="9"/>
        <v>13.322479500000057</v>
      </c>
      <c r="AM18" s="146">
        <f t="shared" si="10"/>
        <v>3.8144959000000114</v>
      </c>
      <c r="AN18" s="264">
        <f t="shared" si="11"/>
        <v>113.17139999999999</v>
      </c>
      <c r="AO18" s="264">
        <f>MIN((AN18*0.4791+46.782),MAX(V18:AA18))</f>
        <v>88.32</v>
      </c>
      <c r="AP18" s="264">
        <f t="shared" si="17"/>
        <v>385.01429999999999</v>
      </c>
      <c r="AQ18" s="265">
        <v>91.5</v>
      </c>
      <c r="AR18" s="265">
        <f>AQ18*0.4791+46.782</f>
        <v>90.619650000000007</v>
      </c>
      <c r="AS18" s="265">
        <f t="shared" si="18"/>
        <v>407.34825000000001</v>
      </c>
      <c r="AT18" s="362" t="s">
        <v>303</v>
      </c>
      <c r="AU18" s="14">
        <v>0.65100000000000002</v>
      </c>
      <c r="AV18" s="14">
        <v>0.84399999999999997</v>
      </c>
      <c r="AW18" s="14">
        <v>84</v>
      </c>
      <c r="AX18" s="14">
        <v>3.8025590400000002</v>
      </c>
      <c r="AY18">
        <f t="shared" si="12"/>
        <v>56.585699999999996</v>
      </c>
      <c r="AZ18" s="14">
        <f t="shared" si="4"/>
        <v>0.35931046195652172</v>
      </c>
      <c r="BA18" s="14">
        <f t="shared" si="5"/>
        <v>1.9328579236927122E-2</v>
      </c>
      <c r="BC18" s="29">
        <v>56.56</v>
      </c>
      <c r="BD18" s="31">
        <v>2008</v>
      </c>
      <c r="BE18" s="312">
        <f t="shared" si="13"/>
        <v>67.872</v>
      </c>
      <c r="BF18" s="14">
        <v>2008</v>
      </c>
      <c r="BG18" s="248">
        <f t="shared" si="14"/>
        <v>46.037384299999992</v>
      </c>
      <c r="BS18" s="338">
        <v>1982</v>
      </c>
      <c r="BT18" s="344"/>
      <c r="BU18" s="338">
        <v>27.497499999999999</v>
      </c>
      <c r="BV18" s="345">
        <v>36.057499999999997</v>
      </c>
      <c r="BW18" s="338">
        <v>32.82</v>
      </c>
      <c r="BX18" s="338">
        <v>32.729999999999997</v>
      </c>
      <c r="BY18" s="338">
        <v>29.737500000000001</v>
      </c>
      <c r="BZ18" s="338">
        <v>27.8</v>
      </c>
      <c r="CB18" s="248">
        <f t="shared" si="6"/>
        <v>8.5599999999999987</v>
      </c>
    </row>
    <row r="19" spans="1:101">
      <c r="A19" s="14">
        <v>4</v>
      </c>
      <c r="B19" s="14">
        <v>502</v>
      </c>
      <c r="C19" s="14">
        <v>2000</v>
      </c>
      <c r="D19" s="14">
        <v>40</v>
      </c>
      <c r="E19" s="52">
        <v>0.81089999999999995</v>
      </c>
      <c r="F19" s="14">
        <v>127</v>
      </c>
      <c r="G19" s="14">
        <f>E20/E19</f>
        <v>1.0997410284868665</v>
      </c>
      <c r="H19" s="14">
        <f>IF(G19&lt;1,1,E20/E19*1.69-0.7)</f>
        <v>1.1585623381428043</v>
      </c>
      <c r="I19" s="14">
        <f t="shared" si="0"/>
        <v>6.3850393700787397E-3</v>
      </c>
      <c r="J19" s="14">
        <f t="shared" si="1"/>
        <v>3067.872802641833</v>
      </c>
      <c r="S19" s="248">
        <f t="shared" si="15"/>
        <v>44.049583333333338</v>
      </c>
      <c r="T19" s="14">
        <v>2009</v>
      </c>
      <c r="U19" s="361">
        <v>49.3</v>
      </c>
      <c r="V19" s="248">
        <v>23.14</v>
      </c>
      <c r="W19" s="248">
        <v>29.647500000000001</v>
      </c>
      <c r="X19" s="248">
        <v>37.692500000000003</v>
      </c>
      <c r="Y19" s="248">
        <v>43.51</v>
      </c>
      <c r="Z19" s="248">
        <v>57.272500000000001</v>
      </c>
      <c r="AA19" s="250">
        <v>73.034999999999997</v>
      </c>
      <c r="AB19" s="258">
        <v>100</v>
      </c>
      <c r="AC19" s="146">
        <f t="shared" si="16"/>
        <v>100</v>
      </c>
      <c r="AD19" s="146">
        <f t="shared" si="7"/>
        <v>100</v>
      </c>
      <c r="AE19" s="248">
        <v>1.76</v>
      </c>
      <c r="AF19" s="248">
        <v>3.09</v>
      </c>
      <c r="AG19" s="366">
        <f t="shared" si="8"/>
        <v>0.59011814400000007</v>
      </c>
      <c r="AH19" s="146">
        <f>AA19</f>
        <v>73.034999999999997</v>
      </c>
      <c r="AI19" s="361">
        <f>AQ19*0.4831+19.89</f>
        <v>54.963059999999999</v>
      </c>
      <c r="AJ19" s="146">
        <f t="shared" si="2"/>
        <v>229.77768</v>
      </c>
      <c r="AK19" s="146">
        <f t="shared" si="3"/>
        <v>7.4000000000000057</v>
      </c>
      <c r="AL19" s="259">
        <f t="shared" si="9"/>
        <v>-36.162500000000016</v>
      </c>
      <c r="AM19" s="146">
        <f t="shared" si="10"/>
        <v>-7.9725000000000037</v>
      </c>
      <c r="AN19" s="264">
        <f t="shared" si="11"/>
        <v>113.16964</v>
      </c>
      <c r="AO19" s="264">
        <f>MIN((AN19*0.4831+19.89),MAX(V19:AA19))</f>
        <v>73.034999999999997</v>
      </c>
      <c r="AP19" s="264">
        <f t="shared" si="17"/>
        <v>308.59017999999998</v>
      </c>
      <c r="AQ19" s="265">
        <v>72.599999999999994</v>
      </c>
      <c r="AR19" s="265">
        <v>49.3</v>
      </c>
      <c r="AS19" s="265">
        <f t="shared" si="18"/>
        <v>210.2</v>
      </c>
      <c r="AT19" s="362" t="s">
        <v>304</v>
      </c>
      <c r="AU19" s="14">
        <v>0.42099999999999999</v>
      </c>
      <c r="AV19" s="14">
        <v>0.68600000000000005</v>
      </c>
      <c r="AW19" s="14">
        <v>108</v>
      </c>
      <c r="AX19" s="14">
        <v>3.8024999040000003</v>
      </c>
      <c r="AY19">
        <f t="shared" si="12"/>
        <v>56.584820000000001</v>
      </c>
      <c r="AZ19" s="14">
        <f t="shared" si="4"/>
        <v>0.22523694119257887</v>
      </c>
      <c r="BA19" s="14">
        <f t="shared" si="5"/>
        <v>0.32498117341000893</v>
      </c>
      <c r="BC19" s="29">
        <v>56.55</v>
      </c>
      <c r="BD19" s="31">
        <v>2009</v>
      </c>
      <c r="BE19" s="312">
        <f t="shared" si="13"/>
        <v>67.86</v>
      </c>
      <c r="BF19" s="14">
        <v>2009</v>
      </c>
      <c r="BG19" s="248">
        <f t="shared" si="14"/>
        <v>49.894999999999996</v>
      </c>
      <c r="BS19" s="338">
        <v>1983</v>
      </c>
      <c r="BT19" s="344"/>
      <c r="BU19" s="338">
        <v>38.537500000000001</v>
      </c>
      <c r="BV19" s="338">
        <v>48.097499999999997</v>
      </c>
      <c r="BW19" s="345">
        <v>51.545000000000002</v>
      </c>
      <c r="BX19" s="338">
        <v>51.0625</v>
      </c>
      <c r="BY19" s="338">
        <v>47.61</v>
      </c>
      <c r="BZ19" s="338">
        <v>37.417499999999997</v>
      </c>
      <c r="CB19" s="248">
        <f t="shared" si="6"/>
        <v>14.127500000000005</v>
      </c>
    </row>
    <row r="20" spans="1:101">
      <c r="A20" s="14">
        <v>4</v>
      </c>
      <c r="B20" s="14">
        <v>502</v>
      </c>
      <c r="C20" s="14">
        <v>2000</v>
      </c>
      <c r="D20" s="14">
        <v>100</v>
      </c>
      <c r="E20" s="53">
        <v>0.89178000000000002</v>
      </c>
      <c r="F20" s="14">
        <v>127</v>
      </c>
      <c r="I20" s="14">
        <f t="shared" si="0"/>
        <v>7.0218897637795274E-3</v>
      </c>
      <c r="J20" s="14">
        <f t="shared" si="1"/>
        <v>3616.1835253195236</v>
      </c>
      <c r="K20" s="14">
        <f>((J20*0.0239)-(J19*0.0239))/0.5</f>
        <v>26.209252543993614</v>
      </c>
      <c r="L20" s="14">
        <f>AVERAGE(E13,E15, E17, E19)</f>
        <v>0.73411500000000007</v>
      </c>
      <c r="M20" s="14">
        <f>AVERAGE(E14,E16,E18, E20)</f>
        <v>0.88563499999999995</v>
      </c>
      <c r="N20" s="14">
        <v>44</v>
      </c>
      <c r="O20" s="14">
        <v>1.41</v>
      </c>
      <c r="P20" s="14">
        <f>AVERAGE(J13,J15,J17,J19)</f>
        <v>2646.0122651471029</v>
      </c>
      <c r="Q20" s="14">
        <f>(P20/1.12/60)*O20</f>
        <v>55.519007349068666</v>
      </c>
      <c r="S20" s="248">
        <f t="shared" si="15"/>
        <v>22.061387866666667</v>
      </c>
      <c r="T20" s="14">
        <v>2010</v>
      </c>
      <c r="U20" s="361">
        <v>70.5</v>
      </c>
      <c r="V20" s="248">
        <v>13.0204874</v>
      </c>
      <c r="W20" s="248">
        <v>15.384088999999999</v>
      </c>
      <c r="X20" s="248">
        <v>20.640467399999999</v>
      </c>
      <c r="Y20" s="248">
        <v>23.463007099999999</v>
      </c>
      <c r="Z20" s="249">
        <v>28.530276300000001</v>
      </c>
      <c r="AA20" s="146">
        <v>31.33</v>
      </c>
      <c r="AB20" s="258">
        <v>80</v>
      </c>
      <c r="AC20" s="146">
        <f t="shared" si="16"/>
        <v>46.450878025454543</v>
      </c>
      <c r="AD20" s="146">
        <f t="shared" si="7"/>
        <v>100</v>
      </c>
      <c r="AE20" s="248">
        <v>2.4500000000000002</v>
      </c>
      <c r="AF20" s="248">
        <v>1.54</v>
      </c>
      <c r="AG20" s="366">
        <f t="shared" si="8"/>
        <v>0.64896042499177331</v>
      </c>
      <c r="AH20" s="146">
        <f>Z20</f>
        <v>28.530276300000001</v>
      </c>
      <c r="AI20" s="361">
        <f>AQ20*0.1912+12.504</f>
        <v>28.488320000000002</v>
      </c>
      <c r="AJ20" s="146">
        <f t="shared" si="2"/>
        <v>83.618581500000019</v>
      </c>
      <c r="AK20" s="146">
        <f t="shared" si="3"/>
        <v>-3.5999999999999943</v>
      </c>
      <c r="AL20" s="259">
        <f t="shared" si="9"/>
        <v>-2.0097814999999919</v>
      </c>
      <c r="AM20" s="146">
        <f t="shared" si="10"/>
        <v>-4.1956299999998947E-2</v>
      </c>
      <c r="AN20" s="264">
        <f>AY20*2</f>
        <v>118.06559999999999</v>
      </c>
      <c r="AO20" s="264">
        <f>MIN((AN20*0.1912+12.504),MAX(V20:AA20))</f>
        <v>31.33</v>
      </c>
      <c r="AP20" s="264">
        <f t="shared" si="17"/>
        <v>97.617199999999983</v>
      </c>
      <c r="AQ20" s="265">
        <v>83.6</v>
      </c>
      <c r="AR20" s="265">
        <f>AQ20*0.1912+12.504</f>
        <v>28.488320000000002</v>
      </c>
      <c r="AS20" s="265">
        <f t="shared" si="18"/>
        <v>100.6416</v>
      </c>
      <c r="AT20" s="362" t="s">
        <v>305</v>
      </c>
      <c r="AU20" s="14">
        <v>0.52200000000000002</v>
      </c>
      <c r="AV20" s="14">
        <v>0.74299999999999999</v>
      </c>
      <c r="AW20" s="14">
        <v>87</v>
      </c>
      <c r="AX20" s="14">
        <v>3.9670041600000006</v>
      </c>
      <c r="AY20">
        <f t="shared" si="12"/>
        <v>59.032799999999995</v>
      </c>
      <c r="AZ20" s="14">
        <f t="shared" si="4"/>
        <v>0.88422598148739218</v>
      </c>
      <c r="BA20" s="14">
        <f t="shared" si="5"/>
        <v>1.250239387168848</v>
      </c>
      <c r="BC20" s="29">
        <v>59</v>
      </c>
      <c r="BD20" s="31">
        <v>2010</v>
      </c>
      <c r="BE20" s="312">
        <f t="shared" si="13"/>
        <v>70.8</v>
      </c>
      <c r="BF20" s="14">
        <v>2010</v>
      </c>
      <c r="BG20" s="248">
        <f t="shared" si="14"/>
        <v>18.309512599999998</v>
      </c>
      <c r="BS20" s="338">
        <v>1984</v>
      </c>
      <c r="BT20" s="344"/>
      <c r="BU20" s="338">
        <v>33.365000000000002</v>
      </c>
      <c r="BV20" s="345">
        <v>43.712499999999999</v>
      </c>
      <c r="BW20" s="338">
        <v>42.56</v>
      </c>
      <c r="BX20" s="338">
        <v>44.6175</v>
      </c>
      <c r="BY20" s="338">
        <v>42.227499999999999</v>
      </c>
      <c r="BZ20" s="338">
        <v>40.35</v>
      </c>
      <c r="CB20" s="248">
        <f t="shared" si="6"/>
        <v>11.252499999999998</v>
      </c>
    </row>
    <row r="21" spans="1:101">
      <c r="A21" s="14">
        <v>1</v>
      </c>
      <c r="B21" s="14">
        <v>502</v>
      </c>
      <c r="C21" s="14">
        <v>2001</v>
      </c>
      <c r="D21" s="14">
        <v>40</v>
      </c>
      <c r="E21" s="54">
        <v>0.4204</v>
      </c>
      <c r="F21" s="14">
        <v>55</v>
      </c>
      <c r="G21" s="14">
        <f>E22/E21</f>
        <v>0.86824452901998095</v>
      </c>
      <c r="H21" s="14">
        <f>IF(G21&lt;1,1,E22/E21*1.69-0.7)</f>
        <v>1</v>
      </c>
      <c r="I21" s="14">
        <f t="shared" si="0"/>
        <v>7.6436363636363637E-3</v>
      </c>
      <c r="J21" s="14">
        <f>590*EXP(I21*258.2)</f>
        <v>4245.9015097691563</v>
      </c>
      <c r="S21" s="248">
        <f t="shared" si="15"/>
        <v>35.748750000000001</v>
      </c>
      <c r="T21" s="14">
        <v>2011</v>
      </c>
      <c r="U21" s="361">
        <v>76.8</v>
      </c>
      <c r="V21" s="248">
        <v>27.515000000000001</v>
      </c>
      <c r="W21" s="248">
        <v>30.2925</v>
      </c>
      <c r="X21" s="248">
        <v>36.29</v>
      </c>
      <c r="Y21" s="248">
        <v>35.262500000000003</v>
      </c>
      <c r="Z21" s="248">
        <v>40.442500000000003</v>
      </c>
      <c r="AA21" s="250">
        <v>44.69</v>
      </c>
      <c r="AB21" s="258">
        <v>100</v>
      </c>
      <c r="AC21" s="146">
        <f t="shared" si="16"/>
        <v>36.501818181818173</v>
      </c>
      <c r="AD21" s="146">
        <f t="shared" si="7"/>
        <v>100</v>
      </c>
      <c r="AE21" s="248">
        <v>2.35</v>
      </c>
      <c r="AF21" s="248">
        <v>2.58</v>
      </c>
      <c r="AG21" s="366">
        <f t="shared" si="8"/>
        <v>0.74305230125522992</v>
      </c>
      <c r="AH21" s="146">
        <f>AA21</f>
        <v>44.69</v>
      </c>
      <c r="AI21" s="361">
        <f>AQ21*0.1647+27.513</f>
        <v>39.799620000000004</v>
      </c>
      <c r="AJ21" s="146">
        <f t="shared" si="2"/>
        <v>145.47020000000001</v>
      </c>
      <c r="AK21" s="146">
        <f t="shared" si="3"/>
        <v>5.4000000000000057</v>
      </c>
      <c r="AL21" s="259">
        <f t="shared" si="9"/>
        <v>-0.51439999999998776</v>
      </c>
      <c r="AM21" s="146">
        <f t="shared" si="10"/>
        <v>-0.64287999999999812</v>
      </c>
      <c r="AN21" s="264">
        <f t="shared" si="11"/>
        <v>113.4846</v>
      </c>
      <c r="AO21" s="264">
        <f>MIN((AN21*0.1647+27.513),MAX(V21:AA21))</f>
        <v>44.69</v>
      </c>
      <c r="AP21" s="264">
        <f t="shared" si="17"/>
        <v>166.70769999999999</v>
      </c>
      <c r="AQ21" s="265">
        <v>74.599999999999994</v>
      </c>
      <c r="AR21" s="265">
        <f>AQ21*0.1647+27.513</f>
        <v>39.799620000000004</v>
      </c>
      <c r="AS21" s="265">
        <f t="shared" si="18"/>
        <v>161.69810000000001</v>
      </c>
      <c r="AT21" s="362" t="s">
        <v>306</v>
      </c>
      <c r="AU21" s="14">
        <v>0.60499999999999998</v>
      </c>
      <c r="AV21" s="14">
        <v>0.79200000000000004</v>
      </c>
      <c r="AW21" s="14">
        <v>89</v>
      </c>
      <c r="AX21" s="14">
        <v>3.8130825600000002</v>
      </c>
      <c r="AY21">
        <f t="shared" si="12"/>
        <v>56.7423</v>
      </c>
      <c r="AZ21" s="14">
        <f t="shared" si="4"/>
        <v>0.2696867308122623</v>
      </c>
      <c r="BA21" s="14">
        <f t="shared" si="5"/>
        <v>0.71850525844707991</v>
      </c>
      <c r="BC21" s="29">
        <v>56.7</v>
      </c>
      <c r="BD21" s="31">
        <v>2011</v>
      </c>
      <c r="BE21" s="312">
        <f t="shared" si="13"/>
        <v>68.040000000000006</v>
      </c>
      <c r="BF21" s="14">
        <v>2011</v>
      </c>
      <c r="BG21" s="248">
        <f t="shared" si="14"/>
        <v>17.174999999999997</v>
      </c>
      <c r="BS21" s="338">
        <v>1985</v>
      </c>
      <c r="BT21" s="344"/>
      <c r="BU21" s="338">
        <v>20.4175</v>
      </c>
      <c r="BV21" s="338">
        <v>30.4925</v>
      </c>
      <c r="BW21" s="345">
        <v>34.305</v>
      </c>
      <c r="BX21" s="338">
        <v>34.664999999999999</v>
      </c>
      <c r="BY21" s="338">
        <v>33.395000000000003</v>
      </c>
      <c r="BZ21" s="338">
        <v>30.22</v>
      </c>
      <c r="CB21" s="248">
        <f t="shared" si="6"/>
        <v>14.247499999999999</v>
      </c>
    </row>
    <row r="22" spans="1:101">
      <c r="A22" s="14">
        <v>1</v>
      </c>
      <c r="B22" s="14">
        <v>502</v>
      </c>
      <c r="C22" s="14">
        <v>2001</v>
      </c>
      <c r="D22" s="14">
        <v>100</v>
      </c>
      <c r="E22" s="55">
        <v>0.36501</v>
      </c>
      <c r="F22" s="14">
        <v>55</v>
      </c>
      <c r="I22" s="14">
        <f t="shared" si="0"/>
        <v>6.6365454545454549E-3</v>
      </c>
      <c r="J22" s="14">
        <f t="shared" si="1"/>
        <v>3273.7080224181755</v>
      </c>
      <c r="K22" s="14">
        <f>((J22*0.0239)-(J21*0.0239))/0.5</f>
        <v>-46.470848695376901</v>
      </c>
      <c r="S22" s="248">
        <f t="shared" si="15"/>
        <v>47.982083333333328</v>
      </c>
      <c r="T22" s="14">
        <v>2012</v>
      </c>
      <c r="U22" s="361">
        <v>53.9</v>
      </c>
      <c r="V22" s="248">
        <v>27.074999999999999</v>
      </c>
      <c r="W22" s="248">
        <v>35.155000000000001</v>
      </c>
      <c r="X22" s="248">
        <v>48.397500000000001</v>
      </c>
      <c r="Y22" s="248">
        <v>55.384999999999998</v>
      </c>
      <c r="Z22" s="249">
        <v>60.65</v>
      </c>
      <c r="AA22" s="146">
        <v>61.23</v>
      </c>
      <c r="AB22" s="258">
        <v>80</v>
      </c>
      <c r="AC22" s="146">
        <f t="shared" si="16"/>
        <v>55.763045454545441</v>
      </c>
      <c r="AD22" s="146">
        <f t="shared" si="7"/>
        <v>44.665344128206392</v>
      </c>
      <c r="AE22" s="248">
        <v>1.92</v>
      </c>
      <c r="AF22" s="248">
        <v>3.43</v>
      </c>
      <c r="AG22" s="366">
        <f t="shared" si="8"/>
        <v>0.79027511572913622</v>
      </c>
      <c r="AH22" s="146">
        <f>Z22</f>
        <v>60.65</v>
      </c>
      <c r="AI22" s="361">
        <f>AQ22*0.3632+29.82</f>
        <v>43.222079999999998</v>
      </c>
      <c r="AJ22" s="146">
        <f t="shared" si="2"/>
        <v>245.71215999999998</v>
      </c>
      <c r="AK22" s="146">
        <f t="shared" si="3"/>
        <v>43.1</v>
      </c>
      <c r="AL22" s="259">
        <f t="shared" si="9"/>
        <v>-65.589600000000004</v>
      </c>
      <c r="AM22" s="146">
        <f t="shared" si="10"/>
        <v>-17.42792</v>
      </c>
      <c r="AN22" s="264">
        <f t="shared" si="11"/>
        <v>115.07568000000001</v>
      </c>
      <c r="AO22" s="264">
        <f>MIN((AN22*0.3632+29.82),MAX(V22:AA22))</f>
        <v>61.23</v>
      </c>
      <c r="AP22" s="264">
        <f t="shared" si="17"/>
        <v>248.61215999999996</v>
      </c>
      <c r="AQ22" s="265">
        <v>36.9</v>
      </c>
      <c r="AR22" s="265">
        <f>AQ22*0.3632+29.82</f>
        <v>43.222079999999998</v>
      </c>
      <c r="AS22" s="265">
        <f t="shared" si="18"/>
        <v>197.66040000000001</v>
      </c>
      <c r="AT22" s="362" t="s">
        <v>307</v>
      </c>
      <c r="AU22" s="14">
        <v>0.53700000000000003</v>
      </c>
      <c r="AV22" s="14">
        <v>0.64</v>
      </c>
      <c r="AW22" s="14">
        <v>90</v>
      </c>
      <c r="AX22" s="14">
        <v>3.8665428480000008</v>
      </c>
      <c r="AY22">
        <f t="shared" si="12"/>
        <v>57.537840000000003</v>
      </c>
      <c r="AZ22" s="14">
        <f t="shared" si="4"/>
        <v>6.0299853013228717E-2</v>
      </c>
      <c r="BA22" s="14">
        <f t="shared" si="5"/>
        <v>0.11971255920300504</v>
      </c>
      <c r="BC22" s="29">
        <v>57.53</v>
      </c>
      <c r="BD22" s="31">
        <v>2012</v>
      </c>
      <c r="BE22" s="312">
        <f t="shared" si="13"/>
        <v>69.036000000000001</v>
      </c>
      <c r="BF22" s="14">
        <v>2012</v>
      </c>
      <c r="BG22" s="248">
        <f t="shared" si="14"/>
        <v>34.155000000000001</v>
      </c>
      <c r="BS22" s="338">
        <v>1986</v>
      </c>
      <c r="BT22" s="344"/>
      <c r="BU22" s="338">
        <v>40.3825</v>
      </c>
      <c r="BV22" s="345">
        <v>42.44</v>
      </c>
      <c r="BW22" s="338">
        <v>43.077500000000001</v>
      </c>
      <c r="BX22" s="338">
        <v>44.467500000000001</v>
      </c>
      <c r="BY22" s="338">
        <v>45.375</v>
      </c>
      <c r="BZ22" s="338">
        <v>46.01</v>
      </c>
      <c r="CB22" s="248">
        <f t="shared" si="6"/>
        <v>5.6274999999999977</v>
      </c>
    </row>
    <row r="23" spans="1:101">
      <c r="A23" s="14">
        <v>2</v>
      </c>
      <c r="B23" s="14">
        <v>502</v>
      </c>
      <c r="C23" s="14">
        <v>2001</v>
      </c>
      <c r="D23" s="14">
        <v>40</v>
      </c>
      <c r="E23" s="56">
        <v>0.29127999999999998</v>
      </c>
      <c r="F23" s="14">
        <v>55</v>
      </c>
      <c r="G23" s="14">
        <f>E24/E23</f>
        <v>0.36020324086789346</v>
      </c>
      <c r="H23" s="14">
        <f>IF(G23&lt;1,1,E24/E23*1.69-0.7)</f>
        <v>1</v>
      </c>
      <c r="I23" s="14">
        <f t="shared" si="0"/>
        <v>5.2959999999999995E-3</v>
      </c>
      <c r="J23" s="14">
        <f t="shared" si="1"/>
        <v>2315.8909148162061</v>
      </c>
      <c r="S23" s="248">
        <f t="shared" si="15"/>
        <v>34.105323666666663</v>
      </c>
      <c r="T23" s="14">
        <v>2013</v>
      </c>
      <c r="U23" s="361">
        <v>25.092081817739999</v>
      </c>
      <c r="V23" s="248">
        <v>23.0102197</v>
      </c>
      <c r="W23" s="248">
        <v>28.053913300000001</v>
      </c>
      <c r="X23" s="248">
        <v>35.5309423</v>
      </c>
      <c r="Y23" s="249">
        <v>40.0566891</v>
      </c>
      <c r="Z23" s="248">
        <v>38.100177600000002</v>
      </c>
      <c r="AA23" s="146">
        <v>39.880000000000003</v>
      </c>
      <c r="AB23" s="258">
        <v>60</v>
      </c>
      <c r="AC23" s="146">
        <f t="shared" si="16"/>
        <v>18.898632550909102</v>
      </c>
      <c r="AD23" s="146">
        <f t="shared" si="7"/>
        <v>28.598707830599999</v>
      </c>
      <c r="AE23" s="248">
        <v>2.15</v>
      </c>
      <c r="AF23" s="248">
        <v>2.42</v>
      </c>
      <c r="AG23" s="366">
        <f t="shared" si="8"/>
        <v>1</v>
      </c>
      <c r="AH23" s="146">
        <f>Y23</f>
        <v>40.0566891</v>
      </c>
      <c r="AI23" s="361">
        <f>AQ23*0.17+25.604</f>
        <v>25.603999999999999</v>
      </c>
      <c r="AJ23" s="146">
        <f t="shared" si="2"/>
        <v>130.78004800000002</v>
      </c>
      <c r="AK23" s="146">
        <f t="shared" si="3"/>
        <v>80</v>
      </c>
      <c r="AL23" s="259">
        <f t="shared" si="9"/>
        <v>-22.480888000000014</v>
      </c>
      <c r="AM23" s="146">
        <f t="shared" si="10"/>
        <v>-12.496177600000003</v>
      </c>
      <c r="AN23" s="264">
        <f>AY23*2</f>
        <v>119.44167999999999</v>
      </c>
      <c r="AO23" s="264">
        <f>MIN((AN23*0.17+25.604),MAX(V23:AA23))</f>
        <v>40.0566891</v>
      </c>
      <c r="AP23" s="264">
        <f t="shared" si="17"/>
        <v>140.56260550000002</v>
      </c>
      <c r="AQ23" s="265">
        <v>0</v>
      </c>
      <c r="AR23" s="265">
        <f>AQ23*0.17+25.604</f>
        <v>25.603999999999999</v>
      </c>
      <c r="AS23" s="265">
        <f t="shared" si="18"/>
        <v>128.01999999999998</v>
      </c>
      <c r="AT23" s="362" t="s">
        <v>308</v>
      </c>
      <c r="AU23" s="14">
        <v>0.34100000000000003</v>
      </c>
      <c r="AV23" s="14">
        <v>0.30199999999999999</v>
      </c>
      <c r="AW23" s="14">
        <v>108</v>
      </c>
      <c r="AX23" s="14">
        <v>4.0132404480000003</v>
      </c>
      <c r="AY23">
        <f>AX23*1000/1.12/60</f>
        <v>59.720839999999995</v>
      </c>
      <c r="AZ23" s="14">
        <f t="shared" si="4"/>
        <v>0.49751354062186537</v>
      </c>
      <c r="BA23" s="14">
        <f t="shared" si="5"/>
        <v>0.370810385713641</v>
      </c>
      <c r="BC23" s="29">
        <v>59.72</v>
      </c>
      <c r="BD23" s="31">
        <v>2013</v>
      </c>
      <c r="BE23" s="312">
        <f t="shared" si="13"/>
        <v>71.664000000000001</v>
      </c>
      <c r="BF23" s="14">
        <v>2013</v>
      </c>
      <c r="BG23" s="248">
        <f t="shared" si="14"/>
        <v>17.046469399999999</v>
      </c>
      <c r="BS23" s="338">
        <v>1987</v>
      </c>
      <c r="BT23" s="344"/>
      <c r="BU23" s="338">
        <v>30.4925</v>
      </c>
      <c r="BV23" s="338">
        <v>37.055</v>
      </c>
      <c r="BW23" s="345">
        <v>41.112499999999997</v>
      </c>
      <c r="BX23" s="338">
        <v>42.652500000000003</v>
      </c>
      <c r="BY23" s="338">
        <v>42.982500000000002</v>
      </c>
      <c r="BZ23" s="338">
        <v>41.502499999999998</v>
      </c>
      <c r="CB23" s="248">
        <f t="shared" si="6"/>
        <v>12.490000000000002</v>
      </c>
    </row>
    <row r="24" spans="1:101">
      <c r="A24" s="14">
        <v>2</v>
      </c>
      <c r="B24" s="14">
        <v>502</v>
      </c>
      <c r="C24" s="14">
        <v>2001</v>
      </c>
      <c r="D24" s="14">
        <v>100</v>
      </c>
      <c r="E24" s="57">
        <v>0.10492</v>
      </c>
      <c r="F24" s="14">
        <v>55</v>
      </c>
      <c r="I24" s="14">
        <f t="shared" si="0"/>
        <v>1.9076363636363635E-3</v>
      </c>
      <c r="J24" s="14">
        <f t="shared" si="1"/>
        <v>965.52717353227831</v>
      </c>
      <c r="K24" s="14">
        <f>((J24*0.0239)-(J23*0.0239))/0.5</f>
        <v>-64.547386833371746</v>
      </c>
      <c r="S24" s="248">
        <f t="shared" si="15"/>
        <v>28.395097633333332</v>
      </c>
      <c r="T24" s="14">
        <v>2014</v>
      </c>
      <c r="U24" s="361">
        <v>27.7</v>
      </c>
      <c r="V24" s="248">
        <v>29.798127399999998</v>
      </c>
      <c r="W24" s="249">
        <v>31.3245662</v>
      </c>
      <c r="X24" s="248">
        <v>27.846269299999999</v>
      </c>
      <c r="Y24" s="248">
        <v>25.885349399999999</v>
      </c>
      <c r="Z24" s="248">
        <v>27.2862735</v>
      </c>
      <c r="AA24" s="146">
        <v>28.23</v>
      </c>
      <c r="AB24" s="258">
        <v>20</v>
      </c>
      <c r="AC24" s="146">
        <f t="shared" si="16"/>
        <v>1.6674843145454588</v>
      </c>
      <c r="AD24" s="146">
        <f t="shared" si="7"/>
        <v>-5.4732176270540185</v>
      </c>
      <c r="AE24" s="248">
        <v>2.44</v>
      </c>
      <c r="AF24" s="248">
        <v>1.94</v>
      </c>
      <c r="AG24" s="366">
        <f t="shared" si="8"/>
        <v>-1.5419798032300505</v>
      </c>
      <c r="AH24" s="146">
        <f>W24</f>
        <v>31.3245662</v>
      </c>
      <c r="AI24" s="361">
        <f>AQ24*-0.0313+29.961</f>
        <v>29.960999999999999</v>
      </c>
      <c r="AJ24" s="146">
        <f>Z24*5-(AY24*2*0.5)</f>
        <v>86.398387499999998</v>
      </c>
      <c r="AK24" s="146">
        <f t="shared" si="3"/>
        <v>80</v>
      </c>
      <c r="AL24" s="259">
        <f t="shared" si="9"/>
        <v>53.373632499999992</v>
      </c>
      <c r="AM24" s="146">
        <f t="shared" si="10"/>
        <v>2.6747264999999985</v>
      </c>
      <c r="AN24" s="264">
        <f>AY24*2</f>
        <v>100.06595999999999</v>
      </c>
      <c r="AO24" s="264">
        <f>MIN((AN24*-0.0313+29.961),MAX(V24:AA24))</f>
        <v>26.828935452</v>
      </c>
      <c r="AP24" s="264">
        <f t="shared" si="17"/>
        <v>84.111697260000014</v>
      </c>
      <c r="AQ24" s="265">
        <v>0</v>
      </c>
      <c r="AR24" s="265">
        <f>AQ24*-0.0313+29.961</f>
        <v>29.960999999999999</v>
      </c>
      <c r="AS24" s="265">
        <f t="shared" si="18"/>
        <v>149.80500000000001</v>
      </c>
      <c r="AT24" s="362" t="s">
        <v>298</v>
      </c>
      <c r="AU24" s="241">
        <v>0.33900000000000002</v>
      </c>
      <c r="AV24" s="241">
        <v>0.23499999999999999</v>
      </c>
      <c r="AW24" s="14">
        <v>76</v>
      </c>
      <c r="AX24" s="14">
        <v>3.362216256</v>
      </c>
      <c r="AY24">
        <f>AX24*1000/1.12/60</f>
        <v>50.032979999999995</v>
      </c>
      <c r="AZ24" s="14">
        <f t="shared" si="4"/>
        <v>0.77233368756641851</v>
      </c>
      <c r="BA24" s="14">
        <f t="shared" si="5"/>
        <v>1.8774353524619241E-2</v>
      </c>
      <c r="BC24" s="29">
        <v>50.03</v>
      </c>
      <c r="BD24" s="31">
        <v>2014</v>
      </c>
      <c r="BE24" s="312">
        <f t="shared" si="13"/>
        <v>60.036000000000001</v>
      </c>
      <c r="BF24" s="14">
        <v>2014</v>
      </c>
      <c r="BG24" s="248">
        <f t="shared" si="14"/>
        <v>5.4392168000000005</v>
      </c>
      <c r="BS24" s="338">
        <v>1988</v>
      </c>
      <c r="BT24" s="344"/>
      <c r="BU24" s="338">
        <v>27.072500000000002</v>
      </c>
      <c r="BV24" s="338">
        <v>40.957500000000003</v>
      </c>
      <c r="BW24" s="338">
        <v>47.975000000000001</v>
      </c>
      <c r="BX24" s="338">
        <v>57.292499999999997</v>
      </c>
      <c r="BY24" s="345">
        <v>65.067499999999995</v>
      </c>
      <c r="BZ24" s="338">
        <v>63.16</v>
      </c>
      <c r="CB24" s="248">
        <f t="shared" si="6"/>
        <v>37.99499999999999</v>
      </c>
    </row>
    <row r="25" spans="1:101">
      <c r="A25" s="14">
        <v>3</v>
      </c>
      <c r="B25" s="14">
        <v>502</v>
      </c>
      <c r="C25" s="14">
        <v>2001</v>
      </c>
      <c r="D25" s="14">
        <v>40</v>
      </c>
      <c r="E25" s="58">
        <v>0.27284000000000003</v>
      </c>
      <c r="F25" s="14">
        <v>55</v>
      </c>
      <c r="G25" s="14">
        <f>E26/E25</f>
        <v>1.2056150124615159</v>
      </c>
      <c r="H25" s="14">
        <f>IF(G25&lt;1,1,E26/E25*1.69-0.7)</f>
        <v>1.3374893710599618</v>
      </c>
      <c r="I25" s="14">
        <f t="shared" si="0"/>
        <v>4.9607272727272729E-3</v>
      </c>
      <c r="J25" s="14">
        <f t="shared" si="1"/>
        <v>2123.8426946457694</v>
      </c>
      <c r="S25" s="248">
        <f t="shared" si="15"/>
        <v>36.320833333333333</v>
      </c>
      <c r="T25" s="14">
        <v>2015</v>
      </c>
      <c r="U25" s="359">
        <v>39.4</v>
      </c>
      <c r="V25" s="248">
        <v>28.515000000000001</v>
      </c>
      <c r="W25" s="248">
        <v>34.177500000000002</v>
      </c>
      <c r="X25" s="248">
        <v>32.770000000000003</v>
      </c>
      <c r="Y25" s="249">
        <v>39.1325</v>
      </c>
      <c r="Z25" s="248">
        <v>43.24</v>
      </c>
      <c r="AA25" s="14">
        <v>40.090000000000003</v>
      </c>
      <c r="AB25" s="258">
        <v>60</v>
      </c>
      <c r="AC25" s="334">
        <f xml:space="preserve"> MIN(((ABS(AA25-X25)*60)*0.0239)/0.33, 100)</f>
        <v>31.808727272727275</v>
      </c>
      <c r="AD25" s="248"/>
      <c r="AE25" s="248">
        <v>2.13</v>
      </c>
      <c r="AF25" s="248">
        <v>2.56</v>
      </c>
      <c r="AG25" s="366">
        <f t="shared" si="8"/>
        <v>0.52086309074696469</v>
      </c>
      <c r="AH25" s="146">
        <f>Y25</f>
        <v>39.1325</v>
      </c>
      <c r="AI25" s="361">
        <f>AQ25*0.1306+29.79</f>
        <v>31.892659999999999</v>
      </c>
      <c r="AJ25" s="146">
        <f>Z25*5-(AY25*2*0.5)</f>
        <v>175.12664000000001</v>
      </c>
      <c r="AK25" s="146">
        <f t="shared" si="3"/>
        <v>63.9</v>
      </c>
      <c r="AL25" s="259">
        <f t="shared" si="9"/>
        <v>-24.786700000000014</v>
      </c>
      <c r="AM25" s="146">
        <f t="shared" si="10"/>
        <v>-11.347340000000003</v>
      </c>
      <c r="AN25" s="264">
        <f>AY25*2</f>
        <v>82.146719999999988</v>
      </c>
      <c r="AO25" s="264">
        <f>MIN((AN25*0.1306+29.79),MAX(V25:AA25))</f>
        <v>40.518361631999994</v>
      </c>
      <c r="AP25" s="264">
        <f>AO25*$AP$2-(AN25*$AP$3)</f>
        <v>161.51844815999999</v>
      </c>
      <c r="AQ25" s="265">
        <v>16.100000000000001</v>
      </c>
      <c r="AR25" s="175">
        <f>AQ25*0.1306+29.79</f>
        <v>31.892659999999999</v>
      </c>
      <c r="AS25" s="265">
        <f t="shared" si="18"/>
        <v>151.41329999999999</v>
      </c>
      <c r="AT25" s="362" t="s">
        <v>309</v>
      </c>
      <c r="AU25" s="241">
        <v>0.41199999999999998</v>
      </c>
      <c r="AV25" s="241">
        <v>0.45500000000000002</v>
      </c>
      <c r="AW25" s="14">
        <v>79</v>
      </c>
      <c r="AX25" s="14">
        <v>2.7601297919999999</v>
      </c>
      <c r="AY25">
        <f>AX25*1000/1.12/60</f>
        <v>41.073359999999994</v>
      </c>
      <c r="AZ25" s="14">
        <f t="shared" si="4"/>
        <v>2.4528810177101283E-2</v>
      </c>
      <c r="BA25" s="14">
        <f t="shared" si="5"/>
        <v>1.7211274632077944E-2</v>
      </c>
      <c r="BC25" s="29">
        <v>41.07</v>
      </c>
      <c r="BD25" s="31">
        <v>2015</v>
      </c>
      <c r="BE25" s="312">
        <f t="shared" si="13"/>
        <v>49.283999999999999</v>
      </c>
      <c r="BF25" s="14">
        <v>2015</v>
      </c>
      <c r="BG25" s="248">
        <f t="shared" si="14"/>
        <v>14.725000000000001</v>
      </c>
      <c r="BS25" s="338">
        <v>1989</v>
      </c>
      <c r="BT25" s="344"/>
      <c r="BU25" s="338">
        <v>18.09</v>
      </c>
      <c r="BV25" s="338">
        <v>34.727499999999999</v>
      </c>
      <c r="BW25" s="338">
        <v>37.51</v>
      </c>
      <c r="BX25" s="338">
        <v>39.534999999999997</v>
      </c>
      <c r="BY25" s="345">
        <v>42.4375</v>
      </c>
      <c r="BZ25" s="338">
        <v>40.322499999999998</v>
      </c>
      <c r="CB25" s="248">
        <f t="shared" si="6"/>
        <v>24.3475</v>
      </c>
    </row>
    <row r="26" spans="1:101">
      <c r="A26" s="14">
        <v>3</v>
      </c>
      <c r="B26" s="14">
        <v>502</v>
      </c>
      <c r="C26" s="14">
        <v>2001</v>
      </c>
      <c r="D26" s="14">
        <v>100</v>
      </c>
      <c r="E26" s="59">
        <v>0.32894000000000001</v>
      </c>
      <c r="F26" s="14">
        <v>55</v>
      </c>
      <c r="I26" s="14">
        <f t="shared" si="0"/>
        <v>5.980727272727273E-3</v>
      </c>
      <c r="J26" s="14">
        <f t="shared" si="1"/>
        <v>2763.7571485765566</v>
      </c>
      <c r="K26" s="14">
        <f>((J26*0.0239)-(J25*0.0239))/0.5</f>
        <v>30.587910897891646</v>
      </c>
      <c r="S26" s="248">
        <f t="shared" si="15"/>
        <v>57.19</v>
      </c>
      <c r="T26" s="14">
        <v>2016</v>
      </c>
      <c r="U26" s="359">
        <v>56.3</v>
      </c>
      <c r="V26" s="14">
        <v>28.48</v>
      </c>
      <c r="W26" s="14">
        <v>46.99</v>
      </c>
      <c r="X26" s="14">
        <v>48.65</v>
      </c>
      <c r="Y26" s="14">
        <v>64.97</v>
      </c>
      <c r="Z26" s="26">
        <v>75.23</v>
      </c>
      <c r="AA26" s="14">
        <v>78.819999999999993</v>
      </c>
      <c r="AB26" s="265">
        <v>80</v>
      </c>
      <c r="AC26" s="334">
        <f xml:space="preserve"> MIN(((ABS(AA26-X26)*60)*0.0239)/0.33, 100)</f>
        <v>100</v>
      </c>
      <c r="AD26" s="248"/>
      <c r="AE26" s="248"/>
      <c r="AF26" s="248"/>
      <c r="AG26" s="248"/>
      <c r="AH26" s="14">
        <f>Z26</f>
        <v>75.23</v>
      </c>
      <c r="AI26" s="359">
        <f>0.5039*U26+31.994</f>
        <v>60.363569999999996</v>
      </c>
      <c r="AJ26" s="146">
        <f>Z26*5-(AY26*2*0.5)</f>
        <v>333.33000000000004</v>
      </c>
      <c r="AK26" s="146">
        <f t="shared" si="3"/>
        <v>34.700000000000003</v>
      </c>
      <c r="AL26" s="259">
        <f t="shared" si="9"/>
        <v>-84.696650000000034</v>
      </c>
      <c r="AM26" s="146">
        <f t="shared" si="10"/>
        <v>-20.409330000000004</v>
      </c>
      <c r="AN26" s="264">
        <f>AY26*2</f>
        <v>85.64</v>
      </c>
      <c r="AO26" s="264">
        <f>MIN((AN26*0.5039+31.994),MAX(V26:AA26))</f>
        <v>75.147996000000006</v>
      </c>
      <c r="AP26" s="264">
        <f>AO26*$AP$2-(AN26*$AP$3)</f>
        <v>332.91998000000007</v>
      </c>
      <c r="AQ26" s="14">
        <v>45.3</v>
      </c>
      <c r="AR26" s="175">
        <f>AQ26*0.5039+31.994</f>
        <v>54.82067</v>
      </c>
      <c r="AS26" s="14">
        <v>255.2</v>
      </c>
      <c r="AT26" s="267" t="s">
        <v>396</v>
      </c>
      <c r="AU26" s="14">
        <v>0.59099999999999997</v>
      </c>
      <c r="AV26" s="14">
        <v>0.72399999999999998</v>
      </c>
      <c r="AW26" s="14">
        <v>100</v>
      </c>
      <c r="AY26">
        <v>42.82</v>
      </c>
      <c r="BA26" s="14">
        <f t="shared" si="5"/>
        <v>0.2857142857142857</v>
      </c>
      <c r="BC26" s="29">
        <v>42.82</v>
      </c>
      <c r="BD26" s="31">
        <v>2016</v>
      </c>
      <c r="BE26" s="312">
        <f>BC26*1.2</f>
        <v>51.384</v>
      </c>
      <c r="BF26" s="14">
        <v>2016</v>
      </c>
      <c r="BG26" s="248">
        <f t="shared" si="14"/>
        <v>50.339999999999989</v>
      </c>
      <c r="BS26" s="338">
        <v>1990</v>
      </c>
      <c r="BT26" s="344"/>
      <c r="BU26" s="338">
        <v>26.4375</v>
      </c>
      <c r="BV26" s="338">
        <v>41.832500000000003</v>
      </c>
      <c r="BW26" s="345">
        <v>48.46</v>
      </c>
      <c r="BX26" s="338">
        <v>49.274999999999999</v>
      </c>
      <c r="BY26" s="338">
        <v>48.28</v>
      </c>
      <c r="BZ26" s="338">
        <v>43.862499999999997</v>
      </c>
      <c r="CB26" s="248">
        <f t="shared" si="6"/>
        <v>22.837499999999999</v>
      </c>
    </row>
    <row r="27" spans="1:101">
      <c r="E27" s="59"/>
      <c r="AE27" s="248"/>
      <c r="AF27" s="248"/>
      <c r="AL27" s="146">
        <f>SUM(AL9:AL26)</f>
        <v>-395.03154099999995</v>
      </c>
      <c r="BG27" s="248"/>
      <c r="BS27" s="338">
        <v>1991</v>
      </c>
      <c r="BT27" s="344"/>
      <c r="BU27" s="338">
        <v>22.655000000000001</v>
      </c>
      <c r="BV27" s="345">
        <v>27.195</v>
      </c>
      <c r="BW27" s="338">
        <v>28.1325</v>
      </c>
      <c r="BX27" s="338">
        <v>28.98</v>
      </c>
      <c r="BY27" s="338">
        <v>27.83</v>
      </c>
      <c r="BZ27" s="338">
        <v>29.49</v>
      </c>
      <c r="CB27" s="248">
        <f t="shared" si="6"/>
        <v>6.8349999999999973</v>
      </c>
    </row>
    <row r="28" spans="1:101">
      <c r="E28" s="59"/>
      <c r="AO28" s="239" t="s">
        <v>391</v>
      </c>
      <c r="AR28" s="239" t="s">
        <v>391</v>
      </c>
      <c r="BS28" s="338">
        <v>1992</v>
      </c>
      <c r="BT28" s="344"/>
      <c r="BU28" s="338">
        <v>17.889849999999999</v>
      </c>
      <c r="BV28" s="338">
        <v>27.730174999999999</v>
      </c>
      <c r="BW28" s="338">
        <v>34.530374999999999</v>
      </c>
      <c r="BX28" s="338">
        <v>38.242049999999999</v>
      </c>
      <c r="BY28" s="345">
        <v>41.678449999999998</v>
      </c>
      <c r="BZ28" s="338">
        <v>38.747225</v>
      </c>
      <c r="CB28" s="248">
        <f t="shared" si="6"/>
        <v>23.788599999999999</v>
      </c>
    </row>
    <row r="29" spans="1:101">
      <c r="E29" s="59"/>
      <c r="BS29" s="338">
        <v>1993</v>
      </c>
      <c r="BT29" s="344"/>
      <c r="BU29" s="338">
        <v>17.15175</v>
      </c>
      <c r="BV29" s="338">
        <v>24.438974999999999</v>
      </c>
      <c r="BW29" s="338">
        <v>31.611249999999998</v>
      </c>
      <c r="BX29" s="338">
        <v>37.047175000000003</v>
      </c>
      <c r="BY29" s="345">
        <v>43.526724999999999</v>
      </c>
      <c r="BZ29" s="338">
        <v>36.318150000000003</v>
      </c>
      <c r="CB29" s="248">
        <f t="shared" si="6"/>
        <v>26.374974999999999</v>
      </c>
    </row>
    <row r="30" spans="1:101" s="251" customFormat="1">
      <c r="A30" s="251">
        <v>4</v>
      </c>
      <c r="B30" s="251">
        <v>502</v>
      </c>
      <c r="C30" s="251">
        <v>2001</v>
      </c>
      <c r="D30" s="251">
        <v>40</v>
      </c>
      <c r="E30" s="252">
        <v>0.25584000000000001</v>
      </c>
      <c r="F30" s="251">
        <v>55</v>
      </c>
      <c r="G30" s="251">
        <f>E31/E30</f>
        <v>1.1660412757973733</v>
      </c>
      <c r="H30" s="251">
        <f>IF(G30&lt;1,1,E31/E30*1.69-0.7)</f>
        <v>1.2706097560975609</v>
      </c>
      <c r="I30" s="251">
        <f t="shared" si="0"/>
        <v>4.6516363636363639E-3</v>
      </c>
      <c r="J30" s="251">
        <f t="shared" si="1"/>
        <v>1960.9317972027375</v>
      </c>
      <c r="T30" s="251" t="s">
        <v>278</v>
      </c>
      <c r="V30" s="253">
        <f>AVERAGE(V9:V25)</f>
        <v>28.144304788235292</v>
      </c>
      <c r="W30" s="253">
        <f>AVERAGE(W9:W25)</f>
        <v>34.344066111764704</v>
      </c>
      <c r="X30" s="253">
        <f>AVERAGE(X9:X25)</f>
        <v>40.191843441176466</v>
      </c>
      <c r="Y30" s="253">
        <f>AVERAGE(Y9:Y25)</f>
        <v>43.745496735294125</v>
      </c>
      <c r="Z30" s="253">
        <f>AVERAGE(Z9:Z25)</f>
        <v>47.813636952941181</v>
      </c>
      <c r="AA30" s="253">
        <f>AVERAGE(AA9:AA26)</f>
        <v>51.496523305555556</v>
      </c>
      <c r="AB30" s="253"/>
      <c r="AJ30" s="251">
        <f>AVERAGE(AJ9:AJ25)</f>
        <v>187.43885064705884</v>
      </c>
      <c r="AN30" s="24">
        <f>AVERAGE(AN9:AN25)</f>
        <v>103.2586682352941</v>
      </c>
      <c r="AO30" s="145">
        <f>AVERAGE(AO9:AO25)</f>
        <v>50.207976421647054</v>
      </c>
      <c r="AP30" s="24">
        <f>AVERAGE(AP9:AP25)</f>
        <v>199.41054799058824</v>
      </c>
      <c r="AQ30" s="266">
        <f>AVERAGE(AQ9:AQ26)</f>
        <v>32.24444444444444</v>
      </c>
      <c r="AR30" s="266">
        <f>AVERAGE(AR9:AR25)</f>
        <v>39.310285294117648</v>
      </c>
      <c r="AS30" s="266">
        <f>AVERAGE(AS9:AS25)</f>
        <v>180.81319117647058</v>
      </c>
      <c r="AT30" s="239" t="s">
        <v>324</v>
      </c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338">
        <v>1994</v>
      </c>
      <c r="BT30" s="344"/>
      <c r="BU30" s="338">
        <v>11.092675</v>
      </c>
      <c r="BV30" s="338">
        <v>16.952100000000002</v>
      </c>
      <c r="BW30" s="338">
        <v>22.569524999999999</v>
      </c>
      <c r="BX30" s="338">
        <v>33.002749999999999</v>
      </c>
      <c r="BY30" s="338">
        <v>36.408900000000003</v>
      </c>
      <c r="BZ30" s="345">
        <v>45.314500000000002</v>
      </c>
      <c r="CA30" s="338"/>
      <c r="CB30" s="248">
        <f t="shared" si="6"/>
        <v>34.221825000000003</v>
      </c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</row>
    <row r="31" spans="1:101">
      <c r="A31" s="14">
        <v>4</v>
      </c>
      <c r="B31" s="14">
        <v>502</v>
      </c>
      <c r="C31" s="14">
        <v>2001</v>
      </c>
      <c r="D31" s="14">
        <v>100</v>
      </c>
      <c r="E31" s="60">
        <v>0.29831999999999997</v>
      </c>
      <c r="F31" s="14">
        <v>55</v>
      </c>
      <c r="I31" s="14">
        <f t="shared" si="0"/>
        <v>5.4239999999999991E-3</v>
      </c>
      <c r="J31" s="14">
        <f t="shared" si="1"/>
        <v>2393.7090288557561</v>
      </c>
      <c r="K31" s="14">
        <f>((J31*0.0239)-(J30*0.0239))/0.5</f>
        <v>20.686751673014285</v>
      </c>
      <c r="L31" s="14">
        <f>AVERAGE(E21,E23, E25, E30)</f>
        <v>0.31009000000000003</v>
      </c>
      <c r="M31" s="14">
        <f>AVERAGE(E22,E24,E26, E31)</f>
        <v>0.27429749999999997</v>
      </c>
      <c r="N31" s="14">
        <v>25</v>
      </c>
      <c r="O31" s="14">
        <v>1.3</v>
      </c>
      <c r="P31" s="14">
        <f>AVERAGE(J21,J23,J25,J30)</f>
        <v>2661.6417291084672</v>
      </c>
      <c r="Q31" s="14">
        <f>(P31/1.12/60)*O31</f>
        <v>51.49009297382451</v>
      </c>
      <c r="Z31" s="147"/>
      <c r="AN31" s="24">
        <f t="shared" ref="AN31:AS31" si="19">AVERAGE(AN17:AN25)</f>
        <v>109.47054666666666</v>
      </c>
      <c r="AO31" s="24">
        <f t="shared" si="19"/>
        <v>50.605360607999998</v>
      </c>
      <c r="AP31" s="145">
        <f t="shared" si="19"/>
        <v>198.29152970666667</v>
      </c>
      <c r="AQ31" s="266">
        <f t="shared" si="19"/>
        <v>43.555555555555557</v>
      </c>
      <c r="AR31" s="266">
        <f t="shared" si="19"/>
        <v>42.581829999999997</v>
      </c>
      <c r="AS31" s="266">
        <f t="shared" si="19"/>
        <v>191.13137222222224</v>
      </c>
      <c r="AT31" s="239" t="s">
        <v>323</v>
      </c>
      <c r="BC31" s="147"/>
      <c r="BS31" s="338">
        <v>1995</v>
      </c>
      <c r="BT31" s="344"/>
      <c r="BU31" s="338">
        <v>29.3863178</v>
      </c>
      <c r="BV31" s="338">
        <v>34.151904199999997</v>
      </c>
      <c r="BW31" s="338">
        <v>37.860841899999997</v>
      </c>
      <c r="BX31" s="345">
        <v>41.355914499999997</v>
      </c>
      <c r="BY31" s="338">
        <v>43.472783399999997</v>
      </c>
      <c r="BZ31" s="338">
        <v>45.956331800000001</v>
      </c>
      <c r="CB31" s="248">
        <f t="shared" si="6"/>
        <v>16.570014</v>
      </c>
    </row>
    <row r="32" spans="1:101">
      <c r="A32" s="14">
        <v>1</v>
      </c>
      <c r="B32" s="14">
        <v>502</v>
      </c>
      <c r="C32" s="14">
        <v>2002</v>
      </c>
      <c r="D32" s="14">
        <v>40</v>
      </c>
      <c r="E32" s="61">
        <v>0.303452308</v>
      </c>
      <c r="F32" s="14">
        <v>66</v>
      </c>
      <c r="G32" s="14">
        <f>E33/E32</f>
        <v>1.2162779397940846</v>
      </c>
      <c r="H32" s="14">
        <f>IF(G32&lt;1,1,E33/E32*1.69-0.7)</f>
        <v>1.3555097182520031</v>
      </c>
      <c r="I32" s="14">
        <f t="shared" si="0"/>
        <v>4.5977622424242422E-3</v>
      </c>
      <c r="J32" s="14">
        <f t="shared" si="1"/>
        <v>1933.8434913498797</v>
      </c>
      <c r="T32" s="14" t="s">
        <v>280</v>
      </c>
      <c r="U32" s="254" t="s">
        <v>279</v>
      </c>
      <c r="V32" s="255">
        <f>V8*0.5</f>
        <v>0</v>
      </c>
      <c r="W32" s="255">
        <f>W8*0.5</f>
        <v>10</v>
      </c>
      <c r="X32" s="255">
        <f>X8*0.5</f>
        <v>20</v>
      </c>
      <c r="Y32" s="255">
        <f>Y8*0.5</f>
        <v>30</v>
      </c>
      <c r="Z32" s="255">
        <f>Z8*0.5</f>
        <v>40</v>
      </c>
      <c r="AA32" s="255">
        <v>50</v>
      </c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  <c r="AT32" s="255"/>
      <c r="BS32" s="338">
        <v>1996</v>
      </c>
      <c r="BT32" s="344"/>
      <c r="BU32" s="338">
        <v>18.013653699999999</v>
      </c>
      <c r="BV32" s="338">
        <v>23.828939500000001</v>
      </c>
      <c r="BW32" s="338">
        <v>27.289170599999999</v>
      </c>
      <c r="BX32" s="338">
        <v>26.554293900000001</v>
      </c>
      <c r="BY32" s="338">
        <v>34.885923200000001</v>
      </c>
      <c r="BZ32" s="345">
        <v>38.762908000000003</v>
      </c>
      <c r="CB32" s="248">
        <f t="shared" si="6"/>
        <v>20.749254300000004</v>
      </c>
    </row>
    <row r="33" spans="1:80">
      <c r="A33" s="14">
        <v>1</v>
      </c>
      <c r="B33" s="14">
        <v>502</v>
      </c>
      <c r="C33" s="14">
        <v>2002</v>
      </c>
      <c r="D33" s="14">
        <v>100</v>
      </c>
      <c r="E33" s="62">
        <v>0.369082348</v>
      </c>
      <c r="F33" s="14">
        <v>66</v>
      </c>
      <c r="I33" s="14">
        <f t="shared" si="0"/>
        <v>5.5921567878787883E-3</v>
      </c>
      <c r="J33" s="14">
        <f t="shared" si="1"/>
        <v>2499.9285227062601</v>
      </c>
      <c r="K33" s="14">
        <f>((J33*0.0239)-(J32*0.0239))/0.5</f>
        <v>27.058864498834993</v>
      </c>
      <c r="U33" s="255" t="s">
        <v>281</v>
      </c>
      <c r="V33" s="255">
        <f t="shared" ref="V33:AA33" si="20">V30*5</f>
        <v>140.72152394117646</v>
      </c>
      <c r="W33" s="255">
        <f t="shared" si="20"/>
        <v>171.72033055882352</v>
      </c>
      <c r="X33" s="255">
        <f t="shared" si="20"/>
        <v>200.95921720588234</v>
      </c>
      <c r="Y33" s="255">
        <f t="shared" si="20"/>
        <v>218.72748367647063</v>
      </c>
      <c r="Z33" s="255">
        <f t="shared" si="20"/>
        <v>239.0681847647059</v>
      </c>
      <c r="AA33" s="255">
        <f t="shared" si="20"/>
        <v>257.48261652777779</v>
      </c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BS33" s="338">
        <v>1997</v>
      </c>
      <c r="BT33" s="344"/>
      <c r="BU33" s="338">
        <v>18.807725399999999</v>
      </c>
      <c r="BV33" s="338">
        <v>28.098376500000001</v>
      </c>
      <c r="BW33" s="338">
        <v>29.164850399999999</v>
      </c>
      <c r="BX33" s="338">
        <v>37.790983799999999</v>
      </c>
      <c r="BY33" s="338">
        <v>44.127016900000001</v>
      </c>
      <c r="BZ33" s="345">
        <v>53.167639800000003</v>
      </c>
      <c r="CB33" s="248">
        <f t="shared" si="6"/>
        <v>34.359914400000008</v>
      </c>
    </row>
    <row r="34" spans="1:80">
      <c r="A34" s="14">
        <v>2</v>
      </c>
      <c r="B34" s="14">
        <v>502</v>
      </c>
      <c r="C34" s="14">
        <v>2002</v>
      </c>
      <c r="D34" s="14">
        <v>40</v>
      </c>
      <c r="E34" s="63">
        <v>0.18226093599999998</v>
      </c>
      <c r="F34" s="14">
        <v>66</v>
      </c>
      <c r="G34" s="14">
        <f>E35/E34</f>
        <v>1.897686095499916</v>
      </c>
      <c r="I34" s="14">
        <f t="shared" si="0"/>
        <v>2.7615293333333331E-3</v>
      </c>
      <c r="J34" s="14">
        <f t="shared" si="1"/>
        <v>1203.6927602245721</v>
      </c>
      <c r="U34" s="255" t="s">
        <v>282</v>
      </c>
      <c r="V34" s="255">
        <f t="shared" ref="V34:AA34" si="21" xml:space="preserve"> V33-V32</f>
        <v>140.72152394117646</v>
      </c>
      <c r="W34" s="255">
        <f t="shared" si="21"/>
        <v>161.72033055882352</v>
      </c>
      <c r="X34" s="255">
        <f t="shared" si="21"/>
        <v>180.95921720588234</v>
      </c>
      <c r="Y34" s="255">
        <f t="shared" si="21"/>
        <v>188.72748367647063</v>
      </c>
      <c r="Z34" s="255">
        <f t="shared" si="21"/>
        <v>199.0681847647059</v>
      </c>
      <c r="AA34" s="255">
        <f t="shared" si="21"/>
        <v>207.48261652777779</v>
      </c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BS34" s="338">
        <v>1998</v>
      </c>
      <c r="BT34" s="344"/>
      <c r="BU34" s="338">
        <v>28.463773799999998</v>
      </c>
      <c r="BV34" s="338">
        <v>32.7265467</v>
      </c>
      <c r="BW34" s="338">
        <v>41.185587699999999</v>
      </c>
      <c r="BX34" s="345">
        <v>52.240373900000002</v>
      </c>
      <c r="BY34" s="338">
        <v>53.455328000000002</v>
      </c>
      <c r="BZ34" s="338">
        <v>56.251839099999998</v>
      </c>
      <c r="CB34" s="248">
        <f t="shared" si="6"/>
        <v>27.7880653</v>
      </c>
    </row>
    <row r="35" spans="1:80">
      <c r="A35" s="14">
        <v>2</v>
      </c>
      <c r="B35" s="14">
        <v>502</v>
      </c>
      <c r="C35" s="14">
        <v>2002</v>
      </c>
      <c r="D35" s="14">
        <v>100</v>
      </c>
      <c r="E35" s="64">
        <v>0.34587404400000005</v>
      </c>
      <c r="F35" s="14">
        <v>66</v>
      </c>
      <c r="I35" s="14">
        <f t="shared" si="0"/>
        <v>5.2405158181818186E-3</v>
      </c>
      <c r="J35" s="14">
        <f t="shared" si="1"/>
        <v>2282.9499449165082</v>
      </c>
      <c r="K35" s="14">
        <f>((J35*0.0239)-(J34*0.0239))/0.5</f>
        <v>51.588493428274553</v>
      </c>
      <c r="BS35" s="338">
        <v>1999</v>
      </c>
      <c r="BT35" s="348">
        <v>68.42</v>
      </c>
      <c r="BU35" s="349">
        <v>19.1843906</v>
      </c>
      <c r="BV35" s="349">
        <v>23.560070799999998</v>
      </c>
      <c r="BW35" s="349">
        <v>31.011738099999999</v>
      </c>
      <c r="BX35" s="349">
        <v>37.082539400000002</v>
      </c>
      <c r="BY35" s="350">
        <v>47.479795299999999</v>
      </c>
      <c r="BZ35" s="351">
        <v>54.026965199999999</v>
      </c>
      <c r="CB35" s="248">
        <f t="shared" si="6"/>
        <v>34.842574599999999</v>
      </c>
    </row>
    <row r="36" spans="1:80">
      <c r="A36" s="14">
        <v>3</v>
      </c>
      <c r="B36" s="14">
        <v>502</v>
      </c>
      <c r="C36" s="14">
        <v>2002</v>
      </c>
      <c r="D36" s="14">
        <v>40</v>
      </c>
      <c r="E36" s="65">
        <v>0.51012578800000008</v>
      </c>
      <c r="F36" s="14">
        <v>66</v>
      </c>
      <c r="G36" s="14">
        <f>E37/E36</f>
        <v>0.44041898936503088</v>
      </c>
      <c r="H36" s="14">
        <f>IF(G36&lt;1,1,E37/E36*1.69-0.7)</f>
        <v>1</v>
      </c>
      <c r="I36" s="14">
        <f t="shared" si="0"/>
        <v>7.7291786060606077E-3</v>
      </c>
      <c r="J36" s="14">
        <f t="shared" si="1"/>
        <v>4340.7240847596722</v>
      </c>
      <c r="BS36" s="338">
        <v>2000</v>
      </c>
      <c r="BT36" s="348">
        <v>55.518749999999997</v>
      </c>
      <c r="BU36" s="349">
        <v>24.206640199999999</v>
      </c>
      <c r="BV36" s="349">
        <v>32.9565634</v>
      </c>
      <c r="BW36" s="349">
        <v>36.154504899999999</v>
      </c>
      <c r="BX36" s="349">
        <v>41.573239000000001</v>
      </c>
      <c r="BY36" s="350">
        <v>47.880290199999997</v>
      </c>
      <c r="BZ36" s="351">
        <v>39.396862200000001</v>
      </c>
      <c r="CB36" s="248">
        <f t="shared" si="6"/>
        <v>23.673649999999999</v>
      </c>
    </row>
    <row r="37" spans="1:80">
      <c r="A37" s="14">
        <v>3</v>
      </c>
      <c r="B37" s="14">
        <v>502</v>
      </c>
      <c r="C37" s="14">
        <v>2002</v>
      </c>
      <c r="D37" s="14">
        <v>100</v>
      </c>
      <c r="E37" s="66">
        <v>0.22466908400000002</v>
      </c>
      <c r="F37" s="14">
        <v>66</v>
      </c>
      <c r="I37" s="14">
        <f t="shared" si="0"/>
        <v>3.4040770303030306E-3</v>
      </c>
      <c r="J37" s="14">
        <f t="shared" si="1"/>
        <v>1420.9134609314615</v>
      </c>
      <c r="K37" s="14">
        <f>((J37*0.0239)-(J36*0.0239))/0.5</f>
        <v>-139.56694781898847</v>
      </c>
      <c r="BS37" s="338">
        <v>2001</v>
      </c>
      <c r="BT37" s="348">
        <v>51.477678571428569</v>
      </c>
      <c r="BU37" s="352">
        <v>27.5221804</v>
      </c>
      <c r="BV37" s="349">
        <v>22.608702399999999</v>
      </c>
      <c r="BW37" s="353">
        <v>27.468674799999999</v>
      </c>
      <c r="BX37" s="349">
        <v>27.9365907</v>
      </c>
      <c r="BY37" s="349">
        <v>25.700200800000001</v>
      </c>
      <c r="BZ37" s="351">
        <v>21.164360899999998</v>
      </c>
      <c r="CB37" s="248">
        <f t="shared" si="6"/>
        <v>6.7722298000000016</v>
      </c>
    </row>
    <row r="38" spans="1:80">
      <c r="A38" s="14">
        <v>4</v>
      </c>
      <c r="B38" s="14">
        <v>502</v>
      </c>
      <c r="C38" s="14">
        <v>2002</v>
      </c>
      <c r="D38" s="14">
        <v>40</v>
      </c>
      <c r="E38" s="67">
        <v>0.58890901200000001</v>
      </c>
      <c r="F38" s="14">
        <v>66</v>
      </c>
      <c r="G38" s="14">
        <f>E39/E38</f>
        <v>0.93631804024761622</v>
      </c>
      <c r="H38" s="14">
        <f>IF(G38&lt;1,1,E39/E38*1.69-0.7)</f>
        <v>1</v>
      </c>
      <c r="I38" s="14">
        <f t="shared" si="0"/>
        <v>8.9228638181818188E-3</v>
      </c>
      <c r="J38" s="14">
        <f t="shared" si="1"/>
        <v>5907.6652096429507</v>
      </c>
      <c r="BS38" s="338">
        <v>2002</v>
      </c>
      <c r="BT38" s="348">
        <v>55.268749999999997</v>
      </c>
      <c r="BU38" s="349">
        <v>36.398688800000002</v>
      </c>
      <c r="BV38" s="349">
        <v>46.799952099999999</v>
      </c>
      <c r="BW38" s="350">
        <v>48.093073199999999</v>
      </c>
      <c r="BX38" s="349">
        <v>44.606480300000001</v>
      </c>
      <c r="BY38" s="349">
        <v>42.549199899999998</v>
      </c>
      <c r="BZ38" s="351">
        <v>43.915607199999997</v>
      </c>
      <c r="CB38" s="248">
        <f t="shared" si="6"/>
        <v>11.694384399999997</v>
      </c>
    </row>
    <row r="39" spans="1:80">
      <c r="A39" s="14">
        <v>4</v>
      </c>
      <c r="B39" s="14">
        <v>502</v>
      </c>
      <c r="C39" s="14">
        <v>2002</v>
      </c>
      <c r="D39" s="14">
        <v>100</v>
      </c>
      <c r="E39" s="68">
        <v>0.55140613199999988</v>
      </c>
      <c r="F39" s="14">
        <v>66</v>
      </c>
      <c r="I39" s="14">
        <f t="shared" si="0"/>
        <v>8.3546383636363616E-3</v>
      </c>
      <c r="J39" s="14">
        <f t="shared" si="1"/>
        <v>5101.501373708199</v>
      </c>
      <c r="K39" s="14">
        <f>((J39*0.0239)-(J38*0.0239))/0.5</f>
        <v>-38.534631357681121</v>
      </c>
      <c r="L39" s="14">
        <f>AVERAGE(E32,E34, E36, E38)</f>
        <v>0.39618701100000003</v>
      </c>
      <c r="M39" s="14">
        <f>AVERAGE(E33,E35,E37, E39)</f>
        <v>0.37275790199999997</v>
      </c>
      <c r="N39" s="14">
        <v>39</v>
      </c>
      <c r="O39" s="14">
        <v>1.1100000000000001</v>
      </c>
      <c r="P39" s="14">
        <f>AVERAGE(J32,J34,J36,J38)</f>
        <v>3346.4813864942689</v>
      </c>
      <c r="Q39" s="14">
        <f>(P39/1.12/60)*O39</f>
        <v>55.276701473342833</v>
      </c>
      <c r="BS39" s="338">
        <v>2003</v>
      </c>
      <c r="BT39" s="348">
        <v>91.871279761904759</v>
      </c>
      <c r="BU39" s="349">
        <v>39.633955800000003</v>
      </c>
      <c r="BV39" s="349">
        <v>54.712842999999999</v>
      </c>
      <c r="BW39" s="349">
        <v>67.785823199999996</v>
      </c>
      <c r="BX39" s="349">
        <v>75.740281999999993</v>
      </c>
      <c r="BY39" s="350">
        <v>89.228277399999996</v>
      </c>
      <c r="BZ39" s="351">
        <v>88.329077699999999</v>
      </c>
      <c r="CB39" s="248">
        <f t="shared" si="6"/>
        <v>49.594321599999994</v>
      </c>
    </row>
    <row r="40" spans="1:80">
      <c r="A40" s="14">
        <v>1</v>
      </c>
      <c r="B40" s="14">
        <v>502</v>
      </c>
      <c r="C40" s="14">
        <v>2003</v>
      </c>
      <c r="D40" s="14">
        <v>40</v>
      </c>
      <c r="E40" s="69">
        <v>0.70128621700000005</v>
      </c>
      <c r="F40" s="14">
        <v>90</v>
      </c>
      <c r="G40" s="14">
        <f>E41/E40</f>
        <v>1.143179139367001</v>
      </c>
      <c r="H40" s="14">
        <f>IF(G40&lt;1,1,E41/E40*1.69-0.7)</f>
        <v>1.2319727455302316</v>
      </c>
      <c r="I40" s="14">
        <f t="shared" si="0"/>
        <v>7.7920690777777786E-3</v>
      </c>
      <c r="J40" s="14">
        <f t="shared" si="1"/>
        <v>4411.7855485187456</v>
      </c>
      <c r="BS40" s="338">
        <v>2004</v>
      </c>
      <c r="BT40" s="348">
        <v>43.772470238095231</v>
      </c>
      <c r="BU40" s="349">
        <v>20.040624999999999</v>
      </c>
      <c r="BV40" s="349">
        <v>28.862004599999999</v>
      </c>
      <c r="BW40" s="349">
        <v>36.092492399999998</v>
      </c>
      <c r="BX40" s="350">
        <v>53.767530499999999</v>
      </c>
      <c r="BY40" s="349">
        <v>56.225343000000002</v>
      </c>
      <c r="BZ40" s="351">
        <v>60.7</v>
      </c>
      <c r="CB40" s="248">
        <f t="shared" si="6"/>
        <v>40.659375000000004</v>
      </c>
    </row>
    <row r="41" spans="1:80">
      <c r="A41" s="14">
        <v>1</v>
      </c>
      <c r="B41" s="14">
        <v>502</v>
      </c>
      <c r="C41" s="14">
        <v>2003</v>
      </c>
      <c r="D41" s="14">
        <v>100</v>
      </c>
      <c r="E41" s="70">
        <v>0.80169577400000003</v>
      </c>
      <c r="F41" s="14">
        <v>90</v>
      </c>
      <c r="I41" s="14">
        <f t="shared" si="0"/>
        <v>8.9077308222222217E-3</v>
      </c>
      <c r="J41" s="14">
        <f t="shared" si="1"/>
        <v>5884.6269940576512</v>
      </c>
      <c r="K41" s="14">
        <f>((J41*0.0239)-(J40*0.0239))/0.5</f>
        <v>70.401821096759676</v>
      </c>
      <c r="BS41" s="338">
        <v>2005</v>
      </c>
      <c r="BT41" s="348">
        <v>53.04285714285713</v>
      </c>
      <c r="BU41" s="349">
        <v>23.916775000000001</v>
      </c>
      <c r="BV41" s="349">
        <v>28.694932099999999</v>
      </c>
      <c r="BW41" s="349">
        <v>33.319544299999997</v>
      </c>
      <c r="BX41" s="350">
        <v>38.118406299999997</v>
      </c>
      <c r="BY41" s="349">
        <v>38.795962899999999</v>
      </c>
      <c r="BZ41" s="351">
        <v>42.7795463</v>
      </c>
      <c r="CB41" s="248">
        <f t="shared" si="6"/>
        <v>18.862771299999999</v>
      </c>
    </row>
    <row r="42" spans="1:80">
      <c r="A42" s="14">
        <v>2</v>
      </c>
      <c r="B42" s="14">
        <v>502</v>
      </c>
      <c r="C42" s="14">
        <v>2003</v>
      </c>
      <c r="D42" s="14">
        <v>40</v>
      </c>
      <c r="E42" s="71">
        <v>0.70548253699999997</v>
      </c>
      <c r="F42" s="14">
        <v>90</v>
      </c>
      <c r="G42" s="14">
        <f>E43/E42</f>
        <v>1.1659702995596617</v>
      </c>
      <c r="H42" s="14">
        <f>IF(G42&lt;1,1,E43/E42*1.69-0.7)</f>
        <v>1.2704898062558283</v>
      </c>
      <c r="I42" s="14">
        <f t="shared" si="0"/>
        <v>7.8386948555555554E-3</v>
      </c>
      <c r="J42" s="14">
        <f t="shared" si="1"/>
        <v>4465.2190372583937</v>
      </c>
      <c r="AT42" s="31" t="s">
        <v>142</v>
      </c>
      <c r="AU42" s="251">
        <v>1994</v>
      </c>
      <c r="AV42" s="251">
        <v>1995</v>
      </c>
      <c r="AW42" s="251">
        <v>1996</v>
      </c>
      <c r="AX42" s="251">
        <v>1997</v>
      </c>
      <c r="AY42" s="251">
        <v>1998</v>
      </c>
      <c r="AZ42" s="251">
        <v>1999</v>
      </c>
      <c r="BA42" s="251">
        <v>2000</v>
      </c>
      <c r="BB42" s="251">
        <v>2001</v>
      </c>
      <c r="BC42" s="251">
        <v>2002</v>
      </c>
      <c r="BD42" s="251">
        <v>2003</v>
      </c>
      <c r="BE42" s="251">
        <v>2004</v>
      </c>
      <c r="BF42" s="251">
        <v>2005</v>
      </c>
      <c r="BG42" s="251">
        <v>2006</v>
      </c>
      <c r="BH42" s="251">
        <v>2007</v>
      </c>
      <c r="BI42" s="251">
        <v>2008</v>
      </c>
      <c r="BJ42" s="251">
        <v>2009</v>
      </c>
      <c r="BK42" s="251">
        <v>2010</v>
      </c>
      <c r="BL42" s="251">
        <v>2011</v>
      </c>
      <c r="BM42" s="251">
        <v>2012</v>
      </c>
      <c r="BN42" s="251">
        <v>2013</v>
      </c>
      <c r="BO42" s="251">
        <v>2014</v>
      </c>
      <c r="BP42" s="251">
        <v>2015</v>
      </c>
      <c r="BQ42" s="251">
        <v>2016</v>
      </c>
      <c r="BS42" s="338">
        <v>2006</v>
      </c>
      <c r="BT42" s="348">
        <v>42.739583333333336</v>
      </c>
      <c r="BU42" s="349">
        <v>34.4634754</v>
      </c>
      <c r="BV42" s="349">
        <v>38.460653600000001</v>
      </c>
      <c r="BW42" s="350">
        <v>43.103391000000002</v>
      </c>
      <c r="BX42" s="349">
        <v>33.828997100000002</v>
      </c>
      <c r="BY42" s="349">
        <v>40.2958772</v>
      </c>
      <c r="BZ42" s="351">
        <v>40.700000000000003</v>
      </c>
      <c r="CB42" s="248">
        <f t="shared" si="6"/>
        <v>9.2743938999999997</v>
      </c>
    </row>
    <row r="43" spans="1:80">
      <c r="A43" s="14">
        <v>2</v>
      </c>
      <c r="B43" s="14">
        <v>502</v>
      </c>
      <c r="C43" s="14">
        <v>2003</v>
      </c>
      <c r="D43" s="14">
        <v>100</v>
      </c>
      <c r="E43" s="72">
        <v>0.822571685</v>
      </c>
      <c r="F43" s="14">
        <v>90</v>
      </c>
      <c r="I43" s="14">
        <f t="shared" si="0"/>
        <v>9.1396853888888897E-3</v>
      </c>
      <c r="J43" s="14">
        <f t="shared" si="1"/>
        <v>6247.828887063547</v>
      </c>
      <c r="K43" s="14">
        <f>((J43*0.0239)-(J42*0.0239))/0.5</f>
        <v>85.208750820686362</v>
      </c>
      <c r="AT43" s="336">
        <v>0</v>
      </c>
      <c r="AZ43" s="248">
        <v>19.1843906</v>
      </c>
      <c r="BA43" s="14">
        <v>24.206640199999999</v>
      </c>
      <c r="BB43" s="14">
        <v>27.5221804</v>
      </c>
      <c r="BC43" s="14">
        <v>36.398688800000002</v>
      </c>
      <c r="BD43" s="14">
        <v>39.633955800000003</v>
      </c>
      <c r="BE43" s="14">
        <v>20.040624999999999</v>
      </c>
      <c r="BF43" s="14">
        <v>23.916775000000001</v>
      </c>
      <c r="BG43" s="14">
        <v>34.4634754</v>
      </c>
      <c r="BH43" s="14">
        <v>38.729999999999997</v>
      </c>
      <c r="BI43" s="14">
        <v>42.282615700000001</v>
      </c>
      <c r="BJ43" s="14">
        <v>23.14</v>
      </c>
      <c r="BK43" s="14">
        <v>13.0204874</v>
      </c>
      <c r="BL43" s="14">
        <v>27.515000000000001</v>
      </c>
      <c r="BM43" s="14">
        <v>27.074999999999999</v>
      </c>
      <c r="BN43" s="14">
        <v>23.0102197</v>
      </c>
      <c r="BO43" s="14">
        <v>29.798127399999998</v>
      </c>
      <c r="BP43" s="14">
        <v>28.515000000000001</v>
      </c>
      <c r="BQ43" s="14">
        <v>28.48</v>
      </c>
      <c r="BS43" s="338">
        <v>2007</v>
      </c>
      <c r="BT43" s="348">
        <v>55.483326724632278</v>
      </c>
      <c r="BU43" s="349">
        <v>38.729999999999997</v>
      </c>
      <c r="BV43" s="350">
        <v>47.262500000000003</v>
      </c>
      <c r="BW43" s="349">
        <v>51.732500000000002</v>
      </c>
      <c r="BX43" s="349">
        <v>46.542499999999997</v>
      </c>
      <c r="BY43" s="349">
        <v>42.35</v>
      </c>
      <c r="BZ43" s="351">
        <v>50.3</v>
      </c>
      <c r="CB43" s="248">
        <f t="shared" si="6"/>
        <v>13.002500000000005</v>
      </c>
    </row>
    <row r="44" spans="1:80">
      <c r="A44" s="14">
        <v>3</v>
      </c>
      <c r="B44" s="14">
        <v>502</v>
      </c>
      <c r="C44" s="14">
        <v>2003</v>
      </c>
      <c r="D44" s="14">
        <v>40</v>
      </c>
      <c r="E44" s="73">
        <v>0.78487313000000003</v>
      </c>
      <c r="F44" s="14">
        <v>90</v>
      </c>
      <c r="G44" s="14">
        <f>E45/E44</f>
        <v>1.0293642770010485</v>
      </c>
      <c r="H44" s="14">
        <f>IF(G44&lt;1,1,E45/E44*1.69-0.7)</f>
        <v>1.039625628131772</v>
      </c>
      <c r="I44" s="14">
        <f t="shared" si="0"/>
        <v>8.7208125555555561E-3</v>
      </c>
      <c r="J44" s="14">
        <f t="shared" si="1"/>
        <v>5607.3658273069886</v>
      </c>
      <c r="AT44" s="336">
        <v>20</v>
      </c>
      <c r="AZ44" s="248">
        <v>23.560070799999998</v>
      </c>
      <c r="BA44" s="14">
        <v>32.9565634</v>
      </c>
      <c r="BB44" s="14">
        <v>22.608702399999999</v>
      </c>
      <c r="BC44" s="14">
        <v>46.799952099999999</v>
      </c>
      <c r="BD44" s="14">
        <v>54.712842999999999</v>
      </c>
      <c r="BE44" s="14">
        <v>28.862004599999999</v>
      </c>
      <c r="BF44" s="14">
        <v>28.694932099999999</v>
      </c>
      <c r="BG44" s="14">
        <v>38.460653600000001</v>
      </c>
      <c r="BH44" s="14">
        <v>47.262500000000003</v>
      </c>
      <c r="BI44" s="14">
        <v>55.895833400000001</v>
      </c>
      <c r="BJ44" s="14">
        <v>29.647500000000001</v>
      </c>
      <c r="BK44" s="14">
        <v>15.384088999999999</v>
      </c>
      <c r="BL44" s="14">
        <v>30.2925</v>
      </c>
      <c r="BM44" s="14">
        <v>35.155000000000001</v>
      </c>
      <c r="BN44" s="14">
        <v>28.053913300000001</v>
      </c>
      <c r="BO44" s="14">
        <v>31.3245662</v>
      </c>
      <c r="BP44" s="14">
        <v>34.177500000000002</v>
      </c>
      <c r="BQ44" s="14">
        <v>46.99</v>
      </c>
      <c r="BS44" s="338">
        <v>2008</v>
      </c>
      <c r="BT44" s="348">
        <v>90.027100118205396</v>
      </c>
      <c r="BU44" s="349">
        <v>42.282615700000001</v>
      </c>
      <c r="BV44" s="349">
        <v>55.895833400000001</v>
      </c>
      <c r="BW44" s="349">
        <v>69.331917599999997</v>
      </c>
      <c r="BX44" s="350">
        <v>81.781833599999999</v>
      </c>
      <c r="BY44" s="349">
        <v>86.805154099999996</v>
      </c>
      <c r="BZ44" s="351">
        <v>88.32</v>
      </c>
      <c r="CB44" s="248">
        <f t="shared" si="6"/>
        <v>46.037384299999992</v>
      </c>
    </row>
    <row r="45" spans="1:80">
      <c r="A45" s="14">
        <v>3</v>
      </c>
      <c r="B45" s="14">
        <v>502</v>
      </c>
      <c r="C45" s="14">
        <v>2003</v>
      </c>
      <c r="D45" s="14">
        <v>100</v>
      </c>
      <c r="E45" s="74">
        <v>0.80792036199999995</v>
      </c>
      <c r="F45" s="14">
        <v>90</v>
      </c>
      <c r="I45" s="14">
        <f t="shared" si="0"/>
        <v>8.9768929111111104E-3</v>
      </c>
      <c r="J45" s="14">
        <f t="shared" si="1"/>
        <v>5990.6565126552996</v>
      </c>
      <c r="K45" s="14">
        <f>((J45*0.0239)-(J44*0.0239))/0.5</f>
        <v>18.321294759649277</v>
      </c>
      <c r="AT45" s="336">
        <v>40</v>
      </c>
      <c r="AZ45" s="248">
        <v>31.011738099999999</v>
      </c>
      <c r="BA45" s="14">
        <v>36.154504899999999</v>
      </c>
      <c r="BB45" s="14">
        <v>27.468674799999999</v>
      </c>
      <c r="BC45" s="14">
        <v>48.093073199999999</v>
      </c>
      <c r="BD45" s="14">
        <v>67.785823199999996</v>
      </c>
      <c r="BE45" s="14">
        <v>36.092492399999998</v>
      </c>
      <c r="BF45" s="14">
        <v>33.319544299999997</v>
      </c>
      <c r="BG45" s="14">
        <v>43.103391000000002</v>
      </c>
      <c r="BH45" s="14">
        <v>51.732500000000002</v>
      </c>
      <c r="BI45" s="14">
        <v>69.331917599999997</v>
      </c>
      <c r="BJ45" s="14">
        <v>37.692500000000003</v>
      </c>
      <c r="BK45" s="14">
        <v>20.640467399999999</v>
      </c>
      <c r="BL45" s="14">
        <v>36.29</v>
      </c>
      <c r="BM45" s="14">
        <v>48.397500000000001</v>
      </c>
      <c r="BN45" s="14">
        <v>35.5309423</v>
      </c>
      <c r="BO45" s="14">
        <v>27.846269299999999</v>
      </c>
      <c r="BP45" s="14">
        <v>32.770000000000003</v>
      </c>
      <c r="BQ45" s="14">
        <v>48.65</v>
      </c>
      <c r="BS45" s="338">
        <v>2009</v>
      </c>
      <c r="BT45" s="348">
        <v>49.3</v>
      </c>
      <c r="BU45" s="349">
        <v>23.14</v>
      </c>
      <c r="BV45" s="349">
        <v>29.647500000000001</v>
      </c>
      <c r="BW45" s="349">
        <v>37.692500000000003</v>
      </c>
      <c r="BX45" s="349">
        <v>43.51</v>
      </c>
      <c r="BY45" s="349">
        <v>57.272500000000001</v>
      </c>
      <c r="BZ45" s="354">
        <v>73.034999999999997</v>
      </c>
      <c r="CB45" s="248">
        <f t="shared" si="6"/>
        <v>49.894999999999996</v>
      </c>
    </row>
    <row r="46" spans="1:80">
      <c r="A46" s="14">
        <v>4</v>
      </c>
      <c r="B46" s="14">
        <v>502</v>
      </c>
      <c r="C46" s="14">
        <v>2003</v>
      </c>
      <c r="D46" s="14">
        <v>40</v>
      </c>
      <c r="E46" s="75">
        <v>0.76361431000000002</v>
      </c>
      <c r="F46" s="14">
        <v>90</v>
      </c>
      <c r="G46" s="14">
        <f>E47/E46</f>
        <v>1.0868980244752093</v>
      </c>
      <c r="H46" s="14">
        <f>IF(G46&lt;1,1,E47/E46*1.69-0.7)</f>
        <v>1.1368576613631038</v>
      </c>
      <c r="I46" s="14">
        <f t="shared" si="0"/>
        <v>8.4846034444444451E-3</v>
      </c>
      <c r="J46" s="14">
        <f t="shared" si="1"/>
        <v>5275.5971000224226</v>
      </c>
      <c r="AT46" s="336">
        <v>60</v>
      </c>
      <c r="AZ46" s="248">
        <v>37.082539400000002</v>
      </c>
      <c r="BA46" s="14">
        <v>41.573239000000001</v>
      </c>
      <c r="BB46" s="14">
        <v>27.9365907</v>
      </c>
      <c r="BC46" s="14">
        <v>44.606480300000001</v>
      </c>
      <c r="BD46" s="14">
        <v>75.740281999999993</v>
      </c>
      <c r="BE46" s="14">
        <v>53.767530499999999</v>
      </c>
      <c r="BF46" s="14">
        <v>38.118406299999997</v>
      </c>
      <c r="BG46" s="14">
        <v>33.828997100000002</v>
      </c>
      <c r="BH46" s="14">
        <v>46.542499999999997</v>
      </c>
      <c r="BI46" s="14">
        <v>81.781833599999999</v>
      </c>
      <c r="BJ46" s="14">
        <v>43.51</v>
      </c>
      <c r="BK46" s="14">
        <v>23.463007099999999</v>
      </c>
      <c r="BL46" s="14">
        <v>35.262500000000003</v>
      </c>
      <c r="BM46" s="14">
        <v>55.384999999999998</v>
      </c>
      <c r="BN46" s="14">
        <v>40.0566891</v>
      </c>
      <c r="BO46" s="14">
        <v>25.885349399999999</v>
      </c>
      <c r="BP46" s="14">
        <v>39.1325</v>
      </c>
      <c r="BQ46" s="14">
        <v>64.97</v>
      </c>
      <c r="BS46" s="338">
        <v>2010</v>
      </c>
      <c r="BT46" s="348">
        <v>70.5</v>
      </c>
      <c r="BU46" s="349">
        <v>13.0204874</v>
      </c>
      <c r="BV46" s="349">
        <v>15.384088999999999</v>
      </c>
      <c r="BW46" s="349">
        <v>20.640467399999999</v>
      </c>
      <c r="BX46" s="349">
        <v>23.463007099999999</v>
      </c>
      <c r="BY46" s="350">
        <v>28.530276300000001</v>
      </c>
      <c r="BZ46" s="351">
        <v>31.33</v>
      </c>
      <c r="CB46" s="248">
        <f t="shared" si="6"/>
        <v>18.309512599999998</v>
      </c>
    </row>
    <row r="47" spans="1:80">
      <c r="A47" s="14">
        <v>4</v>
      </c>
      <c r="B47" s="14">
        <v>502</v>
      </c>
      <c r="C47" s="14">
        <v>2003</v>
      </c>
      <c r="D47" s="14">
        <v>100</v>
      </c>
      <c r="E47" s="76">
        <v>0.82997088500000005</v>
      </c>
      <c r="F47" s="14">
        <v>90</v>
      </c>
      <c r="I47" s="14">
        <f t="shared" si="0"/>
        <v>9.2218987222222222E-3</v>
      </c>
      <c r="J47" s="14">
        <f t="shared" si="1"/>
        <v>6381.8722345282849</v>
      </c>
      <c r="K47" s="14">
        <f>((J47*0.0239)-(J46*0.0239))/0.5</f>
        <v>52.879951429380242</v>
      </c>
      <c r="L47" s="14">
        <f>AVERAGE(E40,E42, E44, E46)</f>
        <v>0.73881404849999999</v>
      </c>
      <c r="M47" s="14">
        <f>AVERAGE(E41,E43,E45, E47)</f>
        <v>0.81553967650000003</v>
      </c>
      <c r="N47" s="14">
        <v>56</v>
      </c>
      <c r="O47" s="14">
        <v>1.25</v>
      </c>
      <c r="P47" s="14">
        <f>AVERAGE(J40,J42,J44,J46)</f>
        <v>4939.9918782766381</v>
      </c>
      <c r="Q47" s="14">
        <f>(P47/1.12/60)*O47</f>
        <v>91.88972987865769</v>
      </c>
      <c r="AT47" s="336">
        <v>80</v>
      </c>
      <c r="AZ47" s="249">
        <v>47.479795299999999</v>
      </c>
      <c r="BA47" s="14">
        <v>47.880290199999997</v>
      </c>
      <c r="BB47" s="14">
        <v>25.700200800000001</v>
      </c>
      <c r="BC47" s="14">
        <v>42.549199899999998</v>
      </c>
      <c r="BD47" s="14">
        <v>89.228277399999996</v>
      </c>
      <c r="BE47" s="14">
        <v>56.225343000000002</v>
      </c>
      <c r="BF47" s="14">
        <v>38.795962899999999</v>
      </c>
      <c r="BG47" s="14">
        <v>40.2958772</v>
      </c>
      <c r="BH47" s="14">
        <v>42.35</v>
      </c>
      <c r="BI47" s="14">
        <v>86.805154099999996</v>
      </c>
      <c r="BJ47" s="14">
        <v>57.272500000000001</v>
      </c>
      <c r="BK47" s="14">
        <v>28.530276300000001</v>
      </c>
      <c r="BL47" s="14">
        <v>40.442500000000003</v>
      </c>
      <c r="BM47" s="14">
        <v>60.65</v>
      </c>
      <c r="BN47" s="14">
        <v>38.100177600000002</v>
      </c>
      <c r="BO47" s="14">
        <v>27.2862735</v>
      </c>
      <c r="BP47" s="14">
        <v>43.24</v>
      </c>
      <c r="BQ47" s="14">
        <v>75.23</v>
      </c>
      <c r="BS47" s="338">
        <v>2011</v>
      </c>
      <c r="BT47" s="348">
        <v>76.8</v>
      </c>
      <c r="BU47" s="349">
        <v>27.515000000000001</v>
      </c>
      <c r="BV47" s="349">
        <v>30.2925</v>
      </c>
      <c r="BW47" s="349">
        <v>36.29</v>
      </c>
      <c r="BX47" s="349">
        <v>35.262500000000003</v>
      </c>
      <c r="BY47" s="349">
        <v>40.442500000000003</v>
      </c>
      <c r="BZ47" s="354">
        <v>44.69</v>
      </c>
      <c r="CB47" s="248">
        <f t="shared" si="6"/>
        <v>17.174999999999997</v>
      </c>
    </row>
    <row r="48" spans="1:80">
      <c r="A48" s="14">
        <v>1</v>
      </c>
      <c r="B48" s="14">
        <v>502</v>
      </c>
      <c r="C48" s="14">
        <v>2004</v>
      </c>
      <c r="D48" s="14">
        <v>40</v>
      </c>
      <c r="E48" s="77">
        <v>0.65294421568627448</v>
      </c>
      <c r="F48" s="14">
        <v>123</v>
      </c>
      <c r="G48" s="14">
        <f>E49/E48</f>
        <v>0.73956035862099845</v>
      </c>
      <c r="H48" s="14">
        <f>IF(G48&lt;1,1,E49/E48*1.69-0.7)</f>
        <v>1</v>
      </c>
      <c r="I48" s="14">
        <f t="shared" si="0"/>
        <v>5.3084895584249959E-3</v>
      </c>
      <c r="J48" s="14">
        <f t="shared" si="1"/>
        <v>2323.3712639151272</v>
      </c>
      <c r="AT48" s="336">
        <v>100</v>
      </c>
      <c r="AU48" s="14">
        <v>45.31</v>
      </c>
      <c r="AV48" s="14">
        <v>45.95</v>
      </c>
      <c r="AW48" s="14">
        <v>38.76</v>
      </c>
      <c r="AX48" s="14">
        <v>53.16</v>
      </c>
      <c r="AY48" s="14">
        <v>56.25</v>
      </c>
      <c r="AZ48" s="146">
        <v>54.026965199999999</v>
      </c>
      <c r="BA48" s="14">
        <v>39.396862200000001</v>
      </c>
      <c r="BB48" s="14">
        <v>21.164360899999998</v>
      </c>
      <c r="BC48" s="14">
        <v>43.915607199999997</v>
      </c>
      <c r="BD48" s="14">
        <v>88.329077699999999</v>
      </c>
      <c r="BE48" s="14">
        <v>60.7</v>
      </c>
      <c r="BF48" s="14">
        <v>42.7795463</v>
      </c>
      <c r="BG48" s="14">
        <v>40.700000000000003</v>
      </c>
      <c r="BH48" s="14">
        <v>50.3</v>
      </c>
      <c r="BI48" s="14">
        <v>88.32</v>
      </c>
      <c r="BJ48" s="14">
        <v>73.034999999999997</v>
      </c>
      <c r="BK48" s="14">
        <v>31.33</v>
      </c>
      <c r="BL48" s="14">
        <v>44.69</v>
      </c>
      <c r="BM48" s="14">
        <v>61.23</v>
      </c>
      <c r="BN48" s="14">
        <v>39.880000000000003</v>
      </c>
      <c r="BO48" s="14">
        <v>28.23</v>
      </c>
      <c r="BP48" s="14">
        <v>40.090000000000003</v>
      </c>
      <c r="BQ48" s="14">
        <v>78.819999999999993</v>
      </c>
      <c r="BS48" s="338">
        <v>2012</v>
      </c>
      <c r="BT48" s="348">
        <v>53.9</v>
      </c>
      <c r="BU48" s="349">
        <v>27.074999999999999</v>
      </c>
      <c r="BV48" s="349">
        <v>35.155000000000001</v>
      </c>
      <c r="BW48" s="349">
        <v>48.397500000000001</v>
      </c>
      <c r="BX48" s="349">
        <v>55.384999999999998</v>
      </c>
      <c r="BY48" s="350">
        <v>60.65</v>
      </c>
      <c r="BZ48" s="351">
        <v>61.23</v>
      </c>
      <c r="CB48" s="248">
        <f t="shared" si="6"/>
        <v>34.155000000000001</v>
      </c>
    </row>
    <row r="49" spans="1:80">
      <c r="A49" s="14">
        <v>1</v>
      </c>
      <c r="B49" s="14">
        <v>502</v>
      </c>
      <c r="C49" s="14">
        <v>2004</v>
      </c>
      <c r="D49" s="14">
        <v>100</v>
      </c>
      <c r="E49" s="78">
        <v>0.48289165831244768</v>
      </c>
      <c r="F49" s="14">
        <v>123</v>
      </c>
      <c r="I49" s="14">
        <f t="shared" si="0"/>
        <v>3.925948441564615E-3</v>
      </c>
      <c r="J49" s="14">
        <f t="shared" si="1"/>
        <v>1625.8766472200675</v>
      </c>
      <c r="K49" s="14">
        <f>((J49*0.0239)-(J48*0.0239))/0.5</f>
        <v>-33.340242678023856</v>
      </c>
      <c r="BS49" s="338">
        <v>2013</v>
      </c>
      <c r="BT49" s="348">
        <v>25.092081817739999</v>
      </c>
      <c r="BU49" s="349">
        <v>23.0102197</v>
      </c>
      <c r="BV49" s="349">
        <v>28.053913300000001</v>
      </c>
      <c r="BW49" s="349">
        <v>35.5309423</v>
      </c>
      <c r="BX49" s="350">
        <v>40.0566891</v>
      </c>
      <c r="BY49" s="349">
        <v>38.100177600000002</v>
      </c>
      <c r="BZ49" s="351">
        <v>39.880000000000003</v>
      </c>
      <c r="CB49" s="248">
        <f t="shared" si="6"/>
        <v>17.046469399999999</v>
      </c>
    </row>
    <row r="50" spans="1:80">
      <c r="A50" s="14">
        <v>2</v>
      </c>
      <c r="B50" s="14">
        <v>502</v>
      </c>
      <c r="C50" s="14">
        <v>2004</v>
      </c>
      <c r="D50" s="14">
        <v>40</v>
      </c>
      <c r="E50" s="79">
        <v>0.81255900178253115</v>
      </c>
      <c r="F50" s="14">
        <v>123</v>
      </c>
      <c r="G50" s="14">
        <f>E51/E50</f>
        <v>0.64335566082511753</v>
      </c>
      <c r="H50" s="14">
        <f>IF(G50&lt;1,1,E51/E50*1.69-0.7)</f>
        <v>1</v>
      </c>
      <c r="I50" s="14">
        <f t="shared" si="0"/>
        <v>6.6061707461994405E-3</v>
      </c>
      <c r="J50" s="14">
        <f t="shared" si="1"/>
        <v>3248.1335679341159</v>
      </c>
      <c r="BS50" s="338">
        <v>2014</v>
      </c>
      <c r="BT50" s="348">
        <v>27.7</v>
      </c>
      <c r="BU50" s="349">
        <v>29.798127399999998</v>
      </c>
      <c r="BV50" s="350">
        <v>31.3245662</v>
      </c>
      <c r="BW50" s="349">
        <v>27.846269299999999</v>
      </c>
      <c r="BX50" s="349">
        <v>25.885349399999999</v>
      </c>
      <c r="BY50" s="349">
        <v>27.2862735</v>
      </c>
      <c r="BZ50" s="351">
        <v>28.23</v>
      </c>
      <c r="CB50" s="248">
        <f t="shared" si="6"/>
        <v>5.4392168000000005</v>
      </c>
    </row>
    <row r="51" spans="1:80">
      <c r="A51" s="14">
        <v>2</v>
      </c>
      <c r="B51" s="14">
        <v>502</v>
      </c>
      <c r="C51" s="14">
        <v>2004</v>
      </c>
      <c r="D51" s="14">
        <v>100</v>
      </c>
      <c r="E51" s="80">
        <v>0.52276443355119817</v>
      </c>
      <c r="F51" s="14">
        <v>123</v>
      </c>
      <c r="I51" s="14">
        <f t="shared" si="0"/>
        <v>4.2501173459447003E-3</v>
      </c>
      <c r="J51" s="14">
        <f t="shared" si="1"/>
        <v>1767.8207204978767</v>
      </c>
      <c r="K51" s="14">
        <f>((J51*0.0239)-(J50*0.0239))/0.5</f>
        <v>-70.75895410745224</v>
      </c>
      <c r="BS51" s="338">
        <v>2015</v>
      </c>
      <c r="BT51" s="355">
        <v>39.4</v>
      </c>
      <c r="BU51" s="349">
        <v>28.515000000000001</v>
      </c>
      <c r="BV51" s="349">
        <v>34.177500000000002</v>
      </c>
      <c r="BW51" s="349">
        <v>32.770000000000003</v>
      </c>
      <c r="BX51" s="350">
        <v>39.1325</v>
      </c>
      <c r="BY51" s="349">
        <v>43.24</v>
      </c>
      <c r="BZ51" s="338">
        <v>40.090000000000003</v>
      </c>
      <c r="CB51" s="248">
        <f t="shared" si="6"/>
        <v>14.725000000000001</v>
      </c>
    </row>
    <row r="52" spans="1:80">
      <c r="A52" s="14">
        <v>3</v>
      </c>
      <c r="B52" s="14">
        <v>502</v>
      </c>
      <c r="C52" s="14">
        <v>2004</v>
      </c>
      <c r="D52" s="14">
        <v>40</v>
      </c>
      <c r="E52" s="81">
        <v>0.66503731308948699</v>
      </c>
      <c r="F52" s="14">
        <v>123</v>
      </c>
      <c r="G52" s="14">
        <f>E53/E52</f>
        <v>1.1876773226158122</v>
      </c>
      <c r="H52" s="14">
        <f>IF(G52&lt;1,1,E53/E52*1.69-0.7)</f>
        <v>1.3071746752207225</v>
      </c>
      <c r="I52" s="14">
        <f t="shared" si="0"/>
        <v>5.4068074234917638E-3</v>
      </c>
      <c r="J52" s="14">
        <f t="shared" si="1"/>
        <v>2383.1066095751935</v>
      </c>
      <c r="BS52" s="338">
        <v>2016</v>
      </c>
      <c r="BU52" s="338">
        <v>28.48</v>
      </c>
      <c r="BV52" s="338">
        <v>46.99</v>
      </c>
      <c r="BW52" s="338">
        <v>48.65</v>
      </c>
      <c r="BX52" s="338">
        <v>64.97</v>
      </c>
      <c r="BY52" s="339">
        <v>75.23</v>
      </c>
      <c r="BZ52" s="338">
        <v>78.819999999999993</v>
      </c>
      <c r="CB52" s="248">
        <f>(MAX(BU52:BZ52)-(MIN(BU52:BZ52)))</f>
        <v>50.339999999999989</v>
      </c>
    </row>
    <row r="53" spans="1:80">
      <c r="A53" s="14">
        <v>3</v>
      </c>
      <c r="B53" s="14">
        <v>502</v>
      </c>
      <c r="C53" s="14">
        <v>2004</v>
      </c>
      <c r="D53" s="14">
        <v>100</v>
      </c>
      <c r="E53" s="82">
        <v>0.78984973544973547</v>
      </c>
      <c r="F53" s="14">
        <v>123</v>
      </c>
      <c r="I53" s="14">
        <f t="shared" si="0"/>
        <v>6.4215425646319954E-3</v>
      </c>
      <c r="J53" s="14">
        <f t="shared" si="1"/>
        <v>3096.9245800320919</v>
      </c>
      <c r="K53" s="14">
        <f>((J53*0.0239)-(J52*0.0239))/0.5</f>
        <v>34.120498987839724</v>
      </c>
    </row>
    <row r="54" spans="1:80">
      <c r="A54" s="14">
        <v>4</v>
      </c>
      <c r="B54" s="14">
        <v>502</v>
      </c>
      <c r="C54" s="14">
        <v>2004</v>
      </c>
      <c r="D54" s="14">
        <v>40</v>
      </c>
      <c r="E54" s="83">
        <v>0.52374722508886595</v>
      </c>
      <c r="F54" s="14">
        <v>123</v>
      </c>
      <c r="G54" s="14">
        <f>E55/E54</f>
        <v>1.071745181503488</v>
      </c>
      <c r="H54" s="14">
        <f>IF(G54&lt;1,1,E55/E54*1.69-0.7)</f>
        <v>1.1112493567408948</v>
      </c>
      <c r="I54" s="14">
        <f t="shared" si="0"/>
        <v>4.2581075210476908E-3</v>
      </c>
      <c r="J54" s="14">
        <f t="shared" si="1"/>
        <v>1771.4716111051578</v>
      </c>
    </row>
    <row r="55" spans="1:80">
      <c r="A55" s="14">
        <v>4</v>
      </c>
      <c r="B55" s="14">
        <v>502</v>
      </c>
      <c r="C55" s="14">
        <v>2004</v>
      </c>
      <c r="D55" s="14">
        <v>100</v>
      </c>
      <c r="E55" s="84">
        <v>0.56132356481481482</v>
      </c>
      <c r="F55" s="14">
        <v>123</v>
      </c>
      <c r="I55" s="14">
        <f t="shared" si="0"/>
        <v>4.5636062180066245E-3</v>
      </c>
      <c r="J55" s="14">
        <f t="shared" si="1"/>
        <v>1916.863743224025</v>
      </c>
      <c r="K55" s="14">
        <f>((J55*0.0239)-(J54*0.0239))/0.5</f>
        <v>6.9497439152818572</v>
      </c>
      <c r="L55" s="14">
        <f>AVERAGE(E48,E50, E52, E54)</f>
        <v>0.66357193891178967</v>
      </c>
      <c r="M55" s="14">
        <f>AVERAGE(E49,E51,E53, E55)</f>
        <v>0.58920734803204899</v>
      </c>
      <c r="N55" s="14">
        <v>20</v>
      </c>
      <c r="O55" s="14">
        <v>1.21</v>
      </c>
      <c r="P55" s="14">
        <f>AVERAGE(J48,J50,J52,J54)</f>
        <v>2431.5207631323988</v>
      </c>
      <c r="Q55" s="14">
        <f>(P55/1.12/60)*O55</f>
        <v>43.781847074258962</v>
      </c>
    </row>
    <row r="56" spans="1:80">
      <c r="A56" s="14">
        <v>1</v>
      </c>
      <c r="B56" s="14">
        <v>502</v>
      </c>
      <c r="C56" s="14">
        <v>2005</v>
      </c>
      <c r="D56" s="14">
        <v>40</v>
      </c>
      <c r="E56" s="85">
        <v>0.53158703703703691</v>
      </c>
      <c r="F56" s="14">
        <v>116</v>
      </c>
      <c r="G56" s="14">
        <f>E57/E56</f>
        <v>1.3843764387157296</v>
      </c>
      <c r="H56" s="14">
        <f>IF(G56&lt;1,1,E57/E56*1.69-0.7)</f>
        <v>1.6395961814295827</v>
      </c>
      <c r="I56" s="14">
        <f t="shared" si="0"/>
        <v>4.5826468710089387E-3</v>
      </c>
      <c r="J56" s="14">
        <f t="shared" si="1"/>
        <v>1926.3108172184157</v>
      </c>
    </row>
    <row r="57" spans="1:80">
      <c r="A57" s="14">
        <v>1</v>
      </c>
      <c r="B57" s="14">
        <v>502</v>
      </c>
      <c r="C57" s="14">
        <v>2005</v>
      </c>
      <c r="D57" s="14">
        <v>100</v>
      </c>
      <c r="E57" s="86">
        <v>0.73591656920077975</v>
      </c>
      <c r="F57" s="14">
        <v>116</v>
      </c>
      <c r="I57" s="14">
        <f t="shared" si="0"/>
        <v>6.3441083551791354E-3</v>
      </c>
      <c r="J57" s="14">
        <f t="shared" si="1"/>
        <v>3035.6210570505236</v>
      </c>
      <c r="K57" s="14">
        <f>((J57*0.0239)-(J56*0.0239))/0.5</f>
        <v>53.025029463974761</v>
      </c>
      <c r="AW57" s="14">
        <v>1971</v>
      </c>
      <c r="AX57" s="14">
        <v>2</v>
      </c>
      <c r="AY57" s="14">
        <v>4</v>
      </c>
      <c r="AZ57" s="14">
        <v>36.700000000000003</v>
      </c>
      <c r="BA57" s="14">
        <v>2.2610000000000001</v>
      </c>
    </row>
    <row r="58" spans="1:80">
      <c r="A58" s="14">
        <v>2</v>
      </c>
      <c r="B58" s="14">
        <v>502</v>
      </c>
      <c r="C58" s="14">
        <v>2005</v>
      </c>
      <c r="D58" s="14">
        <v>40</v>
      </c>
      <c r="E58" s="87">
        <v>0.64004173976608181</v>
      </c>
      <c r="F58" s="14">
        <v>116</v>
      </c>
      <c r="G58" s="14">
        <f>E59/E58</f>
        <v>1.2325940743516925</v>
      </c>
      <c r="H58" s="14">
        <f>IF(G58&lt;1,1,E59/E58*1.69-0.7)</f>
        <v>1.3830839856543602</v>
      </c>
      <c r="I58" s="14">
        <f t="shared" si="0"/>
        <v>5.5176012048800153E-3</v>
      </c>
      <c r="J58" s="14">
        <f t="shared" si="1"/>
        <v>2452.264513820332</v>
      </c>
      <c r="AW58" s="14">
        <v>1971</v>
      </c>
      <c r="AX58" s="14">
        <v>3</v>
      </c>
      <c r="AY58" s="14">
        <v>4</v>
      </c>
      <c r="AZ58" s="14">
        <v>35.700000000000003</v>
      </c>
      <c r="BA58" s="14">
        <v>1.9442222</v>
      </c>
    </row>
    <row r="59" spans="1:80">
      <c r="A59" s="14">
        <v>2</v>
      </c>
      <c r="B59" s="14">
        <v>502</v>
      </c>
      <c r="C59" s="14">
        <v>2005</v>
      </c>
      <c r="D59" s="14">
        <v>100</v>
      </c>
      <c r="E59" s="88">
        <v>0.78891165577342048</v>
      </c>
      <c r="F59" s="14">
        <v>116</v>
      </c>
      <c r="I59" s="14">
        <f t="shared" si="0"/>
        <v>6.8009625497708667E-3</v>
      </c>
      <c r="J59" s="14">
        <f t="shared" si="1"/>
        <v>3415.6772454091611</v>
      </c>
      <c r="K59" s="14">
        <f>((J59*0.0239)-(J58*0.0239))/0.5</f>
        <v>46.05112856994603</v>
      </c>
      <c r="AW59" s="14">
        <v>1971</v>
      </c>
      <c r="AX59" s="14">
        <v>4</v>
      </c>
      <c r="AY59" s="14">
        <v>4</v>
      </c>
      <c r="AZ59" s="14">
        <v>35.524999999999999</v>
      </c>
      <c r="BA59" s="14">
        <v>5.4938602000000003</v>
      </c>
    </row>
    <row r="60" spans="1:80">
      <c r="A60" s="14">
        <v>3</v>
      </c>
      <c r="B60" s="14">
        <v>502</v>
      </c>
      <c r="C60" s="14">
        <v>2005</v>
      </c>
      <c r="D60" s="14">
        <v>40</v>
      </c>
      <c r="E60" s="89">
        <v>0.72517245370370365</v>
      </c>
      <c r="F60" s="14">
        <v>116</v>
      </c>
      <c r="G60" s="14">
        <f>E61/E60</f>
        <v>1.1294070210446159</v>
      </c>
      <c r="H60" s="14">
        <f>IF(G60&lt;1,1,E61/E60*1.69-0.7)</f>
        <v>1.2086978655654008</v>
      </c>
      <c r="I60" s="14">
        <f t="shared" si="0"/>
        <v>6.2514866698595139E-3</v>
      </c>
      <c r="J60" s="14">
        <f t="shared" si="1"/>
        <v>2963.8856174205516</v>
      </c>
      <c r="AW60" s="14">
        <v>1971</v>
      </c>
      <c r="AX60" s="14">
        <v>5</v>
      </c>
      <c r="AY60" s="14">
        <v>4</v>
      </c>
      <c r="AZ60" s="14">
        <v>35.225000000000001</v>
      </c>
      <c r="BA60" s="14">
        <v>2.1577380000000002</v>
      </c>
    </row>
    <row r="61" spans="1:80">
      <c r="A61" s="14">
        <v>3</v>
      </c>
      <c r="B61" s="14">
        <v>502</v>
      </c>
      <c r="C61" s="14">
        <v>2005</v>
      </c>
      <c r="D61" s="14">
        <v>100</v>
      </c>
      <c r="E61" s="90">
        <v>0.81901486068111451</v>
      </c>
      <c r="F61" s="14">
        <v>116</v>
      </c>
      <c r="I61" s="14">
        <f t="shared" si="0"/>
        <v>7.0604729369061594E-3</v>
      </c>
      <c r="J61" s="14">
        <f t="shared" si="1"/>
        <v>3652.3886208440854</v>
      </c>
      <c r="K61" s="14">
        <f>((J61*0.0239)-(J60*0.0239))/0.5</f>
        <v>32.910443563644918</v>
      </c>
      <c r="AW61" s="14">
        <v>1971</v>
      </c>
      <c r="AX61" s="14">
        <v>6</v>
      </c>
      <c r="AY61" s="14">
        <v>4</v>
      </c>
      <c r="AZ61" s="14">
        <v>35.424999999999997</v>
      </c>
      <c r="BA61" s="14">
        <v>2.8686524000000002</v>
      </c>
    </row>
    <row r="62" spans="1:80">
      <c r="A62" s="14">
        <v>4</v>
      </c>
      <c r="B62" s="14">
        <v>502</v>
      </c>
      <c r="C62" s="14">
        <v>2005</v>
      </c>
      <c r="D62" s="14">
        <v>40</v>
      </c>
      <c r="E62" s="91">
        <v>0.69476120857699808</v>
      </c>
      <c r="F62" s="14">
        <v>116</v>
      </c>
      <c r="G62" s="14">
        <f>E63/E62</f>
        <v>1.1251245396836531</v>
      </c>
      <c r="H62" s="14">
        <f>IF(G62&lt;1,1,E63/E62*1.69-0.7)</f>
        <v>1.2014604720653737</v>
      </c>
      <c r="I62" s="14">
        <f t="shared" si="0"/>
        <v>5.9893207635948109E-3</v>
      </c>
      <c r="J62" s="14">
        <f t="shared" si="1"/>
        <v>2769.8962900351348</v>
      </c>
      <c r="AW62" s="14">
        <v>1971</v>
      </c>
      <c r="AX62" s="14">
        <v>7</v>
      </c>
      <c r="AY62" s="14">
        <v>4</v>
      </c>
      <c r="AZ62" s="14">
        <v>37.424999999999997</v>
      </c>
      <c r="BA62" s="14">
        <v>2.2066188000000002</v>
      </c>
    </row>
    <row r="63" spans="1:80">
      <c r="A63" s="14">
        <v>4</v>
      </c>
      <c r="B63" s="14">
        <v>502</v>
      </c>
      <c r="C63" s="14">
        <v>2005</v>
      </c>
      <c r="D63" s="14">
        <v>100</v>
      </c>
      <c r="E63" s="92">
        <v>0.78169288499025347</v>
      </c>
      <c r="F63" s="14">
        <v>116</v>
      </c>
      <c r="I63" s="14">
        <f t="shared" si="0"/>
        <v>6.7387317671573571E-3</v>
      </c>
      <c r="J63" s="14">
        <f t="shared" si="1"/>
        <v>3361.2327621986774</v>
      </c>
      <c r="K63" s="14">
        <f>((J63*0.0239)-(J62*0.0239))/0.5</f>
        <v>28.265883369417338</v>
      </c>
      <c r="L63" s="14">
        <f>AVERAGE(E56,E58, E60, E62)</f>
        <v>0.64789060977095514</v>
      </c>
      <c r="M63" s="14">
        <f>AVERAGE(E57,E59,E61, E63)</f>
        <v>0.78138399266139202</v>
      </c>
      <c r="N63" s="14">
        <v>40</v>
      </c>
      <c r="O63" s="14">
        <v>1.41</v>
      </c>
      <c r="P63" s="14">
        <f>AVERAGE(J56,J58,J60,J62)</f>
        <v>2528.0893096236086</v>
      </c>
      <c r="Q63" s="14">
        <f>(P63/1.12/60)*O63</f>
        <v>53.044731050138203</v>
      </c>
      <c r="AW63" s="14">
        <v>1972</v>
      </c>
      <c r="AX63" s="14">
        <v>2</v>
      </c>
      <c r="AY63" s="14">
        <v>4</v>
      </c>
      <c r="AZ63" s="14">
        <v>27.95</v>
      </c>
      <c r="BA63" s="14">
        <v>0.64254699999999998</v>
      </c>
    </row>
    <row r="64" spans="1:80">
      <c r="A64" s="14">
        <v>1</v>
      </c>
      <c r="B64" s="14">
        <v>502</v>
      </c>
      <c r="C64" s="14">
        <v>2006</v>
      </c>
      <c r="D64" s="14">
        <v>40</v>
      </c>
      <c r="E64" s="93">
        <v>0.57482873851294902</v>
      </c>
      <c r="F64" s="14">
        <v>105</v>
      </c>
      <c r="G64" s="14">
        <f>E65/E64</f>
        <v>0.91810184041352383</v>
      </c>
      <c r="H64" s="14">
        <f>IF(G64&lt;1,1,E65/E64*1.69-0.7)</f>
        <v>1</v>
      </c>
      <c r="I64" s="14">
        <f t="shared" si="0"/>
        <v>5.4745594144090387E-3</v>
      </c>
      <c r="J64" s="14">
        <f t="shared" si="1"/>
        <v>2425.1624181857069</v>
      </c>
      <c r="AW64" s="14">
        <v>1972</v>
      </c>
      <c r="AX64" s="14">
        <v>3</v>
      </c>
      <c r="AY64" s="14">
        <v>4</v>
      </c>
      <c r="AZ64" s="14">
        <v>27.557500000000001</v>
      </c>
      <c r="BA64" s="14">
        <v>3.3372182000000001</v>
      </c>
    </row>
    <row r="65" spans="1:53">
      <c r="A65" s="14">
        <v>1</v>
      </c>
      <c r="B65" s="14">
        <v>502</v>
      </c>
      <c r="C65" s="14">
        <v>2006</v>
      </c>
      <c r="D65" s="14">
        <v>100</v>
      </c>
      <c r="E65" s="94">
        <v>0.52775132275132275</v>
      </c>
      <c r="F65" s="14">
        <v>105</v>
      </c>
      <c r="I65" s="14">
        <f t="shared" si="0"/>
        <v>5.0262030738221211E-3</v>
      </c>
      <c r="J65" s="14">
        <f t="shared" si="1"/>
        <v>2160.0532876033371</v>
      </c>
      <c r="K65" s="14">
        <f>((J65*0.0239)-(J64*0.0239))/0.5</f>
        <v>-12.672216441837278</v>
      </c>
      <c r="AW65" s="14">
        <v>1972</v>
      </c>
      <c r="AX65" s="14">
        <v>4</v>
      </c>
      <c r="AY65" s="14">
        <v>4</v>
      </c>
      <c r="AZ65" s="14">
        <v>25.377500000000001</v>
      </c>
      <c r="BA65" s="14">
        <v>2.2711432999999999</v>
      </c>
    </row>
    <row r="66" spans="1:53">
      <c r="A66" s="14">
        <v>2</v>
      </c>
      <c r="B66" s="14">
        <v>502</v>
      </c>
      <c r="C66" s="14">
        <v>2006</v>
      </c>
      <c r="D66" s="14">
        <v>40</v>
      </c>
      <c r="E66" s="95">
        <v>0.71361471861471859</v>
      </c>
      <c r="F66" s="14">
        <v>105</v>
      </c>
      <c r="G66" s="14">
        <f>E67/E66</f>
        <v>0.77311851874319648</v>
      </c>
      <c r="H66" s="14">
        <f>IF(G66&lt;1,1,E67/E66*1.69-0.7)</f>
        <v>1</v>
      </c>
      <c r="I66" s="14">
        <f t="shared" si="0"/>
        <v>6.7963306534735103E-3</v>
      </c>
      <c r="J66" s="14">
        <f t="shared" si="1"/>
        <v>3411.5946887627233</v>
      </c>
      <c r="AW66" s="14">
        <v>1972</v>
      </c>
      <c r="AX66" s="14">
        <v>5</v>
      </c>
      <c r="AY66" s="14">
        <v>4</v>
      </c>
      <c r="AZ66" s="14">
        <v>25.017499999999998</v>
      </c>
      <c r="BA66" s="14">
        <v>4.5220155999999996</v>
      </c>
    </row>
    <row r="67" spans="1:53">
      <c r="A67" s="14">
        <v>2</v>
      </c>
      <c r="B67" s="14">
        <v>502</v>
      </c>
      <c r="C67" s="14">
        <v>2006</v>
      </c>
      <c r="D67" s="14">
        <v>100</v>
      </c>
      <c r="E67" s="96">
        <v>0.5517087542087542</v>
      </c>
      <c r="F67" s="14">
        <v>105</v>
      </c>
      <c r="I67" s="14">
        <f t="shared" si="0"/>
        <v>5.2543690877024209E-3</v>
      </c>
      <c r="J67" s="14">
        <f t="shared" si="1"/>
        <v>2291.1304827890112</v>
      </c>
      <c r="K67" s="14">
        <f>((J67*0.0239)-(J66*0.0239))/0.5</f>
        <v>-53.558189045543443</v>
      </c>
      <c r="AW67" s="14">
        <v>1972</v>
      </c>
      <c r="AX67" s="14">
        <v>6</v>
      </c>
      <c r="AY67" s="14">
        <v>4</v>
      </c>
      <c r="AZ67" s="14">
        <v>23.047499999999999</v>
      </c>
      <c r="BA67" s="14">
        <v>1.752434</v>
      </c>
    </row>
    <row r="68" spans="1:53">
      <c r="A68" s="14">
        <v>3</v>
      </c>
      <c r="B68" s="14">
        <v>502</v>
      </c>
      <c r="C68" s="14">
        <v>2006</v>
      </c>
      <c r="D68" s="14">
        <v>40</v>
      </c>
      <c r="E68" s="97">
        <v>0.59427191166321613</v>
      </c>
      <c r="F68" s="14">
        <v>105</v>
      </c>
      <c r="G68" s="14">
        <f>E69/E68</f>
        <v>1.0609387701776796</v>
      </c>
      <c r="H68" s="14">
        <f>IF(G68&lt;1,1,E69/E68*1.69-0.7)</f>
        <v>1.0929865216002785</v>
      </c>
      <c r="I68" s="14">
        <f t="shared" si="0"/>
        <v>5.6597324920306296E-3</v>
      </c>
      <c r="J68" s="14">
        <f t="shared" si="1"/>
        <v>2543.9301475069765</v>
      </c>
      <c r="AW68" s="14">
        <v>1972</v>
      </c>
      <c r="AX68" s="14">
        <v>7</v>
      </c>
      <c r="AY68" s="14">
        <v>4</v>
      </c>
      <c r="AZ68" s="14">
        <v>21.84</v>
      </c>
      <c r="BA68" s="14">
        <v>2.8864972999999998</v>
      </c>
    </row>
    <row r="69" spans="1:53">
      <c r="A69" s="14">
        <v>3</v>
      </c>
      <c r="B69" s="14">
        <v>502</v>
      </c>
      <c r="C69" s="14">
        <v>2006</v>
      </c>
      <c r="D69" s="14">
        <v>100</v>
      </c>
      <c r="E69" s="98">
        <v>0.63048611111111119</v>
      </c>
      <c r="F69" s="14">
        <v>105</v>
      </c>
      <c r="I69" s="14">
        <f t="shared" si="0"/>
        <v>6.0046296296296306E-3</v>
      </c>
      <c r="J69" s="14">
        <f t="shared" si="1"/>
        <v>2780.8666626901763</v>
      </c>
      <c r="K69" s="14">
        <f>((J69*0.0239)-(J68*0.0239))/0.5</f>
        <v>11.325565425756963</v>
      </c>
      <c r="AW69" s="14">
        <v>1974</v>
      </c>
      <c r="AX69" s="14">
        <v>2</v>
      </c>
      <c r="AY69" s="14">
        <v>4</v>
      </c>
      <c r="AZ69" s="14">
        <v>16.546749999999999</v>
      </c>
      <c r="BA69" s="14">
        <v>1.7517161999999999</v>
      </c>
    </row>
    <row r="70" spans="1:53">
      <c r="A70" s="14">
        <v>4</v>
      </c>
      <c r="B70" s="14">
        <v>502</v>
      </c>
      <c r="C70" s="14">
        <v>2006</v>
      </c>
      <c r="D70" s="14">
        <v>40</v>
      </c>
      <c r="E70" s="99">
        <v>0.50969169719169716</v>
      </c>
      <c r="F70" s="14">
        <v>105</v>
      </c>
      <c r="G70" s="14">
        <f>E71/E70</f>
        <v>1.0733842845281685</v>
      </c>
      <c r="H70" s="14">
        <f>IF(G70&lt;1,1,E71/E70*1.69-0.7)</f>
        <v>1.1140194408526047</v>
      </c>
      <c r="I70" s="14">
        <f t="shared" si="0"/>
        <v>4.8542066399209251E-3</v>
      </c>
      <c r="J70" s="14">
        <f t="shared" si="1"/>
        <v>2066.2252923271808</v>
      </c>
      <c r="AW70" s="14">
        <v>1974</v>
      </c>
      <c r="AX70" s="14">
        <v>3</v>
      </c>
      <c r="AY70" s="14">
        <v>4</v>
      </c>
      <c r="AZ70" s="14">
        <v>27.043500000000002</v>
      </c>
      <c r="BA70" s="14">
        <v>4.3677479999999997</v>
      </c>
    </row>
    <row r="71" spans="1:53">
      <c r="A71" s="14">
        <v>4</v>
      </c>
      <c r="B71" s="14">
        <v>502</v>
      </c>
      <c r="C71" s="14">
        <v>2006</v>
      </c>
      <c r="D71" s="14">
        <v>100</v>
      </c>
      <c r="E71" s="100">
        <v>0.54709505772005773</v>
      </c>
      <c r="F71" s="14">
        <v>105</v>
      </c>
      <c r="I71" s="14">
        <f t="shared" si="0"/>
        <v>5.2104291211434069E-3</v>
      </c>
      <c r="J71" s="14">
        <f t="shared" si="1"/>
        <v>2265.2838178906541</v>
      </c>
      <c r="K71" s="14">
        <f>((J71*0.0239)-(J70*0.0239))/0.5</f>
        <v>9.5149975219340348</v>
      </c>
      <c r="L71" s="14">
        <f>AVERAGE(E64,E66, E68, E70)</f>
        <v>0.59810176649564517</v>
      </c>
      <c r="M71" s="14">
        <f>AVERAGE(E65,E67,E69, E71)</f>
        <v>0.56426031144781152</v>
      </c>
      <c r="N71" s="14">
        <v>10</v>
      </c>
      <c r="O71" s="14">
        <v>1.1000000000000001</v>
      </c>
      <c r="P71" s="14">
        <f>AVERAGE(J64,J66,J68,J70)</f>
        <v>2611.7281366956468</v>
      </c>
      <c r="Q71" s="14">
        <f>(P71/1.12/60)*O71</f>
        <v>42.751502237577547</v>
      </c>
      <c r="AW71" s="14">
        <v>1974</v>
      </c>
      <c r="AX71" s="14">
        <v>4</v>
      </c>
      <c r="AY71" s="14">
        <v>4</v>
      </c>
      <c r="AZ71" s="14">
        <v>32.609499999999997</v>
      </c>
      <c r="BA71" s="14">
        <v>3.0586924</v>
      </c>
    </row>
    <row r="72" spans="1:53">
      <c r="A72" s="14">
        <v>1</v>
      </c>
      <c r="B72" s="14">
        <v>502</v>
      </c>
      <c r="C72" s="14">
        <v>2007</v>
      </c>
      <c r="D72" s="14">
        <v>40</v>
      </c>
      <c r="E72" s="101">
        <v>0.58232666666666655</v>
      </c>
      <c r="F72" s="14">
        <v>95</v>
      </c>
      <c r="G72" s="14">
        <f>E73/E72</f>
        <v>1.1155880433662668</v>
      </c>
      <c r="H72" s="14">
        <f>IF(G72&lt;1,1,E73/E72*1.69-0.7)</f>
        <v>1.185343793288991</v>
      </c>
      <c r="I72" s="14">
        <f t="shared" si="0"/>
        <v>6.1297543859649114E-3</v>
      </c>
      <c r="J72" s="14">
        <f t="shared" si="1"/>
        <v>2872.1757407239952</v>
      </c>
      <c r="AW72" s="14">
        <v>1974</v>
      </c>
      <c r="AX72" s="14">
        <v>5</v>
      </c>
      <c r="AY72" s="14">
        <v>4</v>
      </c>
      <c r="AZ72" s="14">
        <v>30.310500000000001</v>
      </c>
      <c r="BA72" s="14">
        <v>3.2505264</v>
      </c>
    </row>
    <row r="73" spans="1:53">
      <c r="A73" s="14">
        <v>1</v>
      </c>
      <c r="B73" s="14">
        <v>502</v>
      </c>
      <c r="C73" s="14">
        <v>2007</v>
      </c>
      <c r="D73" s="14">
        <v>100</v>
      </c>
      <c r="E73" s="102">
        <v>0.64963666666666675</v>
      </c>
      <c r="F73" s="14">
        <v>95</v>
      </c>
      <c r="I73" s="14">
        <f t="shared" si="0"/>
        <v>6.8382807017543868E-3</v>
      </c>
      <c r="J73" s="14">
        <f>590*EXP(I73*258.2)</f>
        <v>3448.748236176069</v>
      </c>
      <c r="K73" s="14">
        <f>((J73*0.0239)-(J72*0.0239))/0.5</f>
        <v>27.560165282609148</v>
      </c>
      <c r="AW73" s="14">
        <v>1974</v>
      </c>
      <c r="AX73" s="14">
        <v>6</v>
      </c>
      <c r="AY73" s="14">
        <v>4</v>
      </c>
      <c r="AZ73" s="14">
        <v>29.645</v>
      </c>
      <c r="BA73" s="14">
        <v>4.0409894</v>
      </c>
    </row>
    <row r="74" spans="1:53">
      <c r="A74" s="14">
        <v>2</v>
      </c>
      <c r="B74" s="14">
        <v>502</v>
      </c>
      <c r="C74" s="14">
        <v>2007</v>
      </c>
      <c r="D74" s="14">
        <v>40</v>
      </c>
      <c r="E74" s="103">
        <v>0.63960000000000006</v>
      </c>
      <c r="F74" s="14">
        <v>95</v>
      </c>
      <c r="G74" s="14">
        <f>E75/E74</f>
        <v>1.0939284969772773</v>
      </c>
      <c r="H74" s="14">
        <f>IF(G74&lt;1,1,E75/E74*1.69-0.7)</f>
        <v>1.1487391598915988</v>
      </c>
      <c r="I74" s="14">
        <f t="shared" si="0"/>
        <v>6.7326315789473694E-3</v>
      </c>
      <c r="J74" s="14">
        <f t="shared" ref="J74:J79" si="22">590*EXP(I74*258.2)</f>
        <v>3355.9427571857227</v>
      </c>
      <c r="AW74" s="14">
        <v>1974</v>
      </c>
      <c r="AX74" s="14">
        <v>7</v>
      </c>
      <c r="AY74" s="14">
        <v>4</v>
      </c>
      <c r="AZ74" s="14">
        <v>27.79975</v>
      </c>
      <c r="BA74" s="14">
        <v>2.3615675</v>
      </c>
    </row>
    <row r="75" spans="1:53">
      <c r="A75" s="14">
        <v>2</v>
      </c>
      <c r="B75" s="14">
        <v>502</v>
      </c>
      <c r="C75" s="14">
        <v>2007</v>
      </c>
      <c r="D75" s="14">
        <v>100</v>
      </c>
      <c r="E75" s="104">
        <v>0.69967666666666661</v>
      </c>
      <c r="F75" s="14">
        <v>95</v>
      </c>
      <c r="I75" s="14">
        <f t="shared" ref="I75:I125" si="23">E75/F75</f>
        <v>7.3650175438596489E-3</v>
      </c>
      <c r="J75" s="14">
        <f t="shared" si="22"/>
        <v>3951.1820517065121</v>
      </c>
      <c r="K75" s="14">
        <f>((J75*0.0239)-(J74*0.0239))/0.5</f>
        <v>28.452438278093723</v>
      </c>
      <c r="AW75" s="14">
        <v>1975</v>
      </c>
      <c r="AX75" s="14">
        <v>2</v>
      </c>
      <c r="AY75" s="14">
        <v>4</v>
      </c>
      <c r="AZ75" s="14">
        <v>26.861999999999998</v>
      </c>
      <c r="BA75" s="14">
        <v>2.3854703000000002</v>
      </c>
    </row>
    <row r="76" spans="1:53">
      <c r="A76" s="14">
        <v>3</v>
      </c>
      <c r="B76" s="14">
        <v>502</v>
      </c>
      <c r="C76" s="14">
        <v>2007</v>
      </c>
      <c r="D76" s="14">
        <v>40</v>
      </c>
      <c r="E76" s="105">
        <v>0.66180000000000005</v>
      </c>
      <c r="F76" s="14">
        <v>95</v>
      </c>
      <c r="G76" s="14">
        <f>E77/E76</f>
        <v>1.0223028105167722</v>
      </c>
      <c r="H76" s="14">
        <f>IF(G76&lt;1,1,E77/E76*1.69-0.7)</f>
        <v>1.0276917497733449</v>
      </c>
      <c r="I76" s="14">
        <f t="shared" si="23"/>
        <v>6.966315789473685E-3</v>
      </c>
      <c r="J76" s="14">
        <f t="shared" si="22"/>
        <v>3564.6646950547242</v>
      </c>
      <c r="AW76" s="14">
        <v>1975</v>
      </c>
      <c r="AX76" s="14">
        <v>3</v>
      </c>
      <c r="AY76" s="14">
        <v>4</v>
      </c>
      <c r="AZ76" s="14">
        <v>34.878250000000001</v>
      </c>
      <c r="BA76" s="14">
        <v>4.1592741999999996</v>
      </c>
    </row>
    <row r="77" spans="1:53">
      <c r="A77" s="14">
        <v>3</v>
      </c>
      <c r="B77" s="14">
        <v>502</v>
      </c>
      <c r="C77" s="14">
        <v>2007</v>
      </c>
      <c r="D77" s="14">
        <v>100</v>
      </c>
      <c r="E77" s="106">
        <v>0.67655999999999994</v>
      </c>
      <c r="F77" s="14">
        <v>95</v>
      </c>
      <c r="I77" s="14">
        <f t="shared" si="23"/>
        <v>7.1216842105263148E-3</v>
      </c>
      <c r="J77" s="14">
        <f t="shared" si="22"/>
        <v>3710.57229106765</v>
      </c>
      <c r="K77" s="14">
        <f>((J77*0.0239)-(J76*0.0239))/0.5</f>
        <v>6.9743830894178416</v>
      </c>
      <c r="AW77" s="14">
        <v>1975</v>
      </c>
      <c r="AX77" s="14">
        <v>4</v>
      </c>
      <c r="AY77" s="14">
        <v>4</v>
      </c>
      <c r="AZ77" s="14">
        <v>39.718249999999998</v>
      </c>
      <c r="BA77" s="14">
        <v>3.7754778999999998</v>
      </c>
    </row>
    <row r="78" spans="1:53">
      <c r="A78" s="14">
        <v>4</v>
      </c>
      <c r="B78" s="14">
        <v>502</v>
      </c>
      <c r="C78" s="14">
        <v>2007</v>
      </c>
      <c r="D78" s="14">
        <v>40</v>
      </c>
      <c r="E78" s="107">
        <v>0.65749666666666673</v>
      </c>
      <c r="F78" s="14">
        <v>95</v>
      </c>
      <c r="G78" s="14">
        <f>E79/E78</f>
        <v>1.0722639911989413</v>
      </c>
      <c r="H78" s="14">
        <f>IF(G78&lt;1,1,E79/E78*1.69-0.7)</f>
        <v>1.1121261451262108</v>
      </c>
      <c r="I78" s="14">
        <f t="shared" si="23"/>
        <v>6.9210175438596498E-3</v>
      </c>
      <c r="J78" s="14">
        <f t="shared" si="22"/>
        <v>3523.2152209473056</v>
      </c>
      <c r="AW78" s="14">
        <v>1975</v>
      </c>
      <c r="AX78" s="14">
        <v>5</v>
      </c>
      <c r="AY78" s="14">
        <v>4</v>
      </c>
      <c r="AZ78" s="14">
        <v>46.857250000000001</v>
      </c>
      <c r="BA78" s="14">
        <v>3.7922449999999999</v>
      </c>
    </row>
    <row r="79" spans="1:53">
      <c r="A79" s="14">
        <v>4</v>
      </c>
      <c r="B79" s="14">
        <v>502</v>
      </c>
      <c r="C79" s="14">
        <v>2007</v>
      </c>
      <c r="D79" s="14">
        <v>100</v>
      </c>
      <c r="E79" s="108">
        <v>0.70501000000000003</v>
      </c>
      <c r="F79" s="14">
        <v>95</v>
      </c>
      <c r="I79" s="14">
        <f t="shared" si="23"/>
        <v>7.4211578947368422E-3</v>
      </c>
      <c r="J79" s="14">
        <f t="shared" si="22"/>
        <v>4008.8732882498675</v>
      </c>
      <c r="K79" s="14">
        <f>((J79*0.0239)-(J78*0.0239))/0.5</f>
        <v>23.21445561706247</v>
      </c>
      <c r="L79" s="14">
        <f>AVERAGE(E72,E74, E76, E78)</f>
        <v>0.63530583333333335</v>
      </c>
      <c r="M79" s="14">
        <f>AVERAGE(E73,E75,E77, E79)</f>
        <v>0.68272083333333333</v>
      </c>
      <c r="N79" s="14">
        <v>26.4</v>
      </c>
      <c r="O79" s="14">
        <v>1.1200000000000001</v>
      </c>
      <c r="P79" s="14">
        <f>AVERAGE(J72,J74,J76,J78)</f>
        <v>3328.9996034779369</v>
      </c>
      <c r="Q79" s="14">
        <f>(P79/1.12/60)*O79</f>
        <v>55.483326724632278</v>
      </c>
      <c r="AW79" s="14">
        <v>1975</v>
      </c>
      <c r="AX79" s="14">
        <v>6</v>
      </c>
      <c r="AY79" s="14">
        <v>4</v>
      </c>
      <c r="AZ79" s="14">
        <v>51.27375</v>
      </c>
      <c r="BA79" s="14">
        <v>3.5640269</v>
      </c>
    </row>
    <row r="80" spans="1:53">
      <c r="A80" s="14">
        <v>1</v>
      </c>
      <c r="B80" s="14">
        <v>502</v>
      </c>
      <c r="C80" s="14">
        <v>2008</v>
      </c>
      <c r="D80" s="14">
        <v>40</v>
      </c>
      <c r="E80" s="109">
        <v>0.54137666666666673</v>
      </c>
      <c r="F80" s="14">
        <v>84</v>
      </c>
      <c r="G80" s="14">
        <f>E81/E80</f>
        <v>1.425840296035416</v>
      </c>
      <c r="H80" s="14">
        <f>IF(G80&lt;1,1,E81/E80*1.69-0.7)</f>
        <v>1.7096701002998531</v>
      </c>
      <c r="I80" s="14">
        <f t="shared" si="23"/>
        <v>6.444960317460318E-3</v>
      </c>
      <c r="J80" s="14">
        <f>590*EXP(I80*258.2)</f>
        <v>3115.7067479620059</v>
      </c>
      <c r="AW80" s="14">
        <v>1975</v>
      </c>
      <c r="AX80" s="14">
        <v>7</v>
      </c>
      <c r="AY80" s="14">
        <v>4</v>
      </c>
      <c r="AZ80" s="14">
        <v>50.547750000000001</v>
      </c>
      <c r="BA80" s="14">
        <v>2.3303628000000001</v>
      </c>
    </row>
    <row r="81" spans="1:53">
      <c r="A81" s="14">
        <v>1</v>
      </c>
      <c r="B81" s="14">
        <v>502</v>
      </c>
      <c r="C81" s="14">
        <v>2008</v>
      </c>
      <c r="D81" s="14">
        <v>100</v>
      </c>
      <c r="E81" s="110">
        <v>0.77191666666666681</v>
      </c>
      <c r="F81" s="14">
        <v>84</v>
      </c>
      <c r="I81" s="14">
        <f t="shared" si="23"/>
        <v>9.1894841269841293E-3</v>
      </c>
      <c r="J81" s="14">
        <f t="shared" ref="J81:J87" si="24">590*EXP(I81*258.2)</f>
        <v>6328.6823789519185</v>
      </c>
      <c r="K81" s="14">
        <f>((J81*0.0239)-(J80*0.0239))/0.5</f>
        <v>153.58023516131783</v>
      </c>
      <c r="AW81" s="14">
        <v>1976</v>
      </c>
      <c r="AX81" s="14">
        <v>2</v>
      </c>
      <c r="AY81" s="14">
        <v>4</v>
      </c>
      <c r="AZ81" s="14">
        <v>23.262250000000002</v>
      </c>
      <c r="BA81" s="14">
        <v>2.6972870000000002</v>
      </c>
    </row>
    <row r="82" spans="1:53">
      <c r="A82" s="14">
        <v>2</v>
      </c>
      <c r="B82" s="14">
        <v>502</v>
      </c>
      <c r="C82" s="14">
        <v>2008</v>
      </c>
      <c r="D82" s="14">
        <v>40</v>
      </c>
      <c r="E82" s="111">
        <v>0.56202333333333299</v>
      </c>
      <c r="F82" s="14">
        <v>84</v>
      </c>
      <c r="G82" s="14">
        <f>E83/E82</f>
        <v>1.4228650056047503</v>
      </c>
      <c r="H82" s="14">
        <f>IF(G82&lt;1,1,E83/E82*1.69-0.7)</f>
        <v>1.7046418594720281</v>
      </c>
      <c r="I82" s="14">
        <f t="shared" si="23"/>
        <v>6.6907539682539638E-3</v>
      </c>
      <c r="J82" s="14">
        <f t="shared" si="24"/>
        <v>3319.85109998592</v>
      </c>
      <c r="AW82" s="14">
        <v>1976</v>
      </c>
      <c r="AX82" s="14">
        <v>3</v>
      </c>
      <c r="AY82" s="14">
        <v>4</v>
      </c>
      <c r="AZ82" s="14">
        <v>27.497250000000001</v>
      </c>
      <c r="BA82" s="14">
        <v>2.8366264000000001</v>
      </c>
    </row>
    <row r="83" spans="1:53">
      <c r="A83" s="14">
        <v>2</v>
      </c>
      <c r="B83" s="14">
        <v>502</v>
      </c>
      <c r="C83" s="14">
        <v>2008</v>
      </c>
      <c r="D83" s="14">
        <v>100</v>
      </c>
      <c r="E83" s="112">
        <v>0.7996833333333333</v>
      </c>
      <c r="F83" s="14">
        <v>84</v>
      </c>
      <c r="I83" s="14">
        <f t="shared" si="23"/>
        <v>9.520039682539682E-3</v>
      </c>
      <c r="J83" s="14">
        <f t="shared" si="24"/>
        <v>6892.552659132466</v>
      </c>
      <c r="K83" s="14">
        <f>((J83*0.0239)-(J82*0.0239))/0.5</f>
        <v>170.77513452720493</v>
      </c>
      <c r="AW83" s="14">
        <v>1976</v>
      </c>
      <c r="AX83" s="14">
        <v>4</v>
      </c>
      <c r="AY83" s="14">
        <v>4</v>
      </c>
      <c r="AZ83" s="14">
        <v>32.064999999999998</v>
      </c>
      <c r="BA83" s="14">
        <v>2.8135210000000002</v>
      </c>
    </row>
    <row r="84" spans="1:53">
      <c r="A84" s="14">
        <v>3</v>
      </c>
      <c r="B84" s="14">
        <v>502</v>
      </c>
      <c r="C84" s="14">
        <v>2008</v>
      </c>
      <c r="D84" s="14">
        <v>40</v>
      </c>
      <c r="E84" s="113">
        <v>0.71731999999999996</v>
      </c>
      <c r="F84" s="14">
        <v>84</v>
      </c>
      <c r="G84" s="14">
        <f>E85/E84</f>
        <v>1.0945881893715497</v>
      </c>
      <c r="H84" s="14">
        <f>IF(G84&lt;1,1,E85/E84*1.69-0.7)</f>
        <v>1.1498540400379189</v>
      </c>
      <c r="I84" s="14">
        <f t="shared" si="23"/>
        <v>8.5395238095238094E-3</v>
      </c>
      <c r="J84" s="14">
        <f t="shared" si="24"/>
        <v>5350.9403163892248</v>
      </c>
      <c r="AW84" s="14">
        <v>1976</v>
      </c>
      <c r="AX84" s="14">
        <v>5</v>
      </c>
      <c r="AY84" s="14">
        <v>4</v>
      </c>
      <c r="AZ84" s="14">
        <v>40.111499999999999</v>
      </c>
      <c r="BA84" s="14">
        <v>1.331</v>
      </c>
    </row>
    <row r="85" spans="1:53">
      <c r="A85" s="14">
        <v>3</v>
      </c>
      <c r="B85" s="14">
        <v>502</v>
      </c>
      <c r="C85" s="14">
        <v>2008</v>
      </c>
      <c r="D85" s="14">
        <v>100</v>
      </c>
      <c r="E85" s="114">
        <v>0.78516999999999992</v>
      </c>
      <c r="F85" s="14">
        <v>84</v>
      </c>
      <c r="I85" s="14">
        <f t="shared" si="23"/>
        <v>9.3472619047619034E-3</v>
      </c>
      <c r="J85" s="14">
        <f t="shared" si="24"/>
        <v>6591.8252425954106</v>
      </c>
      <c r="K85" s="14">
        <f>((J85*0.0239)-(J84*0.0239))/0.5</f>
        <v>59.314299472655705</v>
      </c>
      <c r="AW85" s="14">
        <v>1976</v>
      </c>
      <c r="AX85" s="14">
        <v>6</v>
      </c>
      <c r="AY85" s="14">
        <v>4</v>
      </c>
      <c r="AZ85" s="14">
        <v>44.588500000000003</v>
      </c>
      <c r="BA85" s="14">
        <v>2.5100817000000002</v>
      </c>
    </row>
    <row r="86" spans="1:53">
      <c r="A86" s="14">
        <v>4</v>
      </c>
      <c r="B86" s="14">
        <v>502</v>
      </c>
      <c r="C86" s="14">
        <v>2008</v>
      </c>
      <c r="D86" s="14">
        <v>40</v>
      </c>
      <c r="E86" s="115">
        <v>0.69946333333333344</v>
      </c>
      <c r="F86" s="14">
        <v>84</v>
      </c>
      <c r="G86" s="14">
        <f>E87/E86</f>
        <v>1.1123718660496855</v>
      </c>
      <c r="H86" s="14">
        <f>IF(G86&lt;1,1,E87/E86*1.69-0.7)</f>
        <v>1.1799084536239686</v>
      </c>
      <c r="I86" s="14">
        <f t="shared" si="23"/>
        <v>8.3269444444444458E-3</v>
      </c>
      <c r="J86" s="14">
        <f t="shared" si="24"/>
        <v>5065.1528425939614</v>
      </c>
      <c r="AW86" s="14">
        <v>1976</v>
      </c>
      <c r="AX86" s="14">
        <v>7</v>
      </c>
      <c r="AY86" s="14">
        <v>4</v>
      </c>
      <c r="AZ86" s="14">
        <v>46.736249999999998</v>
      </c>
      <c r="BA86" s="14">
        <v>2.0352353000000001</v>
      </c>
    </row>
    <row r="87" spans="1:53">
      <c r="A87" s="14">
        <v>4</v>
      </c>
      <c r="B87" s="14">
        <v>502</v>
      </c>
      <c r="C87" s="14">
        <v>2008</v>
      </c>
      <c r="D87" s="14">
        <v>100</v>
      </c>
      <c r="E87" s="116">
        <v>0.77806333333333333</v>
      </c>
      <c r="F87" s="14">
        <v>84</v>
      </c>
      <c r="I87" s="14">
        <f t="shared" si="23"/>
        <v>9.2626587301587304E-3</v>
      </c>
      <c r="J87" s="14">
        <f t="shared" si="24"/>
        <v>6449.3912212095956</v>
      </c>
      <c r="K87" s="14">
        <f>((J87*0.0239)-(J86*0.0239))/0.5</f>
        <v>66.166594497827305</v>
      </c>
      <c r="L87" s="14">
        <f>AVERAGE(E80,E82, E84, E86)</f>
        <v>0.6300458333333333</v>
      </c>
      <c r="M87" s="14">
        <f>AVERAGE(E81,E83,E85, E87)</f>
        <v>0.78370833333333334</v>
      </c>
      <c r="N87" s="14">
        <v>112</v>
      </c>
      <c r="O87" s="14">
        <f>AVERAGE(H80:H86)</f>
        <v>1.4360186133584423</v>
      </c>
      <c r="P87" s="14">
        <f>AVERAGE(J80,J82,J84,J86)</f>
        <v>4212.9127517327779</v>
      </c>
      <c r="Q87" s="14">
        <f>(P87/1.12/60)*O87</f>
        <v>90.027100118205396</v>
      </c>
      <c r="AW87" s="14">
        <v>1977</v>
      </c>
      <c r="AX87" s="14">
        <v>2</v>
      </c>
      <c r="AY87" s="14">
        <v>4</v>
      </c>
      <c r="AZ87" s="14">
        <v>16.97025</v>
      </c>
      <c r="BA87" s="14">
        <v>2.4863954000000001</v>
      </c>
    </row>
    <row r="88" spans="1:53">
      <c r="A88" s="14">
        <v>1</v>
      </c>
      <c r="B88" s="14">
        <v>502</v>
      </c>
      <c r="C88" s="14">
        <v>2009</v>
      </c>
      <c r="D88" s="14">
        <v>40</v>
      </c>
      <c r="E88">
        <v>0.34089666666666668</v>
      </c>
      <c r="F88" s="14">
        <v>108</v>
      </c>
      <c r="G88" s="14">
        <f>E89/E88</f>
        <v>1.5726857601032569</v>
      </c>
      <c r="H88" s="14">
        <f t="shared" ref="H88:H94" si="25">IF(G88&lt;1,1,E89/E88*1.69-0.7)</f>
        <v>1.957838934574504</v>
      </c>
      <c r="I88" s="14">
        <f t="shared" si="23"/>
        <v>3.1564506172839508E-3</v>
      </c>
      <c r="J88" s="14">
        <f t="shared" ref="J88:J94" si="26">590*EXP(I88*258.2)</f>
        <v>1332.9077144110111</v>
      </c>
      <c r="AW88" s="14">
        <v>1977</v>
      </c>
      <c r="AX88" s="14">
        <v>3</v>
      </c>
      <c r="AY88" s="14">
        <v>4</v>
      </c>
      <c r="AZ88" s="14">
        <v>26.861999999999998</v>
      </c>
      <c r="BA88" s="14">
        <v>2.1327143999999998</v>
      </c>
    </row>
    <row r="89" spans="1:53">
      <c r="A89" s="14">
        <v>1</v>
      </c>
      <c r="B89" s="14">
        <v>502</v>
      </c>
      <c r="C89" s="14">
        <v>2009</v>
      </c>
      <c r="D89" s="14">
        <v>100</v>
      </c>
      <c r="E89">
        <v>0.53612333333333329</v>
      </c>
      <c r="F89" s="14">
        <v>108</v>
      </c>
      <c r="I89" s="14">
        <f t="shared" si="23"/>
        <v>4.9641049382716041E-3</v>
      </c>
      <c r="J89" s="14">
        <f t="shared" si="26"/>
        <v>2125.6957338995667</v>
      </c>
      <c r="K89" s="14">
        <f>((J89*0.0239)-(J88*0.0239))/0.5</f>
        <v>37.895267331552958</v>
      </c>
      <c r="AW89" s="14">
        <v>1977</v>
      </c>
      <c r="AX89" s="14">
        <v>4</v>
      </c>
      <c r="AY89" s="14">
        <v>4</v>
      </c>
      <c r="AZ89" s="14">
        <v>28.1325</v>
      </c>
      <c r="BA89" s="14">
        <v>2.0162632999999999</v>
      </c>
    </row>
    <row r="90" spans="1:53">
      <c r="A90" s="14">
        <v>2</v>
      </c>
      <c r="B90" s="14">
        <v>502</v>
      </c>
      <c r="C90" s="14">
        <v>2009</v>
      </c>
      <c r="D90" s="14">
        <v>40</v>
      </c>
      <c r="E90">
        <v>0.34674666666666659</v>
      </c>
      <c r="F90" s="14">
        <v>108</v>
      </c>
      <c r="G90" s="14">
        <f>E91/E90</f>
        <v>2.1884949627009154</v>
      </c>
      <c r="H90" s="14">
        <f t="shared" si="25"/>
        <v>2.9985564869645467</v>
      </c>
      <c r="I90" s="14">
        <f t="shared" si="23"/>
        <v>3.2106172839506167E-3</v>
      </c>
      <c r="J90" s="14">
        <f t="shared" si="26"/>
        <v>1351.6805101485688</v>
      </c>
      <c r="AW90" s="14">
        <v>1977</v>
      </c>
      <c r="AX90" s="14">
        <v>5</v>
      </c>
      <c r="AY90" s="14">
        <v>4</v>
      </c>
      <c r="AZ90" s="14">
        <v>28.737500000000001</v>
      </c>
      <c r="BA90" s="14">
        <v>1.4536796000000001</v>
      </c>
    </row>
    <row r="91" spans="1:53">
      <c r="A91" s="14">
        <v>2</v>
      </c>
      <c r="B91" s="14">
        <v>502</v>
      </c>
      <c r="C91" s="14">
        <v>2009</v>
      </c>
      <c r="D91" s="14">
        <v>100</v>
      </c>
      <c r="E91">
        <v>0.75885333333333327</v>
      </c>
      <c r="F91" s="14">
        <v>108</v>
      </c>
      <c r="I91" s="14">
        <f t="shared" si="23"/>
        <v>7.0264197530864195E-3</v>
      </c>
      <c r="J91" s="14">
        <f t="shared" si="26"/>
        <v>3620.4156444833384</v>
      </c>
      <c r="K91" s="14">
        <f>((J91*0.0239)-(J90*0.0239))/0.5</f>
        <v>108.44553942120199</v>
      </c>
      <c r="AW91" s="14">
        <v>1977</v>
      </c>
      <c r="AX91" s="14">
        <v>6</v>
      </c>
      <c r="AY91" s="14">
        <v>4</v>
      </c>
      <c r="AZ91" s="14">
        <v>29.493749999999999</v>
      </c>
      <c r="BA91" s="14">
        <v>1.8754999999999999</v>
      </c>
    </row>
    <row r="92" spans="1:53">
      <c r="A92" s="14">
        <v>3</v>
      </c>
      <c r="B92" s="14">
        <v>502</v>
      </c>
      <c r="C92" s="14">
        <v>2009</v>
      </c>
      <c r="D92" s="14">
        <v>40</v>
      </c>
      <c r="E92">
        <v>0.48791999999999996</v>
      </c>
      <c r="F92" s="14">
        <v>108</v>
      </c>
      <c r="G92" s="14">
        <f>E93/E92</f>
        <v>1.3939921845111221</v>
      </c>
      <c r="H92" s="14">
        <f t="shared" si="25"/>
        <v>1.6558467918237965</v>
      </c>
      <c r="I92" s="14">
        <f t="shared" si="23"/>
        <v>4.5177777777777777E-3</v>
      </c>
      <c r="J92" s="14">
        <f t="shared" si="26"/>
        <v>1894.3153495518914</v>
      </c>
      <c r="AW92" s="14">
        <v>1977</v>
      </c>
      <c r="AX92" s="14">
        <v>7</v>
      </c>
      <c r="AY92" s="14">
        <v>4</v>
      </c>
      <c r="AZ92" s="14">
        <v>28.828250000000001</v>
      </c>
      <c r="BA92" s="14">
        <v>2.7296610000000001</v>
      </c>
    </row>
    <row r="93" spans="1:53">
      <c r="A93" s="14">
        <v>3</v>
      </c>
      <c r="B93" s="14">
        <v>502</v>
      </c>
      <c r="C93" s="14">
        <v>2009</v>
      </c>
      <c r="D93" s="14">
        <v>100</v>
      </c>
      <c r="E93">
        <v>0.68015666666666663</v>
      </c>
      <c r="F93" s="14">
        <v>108</v>
      </c>
      <c r="I93" s="14">
        <f t="shared" si="23"/>
        <v>6.2977469135802469E-3</v>
      </c>
      <c r="J93" s="14">
        <f t="shared" si="26"/>
        <v>2999.4997087276788</v>
      </c>
      <c r="K93" s="14">
        <f>((J93*0.0239)-(J92*0.0239))/0.5</f>
        <v>52.82781236860265</v>
      </c>
      <c r="AW93" s="14">
        <v>1978</v>
      </c>
      <c r="AX93" s="14">
        <v>2</v>
      </c>
      <c r="AY93" s="14">
        <v>4</v>
      </c>
      <c r="AZ93" s="14">
        <v>20.721250000000001</v>
      </c>
      <c r="BA93" s="14">
        <v>1.6424384999999999</v>
      </c>
    </row>
    <row r="94" spans="1:53">
      <c r="A94" s="14">
        <v>4</v>
      </c>
      <c r="B94" s="14">
        <v>502</v>
      </c>
      <c r="C94" s="14">
        <v>2009</v>
      </c>
      <c r="D94" s="14">
        <v>40</v>
      </c>
      <c r="E94">
        <v>0.4648033333333334</v>
      </c>
      <c r="F94" s="14">
        <v>108</v>
      </c>
      <c r="G94" s="14">
        <f>E95/E94</f>
        <v>1.4966042985922359</v>
      </c>
      <c r="H94" s="14">
        <f t="shared" si="25"/>
        <v>1.8292612646208786</v>
      </c>
      <c r="I94" s="14">
        <f t="shared" si="23"/>
        <v>4.3037345679012356E-3</v>
      </c>
      <c r="J94" s="14">
        <f t="shared" si="26"/>
        <v>1792.4645623709287</v>
      </c>
      <c r="AW94" s="14">
        <v>1978</v>
      </c>
      <c r="AX94" s="14">
        <v>3</v>
      </c>
      <c r="AY94" s="14">
        <v>4</v>
      </c>
      <c r="AZ94" s="14">
        <v>26.28725</v>
      </c>
      <c r="BA94" s="14">
        <v>4.2140613</v>
      </c>
    </row>
    <row r="95" spans="1:53">
      <c r="A95" s="14">
        <v>4</v>
      </c>
      <c r="B95" s="14">
        <v>502</v>
      </c>
      <c r="C95" s="14">
        <v>2009</v>
      </c>
      <c r="D95" s="14">
        <v>100</v>
      </c>
      <c r="E95">
        <v>0.69562666666666662</v>
      </c>
      <c r="F95" s="14">
        <v>108</v>
      </c>
      <c r="I95" s="14">
        <f t="shared" si="23"/>
        <v>6.4409876543209876E-3</v>
      </c>
      <c r="J95" s="14">
        <f>590*EXP(I95*258.2)</f>
        <v>3112.5124763956023</v>
      </c>
      <c r="K95" s="14">
        <f>((J95*0.0239)-(J94*0.0239))/0.5</f>
        <v>63.09829029037941</v>
      </c>
      <c r="L95" s="14">
        <f>AVERAGE(E88,E90, E92, E94)</f>
        <v>0.41009166666666669</v>
      </c>
      <c r="M95" s="14">
        <f>AVERAGE(E89,E91,E93, E95)</f>
        <v>0.66768999999999989</v>
      </c>
      <c r="N95" s="14">
        <v>65</v>
      </c>
      <c r="O95" s="14">
        <f>AVERAGE(H88:H94)</f>
        <v>2.1103758694959311</v>
      </c>
      <c r="P95" s="14">
        <f>AVERAGE(J88,J90,J92,J94)</f>
        <v>1592.8420341205999</v>
      </c>
      <c r="Q95" s="14">
        <f>(P95/1.12/60)*O95</f>
        <v>50.022252867960248</v>
      </c>
      <c r="AW95" s="14">
        <v>1978</v>
      </c>
      <c r="AX95" s="14">
        <v>4</v>
      </c>
      <c r="AY95" s="14">
        <v>4</v>
      </c>
      <c r="AZ95" s="14">
        <v>33.637999999999998</v>
      </c>
      <c r="BA95" s="14">
        <v>1.9684980999999999</v>
      </c>
    </row>
    <row r="96" spans="1:53">
      <c r="A96" s="14">
        <v>1</v>
      </c>
      <c r="B96" s="14">
        <v>502</v>
      </c>
      <c r="C96" s="14">
        <v>2010</v>
      </c>
      <c r="D96" s="14">
        <v>40</v>
      </c>
      <c r="E96" s="14">
        <v>0.42</v>
      </c>
      <c r="F96" s="14">
        <v>87</v>
      </c>
      <c r="G96" s="14">
        <f>E97/E96</f>
        <v>1.7452380952380953</v>
      </c>
      <c r="H96" s="14">
        <f>IF(G96&lt;1,1,E97/E96*1.69-0.7)</f>
        <v>2.2494523809523805</v>
      </c>
      <c r="I96" s="14">
        <f t="shared" si="23"/>
        <v>4.8275862068965511E-3</v>
      </c>
      <c r="J96" s="14">
        <f t="shared" ref="J96:J102" si="27">590*EXP(I96*258.2)</f>
        <v>2052.0720043628198</v>
      </c>
      <c r="R96" s="14" t="s">
        <v>152</v>
      </c>
      <c r="AW96" s="14">
        <v>1978</v>
      </c>
      <c r="AX96" s="14">
        <v>5</v>
      </c>
      <c r="AY96" s="14">
        <v>4</v>
      </c>
      <c r="AZ96" s="14">
        <v>39.688000000000002</v>
      </c>
      <c r="BA96" s="14">
        <v>3.2059291999999999</v>
      </c>
    </row>
    <row r="97" spans="1:53">
      <c r="A97" s="14">
        <v>1</v>
      </c>
      <c r="B97" s="14">
        <v>502</v>
      </c>
      <c r="C97" s="14">
        <v>2010</v>
      </c>
      <c r="D97" s="14">
        <v>100</v>
      </c>
      <c r="E97" s="14">
        <v>0.73299999999999998</v>
      </c>
      <c r="F97" s="14">
        <v>87</v>
      </c>
      <c r="I97" s="14">
        <f t="shared" si="23"/>
        <v>8.4252873563218384E-3</v>
      </c>
      <c r="J97" s="14">
        <f t="shared" si="27"/>
        <v>5195.4147270069352</v>
      </c>
      <c r="K97" s="14">
        <f>((J97*0.0239)-(J96*0.0239))/0.5</f>
        <v>150.25178214238872</v>
      </c>
      <c r="AW97" s="14">
        <v>1978</v>
      </c>
      <c r="AX97" s="14">
        <v>6</v>
      </c>
      <c r="AY97" s="14">
        <v>4</v>
      </c>
      <c r="AZ97" s="14">
        <v>44.346499999999999</v>
      </c>
      <c r="BA97" s="14">
        <v>1.0754714999999999</v>
      </c>
    </row>
    <row r="98" spans="1:53">
      <c r="A98" s="14">
        <v>2</v>
      </c>
      <c r="B98" s="14">
        <v>502</v>
      </c>
      <c r="C98" s="14">
        <v>2010</v>
      </c>
      <c r="D98" s="14">
        <v>40</v>
      </c>
      <c r="E98" s="14">
        <v>0.46700000000000003</v>
      </c>
      <c r="F98" s="14">
        <v>87</v>
      </c>
      <c r="G98" s="14">
        <f>E99/E98</f>
        <v>1.6059957173447537</v>
      </c>
      <c r="H98" s="14">
        <f>IF(G98&lt;1,1,E99/E98*1.69-0.7)</f>
        <v>2.0141327623126335</v>
      </c>
      <c r="I98" s="14">
        <f t="shared" si="23"/>
        <v>5.3678160919540235E-3</v>
      </c>
      <c r="J98" s="14">
        <f t="shared" si="27"/>
        <v>2359.234903068007</v>
      </c>
      <c r="AW98" s="14">
        <v>1978</v>
      </c>
      <c r="AX98" s="14">
        <v>7</v>
      </c>
      <c r="AY98" s="14">
        <v>4</v>
      </c>
      <c r="AZ98" s="14">
        <v>38.568750000000001</v>
      </c>
      <c r="BA98" s="14">
        <v>16.380610099999998</v>
      </c>
    </row>
    <row r="99" spans="1:53">
      <c r="A99" s="14">
        <v>2</v>
      </c>
      <c r="B99" s="14">
        <v>502</v>
      </c>
      <c r="C99" s="14">
        <v>2010</v>
      </c>
      <c r="D99" s="14">
        <v>100</v>
      </c>
      <c r="E99" s="14">
        <v>0.75</v>
      </c>
      <c r="F99" s="14">
        <v>87</v>
      </c>
      <c r="I99" s="14">
        <f t="shared" si="23"/>
        <v>8.6206896551724137E-3</v>
      </c>
      <c r="J99" s="14">
        <f t="shared" si="27"/>
        <v>5464.2633963628905</v>
      </c>
      <c r="K99" s="14">
        <f>((J99*0.0239)-(J98*0.0239))/0.5</f>
        <v>148.4203619794954</v>
      </c>
      <c r="AW99" s="14">
        <v>1979</v>
      </c>
      <c r="AX99" s="14">
        <v>2</v>
      </c>
      <c r="AY99" s="14">
        <v>4</v>
      </c>
      <c r="AZ99" s="14">
        <v>37.674999999999997</v>
      </c>
      <c r="BA99" s="14">
        <v>8.1330989999999996</v>
      </c>
    </row>
    <row r="100" spans="1:53">
      <c r="A100" s="14">
        <v>3</v>
      </c>
      <c r="B100" s="14">
        <v>502</v>
      </c>
      <c r="C100" s="14">
        <v>2010</v>
      </c>
      <c r="D100" s="14">
        <v>40</v>
      </c>
      <c r="E100" s="14">
        <v>0.59699999999999998</v>
      </c>
      <c r="F100" s="14">
        <v>87</v>
      </c>
      <c r="G100" s="14">
        <f>E101/E100</f>
        <v>1.2244556113902847</v>
      </c>
      <c r="H100" s="14">
        <f>IF(G100&lt;1,1,E101/E100*1.69-0.7)</f>
        <v>1.3693299832495811</v>
      </c>
      <c r="I100" s="14">
        <f t="shared" si="23"/>
        <v>6.8620689655172415E-3</v>
      </c>
      <c r="J100" s="14">
        <f t="shared" si="27"/>
        <v>3469.9960818704917</v>
      </c>
      <c r="AW100" s="14">
        <v>1979</v>
      </c>
      <c r="AX100" s="14">
        <v>3</v>
      </c>
      <c r="AY100" s="14">
        <v>4</v>
      </c>
      <c r="AZ100" s="14">
        <v>44.68</v>
      </c>
      <c r="BA100" s="14">
        <v>1.534905</v>
      </c>
    </row>
    <row r="101" spans="1:53">
      <c r="A101" s="14">
        <v>3</v>
      </c>
      <c r="B101" s="14">
        <v>502</v>
      </c>
      <c r="C101" s="14">
        <v>2010</v>
      </c>
      <c r="D101" s="14">
        <v>100</v>
      </c>
      <c r="E101" s="14">
        <v>0.73099999999999998</v>
      </c>
      <c r="F101" s="14">
        <v>87</v>
      </c>
      <c r="I101" s="14">
        <f t="shared" si="23"/>
        <v>8.4022988505747121E-3</v>
      </c>
      <c r="J101" s="14">
        <f t="shared" si="27"/>
        <v>5164.6679970561399</v>
      </c>
      <c r="K101" s="14">
        <f>((J101*0.0239)-(J100*0.0239))/0.5</f>
        <v>81.005317545873964</v>
      </c>
      <c r="AW101" s="14">
        <v>1979</v>
      </c>
      <c r="AX101" s="14">
        <v>4</v>
      </c>
      <c r="AY101" s="14">
        <v>4</v>
      </c>
      <c r="AZ101" s="14">
        <v>35.807499999999997</v>
      </c>
      <c r="BA101" s="14">
        <v>12.402116400000001</v>
      </c>
    </row>
    <row r="102" spans="1:53">
      <c r="A102" s="14">
        <v>4</v>
      </c>
      <c r="B102" s="14">
        <v>502</v>
      </c>
      <c r="C102" s="14">
        <v>2010</v>
      </c>
      <c r="D102" s="14">
        <v>40</v>
      </c>
      <c r="E102" s="14">
        <v>0.60499999999999998</v>
      </c>
      <c r="F102" s="14">
        <v>87</v>
      </c>
      <c r="G102" s="14">
        <f>E103/E102</f>
        <v>1.2561983471074381</v>
      </c>
      <c r="H102" s="14">
        <f>IF(G102&lt;1,1,E103/E102*1.69-0.7)</f>
        <v>1.4229752066115704</v>
      </c>
      <c r="I102" s="14">
        <f t="shared" si="23"/>
        <v>6.9540229885057467E-3</v>
      </c>
      <c r="J102" s="14">
        <f t="shared" si="27"/>
        <v>3553.3683817392412</v>
      </c>
      <c r="AW102" s="14">
        <v>1979</v>
      </c>
      <c r="AX102" s="14">
        <v>5</v>
      </c>
      <c r="AY102" s="14">
        <v>4</v>
      </c>
      <c r="AZ102" s="14">
        <v>38.357500000000002</v>
      </c>
      <c r="BA102" s="14">
        <v>6.2252730999999999</v>
      </c>
    </row>
    <row r="103" spans="1:53">
      <c r="A103" s="14">
        <v>4</v>
      </c>
      <c r="B103" s="14">
        <v>502</v>
      </c>
      <c r="C103" s="14">
        <v>2010</v>
      </c>
      <c r="D103" s="14">
        <v>100</v>
      </c>
      <c r="E103" s="14">
        <v>0.76</v>
      </c>
      <c r="F103" s="14">
        <v>87</v>
      </c>
      <c r="I103" s="14">
        <f t="shared" si="23"/>
        <v>8.7356321839080469E-3</v>
      </c>
      <c r="J103" s="14">
        <f>590*EXP(I103*258.2)</f>
        <v>5628.8631118192379</v>
      </c>
      <c r="K103" s="14">
        <f>((J103*0.0239)-(J102*0.0239))/0.5</f>
        <v>99.20864809782384</v>
      </c>
      <c r="L103" s="14">
        <f>AVERAGE(E96,E98, E100, E102)</f>
        <v>0.52224999999999999</v>
      </c>
      <c r="M103" s="14">
        <f>AVERAGE(E97,E99,E101, E103)</f>
        <v>0.74350000000000005</v>
      </c>
      <c r="N103" s="14">
        <v>93</v>
      </c>
      <c r="O103" s="14">
        <f>AVERAGE(H96:H102)</f>
        <v>1.7639725832815414</v>
      </c>
      <c r="P103" s="14">
        <f>AVERAGE(J96,J98,J100,J102)</f>
        <v>2858.66784276014</v>
      </c>
      <c r="Q103" s="14">
        <f>(P103/1.12/60)*O103</f>
        <v>75.038864573474328</v>
      </c>
      <c r="S103" s="14">
        <f>AVERAGE(J97,J99, J101,J103)/1.12/60</f>
        <v>79.811046250912199</v>
      </c>
      <c r="AW103" s="14">
        <v>1979</v>
      </c>
      <c r="AX103" s="14">
        <v>6</v>
      </c>
      <c r="AY103" s="14">
        <v>4</v>
      </c>
      <c r="AZ103" s="14">
        <v>42.177500000000002</v>
      </c>
      <c r="BA103" s="14">
        <v>3.1952503999999999</v>
      </c>
    </row>
    <row r="104" spans="1:53">
      <c r="A104" s="14">
        <v>1</v>
      </c>
      <c r="B104" s="14">
        <v>502</v>
      </c>
      <c r="C104" s="14">
        <v>2011</v>
      </c>
      <c r="D104" s="14">
        <v>40</v>
      </c>
      <c r="E104" s="14">
        <v>0.52700000000000002</v>
      </c>
      <c r="F104" s="14">
        <v>89</v>
      </c>
      <c r="G104" s="14">
        <f>E105/E104</f>
        <v>1.4098671726755216</v>
      </c>
      <c r="H104" s="14">
        <f>IF(G104&lt;1,1,E105/E104*1.69-0.7)</f>
        <v>1.6826755218216316</v>
      </c>
      <c r="I104" s="14">
        <f t="shared" si="23"/>
        <v>5.9213483146067416E-3</v>
      </c>
      <c r="J104" s="14">
        <f t="shared" ref="J104:J110" si="28">590*EXP(I104*258.2)</f>
        <v>2721.7073694817868</v>
      </c>
      <c r="AW104" s="14">
        <v>1979</v>
      </c>
      <c r="AX104" s="14">
        <v>7</v>
      </c>
      <c r="AY104" s="14">
        <v>4</v>
      </c>
      <c r="AZ104" s="14">
        <v>39.582500000000003</v>
      </c>
      <c r="BA104" s="14">
        <v>5.3036048999999998</v>
      </c>
    </row>
    <row r="105" spans="1:53">
      <c r="A105" s="14">
        <v>1</v>
      </c>
      <c r="B105" s="14">
        <v>502</v>
      </c>
      <c r="C105" s="14">
        <v>2011</v>
      </c>
      <c r="D105" s="14">
        <v>100</v>
      </c>
      <c r="E105" s="14">
        <v>0.74299999999999999</v>
      </c>
      <c r="F105" s="14">
        <v>89</v>
      </c>
      <c r="I105" s="14">
        <f t="shared" si="23"/>
        <v>8.3483146067415727E-3</v>
      </c>
      <c r="J105" s="14">
        <f t="shared" si="28"/>
        <v>5093.1784693633217</v>
      </c>
      <c r="K105" s="14">
        <f>((J105*0.0239)-(J104*0.0239))/0.5</f>
        <v>113.35631857433737</v>
      </c>
      <c r="AW105" s="14">
        <v>1980</v>
      </c>
      <c r="AX105" s="14">
        <v>2</v>
      </c>
      <c r="AY105" s="14">
        <v>4</v>
      </c>
      <c r="AZ105" s="14">
        <v>20.842500000000001</v>
      </c>
      <c r="BA105" s="14">
        <v>2.5774325</v>
      </c>
    </row>
    <row r="106" spans="1:53">
      <c r="A106" s="14">
        <v>2</v>
      </c>
      <c r="B106" s="14">
        <v>502</v>
      </c>
      <c r="C106" s="14">
        <v>2011</v>
      </c>
      <c r="D106" s="14">
        <v>40</v>
      </c>
      <c r="E106" s="14">
        <v>0.58299999999999996</v>
      </c>
      <c r="F106" s="14">
        <v>89</v>
      </c>
      <c r="G106" s="14">
        <f>E107/E106</f>
        <v>1.3550600343053174</v>
      </c>
      <c r="H106" s="14">
        <f>IF(G106&lt;1,1,E107/E106*1.69-0.7)</f>
        <v>1.5900514579759866</v>
      </c>
      <c r="I106" s="14">
        <f t="shared" si="23"/>
        <v>6.5505617977528081E-3</v>
      </c>
      <c r="J106" s="14">
        <f t="shared" si="28"/>
        <v>3201.8293364205279</v>
      </c>
      <c r="AW106" s="14">
        <v>1980</v>
      </c>
      <c r="AX106" s="14">
        <v>3</v>
      </c>
      <c r="AY106" s="14">
        <v>4</v>
      </c>
      <c r="AZ106" s="14">
        <v>28.405000000000001</v>
      </c>
      <c r="BA106" s="14">
        <v>2.8416603</v>
      </c>
    </row>
    <row r="107" spans="1:53">
      <c r="A107" s="14">
        <v>2</v>
      </c>
      <c r="B107" s="14">
        <v>502</v>
      </c>
      <c r="C107" s="14">
        <v>2011</v>
      </c>
      <c r="D107" s="14">
        <v>100</v>
      </c>
      <c r="E107" s="14">
        <v>0.79</v>
      </c>
      <c r="F107" s="14">
        <v>89</v>
      </c>
      <c r="I107" s="14">
        <f t="shared" si="23"/>
        <v>8.8764044943820224E-3</v>
      </c>
      <c r="J107" s="14">
        <f t="shared" si="28"/>
        <v>5837.2214141321001</v>
      </c>
      <c r="K107" s="14">
        <f>((J107*0.0239)-(J106*0.0239))/0.5</f>
        <v>125.97174131461315</v>
      </c>
      <c r="AW107" s="14">
        <v>1980</v>
      </c>
      <c r="AX107" s="14">
        <v>4</v>
      </c>
      <c r="AY107" s="14">
        <v>4</v>
      </c>
      <c r="AZ107" s="14">
        <v>37.417499999999997</v>
      </c>
      <c r="BA107" s="14">
        <v>2.7184355</v>
      </c>
    </row>
    <row r="108" spans="1:53">
      <c r="A108" s="14">
        <v>3</v>
      </c>
      <c r="B108" s="14">
        <v>502</v>
      </c>
      <c r="C108" s="14">
        <v>2011</v>
      </c>
      <c r="D108" s="14">
        <v>40</v>
      </c>
      <c r="E108" s="14">
        <v>0.65100000000000002</v>
      </c>
      <c r="F108" s="14">
        <v>89</v>
      </c>
      <c r="G108" s="14">
        <f>E109/E108</f>
        <v>1.2442396313364055</v>
      </c>
      <c r="H108" s="14">
        <f>IF(G108&lt;1,1,E109/E108*1.69-0.7)</f>
        <v>1.4027649769585253</v>
      </c>
      <c r="I108" s="14">
        <f t="shared" si="23"/>
        <v>7.3146067415730343E-3</v>
      </c>
      <c r="J108" s="14">
        <f t="shared" si="28"/>
        <v>3900.0864462371774</v>
      </c>
      <c r="AW108" s="14">
        <v>1980</v>
      </c>
      <c r="AX108" s="14">
        <v>5</v>
      </c>
      <c r="AY108" s="14">
        <v>4</v>
      </c>
      <c r="AZ108" s="14">
        <v>52.302500000000002</v>
      </c>
      <c r="BA108" s="14">
        <v>1.9025487000000001</v>
      </c>
    </row>
    <row r="109" spans="1:53">
      <c r="A109" s="14">
        <v>3</v>
      </c>
      <c r="B109" s="14">
        <v>502</v>
      </c>
      <c r="C109" s="14">
        <v>2011</v>
      </c>
      <c r="D109" s="14">
        <v>100</v>
      </c>
      <c r="E109" s="14">
        <v>0.81</v>
      </c>
      <c r="F109" s="14">
        <v>89</v>
      </c>
      <c r="I109" s="14">
        <f t="shared" si="23"/>
        <v>9.1011235955056179E-3</v>
      </c>
      <c r="J109" s="14">
        <f t="shared" si="28"/>
        <v>6185.9300739396867</v>
      </c>
      <c r="K109" s="14">
        <f>((J109*0.0239)-(J108*0.0239))/0.5</f>
        <v>109.26332540417997</v>
      </c>
      <c r="AW109" s="14">
        <v>1980</v>
      </c>
      <c r="AX109" s="14">
        <v>6</v>
      </c>
      <c r="AY109" s="14">
        <v>4</v>
      </c>
      <c r="AZ109" s="14">
        <v>60.712499999999999</v>
      </c>
      <c r="BA109" s="14">
        <v>7.1946849999999998</v>
      </c>
    </row>
    <row r="110" spans="1:53">
      <c r="A110" s="14">
        <v>4</v>
      </c>
      <c r="B110" s="14">
        <v>502</v>
      </c>
      <c r="C110" s="14">
        <v>2011</v>
      </c>
      <c r="D110" s="14">
        <v>40</v>
      </c>
      <c r="E110" s="14">
        <v>0.66200000000000003</v>
      </c>
      <c r="F110" s="14">
        <v>89</v>
      </c>
      <c r="G110" s="14">
        <f>E111/E110</f>
        <v>1.2386706948640482</v>
      </c>
      <c r="H110" s="14">
        <f>IF(G110&lt;1,1,E111/E110*1.69-0.7)</f>
        <v>1.3933534743202414</v>
      </c>
      <c r="I110" s="14">
        <f t="shared" si="23"/>
        <v>7.4382022471910112E-3</v>
      </c>
      <c r="J110" s="14">
        <f t="shared" si="28"/>
        <v>4026.5546234221001</v>
      </c>
      <c r="AW110" s="14">
        <v>1980</v>
      </c>
      <c r="AX110" s="14">
        <v>7</v>
      </c>
      <c r="AY110" s="14">
        <v>4</v>
      </c>
      <c r="AZ110" s="14">
        <v>55.297499999999999</v>
      </c>
      <c r="BA110" s="14">
        <v>2.4950534000000002</v>
      </c>
    </row>
    <row r="111" spans="1:53">
      <c r="A111" s="14">
        <v>4</v>
      </c>
      <c r="B111" s="14">
        <v>502</v>
      </c>
      <c r="C111" s="14">
        <v>2011</v>
      </c>
      <c r="D111" s="14">
        <v>100</v>
      </c>
      <c r="E111" s="14">
        <v>0.82</v>
      </c>
      <c r="F111" s="14">
        <v>89</v>
      </c>
      <c r="I111" s="14">
        <f t="shared" si="23"/>
        <v>9.2134831460674149E-3</v>
      </c>
      <c r="J111" s="14">
        <f t="shared" ref="J111:J127" si="29">590*EXP(I111*258.2)</f>
        <v>6368.0201082026406</v>
      </c>
      <c r="K111" s="14">
        <f>((J111*0.0239)-(J110*0.0239))/0.5</f>
        <v>111.92205017250984</v>
      </c>
      <c r="L111" s="14">
        <f>AVERAGE(E104,E106, E108, E110)</f>
        <v>0.60575000000000001</v>
      </c>
      <c r="M111" s="14">
        <f>AVERAGE(E105,E107,E109, E111)</f>
        <v>0.79074999999999995</v>
      </c>
      <c r="N111" s="14">
        <v>115</v>
      </c>
      <c r="O111" s="14">
        <f>AVERAGE(H104:H110)</f>
        <v>1.5172113577690962</v>
      </c>
      <c r="P111" s="14">
        <f>AVERAGE(J104,J106,J108,J110)</f>
        <v>3462.5444438903978</v>
      </c>
      <c r="Q111" s="14">
        <f>(P111/1.12/60)*O111</f>
        <v>78.175770194208184</v>
      </c>
      <c r="S111" s="14">
        <f>AVERAGE(J105,J107, J109,J111)/1.12/60</f>
        <v>87.367373756092803</v>
      </c>
      <c r="AW111" s="14">
        <v>1981</v>
      </c>
      <c r="AX111" s="14">
        <v>2</v>
      </c>
      <c r="AY111" s="14">
        <v>4</v>
      </c>
      <c r="AZ111" s="14">
        <v>19.5425</v>
      </c>
      <c r="BA111" s="14">
        <v>1.9630312000000001</v>
      </c>
    </row>
    <row r="112" spans="1:53" ht="15">
      <c r="A112" s="14">
        <v>1</v>
      </c>
      <c r="B112" s="14">
        <v>502</v>
      </c>
      <c r="C112" s="14">
        <v>2012</v>
      </c>
      <c r="D112" s="14">
        <v>40</v>
      </c>
      <c r="E112" s="143">
        <v>0.50058500000000006</v>
      </c>
      <c r="F112" s="14">
        <v>90</v>
      </c>
      <c r="G112" s="14">
        <f>E113/E112</f>
        <v>1.1931540098085238</v>
      </c>
      <c r="H112" s="14">
        <f>IF(G112&lt;1,1,E113/E112*1.69-0.7)</f>
        <v>1.3164302765764051</v>
      </c>
      <c r="I112" s="14">
        <f t="shared" si="23"/>
        <v>5.5620555555555562E-3</v>
      </c>
      <c r="J112" s="14">
        <f t="shared" si="29"/>
        <v>2480.5740430455776</v>
      </c>
      <c r="W112" s="143"/>
      <c r="Y112" s="143"/>
      <c r="AW112" s="14">
        <v>1981</v>
      </c>
      <c r="AX112" s="14">
        <v>3</v>
      </c>
      <c r="AY112" s="14">
        <v>4</v>
      </c>
      <c r="AZ112" s="14">
        <v>31.704999999999998</v>
      </c>
      <c r="BA112" s="14">
        <v>2.0957815000000002</v>
      </c>
    </row>
    <row r="113" spans="1:53" ht="15">
      <c r="A113" s="14">
        <v>1</v>
      </c>
      <c r="B113" s="14">
        <v>502</v>
      </c>
      <c r="C113" s="14">
        <v>2012</v>
      </c>
      <c r="D113" s="14">
        <v>100</v>
      </c>
      <c r="E113" s="143">
        <v>0.597275</v>
      </c>
      <c r="F113" s="14">
        <v>90</v>
      </c>
      <c r="I113" s="14">
        <f t="shared" si="23"/>
        <v>6.6363888888888887E-3</v>
      </c>
      <c r="J113" s="14">
        <f t="shared" si="29"/>
        <v>3273.5756846195868</v>
      </c>
      <c r="K113" s="14">
        <f>((J113*0.0239)-(J112*0.0239))/0.5</f>
        <v>37.905478467237629</v>
      </c>
      <c r="W113" s="143"/>
      <c r="Y113" s="143"/>
      <c r="AW113" s="14">
        <v>1981</v>
      </c>
      <c r="AX113" s="14">
        <v>4</v>
      </c>
      <c r="AY113" s="14">
        <v>4</v>
      </c>
      <c r="AZ113" s="14">
        <v>32.277500000000003</v>
      </c>
      <c r="BA113" s="14">
        <v>9.9447183999999993</v>
      </c>
    </row>
    <row r="114" spans="1:53" ht="15">
      <c r="A114" s="14">
        <v>2</v>
      </c>
      <c r="B114" s="14">
        <v>502</v>
      </c>
      <c r="C114" s="14">
        <v>2012</v>
      </c>
      <c r="D114" s="14">
        <v>40</v>
      </c>
      <c r="E114" s="143">
        <v>0.49944499999999997</v>
      </c>
      <c r="F114" s="14">
        <v>90</v>
      </c>
      <c r="G114" s="14">
        <f>E115/E114</f>
        <v>1.5034288059746319</v>
      </c>
      <c r="H114" s="14">
        <f>IF(G114&lt;1,1,E115/E114*1.69-0.7)</f>
        <v>1.8407946820971277</v>
      </c>
      <c r="I114" s="14">
        <f t="shared" si="23"/>
        <v>5.5493888888888884E-3</v>
      </c>
      <c r="J114" s="14">
        <f t="shared" si="29"/>
        <v>2472.4744950924351</v>
      </c>
      <c r="W114" s="143"/>
      <c r="Y114" s="143"/>
      <c r="AW114" s="14">
        <v>1981</v>
      </c>
      <c r="AX114" s="14">
        <v>5</v>
      </c>
      <c r="AY114" s="14">
        <v>4</v>
      </c>
      <c r="AZ114" s="14">
        <v>34.905000000000001</v>
      </c>
      <c r="BA114" s="14">
        <v>10.5695616</v>
      </c>
    </row>
    <row r="115" spans="1:53" ht="15">
      <c r="A115" s="14">
        <v>2</v>
      </c>
      <c r="B115" s="14">
        <v>502</v>
      </c>
      <c r="C115" s="14">
        <v>2012</v>
      </c>
      <c r="D115" s="14">
        <v>100</v>
      </c>
      <c r="E115" s="143">
        <v>0.75087999999999999</v>
      </c>
      <c r="F115" s="14">
        <v>90</v>
      </c>
      <c r="I115" s="14">
        <f t="shared" si="23"/>
        <v>8.3431111111111102E-3</v>
      </c>
      <c r="J115" s="14">
        <f t="shared" si="29"/>
        <v>5086.3401620711693</v>
      </c>
      <c r="K115" s="14">
        <f>((J115*0.0239)-(J114*0.0239))/0.5</f>
        <v>124.94277888158351</v>
      </c>
      <c r="W115" s="143"/>
      <c r="Y115" s="143"/>
      <c r="AW115" s="14">
        <v>1981</v>
      </c>
      <c r="AX115" s="14">
        <v>6</v>
      </c>
      <c r="AY115" s="14">
        <v>4</v>
      </c>
      <c r="AZ115" s="14">
        <v>37.54</v>
      </c>
      <c r="BA115" s="14">
        <v>3.1264357</v>
      </c>
    </row>
    <row r="116" spans="1:53" ht="15">
      <c r="A116" s="14">
        <v>3</v>
      </c>
      <c r="B116" s="14">
        <v>502</v>
      </c>
      <c r="C116" s="14">
        <v>2012</v>
      </c>
      <c r="D116" s="14">
        <v>40</v>
      </c>
      <c r="E116" s="143">
        <v>0.58247000000000004</v>
      </c>
      <c r="F116" s="14">
        <v>90</v>
      </c>
      <c r="G116" s="14">
        <f>E117/E116</f>
        <v>1.0679519975277696</v>
      </c>
      <c r="H116" s="14">
        <f>IF(G116&lt;1,1,E117/E116*1.69-0.7)</f>
        <v>1.1048388758219305</v>
      </c>
      <c r="I116" s="14">
        <f t="shared" si="23"/>
        <v>6.471888888888889E-3</v>
      </c>
      <c r="J116" s="14">
        <f t="shared" si="29"/>
        <v>3137.4456105624345</v>
      </c>
      <c r="W116" s="143"/>
      <c r="Y116" s="143"/>
      <c r="AW116" s="14">
        <v>1981</v>
      </c>
      <c r="AX116" s="14">
        <v>7</v>
      </c>
      <c r="AY116" s="14">
        <v>4</v>
      </c>
      <c r="AZ116" s="14">
        <v>38.782499999999999</v>
      </c>
      <c r="BA116" s="14">
        <v>3.9702592000000001</v>
      </c>
    </row>
    <row r="117" spans="1:53" ht="15">
      <c r="A117" s="14">
        <v>3</v>
      </c>
      <c r="B117" s="14">
        <v>502</v>
      </c>
      <c r="C117" s="14">
        <v>2012</v>
      </c>
      <c r="D117" s="14">
        <v>100</v>
      </c>
      <c r="E117" s="143">
        <v>0.62204999999999999</v>
      </c>
      <c r="F117" s="14">
        <v>90</v>
      </c>
      <c r="I117" s="14">
        <f t="shared" si="23"/>
        <v>6.9116666666666667E-3</v>
      </c>
      <c r="J117" s="14">
        <f t="shared" si="29"/>
        <v>3514.7190431781437</v>
      </c>
      <c r="K117" s="14">
        <f>((J117*0.0239)-(J116*0.0239))/0.5</f>
        <v>18.033670079030884</v>
      </c>
      <c r="W117" s="143"/>
      <c r="Y117" s="143"/>
      <c r="AW117" s="14">
        <v>1982</v>
      </c>
      <c r="AX117" s="14">
        <v>2</v>
      </c>
      <c r="AY117" s="14">
        <v>4</v>
      </c>
      <c r="AZ117" s="14">
        <v>27.497499999999999</v>
      </c>
      <c r="BA117" s="14">
        <v>2.8601442000000001</v>
      </c>
    </row>
    <row r="118" spans="1:53" ht="15">
      <c r="A118" s="14">
        <v>4</v>
      </c>
      <c r="B118" s="14">
        <v>502</v>
      </c>
      <c r="C118" s="14">
        <v>2012</v>
      </c>
      <c r="D118" s="14">
        <v>40</v>
      </c>
      <c r="E118" s="143">
        <v>0.56834000000000007</v>
      </c>
      <c r="F118" s="14">
        <v>90</v>
      </c>
      <c r="G118" s="14">
        <f>E119/E118</f>
        <v>1.0390259351796458</v>
      </c>
      <c r="H118" s="14">
        <f>IF(G118&lt;1,1,E119/E118*1.69-0.7)</f>
        <v>1.0559538304536014</v>
      </c>
      <c r="I118" s="14">
        <f t="shared" si="23"/>
        <v>6.3148888888888898E-3</v>
      </c>
      <c r="J118" s="14">
        <f t="shared" si="29"/>
        <v>3012.8050919616508</v>
      </c>
      <c r="W118" s="143"/>
      <c r="Y118" s="143"/>
      <c r="AW118" s="14">
        <v>1982</v>
      </c>
      <c r="AX118" s="14">
        <v>3</v>
      </c>
      <c r="AY118" s="14">
        <v>4</v>
      </c>
      <c r="AZ118" s="14">
        <v>36.057499999999997</v>
      </c>
      <c r="BA118" s="14">
        <v>1.4291577</v>
      </c>
    </row>
    <row r="119" spans="1:53" ht="15">
      <c r="A119" s="14">
        <v>4</v>
      </c>
      <c r="B119" s="14">
        <v>502</v>
      </c>
      <c r="C119" s="14">
        <v>2012</v>
      </c>
      <c r="D119" s="14">
        <v>100</v>
      </c>
      <c r="E119" s="143">
        <v>0.59051999999999993</v>
      </c>
      <c r="F119" s="14">
        <v>90</v>
      </c>
      <c r="I119" s="14">
        <f t="shared" si="23"/>
        <v>6.5613333333333322E-3</v>
      </c>
      <c r="J119" s="14">
        <f t="shared" si="29"/>
        <v>3210.7466925222934</v>
      </c>
      <c r="K119" s="14">
        <f>((J119*0.0239)-(J118*0.0239))/0.5</f>
        <v>9.4616085067987115</v>
      </c>
      <c r="L119" s="14">
        <f>AVERAGE(E112,E114, E116, E118)</f>
        <v>0.53771000000000002</v>
      </c>
      <c r="M119" s="14">
        <f>AVERAGE(E113,E115,E117, E119)</f>
        <v>0.64018124999999992</v>
      </c>
      <c r="N119" s="14">
        <v>47.5</v>
      </c>
      <c r="O119" s="14">
        <f>AVERAGE(H112:H118)</f>
        <v>1.3295044162372662</v>
      </c>
      <c r="P119" s="14">
        <f>AVERAGE(J112,J114,J116,J118)</f>
        <v>2775.8248101655245</v>
      </c>
      <c r="Q119" s="14">
        <f>(P119/1.12/60)*O119</f>
        <v>54.917728330595772</v>
      </c>
      <c r="S119" s="14">
        <f>AVERAGE(J113,J115, J117,J119)/1.12/60</f>
        <v>56.121211244014852</v>
      </c>
      <c r="W119" s="143"/>
      <c r="Y119" s="143"/>
      <c r="AW119" s="14">
        <v>1982</v>
      </c>
      <c r="AX119" s="14">
        <v>4</v>
      </c>
      <c r="AY119" s="14">
        <v>4</v>
      </c>
      <c r="AZ119" s="14">
        <v>32.82</v>
      </c>
      <c r="BA119" s="14">
        <v>3.6258607999999999</v>
      </c>
    </row>
    <row r="120" spans="1:53" ht="15">
      <c r="A120" s="14">
        <v>1</v>
      </c>
      <c r="B120" s="14">
        <v>502</v>
      </c>
      <c r="C120" s="14">
        <v>2013</v>
      </c>
      <c r="D120" s="14">
        <v>40</v>
      </c>
      <c r="E120" s="144">
        <v>0.416495</v>
      </c>
      <c r="F120" s="14">
        <v>128</v>
      </c>
      <c r="G120" s="14">
        <f>E121/E120</f>
        <v>1.1284169077659996</v>
      </c>
      <c r="H120" s="14">
        <f>IF(G120&lt;1,1,E121/E120*1.69-0.7)</f>
        <v>1.2070245741245393</v>
      </c>
      <c r="I120" s="14">
        <f t="shared" si="23"/>
        <v>3.2538671875E-3</v>
      </c>
      <c r="J120" s="14">
        <f>590*EXP(I120*258.2)</f>
        <v>1366.859490541776</v>
      </c>
      <c r="W120" s="144"/>
      <c r="AW120" s="14">
        <v>1982</v>
      </c>
      <c r="AX120" s="14">
        <v>5</v>
      </c>
      <c r="AY120" s="14">
        <v>4</v>
      </c>
      <c r="AZ120" s="14">
        <v>32.729999999999997</v>
      </c>
      <c r="BA120" s="14">
        <v>5.3924515</v>
      </c>
    </row>
    <row r="121" spans="1:53" ht="15">
      <c r="A121" s="14">
        <v>1</v>
      </c>
      <c r="B121" s="14">
        <v>502</v>
      </c>
      <c r="C121" s="14">
        <v>2013</v>
      </c>
      <c r="D121" s="14">
        <v>100</v>
      </c>
      <c r="E121" s="144">
        <v>0.46998000000000001</v>
      </c>
      <c r="F121" s="14">
        <v>128</v>
      </c>
      <c r="I121" s="14">
        <f t="shared" si="23"/>
        <v>3.6717187500000001E-3</v>
      </c>
      <c r="J121" s="14">
        <f t="shared" si="29"/>
        <v>1522.5781345211567</v>
      </c>
      <c r="K121" s="14">
        <f>((J121*0.0239)-(J120*0.0239))/0.5</f>
        <v>7.4433511822143998</v>
      </c>
      <c r="W121" s="144"/>
      <c r="AW121" s="14">
        <v>1982</v>
      </c>
      <c r="AX121" s="14">
        <v>6</v>
      </c>
      <c r="AY121" s="14">
        <v>4</v>
      </c>
      <c r="AZ121" s="14">
        <v>29.737500000000001</v>
      </c>
      <c r="BA121" s="14">
        <v>3.5722763999999998</v>
      </c>
    </row>
    <row r="122" spans="1:53" ht="15">
      <c r="A122" s="14">
        <v>2</v>
      </c>
      <c r="B122" s="14">
        <v>502</v>
      </c>
      <c r="C122" s="14">
        <v>2013</v>
      </c>
      <c r="D122" s="14">
        <v>40</v>
      </c>
      <c r="E122" s="144">
        <v>0.38611500000000004</v>
      </c>
      <c r="F122" s="14">
        <v>128</v>
      </c>
      <c r="G122" s="14">
        <f>E123/E122</f>
        <v>0.97243049350582067</v>
      </c>
      <c r="H122" s="14">
        <f>IF(G122&lt;1,1,E123/E122*1.69-0.7)</f>
        <v>1</v>
      </c>
      <c r="I122" s="14">
        <f t="shared" si="23"/>
        <v>3.0165234375000003E-3</v>
      </c>
      <c r="J122" s="14">
        <f t="shared" si="29"/>
        <v>1285.6103800263945</v>
      </c>
      <c r="W122" s="144"/>
      <c r="AW122" s="14">
        <v>1982</v>
      </c>
      <c r="AX122" s="14">
        <v>7</v>
      </c>
      <c r="AY122" s="14">
        <v>4</v>
      </c>
      <c r="AZ122" s="14">
        <v>27.8</v>
      </c>
      <c r="BA122" s="14">
        <v>1.0321176000000001</v>
      </c>
    </row>
    <row r="123" spans="1:53" ht="15">
      <c r="A123" s="14">
        <v>2</v>
      </c>
      <c r="B123" s="14">
        <v>502</v>
      </c>
      <c r="C123" s="14">
        <v>2013</v>
      </c>
      <c r="D123" s="14">
        <v>100</v>
      </c>
      <c r="E123" s="144">
        <v>0.37546999999999997</v>
      </c>
      <c r="F123" s="14">
        <v>128</v>
      </c>
      <c r="I123" s="14">
        <f t="shared" si="23"/>
        <v>2.9333593749999998E-3</v>
      </c>
      <c r="J123" s="14">
        <f t="shared" si="29"/>
        <v>1258.2987982320203</v>
      </c>
      <c r="K123" s="14">
        <f>((J123*0.0239)-(J122*0.0239))/0.5</f>
        <v>-1.3054936097710907</v>
      </c>
      <c r="W123" s="144"/>
      <c r="AW123" s="14">
        <v>1983</v>
      </c>
      <c r="AX123" s="14">
        <v>2</v>
      </c>
      <c r="AY123" s="14">
        <v>4</v>
      </c>
      <c r="AZ123" s="14">
        <v>38.537500000000001</v>
      </c>
      <c r="BA123" s="14">
        <v>2.8940326999999999</v>
      </c>
    </row>
    <row r="124" spans="1:53" ht="15">
      <c r="A124" s="14">
        <v>3</v>
      </c>
      <c r="B124" s="14">
        <v>502</v>
      </c>
      <c r="C124" s="14">
        <v>2013</v>
      </c>
      <c r="D124" s="14">
        <v>40</v>
      </c>
      <c r="E124" s="144">
        <v>0.46923500000000001</v>
      </c>
      <c r="F124" s="14">
        <v>128</v>
      </c>
      <c r="G124" s="14">
        <f>E125/E124</f>
        <v>1.1236587211098916</v>
      </c>
      <c r="H124" s="14">
        <f>IF(G124&lt;1,1,E125/E124*1.69-0.7)</f>
        <v>1.1989832386757169</v>
      </c>
      <c r="I124" s="14">
        <f t="shared" si="23"/>
        <v>3.6658984375000001E-3</v>
      </c>
      <c r="J124" s="14">
        <f t="shared" si="29"/>
        <v>1520.291715414497</v>
      </c>
      <c r="W124" s="144"/>
      <c r="AW124" s="14">
        <v>1983</v>
      </c>
      <c r="AX124" s="14">
        <v>3</v>
      </c>
      <c r="AY124" s="14">
        <v>4</v>
      </c>
      <c r="AZ124" s="14">
        <v>48.097499999999997</v>
      </c>
      <c r="BA124" s="14">
        <v>3.1035933</v>
      </c>
    </row>
    <row r="125" spans="1:53" ht="15">
      <c r="A125" s="14">
        <v>3</v>
      </c>
      <c r="B125" s="14">
        <v>502</v>
      </c>
      <c r="C125" s="14">
        <v>2013</v>
      </c>
      <c r="D125" s="14">
        <v>100</v>
      </c>
      <c r="E125" s="144">
        <v>0.52726000000000006</v>
      </c>
      <c r="F125" s="14">
        <v>128</v>
      </c>
      <c r="I125" s="14">
        <f t="shared" si="23"/>
        <v>4.1192187500000005E-3</v>
      </c>
      <c r="J125" s="14">
        <f t="shared" si="29"/>
        <v>1709.0703012193153</v>
      </c>
      <c r="K125" s="14">
        <f>((J125*0.0239)-(J124*0.0239))/0.5</f>
        <v>9.0236164014703206</v>
      </c>
      <c r="W125" s="144"/>
      <c r="AW125" s="14">
        <v>1983</v>
      </c>
      <c r="AX125" s="14">
        <v>4</v>
      </c>
      <c r="AY125" s="14">
        <v>4</v>
      </c>
      <c r="AZ125" s="14">
        <v>51.545000000000002</v>
      </c>
      <c r="BA125" s="14">
        <v>8.3338926000000004</v>
      </c>
    </row>
    <row r="126" spans="1:53" ht="15">
      <c r="A126" s="14">
        <v>4</v>
      </c>
      <c r="B126" s="14">
        <v>502</v>
      </c>
      <c r="C126" s="14">
        <v>2013</v>
      </c>
      <c r="D126" s="14">
        <v>40</v>
      </c>
      <c r="E126" s="144">
        <v>0.56214000000000008</v>
      </c>
      <c r="F126" s="14">
        <v>128</v>
      </c>
      <c r="G126" s="14">
        <f>E127/E126</f>
        <v>1.0566229053260752</v>
      </c>
      <c r="H126" s="14">
        <f>IF(G126&lt;1,1,E127/E126*1.69-0.7)</f>
        <v>1.0856927100010669</v>
      </c>
      <c r="I126" s="14">
        <f t="shared" ref="I126:I131" si="30">E126/F126</f>
        <v>4.3917187500000007E-3</v>
      </c>
      <c r="J126" s="14">
        <f>590*EXP(I126*258.2)</f>
        <v>1833.6509594396862</v>
      </c>
      <c r="S126" s="31" t="s">
        <v>193</v>
      </c>
      <c r="W126" s="144"/>
      <c r="AW126" s="14">
        <v>1983</v>
      </c>
      <c r="AX126" s="14">
        <v>5</v>
      </c>
      <c r="AY126" s="14">
        <v>4</v>
      </c>
      <c r="AZ126" s="14">
        <v>51.0625</v>
      </c>
      <c r="BA126" s="14">
        <v>2.4040989000000001</v>
      </c>
    </row>
    <row r="127" spans="1:53" ht="15">
      <c r="A127" s="14">
        <v>4</v>
      </c>
      <c r="B127" s="14">
        <v>502</v>
      </c>
      <c r="C127" s="14">
        <v>2013</v>
      </c>
      <c r="D127" s="14">
        <v>100</v>
      </c>
      <c r="E127" s="144">
        <v>0.59397</v>
      </c>
      <c r="F127" s="14">
        <v>128</v>
      </c>
      <c r="I127" s="14">
        <f t="shared" si="30"/>
        <v>4.640390625E-3</v>
      </c>
      <c r="J127" s="14">
        <f t="shared" si="29"/>
        <v>1955.2461966377991</v>
      </c>
      <c r="K127" s="14">
        <f>((J127*0.0239)-(J126*0.0239))/0.5</f>
        <v>5.812252338069797</v>
      </c>
      <c r="L127" s="14">
        <f>AVERAGE(E120,E122, E124, E126)</f>
        <v>0.45849625000000005</v>
      </c>
      <c r="M127" s="14">
        <f>AVERAGE(E121,E123,E125, E127)</f>
        <v>0.49167000000000005</v>
      </c>
      <c r="N127" s="14">
        <v>5.56</v>
      </c>
      <c r="O127" s="14">
        <f>AVERAGE(H120:H126)</f>
        <v>1.1229251307003307</v>
      </c>
      <c r="P127" s="14">
        <f>AVERAGE(J120,J122,J124,J126)</f>
        <v>1501.6031363555885</v>
      </c>
      <c r="Q127" s="14">
        <f>(P127/1.12/60)*O127</f>
        <v>25.092081817739963</v>
      </c>
      <c r="S127" s="14">
        <f>AVERAGE(J121,J123, J125,J127)/1.12/60</f>
        <v>23.977654131734717</v>
      </c>
      <c r="W127" s="144"/>
      <c r="AW127" s="14">
        <v>1983</v>
      </c>
      <c r="AX127" s="14">
        <v>6</v>
      </c>
      <c r="AY127" s="14">
        <v>4</v>
      </c>
      <c r="AZ127" s="14">
        <v>47.61</v>
      </c>
      <c r="BA127" s="14">
        <v>3.3109514999999998</v>
      </c>
    </row>
    <row r="128" spans="1:53" ht="15">
      <c r="A128" s="14">
        <v>1</v>
      </c>
      <c r="B128" s="14">
        <v>502</v>
      </c>
      <c r="C128" s="29">
        <v>2014</v>
      </c>
      <c r="D128" s="14">
        <v>40</v>
      </c>
      <c r="E128" s="144">
        <v>0.33900000000000002</v>
      </c>
      <c r="F128" s="14">
        <v>76</v>
      </c>
      <c r="G128" s="14">
        <f>E129/E128</f>
        <v>0.69321533923303824</v>
      </c>
      <c r="H128" s="14">
        <f>IF(G128&lt;1,1,E129/E128*1.69-0.7)</f>
        <v>1</v>
      </c>
      <c r="I128" s="14">
        <f t="shared" si="30"/>
        <v>4.4605263157894738E-3</v>
      </c>
      <c r="J128" s="14">
        <f>590*EXP(I128*258.2)</f>
        <v>1866.518913866624</v>
      </c>
      <c r="AW128" s="14">
        <v>1983</v>
      </c>
      <c r="AX128" s="14">
        <v>7</v>
      </c>
      <c r="AY128" s="14">
        <v>4</v>
      </c>
      <c r="AZ128" s="14">
        <v>37.417499999999997</v>
      </c>
      <c r="BA128" s="14">
        <v>5.2229517999999997</v>
      </c>
    </row>
    <row r="129" spans="1:53" ht="15">
      <c r="A129" s="14">
        <v>1</v>
      </c>
      <c r="B129" s="14">
        <v>502</v>
      </c>
      <c r="C129" s="29">
        <v>2014</v>
      </c>
      <c r="D129" s="14">
        <v>100</v>
      </c>
      <c r="E129" s="144">
        <v>0.23499999999999999</v>
      </c>
      <c r="F129" s="14">
        <v>76</v>
      </c>
      <c r="I129" s="14">
        <f t="shared" si="30"/>
        <v>3.0921052631578947E-3</v>
      </c>
      <c r="J129" s="14">
        <f>590*EXP(I129*258.2)</f>
        <v>1310.945767783126</v>
      </c>
      <c r="K129" s="14">
        <f>((J129*0.0239)-(J128*0.0239))/0.5</f>
        <v>-26.556396382791206</v>
      </c>
      <c r="L129" s="14">
        <f>AVERAGE(E122,E124, E126, E128)</f>
        <v>0.43912250000000003</v>
      </c>
      <c r="M129" s="14">
        <f>AVERAGE(E123,E125,E127, E129)</f>
        <v>0.432925</v>
      </c>
      <c r="O129" s="14">
        <f>AVERAGE(H128:H129)</f>
        <v>1</v>
      </c>
      <c r="P129" s="14">
        <f>AVERAGE(J128)</f>
        <v>1866.518913866624</v>
      </c>
      <c r="Q129" s="14">
        <f>(P129/1.12/60)*O129</f>
        <v>27.775579075396188</v>
      </c>
      <c r="S129" s="14">
        <f>AVERAGE(J129)/1.12/60</f>
        <v>19.508121544391756</v>
      </c>
      <c r="AW129" s="14">
        <v>1984</v>
      </c>
      <c r="AX129" s="14">
        <v>2</v>
      </c>
      <c r="AY129" s="14">
        <v>4</v>
      </c>
      <c r="AZ129" s="14">
        <v>33.365000000000002</v>
      </c>
      <c r="BA129" s="14">
        <v>3.1396443999999999</v>
      </c>
    </row>
    <row r="130" spans="1:53" ht="15">
      <c r="A130" s="14">
        <v>2</v>
      </c>
      <c r="B130" s="14">
        <v>502</v>
      </c>
      <c r="C130" s="29">
        <v>2015</v>
      </c>
      <c r="D130" s="14">
        <v>40</v>
      </c>
      <c r="E130" s="144">
        <v>0.41199999999999998</v>
      </c>
      <c r="F130" s="14">
        <v>79</v>
      </c>
      <c r="G130" s="14">
        <f>E131/E130</f>
        <v>1.104368932038835</v>
      </c>
      <c r="H130" s="14">
        <f>IF(G130&lt;1,1,E131/E130*1.69-0.7)</f>
        <v>1.1663834951456311</v>
      </c>
      <c r="I130" s="14">
        <f t="shared" si="30"/>
        <v>5.2151898734177212E-3</v>
      </c>
      <c r="J130" s="14">
        <f>590*EXP(I130*258.2)</f>
        <v>2268.0700763145164</v>
      </c>
      <c r="AW130" s="14">
        <v>1984</v>
      </c>
      <c r="AX130" s="14">
        <v>3</v>
      </c>
      <c r="AY130" s="14">
        <v>4</v>
      </c>
      <c r="AZ130" s="14">
        <v>43.712499999999999</v>
      </c>
      <c r="BA130" s="14">
        <v>2.2390381000000001</v>
      </c>
    </row>
    <row r="131" spans="1:53" ht="15">
      <c r="A131" s="14">
        <v>2</v>
      </c>
      <c r="B131" s="14">
        <v>502</v>
      </c>
      <c r="C131" s="29">
        <v>2015</v>
      </c>
      <c r="D131" s="14">
        <v>100</v>
      </c>
      <c r="E131" s="144">
        <v>0.45500000000000002</v>
      </c>
      <c r="F131" s="14">
        <v>79</v>
      </c>
      <c r="I131" s="14">
        <f t="shared" si="30"/>
        <v>5.7594936708860759E-3</v>
      </c>
      <c r="J131" s="14">
        <f>590*EXP(I131*258.2)</f>
        <v>2610.3087875439605</v>
      </c>
      <c r="K131" s="14">
        <f>((J131*0.0239)-(J130*0.0239))/0.5</f>
        <v>16.359010396767417</v>
      </c>
      <c r="L131" s="14">
        <f>AVERAGE(E124,E126, E128, E130)</f>
        <v>0.44559375000000001</v>
      </c>
      <c r="M131" s="14">
        <f>AVERAGE(E125,E127,E129, E131)</f>
        <v>0.45280750000000003</v>
      </c>
      <c r="O131" s="14">
        <f>AVERAGE(H130:H131)</f>
        <v>1.1663834951456311</v>
      </c>
      <c r="P131" s="14">
        <f>AVERAGE(J130)</f>
        <v>2268.0700763145164</v>
      </c>
      <c r="Q131" s="14">
        <f>(P131/1.12/60)*O131</f>
        <v>39.366659268555708</v>
      </c>
      <c r="S131" s="14">
        <f>AVERAGE(J131)/1.12/60</f>
        <v>38.843880767023215</v>
      </c>
      <c r="AW131" s="14">
        <v>1984</v>
      </c>
      <c r="AX131" s="14">
        <v>4</v>
      </c>
      <c r="AY131" s="14">
        <v>4</v>
      </c>
      <c r="AZ131" s="14">
        <v>42.56</v>
      </c>
      <c r="BA131" s="14">
        <v>4.7502912000000004</v>
      </c>
    </row>
    <row r="132" spans="1:53" ht="15">
      <c r="A132" s="14">
        <v>3</v>
      </c>
      <c r="B132" s="14">
        <v>502</v>
      </c>
      <c r="E132" s="144"/>
      <c r="AW132" s="14">
        <v>1984</v>
      </c>
      <c r="AX132" s="14">
        <v>5</v>
      </c>
      <c r="AY132" s="14">
        <v>4</v>
      </c>
      <c r="AZ132" s="14">
        <v>44.6175</v>
      </c>
      <c r="BA132" s="14">
        <v>4.7703344999999997</v>
      </c>
    </row>
    <row r="133" spans="1:53" ht="15">
      <c r="A133" s="14">
        <v>3</v>
      </c>
      <c r="B133" s="14">
        <v>502</v>
      </c>
      <c r="E133" s="144"/>
      <c r="AW133" s="14">
        <v>1984</v>
      </c>
      <c r="AX133" s="14">
        <v>6</v>
      </c>
      <c r="AY133" s="14">
        <v>4</v>
      </c>
      <c r="AZ133" s="14">
        <v>42.227499999999999</v>
      </c>
      <c r="BA133" s="14">
        <v>2.9416590999999999</v>
      </c>
    </row>
    <row r="134" spans="1:53" ht="15">
      <c r="A134" s="14">
        <v>4</v>
      </c>
      <c r="B134" s="14">
        <v>502</v>
      </c>
      <c r="E134" s="144"/>
      <c r="AW134" s="14">
        <v>1984</v>
      </c>
      <c r="AX134" s="14">
        <v>7</v>
      </c>
      <c r="AY134" s="14">
        <v>4</v>
      </c>
      <c r="AZ134" s="14">
        <v>40.35</v>
      </c>
      <c r="BA134" s="14">
        <v>2.7843491</v>
      </c>
    </row>
    <row r="135" spans="1:53" ht="15">
      <c r="A135" s="14">
        <v>4</v>
      </c>
      <c r="B135" s="14">
        <v>502</v>
      </c>
      <c r="E135" s="144"/>
      <c r="AW135" s="14">
        <v>1985</v>
      </c>
      <c r="AX135" s="14">
        <v>2</v>
      </c>
      <c r="AY135" s="14">
        <v>4</v>
      </c>
      <c r="AZ135" s="14">
        <v>20.4175</v>
      </c>
      <c r="BA135" s="14">
        <v>1.0246421999999999</v>
      </c>
    </row>
    <row r="136" spans="1:53" ht="15">
      <c r="A136" s="14">
        <v>1</v>
      </c>
      <c r="B136" s="14">
        <v>502</v>
      </c>
      <c r="E136" s="144"/>
      <c r="AW136" s="14">
        <v>1985</v>
      </c>
      <c r="AX136" s="14">
        <v>3</v>
      </c>
      <c r="AY136" s="14">
        <v>4</v>
      </c>
      <c r="AZ136" s="14">
        <v>30.4925</v>
      </c>
      <c r="BA136" s="14">
        <v>2.5332374</v>
      </c>
    </row>
    <row r="137" spans="1:53" ht="15">
      <c r="A137" s="14">
        <v>1</v>
      </c>
      <c r="B137" s="14">
        <v>502</v>
      </c>
      <c r="E137" s="144"/>
      <c r="AW137" s="14">
        <v>1985</v>
      </c>
      <c r="AX137" s="14">
        <v>4</v>
      </c>
      <c r="AY137" s="14">
        <v>4</v>
      </c>
      <c r="AZ137" s="14">
        <v>34.305</v>
      </c>
      <c r="BA137" s="14">
        <v>1.9830028</v>
      </c>
    </row>
    <row r="138" spans="1:53" ht="15">
      <c r="A138" s="14">
        <v>2</v>
      </c>
      <c r="B138" s="14">
        <v>502</v>
      </c>
      <c r="E138" s="144"/>
      <c r="AW138" s="14">
        <v>1985</v>
      </c>
      <c r="AX138" s="14">
        <v>5</v>
      </c>
      <c r="AY138" s="14">
        <v>4</v>
      </c>
      <c r="AZ138" s="14">
        <v>34.664999999999999</v>
      </c>
      <c r="BA138" s="14">
        <v>3.8157961</v>
      </c>
    </row>
    <row r="139" spans="1:53" ht="15">
      <c r="A139" s="14">
        <v>2</v>
      </c>
      <c r="B139" s="14">
        <v>502</v>
      </c>
      <c r="E139" s="144"/>
      <c r="AW139" s="14">
        <v>1985</v>
      </c>
      <c r="AX139" s="14">
        <v>6</v>
      </c>
      <c r="AY139" s="14">
        <v>4</v>
      </c>
      <c r="AZ139" s="14">
        <v>33.395000000000003</v>
      </c>
      <c r="BA139" s="14">
        <v>3.3120436999999998</v>
      </c>
    </row>
    <row r="140" spans="1:53" ht="15">
      <c r="A140" s="14">
        <v>3</v>
      </c>
      <c r="B140" s="14">
        <v>502</v>
      </c>
      <c r="E140" s="144"/>
      <c r="AW140" s="14">
        <v>1985</v>
      </c>
      <c r="AX140" s="14">
        <v>7</v>
      </c>
      <c r="AY140" s="14">
        <v>4</v>
      </c>
      <c r="AZ140" s="14">
        <v>30.22</v>
      </c>
      <c r="BA140" s="14">
        <v>2.1180965999999999</v>
      </c>
    </row>
    <row r="141" spans="1:53" ht="15">
      <c r="A141" s="14">
        <v>3</v>
      </c>
      <c r="B141" s="14">
        <v>502</v>
      </c>
      <c r="E141" s="144"/>
      <c r="AW141" s="14">
        <v>1986</v>
      </c>
      <c r="AX141" s="14">
        <v>2</v>
      </c>
      <c r="AY141" s="14">
        <v>4</v>
      </c>
      <c r="AZ141" s="14">
        <v>40.3825</v>
      </c>
      <c r="BA141" s="14">
        <v>1.8980055</v>
      </c>
    </row>
    <row r="142" spans="1:53">
      <c r="A142" s="14">
        <v>4</v>
      </c>
      <c r="B142" s="14">
        <v>502</v>
      </c>
      <c r="AW142" s="14">
        <v>1986</v>
      </c>
      <c r="AX142" s="14">
        <v>3</v>
      </c>
      <c r="AY142" s="14">
        <v>4</v>
      </c>
      <c r="AZ142" s="14">
        <v>42.44</v>
      </c>
      <c r="BA142" s="14">
        <v>2.2752875000000001</v>
      </c>
    </row>
    <row r="143" spans="1:53">
      <c r="A143" s="14">
        <v>4</v>
      </c>
      <c r="B143" s="14">
        <v>502</v>
      </c>
      <c r="AW143" s="14">
        <v>1986</v>
      </c>
      <c r="AX143" s="14">
        <v>4</v>
      </c>
      <c r="AY143" s="14">
        <v>4</v>
      </c>
      <c r="AZ143" s="14">
        <v>43.077500000000001</v>
      </c>
      <c r="BA143" s="14">
        <v>2.7214135000000002</v>
      </c>
    </row>
    <row r="144" spans="1:53">
      <c r="AW144" s="14">
        <v>1986</v>
      </c>
      <c r="AX144" s="14">
        <v>5</v>
      </c>
      <c r="AY144" s="14">
        <v>4</v>
      </c>
      <c r="AZ144" s="14">
        <v>44.467500000000001</v>
      </c>
      <c r="BA144" s="14">
        <v>2.3770623</v>
      </c>
    </row>
    <row r="145" spans="3:53">
      <c r="AW145" s="14">
        <v>1986</v>
      </c>
      <c r="AX145" s="14">
        <v>6</v>
      </c>
      <c r="AY145" s="14">
        <v>4</v>
      </c>
      <c r="AZ145" s="14">
        <v>45.375</v>
      </c>
      <c r="BA145" s="14">
        <v>1.3200631</v>
      </c>
    </row>
    <row r="146" spans="3:53">
      <c r="AW146" s="14">
        <v>1986</v>
      </c>
      <c r="AX146" s="14">
        <v>7</v>
      </c>
      <c r="AY146" s="14">
        <v>4</v>
      </c>
      <c r="AZ146" s="14">
        <v>46.01</v>
      </c>
      <c r="BA146" s="14">
        <v>1.5517087000000001</v>
      </c>
    </row>
    <row r="147" spans="3:53" ht="15">
      <c r="C147" s="37" t="s">
        <v>0</v>
      </c>
      <c r="D147" s="37" t="s">
        <v>56</v>
      </c>
      <c r="E147" s="37" t="s">
        <v>138</v>
      </c>
      <c r="F147" s="37" t="s">
        <v>139</v>
      </c>
      <c r="H147" s="24" t="s">
        <v>28</v>
      </c>
      <c r="I147" s="24" t="s">
        <v>140</v>
      </c>
      <c r="J147" s="24" t="s">
        <v>141</v>
      </c>
      <c r="K147" s="24" t="s">
        <v>142</v>
      </c>
      <c r="L147" s="24"/>
      <c r="AW147" s="14">
        <v>1987</v>
      </c>
      <c r="AX147" s="14">
        <v>2</v>
      </c>
      <c r="AY147" s="14">
        <v>4</v>
      </c>
      <c r="AZ147" s="14">
        <v>30.4925</v>
      </c>
      <c r="BA147" s="14">
        <v>1.9520822</v>
      </c>
    </row>
    <row r="148" spans="3:53">
      <c r="AW148" s="14">
        <v>1987</v>
      </c>
      <c r="AX148" s="14">
        <v>3</v>
      </c>
      <c r="AY148" s="14">
        <v>4</v>
      </c>
      <c r="AZ148" s="14">
        <v>37.055</v>
      </c>
      <c r="BA148" s="14">
        <v>4.9571867000000003</v>
      </c>
    </row>
    <row r="149" spans="3:53">
      <c r="AW149" s="14">
        <v>1987</v>
      </c>
      <c r="AX149" s="14">
        <v>4</v>
      </c>
      <c r="AY149" s="14">
        <v>4</v>
      </c>
      <c r="AZ149" s="14">
        <v>41.112499999999997</v>
      </c>
      <c r="BA149" s="14">
        <v>4.4593674999999999</v>
      </c>
    </row>
    <row r="150" spans="3:53">
      <c r="C150" s="14" t="s">
        <v>5</v>
      </c>
      <c r="D150" s="14" t="s">
        <v>7</v>
      </c>
      <c r="E150" s="14" t="s">
        <v>150</v>
      </c>
      <c r="F150" s="14" t="s">
        <v>153</v>
      </c>
      <c r="AW150" s="14">
        <v>1987</v>
      </c>
      <c r="AX150" s="14">
        <v>5</v>
      </c>
      <c r="AY150" s="14">
        <v>4</v>
      </c>
      <c r="AZ150" s="14">
        <v>42.652500000000003</v>
      </c>
      <c r="BA150" s="14">
        <v>0.861873</v>
      </c>
    </row>
    <row r="151" spans="3:53">
      <c r="AW151" s="14">
        <v>1987</v>
      </c>
      <c r="AX151" s="14">
        <v>6</v>
      </c>
      <c r="AY151" s="14">
        <v>4</v>
      </c>
      <c r="AZ151" s="14">
        <v>42.982500000000002</v>
      </c>
      <c r="BA151" s="14">
        <v>1.4803687999999999</v>
      </c>
    </row>
    <row r="152" spans="3:53">
      <c r="AW152" s="14">
        <v>1987</v>
      </c>
      <c r="AX152" s="14">
        <v>7</v>
      </c>
      <c r="AY152" s="14">
        <v>4</v>
      </c>
      <c r="AZ152" s="14">
        <v>41.502499999999998</v>
      </c>
      <c r="BA152" s="14">
        <v>1.6312443999999999</v>
      </c>
    </row>
    <row r="153" spans="3:53">
      <c r="AW153" s="14">
        <v>1988</v>
      </c>
      <c r="AX153" s="14">
        <v>2</v>
      </c>
      <c r="AY153" s="14">
        <v>4</v>
      </c>
      <c r="AZ153" s="14">
        <v>27.072500000000002</v>
      </c>
      <c r="BA153" s="14">
        <v>2.2961181000000002</v>
      </c>
    </row>
    <row r="154" spans="3:53">
      <c r="AW154" s="14">
        <v>1988</v>
      </c>
      <c r="AX154" s="14">
        <v>3</v>
      </c>
      <c r="AY154" s="14">
        <v>4</v>
      </c>
      <c r="AZ154" s="14">
        <v>40.957500000000003</v>
      </c>
      <c r="BA154" s="14">
        <v>5.7675087999999999</v>
      </c>
    </row>
    <row r="155" spans="3:53">
      <c r="AW155" s="14">
        <v>1988</v>
      </c>
      <c r="AX155" s="14">
        <v>4</v>
      </c>
      <c r="AY155" s="14">
        <v>4</v>
      </c>
      <c r="AZ155" s="14">
        <v>47.975000000000001</v>
      </c>
      <c r="BA155" s="14">
        <v>12.372034299999999</v>
      </c>
    </row>
    <row r="156" spans="3:53">
      <c r="AW156" s="14">
        <v>1988</v>
      </c>
      <c r="AX156" s="14">
        <v>5</v>
      </c>
      <c r="AY156" s="14">
        <v>4</v>
      </c>
      <c r="AZ156" s="14">
        <v>57.292499999999997</v>
      </c>
      <c r="BA156" s="14">
        <v>7.0736052999999997</v>
      </c>
    </row>
    <row r="157" spans="3:53">
      <c r="AW157" s="14">
        <v>1988</v>
      </c>
      <c r="AX157" s="14">
        <v>6</v>
      </c>
      <c r="AY157" s="14">
        <v>4</v>
      </c>
      <c r="AZ157" s="14">
        <v>65.067499999999995</v>
      </c>
      <c r="BA157" s="14">
        <v>5.5121767000000004</v>
      </c>
    </row>
    <row r="158" spans="3:53">
      <c r="AW158" s="14">
        <v>1988</v>
      </c>
      <c r="AX158" s="14">
        <v>7</v>
      </c>
      <c r="AY158" s="14">
        <v>4</v>
      </c>
      <c r="AZ158" s="14">
        <v>63.16</v>
      </c>
      <c r="BA158" s="14">
        <v>4.0935477999999996</v>
      </c>
    </row>
    <row r="159" spans="3:53">
      <c r="AW159" s="14">
        <v>1989</v>
      </c>
      <c r="AX159" s="14">
        <v>2</v>
      </c>
      <c r="AY159" s="14">
        <v>4</v>
      </c>
      <c r="AZ159" s="14">
        <v>18.09</v>
      </c>
      <c r="BA159" s="14">
        <v>2.4518835999999999</v>
      </c>
    </row>
    <row r="160" spans="3:53">
      <c r="AW160" s="14">
        <v>1989</v>
      </c>
      <c r="AX160" s="14">
        <v>3</v>
      </c>
      <c r="AY160" s="14">
        <v>4</v>
      </c>
      <c r="AZ160" s="14">
        <v>34.727499999999999</v>
      </c>
      <c r="BA160" s="14">
        <v>5.7613620000000001</v>
      </c>
    </row>
    <row r="161" spans="49:53">
      <c r="AW161" s="14">
        <v>1989</v>
      </c>
      <c r="AX161" s="14">
        <v>4</v>
      </c>
      <c r="AY161" s="14">
        <v>4</v>
      </c>
      <c r="AZ161" s="14">
        <v>37.51</v>
      </c>
      <c r="BA161" s="14">
        <v>3.3824252000000001</v>
      </c>
    </row>
    <row r="162" spans="49:53">
      <c r="AW162" s="14">
        <v>1989</v>
      </c>
      <c r="AX162" s="14">
        <v>5</v>
      </c>
      <c r="AY162" s="14">
        <v>4</v>
      </c>
      <c r="AZ162" s="14">
        <v>39.534999999999997</v>
      </c>
      <c r="BA162" s="14">
        <v>2.359216</v>
      </c>
    </row>
    <row r="163" spans="49:53">
      <c r="AW163" s="14">
        <v>1989</v>
      </c>
      <c r="AX163" s="14">
        <v>6</v>
      </c>
      <c r="AY163" s="14">
        <v>4</v>
      </c>
      <c r="AZ163" s="14">
        <v>42.4375</v>
      </c>
      <c r="BA163" s="14">
        <v>4.4970239999999997</v>
      </c>
    </row>
    <row r="164" spans="49:53">
      <c r="AW164" s="14">
        <v>1989</v>
      </c>
      <c r="AX164" s="14">
        <v>7</v>
      </c>
      <c r="AY164" s="14">
        <v>4</v>
      </c>
      <c r="AZ164" s="14">
        <v>40.322499999999998</v>
      </c>
      <c r="BA164" s="14">
        <v>3.6890773000000001</v>
      </c>
    </row>
    <row r="165" spans="49:53">
      <c r="AW165" s="14">
        <v>1990</v>
      </c>
      <c r="AX165" s="14">
        <v>2</v>
      </c>
      <c r="AY165" s="14">
        <v>4</v>
      </c>
      <c r="AZ165" s="14">
        <v>26.4375</v>
      </c>
      <c r="BA165" s="14">
        <v>2.9910909000000001</v>
      </c>
    </row>
    <row r="166" spans="49:53">
      <c r="AW166" s="14">
        <v>1990</v>
      </c>
      <c r="AX166" s="14">
        <v>3</v>
      </c>
      <c r="AY166" s="14">
        <v>4</v>
      </c>
      <c r="AZ166" s="14">
        <v>41.832500000000003</v>
      </c>
      <c r="BA166" s="14">
        <v>6.8878751999999999</v>
      </c>
    </row>
    <row r="167" spans="49:53">
      <c r="AW167" s="14">
        <v>1990</v>
      </c>
      <c r="AX167" s="14">
        <v>4</v>
      </c>
      <c r="AY167" s="14">
        <v>4</v>
      </c>
      <c r="AZ167" s="14">
        <v>48.46</v>
      </c>
      <c r="BA167" s="14">
        <v>6.9969374000000002</v>
      </c>
    </row>
    <row r="168" spans="49:53">
      <c r="AW168" s="14">
        <v>1990</v>
      </c>
      <c r="AX168" s="14">
        <v>5</v>
      </c>
      <c r="AY168" s="14">
        <v>4</v>
      </c>
      <c r="AZ168" s="14">
        <v>49.274999999999999</v>
      </c>
      <c r="BA168" s="14">
        <v>3.5286493999999999</v>
      </c>
    </row>
    <row r="169" spans="49:53">
      <c r="AW169" s="14">
        <v>1990</v>
      </c>
      <c r="AX169" s="14">
        <v>6</v>
      </c>
      <c r="AY169" s="14">
        <v>4</v>
      </c>
      <c r="AZ169" s="14">
        <v>48.28</v>
      </c>
      <c r="BA169" s="14">
        <v>1.5131865</v>
      </c>
    </row>
    <row r="170" spans="49:53">
      <c r="AW170" s="14">
        <v>1990</v>
      </c>
      <c r="AX170" s="14">
        <v>7</v>
      </c>
      <c r="AY170" s="14">
        <v>4</v>
      </c>
      <c r="AZ170" s="14">
        <v>43.862499999999997</v>
      </c>
      <c r="BA170" s="14">
        <v>3.6462251999999999</v>
      </c>
    </row>
    <row r="171" spans="49:53">
      <c r="AW171" s="14">
        <v>1991</v>
      </c>
      <c r="AX171" s="14">
        <v>2</v>
      </c>
      <c r="AY171" s="14">
        <v>4</v>
      </c>
      <c r="AZ171" s="14">
        <v>22.655000000000001</v>
      </c>
      <c r="BA171" s="14">
        <v>3.1149585000000002</v>
      </c>
    </row>
    <row r="172" spans="49:53">
      <c r="AW172" s="14">
        <v>1991</v>
      </c>
      <c r="AX172" s="14">
        <v>3</v>
      </c>
      <c r="AY172" s="14">
        <v>4</v>
      </c>
      <c r="AZ172" s="14">
        <v>27.195</v>
      </c>
      <c r="BA172" s="14">
        <v>5.7573401999999998</v>
      </c>
    </row>
    <row r="173" spans="49:53">
      <c r="AW173" s="14">
        <v>1991</v>
      </c>
      <c r="AX173" s="14">
        <v>4</v>
      </c>
      <c r="AY173" s="14">
        <v>4</v>
      </c>
      <c r="AZ173" s="14">
        <v>28.1325</v>
      </c>
      <c r="BA173" s="14">
        <v>5.0490089999999999</v>
      </c>
    </row>
    <row r="174" spans="49:53">
      <c r="AW174" s="14">
        <v>1991</v>
      </c>
      <c r="AX174" s="14">
        <v>5</v>
      </c>
      <c r="AY174" s="14">
        <v>4</v>
      </c>
      <c r="AZ174" s="14">
        <v>28.98</v>
      </c>
      <c r="BA174" s="14">
        <v>3.2847425000000001</v>
      </c>
    </row>
    <row r="175" spans="49:53">
      <c r="AW175" s="14">
        <v>1991</v>
      </c>
      <c r="AX175" s="14">
        <v>6</v>
      </c>
      <c r="AY175" s="14">
        <v>4</v>
      </c>
      <c r="AZ175" s="14">
        <v>27.83</v>
      </c>
      <c r="BA175" s="14">
        <v>5.0422415999999997</v>
      </c>
    </row>
    <row r="176" spans="49:53">
      <c r="AW176" s="14">
        <v>1991</v>
      </c>
      <c r="AX176" s="14">
        <v>7</v>
      </c>
      <c r="AY176" s="14">
        <v>4</v>
      </c>
      <c r="AZ176" s="14">
        <v>29.49</v>
      </c>
      <c r="BA176" s="14">
        <v>4.1940989999999996</v>
      </c>
    </row>
    <row r="177" spans="49:53">
      <c r="AW177" s="14">
        <v>1992</v>
      </c>
      <c r="AX177" s="14">
        <v>2</v>
      </c>
      <c r="AY177" s="14">
        <v>4</v>
      </c>
      <c r="AZ177" s="14">
        <v>17.889849999999999</v>
      </c>
      <c r="BA177" s="14">
        <v>3.9067387999999998</v>
      </c>
    </row>
    <row r="178" spans="49:53">
      <c r="AW178" s="14">
        <v>1992</v>
      </c>
      <c r="AX178" s="14">
        <v>3</v>
      </c>
      <c r="AY178" s="14">
        <v>4</v>
      </c>
      <c r="AZ178" s="14">
        <v>27.730174999999999</v>
      </c>
      <c r="BA178" s="14">
        <v>4.7986671000000003</v>
      </c>
    </row>
    <row r="179" spans="49:53">
      <c r="AW179" s="14">
        <v>1992</v>
      </c>
      <c r="AX179" s="14">
        <v>4</v>
      </c>
      <c r="AY179" s="14">
        <v>4</v>
      </c>
      <c r="AZ179" s="14">
        <v>34.530374999999999</v>
      </c>
      <c r="BA179" s="14">
        <v>4.0777343999999998</v>
      </c>
    </row>
    <row r="180" spans="49:53">
      <c r="AW180" s="14">
        <v>1992</v>
      </c>
      <c r="AX180" s="14">
        <v>5</v>
      </c>
      <c r="AY180" s="14">
        <v>4</v>
      </c>
      <c r="AZ180" s="14">
        <v>38.242049999999999</v>
      </c>
      <c r="BA180" s="14">
        <v>3.5612872000000002</v>
      </c>
    </row>
    <row r="181" spans="49:53">
      <c r="AW181" s="14">
        <v>1992</v>
      </c>
      <c r="AX181" s="14">
        <v>6</v>
      </c>
      <c r="AY181" s="14">
        <v>4</v>
      </c>
      <c r="AZ181" s="14">
        <v>41.678449999999998</v>
      </c>
      <c r="BA181" s="14">
        <v>2.5383000999999998</v>
      </c>
    </row>
    <row r="182" spans="49:53">
      <c r="AW182" s="14">
        <v>1992</v>
      </c>
      <c r="AX182" s="14">
        <v>7</v>
      </c>
      <c r="AY182" s="14">
        <v>4</v>
      </c>
      <c r="AZ182" s="14">
        <v>38.747225</v>
      </c>
      <c r="BA182" s="14">
        <v>3.2234843999999998</v>
      </c>
    </row>
    <row r="183" spans="49:53">
      <c r="AW183" s="14">
        <v>1993</v>
      </c>
      <c r="AX183" s="14">
        <v>2</v>
      </c>
      <c r="AY183" s="14">
        <v>4</v>
      </c>
      <c r="AZ183" s="14">
        <v>17.15175</v>
      </c>
      <c r="BA183" s="14">
        <v>3.1719928999999998</v>
      </c>
    </row>
    <row r="184" spans="49:53">
      <c r="AW184" s="14">
        <v>1993</v>
      </c>
      <c r="AX184" s="14">
        <v>3</v>
      </c>
      <c r="AY184" s="14">
        <v>4</v>
      </c>
      <c r="AZ184" s="14">
        <v>24.438974999999999</v>
      </c>
      <c r="BA184" s="14">
        <v>7.1787806999999999</v>
      </c>
    </row>
    <row r="185" spans="49:53">
      <c r="AW185" s="14">
        <v>1993</v>
      </c>
      <c r="AX185" s="14">
        <v>4</v>
      </c>
      <c r="AY185" s="14">
        <v>4</v>
      </c>
      <c r="AZ185" s="14">
        <v>31.611249999999998</v>
      </c>
      <c r="BA185" s="14">
        <v>5.7534831999999998</v>
      </c>
    </row>
    <row r="186" spans="49:53">
      <c r="AW186" s="14">
        <v>1993</v>
      </c>
      <c r="AX186" s="14">
        <v>5</v>
      </c>
      <c r="AY186" s="14">
        <v>4</v>
      </c>
      <c r="AZ186" s="14">
        <v>37.047175000000003</v>
      </c>
      <c r="BA186" s="14">
        <v>6.7760315000000002</v>
      </c>
    </row>
    <row r="187" spans="49:53">
      <c r="AW187" s="14">
        <v>1993</v>
      </c>
      <c r="AX187" s="14">
        <v>6</v>
      </c>
      <c r="AY187" s="14">
        <v>4</v>
      </c>
      <c r="AZ187" s="14">
        <v>43.526724999999999</v>
      </c>
      <c r="BA187" s="14">
        <v>5.9765946999999997</v>
      </c>
    </row>
    <row r="188" spans="49:53">
      <c r="AW188" s="14">
        <v>1993</v>
      </c>
      <c r="AX188" s="14">
        <v>7</v>
      </c>
      <c r="AY188" s="14">
        <v>4</v>
      </c>
      <c r="AZ188" s="14">
        <v>36.318150000000003</v>
      </c>
      <c r="BA188" s="14">
        <v>2.0018706000000002</v>
      </c>
    </row>
    <row r="189" spans="49:53">
      <c r="AW189" s="14">
        <v>1994</v>
      </c>
      <c r="AX189" s="14">
        <v>2</v>
      </c>
      <c r="AY189" s="14">
        <v>4</v>
      </c>
      <c r="AZ189" s="14">
        <v>11.092675</v>
      </c>
      <c r="BA189" s="14">
        <v>0.96630329999999998</v>
      </c>
    </row>
    <row r="190" spans="49:53">
      <c r="AW190" s="14">
        <v>1994</v>
      </c>
      <c r="AX190" s="14">
        <v>3</v>
      </c>
      <c r="AY190" s="14">
        <v>4</v>
      </c>
      <c r="AZ190" s="14">
        <v>16.952100000000002</v>
      </c>
      <c r="BA190" s="14">
        <v>3.983492</v>
      </c>
    </row>
    <row r="191" spans="49:53">
      <c r="AW191" s="14">
        <v>1994</v>
      </c>
      <c r="AX191" s="14">
        <v>4</v>
      </c>
      <c r="AY191" s="14">
        <v>4</v>
      </c>
      <c r="AZ191" s="14">
        <v>22.569524999999999</v>
      </c>
      <c r="BA191" s="14">
        <v>6.5557913000000001</v>
      </c>
    </row>
    <row r="192" spans="49:53">
      <c r="AW192" s="14">
        <v>1994</v>
      </c>
      <c r="AX192" s="14">
        <v>5</v>
      </c>
      <c r="AY192" s="14">
        <v>4</v>
      </c>
      <c r="AZ192" s="14">
        <v>33.002749999999999</v>
      </c>
      <c r="BA192" s="14">
        <v>4.5855062000000002</v>
      </c>
    </row>
    <row r="193" spans="49:53">
      <c r="AW193" s="14">
        <v>1994</v>
      </c>
      <c r="AX193" s="14">
        <v>6</v>
      </c>
      <c r="AY193" s="14">
        <v>4</v>
      </c>
      <c r="AZ193" s="14">
        <v>36.408900000000003</v>
      </c>
      <c r="BA193" s="14">
        <v>6.9556304000000004</v>
      </c>
    </row>
    <row r="194" spans="49:53">
      <c r="AW194" s="14">
        <v>1994</v>
      </c>
      <c r="AX194" s="14">
        <v>7</v>
      </c>
      <c r="AY194" s="14">
        <v>4</v>
      </c>
      <c r="AZ194" s="14">
        <v>45.314500000000002</v>
      </c>
      <c r="BA194" s="14">
        <v>4.9545819</v>
      </c>
    </row>
    <row r="195" spans="49:53">
      <c r="AW195" s="14">
        <v>1995</v>
      </c>
      <c r="AX195" s="14">
        <v>2</v>
      </c>
      <c r="AY195" s="14">
        <v>4</v>
      </c>
      <c r="AZ195" s="14">
        <v>29.3863178</v>
      </c>
      <c r="BA195" s="14">
        <v>1.1147400000000001</v>
      </c>
    </row>
    <row r="196" spans="49:53">
      <c r="AW196" s="14">
        <v>1995</v>
      </c>
      <c r="AX196" s="14">
        <v>3</v>
      </c>
      <c r="AY196" s="14">
        <v>4</v>
      </c>
      <c r="AZ196" s="14">
        <v>34.151904199999997</v>
      </c>
      <c r="BA196" s="14">
        <v>6.9848863999999997</v>
      </c>
    </row>
    <row r="197" spans="49:53">
      <c r="AW197" s="14">
        <v>1995</v>
      </c>
      <c r="AX197" s="14">
        <v>4</v>
      </c>
      <c r="AY197" s="14">
        <v>4</v>
      </c>
      <c r="AZ197" s="14">
        <v>37.860841899999997</v>
      </c>
      <c r="BA197" s="14">
        <v>8.4294817000000002</v>
      </c>
    </row>
    <row r="198" spans="49:53">
      <c r="AW198" s="14">
        <v>1995</v>
      </c>
      <c r="AX198" s="14">
        <v>5</v>
      </c>
      <c r="AY198" s="14">
        <v>4</v>
      </c>
      <c r="AZ198" s="14">
        <v>41.355914499999997</v>
      </c>
      <c r="BA198" s="14">
        <v>4.8353405</v>
      </c>
    </row>
    <row r="199" spans="49:53">
      <c r="AW199" s="14">
        <v>1995</v>
      </c>
      <c r="AX199" s="14">
        <v>6</v>
      </c>
      <c r="AY199" s="14">
        <v>4</v>
      </c>
      <c r="AZ199" s="14">
        <v>43.472783399999997</v>
      </c>
      <c r="BA199" s="14">
        <v>5.1174035</v>
      </c>
    </row>
    <row r="200" spans="49:53">
      <c r="AW200" s="14">
        <v>1995</v>
      </c>
      <c r="AX200" s="14">
        <v>7</v>
      </c>
      <c r="AY200" s="14">
        <v>4</v>
      </c>
      <c r="AZ200" s="14">
        <v>45.956331800000001</v>
      </c>
      <c r="BA200" s="14">
        <v>2.1755195000000001</v>
      </c>
    </row>
    <row r="201" spans="49:53">
      <c r="AW201" s="14">
        <v>1996</v>
      </c>
      <c r="AX201" s="14">
        <v>2</v>
      </c>
      <c r="AY201" s="14">
        <v>4</v>
      </c>
      <c r="AZ201" s="14">
        <v>18.013653699999999</v>
      </c>
      <c r="BA201" s="14">
        <v>6.6164040000000002</v>
      </c>
    </row>
    <row r="202" spans="49:53">
      <c r="AW202" s="14">
        <v>1996</v>
      </c>
      <c r="AX202" s="14">
        <v>3</v>
      </c>
      <c r="AY202" s="14">
        <v>4</v>
      </c>
      <c r="AZ202" s="14">
        <v>23.828939500000001</v>
      </c>
      <c r="BA202" s="14">
        <v>2.1550107999999999</v>
      </c>
    </row>
    <row r="203" spans="49:53">
      <c r="AW203" s="14">
        <v>1996</v>
      </c>
      <c r="AX203" s="14">
        <v>4</v>
      </c>
      <c r="AY203" s="14">
        <v>4</v>
      </c>
      <c r="AZ203" s="14">
        <v>27.289170599999999</v>
      </c>
      <c r="BA203" s="14">
        <v>7.3900471999999997</v>
      </c>
    </row>
    <row r="204" spans="49:53">
      <c r="AW204" s="14">
        <v>1996</v>
      </c>
      <c r="AX204" s="14">
        <v>5</v>
      </c>
      <c r="AY204" s="14">
        <v>4</v>
      </c>
      <c r="AZ204" s="14">
        <v>26.554293900000001</v>
      </c>
      <c r="BA204" s="14">
        <v>7.5010180999999996</v>
      </c>
    </row>
    <row r="205" spans="49:53">
      <c r="AW205" s="14">
        <v>1996</v>
      </c>
      <c r="AX205" s="14">
        <v>6</v>
      </c>
      <c r="AY205" s="14">
        <v>4</v>
      </c>
      <c r="AZ205" s="14">
        <v>34.885923200000001</v>
      </c>
      <c r="BA205" s="14">
        <v>5.4062524999999999</v>
      </c>
    </row>
    <row r="206" spans="49:53">
      <c r="AW206" s="14">
        <v>1996</v>
      </c>
      <c r="AX206" s="14">
        <v>7</v>
      </c>
      <c r="AY206" s="14">
        <v>4</v>
      </c>
      <c r="AZ206" s="14">
        <v>38.762908000000003</v>
      </c>
      <c r="BA206" s="14">
        <v>2.7037618999999999</v>
      </c>
    </row>
    <row r="207" spans="49:53">
      <c r="AW207" s="14">
        <v>1997</v>
      </c>
      <c r="AX207" s="14">
        <v>2</v>
      </c>
      <c r="AY207" s="14">
        <v>4</v>
      </c>
      <c r="AZ207" s="14">
        <v>18.807725399999999</v>
      </c>
      <c r="BA207" s="14">
        <v>1.2361351</v>
      </c>
    </row>
    <row r="208" spans="49:53">
      <c r="AW208" s="14">
        <v>1997</v>
      </c>
      <c r="AX208" s="14">
        <v>3</v>
      </c>
      <c r="AY208" s="14">
        <v>4</v>
      </c>
      <c r="AZ208" s="14">
        <v>28.098376500000001</v>
      </c>
      <c r="BA208" s="14">
        <v>7.5811995000000003</v>
      </c>
    </row>
    <row r="209" spans="49:53">
      <c r="AW209" s="14">
        <v>1997</v>
      </c>
      <c r="AX209" s="14">
        <v>4</v>
      </c>
      <c r="AY209" s="14">
        <v>4</v>
      </c>
      <c r="AZ209" s="14">
        <v>29.164850399999999</v>
      </c>
      <c r="BA209" s="14">
        <v>8.4873360000000009</v>
      </c>
    </row>
    <row r="210" spans="49:53">
      <c r="AW210" s="14">
        <v>1997</v>
      </c>
      <c r="AX210" s="14">
        <v>5</v>
      </c>
      <c r="AY210" s="14">
        <v>4</v>
      </c>
      <c r="AZ210" s="14">
        <v>37.790983799999999</v>
      </c>
      <c r="BA210" s="14">
        <v>7.9261552999999996</v>
      </c>
    </row>
    <row r="211" spans="49:53">
      <c r="AW211" s="14">
        <v>1997</v>
      </c>
      <c r="AX211" s="14">
        <v>6</v>
      </c>
      <c r="AY211" s="14">
        <v>4</v>
      </c>
      <c r="AZ211" s="14">
        <v>44.127016900000001</v>
      </c>
      <c r="BA211" s="14">
        <v>10.4851302</v>
      </c>
    </row>
    <row r="212" spans="49:53">
      <c r="AW212" s="14">
        <v>1997</v>
      </c>
      <c r="AX212" s="14">
        <v>7</v>
      </c>
      <c r="AY212" s="14">
        <v>4</v>
      </c>
      <c r="AZ212" s="14">
        <v>53.167639800000003</v>
      </c>
      <c r="BA212" s="14">
        <v>11.387242000000001</v>
      </c>
    </row>
    <row r="213" spans="49:53">
      <c r="AW213" s="14">
        <v>1998</v>
      </c>
      <c r="AX213" s="14">
        <v>2</v>
      </c>
      <c r="AY213" s="14">
        <v>4</v>
      </c>
      <c r="AZ213" s="14">
        <v>28.463773799999998</v>
      </c>
      <c r="BA213" s="14">
        <v>1.9930441999999999</v>
      </c>
    </row>
    <row r="214" spans="49:53">
      <c r="AW214" s="14">
        <v>1998</v>
      </c>
      <c r="AX214" s="14">
        <v>3</v>
      </c>
      <c r="AY214" s="14">
        <v>4</v>
      </c>
      <c r="AZ214" s="14">
        <v>32.7265467</v>
      </c>
      <c r="BA214" s="14">
        <v>3.7799607000000002</v>
      </c>
    </row>
    <row r="215" spans="49:53">
      <c r="AW215" s="14">
        <v>1998</v>
      </c>
      <c r="AX215" s="14">
        <v>4</v>
      </c>
      <c r="AY215" s="14">
        <v>4</v>
      </c>
      <c r="AZ215" s="14">
        <v>41.185587699999999</v>
      </c>
      <c r="BA215" s="14">
        <v>6.2460794999999996</v>
      </c>
    </row>
    <row r="216" spans="49:53">
      <c r="AW216" s="14">
        <v>1998</v>
      </c>
      <c r="AX216" s="14">
        <v>5</v>
      </c>
      <c r="AY216" s="14">
        <v>4</v>
      </c>
      <c r="AZ216" s="14">
        <v>52.240373900000002</v>
      </c>
      <c r="BA216" s="14">
        <v>2.9404772000000001</v>
      </c>
    </row>
    <row r="217" spans="49:53">
      <c r="AW217" s="14">
        <v>1998</v>
      </c>
      <c r="AX217" s="14">
        <v>6</v>
      </c>
      <c r="AY217" s="14">
        <v>4</v>
      </c>
      <c r="AZ217" s="14">
        <v>53.455328000000002</v>
      </c>
      <c r="BA217" s="14">
        <v>3.5596359999999998</v>
      </c>
    </row>
    <row r="218" spans="49:53">
      <c r="AW218" s="14">
        <v>1998</v>
      </c>
      <c r="AX218" s="14">
        <v>7</v>
      </c>
      <c r="AY218" s="14">
        <v>4</v>
      </c>
      <c r="AZ218" s="14">
        <v>56.251839099999998</v>
      </c>
      <c r="BA218" s="14">
        <v>1.9053355999999999</v>
      </c>
    </row>
    <row r="219" spans="49:53">
      <c r="AW219" s="14">
        <v>1999</v>
      </c>
      <c r="AX219" s="14">
        <v>2</v>
      </c>
      <c r="AY219" s="14">
        <v>4</v>
      </c>
      <c r="AZ219" s="14">
        <v>19.1843906</v>
      </c>
      <c r="BA219" s="14">
        <v>1.9212729</v>
      </c>
    </row>
    <row r="220" spans="49:53">
      <c r="AW220" s="14">
        <v>1999</v>
      </c>
      <c r="AX220" s="14">
        <v>3</v>
      </c>
      <c r="AY220" s="14">
        <v>4</v>
      </c>
      <c r="AZ220" s="14">
        <v>23.560070799999998</v>
      </c>
      <c r="BA220" s="14">
        <v>3.8483795999999999</v>
      </c>
    </row>
    <row r="221" spans="49:53">
      <c r="AW221" s="14">
        <v>1999</v>
      </c>
      <c r="AX221" s="14">
        <v>4</v>
      </c>
      <c r="AY221" s="14">
        <v>4</v>
      </c>
      <c r="AZ221" s="14">
        <v>31.011738099999999</v>
      </c>
      <c r="BA221" s="14">
        <v>6.1455200000000003</v>
      </c>
    </row>
    <row r="222" spans="49:53">
      <c r="AW222" s="14">
        <v>1999</v>
      </c>
      <c r="AX222" s="14">
        <v>5</v>
      </c>
      <c r="AY222" s="14">
        <v>4</v>
      </c>
      <c r="AZ222" s="14">
        <v>37.082539400000002</v>
      </c>
      <c r="BA222" s="14">
        <v>4.9284730000000003</v>
      </c>
    </row>
    <row r="223" spans="49:53">
      <c r="AW223" s="14">
        <v>1999</v>
      </c>
      <c r="AX223" s="14">
        <v>6</v>
      </c>
      <c r="AY223" s="14">
        <v>4</v>
      </c>
      <c r="AZ223" s="14">
        <v>47.479795299999999</v>
      </c>
      <c r="BA223" s="14">
        <v>8.2823717000000006</v>
      </c>
    </row>
    <row r="224" spans="49:53">
      <c r="AW224" s="14">
        <v>1999</v>
      </c>
      <c r="AX224" s="14">
        <v>7</v>
      </c>
      <c r="AY224" s="14">
        <v>4</v>
      </c>
      <c r="AZ224" s="14">
        <v>54.026965199999999</v>
      </c>
      <c r="BA224" s="14">
        <v>2.2311418999999999</v>
      </c>
    </row>
    <row r="225" spans="49:53">
      <c r="AW225" s="14">
        <v>2000</v>
      </c>
      <c r="AX225" s="14">
        <v>2</v>
      </c>
      <c r="AY225" s="14">
        <v>4</v>
      </c>
      <c r="AZ225" s="14">
        <v>24.206640199999999</v>
      </c>
      <c r="BA225" s="14">
        <v>6.2416523000000002</v>
      </c>
    </row>
    <row r="226" spans="49:53">
      <c r="AW226" s="14">
        <v>2000</v>
      </c>
      <c r="AX226" s="14">
        <v>3</v>
      </c>
      <c r="AY226" s="14">
        <v>4</v>
      </c>
      <c r="AZ226" s="14">
        <v>32.9565634</v>
      </c>
      <c r="BA226" s="14">
        <v>6.7815314999999998</v>
      </c>
    </row>
    <row r="227" spans="49:53">
      <c r="AW227" s="14">
        <v>2000</v>
      </c>
      <c r="AX227" s="14">
        <v>4</v>
      </c>
      <c r="AY227" s="14">
        <v>4</v>
      </c>
      <c r="AZ227" s="14">
        <v>36.154504899999999</v>
      </c>
      <c r="BA227" s="14">
        <v>4.1475942000000003</v>
      </c>
    </row>
    <row r="228" spans="49:53">
      <c r="AW228" s="14">
        <v>2000</v>
      </c>
      <c r="AX228" s="14">
        <v>5</v>
      </c>
      <c r="AY228" s="14">
        <v>4</v>
      </c>
      <c r="AZ228" s="14">
        <v>41.573239000000001</v>
      </c>
      <c r="BA228" s="14">
        <v>4.2366919999999997</v>
      </c>
    </row>
    <row r="229" spans="49:53">
      <c r="AW229" s="14">
        <v>2000</v>
      </c>
      <c r="AX229" s="14">
        <v>6</v>
      </c>
      <c r="AY229" s="14">
        <v>4</v>
      </c>
      <c r="AZ229" s="14">
        <v>47.880290199999997</v>
      </c>
      <c r="BA229" s="14">
        <v>5.1583617000000004</v>
      </c>
    </row>
    <row r="230" spans="49:53">
      <c r="AW230" s="14">
        <v>2000</v>
      </c>
      <c r="AX230" s="14">
        <v>7</v>
      </c>
      <c r="AY230" s="14">
        <v>4</v>
      </c>
      <c r="AZ230" s="14">
        <v>39.396862200000001</v>
      </c>
      <c r="BA230" s="14">
        <v>7.0774216000000001</v>
      </c>
    </row>
    <row r="231" spans="49:53">
      <c r="AW231" s="14">
        <v>2001</v>
      </c>
      <c r="AX231" s="14">
        <v>2</v>
      </c>
      <c r="AY231" s="14">
        <v>4</v>
      </c>
      <c r="AZ231" s="14">
        <v>27.5221804</v>
      </c>
      <c r="BA231" s="14">
        <v>3.7961008999999999</v>
      </c>
    </row>
    <row r="232" spans="49:53">
      <c r="AW232" s="14">
        <v>2001</v>
      </c>
      <c r="AX232" s="14">
        <v>3</v>
      </c>
      <c r="AY232" s="14">
        <v>3</v>
      </c>
      <c r="AZ232" s="14">
        <v>22.608702399999999</v>
      </c>
      <c r="BA232" s="14">
        <v>6.8178182999999999</v>
      </c>
    </row>
    <row r="233" spans="49:53">
      <c r="AW233" s="14">
        <v>2001</v>
      </c>
      <c r="AX233" s="14">
        <v>4</v>
      </c>
      <c r="AY233" s="14">
        <v>4</v>
      </c>
      <c r="AZ233" s="14">
        <v>27.468674799999999</v>
      </c>
      <c r="BA233" s="14">
        <v>6.4652180000000001</v>
      </c>
    </row>
    <row r="234" spans="49:53">
      <c r="AW234" s="14">
        <v>2001</v>
      </c>
      <c r="AX234" s="14">
        <v>5</v>
      </c>
      <c r="AY234" s="14">
        <v>4</v>
      </c>
      <c r="AZ234" s="14">
        <v>27.9365907</v>
      </c>
      <c r="BA234" s="14">
        <v>2.7976820999999998</v>
      </c>
    </row>
    <row r="235" spans="49:53">
      <c r="AW235" s="14">
        <v>2001</v>
      </c>
      <c r="AX235" s="14">
        <v>6</v>
      </c>
      <c r="AY235" s="14">
        <v>4</v>
      </c>
      <c r="AZ235" s="14">
        <v>25.700200800000001</v>
      </c>
      <c r="BA235" s="14">
        <v>4.3872567</v>
      </c>
    </row>
    <row r="236" spans="49:53">
      <c r="AW236" s="14">
        <v>2001</v>
      </c>
      <c r="AX236" s="14">
        <v>7</v>
      </c>
      <c r="AY236" s="14">
        <v>4</v>
      </c>
      <c r="AZ236" s="14">
        <v>21.164360899999998</v>
      </c>
      <c r="BA236" s="14">
        <v>9.2338296</v>
      </c>
    </row>
    <row r="237" spans="49:53">
      <c r="AW237" s="14">
        <v>2002</v>
      </c>
      <c r="AX237" s="14">
        <v>2</v>
      </c>
      <c r="AY237" s="14">
        <v>4</v>
      </c>
      <c r="AZ237" s="14">
        <v>36.398688800000002</v>
      </c>
      <c r="BA237" s="14">
        <v>2.8599866999999999</v>
      </c>
    </row>
    <row r="238" spans="49:53">
      <c r="AW238" s="14">
        <v>2002</v>
      </c>
      <c r="AX238" s="14">
        <v>3</v>
      </c>
      <c r="AY238" s="14">
        <v>4</v>
      </c>
      <c r="AZ238" s="14">
        <v>46.799952099999999</v>
      </c>
      <c r="BA238" s="14">
        <v>4.5240168000000001</v>
      </c>
    </row>
    <row r="239" spans="49:53">
      <c r="AW239" s="14">
        <v>2002</v>
      </c>
      <c r="AX239" s="14">
        <v>4</v>
      </c>
      <c r="AY239" s="14">
        <v>4</v>
      </c>
      <c r="AZ239" s="14">
        <v>48.093073199999999</v>
      </c>
      <c r="BA239" s="14">
        <v>10.0815587</v>
      </c>
    </row>
    <row r="240" spans="49:53">
      <c r="AW240" s="14">
        <v>2002</v>
      </c>
      <c r="AX240" s="14">
        <v>5</v>
      </c>
      <c r="AY240" s="14">
        <v>4</v>
      </c>
      <c r="AZ240" s="14">
        <v>44.606480300000001</v>
      </c>
      <c r="BA240" s="14">
        <v>8.3322260999999997</v>
      </c>
    </row>
    <row r="241" spans="49:53">
      <c r="AW241" s="14">
        <v>2002</v>
      </c>
      <c r="AX241" s="14">
        <v>6</v>
      </c>
      <c r="AY241" s="14">
        <v>4</v>
      </c>
      <c r="AZ241" s="14">
        <v>42.549199899999998</v>
      </c>
      <c r="BA241" s="14">
        <v>5.2596856000000001</v>
      </c>
    </row>
    <row r="242" spans="49:53">
      <c r="AW242" s="14">
        <v>2002</v>
      </c>
      <c r="AX242" s="14">
        <v>7</v>
      </c>
      <c r="AY242" s="14">
        <v>4</v>
      </c>
      <c r="AZ242" s="14">
        <v>43.915607199999997</v>
      </c>
      <c r="BA242" s="14">
        <v>5.9707492000000002</v>
      </c>
    </row>
    <row r="243" spans="49:53">
      <c r="AW243" s="14">
        <v>2003</v>
      </c>
      <c r="AX243" s="14">
        <v>2</v>
      </c>
      <c r="AY243" s="14">
        <v>4</v>
      </c>
      <c r="AZ243" s="14">
        <v>39.633955800000003</v>
      </c>
      <c r="BA243" s="14">
        <v>6.5838041</v>
      </c>
    </row>
    <row r="244" spans="49:53">
      <c r="AW244" s="14">
        <v>2003</v>
      </c>
      <c r="AX244" s="14">
        <v>3</v>
      </c>
      <c r="AY244" s="14">
        <v>4</v>
      </c>
      <c r="AZ244" s="14">
        <v>54.712842999999999</v>
      </c>
      <c r="BA244" s="14">
        <v>7.9111352000000004</v>
      </c>
    </row>
    <row r="245" spans="49:53">
      <c r="AW245" s="14">
        <v>2003</v>
      </c>
      <c r="AX245" s="14">
        <v>4</v>
      </c>
      <c r="AY245" s="14">
        <v>4</v>
      </c>
      <c r="AZ245" s="14">
        <v>67.785823199999996</v>
      </c>
      <c r="BA245" s="14">
        <v>11.640172700000001</v>
      </c>
    </row>
    <row r="246" spans="49:53">
      <c r="AW246" s="14">
        <v>2003</v>
      </c>
      <c r="AX246" s="14">
        <v>5</v>
      </c>
      <c r="AY246" s="14">
        <v>4</v>
      </c>
      <c r="AZ246" s="14">
        <v>75.740281999999993</v>
      </c>
      <c r="BA246" s="14">
        <v>8.0928958000000009</v>
      </c>
    </row>
    <row r="247" spans="49:53">
      <c r="AW247" s="14">
        <v>2003</v>
      </c>
      <c r="AX247" s="14">
        <v>6</v>
      </c>
      <c r="AY247" s="14">
        <v>4</v>
      </c>
      <c r="AZ247" s="14">
        <v>89.228277399999996</v>
      </c>
      <c r="BA247" s="14">
        <v>7.8141818000000001</v>
      </c>
    </row>
    <row r="248" spans="49:53">
      <c r="AW248" s="14">
        <v>2003</v>
      </c>
      <c r="AX248" s="14">
        <v>7</v>
      </c>
      <c r="AY248" s="14">
        <v>4</v>
      </c>
      <c r="AZ248" s="14">
        <v>88.329077699999999</v>
      </c>
      <c r="BA248" s="14">
        <v>4.0054486000000002</v>
      </c>
    </row>
    <row r="249" spans="49:53">
      <c r="AW249" s="14">
        <v>2004</v>
      </c>
      <c r="AX249" s="14">
        <v>2</v>
      </c>
      <c r="AY249" s="14">
        <v>4</v>
      </c>
      <c r="AZ249" s="14">
        <v>20.040624999999999</v>
      </c>
      <c r="BA249" s="14">
        <v>3.2961421</v>
      </c>
    </row>
    <row r="250" spans="49:53">
      <c r="AW250" s="14">
        <v>2004</v>
      </c>
      <c r="AX250" s="14">
        <v>3</v>
      </c>
      <c r="AY250" s="14">
        <v>4</v>
      </c>
      <c r="AZ250" s="14">
        <v>28.862004599999999</v>
      </c>
      <c r="BA250" s="14">
        <v>5.0462692999999996</v>
      </c>
    </row>
    <row r="251" spans="49:53">
      <c r="AW251" s="14">
        <v>2004</v>
      </c>
      <c r="AX251" s="14">
        <v>4</v>
      </c>
      <c r="AY251" s="14">
        <v>4</v>
      </c>
      <c r="AZ251" s="14">
        <v>36.092492399999998</v>
      </c>
      <c r="BA251" s="14">
        <v>6.8786930999999996</v>
      </c>
    </row>
    <row r="252" spans="49:53">
      <c r="AW252" s="14">
        <v>2004</v>
      </c>
      <c r="AX252" s="14">
        <v>5</v>
      </c>
      <c r="AY252" s="14">
        <v>4</v>
      </c>
      <c r="AZ252" s="14">
        <v>53.767530499999999</v>
      </c>
      <c r="BA252" s="14">
        <v>6.8258083999999997</v>
      </c>
    </row>
    <row r="253" spans="49:53">
      <c r="AW253" s="14">
        <v>2004</v>
      </c>
      <c r="AX253" s="14">
        <v>6</v>
      </c>
      <c r="AY253" s="14">
        <v>4</v>
      </c>
      <c r="AZ253" s="14">
        <v>56.225343000000002</v>
      </c>
      <c r="BA253" s="14">
        <v>8.4827291999999996</v>
      </c>
    </row>
    <row r="254" spans="49:53">
      <c r="AW254" s="14">
        <v>2004</v>
      </c>
      <c r="AX254" s="14">
        <v>7</v>
      </c>
      <c r="AY254" s="14">
        <v>4</v>
      </c>
      <c r="AZ254" s="14">
        <v>60.795121999999999</v>
      </c>
      <c r="BA254" s="14">
        <v>3.0594817999999999</v>
      </c>
    </row>
    <row r="255" spans="49:53">
      <c r="AW255" s="14">
        <v>2005</v>
      </c>
      <c r="AX255" s="14">
        <v>2</v>
      </c>
      <c r="AY255" s="14">
        <v>4</v>
      </c>
      <c r="AZ255" s="14">
        <v>23.916775000000001</v>
      </c>
      <c r="BA255" s="14">
        <v>1.6296037000000001</v>
      </c>
    </row>
    <row r="256" spans="49:53">
      <c r="AW256" s="14">
        <v>2005</v>
      </c>
      <c r="AX256" s="14">
        <v>3</v>
      </c>
      <c r="AY256" s="14">
        <v>4</v>
      </c>
      <c r="AZ256" s="14">
        <v>28.694932099999999</v>
      </c>
      <c r="BA256" s="14">
        <v>3.1893034999999998</v>
      </c>
    </row>
    <row r="257" spans="49:53">
      <c r="AW257" s="14">
        <v>2005</v>
      </c>
      <c r="AX257" s="14">
        <v>4</v>
      </c>
      <c r="AY257" s="14">
        <v>4</v>
      </c>
      <c r="AZ257" s="14">
        <v>33.319544299999997</v>
      </c>
      <c r="BA257" s="14">
        <v>2.2856030000000001</v>
      </c>
    </row>
    <row r="258" spans="49:53">
      <c r="AW258" s="14">
        <v>2005</v>
      </c>
      <c r="AX258" s="14">
        <v>5</v>
      </c>
      <c r="AY258" s="14">
        <v>4</v>
      </c>
      <c r="AZ258" s="14">
        <v>38.118406299999997</v>
      </c>
      <c r="BA258" s="14">
        <v>5.2852820999999999</v>
      </c>
    </row>
    <row r="259" spans="49:53">
      <c r="AW259" s="14">
        <v>2005</v>
      </c>
      <c r="AX259" s="14">
        <v>6</v>
      </c>
      <c r="AY259" s="14">
        <v>4</v>
      </c>
      <c r="AZ259" s="14">
        <v>38.795962899999999</v>
      </c>
      <c r="BA259" s="14">
        <v>7.6068454000000001</v>
      </c>
    </row>
    <row r="260" spans="49:53">
      <c r="AW260" s="14">
        <v>2005</v>
      </c>
      <c r="AX260" s="14">
        <v>7</v>
      </c>
      <c r="AY260" s="14">
        <v>4</v>
      </c>
      <c r="AZ260" s="14">
        <v>42.7795463</v>
      </c>
      <c r="BA260" s="14">
        <v>8.8418834000000004</v>
      </c>
    </row>
    <row r="261" spans="49:53">
      <c r="AW261" s="14">
        <v>2006</v>
      </c>
      <c r="AX261" s="14">
        <v>2</v>
      </c>
      <c r="AY261" s="14">
        <v>4</v>
      </c>
      <c r="AZ261" s="14">
        <v>34.4634754</v>
      </c>
      <c r="BA261" s="14">
        <v>2.2653527000000002</v>
      </c>
    </row>
    <row r="262" spans="49:53">
      <c r="AW262" s="14">
        <v>2006</v>
      </c>
      <c r="AX262" s="14">
        <v>3</v>
      </c>
      <c r="AY262" s="14">
        <v>4</v>
      </c>
      <c r="AZ262" s="14">
        <v>38.460653600000001</v>
      </c>
      <c r="BA262" s="14">
        <v>5.3532849999999996</v>
      </c>
    </row>
    <row r="263" spans="49:53">
      <c r="AW263" s="14">
        <v>2006</v>
      </c>
      <c r="AX263" s="14">
        <v>4</v>
      </c>
      <c r="AY263" s="14">
        <v>3</v>
      </c>
      <c r="AZ263" s="14">
        <v>43.103391000000002</v>
      </c>
      <c r="BA263" s="14">
        <v>4.3890899000000001</v>
      </c>
    </row>
    <row r="264" spans="49:53">
      <c r="AW264" s="14">
        <v>2006</v>
      </c>
      <c r="AX264" s="14">
        <v>5</v>
      </c>
      <c r="AY264" s="14">
        <v>4</v>
      </c>
      <c r="AZ264" s="14">
        <v>33.828997100000002</v>
      </c>
      <c r="BA264" s="14">
        <v>8.5634941999999992</v>
      </c>
    </row>
    <row r="265" spans="49:53">
      <c r="AW265" s="14">
        <v>2006</v>
      </c>
      <c r="AX265" s="14">
        <v>6</v>
      </c>
      <c r="AY265" s="14">
        <v>4</v>
      </c>
      <c r="AZ265" s="14">
        <v>40.2958772</v>
      </c>
      <c r="BA265" s="14">
        <v>8.5574455</v>
      </c>
    </row>
    <row r="266" spans="49:53">
      <c r="AW266" s="14">
        <v>2006</v>
      </c>
      <c r="AX266" s="14">
        <v>7</v>
      </c>
      <c r="AY266" s="14">
        <v>4</v>
      </c>
      <c r="AZ266" s="14">
        <v>40.714831699999998</v>
      </c>
      <c r="BA266" s="14">
        <v>1.8589340999999999</v>
      </c>
    </row>
    <row r="267" spans="49:53">
      <c r="AW267" s="14">
        <v>2007</v>
      </c>
      <c r="AX267" s="14">
        <v>2</v>
      </c>
      <c r="AY267" s="14">
        <v>4</v>
      </c>
      <c r="AZ267" s="14">
        <v>38.729999999999997</v>
      </c>
      <c r="BA267" s="14">
        <v>6.9480405000000003</v>
      </c>
    </row>
    <row r="268" spans="49:53">
      <c r="AW268" s="14">
        <v>2007</v>
      </c>
      <c r="AX268" s="14">
        <v>3</v>
      </c>
      <c r="AY268" s="14">
        <v>4</v>
      </c>
      <c r="AZ268" s="14">
        <v>47.262500000000003</v>
      </c>
      <c r="BA268" s="14">
        <v>6.7179728000000001</v>
      </c>
    </row>
    <row r="269" spans="49:53">
      <c r="AW269" s="14">
        <v>2007</v>
      </c>
      <c r="AX269" s="14">
        <v>4</v>
      </c>
      <c r="AY269" s="14">
        <v>4</v>
      </c>
      <c r="AZ269" s="14">
        <v>51.732500000000002</v>
      </c>
      <c r="BA269" s="14">
        <v>3.9331952999999999</v>
      </c>
    </row>
    <row r="270" spans="49:53">
      <c r="AW270" s="14">
        <v>2007</v>
      </c>
      <c r="AX270" s="14">
        <v>5</v>
      </c>
      <c r="AY270" s="14">
        <v>4</v>
      </c>
      <c r="AZ270" s="14">
        <v>46.542499999999997</v>
      </c>
      <c r="BA270" s="14">
        <v>11.0717339</v>
      </c>
    </row>
    <row r="271" spans="49:53">
      <c r="AW271" s="14">
        <v>2007</v>
      </c>
      <c r="AX271" s="14">
        <v>6</v>
      </c>
      <c r="AY271" s="14">
        <v>1</v>
      </c>
      <c r="AZ271" s="14">
        <v>42.35</v>
      </c>
      <c r="BA271" s="14" t="s">
        <v>17</v>
      </c>
    </row>
    <row r="272" spans="49:53">
      <c r="AW272" s="14">
        <v>2007</v>
      </c>
      <c r="AX272" s="14">
        <v>7</v>
      </c>
      <c r="AY272" s="14">
        <v>1</v>
      </c>
      <c r="AZ272" s="14">
        <v>50.31</v>
      </c>
      <c r="BA272" s="14" t="s">
        <v>17</v>
      </c>
    </row>
    <row r="273" spans="49:53">
      <c r="AW273" s="14">
        <v>2008</v>
      </c>
      <c r="AX273" s="14">
        <v>2</v>
      </c>
      <c r="AY273" s="14">
        <v>4</v>
      </c>
      <c r="AZ273" s="14">
        <v>42.282615700000001</v>
      </c>
      <c r="BA273" s="14">
        <v>7.8871041000000002</v>
      </c>
    </row>
    <row r="274" spans="49:53">
      <c r="AW274" s="14">
        <v>2008</v>
      </c>
      <c r="AX274" s="14">
        <v>3</v>
      </c>
      <c r="AY274" s="14">
        <v>4</v>
      </c>
      <c r="AZ274" s="14">
        <v>55.895833400000001</v>
      </c>
      <c r="BA274" s="14">
        <v>4.59504</v>
      </c>
    </row>
    <row r="275" spans="49:53">
      <c r="AW275" s="14">
        <v>2008</v>
      </c>
      <c r="AX275" s="14">
        <v>4</v>
      </c>
      <c r="AY275" s="14">
        <v>4</v>
      </c>
      <c r="AZ275" s="14">
        <v>69.331917599999997</v>
      </c>
      <c r="BA275" s="14">
        <v>13.132404299999999</v>
      </c>
    </row>
    <row r="276" spans="49:53">
      <c r="AW276" s="14">
        <v>2008</v>
      </c>
      <c r="AX276" s="14">
        <v>5</v>
      </c>
      <c r="AY276" s="14">
        <v>4</v>
      </c>
      <c r="AZ276" s="14">
        <v>81.781833599999999</v>
      </c>
      <c r="BA276" s="14">
        <v>4.6893621999999997</v>
      </c>
    </row>
    <row r="277" spans="49:53">
      <c r="AW277" s="14">
        <v>2008</v>
      </c>
      <c r="AX277" s="14">
        <v>6</v>
      </c>
      <c r="AY277" s="14">
        <v>4</v>
      </c>
      <c r="AZ277" s="14">
        <v>86.805154099999996</v>
      </c>
      <c r="BA277" s="14">
        <v>1.7465922</v>
      </c>
    </row>
    <row r="278" spans="49:53">
      <c r="AW278" s="14">
        <v>2008</v>
      </c>
      <c r="AX278" s="14">
        <v>7</v>
      </c>
      <c r="AY278" s="14">
        <v>4</v>
      </c>
      <c r="AZ278" s="14">
        <v>88.324678000000006</v>
      </c>
      <c r="BA278" s="14">
        <v>1.7605493999999999</v>
      </c>
    </row>
    <row r="279" spans="49:53">
      <c r="AW279" s="14">
        <v>2009</v>
      </c>
      <c r="AX279" s="14">
        <v>2</v>
      </c>
      <c r="AY279" s="14">
        <v>4</v>
      </c>
      <c r="AZ279" s="14">
        <v>23.14</v>
      </c>
      <c r="BA279" s="14">
        <v>2.4524002</v>
      </c>
    </row>
    <row r="280" spans="49:53">
      <c r="AW280" s="14">
        <v>2009</v>
      </c>
      <c r="AX280" s="14">
        <v>3</v>
      </c>
      <c r="AY280" s="14">
        <v>4</v>
      </c>
      <c r="AZ280" s="14">
        <v>29.647500000000001</v>
      </c>
      <c r="BA280" s="14">
        <v>5.9414553000000003</v>
      </c>
    </row>
    <row r="281" spans="49:53">
      <c r="AW281" s="14">
        <v>2009</v>
      </c>
      <c r="AX281" s="14">
        <v>4</v>
      </c>
      <c r="AY281" s="14">
        <v>4</v>
      </c>
      <c r="AZ281" s="14">
        <v>37.692500000000003</v>
      </c>
      <c r="BA281" s="14">
        <v>5.8343600999999996</v>
      </c>
    </row>
    <row r="282" spans="49:53">
      <c r="AW282" s="14">
        <v>2009</v>
      </c>
      <c r="AX282" s="14">
        <v>5</v>
      </c>
      <c r="AY282" s="14">
        <v>4</v>
      </c>
      <c r="AZ282" s="14">
        <v>43.51</v>
      </c>
      <c r="BA282" s="14">
        <v>6.6916615000000004</v>
      </c>
    </row>
    <row r="283" spans="49:53">
      <c r="AW283" s="14">
        <v>2009</v>
      </c>
      <c r="AX283" s="14">
        <v>6</v>
      </c>
      <c r="AY283" s="14">
        <v>4</v>
      </c>
      <c r="AZ283" s="14">
        <v>57.272500000000001</v>
      </c>
      <c r="BA283" s="14">
        <v>7.6049122999999996</v>
      </c>
    </row>
    <row r="284" spans="49:53">
      <c r="AW284" s="14">
        <v>2009</v>
      </c>
      <c r="AX284" s="14">
        <v>7</v>
      </c>
      <c r="AY284" s="14">
        <v>4</v>
      </c>
      <c r="AZ284" s="14">
        <v>73.034999999999997</v>
      </c>
      <c r="BA284" s="14">
        <v>8.0040677000000002</v>
      </c>
    </row>
    <row r="285" spans="49:53">
      <c r="AW285" s="14">
        <v>2010</v>
      </c>
      <c r="AX285" s="14">
        <v>2</v>
      </c>
      <c r="AY285" s="14">
        <v>4</v>
      </c>
      <c r="AZ285" s="14">
        <v>13.0204874</v>
      </c>
      <c r="BA285" s="14">
        <v>2.63659</v>
      </c>
    </row>
    <row r="286" spans="49:53">
      <c r="AW286" s="14">
        <v>2010</v>
      </c>
      <c r="AX286" s="14">
        <v>3</v>
      </c>
      <c r="AY286" s="14">
        <v>4</v>
      </c>
      <c r="AZ286" s="14">
        <v>15.384088999999999</v>
      </c>
      <c r="BA286" s="14">
        <v>2.1337445000000002</v>
      </c>
    </row>
    <row r="287" spans="49:53">
      <c r="AW287" s="14">
        <v>2010</v>
      </c>
      <c r="AX287" s="14">
        <v>4</v>
      </c>
      <c r="AY287" s="14">
        <v>4</v>
      </c>
      <c r="AZ287" s="14">
        <v>20.640467399999999</v>
      </c>
      <c r="BA287" s="14">
        <v>4.2287787000000003</v>
      </c>
    </row>
    <row r="288" spans="49:53">
      <c r="AW288" s="14">
        <v>2010</v>
      </c>
      <c r="AX288" s="14">
        <v>5</v>
      </c>
      <c r="AY288" s="14">
        <v>4</v>
      </c>
      <c r="AZ288" s="14">
        <v>23.463007099999999</v>
      </c>
      <c r="BA288" s="14">
        <v>2.2371938</v>
      </c>
    </row>
    <row r="289" spans="49:53">
      <c r="AW289" s="14">
        <v>2010</v>
      </c>
      <c r="AX289" s="14">
        <v>6</v>
      </c>
      <c r="AY289" s="14">
        <v>4</v>
      </c>
      <c r="AZ289" s="14">
        <v>28.530276300000001</v>
      </c>
      <c r="BA289" s="14">
        <v>2.8182982999999999</v>
      </c>
    </row>
    <row r="290" spans="49:53">
      <c r="AW290" s="14">
        <v>2010</v>
      </c>
      <c r="AX290" s="14">
        <v>7</v>
      </c>
      <c r="AY290" s="14">
        <v>4</v>
      </c>
      <c r="AZ290" s="14">
        <v>31.3270424</v>
      </c>
      <c r="BA290" s="14">
        <v>1.4789714</v>
      </c>
    </row>
    <row r="291" spans="49:53">
      <c r="AW291" s="14">
        <v>2011</v>
      </c>
      <c r="AX291" s="14">
        <v>2</v>
      </c>
      <c r="AY291" s="14">
        <v>4</v>
      </c>
      <c r="AZ291" s="14">
        <v>27.515000000000001</v>
      </c>
      <c r="BA291" s="14">
        <v>3.402406</v>
      </c>
    </row>
    <row r="292" spans="49:53">
      <c r="AW292" s="14">
        <v>2011</v>
      </c>
      <c r="AX292" s="14">
        <v>3</v>
      </c>
      <c r="AY292" s="14">
        <v>4</v>
      </c>
      <c r="AZ292" s="14">
        <v>30.2925</v>
      </c>
      <c r="BA292" s="14">
        <v>5.1155669000000001</v>
      </c>
    </row>
    <row r="293" spans="49:53">
      <c r="AW293" s="14">
        <v>2011</v>
      </c>
      <c r="AX293" s="14">
        <v>4</v>
      </c>
      <c r="AY293" s="14">
        <v>4</v>
      </c>
      <c r="AZ293" s="14">
        <v>36.29</v>
      </c>
      <c r="BA293" s="14">
        <v>6.6542969000000003</v>
      </c>
    </row>
    <row r="294" spans="49:53">
      <c r="AW294" s="14">
        <v>2011</v>
      </c>
      <c r="AX294" s="14">
        <v>5</v>
      </c>
      <c r="AY294" s="14">
        <v>4</v>
      </c>
      <c r="AZ294" s="14">
        <v>35.262500000000003</v>
      </c>
      <c r="BA294" s="14">
        <v>9.2866619999999998</v>
      </c>
    </row>
    <row r="295" spans="49:53">
      <c r="AW295" s="14">
        <v>2011</v>
      </c>
      <c r="AX295" s="14">
        <v>6</v>
      </c>
      <c r="AY295" s="14">
        <v>4</v>
      </c>
      <c r="AZ295" s="14">
        <v>40.442500000000003</v>
      </c>
      <c r="BA295" s="14">
        <v>10.461795199999999</v>
      </c>
    </row>
    <row r="296" spans="49:53">
      <c r="AW296" s="14">
        <v>2011</v>
      </c>
      <c r="AX296" s="14">
        <v>7</v>
      </c>
      <c r="AY296" s="14">
        <v>4</v>
      </c>
      <c r="AZ296" s="14">
        <v>44.692500000000003</v>
      </c>
      <c r="BA296" s="14">
        <v>8.5356131000000008</v>
      </c>
    </row>
    <row r="297" spans="49:53">
      <c r="AW297" s="14">
        <v>2012</v>
      </c>
      <c r="AX297" s="14">
        <v>2</v>
      </c>
      <c r="AY297" s="14">
        <v>4</v>
      </c>
      <c r="AZ297" s="14">
        <v>27.074999999999999</v>
      </c>
      <c r="BA297" s="14">
        <v>6.0804029000000002</v>
      </c>
    </row>
    <row r="298" spans="49:53">
      <c r="AW298" s="14">
        <v>2012</v>
      </c>
      <c r="AX298" s="14">
        <v>3</v>
      </c>
      <c r="AY298" s="14">
        <v>4</v>
      </c>
      <c r="AZ298" s="14">
        <v>35.155000000000001</v>
      </c>
      <c r="BA298" s="14">
        <v>4.1160376999999997</v>
      </c>
    </row>
    <row r="299" spans="49:53">
      <c r="AW299" s="14">
        <v>2012</v>
      </c>
      <c r="AX299" s="14">
        <v>4</v>
      </c>
      <c r="AY299" s="14">
        <v>4</v>
      </c>
      <c r="AZ299" s="14">
        <v>48.397500000000001</v>
      </c>
      <c r="BA299" s="14">
        <v>4.4386362000000004</v>
      </c>
    </row>
    <row r="300" spans="49:53">
      <c r="AW300" s="14">
        <v>2012</v>
      </c>
      <c r="AX300" s="14">
        <v>5</v>
      </c>
      <c r="AY300" s="14">
        <v>4</v>
      </c>
      <c r="AZ300" s="14">
        <v>55.384999999999998</v>
      </c>
      <c r="BA300" s="14">
        <v>5.2976755999999998</v>
      </c>
    </row>
    <row r="301" spans="49:53">
      <c r="AW301" s="14">
        <v>2012</v>
      </c>
      <c r="AX301" s="14">
        <v>6</v>
      </c>
      <c r="AY301" s="14">
        <v>4</v>
      </c>
      <c r="AZ301" s="14">
        <v>60.65</v>
      </c>
      <c r="BA301" s="14">
        <v>1.9468265</v>
      </c>
    </row>
    <row r="302" spans="49:53">
      <c r="AW302" s="14">
        <v>2012</v>
      </c>
      <c r="AX302" s="14">
        <v>7</v>
      </c>
      <c r="AY302" s="14">
        <v>4</v>
      </c>
      <c r="AZ302" s="14">
        <v>61.225000000000001</v>
      </c>
      <c r="BA302" s="14">
        <v>3.1434004999999998</v>
      </c>
    </row>
    <row r="303" spans="49:53">
      <c r="AW303" s="14">
        <v>2013</v>
      </c>
      <c r="AX303" s="14">
        <v>2</v>
      </c>
      <c r="AY303" s="14">
        <v>4</v>
      </c>
      <c r="AZ303" s="14">
        <v>23.0102197</v>
      </c>
      <c r="BA303" s="14">
        <v>5.6262189999999999</v>
      </c>
    </row>
    <row r="304" spans="49:53">
      <c r="AW304" s="14">
        <v>2013</v>
      </c>
      <c r="AX304" s="14">
        <v>3</v>
      </c>
      <c r="AY304" s="14">
        <v>4</v>
      </c>
      <c r="AZ304" s="14">
        <v>28.053913300000001</v>
      </c>
      <c r="BA304" s="14">
        <v>4.565537</v>
      </c>
    </row>
    <row r="305" spans="49:53">
      <c r="AW305" s="14">
        <v>2013</v>
      </c>
      <c r="AX305" s="14">
        <v>4</v>
      </c>
      <c r="AY305" s="14">
        <v>4</v>
      </c>
      <c r="AZ305" s="14">
        <v>35.5309423</v>
      </c>
      <c r="BA305" s="14">
        <v>2.1794476999999999</v>
      </c>
    </row>
    <row r="306" spans="49:53">
      <c r="AW306" s="14">
        <v>2013</v>
      </c>
      <c r="AX306" s="14">
        <v>5</v>
      </c>
      <c r="AY306" s="14">
        <v>4</v>
      </c>
      <c r="AZ306" s="14">
        <v>40.0566891</v>
      </c>
      <c r="BA306" s="14">
        <v>5.404433</v>
      </c>
    </row>
    <row r="307" spans="49:53">
      <c r="AW307" s="14">
        <v>2013</v>
      </c>
      <c r="AX307" s="14">
        <v>6</v>
      </c>
      <c r="AY307" s="14">
        <v>4</v>
      </c>
      <c r="AZ307" s="14">
        <v>38.100177600000002</v>
      </c>
      <c r="BA307" s="14">
        <v>1.88073</v>
      </c>
    </row>
    <row r="308" spans="49:53">
      <c r="AW308" s="14">
        <v>2013</v>
      </c>
      <c r="AX308" s="14">
        <v>7</v>
      </c>
      <c r="AY308" s="14">
        <v>4</v>
      </c>
      <c r="AZ308" s="14">
        <v>39.885410299999997</v>
      </c>
      <c r="BA308" s="14">
        <v>0.37710779999999999</v>
      </c>
    </row>
    <row r="309" spans="49:53">
      <c r="AW309" s="14">
        <v>2014</v>
      </c>
      <c r="AX309" s="14">
        <v>2</v>
      </c>
      <c r="AY309" s="14">
        <v>4</v>
      </c>
      <c r="AZ309" s="14">
        <v>29.798127399999998</v>
      </c>
      <c r="BA309" s="14">
        <v>5.4903921999999996</v>
      </c>
    </row>
    <row r="310" spans="49:53">
      <c r="AW310" s="14">
        <v>2014</v>
      </c>
      <c r="AX310" s="14">
        <v>3</v>
      </c>
      <c r="AY310" s="14">
        <v>4</v>
      </c>
      <c r="AZ310" s="14">
        <v>31.3245662</v>
      </c>
      <c r="BA310" s="14">
        <v>2.3527236</v>
      </c>
    </row>
    <row r="311" spans="49:53">
      <c r="AW311" s="14">
        <v>2014</v>
      </c>
      <c r="AX311" s="14">
        <v>4</v>
      </c>
      <c r="AY311" s="14">
        <v>4</v>
      </c>
      <c r="AZ311" s="14">
        <v>27.846269299999999</v>
      </c>
      <c r="BA311" s="14">
        <v>1.2937167999999999</v>
      </c>
    </row>
    <row r="312" spans="49:53">
      <c r="AW312" s="14">
        <v>2014</v>
      </c>
      <c r="AX312" s="14">
        <v>5</v>
      </c>
      <c r="AY312" s="14">
        <v>4</v>
      </c>
      <c r="AZ312" s="14">
        <v>25.885349399999999</v>
      </c>
      <c r="BA312" s="14">
        <v>0.90431550000000005</v>
      </c>
    </row>
    <row r="313" spans="49:53">
      <c r="AW313" s="14">
        <v>2014</v>
      </c>
      <c r="AX313" s="14">
        <v>6</v>
      </c>
      <c r="AY313" s="14">
        <v>4</v>
      </c>
      <c r="AZ313" s="14">
        <v>27.2862735</v>
      </c>
      <c r="BA313" s="14">
        <v>1.9200721000000001</v>
      </c>
    </row>
    <row r="314" spans="49:53">
      <c r="AW314" s="14">
        <v>2014</v>
      </c>
      <c r="AX314" s="14">
        <v>7</v>
      </c>
      <c r="AY314" s="14">
        <v>4</v>
      </c>
      <c r="AZ314" s="14">
        <v>28.236882600000001</v>
      </c>
      <c r="BA314" s="14">
        <v>2.9346971000000002</v>
      </c>
    </row>
    <row r="315" spans="49:53">
      <c r="AW315" s="14">
        <v>2015</v>
      </c>
      <c r="AX315" s="14">
        <v>2</v>
      </c>
      <c r="AY315" s="14">
        <v>4</v>
      </c>
      <c r="AZ315" s="14">
        <v>28.515000000000001</v>
      </c>
      <c r="BA315" s="14">
        <v>12.880565499999999</v>
      </c>
    </row>
    <row r="316" spans="49:53">
      <c r="AW316" s="14">
        <v>2015</v>
      </c>
      <c r="AX316" s="14">
        <v>3</v>
      </c>
      <c r="AY316" s="14">
        <v>4</v>
      </c>
      <c r="AZ316" s="14">
        <v>34.177500000000002</v>
      </c>
      <c r="BA316" s="14">
        <v>8.3250720999999999</v>
      </c>
    </row>
    <row r="317" spans="49:53">
      <c r="AW317" s="14">
        <v>2015</v>
      </c>
      <c r="AX317" s="14">
        <v>4</v>
      </c>
      <c r="AY317" s="14">
        <v>4</v>
      </c>
      <c r="AZ317" s="14">
        <v>32.770000000000003</v>
      </c>
      <c r="BA317" s="14">
        <v>5.6033977999999998</v>
      </c>
    </row>
    <row r="318" spans="49:53">
      <c r="AW318" s="14">
        <v>2015</v>
      </c>
      <c r="AX318" s="14">
        <v>5</v>
      </c>
      <c r="AY318" s="14">
        <v>4</v>
      </c>
      <c r="AZ318" s="14">
        <v>39.1325</v>
      </c>
      <c r="BA318" s="14">
        <v>9.1209333000000008</v>
      </c>
    </row>
    <row r="319" spans="49:53">
      <c r="AW319" s="14">
        <v>2015</v>
      </c>
      <c r="AX319" s="14">
        <v>6</v>
      </c>
      <c r="AY319" s="14">
        <v>4</v>
      </c>
      <c r="AZ319" s="14">
        <v>43.24</v>
      </c>
      <c r="BA319" s="14">
        <v>6.2596752000000002</v>
      </c>
    </row>
    <row r="320" spans="49:53">
      <c r="AW320" s="14">
        <v>2015</v>
      </c>
      <c r="AX320" s="14">
        <v>7</v>
      </c>
      <c r="AY320" s="14">
        <v>4</v>
      </c>
      <c r="AZ320" s="14">
        <v>40.094999999999999</v>
      </c>
      <c r="BA320" s="14">
        <v>6.7748775999999999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449"/>
  <sheetViews>
    <sheetView zoomScale="85" zoomScaleNormal="85" workbookViewId="0">
      <selection activeCell="N53" sqref="N53"/>
    </sheetView>
  </sheetViews>
  <sheetFormatPr defaultRowHeight="12.75"/>
  <cols>
    <col min="16" max="16" width="15.85546875" customWidth="1"/>
    <col min="17" max="17" width="18" customWidth="1"/>
    <col min="22" max="22" width="13.140625" customWidth="1"/>
    <col min="23" max="23" width="10.140625" customWidth="1"/>
    <col min="24" max="24" width="13.7109375" customWidth="1"/>
    <col min="25" max="25" width="18.7109375" customWidth="1"/>
    <col min="26" max="26" width="15" customWidth="1"/>
    <col min="27" max="27" width="15.7109375" customWidth="1"/>
    <col min="28" max="28" width="16.140625" customWidth="1"/>
  </cols>
  <sheetData>
    <row r="1" spans="1:36">
      <c r="E1" s="357">
        <v>1</v>
      </c>
      <c r="F1" s="357">
        <v>2</v>
      </c>
      <c r="G1" s="357"/>
      <c r="H1" s="357">
        <v>3</v>
      </c>
      <c r="I1" s="357">
        <v>4</v>
      </c>
      <c r="J1" s="357"/>
      <c r="K1" s="357">
        <v>5</v>
      </c>
      <c r="L1" s="357">
        <v>6</v>
      </c>
      <c r="M1" s="357">
        <v>7</v>
      </c>
      <c r="N1" s="357"/>
      <c r="O1" s="357">
        <v>8</v>
      </c>
      <c r="P1" s="357">
        <v>9</v>
      </c>
      <c r="Q1" s="357">
        <v>10</v>
      </c>
      <c r="R1" s="357">
        <v>11</v>
      </c>
      <c r="S1" s="357">
        <v>12</v>
      </c>
      <c r="T1" s="357">
        <v>13</v>
      </c>
      <c r="U1" s="357">
        <v>14</v>
      </c>
      <c r="V1" s="18" t="s">
        <v>68</v>
      </c>
      <c r="W1" s="21" t="s">
        <v>40</v>
      </c>
      <c r="X1" s="20" t="s">
        <v>68</v>
      </c>
      <c r="Y1" s="21" t="s">
        <v>40</v>
      </c>
    </row>
    <row r="2" spans="1:36">
      <c r="A2" t="s">
        <v>0</v>
      </c>
      <c r="B2" t="s">
        <v>1</v>
      </c>
      <c r="C2" t="s">
        <v>2</v>
      </c>
      <c r="E2" t="s">
        <v>344</v>
      </c>
      <c r="N2" t="s">
        <v>73</v>
      </c>
      <c r="V2" s="18" t="s">
        <v>64</v>
      </c>
      <c r="W2" s="22"/>
      <c r="X2" s="17" t="s">
        <v>64</v>
      </c>
      <c r="Y2" s="22"/>
      <c r="Z2" t="s">
        <v>43</v>
      </c>
    </row>
    <row r="3" spans="1:36">
      <c r="A3">
        <v>1971</v>
      </c>
      <c r="B3">
        <v>1</v>
      </c>
      <c r="C3">
        <v>33.700000000000003</v>
      </c>
      <c r="E3" t="s">
        <v>425</v>
      </c>
      <c r="F3" t="s">
        <v>432</v>
      </c>
      <c r="G3" t="s">
        <v>40</v>
      </c>
      <c r="H3" t="s">
        <v>433</v>
      </c>
      <c r="I3" t="s">
        <v>434</v>
      </c>
      <c r="K3" t="s">
        <v>426</v>
      </c>
      <c r="L3" t="s">
        <v>427</v>
      </c>
      <c r="M3" t="s">
        <v>428</v>
      </c>
      <c r="N3" t="s">
        <v>40</v>
      </c>
      <c r="O3" s="129" t="s">
        <v>429</v>
      </c>
      <c r="P3" s="129" t="s">
        <v>430</v>
      </c>
      <c r="Q3" s="129" t="s">
        <v>431</v>
      </c>
      <c r="R3" s="129" t="s">
        <v>435</v>
      </c>
      <c r="S3" s="129" t="s">
        <v>436</v>
      </c>
      <c r="T3" s="129" t="s">
        <v>437</v>
      </c>
      <c r="U3" s="129" t="s">
        <v>438</v>
      </c>
      <c r="V3" s="18" t="s">
        <v>65</v>
      </c>
      <c r="W3" s="22"/>
      <c r="X3" s="17" t="s">
        <v>63</v>
      </c>
      <c r="Y3" s="22"/>
      <c r="Z3" t="s">
        <v>44</v>
      </c>
    </row>
    <row r="4" spans="1:36">
      <c r="A4">
        <v>1971</v>
      </c>
      <c r="B4">
        <v>2</v>
      </c>
      <c r="C4">
        <v>36.725000000000001</v>
      </c>
      <c r="D4" s="358" t="s">
        <v>0</v>
      </c>
      <c r="E4" s="7" t="s">
        <v>29</v>
      </c>
      <c r="F4" s="7" t="s">
        <v>3</v>
      </c>
      <c r="G4" s="8" t="s">
        <v>42</v>
      </c>
      <c r="H4" s="7" t="s">
        <v>30</v>
      </c>
      <c r="I4" s="7" t="s">
        <v>31</v>
      </c>
      <c r="J4" s="13" t="s">
        <v>47</v>
      </c>
      <c r="K4" s="7" t="s">
        <v>32</v>
      </c>
      <c r="L4" s="7" t="s">
        <v>33</v>
      </c>
      <c r="M4" s="7" t="s">
        <v>4</v>
      </c>
      <c r="N4" s="8" t="s">
        <v>41</v>
      </c>
      <c r="O4" s="7" t="s">
        <v>34</v>
      </c>
      <c r="P4" s="7" t="s">
        <v>35</v>
      </c>
      <c r="Q4" s="7" t="s">
        <v>36</v>
      </c>
      <c r="R4" s="7" t="s">
        <v>37</v>
      </c>
      <c r="S4" s="7" t="s">
        <v>38</v>
      </c>
      <c r="T4" s="7" t="s">
        <v>39</v>
      </c>
      <c r="U4" s="7" t="s">
        <v>32</v>
      </c>
      <c r="V4" s="18" t="s">
        <v>66</v>
      </c>
      <c r="W4" s="19" t="s">
        <v>40</v>
      </c>
      <c r="X4" s="17" t="s">
        <v>22</v>
      </c>
      <c r="Y4" s="8" t="s">
        <v>40</v>
      </c>
      <c r="Z4" s="8" t="s">
        <v>71</v>
      </c>
      <c r="AA4" s="8" t="s">
        <v>72</v>
      </c>
      <c r="AC4" s="365" t="s">
        <v>28</v>
      </c>
      <c r="AD4" s="365" t="s">
        <v>0</v>
      </c>
      <c r="AE4" s="365" t="s">
        <v>23</v>
      </c>
      <c r="AF4" s="365" t="s">
        <v>24</v>
      </c>
      <c r="AG4" s="365" t="s">
        <v>25</v>
      </c>
      <c r="AH4" s="365" t="s">
        <v>26</v>
      </c>
      <c r="AI4" s="365" t="s">
        <v>4</v>
      </c>
      <c r="AJ4" s="365" t="s">
        <v>3</v>
      </c>
    </row>
    <row r="5" spans="1:36">
      <c r="A5">
        <v>1971</v>
      </c>
      <c r="B5">
        <v>3</v>
      </c>
      <c r="C5">
        <v>35.700000000000003</v>
      </c>
      <c r="D5" s="6">
        <v>1971</v>
      </c>
      <c r="E5">
        <v>33.700000000000003</v>
      </c>
      <c r="F5">
        <v>36.725000000000001</v>
      </c>
      <c r="G5" s="10">
        <f>F5*60*1.12</f>
        <v>2467.92</v>
      </c>
      <c r="H5">
        <v>35.700000000000003</v>
      </c>
      <c r="I5">
        <v>35.524999999999999</v>
      </c>
      <c r="J5" s="10">
        <f>I5*60*1.12</f>
        <v>2387.2800000000002</v>
      </c>
      <c r="K5">
        <v>35.225000000000001</v>
      </c>
      <c r="L5">
        <v>35.424999999999997</v>
      </c>
      <c r="M5">
        <v>37.424999999999997</v>
      </c>
      <c r="N5" s="10">
        <f>M5*60*1.12</f>
        <v>2514.96</v>
      </c>
      <c r="O5">
        <v>30.75</v>
      </c>
      <c r="P5">
        <v>31.85</v>
      </c>
      <c r="Q5">
        <v>35.549999999999997</v>
      </c>
      <c r="R5">
        <v>35.950000000000003</v>
      </c>
      <c r="S5">
        <v>38.9</v>
      </c>
      <c r="T5">
        <v>38.225000000000001</v>
      </c>
      <c r="U5">
        <v>34.299999999999997</v>
      </c>
      <c r="V5">
        <f>IF((((M5-I5)*60*0.0239)/0.5)&lt;0,0,((M5-I5)*60*0.0239)/0.5)</f>
        <v>5.4491999999999958</v>
      </c>
      <c r="W5">
        <f>V5*1.12</f>
        <v>6.1031039999999956</v>
      </c>
      <c r="X5">
        <f>IF((((M5-F5)*60*0.0239)/0.5)&lt;0,0,((M5-F5)*60*0.0239)/0.5)</f>
        <v>2.0075999999999881</v>
      </c>
      <c r="Y5">
        <f>IF(X5*1.12&lt;0,0,X5*1.12)</f>
        <v>2.248511999999987</v>
      </c>
      <c r="Z5">
        <f>(V5*0.7)-(20.7*0.7)</f>
        <v>-10.675560000000001</v>
      </c>
      <c r="AA5">
        <f>(V5*0.7)-(60*0.7)</f>
        <v>-38.185560000000002</v>
      </c>
      <c r="AB5" t="e">
        <f t="shared" ref="AB5:AB39" si="0">ABS(1-(X5/X4))</f>
        <v>#VALUE!</v>
      </c>
      <c r="AC5">
        <f>M5/F5</f>
        <v>1.0190605854322667</v>
      </c>
      <c r="AD5">
        <v>1971</v>
      </c>
      <c r="AE5">
        <v>52.663649999999997</v>
      </c>
      <c r="AF5">
        <v>53.667450000000002</v>
      </c>
      <c r="AG5">
        <f>AF5-AE5</f>
        <v>1.0038000000000054</v>
      </c>
      <c r="AH5">
        <f>(AF5-AE5)/100</f>
        <v>1.0038000000000054E-2</v>
      </c>
      <c r="AI5">
        <v>37.424999999999997</v>
      </c>
      <c r="AJ5">
        <v>36.725000000000001</v>
      </c>
    </row>
    <row r="6" spans="1:36">
      <c r="A6">
        <v>1971</v>
      </c>
      <c r="B6">
        <v>4</v>
      </c>
      <c r="C6">
        <v>35.524999999999999</v>
      </c>
      <c r="D6" s="6">
        <v>1972</v>
      </c>
      <c r="E6">
        <v>27.98</v>
      </c>
      <c r="F6">
        <v>27.95</v>
      </c>
      <c r="G6" s="10">
        <f t="shared" ref="G6:G40" si="1">F6*60*1.12</f>
        <v>1878.2400000000002</v>
      </c>
      <c r="H6">
        <v>27.557500000000001</v>
      </c>
      <c r="I6">
        <v>25.377500000000001</v>
      </c>
      <c r="J6" s="10">
        <f t="shared" ref="J6:J40" si="2">I6*60*1.12</f>
        <v>1705.3680000000002</v>
      </c>
      <c r="K6">
        <v>25.017499999999998</v>
      </c>
      <c r="L6">
        <v>23.047499999999999</v>
      </c>
      <c r="M6">
        <v>21.84</v>
      </c>
      <c r="N6" s="10">
        <f t="shared" ref="N6:N40" si="3">M6*60*1.12</f>
        <v>1467.6480000000001</v>
      </c>
      <c r="O6">
        <v>27.4025</v>
      </c>
      <c r="P6">
        <v>25.5</v>
      </c>
      <c r="Q6">
        <v>25.65</v>
      </c>
      <c r="R6">
        <v>27.072500000000002</v>
      </c>
      <c r="S6">
        <v>24.8675</v>
      </c>
      <c r="T6">
        <v>21.327500000000001</v>
      </c>
      <c r="U6">
        <v>25.44</v>
      </c>
      <c r="V6">
        <f t="shared" ref="V6:V41" si="4">IF((((M6-I6)*60*0.0239)/0.5)&lt;0,0,((M6-I6)*60*0.0239)/0.5)</f>
        <v>0</v>
      </c>
      <c r="W6">
        <f t="shared" ref="W6:W41" si="5">V6*1.12</f>
        <v>0</v>
      </c>
      <c r="X6">
        <f t="shared" ref="X6:X41" si="6">IF((((M6-F6)*60*0.0239)/0.5)&lt;0,0,((M6-F6)*60*0.0239)/0.5)</f>
        <v>0</v>
      </c>
      <c r="Y6">
        <f t="shared" ref="Y6:Y41" si="7">IF(X6*1.12&lt;0,0,X6*1.12)</f>
        <v>0</v>
      </c>
      <c r="Z6">
        <f t="shared" ref="Z6:Z41" si="8">(V6*0.7)-(20.7*0.7)</f>
        <v>-14.489999999999998</v>
      </c>
      <c r="AA6">
        <f t="shared" ref="AA6:AA41" si="9">(V6*0.7)-(60*0.7)</f>
        <v>-42</v>
      </c>
      <c r="AB6">
        <f>ABS(1-(X6/X5))</f>
        <v>1</v>
      </c>
      <c r="AC6">
        <f>M6/F6</f>
        <v>0.78139534883720929</v>
      </c>
      <c r="AD6">
        <v>1972</v>
      </c>
      <c r="AE6">
        <v>40.080300000000001</v>
      </c>
      <c r="AF6">
        <v>31.318560000000002</v>
      </c>
      <c r="AG6">
        <f t="shared" ref="AG6:AG48" si="10">AF6-AE6</f>
        <v>-8.7617399999999996</v>
      </c>
      <c r="AH6">
        <f>(AF6-AE6)/100</f>
        <v>-8.7617399999999998E-2</v>
      </c>
      <c r="AI6">
        <v>21.84</v>
      </c>
      <c r="AJ6">
        <v>27.95</v>
      </c>
    </row>
    <row r="7" spans="1:36">
      <c r="A7">
        <v>1971</v>
      </c>
      <c r="B7">
        <v>5</v>
      </c>
      <c r="C7">
        <v>35.225000000000001</v>
      </c>
      <c r="D7" s="6">
        <v>1974</v>
      </c>
      <c r="E7">
        <v>17.061</v>
      </c>
      <c r="F7">
        <v>16.546749999999999</v>
      </c>
      <c r="G7" s="10">
        <f t="shared" si="1"/>
        <v>1111.9416000000001</v>
      </c>
      <c r="H7">
        <v>27.043500000000002</v>
      </c>
      <c r="I7">
        <v>32.609499999999997</v>
      </c>
      <c r="J7" s="10">
        <f t="shared" si="2"/>
        <v>2191.3584000000001</v>
      </c>
      <c r="K7">
        <v>30.310500000000001</v>
      </c>
      <c r="L7">
        <v>29.645</v>
      </c>
      <c r="M7">
        <v>27.79975</v>
      </c>
      <c r="N7" s="10">
        <f t="shared" si="3"/>
        <v>1868.1432</v>
      </c>
      <c r="O7">
        <v>24.230250000000002</v>
      </c>
      <c r="P7">
        <v>31.823</v>
      </c>
      <c r="Q7">
        <v>33.728749999999998</v>
      </c>
      <c r="R7">
        <v>34.273249999999997</v>
      </c>
      <c r="S7">
        <v>30.824750000000002</v>
      </c>
      <c r="T7">
        <v>29.130749999999999</v>
      </c>
      <c r="U7">
        <v>31.943999999999999</v>
      </c>
      <c r="V7">
        <f t="shared" si="4"/>
        <v>0</v>
      </c>
      <c r="W7">
        <f t="shared" si="5"/>
        <v>0</v>
      </c>
      <c r="X7">
        <f t="shared" si="6"/>
        <v>32.273604000000006</v>
      </c>
      <c r="Y7">
        <f t="shared" si="7"/>
        <v>36.146436480000013</v>
      </c>
      <c r="Z7">
        <f t="shared" si="8"/>
        <v>-14.489999999999998</v>
      </c>
      <c r="AA7">
        <f t="shared" si="9"/>
        <v>-42</v>
      </c>
      <c r="AB7" t="e">
        <f t="shared" si="0"/>
        <v>#DIV/0!</v>
      </c>
      <c r="AC7">
        <f t="shared" ref="AC7:AC40" si="11">M7/F7</f>
        <v>1.6800731261425961</v>
      </c>
      <c r="AD7">
        <v>1974</v>
      </c>
      <c r="AE7">
        <v>23.728039500000001</v>
      </c>
      <c r="AF7">
        <v>39.864842000000003</v>
      </c>
      <c r="AG7">
        <f t="shared" si="10"/>
        <v>16.136802500000002</v>
      </c>
      <c r="AH7">
        <f t="shared" ref="AH7:AH48" si="12">(AF7-AE7)/100</f>
        <v>0.16136802500000003</v>
      </c>
      <c r="AI7">
        <v>27.79975</v>
      </c>
      <c r="AJ7">
        <v>16.546749999999999</v>
      </c>
    </row>
    <row r="8" spans="1:36">
      <c r="A8">
        <v>1971</v>
      </c>
      <c r="B8">
        <v>6</v>
      </c>
      <c r="C8">
        <v>35.424999999999997</v>
      </c>
      <c r="D8" s="6">
        <v>1975</v>
      </c>
      <c r="E8">
        <v>28.797999999999998</v>
      </c>
      <c r="F8">
        <v>26.861999999999998</v>
      </c>
      <c r="G8" s="10">
        <f t="shared" si="1"/>
        <v>1805.1263999999999</v>
      </c>
      <c r="H8">
        <v>34.878250000000001</v>
      </c>
      <c r="I8">
        <v>39.718249999999998</v>
      </c>
      <c r="J8" s="10">
        <f t="shared" si="2"/>
        <v>2669.0664000000002</v>
      </c>
      <c r="K8">
        <v>46.857250000000001</v>
      </c>
      <c r="L8">
        <v>51.27375</v>
      </c>
      <c r="M8">
        <v>50.547750000000001</v>
      </c>
      <c r="N8" s="10">
        <f t="shared" si="3"/>
        <v>3396.8088000000007</v>
      </c>
      <c r="O8">
        <v>51.183</v>
      </c>
      <c r="P8">
        <v>43.862499999999997</v>
      </c>
      <c r="Q8">
        <v>45.223750000000003</v>
      </c>
      <c r="R8">
        <v>46.826999999999998</v>
      </c>
      <c r="S8">
        <v>47.19</v>
      </c>
      <c r="T8">
        <v>48.732750000000003</v>
      </c>
      <c r="U8">
        <v>47.915999999999997</v>
      </c>
      <c r="V8">
        <f t="shared" si="4"/>
        <v>31.059006000000011</v>
      </c>
      <c r="W8">
        <f t="shared" si="5"/>
        <v>34.786086720000014</v>
      </c>
      <c r="X8">
        <f t="shared" si="6"/>
        <v>67.930731000000009</v>
      </c>
      <c r="Y8">
        <f t="shared" si="7"/>
        <v>76.082418720000021</v>
      </c>
      <c r="Z8">
        <f t="shared" si="8"/>
        <v>7.251304200000007</v>
      </c>
      <c r="AA8">
        <f t="shared" si="9"/>
        <v>-20.258695799999995</v>
      </c>
      <c r="AB8">
        <f t="shared" si="0"/>
        <v>1.104838709677419</v>
      </c>
      <c r="AC8">
        <f t="shared" si="11"/>
        <v>1.8817567567567568</v>
      </c>
      <c r="AD8">
        <v>1975</v>
      </c>
      <c r="AE8">
        <v>38.520108</v>
      </c>
      <c r="AF8">
        <v>72.485473999999996</v>
      </c>
      <c r="AG8">
        <f t="shared" si="10"/>
        <v>33.965365999999996</v>
      </c>
      <c r="AH8">
        <f t="shared" si="12"/>
        <v>0.33965365999999997</v>
      </c>
      <c r="AI8">
        <v>50.547750000000001</v>
      </c>
      <c r="AJ8">
        <v>26.861999999999998</v>
      </c>
    </row>
    <row r="9" spans="1:36">
      <c r="A9">
        <v>1971</v>
      </c>
      <c r="B9">
        <v>7</v>
      </c>
      <c r="C9">
        <v>37.424999999999997</v>
      </c>
      <c r="D9" s="6">
        <v>1976</v>
      </c>
      <c r="E9">
        <v>25.440249999999999</v>
      </c>
      <c r="F9">
        <v>23.262250000000002</v>
      </c>
      <c r="G9" s="10">
        <f t="shared" si="1"/>
        <v>1563.2232000000004</v>
      </c>
      <c r="H9">
        <v>27.497250000000001</v>
      </c>
      <c r="I9">
        <v>32.064999999999998</v>
      </c>
      <c r="J9" s="10">
        <f t="shared" si="2"/>
        <v>2154.768</v>
      </c>
      <c r="K9">
        <v>40.111499999999999</v>
      </c>
      <c r="L9">
        <v>44.588500000000003</v>
      </c>
      <c r="M9">
        <v>46.736249999999998</v>
      </c>
      <c r="N9" s="10">
        <f t="shared" si="3"/>
        <v>3140.6759999999999</v>
      </c>
      <c r="O9">
        <v>39.960250000000002</v>
      </c>
      <c r="P9">
        <v>39.506500000000003</v>
      </c>
      <c r="Q9">
        <v>37.90325</v>
      </c>
      <c r="R9">
        <v>39.294750000000001</v>
      </c>
      <c r="S9">
        <v>39.234250000000003</v>
      </c>
      <c r="T9">
        <v>46.070749999999997</v>
      </c>
      <c r="U9">
        <v>43.015500000000003</v>
      </c>
      <c r="V9">
        <f t="shared" si="4"/>
        <v>42.077145000000009</v>
      </c>
      <c r="W9">
        <f t="shared" si="5"/>
        <v>47.126402400000018</v>
      </c>
      <c r="X9">
        <f t="shared" si="6"/>
        <v>67.323431999999997</v>
      </c>
      <c r="Y9">
        <f t="shared" si="7"/>
        <v>75.402243839999997</v>
      </c>
      <c r="Z9">
        <f t="shared" si="8"/>
        <v>14.964001500000006</v>
      </c>
      <c r="AA9">
        <f t="shared" si="9"/>
        <v>-12.545998499999996</v>
      </c>
      <c r="AB9">
        <f t="shared" si="0"/>
        <v>8.93997445721606E-3</v>
      </c>
      <c r="AC9">
        <f t="shared" si="11"/>
        <v>2.0091027308192455</v>
      </c>
      <c r="AD9">
        <v>1976</v>
      </c>
      <c r="AE9">
        <v>33.3580665</v>
      </c>
      <c r="AF9">
        <v>67.019783000000004</v>
      </c>
      <c r="AG9">
        <f t="shared" si="10"/>
        <v>33.661716500000004</v>
      </c>
      <c r="AH9">
        <f t="shared" si="12"/>
        <v>0.33661716500000005</v>
      </c>
      <c r="AI9">
        <v>46.736249999999998</v>
      </c>
      <c r="AJ9">
        <v>23.262250000000002</v>
      </c>
    </row>
    <row r="10" spans="1:36">
      <c r="A10">
        <v>1971</v>
      </c>
      <c r="B10">
        <v>8</v>
      </c>
      <c r="C10">
        <v>30.75</v>
      </c>
      <c r="D10" s="6">
        <v>1977</v>
      </c>
      <c r="E10">
        <v>15.609</v>
      </c>
      <c r="F10">
        <v>16.97025</v>
      </c>
      <c r="G10" s="10">
        <f t="shared" si="1"/>
        <v>1140.4008000000001</v>
      </c>
      <c r="H10">
        <v>26.861999999999998</v>
      </c>
      <c r="I10">
        <v>28.1325</v>
      </c>
      <c r="J10" s="10">
        <f t="shared" si="2"/>
        <v>1890.5040000000001</v>
      </c>
      <c r="K10">
        <v>28.737500000000001</v>
      </c>
      <c r="L10">
        <v>29.493749999999999</v>
      </c>
      <c r="M10">
        <v>28.828250000000001</v>
      </c>
      <c r="N10" s="10">
        <f t="shared" si="3"/>
        <v>1937.2584000000002</v>
      </c>
      <c r="O10">
        <v>26.075500000000002</v>
      </c>
      <c r="P10">
        <v>31.762499999999999</v>
      </c>
      <c r="Q10">
        <v>30.673500000000001</v>
      </c>
      <c r="R10">
        <v>33.154000000000003</v>
      </c>
      <c r="S10">
        <v>30.0685</v>
      </c>
      <c r="T10">
        <v>25.893999999999998</v>
      </c>
      <c r="U10">
        <v>34.636249999999997</v>
      </c>
      <c r="V10">
        <f t="shared" si="4"/>
        <v>1.9954110000000009</v>
      </c>
      <c r="W10">
        <f t="shared" si="5"/>
        <v>2.2348603200000015</v>
      </c>
      <c r="X10">
        <f t="shared" si="6"/>
        <v>34.008744</v>
      </c>
      <c r="Y10">
        <f t="shared" si="7"/>
        <v>38.089793280000002</v>
      </c>
      <c r="Z10">
        <f t="shared" si="8"/>
        <v>-13.093212299999998</v>
      </c>
      <c r="AA10">
        <f t="shared" si="9"/>
        <v>-40.603212300000003</v>
      </c>
      <c r="AB10">
        <f t="shared" si="0"/>
        <v>0.49484536082474229</v>
      </c>
      <c r="AC10">
        <f t="shared" si="11"/>
        <v>1.6987522281639929</v>
      </c>
      <c r="AD10">
        <v>1977</v>
      </c>
      <c r="AE10">
        <v>24.335338499999999</v>
      </c>
      <c r="AF10">
        <v>41.339711000000001</v>
      </c>
      <c r="AG10">
        <f t="shared" si="10"/>
        <v>17.004372500000002</v>
      </c>
      <c r="AH10">
        <f t="shared" si="12"/>
        <v>0.17004372500000003</v>
      </c>
      <c r="AI10">
        <v>28.828250000000001</v>
      </c>
      <c r="AJ10">
        <v>16.97025</v>
      </c>
    </row>
    <row r="11" spans="1:36">
      <c r="A11">
        <v>1971</v>
      </c>
      <c r="B11">
        <v>9</v>
      </c>
      <c r="C11">
        <v>31.85</v>
      </c>
      <c r="D11" s="6">
        <v>1978</v>
      </c>
      <c r="E11">
        <v>20.721250000000001</v>
      </c>
      <c r="F11">
        <v>20.721250000000001</v>
      </c>
      <c r="G11" s="10">
        <f t="shared" si="1"/>
        <v>1392.4680000000003</v>
      </c>
      <c r="H11">
        <v>26.28725</v>
      </c>
      <c r="I11">
        <v>33.637999999999998</v>
      </c>
      <c r="J11" s="10">
        <f t="shared" si="2"/>
        <v>2260.4736000000003</v>
      </c>
      <c r="K11">
        <v>39.688000000000002</v>
      </c>
      <c r="L11">
        <v>44.346499999999999</v>
      </c>
      <c r="M11">
        <v>38.568750000000001</v>
      </c>
      <c r="N11" s="10">
        <f t="shared" si="3"/>
        <v>2591.8200000000002</v>
      </c>
      <c r="O11">
        <v>37.419249999999998</v>
      </c>
      <c r="P11">
        <v>34.878250000000001</v>
      </c>
      <c r="Q11">
        <v>39.627499999999998</v>
      </c>
      <c r="R11">
        <v>39.536749999999998</v>
      </c>
      <c r="S11">
        <v>40.262749999999997</v>
      </c>
      <c r="T11">
        <v>47.40175</v>
      </c>
      <c r="U11">
        <v>38.780500000000004</v>
      </c>
      <c r="V11">
        <f t="shared" si="4"/>
        <v>14.141391000000009</v>
      </c>
      <c r="W11">
        <f t="shared" si="5"/>
        <v>15.838357920000012</v>
      </c>
      <c r="X11">
        <f t="shared" si="6"/>
        <v>51.186630000000001</v>
      </c>
      <c r="Y11">
        <f t="shared" si="7"/>
        <v>57.329025600000008</v>
      </c>
      <c r="Z11">
        <f t="shared" si="8"/>
        <v>-4.5910262999999922</v>
      </c>
      <c r="AA11">
        <f t="shared" si="9"/>
        <v>-32.101026299999994</v>
      </c>
      <c r="AB11">
        <f t="shared" si="0"/>
        <v>0.50510204081632648</v>
      </c>
      <c r="AC11">
        <f t="shared" si="11"/>
        <v>1.8613138686131387</v>
      </c>
      <c r="AD11">
        <v>1978</v>
      </c>
      <c r="AE11">
        <v>29.7142725</v>
      </c>
      <c r="AF11">
        <v>55.307588000000003</v>
      </c>
      <c r="AG11">
        <f t="shared" si="10"/>
        <v>25.593315500000003</v>
      </c>
      <c r="AH11">
        <f t="shared" si="12"/>
        <v>0.25593315500000002</v>
      </c>
      <c r="AI11">
        <v>38.568750000000001</v>
      </c>
      <c r="AJ11">
        <v>20.721250000000001</v>
      </c>
    </row>
    <row r="12" spans="1:36">
      <c r="A12">
        <v>1971</v>
      </c>
      <c r="B12">
        <v>10</v>
      </c>
      <c r="C12">
        <v>35.549999999999997</v>
      </c>
      <c r="D12" s="6">
        <v>1979</v>
      </c>
      <c r="E12">
        <v>42.177500000000002</v>
      </c>
      <c r="F12">
        <v>37.674999999999997</v>
      </c>
      <c r="G12" s="10">
        <f t="shared" si="1"/>
        <v>2531.7600000000002</v>
      </c>
      <c r="H12">
        <v>44.68</v>
      </c>
      <c r="I12">
        <v>35.807499999999997</v>
      </c>
      <c r="J12" s="10">
        <f t="shared" si="2"/>
        <v>2406.2640000000001</v>
      </c>
      <c r="K12">
        <v>38.357500000000002</v>
      </c>
      <c r="L12">
        <v>42.177500000000002</v>
      </c>
      <c r="M12">
        <v>39.582500000000003</v>
      </c>
      <c r="N12" s="10">
        <f t="shared" si="3"/>
        <v>2659.9440000000004</v>
      </c>
      <c r="O12">
        <v>35.67</v>
      </c>
      <c r="P12">
        <v>46.045000000000002</v>
      </c>
      <c r="Q12">
        <v>32.762500000000003</v>
      </c>
      <c r="R12">
        <v>38.585000000000001</v>
      </c>
      <c r="S12">
        <v>31.987500000000001</v>
      </c>
      <c r="T12">
        <v>39.765000000000001</v>
      </c>
      <c r="U12">
        <v>45.865000000000002</v>
      </c>
      <c r="V12">
        <f t="shared" si="4"/>
        <v>10.826700000000017</v>
      </c>
      <c r="W12">
        <f t="shared" si="5"/>
        <v>12.12590400000002</v>
      </c>
      <c r="X12">
        <f t="shared" si="6"/>
        <v>5.4707100000000173</v>
      </c>
      <c r="Y12">
        <f t="shared" si="7"/>
        <v>6.1271952000000196</v>
      </c>
      <c r="Z12">
        <f t="shared" si="8"/>
        <v>-6.911309999999987</v>
      </c>
      <c r="AA12">
        <f t="shared" si="9"/>
        <v>-34.421309999999991</v>
      </c>
      <c r="AB12">
        <f t="shared" si="0"/>
        <v>0.89312228603445831</v>
      </c>
      <c r="AC12">
        <f t="shared" si="11"/>
        <v>1.050630391506304</v>
      </c>
      <c r="AD12">
        <v>1979</v>
      </c>
      <c r="AE12">
        <v>41.312040000000003</v>
      </c>
      <c r="AF12">
        <v>45.7059</v>
      </c>
      <c r="AG12">
        <f t="shared" si="10"/>
        <v>4.3938599999999965</v>
      </c>
      <c r="AH12">
        <f t="shared" si="12"/>
        <v>4.3938599999999967E-2</v>
      </c>
      <c r="AI12">
        <v>39.582500000000003</v>
      </c>
      <c r="AJ12">
        <v>37.674999999999997</v>
      </c>
    </row>
    <row r="13" spans="1:36">
      <c r="A13">
        <v>1971</v>
      </c>
      <c r="B13">
        <v>11</v>
      </c>
      <c r="C13">
        <v>35.950000000000003</v>
      </c>
      <c r="D13" s="6">
        <v>1980</v>
      </c>
      <c r="E13">
        <v>18.997499999999999</v>
      </c>
      <c r="F13">
        <v>20.842500000000001</v>
      </c>
      <c r="G13" s="10">
        <f t="shared" si="1"/>
        <v>1400.6160000000004</v>
      </c>
      <c r="H13">
        <v>28.405000000000001</v>
      </c>
      <c r="I13">
        <v>37.417499999999997</v>
      </c>
      <c r="J13" s="10">
        <f t="shared" si="2"/>
        <v>2514.4560000000001</v>
      </c>
      <c r="K13">
        <v>52.302500000000002</v>
      </c>
      <c r="L13">
        <v>60.712499999999999</v>
      </c>
      <c r="M13">
        <v>55.297499999999999</v>
      </c>
      <c r="N13" s="10">
        <f t="shared" si="3"/>
        <v>3715.9920000000002</v>
      </c>
      <c r="O13">
        <v>42.505000000000003</v>
      </c>
      <c r="P13">
        <v>47.914999999999999</v>
      </c>
      <c r="Q13">
        <v>51.092500000000001</v>
      </c>
      <c r="R13">
        <v>52.994999999999997</v>
      </c>
      <c r="S13">
        <v>51.667499999999997</v>
      </c>
      <c r="T13">
        <v>56.292499999999997</v>
      </c>
      <c r="U13">
        <v>52.06</v>
      </c>
      <c r="V13">
        <f t="shared" si="4"/>
        <v>51.279840000000014</v>
      </c>
      <c r="W13">
        <f t="shared" si="5"/>
        <v>57.433420800000022</v>
      </c>
      <c r="X13">
        <f t="shared" si="6"/>
        <v>98.816939999999988</v>
      </c>
      <c r="Y13">
        <f t="shared" si="7"/>
        <v>110.67497279999999</v>
      </c>
      <c r="Z13">
        <f t="shared" si="8"/>
        <v>21.405888000000008</v>
      </c>
      <c r="AA13">
        <f t="shared" si="9"/>
        <v>-6.1041119999999935</v>
      </c>
      <c r="AB13">
        <f t="shared" si="0"/>
        <v>17.062909567496664</v>
      </c>
      <c r="AC13">
        <f t="shared" si="11"/>
        <v>2.6531126304426049</v>
      </c>
      <c r="AD13">
        <v>1980</v>
      </c>
      <c r="AE13">
        <v>24.123750000000001</v>
      </c>
      <c r="AF13">
        <v>71.604585</v>
      </c>
      <c r="AG13">
        <f t="shared" si="10"/>
        <v>47.480834999999999</v>
      </c>
      <c r="AH13">
        <f t="shared" si="12"/>
        <v>0.47480834999999999</v>
      </c>
      <c r="AI13">
        <v>55.297499999999999</v>
      </c>
      <c r="AJ13">
        <v>20.842500000000001</v>
      </c>
    </row>
    <row r="14" spans="1:36">
      <c r="A14">
        <v>1971</v>
      </c>
      <c r="B14">
        <v>12</v>
      </c>
      <c r="C14">
        <v>38.9</v>
      </c>
      <c r="D14" s="6">
        <v>1981</v>
      </c>
      <c r="E14">
        <v>21.66</v>
      </c>
      <c r="F14">
        <v>19.5425</v>
      </c>
      <c r="G14" s="10">
        <f t="shared" si="1"/>
        <v>1313.2560000000001</v>
      </c>
      <c r="H14">
        <v>31.704999999999998</v>
      </c>
      <c r="I14">
        <v>32.277500000000003</v>
      </c>
      <c r="J14" s="10">
        <f t="shared" si="2"/>
        <v>2169.0480000000002</v>
      </c>
      <c r="K14">
        <v>34.905000000000001</v>
      </c>
      <c r="L14">
        <v>37.54</v>
      </c>
      <c r="M14">
        <v>38.782499999999999</v>
      </c>
      <c r="N14" s="10">
        <f t="shared" si="3"/>
        <v>2606.1840000000002</v>
      </c>
      <c r="O14">
        <v>34.817500000000003</v>
      </c>
      <c r="P14">
        <v>36.784999999999997</v>
      </c>
      <c r="Q14">
        <v>33.637500000000003</v>
      </c>
      <c r="R14">
        <v>40.777500000000003</v>
      </c>
      <c r="S14">
        <v>36.422499999999999</v>
      </c>
      <c r="T14">
        <v>36.872500000000002</v>
      </c>
      <c r="U14">
        <v>44.3125</v>
      </c>
      <c r="V14">
        <f t="shared" si="4"/>
        <v>18.656339999999989</v>
      </c>
      <c r="W14">
        <f t="shared" si="5"/>
        <v>20.895100799999991</v>
      </c>
      <c r="X14">
        <f t="shared" si="6"/>
        <v>55.180319999999995</v>
      </c>
      <c r="Y14">
        <f t="shared" si="7"/>
        <v>61.801958399999997</v>
      </c>
      <c r="Z14">
        <f t="shared" si="8"/>
        <v>-1.4305620000000072</v>
      </c>
      <c r="AA14">
        <f t="shared" si="9"/>
        <v>-28.940562000000007</v>
      </c>
      <c r="AB14">
        <f t="shared" si="0"/>
        <v>0.44159048033667103</v>
      </c>
      <c r="AC14">
        <f t="shared" si="11"/>
        <v>1.9845209159524113</v>
      </c>
      <c r="AD14">
        <v>1981</v>
      </c>
      <c r="AE14">
        <v>23.926649999999999</v>
      </c>
      <c r="AF14">
        <v>62.148899999999998</v>
      </c>
      <c r="AG14">
        <f t="shared" si="10"/>
        <v>38.222250000000003</v>
      </c>
      <c r="AH14">
        <f t="shared" si="12"/>
        <v>0.38222250000000002</v>
      </c>
      <c r="AI14">
        <v>38.782499999999999</v>
      </c>
      <c r="AJ14">
        <v>19.5425</v>
      </c>
    </row>
    <row r="15" spans="1:36">
      <c r="A15">
        <v>1971</v>
      </c>
      <c r="B15">
        <v>13</v>
      </c>
      <c r="C15">
        <v>38.225000000000001</v>
      </c>
      <c r="D15" s="6">
        <v>1982</v>
      </c>
      <c r="E15">
        <v>19.7225</v>
      </c>
      <c r="F15">
        <v>27.497499999999999</v>
      </c>
      <c r="G15" s="10">
        <f t="shared" si="1"/>
        <v>1847.8320000000001</v>
      </c>
      <c r="H15">
        <v>36.057499999999997</v>
      </c>
      <c r="I15">
        <v>32.82</v>
      </c>
      <c r="J15" s="10">
        <f t="shared" si="2"/>
        <v>2205.5040000000004</v>
      </c>
      <c r="K15">
        <v>32.729999999999997</v>
      </c>
      <c r="L15">
        <v>29.737500000000001</v>
      </c>
      <c r="M15">
        <v>27.8</v>
      </c>
      <c r="N15" s="10">
        <f t="shared" si="3"/>
        <v>1868.16</v>
      </c>
      <c r="O15">
        <v>16.88</v>
      </c>
      <c r="P15">
        <v>26.164999999999999</v>
      </c>
      <c r="Q15">
        <v>33.82</v>
      </c>
      <c r="R15">
        <v>34.392499999999998</v>
      </c>
      <c r="S15">
        <v>28.282499999999999</v>
      </c>
      <c r="T15">
        <v>33.122500000000002</v>
      </c>
      <c r="U15">
        <v>30.4925</v>
      </c>
      <c r="V15">
        <f t="shared" si="4"/>
        <v>0</v>
      </c>
      <c r="W15">
        <f t="shared" si="5"/>
        <v>0</v>
      </c>
      <c r="X15">
        <f t="shared" si="6"/>
        <v>0.86757000000000573</v>
      </c>
      <c r="Y15">
        <f t="shared" si="7"/>
        <v>0.97167840000000649</v>
      </c>
      <c r="Z15">
        <f t="shared" si="8"/>
        <v>-14.489999999999998</v>
      </c>
      <c r="AA15">
        <f t="shared" si="9"/>
        <v>-42</v>
      </c>
      <c r="AB15">
        <f t="shared" si="0"/>
        <v>0.98427754677754664</v>
      </c>
      <c r="AC15">
        <f t="shared" si="11"/>
        <v>1.0110010000909175</v>
      </c>
      <c r="AD15">
        <v>1982</v>
      </c>
      <c r="AE15">
        <v>34.967865000000003</v>
      </c>
      <c r="AF15">
        <v>46.161945000000003</v>
      </c>
      <c r="AG15">
        <f t="shared" si="10"/>
        <v>11.19408</v>
      </c>
      <c r="AH15">
        <f t="shared" si="12"/>
        <v>0.11194079999999999</v>
      </c>
      <c r="AI15">
        <v>27.8</v>
      </c>
      <c r="AJ15">
        <v>27.497499999999999</v>
      </c>
    </row>
    <row r="16" spans="1:36">
      <c r="A16">
        <v>1971</v>
      </c>
      <c r="B16">
        <v>14</v>
      </c>
      <c r="C16">
        <v>34.299999999999997</v>
      </c>
      <c r="D16" s="6">
        <v>1983</v>
      </c>
      <c r="E16">
        <v>38.325000000000003</v>
      </c>
      <c r="F16">
        <v>38.537500000000001</v>
      </c>
      <c r="G16" s="10">
        <f t="shared" si="1"/>
        <v>2589.7200000000003</v>
      </c>
      <c r="H16">
        <v>48.097499999999997</v>
      </c>
      <c r="I16">
        <v>51.545000000000002</v>
      </c>
      <c r="J16" s="10">
        <f t="shared" si="2"/>
        <v>3463.8240000000005</v>
      </c>
      <c r="K16">
        <v>51.0625</v>
      </c>
      <c r="L16">
        <v>47.61</v>
      </c>
      <c r="M16">
        <v>37.417499999999997</v>
      </c>
      <c r="N16" s="10">
        <f t="shared" si="3"/>
        <v>2514.4560000000001</v>
      </c>
      <c r="O16">
        <v>44.377499999999998</v>
      </c>
      <c r="P16">
        <v>46.3125</v>
      </c>
      <c r="Q16">
        <v>50.73</v>
      </c>
      <c r="R16">
        <v>48.612499999999997</v>
      </c>
      <c r="S16">
        <v>49.792499999999997</v>
      </c>
      <c r="T16">
        <v>33.215000000000003</v>
      </c>
      <c r="U16">
        <v>46.917499999999997</v>
      </c>
      <c r="V16">
        <f t="shared" si="4"/>
        <v>0</v>
      </c>
      <c r="W16">
        <f t="shared" si="5"/>
        <v>0</v>
      </c>
      <c r="X16">
        <f t="shared" si="6"/>
        <v>0</v>
      </c>
      <c r="Y16">
        <f t="shared" si="7"/>
        <v>0</v>
      </c>
      <c r="Z16">
        <f t="shared" si="8"/>
        <v>-14.489999999999998</v>
      </c>
      <c r="AA16">
        <f t="shared" si="9"/>
        <v>-42</v>
      </c>
      <c r="AB16">
        <f t="shared" si="0"/>
        <v>1</v>
      </c>
      <c r="AC16">
        <f t="shared" si="11"/>
        <v>0.97093739863769046</v>
      </c>
      <c r="AD16">
        <v>1983</v>
      </c>
      <c r="AE16">
        <v>41.869554200000003</v>
      </c>
      <c r="AF16">
        <v>55.697069999999997</v>
      </c>
      <c r="AG16">
        <f t="shared" si="10"/>
        <v>13.827515799999993</v>
      </c>
      <c r="AH16">
        <f t="shared" si="12"/>
        <v>0.13827515799999993</v>
      </c>
      <c r="AI16">
        <v>37.417499999999997</v>
      </c>
      <c r="AJ16">
        <v>38.537500000000001</v>
      </c>
    </row>
    <row r="17" spans="1:36">
      <c r="A17">
        <v>1972</v>
      </c>
      <c r="B17">
        <v>1</v>
      </c>
      <c r="C17">
        <v>27.98</v>
      </c>
      <c r="D17" s="6">
        <v>1984</v>
      </c>
      <c r="E17">
        <v>32.945</v>
      </c>
      <c r="F17">
        <v>33.365000000000002</v>
      </c>
      <c r="G17" s="10">
        <f t="shared" si="1"/>
        <v>2242.1280000000002</v>
      </c>
      <c r="H17">
        <v>43.712499999999999</v>
      </c>
      <c r="I17">
        <v>42.56</v>
      </c>
      <c r="J17" s="10">
        <f t="shared" si="2"/>
        <v>2860.0320000000006</v>
      </c>
      <c r="K17">
        <v>44.6175</v>
      </c>
      <c r="L17">
        <v>42.227499999999999</v>
      </c>
      <c r="M17">
        <v>40.35</v>
      </c>
      <c r="N17" s="10">
        <f t="shared" si="3"/>
        <v>2711.5200000000004</v>
      </c>
      <c r="O17">
        <v>36.722499999999997</v>
      </c>
      <c r="P17">
        <v>41.26</v>
      </c>
      <c r="Q17">
        <v>42.652500000000003</v>
      </c>
      <c r="R17">
        <v>50.667499999999997</v>
      </c>
      <c r="S17">
        <v>43.41</v>
      </c>
      <c r="T17">
        <v>38.172499999999999</v>
      </c>
      <c r="U17">
        <v>41.984999999999999</v>
      </c>
      <c r="V17">
        <f t="shared" si="4"/>
        <v>0</v>
      </c>
      <c r="W17">
        <f t="shared" si="5"/>
        <v>0</v>
      </c>
      <c r="X17">
        <f t="shared" si="6"/>
        <v>20.032979999999998</v>
      </c>
      <c r="Y17">
        <f t="shared" si="7"/>
        <v>22.4369376</v>
      </c>
      <c r="Z17">
        <f t="shared" si="8"/>
        <v>-14.489999999999998</v>
      </c>
      <c r="AA17">
        <f t="shared" si="9"/>
        <v>-42</v>
      </c>
      <c r="AB17" t="e">
        <f t="shared" si="0"/>
        <v>#DIV/0!</v>
      </c>
      <c r="AC17">
        <f t="shared" si="11"/>
        <v>1.2093511164393826</v>
      </c>
      <c r="AD17">
        <v>1984</v>
      </c>
      <c r="AE17">
        <v>39.931260000000002</v>
      </c>
      <c r="AF17">
        <v>60.904020000000003</v>
      </c>
      <c r="AG17">
        <f t="shared" si="10"/>
        <v>20.972760000000001</v>
      </c>
      <c r="AH17">
        <f t="shared" si="12"/>
        <v>0.20972760000000001</v>
      </c>
      <c r="AI17">
        <v>40.35</v>
      </c>
      <c r="AJ17">
        <v>33.365000000000002</v>
      </c>
    </row>
    <row r="18" spans="1:36">
      <c r="A18">
        <v>1972</v>
      </c>
      <c r="B18">
        <v>2</v>
      </c>
      <c r="C18">
        <v>27.95</v>
      </c>
      <c r="D18" s="6">
        <v>1985</v>
      </c>
      <c r="E18">
        <v>22.807500000000001</v>
      </c>
      <c r="F18">
        <v>20.4175</v>
      </c>
      <c r="G18" s="10">
        <f t="shared" si="1"/>
        <v>1372.056</v>
      </c>
      <c r="H18">
        <v>30.4925</v>
      </c>
      <c r="I18">
        <v>34.305</v>
      </c>
      <c r="J18" s="10">
        <f t="shared" si="2"/>
        <v>2305.2960000000003</v>
      </c>
      <c r="K18">
        <v>34.664999999999999</v>
      </c>
      <c r="L18">
        <v>33.395000000000003</v>
      </c>
      <c r="M18">
        <v>30.22</v>
      </c>
      <c r="N18" s="10">
        <f t="shared" si="3"/>
        <v>2030.7839999999999</v>
      </c>
      <c r="O18">
        <v>30.672499999999999</v>
      </c>
      <c r="P18">
        <v>35.027500000000003</v>
      </c>
      <c r="Q18">
        <v>35.270000000000003</v>
      </c>
      <c r="R18">
        <v>34.817500000000003</v>
      </c>
      <c r="S18">
        <v>35.695</v>
      </c>
      <c r="T18">
        <v>27.86</v>
      </c>
      <c r="U18">
        <v>35.057499999999997</v>
      </c>
      <c r="V18">
        <f t="shared" si="4"/>
        <v>0</v>
      </c>
      <c r="W18">
        <f t="shared" si="5"/>
        <v>0</v>
      </c>
      <c r="X18">
        <f t="shared" si="6"/>
        <v>28.113569999999996</v>
      </c>
      <c r="Y18">
        <f t="shared" si="7"/>
        <v>31.487198399999997</v>
      </c>
      <c r="Z18">
        <f t="shared" si="8"/>
        <v>-14.489999999999998</v>
      </c>
      <c r="AA18">
        <f t="shared" si="9"/>
        <v>-42</v>
      </c>
      <c r="AB18">
        <f t="shared" si="0"/>
        <v>0.40336435218324973</v>
      </c>
      <c r="AC18">
        <f t="shared" si="11"/>
        <v>1.4801028529447777</v>
      </c>
      <c r="AD18">
        <v>1985</v>
      </c>
      <c r="AE18">
        <v>23.357970000000002</v>
      </c>
      <c r="AF18">
        <v>48.509475000000002</v>
      </c>
      <c r="AG18">
        <f t="shared" si="10"/>
        <v>25.151505</v>
      </c>
      <c r="AH18">
        <f t="shared" si="12"/>
        <v>0.25151505000000002</v>
      </c>
      <c r="AI18">
        <v>30.22</v>
      </c>
      <c r="AJ18">
        <v>20.4175</v>
      </c>
    </row>
    <row r="19" spans="1:36">
      <c r="A19">
        <v>1972</v>
      </c>
      <c r="B19">
        <v>3</v>
      </c>
      <c r="C19">
        <v>27.557500000000001</v>
      </c>
      <c r="D19" s="6">
        <v>1986</v>
      </c>
      <c r="E19">
        <v>37.75</v>
      </c>
      <c r="F19">
        <v>40.3825</v>
      </c>
      <c r="G19" s="10">
        <f t="shared" si="1"/>
        <v>2713.7040000000002</v>
      </c>
      <c r="H19">
        <v>42.44</v>
      </c>
      <c r="I19">
        <v>43.077500000000001</v>
      </c>
      <c r="J19" s="10">
        <f t="shared" si="2"/>
        <v>2894.8080000000004</v>
      </c>
      <c r="K19">
        <v>44.467500000000001</v>
      </c>
      <c r="L19">
        <v>45.375</v>
      </c>
      <c r="M19">
        <v>46.01</v>
      </c>
      <c r="N19" s="10">
        <f t="shared" si="3"/>
        <v>3091.8720000000003</v>
      </c>
      <c r="O19">
        <v>40.8675</v>
      </c>
      <c r="P19">
        <v>43.65</v>
      </c>
      <c r="Q19">
        <v>44.192500000000003</v>
      </c>
      <c r="R19">
        <v>46.402500000000003</v>
      </c>
      <c r="S19">
        <v>43.317500000000003</v>
      </c>
      <c r="T19">
        <v>43.32</v>
      </c>
      <c r="U19">
        <v>45.372500000000002</v>
      </c>
      <c r="V19">
        <f t="shared" si="4"/>
        <v>8.4104099999999935</v>
      </c>
      <c r="W19">
        <f t="shared" si="5"/>
        <v>9.4196591999999928</v>
      </c>
      <c r="X19">
        <f t="shared" si="6"/>
        <v>16.139669999999995</v>
      </c>
      <c r="Y19">
        <f t="shared" si="7"/>
        <v>18.076430399999996</v>
      </c>
      <c r="Z19">
        <f t="shared" si="8"/>
        <v>-8.6027130000000032</v>
      </c>
      <c r="AA19">
        <f t="shared" si="9"/>
        <v>-36.112713000000007</v>
      </c>
      <c r="AB19">
        <f t="shared" si="0"/>
        <v>0.42591175720479479</v>
      </c>
      <c r="AC19">
        <f t="shared" si="11"/>
        <v>1.1393549185909737</v>
      </c>
      <c r="AD19">
        <v>1986</v>
      </c>
      <c r="AE19">
        <v>57.908504999999998</v>
      </c>
      <c r="AF19">
        <v>65.978340000000003</v>
      </c>
      <c r="AG19">
        <f t="shared" si="10"/>
        <v>8.0698350000000048</v>
      </c>
      <c r="AH19">
        <f t="shared" si="12"/>
        <v>8.0698350000000044E-2</v>
      </c>
      <c r="AI19">
        <v>46.01</v>
      </c>
      <c r="AJ19">
        <v>40.3825</v>
      </c>
    </row>
    <row r="20" spans="1:36">
      <c r="A20">
        <v>1972</v>
      </c>
      <c r="B20">
        <v>4</v>
      </c>
      <c r="C20">
        <v>25.377500000000001</v>
      </c>
      <c r="D20" s="6">
        <v>1987</v>
      </c>
      <c r="E20">
        <v>30.885000000000002</v>
      </c>
      <c r="F20">
        <v>30.4925</v>
      </c>
      <c r="G20" s="10">
        <f t="shared" si="1"/>
        <v>2049.096</v>
      </c>
      <c r="H20">
        <v>37.055</v>
      </c>
      <c r="I20">
        <v>41.112499999999997</v>
      </c>
      <c r="J20" s="10">
        <f t="shared" si="2"/>
        <v>2762.76</v>
      </c>
      <c r="K20">
        <v>42.652500000000003</v>
      </c>
      <c r="L20">
        <v>42.982500000000002</v>
      </c>
      <c r="M20">
        <v>41.502499999999998</v>
      </c>
      <c r="N20" s="10">
        <f t="shared" si="3"/>
        <v>2788.9679999999998</v>
      </c>
      <c r="O20">
        <v>37.237499999999997</v>
      </c>
      <c r="P20">
        <v>39.567500000000003</v>
      </c>
      <c r="Q20">
        <v>40.93</v>
      </c>
      <c r="R20">
        <v>36.842500000000001</v>
      </c>
      <c r="S20">
        <v>43.407499999999999</v>
      </c>
      <c r="T20">
        <v>31.217500000000001</v>
      </c>
      <c r="U20">
        <v>43.65</v>
      </c>
      <c r="V20">
        <f t="shared" si="4"/>
        <v>1.1185200000000017</v>
      </c>
      <c r="W20">
        <f t="shared" si="5"/>
        <v>1.252742400000002</v>
      </c>
      <c r="X20">
        <f t="shared" si="6"/>
        <v>31.576679999999996</v>
      </c>
      <c r="Y20">
        <f t="shared" si="7"/>
        <v>35.365881600000002</v>
      </c>
      <c r="Z20">
        <f t="shared" si="8"/>
        <v>-13.707035999999997</v>
      </c>
      <c r="AA20">
        <f t="shared" si="9"/>
        <v>-41.217036</v>
      </c>
      <c r="AB20">
        <f t="shared" si="0"/>
        <v>0.95646379386939162</v>
      </c>
      <c r="AC20">
        <f t="shared" si="11"/>
        <v>1.3610723948511929</v>
      </c>
      <c r="AD20">
        <v>1987</v>
      </c>
      <c r="AE20">
        <v>43.726244999999999</v>
      </c>
      <c r="AF20">
        <v>59.514584999999997</v>
      </c>
      <c r="AG20">
        <f t="shared" si="10"/>
        <v>15.788339999999998</v>
      </c>
      <c r="AH20">
        <f t="shared" si="12"/>
        <v>0.15788339999999998</v>
      </c>
      <c r="AI20">
        <v>41.502499999999998</v>
      </c>
      <c r="AJ20">
        <v>30.4925</v>
      </c>
    </row>
    <row r="21" spans="1:36">
      <c r="A21">
        <v>1972</v>
      </c>
      <c r="B21">
        <v>5</v>
      </c>
      <c r="C21">
        <v>25.017499999999998</v>
      </c>
      <c r="D21" s="6">
        <v>1988</v>
      </c>
      <c r="E21">
        <v>27.98</v>
      </c>
      <c r="F21">
        <v>27.072500000000002</v>
      </c>
      <c r="G21" s="10">
        <f t="shared" si="1"/>
        <v>1819.2720000000004</v>
      </c>
      <c r="H21">
        <v>40.957500000000003</v>
      </c>
      <c r="I21">
        <v>47.975000000000001</v>
      </c>
      <c r="J21" s="10">
        <f t="shared" si="2"/>
        <v>3223.9200000000005</v>
      </c>
      <c r="K21">
        <v>57.292499999999997</v>
      </c>
      <c r="L21">
        <v>65.067499999999995</v>
      </c>
      <c r="M21">
        <v>63.16</v>
      </c>
      <c r="N21" s="10">
        <f t="shared" si="3"/>
        <v>4244.3519999999999</v>
      </c>
      <c r="O21">
        <v>62.92</v>
      </c>
      <c r="P21">
        <v>60.41</v>
      </c>
      <c r="Q21">
        <v>59.35</v>
      </c>
      <c r="R21">
        <v>61.012500000000003</v>
      </c>
      <c r="S21">
        <v>62.947499999999998</v>
      </c>
      <c r="T21">
        <v>68.002499999999998</v>
      </c>
      <c r="U21">
        <v>64.007499999999993</v>
      </c>
      <c r="V21">
        <f t="shared" si="4"/>
        <v>43.550579999999989</v>
      </c>
      <c r="W21">
        <f t="shared" si="5"/>
        <v>48.776649599999992</v>
      </c>
      <c r="X21">
        <f t="shared" si="6"/>
        <v>103.49894999999998</v>
      </c>
      <c r="Y21">
        <f t="shared" si="7"/>
        <v>115.91882399999999</v>
      </c>
      <c r="Z21">
        <f t="shared" si="8"/>
        <v>15.995405999999992</v>
      </c>
      <c r="AA21">
        <f t="shared" si="9"/>
        <v>-11.51459400000001</v>
      </c>
      <c r="AB21">
        <f t="shared" si="0"/>
        <v>2.2777020890099906</v>
      </c>
      <c r="AC21">
        <f t="shared" si="11"/>
        <v>2.3329947363560808</v>
      </c>
      <c r="AD21">
        <v>1988</v>
      </c>
      <c r="AE21">
        <v>38.821964999999999</v>
      </c>
      <c r="AF21">
        <v>90.571439999999996</v>
      </c>
      <c r="AG21">
        <f t="shared" si="10"/>
        <v>51.749474999999997</v>
      </c>
      <c r="AH21">
        <f t="shared" si="12"/>
        <v>0.51749475</v>
      </c>
      <c r="AI21">
        <v>63.16</v>
      </c>
      <c r="AJ21">
        <v>27.072500000000002</v>
      </c>
    </row>
    <row r="22" spans="1:36">
      <c r="A22">
        <v>1972</v>
      </c>
      <c r="B22">
        <v>6</v>
      </c>
      <c r="C22">
        <v>23.047499999999999</v>
      </c>
      <c r="D22" s="6">
        <v>1989</v>
      </c>
      <c r="E22">
        <v>17.335000000000001</v>
      </c>
      <c r="F22">
        <v>18.09</v>
      </c>
      <c r="G22" s="10">
        <f t="shared" si="1"/>
        <v>1215.6480000000001</v>
      </c>
      <c r="H22">
        <v>34.727499999999999</v>
      </c>
      <c r="I22">
        <v>37.51</v>
      </c>
      <c r="J22" s="10">
        <f t="shared" si="2"/>
        <v>2520.672</v>
      </c>
      <c r="K22">
        <v>39.534999999999997</v>
      </c>
      <c r="L22">
        <v>42.4375</v>
      </c>
      <c r="M22">
        <v>40.322499999999998</v>
      </c>
      <c r="N22" s="10">
        <f t="shared" si="3"/>
        <v>2709.672</v>
      </c>
      <c r="O22">
        <v>42.5</v>
      </c>
      <c r="P22">
        <v>41.23</v>
      </c>
      <c r="Q22">
        <v>40.717500000000001</v>
      </c>
      <c r="R22">
        <v>37.842500000000001</v>
      </c>
      <c r="S22">
        <v>38.69</v>
      </c>
      <c r="T22">
        <v>37.42</v>
      </c>
      <c r="U22">
        <v>45.857500000000002</v>
      </c>
      <c r="V22">
        <f t="shared" si="4"/>
        <v>8.0662500000000001</v>
      </c>
      <c r="W22">
        <f t="shared" si="5"/>
        <v>9.0342000000000002</v>
      </c>
      <c r="X22">
        <f t="shared" si="6"/>
        <v>63.762809999999995</v>
      </c>
      <c r="Y22">
        <f t="shared" si="7"/>
        <v>71.414347199999995</v>
      </c>
      <c r="Z22">
        <f t="shared" si="8"/>
        <v>-8.8436249999999994</v>
      </c>
      <c r="AA22">
        <f t="shared" si="9"/>
        <v>-36.353625000000001</v>
      </c>
      <c r="AB22">
        <f t="shared" si="0"/>
        <v>0.38392795289227566</v>
      </c>
      <c r="AC22">
        <f t="shared" si="11"/>
        <v>2.2289939192924266</v>
      </c>
      <c r="AD22">
        <v>1989</v>
      </c>
      <c r="AE22">
        <v>25.94106</v>
      </c>
      <c r="AF22">
        <v>57.822465000000001</v>
      </c>
      <c r="AG22">
        <f t="shared" si="10"/>
        <v>31.881405000000001</v>
      </c>
      <c r="AH22">
        <f t="shared" si="12"/>
        <v>0.31881405000000002</v>
      </c>
      <c r="AI22">
        <v>40.322499999999998</v>
      </c>
      <c r="AJ22">
        <v>18.09</v>
      </c>
    </row>
    <row r="23" spans="1:36">
      <c r="A23">
        <v>1972</v>
      </c>
      <c r="B23">
        <v>7</v>
      </c>
      <c r="C23">
        <v>21.84</v>
      </c>
      <c r="D23" s="6">
        <v>1990</v>
      </c>
      <c r="E23">
        <v>27.377500000000001</v>
      </c>
      <c r="F23">
        <v>26.4375</v>
      </c>
      <c r="G23" s="10">
        <f t="shared" si="1"/>
        <v>1776.6000000000001</v>
      </c>
      <c r="H23">
        <v>41.832500000000003</v>
      </c>
      <c r="I23">
        <v>48.46</v>
      </c>
      <c r="J23" s="10">
        <f t="shared" si="2"/>
        <v>3256.5120000000002</v>
      </c>
      <c r="K23">
        <v>49.274999999999999</v>
      </c>
      <c r="L23">
        <v>48.28</v>
      </c>
      <c r="M23">
        <v>43.862499999999997</v>
      </c>
      <c r="N23" s="10">
        <f t="shared" si="3"/>
        <v>2947.5600000000004</v>
      </c>
      <c r="O23">
        <v>50.91</v>
      </c>
      <c r="P23">
        <v>50.85</v>
      </c>
      <c r="Q23">
        <v>53.875</v>
      </c>
      <c r="R23">
        <v>48.672499999999999</v>
      </c>
      <c r="S23">
        <v>52.18</v>
      </c>
      <c r="T23">
        <v>33.487499999999997</v>
      </c>
      <c r="U23">
        <v>53.327500000000001</v>
      </c>
      <c r="V23">
        <f t="shared" si="4"/>
        <v>0</v>
      </c>
      <c r="W23">
        <f t="shared" si="5"/>
        <v>0</v>
      </c>
      <c r="X23">
        <f t="shared" si="6"/>
        <v>49.974899999999991</v>
      </c>
      <c r="Y23">
        <f t="shared" si="7"/>
        <v>55.971887999999993</v>
      </c>
      <c r="Z23">
        <f t="shared" si="8"/>
        <v>-14.489999999999998</v>
      </c>
      <c r="AA23">
        <f t="shared" si="9"/>
        <v>-42</v>
      </c>
      <c r="AB23">
        <f t="shared" si="0"/>
        <v>0.21623749016080074</v>
      </c>
      <c r="AC23">
        <f t="shared" si="11"/>
        <v>1.6591016548463355</v>
      </c>
      <c r="AD23">
        <v>1990</v>
      </c>
      <c r="AE23">
        <v>37.911375</v>
      </c>
      <c r="AF23">
        <v>62.898825000000002</v>
      </c>
      <c r="AG23">
        <f t="shared" si="10"/>
        <v>24.987450000000003</v>
      </c>
      <c r="AH23">
        <f t="shared" si="12"/>
        <v>0.24987450000000003</v>
      </c>
      <c r="AI23">
        <v>43.862499999999997</v>
      </c>
      <c r="AJ23">
        <v>26.4375</v>
      </c>
    </row>
    <row r="24" spans="1:36">
      <c r="A24">
        <v>1972</v>
      </c>
      <c r="B24">
        <v>8</v>
      </c>
      <c r="C24">
        <v>27.4025</v>
      </c>
      <c r="D24" s="6">
        <v>1991</v>
      </c>
      <c r="E24">
        <v>23.412500000000001</v>
      </c>
      <c r="F24">
        <v>22.655000000000001</v>
      </c>
      <c r="G24" s="10">
        <f t="shared" si="1"/>
        <v>1522.4160000000004</v>
      </c>
      <c r="H24">
        <v>27.195</v>
      </c>
      <c r="I24">
        <v>28.1325</v>
      </c>
      <c r="J24" s="10">
        <f t="shared" si="2"/>
        <v>1890.5040000000001</v>
      </c>
      <c r="K24">
        <v>28.98</v>
      </c>
      <c r="L24">
        <v>27.83</v>
      </c>
      <c r="M24">
        <v>29.49</v>
      </c>
      <c r="N24" s="10">
        <f t="shared" si="3"/>
        <v>1981.7280000000001</v>
      </c>
      <c r="O24">
        <v>29.767499999999998</v>
      </c>
      <c r="P24">
        <v>29.1</v>
      </c>
      <c r="Q24">
        <v>29.28</v>
      </c>
      <c r="R24">
        <v>30.34</v>
      </c>
      <c r="S24">
        <v>29.765000000000001</v>
      </c>
      <c r="T24">
        <v>26.4375</v>
      </c>
      <c r="U24">
        <v>31.22</v>
      </c>
      <c r="V24">
        <f t="shared" si="4"/>
        <v>3.8933099999999947</v>
      </c>
      <c r="W24">
        <f t="shared" si="5"/>
        <v>4.3605071999999945</v>
      </c>
      <c r="X24">
        <f t="shared" si="6"/>
        <v>19.602779999999992</v>
      </c>
      <c r="Y24">
        <f t="shared" si="7"/>
        <v>21.955113599999994</v>
      </c>
      <c r="Z24">
        <f t="shared" si="8"/>
        <v>-11.764683000000002</v>
      </c>
      <c r="AA24">
        <f t="shared" si="9"/>
        <v>-39.274683000000003</v>
      </c>
      <c r="AB24">
        <f t="shared" si="0"/>
        <v>0.60774748923959843</v>
      </c>
      <c r="AC24">
        <f t="shared" si="11"/>
        <v>1.301699404105054</v>
      </c>
      <c r="AD24">
        <v>1991</v>
      </c>
      <c r="AE24">
        <v>29.087040200000001</v>
      </c>
      <c r="AF24">
        <v>51.962724999999999</v>
      </c>
      <c r="AG24">
        <f t="shared" si="10"/>
        <v>22.875684799999998</v>
      </c>
      <c r="AH24">
        <f t="shared" si="12"/>
        <v>0.22875684799999998</v>
      </c>
      <c r="AI24">
        <v>29.49</v>
      </c>
      <c r="AJ24">
        <v>22.655000000000001</v>
      </c>
    </row>
    <row r="25" spans="1:36">
      <c r="A25">
        <v>1972</v>
      </c>
      <c r="B25">
        <v>9</v>
      </c>
      <c r="C25">
        <v>25.5</v>
      </c>
      <c r="D25" s="6">
        <v>1992</v>
      </c>
      <c r="E25">
        <v>20.161625000000001</v>
      </c>
      <c r="F25">
        <v>17.889849999999999</v>
      </c>
      <c r="G25" s="10">
        <f t="shared" si="1"/>
        <v>1202.1979199999998</v>
      </c>
      <c r="H25">
        <v>27.730174999999999</v>
      </c>
      <c r="I25">
        <v>34.530374999999999</v>
      </c>
      <c r="J25" s="10">
        <f t="shared" si="2"/>
        <v>2320.4411999999998</v>
      </c>
      <c r="K25">
        <v>38.242049999999999</v>
      </c>
      <c r="L25">
        <v>41.678449999999998</v>
      </c>
      <c r="M25">
        <v>38.747225</v>
      </c>
      <c r="N25" s="10">
        <f t="shared" si="3"/>
        <v>2603.8135200000006</v>
      </c>
      <c r="O25">
        <v>42.582925000000003</v>
      </c>
      <c r="P25">
        <v>39.122324999999996</v>
      </c>
      <c r="Q25">
        <v>37.473700000000001</v>
      </c>
      <c r="R25">
        <v>40.45635</v>
      </c>
      <c r="S25">
        <v>41.073450000000001</v>
      </c>
      <c r="T25">
        <v>37.576549999999997</v>
      </c>
      <c r="U25">
        <v>41.251925</v>
      </c>
      <c r="V25">
        <f t="shared" si="4"/>
        <v>12.093925800000003</v>
      </c>
      <c r="W25">
        <f t="shared" si="5"/>
        <v>13.545196896000004</v>
      </c>
      <c r="X25">
        <f t="shared" si="6"/>
        <v>59.818951500000011</v>
      </c>
      <c r="Y25">
        <f t="shared" si="7"/>
        <v>66.997225680000014</v>
      </c>
      <c r="Z25">
        <f t="shared" si="8"/>
        <v>-6.0242519399999974</v>
      </c>
      <c r="AA25">
        <f t="shared" si="9"/>
        <v>-33.534251939999997</v>
      </c>
      <c r="AB25">
        <f t="shared" si="0"/>
        <v>2.0515544989027084</v>
      </c>
      <c r="AC25">
        <f t="shared" si="11"/>
        <v>2.1658775786269868</v>
      </c>
      <c r="AD25">
        <v>1992</v>
      </c>
      <c r="AE25">
        <v>25.654044899999999</v>
      </c>
      <c r="AF25">
        <v>55.563521000000001</v>
      </c>
      <c r="AG25">
        <f t="shared" si="10"/>
        <v>29.909476100000003</v>
      </c>
      <c r="AH25">
        <f t="shared" si="12"/>
        <v>0.29909476100000004</v>
      </c>
      <c r="AI25">
        <v>38.747225</v>
      </c>
      <c r="AJ25">
        <v>17.889849999999999</v>
      </c>
    </row>
    <row r="26" spans="1:36">
      <c r="A26">
        <v>1972</v>
      </c>
      <c r="B26">
        <v>10</v>
      </c>
      <c r="C26">
        <v>25.65</v>
      </c>
      <c r="D26" s="6">
        <v>1993</v>
      </c>
      <c r="E26">
        <v>19.3721</v>
      </c>
      <c r="F26">
        <v>17.15175</v>
      </c>
      <c r="G26" s="10">
        <f t="shared" si="1"/>
        <v>1152.5976000000001</v>
      </c>
      <c r="H26">
        <v>24.438974999999999</v>
      </c>
      <c r="I26">
        <v>31.611249999999998</v>
      </c>
      <c r="J26" s="10">
        <f t="shared" si="2"/>
        <v>2124.2760000000003</v>
      </c>
      <c r="K26">
        <v>37.047175000000003</v>
      </c>
      <c r="L26">
        <v>43.526724999999999</v>
      </c>
      <c r="M26">
        <v>36.318150000000003</v>
      </c>
      <c r="N26" s="10">
        <f t="shared" si="3"/>
        <v>2440.5796800000003</v>
      </c>
      <c r="O26">
        <v>38.841000000000001</v>
      </c>
      <c r="P26">
        <v>36.154800000000002</v>
      </c>
      <c r="Q26">
        <v>35.501399999999997</v>
      </c>
      <c r="R26">
        <v>33.964700000000001</v>
      </c>
      <c r="S26">
        <v>36.572249999999997</v>
      </c>
      <c r="T26">
        <v>36.076149999999998</v>
      </c>
      <c r="U26">
        <v>37.083475</v>
      </c>
      <c r="V26">
        <f t="shared" si="4"/>
        <v>13.499389200000014</v>
      </c>
      <c r="W26">
        <f t="shared" si="5"/>
        <v>15.119315904000016</v>
      </c>
      <c r="X26">
        <f t="shared" si="6"/>
        <v>54.969235200000007</v>
      </c>
      <c r="Y26">
        <f t="shared" si="7"/>
        <v>61.565543424000012</v>
      </c>
      <c r="Z26">
        <f t="shared" si="8"/>
        <v>-5.0404275599999888</v>
      </c>
      <c r="AA26">
        <f t="shared" si="9"/>
        <v>-32.550427559999989</v>
      </c>
      <c r="AB26">
        <f t="shared" si="0"/>
        <v>8.1073241479332925E-2</v>
      </c>
      <c r="AC26">
        <f t="shared" si="11"/>
        <v>2.1174603174603175</v>
      </c>
      <c r="AD26">
        <v>1993</v>
      </c>
      <c r="AE26">
        <v>19.987258199999999</v>
      </c>
      <c r="AF26">
        <v>53.509895999999998</v>
      </c>
      <c r="AG26">
        <f t="shared" si="10"/>
        <v>33.522637799999998</v>
      </c>
      <c r="AH26">
        <f t="shared" si="12"/>
        <v>0.33522637799999999</v>
      </c>
      <c r="AI26">
        <v>36.318150000000003</v>
      </c>
      <c r="AJ26">
        <v>17.15175</v>
      </c>
    </row>
    <row r="27" spans="1:36">
      <c r="A27">
        <v>1972</v>
      </c>
      <c r="B27">
        <v>11</v>
      </c>
      <c r="C27">
        <v>27.072500000000002</v>
      </c>
      <c r="D27" s="6">
        <v>1994</v>
      </c>
      <c r="E27">
        <v>10.862774999999999</v>
      </c>
      <c r="F27">
        <v>11.092675</v>
      </c>
      <c r="G27" s="10">
        <f t="shared" si="1"/>
        <v>745.42776000000015</v>
      </c>
      <c r="H27">
        <v>16.952100000000002</v>
      </c>
      <c r="I27">
        <v>22.569524999999999</v>
      </c>
      <c r="J27" s="10">
        <f t="shared" si="2"/>
        <v>1516.6720800000001</v>
      </c>
      <c r="K27">
        <v>33.002749999999999</v>
      </c>
      <c r="L27">
        <v>36.408900000000003</v>
      </c>
      <c r="M27">
        <v>45.314500000000002</v>
      </c>
      <c r="N27" s="10">
        <f t="shared" si="3"/>
        <v>3045.1344000000008</v>
      </c>
      <c r="O27">
        <v>34.115949999999998</v>
      </c>
      <c r="P27">
        <v>30.960875000000001</v>
      </c>
      <c r="Q27">
        <v>30.594850000000001</v>
      </c>
      <c r="R27">
        <v>32.787975000000003</v>
      </c>
      <c r="S27">
        <v>33.353650000000002</v>
      </c>
      <c r="T27">
        <v>38.986199999999997</v>
      </c>
      <c r="U27">
        <v>33.05115</v>
      </c>
      <c r="V27">
        <f t="shared" si="4"/>
        <v>65.232588300000018</v>
      </c>
      <c r="W27">
        <f t="shared" si="5"/>
        <v>73.060498896000027</v>
      </c>
      <c r="X27">
        <f t="shared" si="6"/>
        <v>98.148194100000012</v>
      </c>
      <c r="Y27">
        <f t="shared" si="7"/>
        <v>109.92597739200002</v>
      </c>
      <c r="Z27">
        <f t="shared" si="8"/>
        <v>31.17281181000001</v>
      </c>
      <c r="AA27">
        <f t="shared" si="9"/>
        <v>3.662811810000008</v>
      </c>
      <c r="AB27">
        <f t="shared" si="0"/>
        <v>0.78551136363636354</v>
      </c>
      <c r="AC27">
        <f t="shared" si="11"/>
        <v>4.0850831742568863</v>
      </c>
      <c r="AD27">
        <v>1994</v>
      </c>
      <c r="AE27">
        <v>15.906896</v>
      </c>
      <c r="AF27">
        <v>64.980992999999998</v>
      </c>
      <c r="AG27">
        <f t="shared" si="10"/>
        <v>49.074096999999995</v>
      </c>
      <c r="AH27">
        <f>(AF27-AE27)/100</f>
        <v>0.49074096999999994</v>
      </c>
      <c r="AI27">
        <v>45.314500000000002</v>
      </c>
      <c r="AJ27">
        <v>11.092675</v>
      </c>
    </row>
    <row r="28" spans="1:36">
      <c r="A28">
        <v>1972</v>
      </c>
      <c r="B28">
        <v>12</v>
      </c>
      <c r="C28">
        <v>24.8675</v>
      </c>
      <c r="D28" s="6">
        <v>1995</v>
      </c>
      <c r="E28">
        <v>28.067793900000002</v>
      </c>
      <c r="F28">
        <v>29.3863178</v>
      </c>
      <c r="G28" s="10">
        <f t="shared" si="1"/>
        <v>1974.7605561600001</v>
      </c>
      <c r="H28">
        <v>34.151904199999997</v>
      </c>
      <c r="I28">
        <v>37.860841899999997</v>
      </c>
      <c r="J28" s="10">
        <f t="shared" si="2"/>
        <v>2544.2485756800002</v>
      </c>
      <c r="K28">
        <v>41.355914499999997</v>
      </c>
      <c r="L28">
        <v>43.472783399999997</v>
      </c>
      <c r="M28">
        <v>45.956331800000001</v>
      </c>
      <c r="N28" s="10">
        <f t="shared" si="3"/>
        <v>3088.2654969600003</v>
      </c>
      <c r="O28">
        <v>36.012692399999999</v>
      </c>
      <c r="P28">
        <v>41.966387699999999</v>
      </c>
      <c r="Q28">
        <v>42.7407836</v>
      </c>
      <c r="R28">
        <v>41.160686499999997</v>
      </c>
      <c r="S28">
        <v>43.152838799999998</v>
      </c>
      <c r="T28">
        <v>44.522668099999997</v>
      </c>
      <c r="U28">
        <v>42.404623299999997</v>
      </c>
      <c r="V28">
        <f t="shared" si="4"/>
        <v>23.217865033200013</v>
      </c>
      <c r="W28">
        <f t="shared" si="5"/>
        <v>26.004008837184017</v>
      </c>
      <c r="X28">
        <f t="shared" si="6"/>
        <v>47.522800152000002</v>
      </c>
      <c r="Y28">
        <f t="shared" si="7"/>
        <v>53.225536170240005</v>
      </c>
      <c r="Z28">
        <f t="shared" si="8"/>
        <v>1.7625055232400086</v>
      </c>
      <c r="AA28">
        <f t="shared" si="9"/>
        <v>-25.747494476759993</v>
      </c>
      <c r="AB28">
        <f t="shared" si="0"/>
        <v>0.51580565910789389</v>
      </c>
      <c r="AC28">
        <f t="shared" si="11"/>
        <v>1.5638683319486866</v>
      </c>
      <c r="AD28">
        <v>1995</v>
      </c>
      <c r="AE28">
        <v>42.139979699999998</v>
      </c>
      <c r="AF28">
        <v>65.901380000000003</v>
      </c>
      <c r="AG28">
        <f t="shared" si="10"/>
        <v>23.761400300000005</v>
      </c>
      <c r="AH28">
        <f t="shared" si="12"/>
        <v>0.23761400300000005</v>
      </c>
      <c r="AI28">
        <v>45.956331800000001</v>
      </c>
      <c r="AJ28">
        <v>29.3863178</v>
      </c>
    </row>
    <row r="29" spans="1:36">
      <c r="A29">
        <v>1972</v>
      </c>
      <c r="B29">
        <v>13</v>
      </c>
      <c r="C29">
        <v>21.327500000000001</v>
      </c>
      <c r="D29" s="6">
        <v>1996</v>
      </c>
      <c r="E29">
        <v>17.714815000000002</v>
      </c>
      <c r="F29">
        <v>18.013653699999999</v>
      </c>
      <c r="G29" s="10">
        <f t="shared" si="1"/>
        <v>1210.5175286399999</v>
      </c>
      <c r="H29">
        <v>23.828939500000001</v>
      </c>
      <c r="I29">
        <v>27.289170599999999</v>
      </c>
      <c r="J29" s="10">
        <f t="shared" si="2"/>
        <v>1833.8322643200001</v>
      </c>
      <c r="K29">
        <v>26.554293900000001</v>
      </c>
      <c r="L29">
        <v>34.885923200000001</v>
      </c>
      <c r="M29">
        <v>38.762908000000003</v>
      </c>
      <c r="N29" s="10">
        <f t="shared" si="3"/>
        <v>2604.8674176000004</v>
      </c>
      <c r="O29">
        <v>26.472024000000001</v>
      </c>
      <c r="P29">
        <v>33.221748900000001</v>
      </c>
      <c r="Q29">
        <v>35.312904699999997</v>
      </c>
      <c r="R29">
        <v>37.337943899999999</v>
      </c>
      <c r="S29">
        <v>34.943121499999997</v>
      </c>
      <c r="T29">
        <v>34.538043600000002</v>
      </c>
      <c r="U29">
        <v>30.2102231</v>
      </c>
      <c r="V29">
        <f t="shared" si="4"/>
        <v>32.906678863200014</v>
      </c>
      <c r="W29">
        <f t="shared" si="5"/>
        <v>36.855480326784019</v>
      </c>
      <c r="X29">
        <f t="shared" si="6"/>
        <v>59.508861332400009</v>
      </c>
      <c r="Y29">
        <f t="shared" si="7"/>
        <v>66.64992469228801</v>
      </c>
      <c r="Z29">
        <f t="shared" si="8"/>
        <v>8.5446752042400114</v>
      </c>
      <c r="AA29">
        <f t="shared" si="9"/>
        <v>-18.96532479575999</v>
      </c>
      <c r="AB29">
        <f t="shared" si="0"/>
        <v>0.25221706511533437</v>
      </c>
      <c r="AC29">
        <f t="shared" si="11"/>
        <v>2.1518626174100373</v>
      </c>
      <c r="AD29">
        <v>1996</v>
      </c>
      <c r="AE29">
        <v>26.193071499999999</v>
      </c>
      <c r="AF29">
        <v>74.111282000000003</v>
      </c>
      <c r="AG29">
        <f t="shared" si="10"/>
        <v>47.918210500000001</v>
      </c>
      <c r="AH29">
        <f t="shared" si="12"/>
        <v>0.47918210500000002</v>
      </c>
      <c r="AI29">
        <v>38.762908000000003</v>
      </c>
      <c r="AJ29">
        <v>18.013653699999999</v>
      </c>
    </row>
    <row r="30" spans="1:36">
      <c r="A30">
        <v>1972</v>
      </c>
      <c r="B30">
        <v>14</v>
      </c>
      <c r="C30">
        <v>25.44</v>
      </c>
      <c r="D30" s="6">
        <v>1997</v>
      </c>
      <c r="E30">
        <v>21.2334341</v>
      </c>
      <c r="F30">
        <v>18.807725399999999</v>
      </c>
      <c r="G30" s="10">
        <f t="shared" si="1"/>
        <v>1263.8791468800002</v>
      </c>
      <c r="H30">
        <v>28.098376500000001</v>
      </c>
      <c r="I30">
        <v>29.164850399999999</v>
      </c>
      <c r="J30" s="10">
        <f t="shared" si="2"/>
        <v>1959.8779468800003</v>
      </c>
      <c r="K30">
        <v>37.790983799999999</v>
      </c>
      <c r="L30">
        <v>44.127016900000001</v>
      </c>
      <c r="M30">
        <v>53.167639800000003</v>
      </c>
      <c r="N30" s="10">
        <f t="shared" si="3"/>
        <v>3572.8653945600008</v>
      </c>
      <c r="O30">
        <v>43.230431799999998</v>
      </c>
      <c r="P30">
        <v>42.328884899999998</v>
      </c>
      <c r="Q30">
        <v>36.354422300000003</v>
      </c>
      <c r="R30">
        <v>37.647171800000002</v>
      </c>
      <c r="S30">
        <v>41.439318200000002</v>
      </c>
      <c r="T30">
        <v>52.249962699999998</v>
      </c>
      <c r="U30">
        <v>40.570995699999997</v>
      </c>
      <c r="V30">
        <f t="shared" si="4"/>
        <v>68.839999999200018</v>
      </c>
      <c r="W30">
        <f t="shared" si="5"/>
        <v>77.100799999104026</v>
      </c>
      <c r="X30">
        <f t="shared" si="6"/>
        <v>98.54423449920003</v>
      </c>
      <c r="Y30">
        <f t="shared" si="7"/>
        <v>110.36954263910404</v>
      </c>
      <c r="Z30">
        <f t="shared" si="8"/>
        <v>33.697999999440015</v>
      </c>
      <c r="AA30">
        <f t="shared" si="9"/>
        <v>6.1879999994400094</v>
      </c>
      <c r="AB30">
        <f t="shared" si="0"/>
        <v>0.65595899993379536</v>
      </c>
      <c r="AC30">
        <f t="shared" si="11"/>
        <v>2.8269042996555025</v>
      </c>
      <c r="AD30">
        <v>1997</v>
      </c>
      <c r="AE30">
        <v>28.866251299999998</v>
      </c>
      <c r="AF30">
        <v>83.729668000000004</v>
      </c>
      <c r="AG30">
        <f t="shared" si="10"/>
        <v>54.863416700000002</v>
      </c>
      <c r="AH30">
        <f t="shared" si="12"/>
        <v>0.54863416700000001</v>
      </c>
      <c r="AI30">
        <v>53.167639800000003</v>
      </c>
      <c r="AJ30">
        <v>18.807725399999999</v>
      </c>
    </row>
    <row r="31" spans="1:36">
      <c r="A31">
        <v>1974</v>
      </c>
      <c r="B31">
        <v>1</v>
      </c>
      <c r="C31">
        <v>17.061</v>
      </c>
      <c r="D31" s="6">
        <v>1998</v>
      </c>
      <c r="E31">
        <v>23.219042300000002</v>
      </c>
      <c r="F31">
        <v>28.463773799999998</v>
      </c>
      <c r="G31" s="10">
        <f t="shared" si="1"/>
        <v>1912.7655993600001</v>
      </c>
      <c r="H31">
        <v>32.7265467</v>
      </c>
      <c r="I31">
        <v>41.185587699999999</v>
      </c>
      <c r="J31" s="10">
        <f t="shared" si="2"/>
        <v>2767.6714934400002</v>
      </c>
      <c r="K31">
        <v>52.240373900000002</v>
      </c>
      <c r="L31">
        <v>53.455328000000002</v>
      </c>
      <c r="M31">
        <v>56.251839099999998</v>
      </c>
      <c r="N31" s="10">
        <f t="shared" si="3"/>
        <v>3780.1235875200005</v>
      </c>
      <c r="O31">
        <v>40.863692100000002</v>
      </c>
      <c r="P31">
        <v>48.0939032</v>
      </c>
      <c r="Q31">
        <v>52.806032399999999</v>
      </c>
      <c r="R31">
        <v>54.654971400000001</v>
      </c>
      <c r="S31">
        <v>53.522302600000003</v>
      </c>
      <c r="T31">
        <v>58.929305599999999</v>
      </c>
      <c r="U31">
        <v>48.263091099999997</v>
      </c>
      <c r="V31">
        <f t="shared" si="4"/>
        <v>43.210009015200001</v>
      </c>
      <c r="W31">
        <f t="shared" si="5"/>
        <v>48.395210097024005</v>
      </c>
      <c r="X31">
        <f t="shared" si="6"/>
        <v>79.696171280400009</v>
      </c>
      <c r="Y31">
        <f t="shared" si="7"/>
        <v>89.259711834048019</v>
      </c>
      <c r="Z31">
        <f t="shared" si="8"/>
        <v>15.757006310640001</v>
      </c>
      <c r="AA31">
        <f t="shared" si="9"/>
        <v>-11.75299368936</v>
      </c>
      <c r="AB31">
        <f t="shared" si="0"/>
        <v>0.19126500210373065</v>
      </c>
      <c r="AC31">
        <f t="shared" si="11"/>
        <v>1.9762607549951792</v>
      </c>
      <c r="AD31">
        <v>1998</v>
      </c>
      <c r="AE31">
        <v>39.7048664</v>
      </c>
      <c r="AF31">
        <v>87.604659999999996</v>
      </c>
      <c r="AG31">
        <f t="shared" si="10"/>
        <v>47.899793599999995</v>
      </c>
      <c r="AH31">
        <f t="shared" si="12"/>
        <v>0.47899793599999996</v>
      </c>
      <c r="AI31">
        <v>56.251839099999998</v>
      </c>
      <c r="AJ31">
        <v>28.463773799999998</v>
      </c>
    </row>
    <row r="32" spans="1:36">
      <c r="A32">
        <v>1974</v>
      </c>
      <c r="B32">
        <v>2</v>
      </c>
      <c r="C32">
        <v>16.546749999999999</v>
      </c>
      <c r="D32" s="6">
        <v>1999</v>
      </c>
      <c r="E32">
        <v>14.5428867</v>
      </c>
      <c r="F32">
        <v>19.1843906</v>
      </c>
      <c r="G32" s="10">
        <f t="shared" si="1"/>
        <v>1289.1910483199999</v>
      </c>
      <c r="H32">
        <v>23.560070799999998</v>
      </c>
      <c r="I32">
        <v>31.011738099999999</v>
      </c>
      <c r="J32" s="10">
        <f t="shared" si="2"/>
        <v>2083.9888003199999</v>
      </c>
      <c r="K32">
        <v>37.082539400000002</v>
      </c>
      <c r="L32">
        <v>47.479795299999999</v>
      </c>
      <c r="M32">
        <v>54.026965199999999</v>
      </c>
      <c r="N32" s="10">
        <f t="shared" si="3"/>
        <v>3630.6120614400006</v>
      </c>
      <c r="O32">
        <v>47.754686300000003</v>
      </c>
      <c r="P32">
        <v>40.548317400000002</v>
      </c>
      <c r="Q32">
        <v>45.810821300000001</v>
      </c>
      <c r="R32">
        <v>48.729201199999999</v>
      </c>
      <c r="S32">
        <v>44.835222000000002</v>
      </c>
      <c r="T32">
        <v>58.639101199999999</v>
      </c>
      <c r="U32">
        <v>43.509873499999998</v>
      </c>
      <c r="V32">
        <f t="shared" si="4"/>
        <v>66.007671322800007</v>
      </c>
      <c r="W32">
        <f t="shared" si="5"/>
        <v>73.928591881536022</v>
      </c>
      <c r="X32">
        <f t="shared" si="6"/>
        <v>99.9285039528</v>
      </c>
      <c r="Y32">
        <f t="shared" si="7"/>
        <v>111.91992442713601</v>
      </c>
      <c r="Z32">
        <f t="shared" si="8"/>
        <v>31.715369925960001</v>
      </c>
      <c r="AA32">
        <f t="shared" si="9"/>
        <v>4.2053699259599995</v>
      </c>
      <c r="AB32">
        <f t="shared" si="0"/>
        <v>0.25386831446664249</v>
      </c>
      <c r="AC32">
        <f t="shared" si="11"/>
        <v>2.8161939738653987</v>
      </c>
      <c r="AD32">
        <v>1999</v>
      </c>
      <c r="AE32">
        <v>25.9260941</v>
      </c>
      <c r="AF32">
        <v>84.899838000000003</v>
      </c>
      <c r="AG32">
        <f t="shared" si="10"/>
        <v>58.973743900000002</v>
      </c>
      <c r="AH32">
        <f t="shared" si="12"/>
        <v>0.58973743899999997</v>
      </c>
      <c r="AI32">
        <v>54.026965199999999</v>
      </c>
      <c r="AJ32">
        <v>19.1843906</v>
      </c>
    </row>
    <row r="33" spans="1:36">
      <c r="A33">
        <v>1974</v>
      </c>
      <c r="B33">
        <v>3</v>
      </c>
      <c r="C33">
        <v>27.043500000000002</v>
      </c>
      <c r="D33" s="6">
        <v>2000</v>
      </c>
      <c r="E33">
        <v>20.4757085</v>
      </c>
      <c r="F33">
        <v>24.206640199999999</v>
      </c>
      <c r="G33" s="10">
        <f t="shared" si="1"/>
        <v>1626.6862214400001</v>
      </c>
      <c r="H33">
        <v>32.9565634</v>
      </c>
      <c r="I33">
        <v>36.154504899999999</v>
      </c>
      <c r="J33" s="10">
        <f t="shared" si="2"/>
        <v>2429.58272928</v>
      </c>
      <c r="K33">
        <v>41.573239000000001</v>
      </c>
      <c r="L33">
        <v>47.880290199999997</v>
      </c>
      <c r="M33">
        <v>39.396862200000001</v>
      </c>
      <c r="N33" s="10">
        <f t="shared" si="3"/>
        <v>2647.4691398400005</v>
      </c>
      <c r="O33">
        <v>36.465415900000004</v>
      </c>
      <c r="P33">
        <v>42.6836354</v>
      </c>
      <c r="Q33">
        <v>44.460269500000003</v>
      </c>
      <c r="R33">
        <v>43.882863399999998</v>
      </c>
      <c r="S33">
        <v>41.129080500000001</v>
      </c>
      <c r="T33">
        <v>37.353732899999997</v>
      </c>
      <c r="U33">
        <v>40.063099999999999</v>
      </c>
      <c r="V33">
        <f t="shared" si="4"/>
        <v>9.2990807364000059</v>
      </c>
      <c r="W33">
        <f t="shared" si="5"/>
        <v>10.414970424768008</v>
      </c>
      <c r="X33">
        <f t="shared" si="6"/>
        <v>43.565556696000009</v>
      </c>
      <c r="Y33">
        <f t="shared" si="7"/>
        <v>48.793423499520017</v>
      </c>
      <c r="Z33">
        <f t="shared" si="8"/>
        <v>-7.9806434845199945</v>
      </c>
      <c r="AA33">
        <f t="shared" si="9"/>
        <v>-35.490643484519993</v>
      </c>
      <c r="AB33">
        <f t="shared" si="0"/>
        <v>0.5640327336774934</v>
      </c>
      <c r="AC33">
        <f t="shared" si="11"/>
        <v>1.627522938933095</v>
      </c>
      <c r="AD33">
        <v>2000</v>
      </c>
      <c r="AE33">
        <v>35.241509299999997</v>
      </c>
      <c r="AF33">
        <v>61.054589</v>
      </c>
      <c r="AG33">
        <f t="shared" si="10"/>
        <v>25.813079700000003</v>
      </c>
      <c r="AH33">
        <f t="shared" si="12"/>
        <v>0.25813079700000002</v>
      </c>
      <c r="AI33">
        <v>39.396862200000001</v>
      </c>
      <c r="AJ33">
        <v>24.206640199999999</v>
      </c>
    </row>
    <row r="34" spans="1:36">
      <c r="A34">
        <v>1974</v>
      </c>
      <c r="B34">
        <v>4</v>
      </c>
      <c r="C34">
        <v>32.609499999999997</v>
      </c>
      <c r="D34" s="6">
        <v>2001</v>
      </c>
      <c r="E34">
        <v>18.664729600000001</v>
      </c>
      <c r="F34">
        <v>27.5221804</v>
      </c>
      <c r="G34" s="10">
        <f t="shared" si="1"/>
        <v>1849.4905228800001</v>
      </c>
      <c r="H34">
        <v>22.608702399999999</v>
      </c>
      <c r="I34">
        <v>27.468674799999999</v>
      </c>
      <c r="J34" s="10">
        <f t="shared" si="2"/>
        <v>1845.8949465600001</v>
      </c>
      <c r="K34">
        <v>27.9365907</v>
      </c>
      <c r="L34">
        <v>25.700200800000001</v>
      </c>
      <c r="M34">
        <v>21.164360899999998</v>
      </c>
      <c r="N34" s="10">
        <f t="shared" si="3"/>
        <v>1422.2450524799999</v>
      </c>
      <c r="O34">
        <v>22.302078099999999</v>
      </c>
      <c r="P34">
        <v>25.070735200000001</v>
      </c>
      <c r="Q34">
        <v>31.390698</v>
      </c>
      <c r="R34">
        <v>31.627083299999999</v>
      </c>
      <c r="S34">
        <v>27.119907099999999</v>
      </c>
      <c r="T34">
        <v>29.994284199999999</v>
      </c>
      <c r="U34">
        <v>28.561717999999999</v>
      </c>
      <c r="V34">
        <f t="shared" si="4"/>
        <v>0</v>
      </c>
      <c r="W34">
        <f t="shared" si="5"/>
        <v>0</v>
      </c>
      <c r="X34">
        <f t="shared" si="6"/>
        <v>0</v>
      </c>
      <c r="Y34">
        <f t="shared" si="7"/>
        <v>0</v>
      </c>
      <c r="Z34">
        <f t="shared" si="8"/>
        <v>-14.489999999999998</v>
      </c>
      <c r="AA34">
        <f t="shared" si="9"/>
        <v>-42</v>
      </c>
      <c r="AB34">
        <f t="shared" si="0"/>
        <v>1</v>
      </c>
      <c r="AC34">
        <f t="shared" si="11"/>
        <v>0.76899288473525151</v>
      </c>
      <c r="AD34">
        <v>2001</v>
      </c>
      <c r="AE34">
        <v>31.409297299999999</v>
      </c>
      <c r="AF34">
        <v>32.996068000000001</v>
      </c>
      <c r="AG34">
        <f t="shared" si="10"/>
        <v>1.5867707000000024</v>
      </c>
      <c r="AH34">
        <f t="shared" si="12"/>
        <v>1.5867707000000023E-2</v>
      </c>
      <c r="AI34">
        <v>21.164360899999998</v>
      </c>
      <c r="AJ34">
        <v>27.5221804</v>
      </c>
    </row>
    <row r="35" spans="1:36">
      <c r="A35">
        <v>1974</v>
      </c>
      <c r="B35">
        <v>5</v>
      </c>
      <c r="C35">
        <v>30.310500000000001</v>
      </c>
      <c r="D35" s="6">
        <v>2002</v>
      </c>
      <c r="E35">
        <v>32.217762499999999</v>
      </c>
      <c r="F35">
        <v>36.398688800000002</v>
      </c>
      <c r="G35" s="10">
        <f t="shared" si="1"/>
        <v>2445.9918873600004</v>
      </c>
      <c r="H35">
        <v>46.799952099999999</v>
      </c>
      <c r="I35">
        <v>48.093073199999999</v>
      </c>
      <c r="J35" s="10">
        <f t="shared" si="2"/>
        <v>3231.85451904</v>
      </c>
      <c r="K35">
        <v>44.606480300000001</v>
      </c>
      <c r="L35">
        <v>42.549199899999998</v>
      </c>
      <c r="M35">
        <v>43.915607199999997</v>
      </c>
      <c r="N35" s="10">
        <f t="shared" si="3"/>
        <v>2951.1288038400003</v>
      </c>
      <c r="O35">
        <v>35.8446268</v>
      </c>
      <c r="P35">
        <v>43.987912100000003</v>
      </c>
      <c r="Q35">
        <v>45.802919500000002</v>
      </c>
      <c r="R35">
        <v>48.821596499999998</v>
      </c>
      <c r="S35">
        <v>45.604081000000001</v>
      </c>
      <c r="T35">
        <v>41.567764500000003</v>
      </c>
      <c r="U35">
        <v>47.739244100000001</v>
      </c>
      <c r="V35">
        <f t="shared" si="4"/>
        <v>0</v>
      </c>
      <c r="W35">
        <f t="shared" si="5"/>
        <v>0</v>
      </c>
      <c r="X35">
        <f t="shared" si="6"/>
        <v>21.558521971199983</v>
      </c>
      <c r="Y35">
        <f t="shared" si="7"/>
        <v>24.145544607743982</v>
      </c>
      <c r="Z35">
        <f t="shared" si="8"/>
        <v>-14.489999999999998</v>
      </c>
      <c r="AA35">
        <f t="shared" si="9"/>
        <v>-42</v>
      </c>
      <c r="AB35" t="e">
        <f t="shared" si="0"/>
        <v>#DIV/0!</v>
      </c>
      <c r="AC35">
        <f t="shared" si="11"/>
        <v>1.2065161863742739</v>
      </c>
      <c r="AD35">
        <v>2002</v>
      </c>
      <c r="AE35">
        <v>40.821400500000003</v>
      </c>
      <c r="AF35">
        <v>66.416807000000006</v>
      </c>
      <c r="AG35">
        <f t="shared" si="10"/>
        <v>25.595406500000003</v>
      </c>
      <c r="AH35">
        <f t="shared" si="12"/>
        <v>0.25595406500000001</v>
      </c>
      <c r="AI35">
        <v>43.915607199999997</v>
      </c>
      <c r="AJ35">
        <v>36.398688800000002</v>
      </c>
    </row>
    <row r="36" spans="1:36">
      <c r="A36">
        <v>1974</v>
      </c>
      <c r="B36">
        <v>6</v>
      </c>
      <c r="C36">
        <v>29.645</v>
      </c>
      <c r="D36" s="6">
        <v>2003</v>
      </c>
      <c r="E36">
        <v>30.365282000000001</v>
      </c>
      <c r="F36">
        <v>39.633955800000003</v>
      </c>
      <c r="G36" s="10">
        <f t="shared" si="1"/>
        <v>2663.4018297600005</v>
      </c>
      <c r="H36">
        <v>54.712842999999999</v>
      </c>
      <c r="I36">
        <v>67.785823199999996</v>
      </c>
      <c r="J36" s="10">
        <f t="shared" si="2"/>
        <v>4555.2073190400006</v>
      </c>
      <c r="K36">
        <v>75.740281999999993</v>
      </c>
      <c r="L36">
        <v>89.228277399999996</v>
      </c>
      <c r="M36">
        <v>88.329077699999999</v>
      </c>
      <c r="N36" s="10">
        <f t="shared" si="3"/>
        <v>5935.7140214400006</v>
      </c>
      <c r="O36">
        <v>79.475419200000005</v>
      </c>
      <c r="P36">
        <v>82.518864300000004</v>
      </c>
      <c r="Q36">
        <v>91.372522900000007</v>
      </c>
      <c r="R36">
        <v>84.178925300000003</v>
      </c>
      <c r="S36">
        <v>93.5859375</v>
      </c>
      <c r="T36">
        <v>72.350990899999999</v>
      </c>
      <c r="U36">
        <v>89.159108200000006</v>
      </c>
      <c r="V36">
        <f t="shared" si="4"/>
        <v>58.918053906000011</v>
      </c>
      <c r="W36">
        <f t="shared" si="5"/>
        <v>65.988220374720015</v>
      </c>
      <c r="X36">
        <f t="shared" si="6"/>
        <v>139.65760960919999</v>
      </c>
      <c r="Y36">
        <f t="shared" si="7"/>
        <v>156.416522762304</v>
      </c>
      <c r="Z36">
        <f t="shared" si="8"/>
        <v>26.752637734200004</v>
      </c>
      <c r="AA36">
        <f t="shared" si="9"/>
        <v>-0.75736226579999766</v>
      </c>
      <c r="AB36">
        <f t="shared" si="0"/>
        <v>5.4780697765722763</v>
      </c>
      <c r="AC36">
        <f t="shared" si="11"/>
        <v>2.2286212899293791</v>
      </c>
      <c r="AD36">
        <v>2003</v>
      </c>
      <c r="AE36">
        <v>45.455019800000002</v>
      </c>
      <c r="AF36">
        <v>138.66404199999999</v>
      </c>
      <c r="AG36">
        <f t="shared" si="10"/>
        <v>93.209022199999993</v>
      </c>
      <c r="AH36">
        <f t="shared" si="12"/>
        <v>0.93209022199999991</v>
      </c>
      <c r="AI36">
        <v>88.329077699999999</v>
      </c>
      <c r="AJ36">
        <v>39.633955800000003</v>
      </c>
    </row>
    <row r="37" spans="1:36">
      <c r="A37">
        <v>1974</v>
      </c>
      <c r="B37">
        <v>7</v>
      </c>
      <c r="C37">
        <v>27.79975</v>
      </c>
      <c r="D37" s="6">
        <v>2004</v>
      </c>
      <c r="E37">
        <v>25.4</v>
      </c>
      <c r="F37">
        <v>20</v>
      </c>
      <c r="G37" s="10">
        <f t="shared" si="1"/>
        <v>1344.0000000000002</v>
      </c>
      <c r="H37">
        <v>28.8</v>
      </c>
      <c r="I37">
        <v>36</v>
      </c>
      <c r="J37" s="10">
        <f t="shared" si="2"/>
        <v>2419.2000000000003</v>
      </c>
      <c r="K37">
        <v>53.7</v>
      </c>
      <c r="L37">
        <v>56</v>
      </c>
      <c r="M37">
        <v>60.795121999999999</v>
      </c>
      <c r="N37" s="10">
        <f t="shared" si="3"/>
        <v>4085.4321984000003</v>
      </c>
      <c r="O37">
        <v>60.8</v>
      </c>
      <c r="P37">
        <v>57.7</v>
      </c>
      <c r="Q37">
        <v>57.5</v>
      </c>
      <c r="R37">
        <v>63.4</v>
      </c>
      <c r="S37">
        <v>63.6</v>
      </c>
      <c r="T37">
        <v>51.8</v>
      </c>
      <c r="U37">
        <v>61.8</v>
      </c>
      <c r="V37">
        <f t="shared" si="4"/>
        <v>71.112409896000003</v>
      </c>
      <c r="W37">
        <f t="shared" si="5"/>
        <v>79.645899083520007</v>
      </c>
      <c r="X37">
        <f t="shared" si="6"/>
        <v>117.00040989600001</v>
      </c>
      <c r="Y37">
        <f t="shared" si="7"/>
        <v>131.04045908352003</v>
      </c>
      <c r="Z37">
        <f t="shared" si="8"/>
        <v>35.288686927200004</v>
      </c>
      <c r="AA37">
        <f t="shared" si="9"/>
        <v>7.778686927199999</v>
      </c>
      <c r="AB37">
        <f t="shared" si="0"/>
        <v>0.16223390745839772</v>
      </c>
      <c r="AC37">
        <f t="shared" si="11"/>
        <v>3.0397561</v>
      </c>
      <c r="AD37">
        <v>2004</v>
      </c>
      <c r="AE37">
        <v>27.984507499999999</v>
      </c>
      <c r="AF37">
        <v>102.007182</v>
      </c>
      <c r="AG37">
        <f t="shared" si="10"/>
        <v>74.022674499999994</v>
      </c>
      <c r="AH37">
        <f t="shared" si="12"/>
        <v>0.74022674499999996</v>
      </c>
      <c r="AI37">
        <v>60.7</v>
      </c>
      <c r="AJ37">
        <v>20</v>
      </c>
    </row>
    <row r="38" spans="1:36" ht="14.25">
      <c r="A38">
        <v>1974</v>
      </c>
      <c r="B38">
        <v>8</v>
      </c>
      <c r="C38">
        <v>24.230250000000002</v>
      </c>
      <c r="D38" s="6">
        <v>2005</v>
      </c>
      <c r="E38" s="369">
        <v>23.1956226</v>
      </c>
      <c r="F38" s="369">
        <v>23.916775000000001</v>
      </c>
      <c r="G38" s="10">
        <f t="shared" si="1"/>
        <v>1607.2072800000001</v>
      </c>
      <c r="H38" s="369">
        <v>28.694932099999999</v>
      </c>
      <c r="I38" s="369">
        <v>33.319544299999997</v>
      </c>
      <c r="J38" s="10">
        <f t="shared" si="2"/>
        <v>2239.0733769600001</v>
      </c>
      <c r="K38" s="369">
        <v>38.118406299999997</v>
      </c>
      <c r="L38" s="369">
        <v>38.795962899999999</v>
      </c>
      <c r="M38" s="369">
        <v>42.7795463</v>
      </c>
      <c r="N38" s="10">
        <f t="shared" si="3"/>
        <v>2874.7855113600003</v>
      </c>
      <c r="O38">
        <v>44.892849400000003</v>
      </c>
      <c r="P38">
        <v>37.2725212</v>
      </c>
      <c r="Q38">
        <v>38.839226400000001</v>
      </c>
      <c r="R38">
        <v>35.779789299999997</v>
      </c>
      <c r="S38">
        <v>40.197429999999997</v>
      </c>
      <c r="T38">
        <v>39.518718399999997</v>
      </c>
      <c r="U38">
        <v>38.563002599999997</v>
      </c>
      <c r="V38">
        <f t="shared" si="4"/>
        <v>27.131285736000009</v>
      </c>
      <c r="W38">
        <f t="shared" si="5"/>
        <v>30.387040024320015</v>
      </c>
      <c r="X38">
        <f t="shared" si="6"/>
        <v>54.098428088399992</v>
      </c>
      <c r="Y38">
        <f t="shared" si="7"/>
        <v>60.590239459007996</v>
      </c>
      <c r="Z38">
        <f t="shared" si="8"/>
        <v>4.5019000152000075</v>
      </c>
      <c r="AA38">
        <f t="shared" si="9"/>
        <v>-23.008099984799994</v>
      </c>
      <c r="AB38">
        <f t="shared" si="0"/>
        <v>0.53762189263706595</v>
      </c>
      <c r="AC38">
        <f t="shared" si="11"/>
        <v>1.7886837293071494</v>
      </c>
      <c r="AD38">
        <v>2005</v>
      </c>
      <c r="AE38">
        <v>32.879244700000001</v>
      </c>
      <c r="AF38">
        <v>63.877437</v>
      </c>
      <c r="AG38">
        <f t="shared" si="10"/>
        <v>30.998192299999999</v>
      </c>
      <c r="AH38">
        <f t="shared" si="12"/>
        <v>0.30998192299999999</v>
      </c>
      <c r="AJ38">
        <v>23.916775000000001</v>
      </c>
    </row>
    <row r="39" spans="1:36" ht="14.25">
      <c r="A39">
        <v>1974</v>
      </c>
      <c r="B39">
        <v>9</v>
      </c>
      <c r="C39">
        <v>31.823</v>
      </c>
      <c r="D39" s="6">
        <v>2006</v>
      </c>
      <c r="E39" s="369">
        <v>41.513477000000002</v>
      </c>
      <c r="F39" s="369">
        <v>34.4634754</v>
      </c>
      <c r="G39" s="10">
        <f t="shared" si="1"/>
        <v>2315.9455468800002</v>
      </c>
      <c r="H39" s="369">
        <v>38.460653600000001</v>
      </c>
      <c r="I39" s="369">
        <v>43.103391000000002</v>
      </c>
      <c r="J39" s="10">
        <f t="shared" si="2"/>
        <v>2896.5478752000004</v>
      </c>
      <c r="K39" s="369">
        <v>33.828997100000002</v>
      </c>
      <c r="L39" s="369">
        <v>40.2958772</v>
      </c>
      <c r="M39" s="369">
        <v>40.714831699999998</v>
      </c>
      <c r="N39" s="10">
        <f t="shared" si="3"/>
        <v>2736.0366902400001</v>
      </c>
      <c r="O39">
        <v>53.106450299999999</v>
      </c>
      <c r="P39">
        <v>45.245444900000003</v>
      </c>
      <c r="Q39">
        <v>36.68385</v>
      </c>
      <c r="R39">
        <v>35.486469999999997</v>
      </c>
      <c r="S39">
        <v>40.4843312</v>
      </c>
      <c r="T39">
        <v>24.396897899999999</v>
      </c>
      <c r="U39">
        <v>43.624320699999998</v>
      </c>
      <c r="V39">
        <f t="shared" si="4"/>
        <v>0</v>
      </c>
      <c r="W39">
        <f t="shared" si="5"/>
        <v>0</v>
      </c>
      <c r="X39">
        <f t="shared" si="6"/>
        <v>17.928889868399995</v>
      </c>
      <c r="Y39">
        <f t="shared" si="7"/>
        <v>20.080356652607996</v>
      </c>
      <c r="Z39">
        <f t="shared" si="8"/>
        <v>-14.489999999999998</v>
      </c>
      <c r="AA39">
        <f t="shared" si="9"/>
        <v>-42</v>
      </c>
      <c r="AB39">
        <f t="shared" si="0"/>
        <v>0.6685876003808624</v>
      </c>
      <c r="AC39">
        <f t="shared" si="11"/>
        <v>1.1813907688485763</v>
      </c>
      <c r="AD39">
        <v>2006</v>
      </c>
      <c r="AE39">
        <v>35.397792299999999</v>
      </c>
      <c r="AF39">
        <v>65.096721000000002</v>
      </c>
      <c r="AG39">
        <f t="shared" si="10"/>
        <v>29.698928700000003</v>
      </c>
      <c r="AH39">
        <f t="shared" si="12"/>
        <v>0.29698928700000005</v>
      </c>
    </row>
    <row r="40" spans="1:36" ht="14.25">
      <c r="A40">
        <v>1974</v>
      </c>
      <c r="B40">
        <v>10</v>
      </c>
      <c r="C40">
        <v>33.728749999999998</v>
      </c>
      <c r="D40" s="6">
        <v>2007</v>
      </c>
      <c r="E40" s="369">
        <v>36.642499999999998</v>
      </c>
      <c r="F40" s="369">
        <v>38.729999999999997</v>
      </c>
      <c r="G40" s="10">
        <f t="shared" si="1"/>
        <v>2602.6559999999999</v>
      </c>
      <c r="H40" s="369">
        <v>47.262500000000003</v>
      </c>
      <c r="I40" s="369">
        <v>51.732500000000002</v>
      </c>
      <c r="J40" s="10">
        <f t="shared" si="2"/>
        <v>3476.4240000000004</v>
      </c>
      <c r="K40" s="369">
        <v>46.542499999999997</v>
      </c>
      <c r="L40" s="369">
        <v>42.35</v>
      </c>
      <c r="M40" s="369">
        <v>50.31</v>
      </c>
      <c r="N40" s="10">
        <f t="shared" si="3"/>
        <v>3380.8320000000008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>
        <f t="shared" si="4"/>
        <v>0</v>
      </c>
      <c r="W40">
        <f t="shared" si="5"/>
        <v>0</v>
      </c>
      <c r="X40">
        <f t="shared" si="6"/>
        <v>33.211440000000017</v>
      </c>
      <c r="Y40">
        <f t="shared" si="7"/>
        <v>37.196812800000025</v>
      </c>
      <c r="Z40">
        <f t="shared" si="8"/>
        <v>-14.489999999999998</v>
      </c>
      <c r="AA40">
        <f t="shared" si="9"/>
        <v>-42</v>
      </c>
      <c r="AC40">
        <f t="shared" si="11"/>
        <v>1.2989930286599536</v>
      </c>
      <c r="AD40">
        <v>2007</v>
      </c>
      <c r="AE40">
        <v>49.738792199999999</v>
      </c>
      <c r="AF40">
        <v>71.118216000000004</v>
      </c>
      <c r="AG40">
        <f t="shared" si="10"/>
        <v>21.379423800000005</v>
      </c>
      <c r="AH40">
        <f t="shared" si="12"/>
        <v>0.21379423800000005</v>
      </c>
    </row>
    <row r="41" spans="1:36" ht="14.25">
      <c r="A41">
        <v>1974</v>
      </c>
      <c r="B41">
        <v>11</v>
      </c>
      <c r="C41">
        <v>34.273249999999997</v>
      </c>
      <c r="D41" s="6">
        <v>2008</v>
      </c>
      <c r="E41" s="369">
        <v>38.4766537</v>
      </c>
      <c r="F41" s="369">
        <v>42.282615700000001</v>
      </c>
      <c r="G41" s="10">
        <f>F41*60*1.12</f>
        <v>2841.3917750400005</v>
      </c>
      <c r="H41" s="369">
        <v>55.895833400000001</v>
      </c>
      <c r="I41" s="369">
        <v>69.331917599999997</v>
      </c>
      <c r="J41" s="10">
        <f>I41*60*1.12</f>
        <v>4659.1048627199998</v>
      </c>
      <c r="K41" s="369">
        <v>81.781833599999999</v>
      </c>
      <c r="L41" s="369">
        <v>86.805154099999996</v>
      </c>
      <c r="M41" s="369">
        <v>88.324678000000006</v>
      </c>
      <c r="N41" s="10">
        <f>M41*60*1.12</f>
        <v>5935.4183616000009</v>
      </c>
      <c r="O41">
        <v>76.689059599999993</v>
      </c>
      <c r="P41">
        <v>67.8763395</v>
      </c>
      <c r="Q41">
        <v>84.468315599999997</v>
      </c>
      <c r="R41">
        <v>86.091797799999995</v>
      </c>
      <c r="S41">
        <v>84.163212000000001</v>
      </c>
      <c r="T41">
        <v>88.650088299999993</v>
      </c>
      <c r="U41">
        <v>82.981973100000005</v>
      </c>
      <c r="V41">
        <f t="shared" si="4"/>
        <v>54.47123682720003</v>
      </c>
      <c r="W41">
        <f t="shared" si="5"/>
        <v>61.007785246464039</v>
      </c>
      <c r="X41">
        <f t="shared" si="6"/>
        <v>132.04863467640001</v>
      </c>
      <c r="Y41">
        <f t="shared" si="7"/>
        <v>147.89447083756804</v>
      </c>
      <c r="Z41">
        <f t="shared" si="8"/>
        <v>23.639865779040019</v>
      </c>
      <c r="AA41">
        <f t="shared" si="9"/>
        <v>-3.8701342209599829</v>
      </c>
      <c r="AC41">
        <f>M41/F41</f>
        <v>2.0889123470192503</v>
      </c>
      <c r="AD41">
        <v>2008</v>
      </c>
      <c r="AE41">
        <v>41.264431700000003</v>
      </c>
      <c r="AF41">
        <v>114.14818</v>
      </c>
      <c r="AG41">
        <f t="shared" si="10"/>
        <v>72.883748299999993</v>
      </c>
      <c r="AH41">
        <f t="shared" si="12"/>
        <v>0.72883748299999995</v>
      </c>
    </row>
    <row r="42" spans="1:36" ht="14.25">
      <c r="A42">
        <v>1974</v>
      </c>
      <c r="B42">
        <v>12</v>
      </c>
      <c r="C42">
        <v>30.824750000000002</v>
      </c>
      <c r="D42" s="6">
        <v>2009</v>
      </c>
      <c r="E42" s="369">
        <v>23.475000000000001</v>
      </c>
      <c r="F42" s="369">
        <v>23.14</v>
      </c>
      <c r="G42" s="10">
        <f t="shared" ref="G42:G47" si="13">F42*60*1.12</f>
        <v>1555.0080000000003</v>
      </c>
      <c r="H42" s="369">
        <v>29.647500000000001</v>
      </c>
      <c r="I42" s="369">
        <v>37.692500000000003</v>
      </c>
      <c r="J42" s="10">
        <f t="shared" ref="J42:J49" si="14">I42*60*1.12</f>
        <v>2532.9360000000006</v>
      </c>
      <c r="K42" s="369">
        <v>43.51</v>
      </c>
      <c r="L42" s="369">
        <v>57.272500000000001</v>
      </c>
      <c r="M42" s="369">
        <v>73.034999999999997</v>
      </c>
      <c r="N42" s="10">
        <f t="shared" ref="N42:N46" si="15">M42*60*1.12</f>
        <v>4907.9520000000002</v>
      </c>
      <c r="O42">
        <v>44.082500000000003</v>
      </c>
      <c r="P42">
        <v>46.417499999999997</v>
      </c>
      <c r="Q42">
        <v>51.094999999999999</v>
      </c>
      <c r="R42">
        <v>50.222499999999997</v>
      </c>
      <c r="S42">
        <v>52.337499999999999</v>
      </c>
      <c r="T42">
        <v>69.572500000000005</v>
      </c>
      <c r="U42">
        <v>44.265000000000001</v>
      </c>
      <c r="AC42">
        <f t="shared" ref="AC42:AC49" si="16">M42/F42</f>
        <v>3.1562229904926533</v>
      </c>
      <c r="AD42">
        <v>2009</v>
      </c>
      <c r="AE42">
        <v>25.007344100000001</v>
      </c>
      <c r="AF42">
        <v>78.495348000000007</v>
      </c>
      <c r="AG42">
        <f t="shared" si="10"/>
        <v>53.48800390000001</v>
      </c>
      <c r="AH42">
        <f t="shared" si="12"/>
        <v>0.53488003900000014</v>
      </c>
    </row>
    <row r="43" spans="1:36" ht="14.25">
      <c r="A43">
        <v>1974</v>
      </c>
      <c r="B43">
        <v>13</v>
      </c>
      <c r="C43">
        <v>29.130749999999999</v>
      </c>
      <c r="D43" s="6">
        <v>2010</v>
      </c>
      <c r="E43" s="369">
        <v>13.697240300000001</v>
      </c>
      <c r="F43" s="369">
        <v>13.0204874</v>
      </c>
      <c r="G43" s="10">
        <f t="shared" si="13"/>
        <v>874.97675328000003</v>
      </c>
      <c r="H43" s="369">
        <v>15.384088999999999</v>
      </c>
      <c r="I43" s="369">
        <v>20.640467399999999</v>
      </c>
      <c r="J43" s="10">
        <f t="shared" si="14"/>
        <v>1387.0394092800002</v>
      </c>
      <c r="K43" s="369">
        <v>23.463007099999999</v>
      </c>
      <c r="L43" s="369">
        <v>28.530276300000001</v>
      </c>
      <c r="M43" s="369">
        <v>31.3270424</v>
      </c>
      <c r="N43" s="10">
        <f t="shared" si="15"/>
        <v>2105.1772492800001</v>
      </c>
      <c r="O43">
        <v>24.700080400000001</v>
      </c>
      <c r="P43">
        <v>24.186455899999999</v>
      </c>
      <c r="Q43">
        <v>24.440632000000001</v>
      </c>
      <c r="R43">
        <v>23.105435700000001</v>
      </c>
      <c r="S43">
        <v>24.817770100000001</v>
      </c>
      <c r="T43">
        <v>31.237846300000001</v>
      </c>
      <c r="U43">
        <v>23.172113</v>
      </c>
      <c r="AC43">
        <f t="shared" si="16"/>
        <v>2.4059807776473865</v>
      </c>
      <c r="AD43">
        <v>2010</v>
      </c>
      <c r="AE43">
        <v>18.1897777</v>
      </c>
      <c r="AF43">
        <v>47.896805000000001</v>
      </c>
      <c r="AG43">
        <f t="shared" si="10"/>
        <v>29.7070273</v>
      </c>
      <c r="AH43">
        <f t="shared" si="12"/>
        <v>0.297070273</v>
      </c>
    </row>
    <row r="44" spans="1:36" ht="14.25">
      <c r="A44">
        <v>1974</v>
      </c>
      <c r="B44">
        <v>14</v>
      </c>
      <c r="C44">
        <v>31.943999999999999</v>
      </c>
      <c r="D44" s="6">
        <v>2011</v>
      </c>
      <c r="E44" s="369">
        <v>29.272500000000001</v>
      </c>
      <c r="F44" s="369">
        <v>27.515000000000001</v>
      </c>
      <c r="G44" s="10">
        <f t="shared" si="13"/>
        <v>1849.0080000000003</v>
      </c>
      <c r="H44" s="369">
        <v>30.2925</v>
      </c>
      <c r="I44" s="369">
        <v>36.29</v>
      </c>
      <c r="J44" s="10">
        <f t="shared" si="14"/>
        <v>2438.6880000000006</v>
      </c>
      <c r="K44" s="369">
        <v>35.262500000000003</v>
      </c>
      <c r="L44" s="369">
        <v>40.442500000000003</v>
      </c>
      <c r="M44" s="369">
        <v>44.692500000000003</v>
      </c>
      <c r="N44" s="10">
        <f t="shared" si="15"/>
        <v>3003.3360000000007</v>
      </c>
      <c r="O44">
        <v>45.12</v>
      </c>
      <c r="P44">
        <v>39.744999999999997</v>
      </c>
      <c r="Q44">
        <v>39.8825</v>
      </c>
      <c r="R44">
        <v>48.567500000000003</v>
      </c>
      <c r="S44">
        <v>40.122500000000002</v>
      </c>
      <c r="T44">
        <v>36.307499999999997</v>
      </c>
      <c r="U44">
        <v>44.594999999999999</v>
      </c>
      <c r="AC44">
        <f t="shared" si="16"/>
        <v>1.6242958386334727</v>
      </c>
      <c r="AD44">
        <v>2011</v>
      </c>
      <c r="AE44">
        <v>31.4660382</v>
      </c>
      <c r="AF44">
        <v>76.408799999999999</v>
      </c>
      <c r="AG44">
        <f t="shared" si="10"/>
        <v>44.9427618</v>
      </c>
      <c r="AH44">
        <f t="shared" si="12"/>
        <v>0.44942761799999997</v>
      </c>
    </row>
    <row r="45" spans="1:36" ht="14.25">
      <c r="A45">
        <v>1975</v>
      </c>
      <c r="B45">
        <v>1</v>
      </c>
      <c r="C45">
        <v>28.797999999999998</v>
      </c>
      <c r="D45" s="6">
        <v>2012</v>
      </c>
      <c r="E45" s="369">
        <v>25.815000000000001</v>
      </c>
      <c r="F45" s="369">
        <v>27.074999999999999</v>
      </c>
      <c r="G45" s="10">
        <f t="shared" si="13"/>
        <v>1819.4400000000003</v>
      </c>
      <c r="H45" s="369">
        <v>35.155000000000001</v>
      </c>
      <c r="I45" s="369">
        <v>48.397500000000001</v>
      </c>
      <c r="J45" s="10">
        <f t="shared" si="14"/>
        <v>3252.3120000000004</v>
      </c>
      <c r="K45" s="369">
        <v>55.384999999999998</v>
      </c>
      <c r="L45" s="369">
        <v>60.65</v>
      </c>
      <c r="M45" s="369">
        <v>61.225000000000001</v>
      </c>
      <c r="N45" s="10">
        <f t="shared" si="15"/>
        <v>4114.3200000000006</v>
      </c>
      <c r="O45">
        <v>52.637500000000003</v>
      </c>
      <c r="P45">
        <v>54.96</v>
      </c>
      <c r="Q45">
        <v>55.13</v>
      </c>
      <c r="R45">
        <v>58.597499999999997</v>
      </c>
      <c r="S45">
        <v>61.352499999999999</v>
      </c>
      <c r="T45">
        <v>61.39</v>
      </c>
      <c r="U45">
        <v>57.534999999999997</v>
      </c>
      <c r="AC45">
        <f t="shared" si="16"/>
        <v>2.2613111726685133</v>
      </c>
      <c r="AD45">
        <v>2012</v>
      </c>
      <c r="AE45">
        <v>31.049010299999999</v>
      </c>
      <c r="AF45">
        <v>78.285084999999995</v>
      </c>
      <c r="AG45">
        <f t="shared" si="10"/>
        <v>47.236074699999996</v>
      </c>
      <c r="AH45">
        <f t="shared" si="12"/>
        <v>0.47236074699999997</v>
      </c>
    </row>
    <row r="46" spans="1:36" ht="14.25">
      <c r="A46">
        <v>1975</v>
      </c>
      <c r="B46">
        <v>2</v>
      </c>
      <c r="C46">
        <v>26.861999999999998</v>
      </c>
      <c r="D46" s="6">
        <v>2013</v>
      </c>
      <c r="E46" s="369">
        <v>24.1411452</v>
      </c>
      <c r="F46" s="369">
        <v>23.0102197</v>
      </c>
      <c r="G46" s="10">
        <f t="shared" si="13"/>
        <v>1546.2867638400003</v>
      </c>
      <c r="H46" s="369">
        <v>28.053913300000001</v>
      </c>
      <c r="I46" s="369">
        <v>35.5309423</v>
      </c>
      <c r="J46" s="10">
        <f t="shared" si="14"/>
        <v>2387.6793225600004</v>
      </c>
      <c r="K46" s="369">
        <v>40.0566891</v>
      </c>
      <c r="L46" s="369">
        <v>38.100177600000002</v>
      </c>
      <c r="M46" s="369">
        <v>39.885410299999997</v>
      </c>
      <c r="N46" s="10">
        <f t="shared" si="15"/>
        <v>2680.29957216</v>
      </c>
      <c r="O46">
        <v>34.951424099999997</v>
      </c>
      <c r="P46">
        <v>39.050164100000003</v>
      </c>
      <c r="Q46">
        <v>37.915016100000003</v>
      </c>
      <c r="R46">
        <v>40.6551045</v>
      </c>
      <c r="S46">
        <v>41.7901855</v>
      </c>
      <c r="T46">
        <v>43.731721700000001</v>
      </c>
      <c r="U46">
        <v>38.719322200000001</v>
      </c>
      <c r="AC46">
        <f t="shared" si="16"/>
        <v>1.7333780737434679</v>
      </c>
      <c r="AD46">
        <v>2013</v>
      </c>
      <c r="AE46">
        <v>27.961082399999999</v>
      </c>
      <c r="AF46">
        <v>56.824084999999997</v>
      </c>
      <c r="AG46">
        <f t="shared" si="10"/>
        <v>28.863002599999998</v>
      </c>
      <c r="AH46">
        <f t="shared" si="12"/>
        <v>0.28863002599999998</v>
      </c>
    </row>
    <row r="47" spans="1:36" ht="14.25">
      <c r="A47">
        <v>1975</v>
      </c>
      <c r="B47">
        <v>3</v>
      </c>
      <c r="C47">
        <v>34.878250000000001</v>
      </c>
      <c r="D47" s="6">
        <v>2014</v>
      </c>
      <c r="E47" s="369">
        <v>30.650179300000001</v>
      </c>
      <c r="F47" s="369">
        <v>29.798127399999998</v>
      </c>
      <c r="G47" s="10">
        <f t="shared" si="13"/>
        <v>2002.4341612800001</v>
      </c>
      <c r="H47" s="369">
        <v>31.3245662</v>
      </c>
      <c r="I47" s="369">
        <v>27.846269299999999</v>
      </c>
      <c r="J47" s="10">
        <f t="shared" si="14"/>
        <v>1871.26929696</v>
      </c>
      <c r="K47" s="369">
        <v>25.885349399999999</v>
      </c>
      <c r="L47" s="369">
        <v>27.2862735</v>
      </c>
      <c r="M47" s="369">
        <v>28.236882600000001</v>
      </c>
      <c r="N47" s="10">
        <f>M47*60*1.12</f>
        <v>1897.5185107200002</v>
      </c>
      <c r="O47">
        <v>26.581756500000001</v>
      </c>
      <c r="P47">
        <v>28.973571199999999</v>
      </c>
      <c r="Q47">
        <v>28.628839800000002</v>
      </c>
      <c r="R47">
        <v>31.388724499999999</v>
      </c>
      <c r="S47">
        <v>29.291173300000001</v>
      </c>
      <c r="T47">
        <v>26.1590512</v>
      </c>
      <c r="U47">
        <v>31.853225900000002</v>
      </c>
      <c r="AC47">
        <f t="shared" si="16"/>
        <v>0.94760594251301855</v>
      </c>
      <c r="AD47">
        <v>2014</v>
      </c>
      <c r="AE47">
        <v>33.978554799999998</v>
      </c>
      <c r="AF47">
        <v>47.108100999999998</v>
      </c>
      <c r="AG47">
        <f t="shared" si="10"/>
        <v>13.1295462</v>
      </c>
      <c r="AH47">
        <f t="shared" si="12"/>
        <v>0.131295462</v>
      </c>
    </row>
    <row r="48" spans="1:36" ht="14.25">
      <c r="A48">
        <v>1975</v>
      </c>
      <c r="B48">
        <v>4</v>
      </c>
      <c r="C48">
        <v>39.718249999999998</v>
      </c>
      <c r="D48" s="6">
        <v>2015</v>
      </c>
      <c r="E48" s="369">
        <v>21.392499999999998</v>
      </c>
      <c r="F48" s="369">
        <v>28.515000000000001</v>
      </c>
      <c r="G48" s="10">
        <f>F48*60*1.12</f>
        <v>1916.2080000000003</v>
      </c>
      <c r="H48" s="369">
        <v>34.177500000000002</v>
      </c>
      <c r="I48" s="369">
        <v>32.770000000000003</v>
      </c>
      <c r="J48" s="10">
        <f t="shared" si="14"/>
        <v>2202.1440000000007</v>
      </c>
      <c r="K48" s="369">
        <v>39.1325</v>
      </c>
      <c r="L48" s="369">
        <v>43.24</v>
      </c>
      <c r="M48" s="369">
        <v>40.094999999999999</v>
      </c>
      <c r="N48" s="10">
        <f t="shared" ref="N48:N49" si="17">M48*60*1.12</f>
        <v>2694.384</v>
      </c>
      <c r="O48">
        <v>30.37</v>
      </c>
      <c r="P48">
        <v>49.15</v>
      </c>
      <c r="Q48">
        <v>45.83</v>
      </c>
      <c r="R48">
        <v>46.477499999999999</v>
      </c>
      <c r="S48">
        <v>44.49</v>
      </c>
      <c r="T48">
        <v>35.477499999999999</v>
      </c>
      <c r="U48">
        <v>42.982500000000002</v>
      </c>
      <c r="AC48">
        <f t="shared" si="16"/>
        <v>1.4061020515518148</v>
      </c>
      <c r="AD48">
        <v>2015</v>
      </c>
      <c r="AE48">
        <v>32.947423999999998</v>
      </c>
      <c r="AF48">
        <v>55.472678999999999</v>
      </c>
      <c r="AG48">
        <f t="shared" si="10"/>
        <v>22.525255000000001</v>
      </c>
      <c r="AH48">
        <f t="shared" si="12"/>
        <v>0.22525255000000002</v>
      </c>
    </row>
    <row r="49" spans="1:30" ht="14.25">
      <c r="A49">
        <v>1975</v>
      </c>
      <c r="B49">
        <v>5</v>
      </c>
      <c r="C49">
        <v>46.857250000000001</v>
      </c>
      <c r="D49" s="6">
        <v>2016</v>
      </c>
      <c r="E49" s="369">
        <v>30.3260571</v>
      </c>
      <c r="F49" s="369">
        <v>28.485128599999999</v>
      </c>
      <c r="G49" s="10">
        <f>F49*60*1.12</f>
        <v>1914.2006419200002</v>
      </c>
      <c r="H49" s="369">
        <v>46.998128600000001</v>
      </c>
      <c r="I49" s="369">
        <v>48.6523714</v>
      </c>
      <c r="J49" s="10">
        <f t="shared" si="14"/>
        <v>3269.4393580800001</v>
      </c>
      <c r="K49" s="369">
        <v>64.977000000000004</v>
      </c>
      <c r="L49" s="369">
        <v>75.234342900000001</v>
      </c>
      <c r="M49" s="369">
        <v>78.822857099999993</v>
      </c>
      <c r="N49" s="10">
        <f t="shared" si="17"/>
        <v>5296.8959971200002</v>
      </c>
      <c r="O49">
        <v>53.578800000000001</v>
      </c>
      <c r="P49">
        <v>70.805742899999998</v>
      </c>
      <c r="Q49">
        <v>71.609528600000004</v>
      </c>
      <c r="R49">
        <v>72.797057100000004</v>
      </c>
      <c r="S49">
        <v>76.753757100000001</v>
      </c>
      <c r="T49">
        <v>79.792585700000004</v>
      </c>
      <c r="U49">
        <v>72.688157099999998</v>
      </c>
      <c r="AC49">
        <f t="shared" si="16"/>
        <v>2.7671581970670829</v>
      </c>
      <c r="AD49">
        <v>2016</v>
      </c>
    </row>
    <row r="50" spans="1:30">
      <c r="A50">
        <v>1975</v>
      </c>
      <c r="B50">
        <v>6</v>
      </c>
      <c r="C50">
        <v>51.27375</v>
      </c>
    </row>
    <row r="51" spans="1:30">
      <c r="A51">
        <v>1975</v>
      </c>
      <c r="B51">
        <v>7</v>
      </c>
      <c r="C51">
        <v>50.547750000000001</v>
      </c>
    </row>
    <row r="52" spans="1:30">
      <c r="A52">
        <v>1975</v>
      </c>
      <c r="B52">
        <v>8</v>
      </c>
      <c r="C52">
        <v>51.183</v>
      </c>
    </row>
    <row r="53" spans="1:30">
      <c r="A53">
        <v>1975</v>
      </c>
      <c r="B53">
        <v>9</v>
      </c>
      <c r="C53">
        <v>43.862499999999997</v>
      </c>
    </row>
    <row r="54" spans="1:30">
      <c r="A54">
        <v>1975</v>
      </c>
      <c r="B54">
        <v>10</v>
      </c>
      <c r="C54">
        <v>45.223750000000003</v>
      </c>
    </row>
    <row r="55" spans="1:30">
      <c r="A55">
        <v>1975</v>
      </c>
      <c r="B55">
        <v>11</v>
      </c>
      <c r="C55">
        <v>46.826999999999998</v>
      </c>
      <c r="D55" s="6" t="s">
        <v>70</v>
      </c>
      <c r="E55">
        <f>AVERAGE(E5:E39)</f>
        <v>25.076901548571424</v>
      </c>
      <c r="F55">
        <f t="shared" ref="F55:L55" si="18">AVERAGE(F5:F41)</f>
        <v>26.464580205405404</v>
      </c>
      <c r="G55">
        <f t="shared" si="18"/>
        <v>1778.4197898032435</v>
      </c>
      <c r="H55">
        <f t="shared" si="18"/>
        <v>34.077359937837834</v>
      </c>
      <c r="I55">
        <f t="shared" si="18"/>
        <v>38.061581559459469</v>
      </c>
      <c r="J55">
        <f t="shared" si="18"/>
        <v>2557.738280795676</v>
      </c>
      <c r="K55">
        <f t="shared" si="18"/>
        <v>41.727950256756756</v>
      </c>
      <c r="L55">
        <f t="shared" si="18"/>
        <v>44.265740116216215</v>
      </c>
      <c r="M55" s="6">
        <f>AVERAGE(M5:M41)</f>
        <v>44.049159321621623</v>
      </c>
      <c r="N55" s="6">
        <f>AVERAGE(N5:N41)</f>
        <v>2960.1035064129728</v>
      </c>
      <c r="O55">
        <f t="shared" ref="O55:T55" si="19">AVERAGE(O5:O40)</f>
        <v>39.58938546571428</v>
      </c>
      <c r="P55">
        <f t="shared" si="19"/>
        <v>40.86790300571429</v>
      </c>
      <c r="Q55">
        <f t="shared" si="19"/>
        <v>41.69460430285713</v>
      </c>
      <c r="R55">
        <f t="shared" si="19"/>
        <v>42.513827931428573</v>
      </c>
      <c r="S55">
        <f t="shared" si="19"/>
        <v>42.272162011428577</v>
      </c>
      <c r="T55">
        <f t="shared" si="19"/>
        <v>40.584796285714283</v>
      </c>
      <c r="U55" s="21" t="s">
        <v>67</v>
      </c>
      <c r="V55" s="6">
        <f t="shared" ref="V55:AA55" si="20">AVERAGE(V5:V41)</f>
        <v>21.255791827978385</v>
      </c>
      <c r="W55" s="6">
        <f t="shared" si="20"/>
        <v>23.80648684733579</v>
      </c>
      <c r="X55" s="6">
        <f t="shared" si="20"/>
        <v>51.485812535740536</v>
      </c>
      <c r="Y55">
        <f t="shared" si="20"/>
        <v>57.664110040029421</v>
      </c>
      <c r="Z55" s="11">
        <f t="shared" si="20"/>
        <v>0.38905427958486882</v>
      </c>
      <c r="AA55" s="11">
        <f t="shared" si="20"/>
        <v>-27.120945720415133</v>
      </c>
    </row>
    <row r="56" spans="1:30">
      <c r="A56">
        <v>1975</v>
      </c>
      <c r="B56">
        <v>12</v>
      </c>
      <c r="C56">
        <v>47.19</v>
      </c>
      <c r="D56" s="6" t="s">
        <v>69</v>
      </c>
      <c r="E56">
        <f>STDEV(E5:E39)</f>
        <v>7.7056829318286564</v>
      </c>
      <c r="F56">
        <f t="shared" ref="F56:N56" si="21">STDEV(F5:F41)</f>
        <v>8.256175435208732</v>
      </c>
      <c r="G56">
        <f t="shared" si="21"/>
        <v>554.81498924602693</v>
      </c>
      <c r="H56">
        <f t="shared" si="21"/>
        <v>9.23135827790618</v>
      </c>
      <c r="I56">
        <f t="shared" si="21"/>
        <v>10.330524172955551</v>
      </c>
      <c r="J56">
        <f t="shared" si="21"/>
        <v>694.21122442261776</v>
      </c>
      <c r="K56">
        <f t="shared" si="21"/>
        <v>12.035173287292487</v>
      </c>
      <c r="L56">
        <f t="shared" si="21"/>
        <v>13.974946264719787</v>
      </c>
      <c r="M56" s="6">
        <f t="shared" si="21"/>
        <v>14.579638254601633</v>
      </c>
      <c r="N56" s="6">
        <f t="shared" si="21"/>
        <v>979.75169070922902</v>
      </c>
      <c r="O56">
        <f t="shared" ref="O56:T56" si="22">STDEV(O5:O40)</f>
        <v>12.274046402242643</v>
      </c>
      <c r="P56">
        <f t="shared" si="22"/>
        <v>10.957181936639937</v>
      </c>
      <c r="Q56">
        <f t="shared" si="22"/>
        <v>11.911228513914679</v>
      </c>
      <c r="R56">
        <f t="shared" si="22"/>
        <v>11.202487261724324</v>
      </c>
      <c r="S56">
        <f t="shared" si="22"/>
        <v>12.710979192981785</v>
      </c>
      <c r="T56">
        <f t="shared" si="22"/>
        <v>12.025680971986541</v>
      </c>
      <c r="U56" s="21" t="s">
        <v>69</v>
      </c>
      <c r="V56">
        <f t="shared" ref="V56:AA56" si="23">STDEV(V5:V41)</f>
        <v>24.08458298650779</v>
      </c>
      <c r="W56">
        <f t="shared" si="23"/>
        <v>26.974732944888729</v>
      </c>
      <c r="X56">
        <f t="shared" si="23"/>
        <v>38.824418817204538</v>
      </c>
      <c r="Y56">
        <f t="shared" si="23"/>
        <v>43.483349075269054</v>
      </c>
      <c r="Z56">
        <f t="shared" si="23"/>
        <v>16.859208090555455</v>
      </c>
      <c r="AA56">
        <f t="shared" si="23"/>
        <v>16.859208090555462</v>
      </c>
    </row>
    <row r="57" spans="1:30">
      <c r="A57">
        <v>1975</v>
      </c>
      <c r="B57">
        <v>13</v>
      </c>
      <c r="C57">
        <v>48.732750000000003</v>
      </c>
    </row>
    <row r="58" spans="1:30">
      <c r="A58">
        <v>1975</v>
      </c>
      <c r="B58">
        <v>14</v>
      </c>
      <c r="C58">
        <v>47.915999999999997</v>
      </c>
    </row>
    <row r="59" spans="1:30">
      <c r="A59">
        <v>1976</v>
      </c>
      <c r="B59">
        <v>1</v>
      </c>
      <c r="C59">
        <v>25.440249999999999</v>
      </c>
    </row>
    <row r="60" spans="1:30">
      <c r="A60">
        <v>1976</v>
      </c>
      <c r="B60">
        <v>2</v>
      </c>
      <c r="C60">
        <v>23.262250000000002</v>
      </c>
    </row>
    <row r="61" spans="1:30">
      <c r="A61">
        <v>1976</v>
      </c>
      <c r="B61">
        <v>3</v>
      </c>
      <c r="C61">
        <v>27.497250000000001</v>
      </c>
    </row>
    <row r="62" spans="1:30">
      <c r="A62">
        <v>1976</v>
      </c>
      <c r="B62">
        <v>4</v>
      </c>
      <c r="C62">
        <v>32.064999999999998</v>
      </c>
    </row>
    <row r="63" spans="1:30">
      <c r="A63">
        <v>1976</v>
      </c>
      <c r="B63">
        <v>5</v>
      </c>
      <c r="C63">
        <v>40.111499999999999</v>
      </c>
    </row>
    <row r="64" spans="1:30">
      <c r="A64">
        <v>1976</v>
      </c>
      <c r="B64">
        <v>6</v>
      </c>
      <c r="C64">
        <v>44.588500000000003</v>
      </c>
    </row>
    <row r="65" spans="1:35">
      <c r="A65">
        <v>1976</v>
      </c>
      <c r="B65">
        <v>7</v>
      </c>
      <c r="C65">
        <v>46.736249999999998</v>
      </c>
    </row>
    <row r="66" spans="1:35">
      <c r="A66">
        <v>1976</v>
      </c>
      <c r="B66">
        <v>8</v>
      </c>
      <c r="C66">
        <v>39.960250000000002</v>
      </c>
    </row>
    <row r="67" spans="1:35">
      <c r="A67">
        <v>1976</v>
      </c>
      <c r="B67">
        <v>9</v>
      </c>
      <c r="C67">
        <v>39.506500000000003</v>
      </c>
    </row>
    <row r="68" spans="1:35">
      <c r="A68">
        <v>1976</v>
      </c>
      <c r="B68">
        <v>10</v>
      </c>
      <c r="C68">
        <v>37.90325</v>
      </c>
    </row>
    <row r="69" spans="1:35" ht="45">
      <c r="A69">
        <v>1976</v>
      </c>
      <c r="B69">
        <v>11</v>
      </c>
      <c r="C69">
        <v>39.294750000000001</v>
      </c>
      <c r="AE69" s="271" t="s">
        <v>26</v>
      </c>
    </row>
    <row r="70" spans="1:35">
      <c r="A70">
        <v>1976</v>
      </c>
      <c r="B70">
        <v>12</v>
      </c>
      <c r="C70">
        <v>39.234250000000003</v>
      </c>
    </row>
    <row r="71" spans="1:35">
      <c r="A71">
        <v>1976</v>
      </c>
      <c r="B71">
        <v>13</v>
      </c>
      <c r="C71">
        <v>46.070749999999997</v>
      </c>
    </row>
    <row r="72" spans="1:35">
      <c r="A72">
        <v>1976</v>
      </c>
      <c r="B72">
        <v>14</v>
      </c>
      <c r="C72">
        <v>43.015500000000003</v>
      </c>
      <c r="AD72" s="6"/>
      <c r="AE72" s="6" t="s">
        <v>330</v>
      </c>
      <c r="AF72" s="6" t="s">
        <v>330</v>
      </c>
      <c r="AG72" s="6" t="s">
        <v>331</v>
      </c>
      <c r="AH72" s="6" t="s">
        <v>331</v>
      </c>
      <c r="AI72" s="6"/>
    </row>
    <row r="73" spans="1:35">
      <c r="A73">
        <v>1977</v>
      </c>
      <c r="B73">
        <v>1</v>
      </c>
      <c r="C73">
        <v>15.609</v>
      </c>
      <c r="AD73" s="6"/>
      <c r="AE73" s="6" t="s">
        <v>328</v>
      </c>
      <c r="AF73" s="6" t="s">
        <v>329</v>
      </c>
      <c r="AG73" s="6" t="s">
        <v>328</v>
      </c>
      <c r="AH73" s="6" t="s">
        <v>329</v>
      </c>
      <c r="AI73" s="6"/>
    </row>
    <row r="74" spans="1:35">
      <c r="A74">
        <v>1977</v>
      </c>
      <c r="B74">
        <v>2</v>
      </c>
      <c r="C74">
        <v>16.97025</v>
      </c>
      <c r="AD74" s="6" t="s">
        <v>327</v>
      </c>
      <c r="AE74" s="6" t="s">
        <v>3</v>
      </c>
      <c r="AF74" s="6" t="s">
        <v>3</v>
      </c>
      <c r="AG74" s="6" t="s">
        <v>4</v>
      </c>
      <c r="AH74" s="6" t="s">
        <v>4</v>
      </c>
      <c r="AI74" s="6" t="s">
        <v>26</v>
      </c>
    </row>
    <row r="75" spans="1:35">
      <c r="A75">
        <v>1977</v>
      </c>
      <c r="B75">
        <v>3</v>
      </c>
      <c r="C75">
        <v>26.861999999999998</v>
      </c>
      <c r="AD75">
        <v>1971</v>
      </c>
      <c r="AE75">
        <v>36.725000000000001</v>
      </c>
      <c r="AF75">
        <v>52.663649999999997</v>
      </c>
      <c r="AG75">
        <v>37.424999999999997</v>
      </c>
      <c r="AH75">
        <v>53.667450000000002</v>
      </c>
      <c r="AI75">
        <f>((AH75-AF75)/100)*100</f>
        <v>1.0038000000000054</v>
      </c>
    </row>
    <row r="76" spans="1:35">
      <c r="A76">
        <v>1977</v>
      </c>
      <c r="B76">
        <v>4</v>
      </c>
      <c r="C76">
        <v>28.1325</v>
      </c>
      <c r="AD76">
        <v>1972</v>
      </c>
      <c r="AE76">
        <v>27.95</v>
      </c>
      <c r="AF76">
        <v>40.080300000000001</v>
      </c>
      <c r="AG76">
        <v>21.84</v>
      </c>
      <c r="AH76">
        <v>31.318560000000002</v>
      </c>
      <c r="AI76">
        <f t="shared" ref="AI76:AI118" si="24">((AH76-AF76)/100)*100</f>
        <v>-8.7617399999999996</v>
      </c>
    </row>
    <row r="77" spans="1:35">
      <c r="A77">
        <v>1977</v>
      </c>
      <c r="B77">
        <v>5</v>
      </c>
      <c r="C77">
        <v>28.737500000000001</v>
      </c>
      <c r="AD77">
        <v>1974</v>
      </c>
      <c r="AE77">
        <v>16.546749999999999</v>
      </c>
      <c r="AF77">
        <v>23.728039500000001</v>
      </c>
      <c r="AG77">
        <v>27.79975</v>
      </c>
      <c r="AH77">
        <v>39.864842000000003</v>
      </c>
      <c r="AI77">
        <f t="shared" si="24"/>
        <v>16.136802500000002</v>
      </c>
    </row>
    <row r="78" spans="1:35" ht="14.25">
      <c r="A78">
        <v>1977</v>
      </c>
      <c r="B78">
        <v>6</v>
      </c>
      <c r="C78">
        <v>29.493749999999999</v>
      </c>
      <c r="H78" s="5"/>
      <c r="I78" s="5"/>
      <c r="J78" s="5"/>
      <c r="L78" s="5"/>
      <c r="O78" s="5"/>
      <c r="AD78">
        <v>1975</v>
      </c>
      <c r="AE78">
        <v>26.861999999999998</v>
      </c>
      <c r="AF78">
        <v>38.520108</v>
      </c>
      <c r="AG78">
        <v>50.547750000000001</v>
      </c>
      <c r="AH78">
        <v>72.485473999999996</v>
      </c>
      <c r="AI78">
        <f t="shared" si="24"/>
        <v>33.965365999999996</v>
      </c>
    </row>
    <row r="79" spans="1:35" ht="14.25">
      <c r="A79">
        <v>1977</v>
      </c>
      <c r="B79">
        <v>7</v>
      </c>
      <c r="C79">
        <v>28.828250000000001</v>
      </c>
      <c r="I79" s="5"/>
      <c r="J79" s="5"/>
      <c r="K79" s="5"/>
      <c r="L79" s="5"/>
      <c r="M79" s="5"/>
      <c r="N79" s="5"/>
      <c r="AD79">
        <v>1976</v>
      </c>
      <c r="AE79">
        <v>23.262250000000002</v>
      </c>
      <c r="AF79">
        <v>33.3580665</v>
      </c>
      <c r="AG79">
        <v>46.736249999999998</v>
      </c>
      <c r="AH79">
        <v>67.019783000000004</v>
      </c>
      <c r="AI79">
        <f t="shared" si="24"/>
        <v>33.661716500000004</v>
      </c>
    </row>
    <row r="80" spans="1:35" ht="14.25">
      <c r="A80">
        <v>1977</v>
      </c>
      <c r="B80">
        <v>8</v>
      </c>
      <c r="C80">
        <v>26.075500000000002</v>
      </c>
      <c r="I80" s="5"/>
      <c r="J80" s="5"/>
      <c r="K80" s="5"/>
      <c r="L80" s="5"/>
      <c r="M80" s="5"/>
      <c r="N80" s="5"/>
      <c r="AD80">
        <v>1977</v>
      </c>
      <c r="AE80">
        <v>16.97025</v>
      </c>
      <c r="AF80">
        <v>24.335338499999999</v>
      </c>
      <c r="AG80">
        <v>28.828250000000001</v>
      </c>
      <c r="AH80">
        <v>41.339711000000001</v>
      </c>
      <c r="AI80">
        <f t="shared" si="24"/>
        <v>17.004372500000002</v>
      </c>
    </row>
    <row r="81" spans="1:35" ht="14.25">
      <c r="A81">
        <v>1977</v>
      </c>
      <c r="B81">
        <v>9</v>
      </c>
      <c r="C81">
        <v>31.762499999999999</v>
      </c>
      <c r="I81" s="5"/>
      <c r="J81" s="5"/>
      <c r="K81" s="5"/>
      <c r="L81" s="5"/>
      <c r="M81" s="5"/>
      <c r="N81" s="5"/>
      <c r="AD81">
        <v>1978</v>
      </c>
      <c r="AE81">
        <v>20.721250000000001</v>
      </c>
      <c r="AF81">
        <v>29.7142725</v>
      </c>
      <c r="AG81">
        <v>38.568750000000001</v>
      </c>
      <c r="AH81">
        <v>55.307588000000003</v>
      </c>
      <c r="AI81">
        <f t="shared" si="24"/>
        <v>25.593315500000003</v>
      </c>
    </row>
    <row r="82" spans="1:35" ht="14.25">
      <c r="A82">
        <v>1977</v>
      </c>
      <c r="B82">
        <v>10</v>
      </c>
      <c r="C82">
        <v>30.673500000000001</v>
      </c>
      <c r="I82" s="5"/>
      <c r="J82" s="5"/>
      <c r="K82" s="5"/>
      <c r="L82" s="5"/>
      <c r="M82" s="5"/>
      <c r="N82" s="5"/>
      <c r="AD82">
        <v>1979</v>
      </c>
      <c r="AE82">
        <v>37.674999999999997</v>
      </c>
      <c r="AF82">
        <v>41.312040000000003</v>
      </c>
      <c r="AG82">
        <v>39.582500000000003</v>
      </c>
      <c r="AH82">
        <v>45.7059</v>
      </c>
      <c r="AI82">
        <f t="shared" si="24"/>
        <v>4.3938599999999965</v>
      </c>
    </row>
    <row r="83" spans="1:35" ht="14.25">
      <c r="A83">
        <v>1977</v>
      </c>
      <c r="B83">
        <v>11</v>
      </c>
      <c r="C83">
        <v>33.154000000000003</v>
      </c>
      <c r="I83" s="5"/>
      <c r="J83" s="5"/>
      <c r="K83" s="5"/>
      <c r="L83" s="5"/>
      <c r="M83" s="5"/>
      <c r="N83" s="5"/>
      <c r="AD83">
        <v>1980</v>
      </c>
      <c r="AE83">
        <v>20.842500000000001</v>
      </c>
      <c r="AF83">
        <v>24.123750000000001</v>
      </c>
      <c r="AG83">
        <v>55.297499999999999</v>
      </c>
      <c r="AH83">
        <v>71.604585</v>
      </c>
      <c r="AI83">
        <f t="shared" si="24"/>
        <v>47.480834999999999</v>
      </c>
    </row>
    <row r="84" spans="1:35" ht="14.25">
      <c r="A84">
        <v>1977</v>
      </c>
      <c r="B84">
        <v>12</v>
      </c>
      <c r="C84">
        <v>30.0685</v>
      </c>
      <c r="I84" s="5"/>
      <c r="J84" s="5"/>
      <c r="K84" s="5"/>
      <c r="L84" s="5"/>
      <c r="M84" s="5"/>
      <c r="N84" s="5"/>
      <c r="AD84">
        <v>1981</v>
      </c>
      <c r="AE84">
        <v>19.5425</v>
      </c>
      <c r="AF84">
        <v>23.926649999999999</v>
      </c>
      <c r="AG84">
        <v>38.782499999999999</v>
      </c>
      <c r="AH84">
        <v>62.148899999999998</v>
      </c>
      <c r="AI84">
        <f t="shared" si="24"/>
        <v>38.222250000000003</v>
      </c>
    </row>
    <row r="85" spans="1:35" ht="14.25">
      <c r="A85">
        <v>1977</v>
      </c>
      <c r="B85">
        <v>13</v>
      </c>
      <c r="C85">
        <v>25.893999999999998</v>
      </c>
      <c r="I85" s="5"/>
      <c r="J85" s="5"/>
      <c r="K85" s="5"/>
      <c r="L85" s="5"/>
      <c r="M85" s="5"/>
      <c r="N85" s="5"/>
      <c r="AD85">
        <v>1982</v>
      </c>
      <c r="AE85">
        <v>27.497499999999999</v>
      </c>
      <c r="AF85">
        <v>34.967865000000003</v>
      </c>
      <c r="AG85">
        <v>27.8</v>
      </c>
      <c r="AH85">
        <v>46.161945000000003</v>
      </c>
      <c r="AI85">
        <f t="shared" si="24"/>
        <v>11.19408</v>
      </c>
    </row>
    <row r="86" spans="1:35" ht="14.25">
      <c r="A86">
        <v>1977</v>
      </c>
      <c r="B86">
        <v>14</v>
      </c>
      <c r="C86">
        <v>34.636249999999997</v>
      </c>
      <c r="I86" s="5"/>
      <c r="J86" s="5"/>
      <c r="K86" s="5"/>
      <c r="L86" s="5"/>
      <c r="M86" s="5"/>
      <c r="N86" s="5"/>
      <c r="AD86">
        <v>1983</v>
      </c>
      <c r="AE86">
        <v>38.537500000000001</v>
      </c>
      <c r="AF86">
        <v>41.869554200000003</v>
      </c>
      <c r="AG86">
        <v>37.417499999999997</v>
      </c>
      <c r="AH86">
        <v>55.697069999999997</v>
      </c>
      <c r="AI86">
        <f t="shared" si="24"/>
        <v>13.827515799999993</v>
      </c>
    </row>
    <row r="87" spans="1:35" ht="14.25">
      <c r="A87">
        <v>1978</v>
      </c>
      <c r="B87">
        <v>1</v>
      </c>
      <c r="C87">
        <v>20.721250000000001</v>
      </c>
      <c r="I87" s="5"/>
      <c r="J87" s="5"/>
      <c r="K87" s="5"/>
      <c r="L87" s="5"/>
      <c r="M87" s="5"/>
      <c r="N87" s="5"/>
      <c r="AD87">
        <v>1984</v>
      </c>
      <c r="AE87">
        <v>33.365000000000002</v>
      </c>
      <c r="AF87">
        <v>39.931260000000002</v>
      </c>
      <c r="AG87">
        <v>40.35</v>
      </c>
      <c r="AH87">
        <v>60.904020000000003</v>
      </c>
      <c r="AI87">
        <f t="shared" si="24"/>
        <v>20.972760000000001</v>
      </c>
    </row>
    <row r="88" spans="1:35" ht="14.25">
      <c r="A88">
        <v>1978</v>
      </c>
      <c r="B88">
        <v>2</v>
      </c>
      <c r="C88">
        <v>20.721250000000001</v>
      </c>
      <c r="I88" s="5"/>
      <c r="J88" s="5"/>
      <c r="K88" s="5"/>
      <c r="L88" s="5"/>
      <c r="M88" s="5"/>
      <c r="N88" s="5"/>
      <c r="AD88">
        <v>1985</v>
      </c>
      <c r="AE88">
        <v>20.4175</v>
      </c>
      <c r="AF88">
        <v>23.357970000000002</v>
      </c>
      <c r="AG88">
        <v>30.22</v>
      </c>
      <c r="AH88">
        <v>48.509475000000002</v>
      </c>
      <c r="AI88">
        <f t="shared" si="24"/>
        <v>25.151505</v>
      </c>
    </row>
    <row r="89" spans="1:35" ht="14.25">
      <c r="A89">
        <v>1978</v>
      </c>
      <c r="B89">
        <v>3</v>
      </c>
      <c r="C89">
        <v>26.28725</v>
      </c>
      <c r="I89" s="5"/>
      <c r="J89" s="5"/>
      <c r="K89" s="5"/>
      <c r="L89" s="5"/>
      <c r="M89" s="5"/>
      <c r="N89" s="5"/>
      <c r="AD89">
        <v>1986</v>
      </c>
      <c r="AE89">
        <v>40.3825</v>
      </c>
      <c r="AF89">
        <v>57.908504999999998</v>
      </c>
      <c r="AG89">
        <v>46.01</v>
      </c>
      <c r="AH89">
        <v>65.978340000000003</v>
      </c>
      <c r="AI89">
        <f t="shared" si="24"/>
        <v>8.0698350000000048</v>
      </c>
    </row>
    <row r="90" spans="1:35" ht="14.25">
      <c r="A90">
        <v>1978</v>
      </c>
      <c r="B90">
        <v>4</v>
      </c>
      <c r="C90">
        <v>33.637999999999998</v>
      </c>
      <c r="I90" s="5"/>
      <c r="J90" s="5"/>
      <c r="K90" s="5"/>
      <c r="L90" s="5"/>
      <c r="M90" s="5"/>
      <c r="N90" s="5"/>
      <c r="AD90">
        <v>1987</v>
      </c>
      <c r="AE90">
        <v>30.4925</v>
      </c>
      <c r="AF90">
        <v>43.726244999999999</v>
      </c>
      <c r="AG90">
        <v>41.502499999999998</v>
      </c>
      <c r="AH90">
        <v>59.514584999999997</v>
      </c>
      <c r="AI90">
        <f t="shared" si="24"/>
        <v>15.788339999999998</v>
      </c>
    </row>
    <row r="91" spans="1:35" ht="14.25">
      <c r="A91">
        <v>1978</v>
      </c>
      <c r="B91">
        <v>5</v>
      </c>
      <c r="C91">
        <v>39.688000000000002</v>
      </c>
      <c r="I91" s="5"/>
      <c r="J91" s="5"/>
      <c r="K91" s="5"/>
      <c r="L91" s="5"/>
      <c r="M91" s="5"/>
      <c r="N91" s="5"/>
      <c r="AD91">
        <v>1988</v>
      </c>
      <c r="AE91">
        <v>27.072500000000002</v>
      </c>
      <c r="AF91">
        <v>38.821964999999999</v>
      </c>
      <c r="AG91">
        <v>63.16</v>
      </c>
      <c r="AH91">
        <v>90.571439999999996</v>
      </c>
      <c r="AI91">
        <f t="shared" si="24"/>
        <v>51.749475000000004</v>
      </c>
    </row>
    <row r="92" spans="1:35">
      <c r="A92">
        <v>1978</v>
      </c>
      <c r="B92">
        <v>6</v>
      </c>
      <c r="C92">
        <v>44.346499999999999</v>
      </c>
      <c r="AD92">
        <v>1989</v>
      </c>
      <c r="AE92">
        <v>18.09</v>
      </c>
      <c r="AF92">
        <v>25.94106</v>
      </c>
      <c r="AG92">
        <v>40.322499999999998</v>
      </c>
      <c r="AH92">
        <v>57.822465000000001</v>
      </c>
      <c r="AI92">
        <f t="shared" si="24"/>
        <v>31.881405000000001</v>
      </c>
    </row>
    <row r="93" spans="1:35">
      <c r="A93">
        <v>1978</v>
      </c>
      <c r="B93">
        <v>7</v>
      </c>
      <c r="C93">
        <v>38.568750000000001</v>
      </c>
      <c r="AD93">
        <v>1990</v>
      </c>
      <c r="AE93">
        <v>26.4375</v>
      </c>
      <c r="AF93">
        <v>37.911375</v>
      </c>
      <c r="AG93">
        <v>43.862499999999997</v>
      </c>
      <c r="AH93">
        <v>62.898825000000002</v>
      </c>
      <c r="AI93">
        <f t="shared" si="24"/>
        <v>24.987450000000003</v>
      </c>
    </row>
    <row r="94" spans="1:35">
      <c r="A94">
        <v>1978</v>
      </c>
      <c r="B94">
        <v>8</v>
      </c>
      <c r="C94">
        <v>37.419249999999998</v>
      </c>
      <c r="AD94">
        <v>1991</v>
      </c>
      <c r="AE94">
        <v>22.655000000000001</v>
      </c>
      <c r="AF94">
        <v>29.087040200000001</v>
      </c>
      <c r="AG94">
        <v>29.49</v>
      </c>
      <c r="AH94">
        <v>51.962724999999999</v>
      </c>
      <c r="AI94">
        <f t="shared" si="24"/>
        <v>22.875684799999998</v>
      </c>
    </row>
    <row r="95" spans="1:35">
      <c r="A95">
        <v>1978</v>
      </c>
      <c r="B95">
        <v>9</v>
      </c>
      <c r="C95">
        <v>34.878250000000001</v>
      </c>
      <c r="AD95">
        <v>1992</v>
      </c>
      <c r="AE95">
        <v>17.889849999999999</v>
      </c>
      <c r="AF95">
        <v>25.654044899999999</v>
      </c>
      <c r="AG95">
        <v>38.747225</v>
      </c>
      <c r="AH95">
        <v>55.563521000000001</v>
      </c>
      <c r="AI95">
        <f t="shared" si="24"/>
        <v>29.909476100000003</v>
      </c>
    </row>
    <row r="96" spans="1:35">
      <c r="A96">
        <v>1978</v>
      </c>
      <c r="B96">
        <v>10</v>
      </c>
      <c r="C96">
        <v>39.627499999999998</v>
      </c>
      <c r="AD96">
        <v>1993</v>
      </c>
      <c r="AE96">
        <v>17.15175</v>
      </c>
      <c r="AF96">
        <v>19.987258199999999</v>
      </c>
      <c r="AG96">
        <v>36.318150000000003</v>
      </c>
      <c r="AH96">
        <v>53.509895999999998</v>
      </c>
      <c r="AI96">
        <f t="shared" si="24"/>
        <v>33.522637799999998</v>
      </c>
    </row>
    <row r="97" spans="1:35">
      <c r="A97">
        <v>1978</v>
      </c>
      <c r="B97">
        <v>11</v>
      </c>
      <c r="C97">
        <v>39.536749999999998</v>
      </c>
      <c r="AD97">
        <v>1994</v>
      </c>
      <c r="AE97">
        <v>11.092675</v>
      </c>
      <c r="AF97">
        <v>15.906896</v>
      </c>
      <c r="AG97">
        <v>45.314500000000002</v>
      </c>
      <c r="AH97">
        <v>64.980992999999998</v>
      </c>
      <c r="AI97">
        <f t="shared" si="24"/>
        <v>49.074096999999995</v>
      </c>
    </row>
    <row r="98" spans="1:35">
      <c r="A98">
        <v>1978</v>
      </c>
      <c r="B98">
        <v>12</v>
      </c>
      <c r="C98">
        <v>40.262749999999997</v>
      </c>
      <c r="AD98">
        <v>1995</v>
      </c>
      <c r="AE98">
        <v>29.3863178</v>
      </c>
      <c r="AF98">
        <v>42.139979699999998</v>
      </c>
      <c r="AG98">
        <v>45.956331800000001</v>
      </c>
      <c r="AH98">
        <v>65.901380000000003</v>
      </c>
      <c r="AI98">
        <f t="shared" si="24"/>
        <v>23.761400300000005</v>
      </c>
    </row>
    <row r="99" spans="1:35">
      <c r="A99">
        <v>1978</v>
      </c>
      <c r="B99">
        <v>13</v>
      </c>
      <c r="C99">
        <v>47.40175</v>
      </c>
      <c r="AD99">
        <v>1996</v>
      </c>
      <c r="AE99">
        <v>18.013653699999999</v>
      </c>
      <c r="AF99">
        <v>26.193071499999999</v>
      </c>
      <c r="AG99">
        <v>38.762908000000003</v>
      </c>
      <c r="AH99">
        <v>74.111282000000003</v>
      </c>
      <c r="AI99">
        <f t="shared" si="24"/>
        <v>47.918210500000001</v>
      </c>
    </row>
    <row r="100" spans="1:35">
      <c r="A100">
        <v>1978</v>
      </c>
      <c r="B100">
        <v>14</v>
      </c>
      <c r="C100">
        <v>38.780500000000004</v>
      </c>
      <c r="AD100">
        <v>1997</v>
      </c>
      <c r="AE100">
        <v>18.807725399999999</v>
      </c>
      <c r="AF100">
        <v>28.866251299999998</v>
      </c>
      <c r="AG100">
        <v>53.167639800000003</v>
      </c>
      <c r="AH100">
        <v>83.729668000000004</v>
      </c>
      <c r="AI100">
        <f t="shared" si="24"/>
        <v>54.863416700000002</v>
      </c>
    </row>
    <row r="101" spans="1:35">
      <c r="A101">
        <v>1979</v>
      </c>
      <c r="B101">
        <v>1</v>
      </c>
      <c r="C101">
        <v>42.177500000000002</v>
      </c>
      <c r="AD101">
        <v>1998</v>
      </c>
      <c r="AE101">
        <v>28.463773799999998</v>
      </c>
      <c r="AF101">
        <v>39.7048664</v>
      </c>
      <c r="AG101">
        <v>56.251839099999998</v>
      </c>
      <c r="AH101">
        <v>87.604659999999996</v>
      </c>
      <c r="AI101">
        <f t="shared" si="24"/>
        <v>47.899793599999995</v>
      </c>
    </row>
    <row r="102" spans="1:35">
      <c r="A102">
        <v>1979</v>
      </c>
      <c r="B102">
        <v>2</v>
      </c>
      <c r="C102">
        <v>37.674999999999997</v>
      </c>
      <c r="AD102">
        <v>1999</v>
      </c>
      <c r="AE102">
        <v>19.1843906</v>
      </c>
      <c r="AF102">
        <v>25.9260941</v>
      </c>
      <c r="AG102">
        <v>54.026965199999999</v>
      </c>
      <c r="AH102">
        <v>84.899838000000003</v>
      </c>
      <c r="AI102">
        <f t="shared" si="24"/>
        <v>58.973743899999995</v>
      </c>
    </row>
    <row r="103" spans="1:35">
      <c r="A103">
        <v>1979</v>
      </c>
      <c r="B103">
        <v>3</v>
      </c>
      <c r="C103">
        <v>44.68</v>
      </c>
      <c r="AD103">
        <v>2000</v>
      </c>
      <c r="AE103">
        <v>24.206640199999999</v>
      </c>
      <c r="AF103">
        <v>35.241509299999997</v>
      </c>
      <c r="AG103">
        <v>39.396862200000001</v>
      </c>
      <c r="AH103">
        <v>61.054589</v>
      </c>
      <c r="AI103">
        <f t="shared" si="24"/>
        <v>25.813079700000003</v>
      </c>
    </row>
    <row r="104" spans="1:35">
      <c r="A104">
        <v>1979</v>
      </c>
      <c r="B104">
        <v>4</v>
      </c>
      <c r="C104">
        <v>35.807499999999997</v>
      </c>
      <c r="AD104">
        <v>2001</v>
      </c>
      <c r="AE104">
        <v>27.5221804</v>
      </c>
      <c r="AF104">
        <v>31.409297299999999</v>
      </c>
      <c r="AG104">
        <v>21.164360899999998</v>
      </c>
      <c r="AH104">
        <v>32.996068000000001</v>
      </c>
      <c r="AI104">
        <f t="shared" si="24"/>
        <v>1.5867707000000022</v>
      </c>
    </row>
    <row r="105" spans="1:35">
      <c r="A105">
        <v>1979</v>
      </c>
      <c r="B105">
        <v>5</v>
      </c>
      <c r="C105">
        <v>38.357500000000002</v>
      </c>
      <c r="AD105">
        <v>2002</v>
      </c>
      <c r="AE105">
        <v>36.398688800000002</v>
      </c>
      <c r="AF105">
        <v>40.821400500000003</v>
      </c>
      <c r="AG105">
        <v>43.915607199999997</v>
      </c>
      <c r="AH105">
        <v>66.416807000000006</v>
      </c>
      <c r="AI105">
        <f t="shared" si="24"/>
        <v>25.595406499999999</v>
      </c>
    </row>
    <row r="106" spans="1:35">
      <c r="A106">
        <v>1979</v>
      </c>
      <c r="B106">
        <v>6</v>
      </c>
      <c r="C106">
        <v>42.177500000000002</v>
      </c>
      <c r="AD106">
        <v>2003</v>
      </c>
      <c r="AE106">
        <v>39.633955800000003</v>
      </c>
      <c r="AF106">
        <v>45.455019800000002</v>
      </c>
      <c r="AG106">
        <v>88.329077699999999</v>
      </c>
      <c r="AH106">
        <v>138.66404199999999</v>
      </c>
      <c r="AI106">
        <f>((AH106-AF106)/100)*100</f>
        <v>93.209022199999993</v>
      </c>
    </row>
    <row r="107" spans="1:35">
      <c r="A107">
        <v>1979</v>
      </c>
      <c r="B107">
        <v>7</v>
      </c>
      <c r="C107">
        <v>39.582500000000003</v>
      </c>
      <c r="AD107">
        <v>2004</v>
      </c>
      <c r="AE107">
        <v>20.040624999999999</v>
      </c>
      <c r="AF107">
        <v>27.984507499999999</v>
      </c>
      <c r="AG107">
        <v>60.795121999999999</v>
      </c>
      <c r="AH107">
        <v>102.007182</v>
      </c>
      <c r="AI107">
        <f t="shared" si="24"/>
        <v>74.022674499999994</v>
      </c>
    </row>
    <row r="108" spans="1:35">
      <c r="A108">
        <v>1979</v>
      </c>
      <c r="B108">
        <v>8</v>
      </c>
      <c r="C108">
        <v>35.67</v>
      </c>
      <c r="AD108">
        <v>2005</v>
      </c>
      <c r="AE108">
        <v>23.916775000000001</v>
      </c>
      <c r="AF108">
        <v>32.879244700000001</v>
      </c>
      <c r="AG108">
        <v>42.7795463</v>
      </c>
      <c r="AH108">
        <v>63.877437</v>
      </c>
      <c r="AI108">
        <f t="shared" si="24"/>
        <v>30.998192299999999</v>
      </c>
    </row>
    <row r="109" spans="1:35">
      <c r="A109">
        <v>1979</v>
      </c>
      <c r="B109">
        <v>9</v>
      </c>
      <c r="C109">
        <v>46.045000000000002</v>
      </c>
      <c r="AD109">
        <v>2006</v>
      </c>
      <c r="AE109">
        <v>34.4634754</v>
      </c>
      <c r="AF109">
        <v>35.397792299999999</v>
      </c>
      <c r="AG109">
        <v>40.714831699999998</v>
      </c>
      <c r="AH109">
        <v>65.096721000000002</v>
      </c>
      <c r="AI109">
        <f t="shared" si="24"/>
        <v>29.698928700000003</v>
      </c>
    </row>
    <row r="110" spans="1:35">
      <c r="A110">
        <v>1979</v>
      </c>
      <c r="B110">
        <v>10</v>
      </c>
      <c r="C110">
        <v>32.762500000000003</v>
      </c>
      <c r="AD110">
        <v>2007</v>
      </c>
      <c r="AE110">
        <v>38.729999999999997</v>
      </c>
      <c r="AF110">
        <v>49.738792199999999</v>
      </c>
      <c r="AG110">
        <v>50.31</v>
      </c>
      <c r="AH110">
        <v>71.118216000000004</v>
      </c>
      <c r="AI110">
        <f t="shared" si="24"/>
        <v>21.379423800000005</v>
      </c>
    </row>
    <row r="111" spans="1:35">
      <c r="A111">
        <v>1979</v>
      </c>
      <c r="B111">
        <v>11</v>
      </c>
      <c r="C111">
        <v>38.585000000000001</v>
      </c>
      <c r="AD111">
        <v>2008</v>
      </c>
      <c r="AE111">
        <v>42.282615700000001</v>
      </c>
      <c r="AF111">
        <v>41.264431700000003</v>
      </c>
      <c r="AG111">
        <v>88.324678000000006</v>
      </c>
      <c r="AH111">
        <v>114.14818</v>
      </c>
      <c r="AI111">
        <f t="shared" si="24"/>
        <v>72.883748299999993</v>
      </c>
    </row>
    <row r="112" spans="1:35">
      <c r="A112">
        <v>1979</v>
      </c>
      <c r="B112">
        <v>12</v>
      </c>
      <c r="C112">
        <v>31.987500000000001</v>
      </c>
      <c r="AD112">
        <v>2009</v>
      </c>
      <c r="AE112">
        <v>23.14</v>
      </c>
      <c r="AF112">
        <v>25.007344100000001</v>
      </c>
      <c r="AG112">
        <v>73.034999999999997</v>
      </c>
      <c r="AH112">
        <v>78.495348000000007</v>
      </c>
      <c r="AI112">
        <f t="shared" si="24"/>
        <v>53.488003900000017</v>
      </c>
    </row>
    <row r="113" spans="1:35">
      <c r="A113">
        <v>1979</v>
      </c>
      <c r="B113">
        <v>13</v>
      </c>
      <c r="C113">
        <v>39.765000000000001</v>
      </c>
      <c r="AD113">
        <v>2010</v>
      </c>
      <c r="AE113">
        <v>13.0204874</v>
      </c>
      <c r="AF113">
        <v>18.1897777</v>
      </c>
      <c r="AG113">
        <v>31.3270424</v>
      </c>
      <c r="AH113">
        <v>47.896805000000001</v>
      </c>
      <c r="AI113">
        <f t="shared" si="24"/>
        <v>29.7070273</v>
      </c>
    </row>
    <row r="114" spans="1:35">
      <c r="A114">
        <v>1979</v>
      </c>
      <c r="B114">
        <v>14</v>
      </c>
      <c r="C114">
        <v>45.865000000000002</v>
      </c>
      <c r="AD114">
        <v>2011</v>
      </c>
      <c r="AE114">
        <v>27.515000000000001</v>
      </c>
      <c r="AF114">
        <v>31.4660382</v>
      </c>
      <c r="AG114">
        <v>44.692500000000003</v>
      </c>
      <c r="AH114">
        <v>76.408799999999999</v>
      </c>
      <c r="AI114">
        <f t="shared" si="24"/>
        <v>44.9427618</v>
      </c>
    </row>
    <row r="115" spans="1:35">
      <c r="A115">
        <v>1980</v>
      </c>
      <c r="B115">
        <v>1</v>
      </c>
      <c r="C115">
        <v>18.997499999999999</v>
      </c>
      <c r="AD115">
        <v>2012</v>
      </c>
      <c r="AE115">
        <v>27.074999999999999</v>
      </c>
      <c r="AF115">
        <v>31.049010299999999</v>
      </c>
      <c r="AG115">
        <v>61.225000000000001</v>
      </c>
      <c r="AH115">
        <v>78.285084999999995</v>
      </c>
      <c r="AI115">
        <f t="shared" si="24"/>
        <v>47.236074699999996</v>
      </c>
    </row>
    <row r="116" spans="1:35">
      <c r="A116">
        <v>1980</v>
      </c>
      <c r="B116">
        <v>2</v>
      </c>
      <c r="C116">
        <v>20.842500000000001</v>
      </c>
      <c r="AD116">
        <v>2013</v>
      </c>
      <c r="AE116">
        <v>23.0102197</v>
      </c>
      <c r="AF116">
        <v>27.961082399999999</v>
      </c>
      <c r="AG116">
        <v>39.885410299999997</v>
      </c>
      <c r="AH116">
        <v>56.824084999999997</v>
      </c>
      <c r="AI116">
        <f t="shared" si="24"/>
        <v>28.863002599999998</v>
      </c>
    </row>
    <row r="117" spans="1:35">
      <c r="A117">
        <v>1980</v>
      </c>
      <c r="B117">
        <v>3</v>
      </c>
      <c r="C117">
        <v>28.405000000000001</v>
      </c>
      <c r="AD117">
        <v>2014</v>
      </c>
      <c r="AE117">
        <v>29.798127399999998</v>
      </c>
      <c r="AF117">
        <v>33.978554799999998</v>
      </c>
      <c r="AG117">
        <v>28.236882600000001</v>
      </c>
      <c r="AH117">
        <v>47.108100999999998</v>
      </c>
      <c r="AI117">
        <f t="shared" si="24"/>
        <v>13.1295462</v>
      </c>
    </row>
    <row r="118" spans="1:35">
      <c r="A118">
        <v>1980</v>
      </c>
      <c r="B118">
        <v>4</v>
      </c>
      <c r="C118">
        <v>37.417499999999997</v>
      </c>
      <c r="AD118">
        <v>2015</v>
      </c>
      <c r="AE118">
        <v>28.515000000000001</v>
      </c>
      <c r="AF118">
        <v>32.947423999999998</v>
      </c>
      <c r="AG118">
        <v>40.094999999999999</v>
      </c>
      <c r="AH118">
        <v>55.472678999999999</v>
      </c>
      <c r="AI118">
        <f t="shared" si="24"/>
        <v>22.525255000000001</v>
      </c>
    </row>
    <row r="119" spans="1:35">
      <c r="A119">
        <v>1980</v>
      </c>
      <c r="B119">
        <v>5</v>
      </c>
      <c r="C119">
        <v>52.302500000000002</v>
      </c>
    </row>
    <row r="120" spans="1:35">
      <c r="A120">
        <v>1980</v>
      </c>
      <c r="B120">
        <v>7</v>
      </c>
      <c r="C120">
        <v>55.297499999999999</v>
      </c>
      <c r="AD120" s="6" t="s">
        <v>70</v>
      </c>
      <c r="AE120" s="6">
        <f>AVERAGE(AE74:AE118)</f>
        <v>26.165998343181819</v>
      </c>
      <c r="AF120" s="6">
        <f>AVERAGE(AF74:AF118)</f>
        <v>33.419425984090907</v>
      </c>
      <c r="AG120" s="6">
        <f>AVERAGE(AG74:AG118)</f>
        <v>44.279902959090911</v>
      </c>
      <c r="AH120" s="6">
        <f>AVERAGE(AH74:AH118)</f>
        <v>65.151251500000001</v>
      </c>
      <c r="AI120" s="6">
        <f>AVERAGE(AI74:AI118)</f>
        <v>31.731825515909087</v>
      </c>
    </row>
    <row r="121" spans="1:35">
      <c r="A121">
        <v>1980</v>
      </c>
      <c r="B121">
        <v>8</v>
      </c>
      <c r="C121">
        <v>42.505000000000003</v>
      </c>
      <c r="AD121" s="129" t="s">
        <v>261</v>
      </c>
      <c r="AE121" s="6">
        <f>MIN(AE74:AE118)</f>
        <v>11.092675</v>
      </c>
      <c r="AF121" s="6">
        <f>MIN(AF74:AF118)</f>
        <v>15.906896</v>
      </c>
      <c r="AG121" s="6">
        <f>MIN(AG74:AG118)</f>
        <v>21.164360899999998</v>
      </c>
      <c r="AH121" s="6">
        <f>MIN(AH74:AH118)</f>
        <v>31.318560000000002</v>
      </c>
      <c r="AI121" s="6">
        <f>MIN(AI74:AI118)</f>
        <v>-8.7617399999999996</v>
      </c>
    </row>
    <row r="122" spans="1:35">
      <c r="A122">
        <v>1980</v>
      </c>
      <c r="B122">
        <v>9</v>
      </c>
      <c r="C122">
        <v>47.914999999999999</v>
      </c>
      <c r="AD122" s="129" t="s">
        <v>262</v>
      </c>
      <c r="AE122" s="6">
        <f>MAX(AE74:AE118)</f>
        <v>42.282615700000001</v>
      </c>
      <c r="AF122" s="6">
        <f>MAX(AF74:AF118)</f>
        <v>57.908504999999998</v>
      </c>
      <c r="AG122" s="6">
        <f>MAX(AG74:AG118)</f>
        <v>88.329077699999999</v>
      </c>
      <c r="AH122" s="6">
        <f>MAX(AH74:AH118)</f>
        <v>138.66404199999999</v>
      </c>
      <c r="AI122" s="6">
        <f>MAX(AI74:AI118)</f>
        <v>93.209022199999993</v>
      </c>
    </row>
    <row r="123" spans="1:35">
      <c r="A123">
        <v>1980</v>
      </c>
      <c r="B123">
        <v>10</v>
      </c>
      <c r="C123">
        <v>51.092500000000001</v>
      </c>
      <c r="AD123" s="129" t="s">
        <v>332</v>
      </c>
      <c r="AE123" s="6">
        <f>STDEV(AE74:AE118)</f>
        <v>7.8799054986574166</v>
      </c>
      <c r="AF123" s="6">
        <f>STDEV(AF74:AF118)</f>
        <v>9.1756939016694385</v>
      </c>
      <c r="AG123" s="6">
        <f>STDEV(AG74:AG118)</f>
        <v>14.65136144901907</v>
      </c>
      <c r="AH123" s="6">
        <f>STDEV(AH74:AH118)</f>
        <v>20.337952846947214</v>
      </c>
      <c r="AI123" s="6">
        <f>STDEV(AI74:AI118)</f>
        <v>20.587640605555652</v>
      </c>
    </row>
    <row r="124" spans="1:35">
      <c r="A124">
        <v>1980</v>
      </c>
      <c r="B124">
        <v>11</v>
      </c>
      <c r="C124">
        <v>52.994999999999997</v>
      </c>
    </row>
    <row r="125" spans="1:35">
      <c r="A125">
        <v>1980</v>
      </c>
      <c r="B125">
        <v>12</v>
      </c>
      <c r="C125">
        <v>51.667499999999997</v>
      </c>
    </row>
    <row r="126" spans="1:35">
      <c r="A126">
        <v>1980</v>
      </c>
      <c r="B126">
        <v>13</v>
      </c>
      <c r="C126">
        <v>56.292499999999997</v>
      </c>
    </row>
    <row r="127" spans="1:35">
      <c r="A127">
        <v>1980</v>
      </c>
      <c r="B127">
        <v>14</v>
      </c>
      <c r="C127">
        <v>52.06</v>
      </c>
      <c r="X127" s="12" t="s">
        <v>59</v>
      </c>
      <c r="Y127" s="12" t="s">
        <v>59</v>
      </c>
    </row>
    <row r="128" spans="1:35">
      <c r="A128">
        <v>1981</v>
      </c>
      <c r="B128">
        <v>1</v>
      </c>
      <c r="C128">
        <v>21.66</v>
      </c>
      <c r="W128" s="6" t="s">
        <v>79</v>
      </c>
      <c r="X128" s="12" t="s">
        <v>56</v>
      </c>
      <c r="Y128" s="12" t="s">
        <v>56</v>
      </c>
      <c r="AC128" s="12" t="s">
        <v>53</v>
      </c>
      <c r="AE128" s="12" t="s">
        <v>53</v>
      </c>
      <c r="AF128" s="12" t="s">
        <v>53</v>
      </c>
    </row>
    <row r="129" spans="1:32">
      <c r="A129">
        <v>1981</v>
      </c>
      <c r="B129">
        <v>2</v>
      </c>
      <c r="C129">
        <v>19.5425</v>
      </c>
      <c r="T129" s="12" t="s">
        <v>57</v>
      </c>
      <c r="V129" s="6" t="s">
        <v>77</v>
      </c>
      <c r="W129" s="6" t="s">
        <v>78</v>
      </c>
      <c r="X129" s="12" t="s">
        <v>54</v>
      </c>
      <c r="Y129" s="12" t="s">
        <v>54</v>
      </c>
      <c r="AE129" s="16" t="s">
        <v>60</v>
      </c>
      <c r="AF129" s="16" t="s">
        <v>60</v>
      </c>
    </row>
    <row r="130" spans="1:32">
      <c r="A130">
        <v>1981</v>
      </c>
      <c r="B130">
        <v>3</v>
      </c>
      <c r="C130">
        <v>31.704999999999998</v>
      </c>
      <c r="T130" s="12" t="s">
        <v>58</v>
      </c>
      <c r="U130" s="12" t="s">
        <v>76</v>
      </c>
      <c r="V130" s="12" t="s">
        <v>73</v>
      </c>
      <c r="W130" s="12" t="s">
        <v>45</v>
      </c>
      <c r="X130" s="12" t="s">
        <v>45</v>
      </c>
      <c r="Y130" s="12" t="s">
        <v>55</v>
      </c>
      <c r="AC130" s="12" t="s">
        <v>45</v>
      </c>
      <c r="AD130" s="12" t="s">
        <v>55</v>
      </c>
      <c r="AE130" s="12" t="s">
        <v>50</v>
      </c>
      <c r="AF130" s="12" t="s">
        <v>52</v>
      </c>
    </row>
    <row r="131" spans="1:32">
      <c r="A131">
        <v>1981</v>
      </c>
      <c r="B131">
        <v>4</v>
      </c>
      <c r="C131">
        <v>32.277500000000003</v>
      </c>
      <c r="O131" s="15" t="s">
        <v>0</v>
      </c>
      <c r="P131" s="23" t="s">
        <v>80</v>
      </c>
      <c r="Q131" s="23" t="s">
        <v>81</v>
      </c>
      <c r="R131" s="15" t="s">
        <v>0</v>
      </c>
      <c r="S131" s="15" t="s">
        <v>45</v>
      </c>
      <c r="T131" s="15" t="s">
        <v>46</v>
      </c>
      <c r="U131" s="15" t="s">
        <v>75</v>
      </c>
      <c r="V131" s="15" t="s">
        <v>74</v>
      </c>
      <c r="W131" s="15" t="s">
        <v>45</v>
      </c>
      <c r="X131" s="15" t="s">
        <v>48</v>
      </c>
      <c r="Y131" s="15" t="s">
        <v>48</v>
      </c>
      <c r="Z131" s="15" t="s">
        <v>61</v>
      </c>
      <c r="AA131" s="15"/>
      <c r="AB131" s="15" t="s">
        <v>62</v>
      </c>
      <c r="AC131" s="15" t="s">
        <v>49</v>
      </c>
      <c r="AD131" s="15" t="s">
        <v>49</v>
      </c>
      <c r="AE131" s="15" t="s">
        <v>51</v>
      </c>
      <c r="AF131" s="15" t="s">
        <v>51</v>
      </c>
    </row>
    <row r="132" spans="1:32">
      <c r="A132">
        <v>1981</v>
      </c>
      <c r="B132">
        <v>5</v>
      </c>
      <c r="C132">
        <v>34.905000000000001</v>
      </c>
      <c r="O132" s="14">
        <v>1999</v>
      </c>
      <c r="P132">
        <f>(V132/U132)</f>
        <v>0.94784149473684209</v>
      </c>
      <c r="Q132">
        <f>(W132/V132)</f>
        <v>1.2364196240287804</v>
      </c>
      <c r="R132" s="14">
        <v>1999</v>
      </c>
      <c r="S132" s="14">
        <v>40</v>
      </c>
      <c r="T132" s="14">
        <v>73.928591881535993</v>
      </c>
      <c r="U132" s="14">
        <v>57</v>
      </c>
      <c r="V132" s="14">
        <v>54.026965199999999</v>
      </c>
      <c r="W132" s="14">
        <v>66.8</v>
      </c>
      <c r="X132">
        <f t="shared" ref="X132:Y139" si="25">X141*60*1.12</f>
        <v>2083.9888003199999</v>
      </c>
      <c r="Y132" s="14">
        <f t="shared" si="25"/>
        <v>3190.6559999999999</v>
      </c>
      <c r="Z132" s="14">
        <f t="shared" ref="Z132:AB138" si="26">Z141*60*1.12</f>
        <v>2491.9466476800003</v>
      </c>
      <c r="AA132" s="14"/>
      <c r="AB132" s="14">
        <f t="shared" si="26"/>
        <v>3190.6422441600002</v>
      </c>
      <c r="AC132">
        <f t="shared" ref="AC132:AD139" si="27">((X132/1.12/60)*8.18)-S132*0.7</f>
        <v>225.67601765799995</v>
      </c>
      <c r="AD132">
        <f t="shared" si="27"/>
        <v>336.63638568292481</v>
      </c>
      <c r="AE132">
        <f>((Z132/1.12/60)*8.18)-60*0.7</f>
        <v>261.33517229199998</v>
      </c>
      <c r="AF132">
        <f>((AB132/1.12/60)*8.18)-80*0.7</f>
        <v>332.384725554</v>
      </c>
    </row>
    <row r="133" spans="1:32">
      <c r="A133">
        <v>1981</v>
      </c>
      <c r="B133">
        <v>6</v>
      </c>
      <c r="C133">
        <v>37.54</v>
      </c>
      <c r="O133" s="14">
        <v>2000</v>
      </c>
      <c r="P133">
        <f t="shared" ref="P133:P141" si="28">(V133/U133)</f>
        <v>0.69117302105263156</v>
      </c>
      <c r="Q133">
        <f t="shared" ref="Q133:Q141" si="29">(W133/V133)</f>
        <v>1.4087416332359586</v>
      </c>
      <c r="R133" s="14">
        <v>2000</v>
      </c>
      <c r="S133" s="14">
        <v>44</v>
      </c>
      <c r="T133" s="14">
        <v>10.414970424768008</v>
      </c>
      <c r="U133" s="14">
        <v>57</v>
      </c>
      <c r="V133" s="14">
        <v>39.396862200000001</v>
      </c>
      <c r="W133" s="14">
        <v>55.5</v>
      </c>
      <c r="X133">
        <f t="shared" si="25"/>
        <v>2429.58272928</v>
      </c>
      <c r="Y133" s="14">
        <f t="shared" si="25"/>
        <v>1583.232</v>
      </c>
      <c r="Z133" s="14">
        <f t="shared" si="26"/>
        <v>2793.7216607999999</v>
      </c>
      <c r="AA133" s="14"/>
      <c r="AB133" s="14">
        <f t="shared" si="26"/>
        <v>3217.5555014400002</v>
      </c>
      <c r="AC133">
        <f t="shared" si="27"/>
        <v>264.94385008199998</v>
      </c>
      <c r="AD133">
        <f t="shared" si="27"/>
        <v>185.43032070266239</v>
      </c>
      <c r="AE133">
        <f t="shared" ref="AE133:AE139" si="30">((Z133/1.12/60)*8.18)-60*0.7</f>
        <v>298.06909501999996</v>
      </c>
      <c r="AF133">
        <f t="shared" ref="AF133:AF139" si="31">((AB133/1.12/60)*8.18)-80*0.7</f>
        <v>335.66077383599998</v>
      </c>
    </row>
    <row r="134" spans="1:32">
      <c r="A134">
        <v>1981</v>
      </c>
      <c r="B134">
        <v>7</v>
      </c>
      <c r="C134">
        <v>38.782499999999999</v>
      </c>
      <c r="O134" s="14">
        <v>2001</v>
      </c>
      <c r="P134">
        <f t="shared" si="28"/>
        <v>0.37130457719298243</v>
      </c>
      <c r="Q134">
        <f t="shared" si="29"/>
        <v>2.4286110146609721</v>
      </c>
      <c r="R134" s="14">
        <v>2001</v>
      </c>
      <c r="S134" s="14">
        <v>25</v>
      </c>
      <c r="T134" s="14">
        <v>0</v>
      </c>
      <c r="U134" s="14">
        <v>57</v>
      </c>
      <c r="V134" s="14">
        <v>21.164360899999998</v>
      </c>
      <c r="W134" s="14">
        <v>51.4</v>
      </c>
      <c r="X134">
        <f t="shared" si="25"/>
        <v>1845.8949465600001</v>
      </c>
      <c r="Y134" s="14">
        <f t="shared" si="25"/>
        <v>1519.3048012800002</v>
      </c>
      <c r="Z134" s="14">
        <f t="shared" si="26"/>
        <v>1877.3388950400001</v>
      </c>
      <c r="AA134" s="14"/>
      <c r="AB134" s="14">
        <f t="shared" si="26"/>
        <v>1727.0534937600003</v>
      </c>
      <c r="AC134">
        <f t="shared" si="27"/>
        <v>207.19375986399999</v>
      </c>
      <c r="AD134">
        <f t="shared" si="27"/>
        <v>184.939185632</v>
      </c>
      <c r="AE134">
        <f t="shared" si="30"/>
        <v>186.52131192599998</v>
      </c>
      <c r="AF134">
        <f t="shared" si="31"/>
        <v>154.22764254399999</v>
      </c>
    </row>
    <row r="135" spans="1:32">
      <c r="A135">
        <v>1981</v>
      </c>
      <c r="B135">
        <v>8</v>
      </c>
      <c r="C135">
        <v>34.817500000000003</v>
      </c>
      <c r="O135" s="14">
        <v>2002</v>
      </c>
      <c r="P135">
        <f t="shared" si="28"/>
        <v>0.77044924912280699</v>
      </c>
      <c r="Q135">
        <f t="shared" si="29"/>
        <v>1.2583225764893899</v>
      </c>
      <c r="R135" s="14">
        <v>2002</v>
      </c>
      <c r="S135" s="14">
        <v>39</v>
      </c>
      <c r="T135" s="14">
        <v>0</v>
      </c>
      <c r="U135" s="14">
        <v>57</v>
      </c>
      <c r="V135" s="14">
        <v>43.915607199999997</v>
      </c>
      <c r="W135" s="14">
        <v>55.26</v>
      </c>
      <c r="X135">
        <f t="shared" si="25"/>
        <v>3231.85451904</v>
      </c>
      <c r="Y135" s="14">
        <f t="shared" si="25"/>
        <v>3144.95678112</v>
      </c>
      <c r="Z135" s="14">
        <f t="shared" si="26"/>
        <v>2997.5554761600001</v>
      </c>
      <c r="AA135" s="14"/>
      <c r="AB135" s="14">
        <f t="shared" si="26"/>
        <v>2859.3062332800005</v>
      </c>
      <c r="AC135">
        <f t="shared" si="27"/>
        <v>366.10133877599998</v>
      </c>
      <c r="AD135">
        <f t="shared" si="27"/>
        <v>382.82360817799997</v>
      </c>
      <c r="AE135">
        <f t="shared" si="30"/>
        <v>322.88100885400002</v>
      </c>
      <c r="AF135">
        <f t="shared" si="31"/>
        <v>292.05245518199996</v>
      </c>
    </row>
    <row r="136" spans="1:32">
      <c r="A136">
        <v>1981</v>
      </c>
      <c r="B136">
        <v>9</v>
      </c>
      <c r="C136">
        <v>36.784999999999997</v>
      </c>
      <c r="O136" s="14">
        <v>2003</v>
      </c>
      <c r="P136">
        <f t="shared" si="28"/>
        <v>1.549632942105263</v>
      </c>
      <c r="Q136">
        <f t="shared" si="29"/>
        <v>1.0392953531314864</v>
      </c>
      <c r="R136" s="14">
        <v>2003</v>
      </c>
      <c r="S136" s="14">
        <v>56</v>
      </c>
      <c r="T136" s="14">
        <v>65.988220374720015</v>
      </c>
      <c r="U136" s="14">
        <v>57</v>
      </c>
      <c r="V136" s="14">
        <v>88.329077699999999</v>
      </c>
      <c r="W136" s="14">
        <v>91.8</v>
      </c>
      <c r="X136">
        <f t="shared" si="25"/>
        <v>5089.7469504000001</v>
      </c>
      <c r="Y136" s="14">
        <f t="shared" si="25"/>
        <v>5996.1402412799998</v>
      </c>
      <c r="Z136" s="14">
        <f t="shared" si="26"/>
        <v>5089.7469504000001</v>
      </c>
      <c r="AA136" s="14"/>
      <c r="AB136" s="14">
        <f t="shared" si="26"/>
        <v>5996.1402412799998</v>
      </c>
      <c r="AC136">
        <f t="shared" si="27"/>
        <v>580.35550675999991</v>
      </c>
      <c r="AD136">
        <f t="shared" si="27"/>
        <v>683.69555486969591</v>
      </c>
      <c r="AE136">
        <f t="shared" si="30"/>
        <v>577.55550675999996</v>
      </c>
      <c r="AF136">
        <f t="shared" si="31"/>
        <v>673.88730913199993</v>
      </c>
    </row>
    <row r="137" spans="1:32">
      <c r="A137">
        <v>1981</v>
      </c>
      <c r="B137">
        <v>10</v>
      </c>
      <c r="C137">
        <v>33.637500000000003</v>
      </c>
      <c r="O137" s="14">
        <v>2004</v>
      </c>
      <c r="P137">
        <f t="shared" si="28"/>
        <v>1.0649122807017544</v>
      </c>
      <c r="Q137">
        <f t="shared" si="29"/>
        <v>0.71993410214168041</v>
      </c>
      <c r="R137" s="14">
        <v>2004</v>
      </c>
      <c r="S137" s="14">
        <v>20</v>
      </c>
      <c r="T137" s="14">
        <v>79.340352000000024</v>
      </c>
      <c r="U137" s="14">
        <v>57</v>
      </c>
      <c r="V137" s="14">
        <v>60.7</v>
      </c>
      <c r="W137" s="14">
        <v>43.7</v>
      </c>
      <c r="X137">
        <f t="shared" si="25"/>
        <v>1935.3600000000001</v>
      </c>
      <c r="Y137" s="14">
        <f t="shared" si="25"/>
        <v>3763.2000000000003</v>
      </c>
      <c r="Z137" s="14">
        <f t="shared" si="26"/>
        <v>3608.6400000000003</v>
      </c>
      <c r="AA137" s="14"/>
      <c r="AB137" s="14">
        <f t="shared" si="26"/>
        <v>3763.2000000000003</v>
      </c>
      <c r="AC137">
        <f t="shared" si="27"/>
        <v>221.584</v>
      </c>
      <c r="AD137">
        <f t="shared" si="27"/>
        <v>402.54175359999999</v>
      </c>
      <c r="AE137">
        <f t="shared" si="30"/>
        <v>397.26600000000002</v>
      </c>
      <c r="AF137">
        <f t="shared" si="31"/>
        <v>402.08</v>
      </c>
    </row>
    <row r="138" spans="1:32">
      <c r="A138">
        <v>1981</v>
      </c>
      <c r="B138">
        <v>11</v>
      </c>
      <c r="C138">
        <v>40.777500000000003</v>
      </c>
      <c r="O138" s="14">
        <v>2005</v>
      </c>
      <c r="P138">
        <f t="shared" si="28"/>
        <v>0.7505183561403509</v>
      </c>
      <c r="Q138">
        <f t="shared" si="29"/>
        <v>1.2389098198547281</v>
      </c>
      <c r="R138" s="14">
        <v>2005</v>
      </c>
      <c r="S138" s="14">
        <v>40</v>
      </c>
      <c r="T138" s="14">
        <v>30.387040024320015</v>
      </c>
      <c r="U138" s="14">
        <v>57</v>
      </c>
      <c r="V138" s="14">
        <v>42.7795463</v>
      </c>
      <c r="W138" s="14">
        <v>53</v>
      </c>
      <c r="X138">
        <f t="shared" si="25"/>
        <v>2239.7760000000003</v>
      </c>
      <c r="Y138" s="14">
        <f t="shared" si="25"/>
        <v>2239.7760000000003</v>
      </c>
      <c r="Z138" s="14">
        <f t="shared" si="26"/>
        <v>2561.5569033600004</v>
      </c>
      <c r="AA138" s="14"/>
      <c r="AB138" s="14">
        <f t="shared" si="26"/>
        <v>2607.0887068800002</v>
      </c>
      <c r="AC138">
        <f t="shared" si="27"/>
        <v>244.63940000000002</v>
      </c>
      <c r="AD138">
        <f t="shared" si="27"/>
        <v>251.36847198297602</v>
      </c>
      <c r="AE138">
        <f t="shared" si="30"/>
        <v>269.80856353399997</v>
      </c>
      <c r="AF138">
        <f t="shared" si="31"/>
        <v>261.350976522</v>
      </c>
    </row>
    <row r="139" spans="1:32">
      <c r="A139">
        <v>1981</v>
      </c>
      <c r="B139">
        <v>12</v>
      </c>
      <c r="C139">
        <v>36.422499999999999</v>
      </c>
      <c r="O139" s="14">
        <v>2006</v>
      </c>
      <c r="P139">
        <f t="shared" si="28"/>
        <v>0.71421052631578952</v>
      </c>
      <c r="Q139">
        <f t="shared" si="29"/>
        <v>1.0488823384917711</v>
      </c>
      <c r="R139" s="14">
        <v>2006</v>
      </c>
      <c r="S139" s="14">
        <v>10</v>
      </c>
      <c r="T139" s="14">
        <v>15.45048960000001</v>
      </c>
      <c r="U139" s="14">
        <v>57</v>
      </c>
      <c r="V139" s="14">
        <v>40.71</v>
      </c>
      <c r="W139" s="14">
        <v>42.7</v>
      </c>
      <c r="X139">
        <f t="shared" si="25"/>
        <v>2584.5120000000002</v>
      </c>
      <c r="Y139" s="14">
        <f t="shared" si="25"/>
        <v>2584.5120000000002</v>
      </c>
      <c r="Z139" s="14">
        <f>Z148*60*1.12</f>
        <v>2272.7040000000002</v>
      </c>
      <c r="AA139" s="14"/>
      <c r="AB139" s="14">
        <f>AB148*60*1.12</f>
        <v>2707.4880000000003</v>
      </c>
      <c r="AC139">
        <f t="shared" si="27"/>
        <v>307.6028</v>
      </c>
      <c r="AD139">
        <f t="shared" si="27"/>
        <v>303.78745728000001</v>
      </c>
      <c r="AE139">
        <f t="shared" si="30"/>
        <v>234.64760000000001</v>
      </c>
      <c r="AF139">
        <f t="shared" si="31"/>
        <v>273.57220000000001</v>
      </c>
    </row>
    <row r="140" spans="1:32">
      <c r="A140">
        <v>1981</v>
      </c>
      <c r="B140">
        <v>13</v>
      </c>
      <c r="C140">
        <v>36.872500000000002</v>
      </c>
      <c r="O140" s="14">
        <v>2007</v>
      </c>
      <c r="P140">
        <f t="shared" si="28"/>
        <v>0.88263157894736843</v>
      </c>
      <c r="Q140">
        <f t="shared" si="29"/>
        <v>1.1027628702047305</v>
      </c>
      <c r="R140" s="14">
        <v>2007</v>
      </c>
      <c r="S140" s="14"/>
      <c r="T140" s="14"/>
      <c r="U140" s="14">
        <v>57</v>
      </c>
      <c r="V140" s="14">
        <v>50.31</v>
      </c>
      <c r="W140" s="14">
        <v>55.48</v>
      </c>
      <c r="Y140" s="14"/>
      <c r="AC140" s="6">
        <f>AVERAGE(AC132:AC139)</f>
        <v>302.26208414249999</v>
      </c>
      <c r="AD140" s="6">
        <f>AVERAGE(AD132:AD139)</f>
        <v>341.40284224103243</v>
      </c>
      <c r="AE140" s="6">
        <f>AVERAGE(AE132:AE139)</f>
        <v>318.51053229824993</v>
      </c>
      <c r="AF140" s="6">
        <f>AVERAGE(AF132:AF139)</f>
        <v>340.65201034624999</v>
      </c>
    </row>
    <row r="141" spans="1:32">
      <c r="A141">
        <v>1981</v>
      </c>
      <c r="B141">
        <v>14</v>
      </c>
      <c r="C141">
        <v>44.3125</v>
      </c>
      <c r="O141" s="14">
        <v>2008</v>
      </c>
      <c r="P141">
        <f t="shared" si="28"/>
        <v>1.6368421052631579</v>
      </c>
      <c r="Q141">
        <f t="shared" si="29"/>
        <v>0.9648445873526259</v>
      </c>
      <c r="R141" s="14">
        <v>2008</v>
      </c>
      <c r="S141" s="14"/>
      <c r="T141" s="14">
        <v>112</v>
      </c>
      <c r="U141" s="14">
        <v>57</v>
      </c>
      <c r="V141" s="14">
        <v>93.3</v>
      </c>
      <c r="W141" s="14">
        <v>90.02</v>
      </c>
      <c r="X141" s="14">
        <v>31.011738099999999</v>
      </c>
      <c r="Y141" s="14">
        <v>47.48</v>
      </c>
      <c r="Z141">
        <v>37.082539400000002</v>
      </c>
      <c r="AB141">
        <v>47.479795299999999</v>
      </c>
    </row>
    <row r="142" spans="1:32">
      <c r="A142">
        <v>1982</v>
      </c>
      <c r="B142">
        <v>1</v>
      </c>
      <c r="C142">
        <v>19.7225</v>
      </c>
      <c r="O142" s="14">
        <v>2009</v>
      </c>
      <c r="P142">
        <f>AVERAGE(P132:P141)</f>
        <v>0.93795161315789455</v>
      </c>
      <c r="Q142">
        <f>AVERAGE(Q132:Q141)</f>
        <v>1.2446723919592122</v>
      </c>
      <c r="R142" s="14">
        <v>2009</v>
      </c>
      <c r="X142" s="14">
        <v>36.154504899999999</v>
      </c>
      <c r="Y142" s="14">
        <v>23.56</v>
      </c>
      <c r="Z142">
        <v>41.573239000000001</v>
      </c>
      <c r="AB142">
        <v>47.880290199999997</v>
      </c>
    </row>
    <row r="143" spans="1:32">
      <c r="A143">
        <v>1982</v>
      </c>
      <c r="B143">
        <v>2</v>
      </c>
      <c r="C143">
        <v>27.497499999999999</v>
      </c>
      <c r="O143" s="14">
        <v>2010</v>
      </c>
      <c r="R143" s="14">
        <v>2010</v>
      </c>
      <c r="X143" s="14">
        <v>27.468674799999999</v>
      </c>
      <c r="Y143" s="14">
        <v>22.608702399999999</v>
      </c>
      <c r="Z143">
        <v>27.9365907</v>
      </c>
      <c r="AB143">
        <v>25.700200800000001</v>
      </c>
    </row>
    <row r="144" spans="1:32">
      <c r="A144">
        <v>1982</v>
      </c>
      <c r="B144">
        <v>3</v>
      </c>
      <c r="C144">
        <v>36.057499999999997</v>
      </c>
      <c r="O144" s="14">
        <v>2011</v>
      </c>
      <c r="R144" s="14">
        <v>2011</v>
      </c>
      <c r="X144" s="14">
        <v>48.093073199999999</v>
      </c>
      <c r="Y144" s="14">
        <v>46.799952099999999</v>
      </c>
      <c r="Z144">
        <v>44.606480300000001</v>
      </c>
      <c r="AB144">
        <v>42.549199899999998</v>
      </c>
    </row>
    <row r="145" spans="1:28">
      <c r="A145">
        <v>1982</v>
      </c>
      <c r="B145">
        <v>4</v>
      </c>
      <c r="C145">
        <v>32.82</v>
      </c>
      <c r="O145" s="14">
        <v>2012</v>
      </c>
      <c r="R145" s="14">
        <v>2012</v>
      </c>
      <c r="X145" s="14">
        <v>75.740281999999993</v>
      </c>
      <c r="Y145" s="14">
        <v>89.228277399999996</v>
      </c>
      <c r="Z145">
        <v>75.740281999999993</v>
      </c>
      <c r="AB145">
        <v>89.228277399999996</v>
      </c>
    </row>
    <row r="146" spans="1:28">
      <c r="A146">
        <v>1982</v>
      </c>
      <c r="B146">
        <v>5</v>
      </c>
      <c r="C146">
        <v>32.729999999999997</v>
      </c>
      <c r="O146" s="14">
        <v>2013</v>
      </c>
      <c r="R146" s="14">
        <v>2013</v>
      </c>
      <c r="X146" s="14">
        <v>28.8</v>
      </c>
      <c r="Y146" s="14">
        <v>56</v>
      </c>
      <c r="Z146">
        <v>53.7</v>
      </c>
      <c r="AB146">
        <v>56</v>
      </c>
    </row>
    <row r="147" spans="1:28">
      <c r="A147">
        <v>1982</v>
      </c>
      <c r="B147">
        <v>6</v>
      </c>
      <c r="C147">
        <v>29.737500000000001</v>
      </c>
      <c r="O147" s="14">
        <v>2014</v>
      </c>
      <c r="R147" s="14">
        <v>2014</v>
      </c>
      <c r="X147" s="14">
        <v>33.33</v>
      </c>
      <c r="Y147" s="14">
        <v>33.33</v>
      </c>
      <c r="Z147">
        <v>38.118406299999997</v>
      </c>
      <c r="AB147">
        <v>38.795962899999999</v>
      </c>
    </row>
    <row r="148" spans="1:28">
      <c r="A148">
        <v>1982</v>
      </c>
      <c r="B148">
        <v>7</v>
      </c>
      <c r="C148">
        <v>27.8</v>
      </c>
      <c r="O148" s="14">
        <v>2015</v>
      </c>
      <c r="R148" s="14">
        <v>2015</v>
      </c>
      <c r="X148" s="14">
        <v>38.46</v>
      </c>
      <c r="Y148" s="14">
        <v>38.46</v>
      </c>
      <c r="Z148">
        <v>33.82</v>
      </c>
      <c r="AB148">
        <v>40.29</v>
      </c>
    </row>
    <row r="149" spans="1:28">
      <c r="A149">
        <v>1982</v>
      </c>
      <c r="B149">
        <v>8</v>
      </c>
      <c r="C149">
        <v>16.88</v>
      </c>
    </row>
    <row r="150" spans="1:28">
      <c r="A150">
        <v>1982</v>
      </c>
      <c r="B150">
        <v>9</v>
      </c>
      <c r="C150">
        <v>26.164999999999999</v>
      </c>
    </row>
    <row r="151" spans="1:28">
      <c r="A151">
        <v>1982</v>
      </c>
      <c r="B151">
        <v>10</v>
      </c>
      <c r="C151">
        <v>33.82</v>
      </c>
    </row>
    <row r="152" spans="1:28">
      <c r="A152">
        <v>1982</v>
      </c>
      <c r="B152">
        <v>11</v>
      </c>
      <c r="C152">
        <v>34.392499999999998</v>
      </c>
    </row>
    <row r="153" spans="1:28">
      <c r="A153">
        <v>1982</v>
      </c>
      <c r="B153">
        <v>12</v>
      </c>
      <c r="C153">
        <v>28.282499999999999</v>
      </c>
    </row>
    <row r="154" spans="1:28">
      <c r="A154">
        <v>1982</v>
      </c>
      <c r="B154">
        <v>13</v>
      </c>
      <c r="C154">
        <v>33.122500000000002</v>
      </c>
    </row>
    <row r="155" spans="1:28">
      <c r="A155">
        <v>1982</v>
      </c>
      <c r="B155">
        <v>14</v>
      </c>
      <c r="C155">
        <v>30.4925</v>
      </c>
    </row>
    <row r="156" spans="1:28">
      <c r="A156">
        <v>1983</v>
      </c>
      <c r="B156">
        <v>1</v>
      </c>
      <c r="C156">
        <v>38.325000000000003</v>
      </c>
    </row>
    <row r="157" spans="1:28">
      <c r="A157">
        <v>1983</v>
      </c>
      <c r="B157">
        <v>2</v>
      </c>
      <c r="C157">
        <v>38.537500000000001</v>
      </c>
    </row>
    <row r="158" spans="1:28">
      <c r="A158">
        <v>1983</v>
      </c>
      <c r="B158">
        <v>3</v>
      </c>
      <c r="C158">
        <v>48.097499999999997</v>
      </c>
    </row>
    <row r="159" spans="1:28">
      <c r="A159">
        <v>1983</v>
      </c>
      <c r="B159">
        <v>4</v>
      </c>
      <c r="C159">
        <v>51.545000000000002</v>
      </c>
    </row>
    <row r="160" spans="1:28">
      <c r="A160">
        <v>1983</v>
      </c>
      <c r="B160">
        <v>5</v>
      </c>
      <c r="C160">
        <v>51.0625</v>
      </c>
    </row>
    <row r="161" spans="1:3">
      <c r="A161">
        <v>1983</v>
      </c>
      <c r="B161">
        <v>6</v>
      </c>
      <c r="C161">
        <v>47.61</v>
      </c>
    </row>
    <row r="162" spans="1:3">
      <c r="A162">
        <v>1983</v>
      </c>
      <c r="B162">
        <v>7</v>
      </c>
      <c r="C162">
        <v>37.417499999999997</v>
      </c>
    </row>
    <row r="163" spans="1:3">
      <c r="A163">
        <v>1983</v>
      </c>
      <c r="B163">
        <v>8</v>
      </c>
      <c r="C163">
        <v>44.377499999999998</v>
      </c>
    </row>
    <row r="164" spans="1:3">
      <c r="A164">
        <v>1983</v>
      </c>
      <c r="B164">
        <v>9</v>
      </c>
      <c r="C164">
        <v>46.3125</v>
      </c>
    </row>
    <row r="165" spans="1:3">
      <c r="A165">
        <v>1983</v>
      </c>
      <c r="B165">
        <v>10</v>
      </c>
      <c r="C165">
        <v>50.73</v>
      </c>
    </row>
    <row r="166" spans="1:3">
      <c r="A166">
        <v>1983</v>
      </c>
      <c r="B166">
        <v>11</v>
      </c>
      <c r="C166">
        <v>48.612499999999997</v>
      </c>
    </row>
    <row r="167" spans="1:3">
      <c r="A167">
        <v>1983</v>
      </c>
      <c r="B167">
        <v>12</v>
      </c>
      <c r="C167">
        <v>49.792499999999997</v>
      </c>
    </row>
    <row r="168" spans="1:3">
      <c r="A168">
        <v>1983</v>
      </c>
      <c r="B168">
        <v>13</v>
      </c>
      <c r="C168">
        <v>33.215000000000003</v>
      </c>
    </row>
    <row r="169" spans="1:3">
      <c r="A169">
        <v>1983</v>
      </c>
      <c r="B169">
        <v>14</v>
      </c>
      <c r="C169">
        <v>46.917499999999997</v>
      </c>
    </row>
    <row r="170" spans="1:3">
      <c r="A170">
        <v>1984</v>
      </c>
      <c r="B170">
        <v>1</v>
      </c>
      <c r="C170">
        <v>32.945</v>
      </c>
    </row>
    <row r="171" spans="1:3">
      <c r="A171">
        <v>1984</v>
      </c>
      <c r="B171">
        <v>2</v>
      </c>
      <c r="C171">
        <v>33.365000000000002</v>
      </c>
    </row>
    <row r="172" spans="1:3">
      <c r="A172">
        <v>1984</v>
      </c>
      <c r="B172">
        <v>3</v>
      </c>
      <c r="C172">
        <v>43.712499999999999</v>
      </c>
    </row>
    <row r="173" spans="1:3">
      <c r="A173">
        <v>1984</v>
      </c>
      <c r="B173">
        <v>4</v>
      </c>
      <c r="C173">
        <v>42.56</v>
      </c>
    </row>
    <row r="174" spans="1:3">
      <c r="A174">
        <v>1984</v>
      </c>
      <c r="B174">
        <v>5</v>
      </c>
      <c r="C174">
        <v>44.6175</v>
      </c>
    </row>
    <row r="175" spans="1:3">
      <c r="A175">
        <v>1984</v>
      </c>
      <c r="B175">
        <v>6</v>
      </c>
      <c r="C175">
        <v>42.227499999999999</v>
      </c>
    </row>
    <row r="176" spans="1:3">
      <c r="A176">
        <v>1984</v>
      </c>
      <c r="B176">
        <v>7</v>
      </c>
      <c r="C176">
        <v>40.35</v>
      </c>
    </row>
    <row r="177" spans="1:3">
      <c r="A177">
        <v>1984</v>
      </c>
      <c r="B177">
        <v>8</v>
      </c>
      <c r="C177">
        <v>36.722499999999997</v>
      </c>
    </row>
    <row r="178" spans="1:3">
      <c r="A178">
        <v>1984</v>
      </c>
      <c r="B178">
        <v>9</v>
      </c>
      <c r="C178">
        <v>41.26</v>
      </c>
    </row>
    <row r="179" spans="1:3">
      <c r="A179">
        <v>1984</v>
      </c>
      <c r="B179">
        <v>10</v>
      </c>
      <c r="C179">
        <v>42.652500000000003</v>
      </c>
    </row>
    <row r="180" spans="1:3">
      <c r="A180">
        <v>1984</v>
      </c>
      <c r="B180">
        <v>11</v>
      </c>
      <c r="C180">
        <v>50.667499999999997</v>
      </c>
    </row>
    <row r="181" spans="1:3">
      <c r="A181">
        <v>1984</v>
      </c>
      <c r="B181">
        <v>12</v>
      </c>
      <c r="C181">
        <v>43.41</v>
      </c>
    </row>
    <row r="182" spans="1:3">
      <c r="A182">
        <v>1984</v>
      </c>
      <c r="B182">
        <v>13</v>
      </c>
      <c r="C182">
        <v>38.172499999999999</v>
      </c>
    </row>
    <row r="183" spans="1:3">
      <c r="A183">
        <v>1984</v>
      </c>
      <c r="B183">
        <v>14</v>
      </c>
      <c r="C183">
        <v>41.984999999999999</v>
      </c>
    </row>
    <row r="184" spans="1:3">
      <c r="A184">
        <v>1985</v>
      </c>
      <c r="B184">
        <v>1</v>
      </c>
      <c r="C184">
        <v>22.807500000000001</v>
      </c>
    </row>
    <row r="185" spans="1:3">
      <c r="A185">
        <v>1985</v>
      </c>
      <c r="B185">
        <v>2</v>
      </c>
      <c r="C185">
        <v>20.4175</v>
      </c>
    </row>
    <row r="186" spans="1:3">
      <c r="A186">
        <v>1985</v>
      </c>
      <c r="B186">
        <v>3</v>
      </c>
      <c r="C186">
        <v>30.4925</v>
      </c>
    </row>
    <row r="187" spans="1:3">
      <c r="A187">
        <v>1985</v>
      </c>
      <c r="B187">
        <v>4</v>
      </c>
      <c r="C187">
        <v>34.305</v>
      </c>
    </row>
    <row r="188" spans="1:3">
      <c r="A188">
        <v>1985</v>
      </c>
      <c r="B188">
        <v>5</v>
      </c>
      <c r="C188">
        <v>34.664999999999999</v>
      </c>
    </row>
    <row r="189" spans="1:3">
      <c r="A189">
        <v>1985</v>
      </c>
      <c r="B189">
        <v>6</v>
      </c>
      <c r="C189">
        <v>33.395000000000003</v>
      </c>
    </row>
    <row r="190" spans="1:3">
      <c r="A190">
        <v>1985</v>
      </c>
      <c r="B190">
        <v>7</v>
      </c>
      <c r="C190">
        <v>30.22</v>
      </c>
    </row>
    <row r="191" spans="1:3">
      <c r="A191">
        <v>1985</v>
      </c>
      <c r="B191">
        <v>8</v>
      </c>
      <c r="C191">
        <v>30.672499999999999</v>
      </c>
    </row>
    <row r="192" spans="1:3">
      <c r="A192">
        <v>1985</v>
      </c>
      <c r="B192">
        <v>9</v>
      </c>
      <c r="C192">
        <v>35.027500000000003</v>
      </c>
    </row>
    <row r="193" spans="1:3">
      <c r="A193">
        <v>1985</v>
      </c>
      <c r="B193">
        <v>10</v>
      </c>
      <c r="C193">
        <v>35.270000000000003</v>
      </c>
    </row>
    <row r="194" spans="1:3">
      <c r="A194">
        <v>1985</v>
      </c>
      <c r="B194">
        <v>11</v>
      </c>
      <c r="C194">
        <v>34.817500000000003</v>
      </c>
    </row>
    <row r="195" spans="1:3">
      <c r="A195">
        <v>1985</v>
      </c>
      <c r="B195">
        <v>12</v>
      </c>
      <c r="C195">
        <v>35.695</v>
      </c>
    </row>
    <row r="196" spans="1:3">
      <c r="A196">
        <v>1985</v>
      </c>
      <c r="B196">
        <v>13</v>
      </c>
      <c r="C196">
        <v>27.86</v>
      </c>
    </row>
    <row r="197" spans="1:3">
      <c r="A197">
        <v>1985</v>
      </c>
      <c r="B197">
        <v>14</v>
      </c>
      <c r="C197">
        <v>35.057499999999997</v>
      </c>
    </row>
    <row r="198" spans="1:3">
      <c r="A198">
        <v>1986</v>
      </c>
      <c r="B198">
        <v>1</v>
      </c>
      <c r="C198">
        <v>37.75</v>
      </c>
    </row>
    <row r="199" spans="1:3">
      <c r="A199">
        <v>1986</v>
      </c>
      <c r="B199">
        <v>2</v>
      </c>
      <c r="C199">
        <v>40.3825</v>
      </c>
    </row>
    <row r="200" spans="1:3">
      <c r="A200">
        <v>1986</v>
      </c>
      <c r="B200">
        <v>3</v>
      </c>
      <c r="C200">
        <v>42.44</v>
      </c>
    </row>
    <row r="201" spans="1:3">
      <c r="A201">
        <v>1986</v>
      </c>
      <c r="B201">
        <v>4</v>
      </c>
      <c r="C201">
        <v>43.077500000000001</v>
      </c>
    </row>
    <row r="202" spans="1:3">
      <c r="A202">
        <v>1986</v>
      </c>
      <c r="B202">
        <v>5</v>
      </c>
      <c r="C202">
        <v>44.467500000000001</v>
      </c>
    </row>
    <row r="203" spans="1:3">
      <c r="A203">
        <v>1986</v>
      </c>
      <c r="B203">
        <v>6</v>
      </c>
      <c r="C203">
        <v>45.375</v>
      </c>
    </row>
    <row r="204" spans="1:3">
      <c r="A204">
        <v>1986</v>
      </c>
      <c r="B204">
        <v>7</v>
      </c>
      <c r="C204">
        <v>46.01</v>
      </c>
    </row>
    <row r="205" spans="1:3">
      <c r="A205">
        <v>1986</v>
      </c>
      <c r="B205">
        <v>8</v>
      </c>
      <c r="C205">
        <v>40.8675</v>
      </c>
    </row>
    <row r="206" spans="1:3">
      <c r="A206">
        <v>1986</v>
      </c>
      <c r="B206">
        <v>9</v>
      </c>
      <c r="C206">
        <v>43.65</v>
      </c>
    </row>
    <row r="207" spans="1:3">
      <c r="A207">
        <v>1986</v>
      </c>
      <c r="B207">
        <v>10</v>
      </c>
      <c r="C207">
        <v>44.192500000000003</v>
      </c>
    </row>
    <row r="208" spans="1:3">
      <c r="A208">
        <v>1986</v>
      </c>
      <c r="B208">
        <v>11</v>
      </c>
      <c r="C208">
        <v>46.402500000000003</v>
      </c>
    </row>
    <row r="209" spans="1:3">
      <c r="A209">
        <v>1986</v>
      </c>
      <c r="B209">
        <v>12</v>
      </c>
      <c r="C209">
        <v>43.317500000000003</v>
      </c>
    </row>
    <row r="210" spans="1:3">
      <c r="A210">
        <v>1986</v>
      </c>
      <c r="B210">
        <v>13</v>
      </c>
      <c r="C210">
        <v>43.32</v>
      </c>
    </row>
    <row r="211" spans="1:3">
      <c r="A211">
        <v>1986</v>
      </c>
      <c r="B211">
        <v>14</v>
      </c>
      <c r="C211">
        <v>45.372500000000002</v>
      </c>
    </row>
    <row r="212" spans="1:3">
      <c r="A212">
        <v>1987</v>
      </c>
      <c r="B212">
        <v>1</v>
      </c>
      <c r="C212">
        <v>30.885000000000002</v>
      </c>
    </row>
    <row r="213" spans="1:3">
      <c r="A213">
        <v>1987</v>
      </c>
      <c r="B213">
        <v>2</v>
      </c>
      <c r="C213">
        <v>30.4925</v>
      </c>
    </row>
    <row r="214" spans="1:3">
      <c r="A214">
        <v>1987</v>
      </c>
      <c r="B214">
        <v>3</v>
      </c>
      <c r="C214">
        <v>37.055</v>
      </c>
    </row>
    <row r="215" spans="1:3">
      <c r="A215">
        <v>1987</v>
      </c>
      <c r="B215">
        <v>4</v>
      </c>
      <c r="C215">
        <v>41.112499999999997</v>
      </c>
    </row>
    <row r="216" spans="1:3">
      <c r="A216">
        <v>1987</v>
      </c>
      <c r="B216">
        <v>5</v>
      </c>
      <c r="C216">
        <v>42.652500000000003</v>
      </c>
    </row>
    <row r="217" spans="1:3">
      <c r="A217">
        <v>1987</v>
      </c>
      <c r="B217">
        <v>6</v>
      </c>
      <c r="C217">
        <v>42.982500000000002</v>
      </c>
    </row>
    <row r="218" spans="1:3">
      <c r="A218">
        <v>1987</v>
      </c>
      <c r="B218">
        <v>7</v>
      </c>
      <c r="C218">
        <v>41.502499999999998</v>
      </c>
    </row>
    <row r="219" spans="1:3">
      <c r="A219">
        <v>1987</v>
      </c>
      <c r="B219">
        <v>8</v>
      </c>
      <c r="C219">
        <v>37.237499999999997</v>
      </c>
    </row>
    <row r="220" spans="1:3">
      <c r="A220">
        <v>1987</v>
      </c>
      <c r="B220">
        <v>9</v>
      </c>
      <c r="C220">
        <v>39.567500000000003</v>
      </c>
    </row>
    <row r="221" spans="1:3">
      <c r="A221">
        <v>1987</v>
      </c>
      <c r="B221">
        <v>10</v>
      </c>
      <c r="C221">
        <v>40.93</v>
      </c>
    </row>
    <row r="222" spans="1:3">
      <c r="A222">
        <v>1987</v>
      </c>
      <c r="B222">
        <v>11</v>
      </c>
      <c r="C222">
        <v>36.842500000000001</v>
      </c>
    </row>
    <row r="223" spans="1:3">
      <c r="A223">
        <v>1987</v>
      </c>
      <c r="B223">
        <v>12</v>
      </c>
      <c r="C223">
        <v>43.407499999999999</v>
      </c>
    </row>
    <row r="224" spans="1:3">
      <c r="A224">
        <v>1987</v>
      </c>
      <c r="B224">
        <v>13</v>
      </c>
      <c r="C224">
        <v>31.217500000000001</v>
      </c>
    </row>
    <row r="225" spans="1:3">
      <c r="A225">
        <v>1987</v>
      </c>
      <c r="B225">
        <v>14</v>
      </c>
      <c r="C225">
        <v>43.65</v>
      </c>
    </row>
    <row r="226" spans="1:3">
      <c r="A226">
        <v>1988</v>
      </c>
      <c r="B226">
        <v>1</v>
      </c>
      <c r="C226">
        <v>27.98</v>
      </c>
    </row>
    <row r="227" spans="1:3">
      <c r="A227">
        <v>1988</v>
      </c>
      <c r="B227">
        <v>2</v>
      </c>
      <c r="C227">
        <v>27.072500000000002</v>
      </c>
    </row>
    <row r="228" spans="1:3">
      <c r="A228">
        <v>1988</v>
      </c>
      <c r="B228">
        <v>3</v>
      </c>
      <c r="C228">
        <v>40.957500000000003</v>
      </c>
    </row>
    <row r="229" spans="1:3">
      <c r="A229">
        <v>1988</v>
      </c>
      <c r="B229">
        <v>4</v>
      </c>
      <c r="C229">
        <v>47.975000000000001</v>
      </c>
    </row>
    <row r="230" spans="1:3">
      <c r="A230">
        <v>1988</v>
      </c>
      <c r="B230">
        <v>5</v>
      </c>
      <c r="C230">
        <v>57.292499999999997</v>
      </c>
    </row>
    <row r="231" spans="1:3">
      <c r="A231">
        <v>1988</v>
      </c>
      <c r="B231">
        <v>6</v>
      </c>
      <c r="C231">
        <v>65.067499999999995</v>
      </c>
    </row>
    <row r="232" spans="1:3">
      <c r="A232">
        <v>1988</v>
      </c>
      <c r="B232">
        <v>7</v>
      </c>
      <c r="C232">
        <v>63.16</v>
      </c>
    </row>
    <row r="233" spans="1:3">
      <c r="A233">
        <v>1988</v>
      </c>
      <c r="B233">
        <v>8</v>
      </c>
      <c r="C233">
        <v>62.92</v>
      </c>
    </row>
    <row r="234" spans="1:3">
      <c r="A234">
        <v>1988</v>
      </c>
      <c r="B234">
        <v>9</v>
      </c>
      <c r="C234">
        <v>60.41</v>
      </c>
    </row>
    <row r="235" spans="1:3">
      <c r="A235">
        <v>1988</v>
      </c>
      <c r="B235">
        <v>10</v>
      </c>
      <c r="C235">
        <v>59.35</v>
      </c>
    </row>
    <row r="236" spans="1:3">
      <c r="A236">
        <v>1988</v>
      </c>
      <c r="B236">
        <v>11</v>
      </c>
      <c r="C236">
        <v>61.012500000000003</v>
      </c>
    </row>
    <row r="237" spans="1:3">
      <c r="A237">
        <v>1988</v>
      </c>
      <c r="B237">
        <v>12</v>
      </c>
      <c r="C237">
        <v>62.947499999999998</v>
      </c>
    </row>
    <row r="238" spans="1:3">
      <c r="A238">
        <v>1988</v>
      </c>
      <c r="B238">
        <v>13</v>
      </c>
      <c r="C238">
        <v>68.002499999999998</v>
      </c>
    </row>
    <row r="239" spans="1:3">
      <c r="A239">
        <v>1988</v>
      </c>
      <c r="B239">
        <v>14</v>
      </c>
      <c r="C239">
        <v>64.007499999999993</v>
      </c>
    </row>
    <row r="240" spans="1:3">
      <c r="A240">
        <v>1989</v>
      </c>
      <c r="B240">
        <v>1</v>
      </c>
      <c r="C240">
        <v>17.335000000000001</v>
      </c>
    </row>
    <row r="241" spans="1:3">
      <c r="A241">
        <v>1989</v>
      </c>
      <c r="B241">
        <v>2</v>
      </c>
      <c r="C241">
        <v>18.09</v>
      </c>
    </row>
    <row r="242" spans="1:3">
      <c r="A242">
        <v>1989</v>
      </c>
      <c r="B242">
        <v>3</v>
      </c>
      <c r="C242">
        <v>34.727499999999999</v>
      </c>
    </row>
    <row r="243" spans="1:3">
      <c r="A243">
        <v>1989</v>
      </c>
      <c r="B243">
        <v>4</v>
      </c>
      <c r="C243">
        <v>37.51</v>
      </c>
    </row>
    <row r="244" spans="1:3">
      <c r="A244">
        <v>1989</v>
      </c>
      <c r="B244">
        <v>5</v>
      </c>
      <c r="C244">
        <v>39.534999999999997</v>
      </c>
    </row>
    <row r="245" spans="1:3">
      <c r="A245">
        <v>1989</v>
      </c>
      <c r="B245">
        <v>6</v>
      </c>
      <c r="C245">
        <v>42.4375</v>
      </c>
    </row>
    <row r="246" spans="1:3">
      <c r="A246">
        <v>1989</v>
      </c>
      <c r="B246">
        <v>7</v>
      </c>
      <c r="C246">
        <v>40.322499999999998</v>
      </c>
    </row>
    <row r="247" spans="1:3">
      <c r="A247">
        <v>1989</v>
      </c>
      <c r="B247">
        <v>8</v>
      </c>
      <c r="C247">
        <v>42.5</v>
      </c>
    </row>
    <row r="248" spans="1:3">
      <c r="A248">
        <v>1989</v>
      </c>
      <c r="B248">
        <v>9</v>
      </c>
      <c r="C248">
        <v>41.23</v>
      </c>
    </row>
    <row r="249" spans="1:3">
      <c r="A249">
        <v>1989</v>
      </c>
      <c r="B249">
        <v>10</v>
      </c>
      <c r="C249">
        <v>40.717500000000001</v>
      </c>
    </row>
    <row r="250" spans="1:3">
      <c r="A250">
        <v>1989</v>
      </c>
      <c r="B250">
        <v>11</v>
      </c>
      <c r="C250">
        <v>37.842500000000001</v>
      </c>
    </row>
    <row r="251" spans="1:3">
      <c r="A251">
        <v>1989</v>
      </c>
      <c r="B251">
        <v>12</v>
      </c>
      <c r="C251">
        <v>38.69</v>
      </c>
    </row>
    <row r="252" spans="1:3">
      <c r="A252">
        <v>1989</v>
      </c>
      <c r="B252">
        <v>13</v>
      </c>
      <c r="C252">
        <v>37.42</v>
      </c>
    </row>
    <row r="253" spans="1:3">
      <c r="A253">
        <v>1989</v>
      </c>
      <c r="B253">
        <v>14</v>
      </c>
      <c r="C253">
        <v>45.857500000000002</v>
      </c>
    </row>
    <row r="254" spans="1:3">
      <c r="A254">
        <v>1990</v>
      </c>
      <c r="B254">
        <v>1</v>
      </c>
      <c r="C254">
        <v>27.377500000000001</v>
      </c>
    </row>
    <row r="255" spans="1:3">
      <c r="A255">
        <v>1990</v>
      </c>
      <c r="B255">
        <v>2</v>
      </c>
      <c r="C255">
        <v>26.4375</v>
      </c>
    </row>
    <row r="256" spans="1:3">
      <c r="A256">
        <v>1990</v>
      </c>
      <c r="B256">
        <v>3</v>
      </c>
      <c r="C256">
        <v>41.832500000000003</v>
      </c>
    </row>
    <row r="257" spans="1:3">
      <c r="A257">
        <v>1990</v>
      </c>
      <c r="B257">
        <v>4</v>
      </c>
      <c r="C257">
        <v>48.46</v>
      </c>
    </row>
    <row r="258" spans="1:3">
      <c r="A258">
        <v>1990</v>
      </c>
      <c r="B258">
        <v>5</v>
      </c>
      <c r="C258">
        <v>49.274999999999999</v>
      </c>
    </row>
    <row r="259" spans="1:3">
      <c r="A259">
        <v>1990</v>
      </c>
      <c r="B259">
        <v>6</v>
      </c>
      <c r="C259">
        <v>48.28</v>
      </c>
    </row>
    <row r="260" spans="1:3">
      <c r="A260">
        <v>1990</v>
      </c>
      <c r="B260">
        <v>7</v>
      </c>
      <c r="C260">
        <v>43.862499999999997</v>
      </c>
    </row>
    <row r="261" spans="1:3">
      <c r="A261">
        <v>1990</v>
      </c>
      <c r="B261">
        <v>8</v>
      </c>
      <c r="C261">
        <v>50.91</v>
      </c>
    </row>
    <row r="262" spans="1:3">
      <c r="A262">
        <v>1990</v>
      </c>
      <c r="B262">
        <v>9</v>
      </c>
      <c r="C262">
        <v>50.85</v>
      </c>
    </row>
    <row r="263" spans="1:3">
      <c r="A263">
        <v>1990</v>
      </c>
      <c r="B263">
        <v>10</v>
      </c>
      <c r="C263">
        <v>53.875</v>
      </c>
    </row>
    <row r="264" spans="1:3">
      <c r="A264">
        <v>1990</v>
      </c>
      <c r="B264">
        <v>11</v>
      </c>
      <c r="C264">
        <v>48.672499999999999</v>
      </c>
    </row>
    <row r="265" spans="1:3">
      <c r="A265">
        <v>1990</v>
      </c>
      <c r="B265">
        <v>12</v>
      </c>
      <c r="C265">
        <v>52.18</v>
      </c>
    </row>
    <row r="266" spans="1:3">
      <c r="A266">
        <v>1990</v>
      </c>
      <c r="B266">
        <v>13</v>
      </c>
      <c r="C266">
        <v>33.487499999999997</v>
      </c>
    </row>
    <row r="267" spans="1:3">
      <c r="A267">
        <v>1990</v>
      </c>
      <c r="B267">
        <v>14</v>
      </c>
      <c r="C267">
        <v>53.327500000000001</v>
      </c>
    </row>
    <row r="268" spans="1:3">
      <c r="A268">
        <v>1991</v>
      </c>
      <c r="B268">
        <v>1</v>
      </c>
      <c r="C268">
        <v>23.412500000000001</v>
      </c>
    </row>
    <row r="269" spans="1:3">
      <c r="A269">
        <v>1991</v>
      </c>
      <c r="B269">
        <v>2</v>
      </c>
      <c r="C269">
        <v>22.655000000000001</v>
      </c>
    </row>
    <row r="270" spans="1:3">
      <c r="A270">
        <v>1991</v>
      </c>
      <c r="B270">
        <v>3</v>
      </c>
      <c r="C270">
        <v>27.195</v>
      </c>
    </row>
    <row r="271" spans="1:3">
      <c r="A271">
        <v>1991</v>
      </c>
      <c r="B271">
        <v>4</v>
      </c>
      <c r="C271">
        <v>28.1325</v>
      </c>
    </row>
    <row r="272" spans="1:3">
      <c r="A272">
        <v>1991</v>
      </c>
      <c r="B272">
        <v>5</v>
      </c>
      <c r="C272">
        <v>28.98</v>
      </c>
    </row>
    <row r="273" spans="1:3">
      <c r="A273">
        <v>1991</v>
      </c>
      <c r="B273">
        <v>6</v>
      </c>
      <c r="C273">
        <v>27.83</v>
      </c>
    </row>
    <row r="274" spans="1:3">
      <c r="A274">
        <v>1991</v>
      </c>
      <c r="B274">
        <v>7</v>
      </c>
      <c r="C274">
        <v>29.49</v>
      </c>
    </row>
    <row r="275" spans="1:3">
      <c r="A275">
        <v>1991</v>
      </c>
      <c r="B275">
        <v>8</v>
      </c>
      <c r="C275">
        <v>29.767499999999998</v>
      </c>
    </row>
    <row r="276" spans="1:3">
      <c r="A276">
        <v>1991</v>
      </c>
      <c r="B276">
        <v>9</v>
      </c>
      <c r="C276">
        <v>29.1</v>
      </c>
    </row>
    <row r="277" spans="1:3">
      <c r="A277">
        <v>1991</v>
      </c>
      <c r="B277">
        <v>10</v>
      </c>
      <c r="C277">
        <v>29.28</v>
      </c>
    </row>
    <row r="278" spans="1:3">
      <c r="A278">
        <v>1991</v>
      </c>
      <c r="B278">
        <v>11</v>
      </c>
      <c r="C278">
        <v>30.34</v>
      </c>
    </row>
    <row r="279" spans="1:3">
      <c r="A279">
        <v>1991</v>
      </c>
      <c r="B279">
        <v>12</v>
      </c>
      <c r="C279">
        <v>29.765000000000001</v>
      </c>
    </row>
    <row r="280" spans="1:3">
      <c r="A280">
        <v>1991</v>
      </c>
      <c r="B280">
        <v>13</v>
      </c>
      <c r="C280">
        <v>26.4375</v>
      </c>
    </row>
    <row r="281" spans="1:3">
      <c r="A281">
        <v>1991</v>
      </c>
      <c r="B281">
        <v>14</v>
      </c>
      <c r="C281">
        <v>31.22</v>
      </c>
    </row>
    <row r="282" spans="1:3">
      <c r="A282">
        <v>1992</v>
      </c>
      <c r="B282">
        <v>1</v>
      </c>
      <c r="C282">
        <v>20.161625000000001</v>
      </c>
    </row>
    <row r="283" spans="1:3">
      <c r="A283">
        <v>1992</v>
      </c>
      <c r="B283">
        <v>2</v>
      </c>
      <c r="C283">
        <v>17.889849999999999</v>
      </c>
    </row>
    <row r="284" spans="1:3">
      <c r="A284">
        <v>1992</v>
      </c>
      <c r="B284">
        <v>3</v>
      </c>
      <c r="C284">
        <v>27.730174999999999</v>
      </c>
    </row>
    <row r="285" spans="1:3">
      <c r="A285">
        <v>1992</v>
      </c>
      <c r="B285">
        <v>4</v>
      </c>
      <c r="C285">
        <v>34.530374999999999</v>
      </c>
    </row>
    <row r="286" spans="1:3">
      <c r="A286">
        <v>1992</v>
      </c>
      <c r="B286">
        <v>5</v>
      </c>
      <c r="C286">
        <v>38.242049999999999</v>
      </c>
    </row>
    <row r="287" spans="1:3">
      <c r="A287">
        <v>1992</v>
      </c>
      <c r="B287">
        <v>6</v>
      </c>
      <c r="C287">
        <v>41.678449999999998</v>
      </c>
    </row>
    <row r="288" spans="1:3">
      <c r="A288">
        <v>1992</v>
      </c>
      <c r="B288">
        <v>7</v>
      </c>
      <c r="C288">
        <v>38.747225</v>
      </c>
    </row>
    <row r="289" spans="1:3">
      <c r="A289">
        <v>1992</v>
      </c>
      <c r="B289">
        <v>8</v>
      </c>
      <c r="C289">
        <v>42.582925000000003</v>
      </c>
    </row>
    <row r="290" spans="1:3">
      <c r="A290">
        <v>1992</v>
      </c>
      <c r="B290">
        <v>9</v>
      </c>
      <c r="C290">
        <v>39.122324999999996</v>
      </c>
    </row>
    <row r="291" spans="1:3">
      <c r="A291">
        <v>1992</v>
      </c>
      <c r="B291">
        <v>10</v>
      </c>
      <c r="C291">
        <v>37.473700000000001</v>
      </c>
    </row>
    <row r="292" spans="1:3">
      <c r="A292">
        <v>1992</v>
      </c>
      <c r="B292">
        <v>11</v>
      </c>
      <c r="C292">
        <v>40.45635</v>
      </c>
    </row>
    <row r="293" spans="1:3">
      <c r="A293">
        <v>1992</v>
      </c>
      <c r="B293">
        <v>12</v>
      </c>
      <c r="C293">
        <v>41.073450000000001</v>
      </c>
    </row>
    <row r="294" spans="1:3">
      <c r="A294">
        <v>1992</v>
      </c>
      <c r="B294">
        <v>13</v>
      </c>
      <c r="C294">
        <v>37.576549999999997</v>
      </c>
    </row>
    <row r="295" spans="1:3">
      <c r="A295">
        <v>1992</v>
      </c>
      <c r="B295">
        <v>14</v>
      </c>
      <c r="C295">
        <v>41.251925</v>
      </c>
    </row>
    <row r="296" spans="1:3">
      <c r="A296">
        <v>1993</v>
      </c>
      <c r="B296">
        <v>1</v>
      </c>
      <c r="C296">
        <v>19.3721</v>
      </c>
    </row>
    <row r="297" spans="1:3">
      <c r="A297">
        <v>1993</v>
      </c>
      <c r="B297">
        <v>2</v>
      </c>
      <c r="C297">
        <v>17.15175</v>
      </c>
    </row>
    <row r="298" spans="1:3">
      <c r="A298">
        <v>1993</v>
      </c>
      <c r="B298">
        <v>3</v>
      </c>
      <c r="C298">
        <v>24.438974999999999</v>
      </c>
    </row>
    <row r="299" spans="1:3">
      <c r="A299">
        <v>1993</v>
      </c>
      <c r="B299">
        <v>4</v>
      </c>
      <c r="C299">
        <v>31.611249999999998</v>
      </c>
    </row>
    <row r="300" spans="1:3">
      <c r="A300">
        <v>1993</v>
      </c>
      <c r="B300">
        <v>5</v>
      </c>
      <c r="C300">
        <v>37.047175000000003</v>
      </c>
    </row>
    <row r="301" spans="1:3">
      <c r="A301">
        <v>1993</v>
      </c>
      <c r="B301">
        <v>6</v>
      </c>
      <c r="C301">
        <v>43.526724999999999</v>
      </c>
    </row>
    <row r="302" spans="1:3">
      <c r="A302">
        <v>1993</v>
      </c>
      <c r="B302">
        <v>7</v>
      </c>
      <c r="C302">
        <v>36.318150000000003</v>
      </c>
    </row>
    <row r="303" spans="1:3">
      <c r="A303">
        <v>1993</v>
      </c>
      <c r="B303">
        <v>8</v>
      </c>
      <c r="C303">
        <v>38.841000000000001</v>
      </c>
    </row>
    <row r="304" spans="1:3">
      <c r="A304">
        <v>1993</v>
      </c>
      <c r="B304">
        <v>9</v>
      </c>
      <c r="C304">
        <v>36.154800000000002</v>
      </c>
    </row>
    <row r="305" spans="1:3">
      <c r="A305">
        <v>1993</v>
      </c>
      <c r="B305">
        <v>10</v>
      </c>
      <c r="C305">
        <v>35.501399999999997</v>
      </c>
    </row>
    <row r="306" spans="1:3">
      <c r="A306">
        <v>1993</v>
      </c>
      <c r="B306">
        <v>11</v>
      </c>
      <c r="C306">
        <v>33.964700000000001</v>
      </c>
    </row>
    <row r="307" spans="1:3">
      <c r="A307">
        <v>1993</v>
      </c>
      <c r="B307">
        <v>12</v>
      </c>
      <c r="C307">
        <v>36.572249999999997</v>
      </c>
    </row>
    <row r="308" spans="1:3">
      <c r="A308">
        <v>1993</v>
      </c>
      <c r="B308">
        <v>13</v>
      </c>
      <c r="C308">
        <v>36.076149999999998</v>
      </c>
    </row>
    <row r="309" spans="1:3">
      <c r="A309">
        <v>1993</v>
      </c>
      <c r="B309">
        <v>14</v>
      </c>
      <c r="C309">
        <v>37.083475</v>
      </c>
    </row>
    <row r="310" spans="1:3">
      <c r="A310">
        <v>1994</v>
      </c>
      <c r="B310">
        <v>1</v>
      </c>
      <c r="C310">
        <v>10.862774999999999</v>
      </c>
    </row>
    <row r="311" spans="1:3">
      <c r="A311">
        <v>1994</v>
      </c>
      <c r="B311">
        <v>2</v>
      </c>
      <c r="C311">
        <v>11.092675</v>
      </c>
    </row>
    <row r="312" spans="1:3">
      <c r="A312">
        <v>1994</v>
      </c>
      <c r="B312">
        <v>3</v>
      </c>
      <c r="C312">
        <v>16.952100000000002</v>
      </c>
    </row>
    <row r="313" spans="1:3">
      <c r="A313">
        <v>1994</v>
      </c>
      <c r="B313">
        <v>4</v>
      </c>
      <c r="C313">
        <v>22.569524999999999</v>
      </c>
    </row>
    <row r="314" spans="1:3">
      <c r="A314">
        <v>1994</v>
      </c>
      <c r="B314">
        <v>5</v>
      </c>
      <c r="C314">
        <v>33.002749999999999</v>
      </c>
    </row>
    <row r="315" spans="1:3">
      <c r="A315">
        <v>1994</v>
      </c>
      <c r="B315">
        <v>6</v>
      </c>
      <c r="C315">
        <v>36.408900000000003</v>
      </c>
    </row>
    <row r="316" spans="1:3">
      <c r="A316">
        <v>1994</v>
      </c>
      <c r="B316">
        <v>7</v>
      </c>
      <c r="C316">
        <v>45.314500000000002</v>
      </c>
    </row>
    <row r="317" spans="1:3">
      <c r="A317">
        <v>1994</v>
      </c>
      <c r="B317">
        <v>8</v>
      </c>
      <c r="C317">
        <v>34.115949999999998</v>
      </c>
    </row>
    <row r="318" spans="1:3">
      <c r="A318">
        <v>1994</v>
      </c>
      <c r="B318">
        <v>9</v>
      </c>
      <c r="C318">
        <v>30.960875000000001</v>
      </c>
    </row>
    <row r="319" spans="1:3">
      <c r="A319">
        <v>1994</v>
      </c>
      <c r="B319">
        <v>10</v>
      </c>
      <c r="C319">
        <v>30.594850000000001</v>
      </c>
    </row>
    <row r="320" spans="1:3">
      <c r="A320">
        <v>1994</v>
      </c>
      <c r="B320">
        <v>11</v>
      </c>
      <c r="C320">
        <v>32.787975000000003</v>
      </c>
    </row>
    <row r="321" spans="1:3">
      <c r="A321">
        <v>1994</v>
      </c>
      <c r="B321">
        <v>12</v>
      </c>
      <c r="C321">
        <v>33.353650000000002</v>
      </c>
    </row>
    <row r="322" spans="1:3">
      <c r="A322">
        <v>1994</v>
      </c>
      <c r="B322">
        <v>13</v>
      </c>
      <c r="C322">
        <v>38.986199999999997</v>
      </c>
    </row>
    <row r="323" spans="1:3">
      <c r="A323">
        <v>1994</v>
      </c>
      <c r="B323">
        <v>14</v>
      </c>
      <c r="C323">
        <v>33.05115</v>
      </c>
    </row>
    <row r="324" spans="1:3">
      <c r="A324">
        <v>1995</v>
      </c>
      <c r="B324">
        <v>1</v>
      </c>
      <c r="C324">
        <v>28.067793900000002</v>
      </c>
    </row>
    <row r="325" spans="1:3">
      <c r="A325">
        <v>1995</v>
      </c>
      <c r="B325">
        <v>2</v>
      </c>
      <c r="C325">
        <v>29.3863178</v>
      </c>
    </row>
    <row r="326" spans="1:3">
      <c r="A326">
        <v>1995</v>
      </c>
      <c r="B326">
        <v>3</v>
      </c>
      <c r="C326">
        <v>34.151904199999997</v>
      </c>
    </row>
    <row r="327" spans="1:3">
      <c r="A327">
        <v>1995</v>
      </c>
      <c r="B327">
        <v>4</v>
      </c>
      <c r="C327">
        <v>37.860841899999997</v>
      </c>
    </row>
    <row r="328" spans="1:3">
      <c r="A328">
        <v>1995</v>
      </c>
      <c r="B328">
        <v>5</v>
      </c>
      <c r="C328">
        <v>41.355914499999997</v>
      </c>
    </row>
    <row r="329" spans="1:3">
      <c r="A329">
        <v>1995</v>
      </c>
      <c r="B329">
        <v>6</v>
      </c>
      <c r="C329">
        <v>43.472783399999997</v>
      </c>
    </row>
    <row r="330" spans="1:3">
      <c r="A330">
        <v>1995</v>
      </c>
      <c r="B330">
        <v>7</v>
      </c>
      <c r="C330">
        <v>45.956331800000001</v>
      </c>
    </row>
    <row r="331" spans="1:3">
      <c r="A331">
        <v>1995</v>
      </c>
      <c r="B331">
        <v>8</v>
      </c>
      <c r="C331">
        <v>36.012692399999999</v>
      </c>
    </row>
    <row r="332" spans="1:3">
      <c r="A332">
        <v>1995</v>
      </c>
      <c r="B332">
        <v>9</v>
      </c>
      <c r="C332">
        <v>41.966387699999999</v>
      </c>
    </row>
    <row r="333" spans="1:3">
      <c r="A333">
        <v>1995</v>
      </c>
      <c r="B333">
        <v>10</v>
      </c>
      <c r="C333">
        <v>42.7407836</v>
      </c>
    </row>
    <row r="334" spans="1:3">
      <c r="A334">
        <v>1995</v>
      </c>
      <c r="B334">
        <v>11</v>
      </c>
      <c r="C334">
        <v>41.160686499999997</v>
      </c>
    </row>
    <row r="335" spans="1:3">
      <c r="A335">
        <v>1995</v>
      </c>
      <c r="B335">
        <v>12</v>
      </c>
      <c r="C335">
        <v>43.152838799999998</v>
      </c>
    </row>
    <row r="336" spans="1:3">
      <c r="A336">
        <v>1995</v>
      </c>
      <c r="B336">
        <v>13</v>
      </c>
      <c r="C336">
        <v>44.522668099999997</v>
      </c>
    </row>
    <row r="337" spans="1:3">
      <c r="A337">
        <v>1995</v>
      </c>
      <c r="B337">
        <v>14</v>
      </c>
      <c r="C337">
        <v>42.404623299999997</v>
      </c>
    </row>
    <row r="338" spans="1:3">
      <c r="A338">
        <v>1996</v>
      </c>
      <c r="B338">
        <v>1</v>
      </c>
      <c r="C338">
        <v>17.714815000000002</v>
      </c>
    </row>
    <row r="339" spans="1:3">
      <c r="A339">
        <v>1996</v>
      </c>
      <c r="B339">
        <v>2</v>
      </c>
      <c r="C339">
        <v>18.013653699999999</v>
      </c>
    </row>
    <row r="340" spans="1:3">
      <c r="A340">
        <v>1996</v>
      </c>
      <c r="B340">
        <v>3</v>
      </c>
      <c r="C340">
        <v>23.828939500000001</v>
      </c>
    </row>
    <row r="341" spans="1:3">
      <c r="A341">
        <v>1996</v>
      </c>
      <c r="B341">
        <v>4</v>
      </c>
      <c r="C341">
        <v>27.289170599999999</v>
      </c>
    </row>
    <row r="342" spans="1:3">
      <c r="A342">
        <v>1996</v>
      </c>
      <c r="B342">
        <v>5</v>
      </c>
      <c r="C342">
        <v>26.554293900000001</v>
      </c>
    </row>
    <row r="343" spans="1:3">
      <c r="A343">
        <v>1996</v>
      </c>
      <c r="B343">
        <v>6</v>
      </c>
      <c r="C343">
        <v>34.885923200000001</v>
      </c>
    </row>
    <row r="344" spans="1:3">
      <c r="A344">
        <v>1996</v>
      </c>
      <c r="B344">
        <v>7</v>
      </c>
      <c r="C344">
        <v>38.762908000000003</v>
      </c>
    </row>
    <row r="345" spans="1:3">
      <c r="A345">
        <v>1996</v>
      </c>
      <c r="B345">
        <v>8</v>
      </c>
      <c r="C345">
        <v>26.472024000000001</v>
      </c>
    </row>
    <row r="346" spans="1:3">
      <c r="A346">
        <v>1996</v>
      </c>
      <c r="B346">
        <v>9</v>
      </c>
      <c r="C346">
        <v>33.221748900000001</v>
      </c>
    </row>
    <row r="347" spans="1:3">
      <c r="A347">
        <v>1996</v>
      </c>
      <c r="B347">
        <v>10</v>
      </c>
      <c r="C347">
        <v>35.312904699999997</v>
      </c>
    </row>
    <row r="348" spans="1:3">
      <c r="A348">
        <v>1996</v>
      </c>
      <c r="B348">
        <v>11</v>
      </c>
      <c r="C348">
        <v>37.337943899999999</v>
      </c>
    </row>
    <row r="349" spans="1:3">
      <c r="A349">
        <v>1996</v>
      </c>
      <c r="B349">
        <v>12</v>
      </c>
      <c r="C349">
        <v>34.943121499999997</v>
      </c>
    </row>
    <row r="350" spans="1:3">
      <c r="A350">
        <v>1996</v>
      </c>
      <c r="B350">
        <v>13</v>
      </c>
      <c r="C350">
        <v>34.538043600000002</v>
      </c>
    </row>
    <row r="351" spans="1:3">
      <c r="A351">
        <v>1996</v>
      </c>
      <c r="B351">
        <v>14</v>
      </c>
      <c r="C351">
        <v>30.2102231</v>
      </c>
    </row>
    <row r="352" spans="1:3">
      <c r="A352">
        <v>1997</v>
      </c>
      <c r="B352">
        <v>1</v>
      </c>
      <c r="C352">
        <v>21.2334341</v>
      </c>
    </row>
    <row r="353" spans="1:3">
      <c r="A353">
        <v>1997</v>
      </c>
      <c r="B353">
        <v>2</v>
      </c>
      <c r="C353">
        <v>18.807725399999999</v>
      </c>
    </row>
    <row r="354" spans="1:3">
      <c r="A354">
        <v>1997</v>
      </c>
      <c r="B354">
        <v>3</v>
      </c>
      <c r="C354">
        <v>28.098376500000001</v>
      </c>
    </row>
    <row r="355" spans="1:3">
      <c r="A355">
        <v>1997</v>
      </c>
      <c r="B355">
        <v>4</v>
      </c>
      <c r="C355">
        <v>29.164850399999999</v>
      </c>
    </row>
    <row r="356" spans="1:3">
      <c r="A356">
        <v>1997</v>
      </c>
      <c r="B356">
        <v>5</v>
      </c>
      <c r="C356">
        <v>37.790983799999999</v>
      </c>
    </row>
    <row r="357" spans="1:3">
      <c r="A357">
        <v>1997</v>
      </c>
      <c r="B357">
        <v>6</v>
      </c>
      <c r="C357">
        <v>44.127016900000001</v>
      </c>
    </row>
    <row r="358" spans="1:3">
      <c r="A358">
        <v>1997</v>
      </c>
      <c r="B358">
        <v>7</v>
      </c>
      <c r="C358">
        <v>53.167639800000003</v>
      </c>
    </row>
    <row r="359" spans="1:3">
      <c r="A359">
        <v>1997</v>
      </c>
      <c r="B359">
        <v>8</v>
      </c>
      <c r="C359">
        <v>43.230431799999998</v>
      </c>
    </row>
    <row r="360" spans="1:3">
      <c r="A360">
        <v>1997</v>
      </c>
      <c r="B360">
        <v>9</v>
      </c>
      <c r="C360">
        <v>42.328884899999998</v>
      </c>
    </row>
    <row r="361" spans="1:3">
      <c r="A361">
        <v>1997</v>
      </c>
      <c r="B361">
        <v>10</v>
      </c>
      <c r="C361">
        <v>36.354422300000003</v>
      </c>
    </row>
    <row r="362" spans="1:3">
      <c r="A362">
        <v>1997</v>
      </c>
      <c r="B362">
        <v>11</v>
      </c>
      <c r="C362">
        <v>37.647171800000002</v>
      </c>
    </row>
    <row r="363" spans="1:3">
      <c r="A363">
        <v>1997</v>
      </c>
      <c r="B363">
        <v>12</v>
      </c>
      <c r="C363">
        <v>41.439318200000002</v>
      </c>
    </row>
    <row r="364" spans="1:3">
      <c r="A364">
        <v>1997</v>
      </c>
      <c r="B364">
        <v>13</v>
      </c>
      <c r="C364">
        <v>52.249962699999998</v>
      </c>
    </row>
    <row r="365" spans="1:3">
      <c r="A365">
        <v>1997</v>
      </c>
      <c r="B365">
        <v>14</v>
      </c>
      <c r="C365">
        <v>40.570995699999997</v>
      </c>
    </row>
    <row r="366" spans="1:3">
      <c r="A366">
        <v>1998</v>
      </c>
      <c r="B366">
        <v>1</v>
      </c>
      <c r="C366">
        <v>23.219042300000002</v>
      </c>
    </row>
    <row r="367" spans="1:3">
      <c r="A367">
        <v>1998</v>
      </c>
      <c r="B367">
        <v>2</v>
      </c>
      <c r="C367">
        <v>28.463773799999998</v>
      </c>
    </row>
    <row r="368" spans="1:3">
      <c r="A368">
        <v>1998</v>
      </c>
      <c r="B368">
        <v>3</v>
      </c>
      <c r="C368">
        <v>32.7265467</v>
      </c>
    </row>
    <row r="369" spans="1:3">
      <c r="A369">
        <v>1998</v>
      </c>
      <c r="B369">
        <v>4</v>
      </c>
      <c r="C369">
        <v>41.185587699999999</v>
      </c>
    </row>
    <row r="370" spans="1:3">
      <c r="A370">
        <v>1998</v>
      </c>
      <c r="B370">
        <v>5</v>
      </c>
      <c r="C370">
        <v>52.240373900000002</v>
      </c>
    </row>
    <row r="371" spans="1:3">
      <c r="A371">
        <v>1998</v>
      </c>
      <c r="B371">
        <v>6</v>
      </c>
      <c r="C371">
        <v>53.455328000000002</v>
      </c>
    </row>
    <row r="372" spans="1:3">
      <c r="A372">
        <v>1998</v>
      </c>
      <c r="B372">
        <v>7</v>
      </c>
      <c r="C372">
        <v>56.251839099999998</v>
      </c>
    </row>
    <row r="373" spans="1:3">
      <c r="A373">
        <v>1998</v>
      </c>
      <c r="B373">
        <v>8</v>
      </c>
      <c r="C373">
        <v>40.863692100000002</v>
      </c>
    </row>
    <row r="374" spans="1:3">
      <c r="A374">
        <v>1998</v>
      </c>
      <c r="B374">
        <v>9</v>
      </c>
      <c r="C374">
        <v>48.0939032</v>
      </c>
    </row>
    <row r="375" spans="1:3">
      <c r="A375">
        <v>1998</v>
      </c>
      <c r="B375">
        <v>10</v>
      </c>
      <c r="C375">
        <v>52.806032399999999</v>
      </c>
    </row>
    <row r="376" spans="1:3">
      <c r="A376">
        <v>1998</v>
      </c>
      <c r="B376">
        <v>11</v>
      </c>
      <c r="C376">
        <v>54.654971400000001</v>
      </c>
    </row>
    <row r="377" spans="1:3">
      <c r="A377">
        <v>1998</v>
      </c>
      <c r="B377">
        <v>12</v>
      </c>
      <c r="C377">
        <v>53.522302600000003</v>
      </c>
    </row>
    <row r="378" spans="1:3">
      <c r="A378">
        <v>1998</v>
      </c>
      <c r="B378">
        <v>13</v>
      </c>
      <c r="C378">
        <v>58.929305599999999</v>
      </c>
    </row>
    <row r="379" spans="1:3">
      <c r="A379">
        <v>1998</v>
      </c>
      <c r="B379">
        <v>14</v>
      </c>
      <c r="C379">
        <v>48.263091099999997</v>
      </c>
    </row>
    <row r="380" spans="1:3">
      <c r="A380">
        <v>1999</v>
      </c>
      <c r="B380">
        <v>1</v>
      </c>
      <c r="C380">
        <v>14.5428867</v>
      </c>
    </row>
    <row r="381" spans="1:3">
      <c r="A381">
        <v>1999</v>
      </c>
      <c r="B381">
        <v>2</v>
      </c>
      <c r="C381">
        <v>19.1843906</v>
      </c>
    </row>
    <row r="382" spans="1:3">
      <c r="A382">
        <v>1999</v>
      </c>
      <c r="B382">
        <v>3</v>
      </c>
      <c r="C382">
        <v>23.560070799999998</v>
      </c>
    </row>
    <row r="383" spans="1:3">
      <c r="A383">
        <v>1999</v>
      </c>
      <c r="B383">
        <v>4</v>
      </c>
      <c r="C383">
        <v>31.011738099999999</v>
      </c>
    </row>
    <row r="384" spans="1:3">
      <c r="A384">
        <v>1999</v>
      </c>
      <c r="B384">
        <v>5</v>
      </c>
      <c r="C384">
        <v>37.082539400000002</v>
      </c>
    </row>
    <row r="385" spans="1:3">
      <c r="A385">
        <v>1999</v>
      </c>
      <c r="B385">
        <v>6</v>
      </c>
      <c r="C385">
        <v>47.479795299999999</v>
      </c>
    </row>
    <row r="386" spans="1:3">
      <c r="A386">
        <v>1999</v>
      </c>
      <c r="B386">
        <v>7</v>
      </c>
      <c r="C386">
        <v>54.026965199999999</v>
      </c>
    </row>
    <row r="387" spans="1:3">
      <c r="A387">
        <v>1999</v>
      </c>
      <c r="B387">
        <v>8</v>
      </c>
      <c r="C387">
        <v>47.754686300000003</v>
      </c>
    </row>
    <row r="388" spans="1:3">
      <c r="A388">
        <v>1999</v>
      </c>
      <c r="B388">
        <v>9</v>
      </c>
      <c r="C388">
        <v>40.548317400000002</v>
      </c>
    </row>
    <row r="389" spans="1:3">
      <c r="A389">
        <v>1999</v>
      </c>
      <c r="B389">
        <v>10</v>
      </c>
      <c r="C389">
        <v>45.810821300000001</v>
      </c>
    </row>
    <row r="390" spans="1:3">
      <c r="A390">
        <v>1999</v>
      </c>
      <c r="B390">
        <v>11</v>
      </c>
      <c r="C390">
        <v>48.729201199999999</v>
      </c>
    </row>
    <row r="391" spans="1:3">
      <c r="A391">
        <v>1999</v>
      </c>
      <c r="B391">
        <v>12</v>
      </c>
      <c r="C391">
        <v>44.835222000000002</v>
      </c>
    </row>
    <row r="392" spans="1:3">
      <c r="A392">
        <v>1999</v>
      </c>
      <c r="B392">
        <v>13</v>
      </c>
      <c r="C392">
        <v>58.639101199999999</v>
      </c>
    </row>
    <row r="393" spans="1:3">
      <c r="A393">
        <v>1999</v>
      </c>
      <c r="B393">
        <v>14</v>
      </c>
      <c r="C393">
        <v>43.509873499999998</v>
      </c>
    </row>
    <row r="394" spans="1:3">
      <c r="A394">
        <v>2000</v>
      </c>
      <c r="B394">
        <v>1</v>
      </c>
      <c r="C394">
        <v>20.4757085</v>
      </c>
    </row>
    <row r="395" spans="1:3">
      <c r="A395">
        <v>2000</v>
      </c>
      <c r="B395">
        <v>2</v>
      </c>
      <c r="C395">
        <v>24.206640199999999</v>
      </c>
    </row>
    <row r="396" spans="1:3">
      <c r="A396">
        <v>2000</v>
      </c>
      <c r="B396">
        <v>3</v>
      </c>
      <c r="C396">
        <v>32.9565634</v>
      </c>
    </row>
    <row r="397" spans="1:3">
      <c r="A397">
        <v>2000</v>
      </c>
      <c r="B397">
        <v>4</v>
      </c>
      <c r="C397">
        <v>36.154504899999999</v>
      </c>
    </row>
    <row r="398" spans="1:3">
      <c r="A398">
        <v>2000</v>
      </c>
      <c r="B398">
        <v>5</v>
      </c>
      <c r="C398">
        <v>41.573239000000001</v>
      </c>
    </row>
    <row r="399" spans="1:3">
      <c r="A399">
        <v>2000</v>
      </c>
      <c r="B399">
        <v>6</v>
      </c>
      <c r="C399">
        <v>47.880290199999997</v>
      </c>
    </row>
    <row r="400" spans="1:3">
      <c r="A400">
        <v>2000</v>
      </c>
      <c r="B400">
        <v>7</v>
      </c>
      <c r="C400">
        <v>39.396862200000001</v>
      </c>
    </row>
    <row r="401" spans="1:3">
      <c r="A401">
        <v>2000</v>
      </c>
      <c r="B401">
        <v>8</v>
      </c>
      <c r="C401">
        <v>36.465415900000004</v>
      </c>
    </row>
    <row r="402" spans="1:3">
      <c r="A402">
        <v>2000</v>
      </c>
      <c r="B402">
        <v>9</v>
      </c>
      <c r="C402">
        <v>42.6836354</v>
      </c>
    </row>
    <row r="403" spans="1:3">
      <c r="A403">
        <v>2000</v>
      </c>
      <c r="B403">
        <v>10</v>
      </c>
      <c r="C403">
        <v>44.460269500000003</v>
      </c>
    </row>
    <row r="404" spans="1:3">
      <c r="A404">
        <v>2000</v>
      </c>
      <c r="B404">
        <v>11</v>
      </c>
      <c r="C404">
        <v>43.882863399999998</v>
      </c>
    </row>
    <row r="405" spans="1:3">
      <c r="A405">
        <v>2000</v>
      </c>
      <c r="B405">
        <v>12</v>
      </c>
      <c r="C405">
        <v>41.129080500000001</v>
      </c>
    </row>
    <row r="406" spans="1:3">
      <c r="A406">
        <v>2000</v>
      </c>
      <c r="B406">
        <v>13</v>
      </c>
      <c r="C406">
        <v>37.353732899999997</v>
      </c>
    </row>
    <row r="407" spans="1:3">
      <c r="A407">
        <v>2000</v>
      </c>
      <c r="B407">
        <v>14</v>
      </c>
      <c r="C407">
        <v>40.063099999999999</v>
      </c>
    </row>
    <row r="408" spans="1:3">
      <c r="A408">
        <v>2001</v>
      </c>
      <c r="B408">
        <v>1</v>
      </c>
      <c r="C408">
        <v>18.664729600000001</v>
      </c>
    </row>
    <row r="409" spans="1:3">
      <c r="A409">
        <v>2001</v>
      </c>
      <c r="B409">
        <v>2</v>
      </c>
      <c r="C409">
        <v>27.5221804</v>
      </c>
    </row>
    <row r="410" spans="1:3">
      <c r="A410">
        <v>2001</v>
      </c>
      <c r="B410">
        <v>3</v>
      </c>
      <c r="C410">
        <v>22.608702399999999</v>
      </c>
    </row>
    <row r="411" spans="1:3">
      <c r="A411">
        <v>2001</v>
      </c>
      <c r="B411">
        <v>4</v>
      </c>
      <c r="C411">
        <v>27.468674799999999</v>
      </c>
    </row>
    <row r="412" spans="1:3">
      <c r="A412">
        <v>2001</v>
      </c>
      <c r="B412">
        <v>5</v>
      </c>
      <c r="C412">
        <v>27.9365907</v>
      </c>
    </row>
    <row r="413" spans="1:3">
      <c r="A413">
        <v>2001</v>
      </c>
      <c r="B413">
        <v>6</v>
      </c>
      <c r="C413">
        <v>25.700200800000001</v>
      </c>
    </row>
    <row r="414" spans="1:3">
      <c r="A414">
        <v>2001</v>
      </c>
      <c r="B414">
        <v>7</v>
      </c>
      <c r="C414">
        <v>21.164360899999998</v>
      </c>
    </row>
    <row r="415" spans="1:3">
      <c r="A415">
        <v>2001</v>
      </c>
      <c r="B415">
        <v>8</v>
      </c>
      <c r="C415">
        <v>22.302078099999999</v>
      </c>
    </row>
    <row r="416" spans="1:3">
      <c r="A416">
        <v>2001</v>
      </c>
      <c r="B416">
        <v>9</v>
      </c>
      <c r="C416">
        <v>25.070735200000001</v>
      </c>
    </row>
    <row r="417" spans="1:3">
      <c r="A417">
        <v>2001</v>
      </c>
      <c r="B417">
        <v>10</v>
      </c>
      <c r="C417">
        <v>31.390698</v>
      </c>
    </row>
    <row r="418" spans="1:3">
      <c r="A418">
        <v>2001</v>
      </c>
      <c r="B418">
        <v>11</v>
      </c>
      <c r="C418">
        <v>31.627083299999999</v>
      </c>
    </row>
    <row r="419" spans="1:3">
      <c r="A419">
        <v>2001</v>
      </c>
      <c r="B419">
        <v>12</v>
      </c>
      <c r="C419">
        <v>27.119907099999999</v>
      </c>
    </row>
    <row r="420" spans="1:3">
      <c r="A420">
        <v>2001</v>
      </c>
      <c r="B420">
        <v>13</v>
      </c>
      <c r="C420">
        <v>29.994284199999999</v>
      </c>
    </row>
    <row r="421" spans="1:3">
      <c r="A421">
        <v>2001</v>
      </c>
      <c r="B421">
        <v>14</v>
      </c>
      <c r="C421">
        <v>28.561717999999999</v>
      </c>
    </row>
    <row r="422" spans="1:3">
      <c r="A422">
        <v>2002</v>
      </c>
      <c r="B422">
        <v>1</v>
      </c>
      <c r="C422">
        <v>32.217762499999999</v>
      </c>
    </row>
    <row r="423" spans="1:3">
      <c r="A423">
        <v>2002</v>
      </c>
      <c r="B423">
        <v>2</v>
      </c>
      <c r="C423">
        <v>36.398688800000002</v>
      </c>
    </row>
    <row r="424" spans="1:3">
      <c r="A424">
        <v>2002</v>
      </c>
      <c r="B424">
        <v>3</v>
      </c>
      <c r="C424">
        <v>46.799952099999999</v>
      </c>
    </row>
    <row r="425" spans="1:3">
      <c r="A425">
        <v>2002</v>
      </c>
      <c r="B425">
        <v>4</v>
      </c>
      <c r="C425">
        <v>48.093073199999999</v>
      </c>
    </row>
    <row r="426" spans="1:3">
      <c r="A426">
        <v>2002</v>
      </c>
      <c r="B426">
        <v>5</v>
      </c>
      <c r="C426">
        <v>44.606480300000001</v>
      </c>
    </row>
    <row r="427" spans="1:3">
      <c r="A427">
        <v>2002</v>
      </c>
      <c r="B427">
        <v>6</v>
      </c>
      <c r="C427">
        <v>42.549199899999998</v>
      </c>
    </row>
    <row r="428" spans="1:3">
      <c r="A428">
        <v>2002</v>
      </c>
      <c r="B428">
        <v>7</v>
      </c>
      <c r="C428">
        <v>43.915607199999997</v>
      </c>
    </row>
    <row r="429" spans="1:3">
      <c r="A429">
        <v>2002</v>
      </c>
      <c r="B429">
        <v>8</v>
      </c>
      <c r="C429">
        <v>35.8446268</v>
      </c>
    </row>
    <row r="430" spans="1:3">
      <c r="A430">
        <v>2002</v>
      </c>
      <c r="B430">
        <v>9</v>
      </c>
      <c r="C430">
        <v>43.987912100000003</v>
      </c>
    </row>
    <row r="431" spans="1:3">
      <c r="A431">
        <v>2002</v>
      </c>
      <c r="B431">
        <v>10</v>
      </c>
      <c r="C431">
        <v>45.802919500000002</v>
      </c>
    </row>
    <row r="432" spans="1:3">
      <c r="A432">
        <v>2002</v>
      </c>
      <c r="B432">
        <v>11</v>
      </c>
      <c r="C432">
        <v>48.821596499999998</v>
      </c>
    </row>
    <row r="433" spans="1:3">
      <c r="A433">
        <v>2002</v>
      </c>
      <c r="B433">
        <v>12</v>
      </c>
      <c r="C433">
        <v>45.604081000000001</v>
      </c>
    </row>
    <row r="434" spans="1:3">
      <c r="A434">
        <v>2002</v>
      </c>
      <c r="B434">
        <v>13</v>
      </c>
      <c r="C434">
        <v>41.567764500000003</v>
      </c>
    </row>
    <row r="435" spans="1:3">
      <c r="A435">
        <v>2002</v>
      </c>
      <c r="B435">
        <v>14</v>
      </c>
      <c r="C435">
        <v>47.739244100000001</v>
      </c>
    </row>
    <row r="436" spans="1:3">
      <c r="A436">
        <v>2003</v>
      </c>
      <c r="B436">
        <v>1</v>
      </c>
      <c r="C436">
        <v>30.365282000000001</v>
      </c>
    </row>
    <row r="437" spans="1:3">
      <c r="A437">
        <v>2003</v>
      </c>
      <c r="B437">
        <v>2</v>
      </c>
      <c r="C437">
        <v>39.633955800000003</v>
      </c>
    </row>
    <row r="438" spans="1:3">
      <c r="A438">
        <v>2003</v>
      </c>
      <c r="B438">
        <v>3</v>
      </c>
      <c r="C438">
        <v>54.712842999999999</v>
      </c>
    </row>
    <row r="439" spans="1:3">
      <c r="A439">
        <v>2003</v>
      </c>
      <c r="B439">
        <v>4</v>
      </c>
      <c r="C439">
        <v>67.785823199999996</v>
      </c>
    </row>
    <row r="440" spans="1:3">
      <c r="A440">
        <v>2003</v>
      </c>
      <c r="B440">
        <v>5</v>
      </c>
      <c r="C440">
        <v>75.740281999999993</v>
      </c>
    </row>
    <row r="441" spans="1:3">
      <c r="A441">
        <v>2003</v>
      </c>
      <c r="B441">
        <v>6</v>
      </c>
      <c r="C441">
        <v>89.228277399999996</v>
      </c>
    </row>
    <row r="442" spans="1:3">
      <c r="A442">
        <v>2003</v>
      </c>
      <c r="B442">
        <v>7</v>
      </c>
      <c r="C442">
        <v>88.329077699999999</v>
      </c>
    </row>
    <row r="443" spans="1:3">
      <c r="A443">
        <v>2003</v>
      </c>
      <c r="B443">
        <v>8</v>
      </c>
      <c r="C443">
        <v>79.475419200000005</v>
      </c>
    </row>
    <row r="444" spans="1:3">
      <c r="A444">
        <v>2003</v>
      </c>
      <c r="B444">
        <v>9</v>
      </c>
      <c r="C444">
        <v>82.518864300000004</v>
      </c>
    </row>
    <row r="445" spans="1:3">
      <c r="A445">
        <v>2003</v>
      </c>
      <c r="B445">
        <v>10</v>
      </c>
      <c r="C445">
        <v>91.372522900000007</v>
      </c>
    </row>
    <row r="446" spans="1:3">
      <c r="A446">
        <v>2003</v>
      </c>
      <c r="B446">
        <v>11</v>
      </c>
      <c r="C446">
        <v>84.178925300000003</v>
      </c>
    </row>
    <row r="447" spans="1:3">
      <c r="A447">
        <v>2003</v>
      </c>
      <c r="B447">
        <v>12</v>
      </c>
      <c r="C447">
        <v>93.5859375</v>
      </c>
    </row>
    <row r="448" spans="1:3">
      <c r="A448">
        <v>2003</v>
      </c>
      <c r="B448">
        <v>13</v>
      </c>
      <c r="C448">
        <v>72.350990899999999</v>
      </c>
    </row>
    <row r="449" spans="1:3">
      <c r="A449">
        <v>2003</v>
      </c>
      <c r="B449">
        <v>14</v>
      </c>
      <c r="C449">
        <v>89.159108200000006</v>
      </c>
    </row>
  </sheetData>
  <phoneticPr fontId="16" type="noConversion"/>
  <pageMargins left="0.75" right="0.75" top="1" bottom="1" header="0.5" footer="0.5"/>
  <pageSetup scale="11" orientation="portrait" horizontalDpi="1200" verticalDpi="1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H57"/>
  <sheetViews>
    <sheetView tabSelected="1" zoomScale="115" zoomScaleNormal="115" workbookViewId="0">
      <selection activeCell="P1" sqref="P1"/>
    </sheetView>
  </sheetViews>
  <sheetFormatPr defaultRowHeight="15"/>
  <cols>
    <col min="1" max="2" width="9.140625" style="192"/>
    <col min="3" max="7" width="13.140625" style="192" customWidth="1"/>
    <col min="8" max="9" width="9.140625" style="192"/>
    <col min="10" max="10" width="13.140625" style="192" bestFit="1" customWidth="1"/>
    <col min="11" max="11" width="13.140625" style="192" customWidth="1"/>
    <col min="12" max="13" width="8.7109375" style="193" customWidth="1"/>
    <col min="14" max="14" width="13.140625" style="193" customWidth="1"/>
    <col min="15" max="16" width="13.140625" style="194" customWidth="1"/>
    <col min="17" max="19" width="13.140625" style="192" customWidth="1"/>
    <col min="20" max="20" width="9.140625" style="192"/>
    <col min="21" max="21" width="11.42578125" style="193" customWidth="1"/>
    <col min="22" max="22" width="9.140625" style="193"/>
    <col min="23" max="23" width="12.42578125" style="193" customWidth="1"/>
    <col min="24" max="29" width="9.140625" style="193"/>
    <col min="30" max="16384" width="9.140625" style="192"/>
  </cols>
  <sheetData>
    <row r="1" spans="2:86">
      <c r="G1" s="225" t="s">
        <v>216</v>
      </c>
      <c r="H1" s="224"/>
      <c r="I1" s="224"/>
      <c r="J1" s="224"/>
      <c r="M1" s="194"/>
      <c r="N1" s="194"/>
    </row>
    <row r="2" spans="2:86">
      <c r="C2" s="296" t="s">
        <v>228</v>
      </c>
      <c r="D2" s="296" t="s">
        <v>352</v>
      </c>
      <c r="E2" s="296" t="s">
        <v>229</v>
      </c>
      <c r="G2" s="225" t="s">
        <v>217</v>
      </c>
      <c r="H2" s="224"/>
      <c r="I2" s="224"/>
      <c r="J2" s="224"/>
      <c r="M2" s="194"/>
      <c r="N2" s="194"/>
    </row>
    <row r="3" spans="2:86">
      <c r="C3" s="192" t="s">
        <v>214</v>
      </c>
      <c r="G3" s="225" t="s">
        <v>218</v>
      </c>
      <c r="H3" s="224"/>
      <c r="I3" s="224"/>
      <c r="J3" s="224"/>
      <c r="M3" s="194"/>
      <c r="N3" s="194"/>
    </row>
    <row r="4" spans="2:86">
      <c r="C4" s="192" t="s">
        <v>208</v>
      </c>
      <c r="F4" s="194"/>
      <c r="I4" s="194"/>
      <c r="J4" s="194"/>
      <c r="K4" s="194"/>
      <c r="L4" s="194"/>
      <c r="M4" s="194"/>
      <c r="N4" s="194"/>
      <c r="Q4" s="194"/>
      <c r="R4" s="194"/>
      <c r="S4" s="194"/>
      <c r="T4" s="194"/>
      <c r="U4" s="194"/>
      <c r="V4" s="194"/>
      <c r="W4" s="326" t="s">
        <v>380</v>
      </c>
      <c r="X4" s="194"/>
      <c r="Y4" s="194"/>
      <c r="Z4" s="327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</row>
    <row r="5" spans="2:86">
      <c r="C5" s="211" t="s">
        <v>186</v>
      </c>
      <c r="D5" s="299" t="s">
        <v>357</v>
      </c>
      <c r="E5" s="299" t="s">
        <v>183</v>
      </c>
      <c r="F5" s="194"/>
      <c r="G5" s="325" t="s">
        <v>40</v>
      </c>
      <c r="I5" s="324" t="s">
        <v>40</v>
      </c>
      <c r="J5" s="194"/>
      <c r="K5" s="194"/>
      <c r="L5" s="194"/>
      <c r="M5" s="194"/>
      <c r="N5" s="194"/>
      <c r="Q5" s="194"/>
      <c r="R5" s="194"/>
      <c r="S5" s="194"/>
      <c r="T5" s="194"/>
      <c r="U5" s="194"/>
      <c r="V5" s="194"/>
      <c r="W5" s="326" t="s">
        <v>381</v>
      </c>
      <c r="X5" s="194"/>
      <c r="Y5" s="194"/>
      <c r="Z5" s="327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</row>
    <row r="6" spans="2:86">
      <c r="B6" s="307" t="s">
        <v>0</v>
      </c>
      <c r="C6" s="211" t="s">
        <v>186</v>
      </c>
      <c r="D6" s="299" t="s">
        <v>357</v>
      </c>
      <c r="E6" s="218" t="s">
        <v>229</v>
      </c>
      <c r="F6" s="306" t="s">
        <v>359</v>
      </c>
      <c r="G6" s="324" t="s">
        <v>375</v>
      </c>
      <c r="H6" s="325" t="s">
        <v>379</v>
      </c>
      <c r="I6" s="324" t="s">
        <v>378</v>
      </c>
      <c r="J6" s="194"/>
      <c r="K6" s="194"/>
      <c r="L6" s="194"/>
      <c r="M6" s="194"/>
      <c r="N6" s="194"/>
      <c r="Q6" s="194"/>
      <c r="R6" s="194"/>
      <c r="S6" s="194"/>
      <c r="T6" s="194"/>
      <c r="U6" s="194"/>
      <c r="V6" s="194"/>
      <c r="W6" s="307" t="s">
        <v>0</v>
      </c>
      <c r="X6" s="211" t="s">
        <v>382</v>
      </c>
      <c r="Y6" s="299" t="s">
        <v>357</v>
      </c>
      <c r="Z6" s="328" t="s">
        <v>28</v>
      </c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</row>
    <row r="7" spans="2:86">
      <c r="B7" s="193">
        <v>1971</v>
      </c>
      <c r="C7" s="204">
        <v>2.4679199999999999</v>
      </c>
      <c r="D7" s="192">
        <v>2.3805600000000005</v>
      </c>
      <c r="E7" s="192">
        <v>2.5149599999999999</v>
      </c>
      <c r="F7" s="192">
        <f>E7-C7</f>
        <v>4.7039999999999971E-2</v>
      </c>
      <c r="G7" s="194">
        <f>C7*1000*0.0239</f>
        <v>58.983288000000002</v>
      </c>
      <c r="H7" s="194">
        <f>D7*1000*0.0239</f>
        <v>56.895384000000014</v>
      </c>
      <c r="I7" s="194">
        <f>(D7*1000*0.0239)-(C7*1000*0.0239)</f>
        <v>-2.0879039999999875</v>
      </c>
      <c r="J7" s="194"/>
      <c r="K7" s="194"/>
      <c r="L7" s="194"/>
      <c r="M7" s="194"/>
      <c r="N7" s="194"/>
      <c r="Q7" s="194"/>
      <c r="R7" s="194"/>
      <c r="S7" s="194"/>
      <c r="T7" s="194"/>
      <c r="U7" s="194"/>
      <c r="V7" s="194"/>
      <c r="W7" s="193">
        <v>1971</v>
      </c>
      <c r="X7" s="204">
        <v>2.4679199999999999</v>
      </c>
      <c r="Y7" s="192">
        <v>2.3805600000000005</v>
      </c>
      <c r="Z7" s="327">
        <f t="shared" ref="Z7:Z50" si="0">Y7/X7</f>
        <v>0.9646017699115047</v>
      </c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</row>
    <row r="8" spans="2:86">
      <c r="B8" s="193">
        <v>1972</v>
      </c>
      <c r="C8" s="204">
        <v>1.8782400000000001</v>
      </c>
      <c r="D8" s="192">
        <v>1.5487920000000002</v>
      </c>
      <c r="E8" s="192">
        <v>1.4676480000000001</v>
      </c>
      <c r="F8" s="192">
        <f t="shared" ref="F8:F52" si="1">E8-C8</f>
        <v>-0.41059200000000007</v>
      </c>
      <c r="G8" s="194">
        <f t="shared" ref="G8:G52" si="2">C8*1000*0.0239</f>
        <v>44.889936000000006</v>
      </c>
      <c r="H8" s="194">
        <f t="shared" ref="H8:H52" si="3">D8*1000*0.0239</f>
        <v>37.016128800000004</v>
      </c>
      <c r="I8" s="194">
        <f t="shared" ref="I8:I52" si="4">(D8*1000*0.0239)-(C8*1000*0.0239)</f>
        <v>-7.8738072000000017</v>
      </c>
      <c r="J8" s="194"/>
      <c r="K8" s="194"/>
      <c r="L8" s="194"/>
      <c r="M8" s="194"/>
      <c r="N8" s="194"/>
      <c r="Q8" s="194"/>
      <c r="R8" s="194"/>
      <c r="S8" s="194"/>
      <c r="T8" s="194"/>
      <c r="U8" s="194"/>
      <c r="V8" s="194"/>
      <c r="W8" s="193">
        <v>1972</v>
      </c>
      <c r="X8" s="204">
        <v>1.8782400000000001</v>
      </c>
      <c r="Y8" s="192">
        <v>1.5487920000000002</v>
      </c>
      <c r="Z8" s="327">
        <f t="shared" si="0"/>
        <v>0.8245974955277281</v>
      </c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</row>
    <row r="9" spans="2:86">
      <c r="B9" s="193">
        <v>1974</v>
      </c>
      <c r="C9" s="204">
        <v>1.1119449600000002</v>
      </c>
      <c r="D9" s="192">
        <v>1.9921440000000001</v>
      </c>
      <c r="E9" s="192">
        <v>1.8681465600000002</v>
      </c>
      <c r="F9" s="192">
        <f t="shared" si="1"/>
        <v>0.75620160000000003</v>
      </c>
      <c r="G9" s="194">
        <f t="shared" si="2"/>
        <v>26.575484544000009</v>
      </c>
      <c r="H9" s="194">
        <f t="shared" si="3"/>
        <v>47.612241600000004</v>
      </c>
      <c r="I9" s="194">
        <f t="shared" si="4"/>
        <v>21.036757055999995</v>
      </c>
      <c r="J9" s="194"/>
      <c r="K9" s="194"/>
      <c r="L9" s="194"/>
      <c r="M9" s="194"/>
      <c r="N9" s="194"/>
      <c r="Q9" s="194"/>
      <c r="R9" s="194"/>
      <c r="S9" s="194"/>
      <c r="T9" s="194"/>
      <c r="U9" s="194"/>
      <c r="V9" s="194"/>
      <c r="W9" s="193">
        <v>1974</v>
      </c>
      <c r="X9" s="204">
        <v>1.1119449600000002</v>
      </c>
      <c r="Y9" s="192">
        <v>1.9921440000000001</v>
      </c>
      <c r="Z9" s="327">
        <f t="shared" si="0"/>
        <v>1.7915850798946018</v>
      </c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</row>
    <row r="10" spans="2:86">
      <c r="B10" s="193">
        <v>1975</v>
      </c>
      <c r="C10" s="204">
        <v>1.8051263999999998</v>
      </c>
      <c r="D10" s="192">
        <v>3.4455960000000005</v>
      </c>
      <c r="E10" s="192">
        <v>3.3968121600000005</v>
      </c>
      <c r="F10" s="192">
        <f t="shared" si="1"/>
        <v>1.5916857600000007</v>
      </c>
      <c r="G10" s="194">
        <f t="shared" si="2"/>
        <v>43.142520959999999</v>
      </c>
      <c r="H10" s="194">
        <f t="shared" si="3"/>
        <v>82.34974440000002</v>
      </c>
      <c r="I10" s="194">
        <f t="shared" si="4"/>
        <v>39.207223440000021</v>
      </c>
      <c r="J10" s="194"/>
      <c r="K10" s="194"/>
      <c r="L10" s="194"/>
      <c r="M10" s="194"/>
      <c r="N10" s="194"/>
      <c r="Q10" s="194"/>
      <c r="R10" s="194"/>
      <c r="S10" s="194"/>
      <c r="T10" s="194"/>
      <c r="U10" s="194"/>
      <c r="V10" s="194"/>
      <c r="W10" s="193">
        <v>1975</v>
      </c>
      <c r="X10" s="204">
        <v>1.8051263999999998</v>
      </c>
      <c r="Y10" s="192">
        <v>3.4455960000000005</v>
      </c>
      <c r="Z10" s="327">
        <f t="shared" si="0"/>
        <v>1.9087837837837842</v>
      </c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</row>
    <row r="11" spans="2:86">
      <c r="B11" s="193">
        <v>1976</v>
      </c>
      <c r="C11" s="204">
        <v>1.5632265600000004</v>
      </c>
      <c r="D11" s="192">
        <v>2.9963472000000007</v>
      </c>
      <c r="E11" s="192">
        <v>3.14067936</v>
      </c>
      <c r="F11" s="192">
        <f t="shared" si="1"/>
        <v>1.5774527999999997</v>
      </c>
      <c r="G11" s="194">
        <f t="shared" si="2"/>
        <v>37.361114784000009</v>
      </c>
      <c r="H11" s="194">
        <f t="shared" si="3"/>
        <v>71.612698080000015</v>
      </c>
      <c r="I11" s="194">
        <f t="shared" si="4"/>
        <v>34.251583296000007</v>
      </c>
      <c r="J11" s="194"/>
      <c r="K11" s="194"/>
      <c r="L11" s="194"/>
      <c r="M11" s="194"/>
      <c r="N11" s="194"/>
      <c r="Q11" s="194"/>
      <c r="R11" s="194"/>
      <c r="S11" s="194"/>
      <c r="T11" s="194"/>
      <c r="U11" s="194"/>
      <c r="V11" s="194"/>
      <c r="W11" s="193">
        <v>1976</v>
      </c>
      <c r="X11" s="204">
        <v>1.5632265600000004</v>
      </c>
      <c r="Y11" s="192">
        <v>2.9963472000000007</v>
      </c>
      <c r="Z11" s="327">
        <f t="shared" si="0"/>
        <v>1.9167709125924779</v>
      </c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</row>
    <row r="12" spans="2:86">
      <c r="B12" s="193">
        <v>1977</v>
      </c>
      <c r="C12" s="204">
        <v>1.1404041600000003</v>
      </c>
      <c r="D12" s="192">
        <v>1.9819800000000003</v>
      </c>
      <c r="E12" s="192">
        <v>1.9372617600000002</v>
      </c>
      <c r="F12" s="192">
        <f t="shared" si="1"/>
        <v>0.79685759999999983</v>
      </c>
      <c r="G12" s="194">
        <f t="shared" si="2"/>
        <v>27.255659424000008</v>
      </c>
      <c r="H12" s="194">
        <f t="shared" si="3"/>
        <v>47.369322000000011</v>
      </c>
      <c r="I12" s="194">
        <f t="shared" si="4"/>
        <v>20.113662576000003</v>
      </c>
      <c r="J12" s="194"/>
      <c r="K12" s="194"/>
      <c r="L12" s="194"/>
      <c r="M12" s="194"/>
      <c r="N12" s="194"/>
      <c r="Q12" s="194"/>
      <c r="R12" s="194"/>
      <c r="S12" s="194"/>
      <c r="T12" s="194"/>
      <c r="U12" s="194"/>
      <c r="V12" s="194"/>
      <c r="W12" s="193">
        <v>1977</v>
      </c>
      <c r="X12" s="204">
        <v>1.1404041600000003</v>
      </c>
      <c r="Y12" s="192">
        <v>1.9819800000000003</v>
      </c>
      <c r="Z12" s="327">
        <f t="shared" si="0"/>
        <v>1.7379627938221478</v>
      </c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</row>
    <row r="13" spans="2:86">
      <c r="B13" s="193">
        <v>1978</v>
      </c>
      <c r="C13" s="204">
        <v>1.3924713600000003</v>
      </c>
      <c r="D13" s="192">
        <v>2.9800848000000002</v>
      </c>
      <c r="E13" s="192">
        <v>2.5918233600000002</v>
      </c>
      <c r="F13" s="192">
        <f t="shared" si="1"/>
        <v>1.199352</v>
      </c>
      <c r="G13" s="194">
        <f t="shared" si="2"/>
        <v>33.280065504000007</v>
      </c>
      <c r="H13" s="194">
        <f t="shared" si="3"/>
        <v>71.224026720000012</v>
      </c>
      <c r="I13" s="194">
        <f t="shared" si="4"/>
        <v>37.943961216000005</v>
      </c>
      <c r="J13" s="194"/>
      <c r="K13" s="194"/>
      <c r="L13" s="194"/>
      <c r="M13" s="194"/>
      <c r="N13" s="194"/>
      <c r="Q13" s="194"/>
      <c r="R13" s="194"/>
      <c r="S13" s="194"/>
      <c r="T13" s="194"/>
      <c r="U13" s="194"/>
      <c r="V13" s="194"/>
      <c r="W13" s="193">
        <v>1978</v>
      </c>
      <c r="X13" s="204">
        <v>1.3924713600000003</v>
      </c>
      <c r="Y13" s="192">
        <v>2.9800848000000002</v>
      </c>
      <c r="Z13" s="327">
        <f t="shared" si="0"/>
        <v>2.140140821280518</v>
      </c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</row>
    <row r="14" spans="2:86">
      <c r="B14" s="193">
        <v>1979</v>
      </c>
      <c r="C14" s="204">
        <v>2.5317600000000002</v>
      </c>
      <c r="D14" s="192">
        <v>2.8343280000000006</v>
      </c>
      <c r="E14" s="192">
        <v>2.6599440000000003</v>
      </c>
      <c r="F14" s="192">
        <f t="shared" si="1"/>
        <v>0.12818400000000008</v>
      </c>
      <c r="G14" s="194">
        <f t="shared" si="2"/>
        <v>60.509064000000009</v>
      </c>
      <c r="H14" s="194">
        <f t="shared" si="3"/>
        <v>67.740439200000012</v>
      </c>
      <c r="I14" s="194">
        <f t="shared" si="4"/>
        <v>7.2313752000000022</v>
      </c>
      <c r="J14" s="194"/>
      <c r="K14" s="194"/>
      <c r="L14" s="194"/>
      <c r="M14" s="194"/>
      <c r="N14" s="194"/>
      <c r="Q14" s="194"/>
      <c r="R14" s="194"/>
      <c r="S14" s="194"/>
      <c r="T14" s="194"/>
      <c r="U14" s="194"/>
      <c r="V14" s="194"/>
      <c r="W14" s="193">
        <v>1979</v>
      </c>
      <c r="X14" s="204">
        <v>2.5317600000000002</v>
      </c>
      <c r="Y14" s="192">
        <v>2.8343280000000006</v>
      </c>
      <c r="Z14" s="327">
        <f t="shared" si="0"/>
        <v>1.1195089581950897</v>
      </c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</row>
    <row r="15" spans="2:86">
      <c r="B15" s="193">
        <v>1980</v>
      </c>
      <c r="C15" s="204">
        <v>1.4006160000000005</v>
      </c>
      <c r="D15" s="192">
        <v>4.0798800000000002</v>
      </c>
      <c r="E15" s="192">
        <v>3.7159920000000004</v>
      </c>
      <c r="F15" s="192">
        <f t="shared" si="1"/>
        <v>2.3153759999999997</v>
      </c>
      <c r="G15" s="194">
        <f t="shared" si="2"/>
        <v>33.474722400000012</v>
      </c>
      <c r="H15" s="194">
        <f t="shared" si="3"/>
        <v>97.509132000000008</v>
      </c>
      <c r="I15" s="194">
        <f t="shared" si="4"/>
        <v>64.034409600000004</v>
      </c>
      <c r="J15" s="194"/>
      <c r="K15" s="194"/>
      <c r="L15" s="194"/>
      <c r="M15" s="194"/>
      <c r="N15" s="194"/>
      <c r="Q15" s="194"/>
      <c r="R15" s="194"/>
      <c r="S15" s="194"/>
      <c r="T15" s="194"/>
      <c r="U15" s="194"/>
      <c r="V15" s="194"/>
      <c r="W15" s="193">
        <v>1980</v>
      </c>
      <c r="X15" s="204">
        <v>1.4006160000000005</v>
      </c>
      <c r="Y15" s="192">
        <v>4.0798800000000002</v>
      </c>
      <c r="Z15" s="327">
        <f t="shared" si="0"/>
        <v>2.9129183159409848</v>
      </c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</row>
    <row r="16" spans="2:86">
      <c r="B16" s="193">
        <v>1981</v>
      </c>
      <c r="C16" s="204">
        <v>1.313256</v>
      </c>
      <c r="D16" s="192">
        <v>2.5226880000000005</v>
      </c>
      <c r="E16" s="192">
        <v>2.6061840000000003</v>
      </c>
      <c r="F16" s="192">
        <f t="shared" si="1"/>
        <v>1.2929280000000003</v>
      </c>
      <c r="G16" s="194">
        <f t="shared" si="2"/>
        <v>31.386818400000003</v>
      </c>
      <c r="H16" s="194">
        <f t="shared" si="3"/>
        <v>60.292243200000016</v>
      </c>
      <c r="I16" s="194">
        <f t="shared" si="4"/>
        <v>28.905424800000013</v>
      </c>
      <c r="J16" s="194"/>
      <c r="K16" s="194"/>
      <c r="L16" s="194"/>
      <c r="M16" s="194"/>
      <c r="N16" s="194"/>
      <c r="Q16" s="194"/>
      <c r="R16" s="194"/>
      <c r="S16" s="194"/>
      <c r="T16" s="194"/>
      <c r="U16" s="194"/>
      <c r="V16" s="194"/>
      <c r="W16" s="193">
        <v>1981</v>
      </c>
      <c r="X16" s="204">
        <v>1.313256</v>
      </c>
      <c r="Y16" s="192">
        <v>2.5226880000000005</v>
      </c>
      <c r="Z16" s="327">
        <f t="shared" si="0"/>
        <v>1.9209415376743</v>
      </c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</row>
    <row r="17" spans="2:86">
      <c r="B17" s="193">
        <v>1982</v>
      </c>
      <c r="C17" s="204">
        <v>1.8478320000000001</v>
      </c>
      <c r="D17" s="192">
        <v>1.9983600000000001</v>
      </c>
      <c r="E17" s="192">
        <v>1.86816</v>
      </c>
      <c r="F17" s="192">
        <f t="shared" si="1"/>
        <v>2.0327999999999902E-2</v>
      </c>
      <c r="G17" s="194">
        <f t="shared" si="2"/>
        <v>44.163184800000003</v>
      </c>
      <c r="H17" s="194">
        <f t="shared" si="3"/>
        <v>47.760804000000007</v>
      </c>
      <c r="I17" s="194">
        <f t="shared" si="4"/>
        <v>3.597619200000004</v>
      </c>
      <c r="J17" s="194"/>
      <c r="K17" s="194"/>
      <c r="L17" s="194"/>
      <c r="M17" s="194"/>
      <c r="N17" s="194"/>
      <c r="Q17" s="194"/>
      <c r="R17" s="194"/>
      <c r="S17" s="194"/>
      <c r="T17" s="194"/>
      <c r="U17" s="194"/>
      <c r="V17" s="194"/>
      <c r="W17" s="193">
        <v>1982</v>
      </c>
      <c r="X17" s="204">
        <v>1.8478320000000001</v>
      </c>
      <c r="Y17" s="192">
        <v>1.9983600000000001</v>
      </c>
      <c r="Z17" s="327">
        <f t="shared" si="0"/>
        <v>1.0814619510864625</v>
      </c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</row>
    <row r="18" spans="2:86">
      <c r="B18" s="193">
        <v>1983</v>
      </c>
      <c r="C18" s="204">
        <v>2.5897200000000002</v>
      </c>
      <c r="D18" s="192">
        <v>3.1993920000000005</v>
      </c>
      <c r="E18" s="192">
        <v>2.514456</v>
      </c>
      <c r="F18" s="192">
        <f t="shared" si="1"/>
        <v>-7.526400000000022E-2</v>
      </c>
      <c r="G18" s="194">
        <f t="shared" si="2"/>
        <v>61.894308000000009</v>
      </c>
      <c r="H18" s="194">
        <f t="shared" si="3"/>
        <v>76.465468800000011</v>
      </c>
      <c r="I18" s="194">
        <f t="shared" si="4"/>
        <v>14.571160800000001</v>
      </c>
      <c r="J18" s="194"/>
      <c r="K18" s="194"/>
      <c r="L18" s="194"/>
      <c r="M18" s="194"/>
      <c r="N18" s="194"/>
      <c r="Q18" s="194"/>
      <c r="R18" s="194"/>
      <c r="S18" s="194"/>
      <c r="T18" s="194"/>
      <c r="U18" s="194"/>
      <c r="V18" s="194"/>
      <c r="W18" s="193">
        <v>1983</v>
      </c>
      <c r="X18" s="204">
        <v>2.5897200000000002</v>
      </c>
      <c r="Y18" s="192">
        <v>3.1993920000000005</v>
      </c>
      <c r="Z18" s="327">
        <f t="shared" si="0"/>
        <v>1.2354200454103146</v>
      </c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</row>
    <row r="19" spans="2:86">
      <c r="B19" s="193">
        <v>1984</v>
      </c>
      <c r="C19" s="204">
        <v>2.2421280000000001</v>
      </c>
      <c r="D19" s="192">
        <v>2.8376880000000004</v>
      </c>
      <c r="E19" s="192">
        <v>2.7115200000000006</v>
      </c>
      <c r="F19" s="192">
        <f t="shared" si="1"/>
        <v>0.46939200000000048</v>
      </c>
      <c r="G19" s="194">
        <f t="shared" si="2"/>
        <v>53.586859200000006</v>
      </c>
      <c r="H19" s="194">
        <f t="shared" si="3"/>
        <v>67.82074320000001</v>
      </c>
      <c r="I19" s="194">
        <f t="shared" si="4"/>
        <v>14.233884000000003</v>
      </c>
      <c r="J19" s="194"/>
      <c r="K19" s="194"/>
      <c r="L19" s="194"/>
      <c r="M19" s="194"/>
      <c r="N19" s="194"/>
      <c r="Q19" s="194"/>
      <c r="R19" s="194"/>
      <c r="S19" s="194"/>
      <c r="T19" s="194"/>
      <c r="U19" s="194"/>
      <c r="V19" s="194"/>
      <c r="W19" s="193">
        <v>1984</v>
      </c>
      <c r="X19" s="204">
        <v>2.2421280000000001</v>
      </c>
      <c r="Y19" s="192">
        <v>2.8376880000000004</v>
      </c>
      <c r="Z19" s="327">
        <f t="shared" si="0"/>
        <v>1.2656226584744494</v>
      </c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</row>
    <row r="20" spans="2:86">
      <c r="B20" s="193">
        <v>1985</v>
      </c>
      <c r="C20" s="204">
        <v>1.3720559999999999</v>
      </c>
      <c r="D20" s="192">
        <v>2.2441440000000008</v>
      </c>
      <c r="E20" s="192">
        <v>2.0307839999999997</v>
      </c>
      <c r="F20" s="192">
        <f t="shared" si="1"/>
        <v>0.65872799999999976</v>
      </c>
      <c r="G20" s="194">
        <f t="shared" si="2"/>
        <v>32.792138400000006</v>
      </c>
      <c r="H20" s="194">
        <f t="shared" si="3"/>
        <v>53.635041600000022</v>
      </c>
      <c r="I20" s="194">
        <f t="shared" si="4"/>
        <v>20.842903200000016</v>
      </c>
      <c r="J20" s="194"/>
      <c r="K20" s="194"/>
      <c r="L20" s="194"/>
      <c r="M20" s="194"/>
      <c r="N20" s="194"/>
      <c r="Q20" s="194"/>
      <c r="R20" s="194"/>
      <c r="S20" s="194"/>
      <c r="T20" s="194"/>
      <c r="U20" s="194"/>
      <c r="V20" s="194"/>
      <c r="W20" s="193">
        <v>1985</v>
      </c>
      <c r="X20" s="204">
        <v>1.3720559999999999</v>
      </c>
      <c r="Y20" s="192">
        <v>2.2441440000000008</v>
      </c>
      <c r="Z20" s="327">
        <f t="shared" si="0"/>
        <v>1.6356067099302076</v>
      </c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</row>
    <row r="21" spans="2:86">
      <c r="B21" s="193">
        <v>1986</v>
      </c>
      <c r="C21" s="204">
        <v>2.7137040000000003</v>
      </c>
      <c r="D21" s="192">
        <v>3.0492000000000004</v>
      </c>
      <c r="E21" s="192">
        <v>3.0918720000000004</v>
      </c>
      <c r="F21" s="192">
        <f t="shared" si="1"/>
        <v>0.37816800000000006</v>
      </c>
      <c r="G21" s="194">
        <f t="shared" si="2"/>
        <v>64.857525600000002</v>
      </c>
      <c r="H21" s="194">
        <f t="shared" si="3"/>
        <v>72.875880000000009</v>
      </c>
      <c r="I21" s="194">
        <f t="shared" si="4"/>
        <v>8.0183544000000069</v>
      </c>
      <c r="J21" s="194"/>
      <c r="K21" s="194"/>
      <c r="L21" s="194"/>
      <c r="M21" s="194"/>
      <c r="N21" s="194"/>
      <c r="Q21" s="194"/>
      <c r="R21" s="194"/>
      <c r="S21" s="194"/>
      <c r="T21" s="194"/>
      <c r="U21" s="194"/>
      <c r="V21" s="194"/>
      <c r="W21" s="193">
        <v>1986</v>
      </c>
      <c r="X21" s="204">
        <v>2.7137040000000003</v>
      </c>
      <c r="Y21" s="192">
        <v>3.0492000000000004</v>
      </c>
      <c r="Z21" s="327">
        <f t="shared" si="0"/>
        <v>1.1236302853959017</v>
      </c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</row>
    <row r="22" spans="2:86">
      <c r="B22" s="193">
        <v>1987</v>
      </c>
      <c r="C22" s="204">
        <v>2.049096</v>
      </c>
      <c r="D22" s="192">
        <v>2.8884240000000005</v>
      </c>
      <c r="E22" s="192">
        <v>2.7889679999999997</v>
      </c>
      <c r="F22" s="192">
        <f t="shared" si="1"/>
        <v>0.73987199999999964</v>
      </c>
      <c r="G22" s="194">
        <f t="shared" si="2"/>
        <v>48.973394400000004</v>
      </c>
      <c r="H22" s="194">
        <f t="shared" si="3"/>
        <v>69.03333360000002</v>
      </c>
      <c r="I22" s="194">
        <f t="shared" si="4"/>
        <v>20.059939200000017</v>
      </c>
      <c r="J22" s="194"/>
      <c r="K22" s="194"/>
      <c r="L22" s="194"/>
      <c r="M22" s="194"/>
      <c r="N22" s="194"/>
      <c r="Q22" s="194"/>
      <c r="R22" s="194"/>
      <c r="S22" s="194"/>
      <c r="T22" s="194"/>
      <c r="U22" s="194"/>
      <c r="V22" s="194"/>
      <c r="W22" s="193">
        <v>1987</v>
      </c>
      <c r="X22" s="204">
        <v>2.049096</v>
      </c>
      <c r="Y22" s="192">
        <v>2.8884240000000005</v>
      </c>
      <c r="Z22" s="327">
        <f t="shared" si="0"/>
        <v>1.4096089202262854</v>
      </c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</row>
    <row r="23" spans="2:86">
      <c r="B23" s="193">
        <v>1988</v>
      </c>
      <c r="C23" s="204">
        <v>1.8192720000000004</v>
      </c>
      <c r="D23" s="192">
        <v>4.3725360000000002</v>
      </c>
      <c r="E23" s="192">
        <v>4.2443520000000001</v>
      </c>
      <c r="F23" s="192">
        <f t="shared" si="1"/>
        <v>2.4250799999999995</v>
      </c>
      <c r="G23" s="194">
        <f t="shared" si="2"/>
        <v>43.480600800000012</v>
      </c>
      <c r="H23" s="194">
        <f t="shared" si="3"/>
        <v>104.5036104</v>
      </c>
      <c r="I23" s="194">
        <f t="shared" si="4"/>
        <v>61.023009599999988</v>
      </c>
      <c r="J23" s="194"/>
      <c r="K23" s="194"/>
      <c r="L23" s="194"/>
      <c r="M23" s="194"/>
      <c r="N23" s="194"/>
      <c r="Q23" s="194"/>
      <c r="R23" s="194"/>
      <c r="S23" s="194"/>
      <c r="T23" s="194"/>
      <c r="U23" s="194"/>
      <c r="V23" s="194"/>
      <c r="W23" s="193">
        <v>1988</v>
      </c>
      <c r="X23" s="204">
        <v>1.8192720000000004</v>
      </c>
      <c r="Y23" s="192">
        <v>4.3725360000000002</v>
      </c>
      <c r="Z23" s="327">
        <f t="shared" si="0"/>
        <v>2.4034536891679745</v>
      </c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</row>
    <row r="24" spans="2:86" ht="15.75" thickBot="1">
      <c r="B24" s="193">
        <v>1989</v>
      </c>
      <c r="C24" s="204">
        <v>1.2156480000000001</v>
      </c>
      <c r="D24" s="192">
        <v>2.8518000000000003</v>
      </c>
      <c r="E24" s="192">
        <v>2.7096719999999999</v>
      </c>
      <c r="F24" s="192">
        <f t="shared" si="1"/>
        <v>1.4940239999999998</v>
      </c>
      <c r="G24" s="194">
        <f t="shared" si="2"/>
        <v>29.053987200000005</v>
      </c>
      <c r="H24" s="194">
        <f t="shared" si="3"/>
        <v>68.158020000000008</v>
      </c>
      <c r="I24" s="194">
        <f t="shared" si="4"/>
        <v>39.104032799999999</v>
      </c>
      <c r="J24" s="194"/>
      <c r="K24" s="194"/>
      <c r="L24" s="194"/>
      <c r="M24" s="194"/>
      <c r="N24" s="194"/>
      <c r="Q24" s="194"/>
      <c r="R24" s="324" t="s">
        <v>376</v>
      </c>
      <c r="S24" s="324" t="s">
        <v>377</v>
      </c>
      <c r="T24" s="324" t="s">
        <v>138</v>
      </c>
      <c r="U24" s="194"/>
      <c r="V24" s="194"/>
      <c r="W24" s="193">
        <v>1989</v>
      </c>
      <c r="X24" s="204">
        <v>1.2156480000000001</v>
      </c>
      <c r="Y24" s="192">
        <v>2.8518000000000003</v>
      </c>
      <c r="Z24" s="327">
        <f t="shared" si="0"/>
        <v>2.3459093421779991</v>
      </c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</row>
    <row r="25" spans="2:86">
      <c r="B25" s="193">
        <v>1990</v>
      </c>
      <c r="C25" s="204">
        <v>1.7766000000000002</v>
      </c>
      <c r="D25" s="192">
        <v>3.2444160000000006</v>
      </c>
      <c r="E25" s="192">
        <v>2.9475600000000002</v>
      </c>
      <c r="F25" s="192">
        <f t="shared" si="1"/>
        <v>1.17096</v>
      </c>
      <c r="G25" s="194">
        <f t="shared" si="2"/>
        <v>42.460740000000008</v>
      </c>
      <c r="H25" s="194">
        <f t="shared" si="3"/>
        <v>77.541542400000012</v>
      </c>
      <c r="I25" s="194">
        <f t="shared" si="4"/>
        <v>35.080802400000003</v>
      </c>
      <c r="J25" s="194"/>
      <c r="K25" s="194"/>
      <c r="L25" s="194"/>
      <c r="M25" s="194"/>
      <c r="N25" s="194"/>
      <c r="Q25" s="287">
        <v>1999</v>
      </c>
      <c r="R25" s="288">
        <v>7</v>
      </c>
      <c r="S25" s="288">
        <v>4</v>
      </c>
      <c r="T25" s="309">
        <v>0.86569499999999999</v>
      </c>
      <c r="U25" s="309">
        <v>1.1857660000000001E-2</v>
      </c>
      <c r="V25" s="194"/>
      <c r="W25" s="193">
        <v>1990</v>
      </c>
      <c r="X25" s="204">
        <v>1.7766000000000002</v>
      </c>
      <c r="Y25" s="192">
        <v>3.2444160000000006</v>
      </c>
      <c r="Z25" s="327">
        <f t="shared" si="0"/>
        <v>1.8261938534278961</v>
      </c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</row>
    <row r="26" spans="2:86">
      <c r="B26" s="193">
        <v>1991</v>
      </c>
      <c r="C26" s="204">
        <v>1.5224160000000004</v>
      </c>
      <c r="D26" s="192">
        <v>1.8701760000000001</v>
      </c>
      <c r="E26" s="192">
        <v>1.9817280000000002</v>
      </c>
      <c r="F26" s="192">
        <f t="shared" si="1"/>
        <v>0.45931199999999972</v>
      </c>
      <c r="G26" s="194">
        <f t="shared" si="2"/>
        <v>36.385742400000012</v>
      </c>
      <c r="H26" s="194">
        <f t="shared" si="3"/>
        <v>44.697206400000006</v>
      </c>
      <c r="I26" s="194">
        <f t="shared" si="4"/>
        <v>8.3114639999999937</v>
      </c>
      <c r="J26" s="194"/>
      <c r="K26" s="194"/>
      <c r="L26" s="194"/>
      <c r="M26" s="194"/>
      <c r="N26" s="194"/>
      <c r="Q26" s="289">
        <v>2000</v>
      </c>
      <c r="R26" s="308">
        <v>7</v>
      </c>
      <c r="S26" s="308">
        <v>4</v>
      </c>
      <c r="T26" s="286">
        <v>0.88563499999999995</v>
      </c>
      <c r="U26" s="286">
        <v>6.0581799999999998E-3</v>
      </c>
      <c r="V26" s="194"/>
      <c r="W26" s="193">
        <v>1991</v>
      </c>
      <c r="X26" s="204">
        <v>1.5224160000000004</v>
      </c>
      <c r="Y26" s="192">
        <v>1.8701760000000001</v>
      </c>
      <c r="Z26" s="327">
        <f t="shared" si="0"/>
        <v>1.228426395939086</v>
      </c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</row>
    <row r="27" spans="2:86">
      <c r="B27" s="193">
        <v>1992</v>
      </c>
      <c r="C27" s="204">
        <v>1.2022012800000001</v>
      </c>
      <c r="D27" s="192">
        <v>2.8007918400000005</v>
      </c>
      <c r="E27" s="192">
        <v>2.6038118400000001</v>
      </c>
      <c r="F27" s="192">
        <f t="shared" si="1"/>
        <v>1.4016105599999999</v>
      </c>
      <c r="G27" s="194">
        <f t="shared" si="2"/>
        <v>28.732610592000007</v>
      </c>
      <c r="H27" s="194">
        <f t="shared" si="3"/>
        <v>66.93892497600001</v>
      </c>
      <c r="I27" s="194">
        <f t="shared" si="4"/>
        <v>38.206314384000002</v>
      </c>
      <c r="J27" s="441" t="s">
        <v>820</v>
      </c>
      <c r="K27" s="442" t="s">
        <v>821</v>
      </c>
      <c r="L27" s="194"/>
      <c r="M27" s="194"/>
      <c r="N27" s="194"/>
      <c r="Q27" s="289">
        <v>2001</v>
      </c>
      <c r="R27" s="308">
        <v>7</v>
      </c>
      <c r="S27" s="308">
        <v>4</v>
      </c>
      <c r="T27" s="286">
        <v>0.27429750000000003</v>
      </c>
      <c r="U27" s="286">
        <v>0.11616135</v>
      </c>
      <c r="V27" s="194"/>
      <c r="W27" s="193">
        <v>1992</v>
      </c>
      <c r="X27" s="204">
        <v>1.2022012800000001</v>
      </c>
      <c r="Y27" s="192">
        <v>2.8007918400000005</v>
      </c>
      <c r="Z27" s="327">
        <f t="shared" si="0"/>
        <v>2.3297195624346698</v>
      </c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</row>
    <row r="28" spans="2:86">
      <c r="B28" s="193">
        <v>1993</v>
      </c>
      <c r="C28" s="204">
        <v>1.1526009600000002</v>
      </c>
      <c r="D28" s="192">
        <v>2.9249959200000002</v>
      </c>
      <c r="E28" s="192">
        <v>2.4405830399999999</v>
      </c>
      <c r="F28" s="192">
        <f t="shared" si="1"/>
        <v>1.2879820799999997</v>
      </c>
      <c r="G28" s="194">
        <f t="shared" si="2"/>
        <v>27.547162944000007</v>
      </c>
      <c r="H28" s="194">
        <f t="shared" si="3"/>
        <v>69.907402488000017</v>
      </c>
      <c r="I28" s="194">
        <f t="shared" si="4"/>
        <v>42.360239544000009</v>
      </c>
      <c r="J28" s="194">
        <v>879.60200000000009</v>
      </c>
      <c r="K28" s="194">
        <v>14.192343604108309</v>
      </c>
      <c r="L28" s="194">
        <f>J28/K28</f>
        <v>61.977219868421059</v>
      </c>
      <c r="M28" s="194"/>
      <c r="N28" s="194"/>
      <c r="Q28" s="289">
        <v>2002</v>
      </c>
      <c r="R28" s="308">
        <v>7</v>
      </c>
      <c r="S28" s="308">
        <v>4</v>
      </c>
      <c r="T28" s="286">
        <v>0.37275789999999998</v>
      </c>
      <c r="U28" s="286">
        <v>0.13488480999999999</v>
      </c>
      <c r="V28" s="194"/>
      <c r="W28" s="193">
        <v>1993</v>
      </c>
      <c r="X28" s="204">
        <v>1.1526009600000002</v>
      </c>
      <c r="Y28" s="192">
        <v>2.9249959200000002</v>
      </c>
      <c r="Z28" s="327">
        <f t="shared" si="0"/>
        <v>2.537735106519432</v>
      </c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</row>
    <row r="29" spans="2:86">
      <c r="B29" s="193">
        <v>1994</v>
      </c>
      <c r="C29" s="204">
        <v>0.74542944000000011</v>
      </c>
      <c r="D29" s="192">
        <v>2.4466780800000003</v>
      </c>
      <c r="E29" s="192">
        <v>3.0451344000000007</v>
      </c>
      <c r="F29" s="192">
        <f t="shared" si="1"/>
        <v>2.2997049600000006</v>
      </c>
      <c r="G29" s="194">
        <f t="shared" si="2"/>
        <v>17.815763616000005</v>
      </c>
      <c r="H29" s="194">
        <f t="shared" si="3"/>
        <v>58.475606112000008</v>
      </c>
      <c r="I29" s="194">
        <f t="shared" si="4"/>
        <v>40.659842496000003</v>
      </c>
      <c r="J29" s="194">
        <v>794.00400000000002</v>
      </c>
      <c r="K29" s="194">
        <v>13.60062893081761</v>
      </c>
      <c r="L29" s="194">
        <f t="shared" ref="L29:L51" si="5">J29/K29</f>
        <v>58.379947283236994</v>
      </c>
      <c r="M29" s="194"/>
      <c r="N29" s="194"/>
      <c r="Q29" s="289">
        <v>2003</v>
      </c>
      <c r="R29" s="308">
        <v>7</v>
      </c>
      <c r="S29" s="308">
        <v>4</v>
      </c>
      <c r="T29" s="286">
        <v>0.81553967999999999</v>
      </c>
      <c r="U29" s="286">
        <v>1.3005340000000001E-2</v>
      </c>
      <c r="V29" s="194"/>
      <c r="W29" s="193">
        <v>1994</v>
      </c>
      <c r="X29" s="204">
        <v>0.74542944000000011</v>
      </c>
      <c r="Y29" s="192">
        <v>2.4466780800000003</v>
      </c>
      <c r="Z29" s="327">
        <f t="shared" si="0"/>
        <v>3.2822396711350708</v>
      </c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</row>
    <row r="30" spans="2:86">
      <c r="B30" s="193">
        <v>1995</v>
      </c>
      <c r="C30" s="204">
        <v>1.97475936</v>
      </c>
      <c r="D30" s="192">
        <v>2.9213710444799998</v>
      </c>
      <c r="E30" s="192">
        <v>3.08826336</v>
      </c>
      <c r="F30" s="192">
        <f t="shared" si="1"/>
        <v>1.113504</v>
      </c>
      <c r="G30" s="194">
        <f t="shared" si="2"/>
        <v>47.196748704000001</v>
      </c>
      <c r="H30" s="194">
        <f t="shared" si="3"/>
        <v>69.820767963072001</v>
      </c>
      <c r="I30" s="194">
        <f t="shared" si="4"/>
        <v>22.624019259072</v>
      </c>
      <c r="J30" s="194">
        <v>954.024</v>
      </c>
      <c r="K30" s="194">
        <v>14.43973634651601</v>
      </c>
      <c r="L30" s="194">
        <f t="shared" si="5"/>
        <v>66.069350374959228</v>
      </c>
      <c r="M30" s="194"/>
      <c r="N30" s="194"/>
      <c r="Q30" s="289">
        <v>2004</v>
      </c>
      <c r="R30" s="308">
        <v>7</v>
      </c>
      <c r="S30" s="308">
        <v>4</v>
      </c>
      <c r="T30" s="286">
        <v>0.58304586999999997</v>
      </c>
      <c r="U30" s="286">
        <v>0.12571892000000001</v>
      </c>
      <c r="V30" s="194"/>
      <c r="W30" s="193">
        <v>1995</v>
      </c>
      <c r="X30" s="204">
        <v>1.97475936</v>
      </c>
      <c r="Y30" s="192">
        <v>2.9213710444799998</v>
      </c>
      <c r="Z30" s="327">
        <f t="shared" si="0"/>
        <v>1.4793554615586173</v>
      </c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</row>
    <row r="31" spans="2:86">
      <c r="B31" s="193">
        <v>1996</v>
      </c>
      <c r="C31" s="204">
        <v>1.2105206400000001</v>
      </c>
      <c r="D31" s="192">
        <v>2.3443340390400005</v>
      </c>
      <c r="E31" s="192">
        <v>2.6048668800000003</v>
      </c>
      <c r="F31" s="192">
        <f t="shared" si="1"/>
        <v>1.3943462400000002</v>
      </c>
      <c r="G31" s="194">
        <f t="shared" si="2"/>
        <v>28.931443296000005</v>
      </c>
      <c r="H31" s="194">
        <f t="shared" si="3"/>
        <v>56.029583533056012</v>
      </c>
      <c r="I31" s="194">
        <f t="shared" si="4"/>
        <v>27.098140237056008</v>
      </c>
      <c r="J31" s="194">
        <v>725.67800000000011</v>
      </c>
      <c r="K31" s="194">
        <v>14.211669770328987</v>
      </c>
      <c r="L31" s="194">
        <f t="shared" si="5"/>
        <v>51.062120899759783</v>
      </c>
      <c r="M31" s="194"/>
      <c r="N31" s="194"/>
      <c r="Q31" s="289">
        <v>2005</v>
      </c>
      <c r="R31" s="308">
        <v>7</v>
      </c>
      <c r="S31" s="308">
        <v>4</v>
      </c>
      <c r="T31" s="286">
        <v>0.78973700000000002</v>
      </c>
      <c r="U31" s="286">
        <v>1.1680289999999999E-2</v>
      </c>
      <c r="V31" s="194"/>
      <c r="W31" s="193">
        <v>1996</v>
      </c>
      <c r="X31" s="204">
        <v>1.2105206400000001</v>
      </c>
      <c r="Y31" s="192">
        <v>2.3443340390400005</v>
      </c>
      <c r="Z31" s="327">
        <f t="shared" si="0"/>
        <v>1.9366328516629012</v>
      </c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</row>
    <row r="32" spans="2:86">
      <c r="B32" s="193">
        <v>1997</v>
      </c>
      <c r="C32" s="204">
        <v>1.2638774400000001</v>
      </c>
      <c r="D32" s="192">
        <v>2.9653355356800009</v>
      </c>
      <c r="E32" s="192">
        <v>3.5728627200000007</v>
      </c>
      <c r="F32" s="192">
        <f t="shared" si="1"/>
        <v>2.3089852800000008</v>
      </c>
      <c r="G32" s="194">
        <f t="shared" si="2"/>
        <v>30.206670816000006</v>
      </c>
      <c r="H32" s="194">
        <f t="shared" si="3"/>
        <v>70.87151930275202</v>
      </c>
      <c r="I32" s="194">
        <f t="shared" si="4"/>
        <v>40.664848486752014</v>
      </c>
      <c r="J32" s="194">
        <v>1039.1139999999998</v>
      </c>
      <c r="K32" s="194">
        <v>14.375951293759515</v>
      </c>
      <c r="L32" s="194">
        <f t="shared" si="5"/>
        <v>72.281407940709343</v>
      </c>
      <c r="M32" s="194"/>
      <c r="N32" s="194"/>
      <c r="Q32" s="289">
        <v>2006</v>
      </c>
      <c r="R32" s="308">
        <v>7</v>
      </c>
      <c r="S32" s="308">
        <v>4</v>
      </c>
      <c r="T32" s="286">
        <v>0.56270136999999998</v>
      </c>
      <c r="U32" s="286">
        <v>6.040247E-2</v>
      </c>
      <c r="V32" s="194"/>
      <c r="W32" s="193">
        <v>1997</v>
      </c>
      <c r="X32" s="204">
        <v>1.2638774400000001</v>
      </c>
      <c r="Y32" s="192">
        <v>2.9653355356800009</v>
      </c>
      <c r="Z32" s="327">
        <f t="shared" si="0"/>
        <v>2.3462207978647047</v>
      </c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</row>
    <row r="33" spans="2:86">
      <c r="B33" s="193">
        <v>1998</v>
      </c>
      <c r="C33" s="204">
        <v>1.9127673600000001</v>
      </c>
      <c r="D33" s="192">
        <v>3.5921980416000006</v>
      </c>
      <c r="E33" s="192">
        <v>3.7801209600000005</v>
      </c>
      <c r="F33" s="192">
        <f t="shared" si="1"/>
        <v>1.8673536000000004</v>
      </c>
      <c r="G33" s="194">
        <f t="shared" si="2"/>
        <v>45.715139904000004</v>
      </c>
      <c r="H33" s="194">
        <f t="shared" si="3"/>
        <v>85.853533194240015</v>
      </c>
      <c r="I33" s="194">
        <f t="shared" si="4"/>
        <v>40.13839329024001</v>
      </c>
      <c r="J33" s="194">
        <v>898.39799999999991</v>
      </c>
      <c r="K33" s="194">
        <v>15.995690981840564</v>
      </c>
      <c r="L33" s="194">
        <f t="shared" si="5"/>
        <v>56.165001000577256</v>
      </c>
      <c r="M33" s="194"/>
      <c r="N33" s="194"/>
      <c r="Q33" s="289">
        <v>2007</v>
      </c>
      <c r="R33" s="308">
        <v>7</v>
      </c>
      <c r="S33" s="308">
        <v>4</v>
      </c>
      <c r="T33" s="286">
        <v>0.68272082999999995</v>
      </c>
      <c r="U33" s="286">
        <v>2.5277299999999999E-2</v>
      </c>
      <c r="V33" s="194"/>
      <c r="W33" s="193">
        <v>1998</v>
      </c>
      <c r="X33" s="204">
        <v>1.9127673600000001</v>
      </c>
      <c r="Y33" s="192">
        <v>3.5921980416000006</v>
      </c>
      <c r="Z33" s="327">
        <f t="shared" si="0"/>
        <v>1.8780109472382467</v>
      </c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194"/>
      <c r="CF33" s="194"/>
      <c r="CG33" s="194"/>
      <c r="CH33" s="194"/>
    </row>
    <row r="34" spans="2:86">
      <c r="B34" s="193">
        <v>1999</v>
      </c>
      <c r="C34" s="204">
        <v>1.2891916800000001</v>
      </c>
      <c r="D34" s="192">
        <v>3.1906422441600002</v>
      </c>
      <c r="E34" s="192">
        <v>3.6306144000000002</v>
      </c>
      <c r="F34" s="192">
        <f t="shared" si="1"/>
        <v>2.3414227200000002</v>
      </c>
      <c r="G34" s="194">
        <f t="shared" si="2"/>
        <v>30.811681152000006</v>
      </c>
      <c r="H34" s="194">
        <f t="shared" si="3"/>
        <v>76.256349635424016</v>
      </c>
      <c r="I34" s="194">
        <f t="shared" si="4"/>
        <v>45.44466848342401</v>
      </c>
      <c r="J34" s="194">
        <v>1073.912</v>
      </c>
      <c r="K34" s="194">
        <v>15.995690981840564</v>
      </c>
      <c r="L34" s="194">
        <f t="shared" si="5"/>
        <v>67.137581065999626</v>
      </c>
      <c r="M34" s="194"/>
      <c r="N34" s="194"/>
      <c r="Q34" s="289">
        <v>2008</v>
      </c>
      <c r="R34" s="308">
        <v>7</v>
      </c>
      <c r="S34" s="308">
        <v>4</v>
      </c>
      <c r="T34" s="286">
        <v>0.84463750000000004</v>
      </c>
      <c r="U34" s="286">
        <v>9.9617500000000001E-3</v>
      </c>
      <c r="V34" s="194"/>
      <c r="W34" s="193">
        <v>1999</v>
      </c>
      <c r="X34" s="204">
        <v>1.2891916800000001</v>
      </c>
      <c r="Y34" s="192">
        <v>3.1906422441600002</v>
      </c>
      <c r="Z34" s="327">
        <f t="shared" si="0"/>
        <v>2.4749168751694084</v>
      </c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  <c r="BJ34" s="194"/>
      <c r="BK34" s="194"/>
      <c r="BL34" s="194"/>
      <c r="BM34" s="194"/>
      <c r="BN34" s="194"/>
      <c r="BO34" s="194"/>
      <c r="BP34" s="194"/>
      <c r="BQ34" s="194"/>
      <c r="BR34" s="194"/>
      <c r="BS34" s="194"/>
      <c r="BT34" s="194"/>
      <c r="BU34" s="194"/>
      <c r="BV34" s="194"/>
      <c r="BW34" s="194"/>
      <c r="BX34" s="194"/>
      <c r="BY34" s="194"/>
      <c r="BZ34" s="194"/>
      <c r="CA34" s="194"/>
      <c r="CB34" s="194"/>
      <c r="CC34" s="194"/>
      <c r="CD34" s="194"/>
      <c r="CE34" s="194"/>
      <c r="CF34" s="194"/>
      <c r="CG34" s="194"/>
      <c r="CH34" s="194"/>
    </row>
    <row r="35" spans="2:86">
      <c r="B35" s="193">
        <v>2000</v>
      </c>
      <c r="C35" s="204">
        <v>1.6266835200000003</v>
      </c>
      <c r="D35" s="192">
        <v>3.2175555014400001</v>
      </c>
      <c r="E35" s="192">
        <v>2.6474716800000007</v>
      </c>
      <c r="F35" s="192">
        <f t="shared" si="1"/>
        <v>1.0207881600000004</v>
      </c>
      <c r="G35" s="194">
        <f t="shared" si="2"/>
        <v>38.877736128000009</v>
      </c>
      <c r="H35" s="194">
        <f t="shared" si="3"/>
        <v>76.899576484416002</v>
      </c>
      <c r="I35" s="194">
        <f t="shared" si="4"/>
        <v>38.021840356415993</v>
      </c>
      <c r="J35" s="194">
        <v>698.24600000000009</v>
      </c>
      <c r="K35" s="194">
        <v>14.875</v>
      </c>
      <c r="L35" s="194">
        <f t="shared" si="5"/>
        <v>46.940907563025213</v>
      </c>
      <c r="M35" s="194"/>
      <c r="N35" s="194"/>
      <c r="Q35" s="289">
        <v>2009</v>
      </c>
      <c r="R35" s="308">
        <v>7</v>
      </c>
      <c r="S35" s="308">
        <v>4</v>
      </c>
      <c r="T35" s="286">
        <v>0.68691332999999999</v>
      </c>
      <c r="U35" s="286">
        <v>8.4225549999999996E-2</v>
      </c>
      <c r="V35" s="194"/>
      <c r="W35" s="193">
        <v>2000</v>
      </c>
      <c r="X35" s="204">
        <v>1.6266835200000003</v>
      </c>
      <c r="Y35" s="192">
        <v>3.2175555014400001</v>
      </c>
      <c r="Z35" s="327">
        <f t="shared" si="0"/>
        <v>1.9779849379921175</v>
      </c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  <c r="BM35" s="194"/>
      <c r="BN35" s="194"/>
      <c r="BO35" s="194"/>
      <c r="BP35" s="194"/>
      <c r="BQ35" s="194"/>
      <c r="BR35" s="194"/>
      <c r="BS35" s="194"/>
      <c r="BT35" s="194"/>
      <c r="BU35" s="194"/>
      <c r="BV35" s="194"/>
      <c r="BW35" s="194"/>
      <c r="BX35" s="194"/>
      <c r="BY35" s="194"/>
      <c r="BZ35" s="194"/>
      <c r="CA35" s="194"/>
      <c r="CB35" s="194"/>
      <c r="CC35" s="194"/>
      <c r="CD35" s="194"/>
      <c r="CE35" s="194"/>
      <c r="CF35" s="194"/>
      <c r="CG35" s="194"/>
      <c r="CH35" s="194"/>
    </row>
    <row r="36" spans="2:86">
      <c r="B36" s="193">
        <v>2001</v>
      </c>
      <c r="C36" s="204">
        <v>1.8494918400000004</v>
      </c>
      <c r="D36" s="192">
        <v>1.7270534937600002</v>
      </c>
      <c r="E36" s="192">
        <v>1.4222476800000001</v>
      </c>
      <c r="F36" s="192">
        <f t="shared" si="1"/>
        <v>-0.42724416000000032</v>
      </c>
      <c r="G36" s="194">
        <f t="shared" si="2"/>
        <v>44.202854976000012</v>
      </c>
      <c r="H36" s="194">
        <f t="shared" si="3"/>
        <v>41.276578500864005</v>
      </c>
      <c r="I36" s="194">
        <f t="shared" si="4"/>
        <v>-2.9262764751360066</v>
      </c>
      <c r="J36" s="194">
        <v>564.89599999999996</v>
      </c>
      <c r="K36" s="194">
        <v>15.495919648462023</v>
      </c>
      <c r="L36" s="194">
        <f t="shared" si="5"/>
        <v>36.454499817703052</v>
      </c>
      <c r="M36" s="194"/>
      <c r="N36" s="194"/>
      <c r="Q36" s="289">
        <v>2010</v>
      </c>
      <c r="R36" s="308">
        <v>7</v>
      </c>
      <c r="S36" s="308">
        <v>4</v>
      </c>
      <c r="T36" s="286">
        <v>0.74327500000000002</v>
      </c>
      <c r="U36" s="286">
        <v>1.41022E-2</v>
      </c>
      <c r="V36" s="194"/>
      <c r="W36" s="193">
        <v>2001</v>
      </c>
      <c r="X36" s="204">
        <v>1.8494918400000004</v>
      </c>
      <c r="Y36" s="192">
        <v>1.7270534937600002</v>
      </c>
      <c r="Z36" s="327">
        <f t="shared" si="0"/>
        <v>0.93379892595795377</v>
      </c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  <c r="BJ36" s="194"/>
      <c r="BK36" s="194"/>
      <c r="BL36" s="194"/>
      <c r="BM36" s="194"/>
      <c r="BN36" s="194"/>
      <c r="BO36" s="194"/>
      <c r="BP36" s="194"/>
      <c r="BQ36" s="194"/>
      <c r="BR36" s="194"/>
      <c r="BS36" s="194"/>
      <c r="BT36" s="194"/>
      <c r="BU36" s="194"/>
      <c r="BV36" s="194"/>
      <c r="BW36" s="194"/>
      <c r="BX36" s="194"/>
      <c r="BY36" s="194"/>
      <c r="BZ36" s="194"/>
      <c r="CA36" s="194"/>
      <c r="CB36" s="194"/>
      <c r="CC36" s="194"/>
      <c r="CD36" s="194"/>
      <c r="CE36" s="194"/>
      <c r="CF36" s="194"/>
      <c r="CG36" s="194"/>
      <c r="CH36" s="194"/>
    </row>
    <row r="37" spans="2:86">
      <c r="B37" s="193">
        <v>2002</v>
      </c>
      <c r="C37" s="204">
        <v>2.4459926400000005</v>
      </c>
      <c r="D37" s="192">
        <v>2.8593062332800003</v>
      </c>
      <c r="E37" s="192">
        <v>2.9511283199999996</v>
      </c>
      <c r="F37" s="192">
        <f t="shared" si="1"/>
        <v>0.50513567999999909</v>
      </c>
      <c r="G37" s="194">
        <f t="shared" si="2"/>
        <v>58.459224096000014</v>
      </c>
      <c r="H37" s="194">
        <f t="shared" si="3"/>
        <v>68.337418975392012</v>
      </c>
      <c r="I37" s="194">
        <f t="shared" si="4"/>
        <v>9.878194879391998</v>
      </c>
      <c r="J37" s="194">
        <v>739.64799999999991</v>
      </c>
      <c r="K37" s="194">
        <v>15.147836912542797</v>
      </c>
      <c r="L37" s="194">
        <f t="shared" si="5"/>
        <v>48.828621820423244</v>
      </c>
      <c r="M37" s="194"/>
      <c r="N37" s="194"/>
      <c r="Q37" s="289">
        <v>2011</v>
      </c>
      <c r="R37" s="308">
        <v>7</v>
      </c>
      <c r="S37" s="308">
        <v>4</v>
      </c>
      <c r="T37" s="286">
        <v>0.79239000000000004</v>
      </c>
      <c r="U37" s="286">
        <v>3.4128329999999998E-2</v>
      </c>
      <c r="V37" s="194"/>
      <c r="W37" s="193">
        <v>2002</v>
      </c>
      <c r="X37" s="204">
        <v>2.4459926400000005</v>
      </c>
      <c r="Y37" s="192">
        <v>2.8593062332800003</v>
      </c>
      <c r="Z37" s="327">
        <f t="shared" si="0"/>
        <v>1.1689758123229674</v>
      </c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  <c r="BM37" s="194"/>
      <c r="BN37" s="194"/>
      <c r="BO37" s="194"/>
      <c r="BP37" s="194"/>
      <c r="BQ37" s="194"/>
      <c r="BR37" s="194"/>
      <c r="BS37" s="194"/>
      <c r="BT37" s="194"/>
      <c r="BU37" s="194"/>
      <c r="BV37" s="194"/>
      <c r="BW37" s="194"/>
      <c r="BX37" s="194"/>
      <c r="BY37" s="194"/>
      <c r="BZ37" s="194"/>
      <c r="CA37" s="194"/>
      <c r="CB37" s="194"/>
      <c r="CC37" s="194"/>
      <c r="CD37" s="194"/>
      <c r="CE37" s="194"/>
      <c r="CF37" s="194"/>
      <c r="CG37" s="194"/>
      <c r="CH37" s="194"/>
    </row>
    <row r="38" spans="2:86">
      <c r="B38" s="193">
        <v>2003</v>
      </c>
      <c r="C38" s="204">
        <v>2.6634048000000003</v>
      </c>
      <c r="D38" s="192">
        <v>5.99614024128</v>
      </c>
      <c r="E38" s="192">
        <v>5.9357155200000005</v>
      </c>
      <c r="F38" s="192">
        <f t="shared" si="1"/>
        <v>3.2723107200000001</v>
      </c>
      <c r="G38" s="194">
        <f>C38*1000*0.0239</f>
        <v>63.655374720000012</v>
      </c>
      <c r="H38" s="194">
        <f t="shared" si="3"/>
        <v>143.30775176659199</v>
      </c>
      <c r="I38" s="194">
        <f t="shared" si="4"/>
        <v>79.65237704659198</v>
      </c>
      <c r="J38" s="194">
        <v>501.14200000000005</v>
      </c>
      <c r="K38" s="194">
        <v>14.948932219127206</v>
      </c>
      <c r="L38" s="194">
        <f t="shared" si="5"/>
        <v>33.523598385093166</v>
      </c>
      <c r="M38" s="194"/>
      <c r="N38" s="194"/>
      <c r="Q38" s="289">
        <v>2012</v>
      </c>
      <c r="R38" s="308">
        <v>7</v>
      </c>
      <c r="S38" s="308">
        <v>4</v>
      </c>
      <c r="T38" s="286">
        <v>0.64018125000000003</v>
      </c>
      <c r="U38" s="286">
        <v>7.5033639999999999E-2</v>
      </c>
      <c r="V38" s="194"/>
      <c r="W38" s="193">
        <v>2003</v>
      </c>
      <c r="X38" s="204">
        <v>2.6634048000000003</v>
      </c>
      <c r="Y38" s="192">
        <v>5.99614024128</v>
      </c>
      <c r="Z38" s="327">
        <f t="shared" si="0"/>
        <v>2.2513063884543572</v>
      </c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4"/>
      <c r="BZ38" s="194"/>
      <c r="CA38" s="194"/>
      <c r="CB38" s="194"/>
      <c r="CC38" s="194"/>
      <c r="CD38" s="194"/>
      <c r="CE38" s="194"/>
      <c r="CF38" s="194"/>
      <c r="CG38" s="194"/>
      <c r="CH38" s="194"/>
    </row>
    <row r="39" spans="2:86">
      <c r="B39" s="193">
        <v>2004</v>
      </c>
      <c r="C39" s="204">
        <v>1.3467283200000004</v>
      </c>
      <c r="D39" s="192">
        <v>3.7632000000000003</v>
      </c>
      <c r="E39" s="192">
        <v>4.0854307199999997</v>
      </c>
      <c r="F39" s="192">
        <f t="shared" si="1"/>
        <v>2.7387023999999993</v>
      </c>
      <c r="G39" s="194">
        <f t="shared" si="2"/>
        <v>32.18680684800001</v>
      </c>
      <c r="H39" s="194">
        <f t="shared" si="3"/>
        <v>89.940480000000008</v>
      </c>
      <c r="I39" s="194">
        <f t="shared" si="4"/>
        <v>57.753673151999998</v>
      </c>
      <c r="J39" s="194">
        <v>868.17200000000003</v>
      </c>
      <c r="K39" s="194">
        <v>15.897536687631025</v>
      </c>
      <c r="L39" s="194">
        <f t="shared" si="5"/>
        <v>54.610473122888003</v>
      </c>
      <c r="M39" s="194"/>
      <c r="N39" s="194"/>
      <c r="Q39" s="289">
        <v>2013</v>
      </c>
      <c r="R39" s="308">
        <v>7</v>
      </c>
      <c r="S39" s="308">
        <v>4</v>
      </c>
      <c r="T39" s="286">
        <v>0.30241750000000001</v>
      </c>
      <c r="U39" s="286">
        <v>5.7431469999999998E-2</v>
      </c>
      <c r="V39" s="194"/>
      <c r="W39" s="193">
        <v>2004</v>
      </c>
      <c r="X39" s="204">
        <v>1.3467283200000004</v>
      </c>
      <c r="Y39" s="192">
        <v>3.7632000000000003</v>
      </c>
      <c r="Z39" s="327">
        <f t="shared" si="0"/>
        <v>2.7943275151442566</v>
      </c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  <c r="BM39" s="194"/>
      <c r="BN39" s="194"/>
      <c r="BO39" s="194"/>
      <c r="BP39" s="194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194"/>
      <c r="CF39" s="194"/>
      <c r="CG39" s="194"/>
      <c r="CH39" s="194"/>
    </row>
    <row r="40" spans="2:86">
      <c r="B40" s="193">
        <v>2005</v>
      </c>
      <c r="C40" s="204">
        <v>1.6072089599999999</v>
      </c>
      <c r="D40" s="192">
        <v>2.6070887068800004</v>
      </c>
      <c r="E40" s="192">
        <v>2.8747824</v>
      </c>
      <c r="F40" s="192">
        <f t="shared" si="1"/>
        <v>1.2675734400000001</v>
      </c>
      <c r="G40" s="194">
        <f t="shared" si="2"/>
        <v>38.412294144000001</v>
      </c>
      <c r="H40" s="194">
        <f t="shared" si="3"/>
        <v>62.309420094432006</v>
      </c>
      <c r="I40" s="194">
        <f t="shared" si="4"/>
        <v>23.897125950432006</v>
      </c>
      <c r="J40" s="194">
        <v>691.89599999999996</v>
      </c>
      <c r="K40" s="194">
        <v>15.897536687631025</v>
      </c>
      <c r="L40" s="194">
        <f t="shared" si="5"/>
        <v>43.522214390505241</v>
      </c>
      <c r="M40" s="194"/>
      <c r="N40" s="194"/>
      <c r="Q40" s="289">
        <v>2014</v>
      </c>
      <c r="R40" s="308">
        <v>7</v>
      </c>
      <c r="S40" s="308">
        <v>4</v>
      </c>
      <c r="T40" s="286">
        <v>0.23548875</v>
      </c>
      <c r="U40" s="286">
        <v>1.662545E-2</v>
      </c>
      <c r="V40" s="194"/>
      <c r="W40" s="193">
        <v>2005</v>
      </c>
      <c r="X40" s="204">
        <v>1.6072089599999999</v>
      </c>
      <c r="Y40" s="192">
        <v>2.6070887068800004</v>
      </c>
      <c r="Z40" s="327">
        <f t="shared" si="0"/>
        <v>1.6221218097738832</v>
      </c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4"/>
      <c r="CF40" s="194"/>
      <c r="CG40" s="194"/>
      <c r="CH40" s="194"/>
    </row>
    <row r="41" spans="2:86">
      <c r="B41" s="193">
        <v>2006</v>
      </c>
      <c r="C41" s="204">
        <v>2.3159472000000005</v>
      </c>
      <c r="D41" s="192">
        <v>2.7081600000000003</v>
      </c>
      <c r="E41" s="192">
        <v>2.7360345600000002</v>
      </c>
      <c r="F41" s="192">
        <f t="shared" si="1"/>
        <v>0.42008735999999969</v>
      </c>
      <c r="G41" s="194">
        <f t="shared" si="2"/>
        <v>55.351138080000013</v>
      </c>
      <c r="H41" s="194">
        <f t="shared" si="3"/>
        <v>64.725024000000005</v>
      </c>
      <c r="I41" s="194">
        <f t="shared" si="4"/>
        <v>9.3738859199999922</v>
      </c>
      <c r="J41" s="194">
        <v>457.70800000000003</v>
      </c>
      <c r="K41" s="194">
        <v>16</v>
      </c>
      <c r="L41" s="194">
        <f t="shared" si="5"/>
        <v>28.606750000000002</v>
      </c>
      <c r="M41" s="194"/>
      <c r="N41" s="194"/>
      <c r="Q41" s="289">
        <v>2015</v>
      </c>
      <c r="R41" s="308">
        <v>7</v>
      </c>
      <c r="S41" s="308">
        <v>4</v>
      </c>
      <c r="T41" s="286">
        <v>0.45531375000000002</v>
      </c>
      <c r="U41" s="286">
        <v>9.6221559999999998E-2</v>
      </c>
      <c r="V41" s="194"/>
      <c r="W41" s="193">
        <v>2006</v>
      </c>
      <c r="X41" s="204">
        <v>2.3159472000000005</v>
      </c>
      <c r="Y41" s="192">
        <v>2.7081600000000003</v>
      </c>
      <c r="Z41" s="327">
        <f t="shared" si="0"/>
        <v>1.1693530836972448</v>
      </c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  <c r="BM41" s="194"/>
      <c r="BN41" s="194"/>
      <c r="BO41" s="194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</row>
    <row r="42" spans="2:86">
      <c r="B42" s="193">
        <v>2007</v>
      </c>
      <c r="C42" s="204">
        <v>2.6026560000000001</v>
      </c>
      <c r="D42" s="192">
        <v>2.8425600000000002</v>
      </c>
      <c r="E42" s="192">
        <v>3.3808320000000007</v>
      </c>
      <c r="F42" s="192">
        <f t="shared" si="1"/>
        <v>0.77817600000000064</v>
      </c>
      <c r="G42" s="194">
        <f t="shared" si="2"/>
        <v>62.203478400000002</v>
      </c>
      <c r="H42" s="194">
        <f t="shared" si="3"/>
        <v>67.937184000000016</v>
      </c>
      <c r="I42" s="194">
        <f t="shared" si="4"/>
        <v>5.7337056000000146</v>
      </c>
      <c r="J42" s="194">
        <v>951.73800000000006</v>
      </c>
      <c r="K42" s="194">
        <v>14.611111111111111</v>
      </c>
      <c r="L42" s="194">
        <f t="shared" si="5"/>
        <v>65.137961977186322</v>
      </c>
      <c r="M42" s="194"/>
      <c r="N42" s="194"/>
      <c r="Q42" s="194"/>
      <c r="R42" s="194"/>
      <c r="S42" s="194"/>
      <c r="T42" s="194"/>
      <c r="U42" s="194"/>
      <c r="V42" s="194"/>
      <c r="W42" s="193">
        <v>2007</v>
      </c>
      <c r="X42" s="204">
        <v>2.6026560000000001</v>
      </c>
      <c r="Y42" s="192">
        <v>2.8425600000000002</v>
      </c>
      <c r="Z42" s="327">
        <f t="shared" si="0"/>
        <v>1.0921766072811774</v>
      </c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</row>
    <row r="43" spans="2:86">
      <c r="B43" s="193">
        <v>2008</v>
      </c>
      <c r="C43" s="204">
        <v>2.8413907200000001</v>
      </c>
      <c r="D43" s="192">
        <v>5.8336320000000006</v>
      </c>
      <c r="E43" s="192">
        <v>5.9354198400000007</v>
      </c>
      <c r="F43" s="192">
        <f t="shared" si="1"/>
        <v>3.0940291200000005</v>
      </c>
      <c r="G43" s="194">
        <f>C43*1000*0.0239</f>
        <v>67.909238208000005</v>
      </c>
      <c r="H43" s="194">
        <f t="shared" si="3"/>
        <v>139.42380480000003</v>
      </c>
      <c r="I43" s="194">
        <f t="shared" si="4"/>
        <v>71.514566592000023</v>
      </c>
      <c r="J43" s="194">
        <v>972.81999999999994</v>
      </c>
      <c r="K43" s="194">
        <v>14.305555555555555</v>
      </c>
      <c r="L43" s="194">
        <f t="shared" si="5"/>
        <v>68.002951456310683</v>
      </c>
      <c r="M43" s="194"/>
      <c r="N43" s="194"/>
      <c r="Q43" s="194"/>
      <c r="R43" s="194"/>
      <c r="S43" s="194"/>
      <c r="T43" s="194"/>
      <c r="U43" s="194"/>
      <c r="V43" s="194"/>
      <c r="W43" s="193">
        <v>2008</v>
      </c>
      <c r="X43" s="204">
        <v>2.8413907200000001</v>
      </c>
      <c r="Y43" s="192">
        <v>5.8336320000000006</v>
      </c>
      <c r="Z43" s="327">
        <f t="shared" si="0"/>
        <v>2.0530903965224465</v>
      </c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  <c r="BM43" s="194"/>
      <c r="BN43" s="194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4"/>
      <c r="BZ43" s="194"/>
      <c r="CA43" s="194"/>
      <c r="CB43" s="194"/>
      <c r="CC43" s="194"/>
      <c r="CD43" s="194"/>
      <c r="CE43" s="194"/>
      <c r="CF43" s="194"/>
      <c r="CG43" s="194"/>
      <c r="CH43" s="194"/>
    </row>
    <row r="44" spans="2:86">
      <c r="B44" s="193">
        <v>2009</v>
      </c>
      <c r="C44" s="204">
        <v>1.5550080000000002</v>
      </c>
      <c r="D44" s="192">
        <v>3.8487120000000008</v>
      </c>
      <c r="E44" s="192">
        <v>4.9079519999999999</v>
      </c>
      <c r="F44" s="192">
        <f t="shared" si="1"/>
        <v>3.3529439999999999</v>
      </c>
      <c r="G44" s="194">
        <f t="shared" si="2"/>
        <v>37.164691200000007</v>
      </c>
      <c r="H44" s="194">
        <f t="shared" si="3"/>
        <v>91.984216800000027</v>
      </c>
      <c r="I44" s="194">
        <f t="shared" si="4"/>
        <v>54.81952560000002</v>
      </c>
      <c r="J44" s="194">
        <v>632.20600000000002</v>
      </c>
      <c r="K44" s="194">
        <v>14.261111111111113</v>
      </c>
      <c r="L44" s="194">
        <f t="shared" si="5"/>
        <v>44.330767432800933</v>
      </c>
      <c r="M44" s="194"/>
      <c r="N44" s="194"/>
      <c r="Q44" s="194"/>
      <c r="R44" s="194"/>
      <c r="S44" s="194"/>
      <c r="T44" s="194"/>
      <c r="U44" s="194"/>
      <c r="V44" s="194"/>
      <c r="W44" s="193">
        <v>2009</v>
      </c>
      <c r="X44" s="204">
        <v>1.5550080000000002</v>
      </c>
      <c r="Y44" s="192">
        <v>3.8487120000000008</v>
      </c>
      <c r="Z44" s="327">
        <f t="shared" si="0"/>
        <v>2.475043215211755</v>
      </c>
      <c r="AA44" s="194"/>
      <c r="AB44" s="194"/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  <c r="BJ44" s="194"/>
      <c r="BK44" s="194"/>
      <c r="BL44" s="194"/>
      <c r="BM44" s="194"/>
      <c r="BN44" s="194"/>
      <c r="BO44" s="194"/>
      <c r="BP44" s="194"/>
      <c r="BQ44" s="194"/>
      <c r="BR44" s="194"/>
      <c r="BS44" s="194"/>
      <c r="BT44" s="194"/>
      <c r="BU44" s="194"/>
      <c r="BV44" s="194"/>
      <c r="BW44" s="194"/>
      <c r="BX44" s="194"/>
      <c r="BY44" s="194"/>
      <c r="BZ44" s="194"/>
      <c r="CA44" s="194"/>
      <c r="CB44" s="194"/>
      <c r="CC44" s="194"/>
      <c r="CD44" s="194"/>
      <c r="CE44" s="194"/>
      <c r="CF44" s="194"/>
      <c r="CG44" s="194"/>
      <c r="CH44" s="194"/>
    </row>
    <row r="45" spans="2:86">
      <c r="B45" s="193">
        <v>2010</v>
      </c>
      <c r="C45" s="204">
        <v>0.87497760000000002</v>
      </c>
      <c r="D45" s="192">
        <v>1.9172160000000003</v>
      </c>
      <c r="E45" s="192">
        <v>2.1051744000000001</v>
      </c>
      <c r="F45" s="192">
        <f t="shared" si="1"/>
        <v>1.2301968000000001</v>
      </c>
      <c r="G45" s="194">
        <f t="shared" si="2"/>
        <v>20.911964640000001</v>
      </c>
      <c r="H45" s="194">
        <f t="shared" si="3"/>
        <v>45.821462400000009</v>
      </c>
      <c r="I45" s="194">
        <f t="shared" si="4"/>
        <v>24.909497760000008</v>
      </c>
      <c r="J45" s="194">
        <v>826.26199999999994</v>
      </c>
      <c r="K45" s="194">
        <v>14.605555555555554</v>
      </c>
      <c r="L45" s="194">
        <f t="shared" si="5"/>
        <v>56.571761125903386</v>
      </c>
      <c r="M45" s="194"/>
      <c r="N45" s="194"/>
      <c r="Q45" s="194"/>
      <c r="R45" s="194"/>
      <c r="S45" s="194"/>
      <c r="T45" s="194"/>
      <c r="U45" s="194"/>
      <c r="V45" s="194"/>
      <c r="W45" s="193">
        <v>2010</v>
      </c>
      <c r="X45" s="204">
        <v>0.87497760000000002</v>
      </c>
      <c r="Y45" s="192">
        <v>1.9172160000000003</v>
      </c>
      <c r="Z45" s="327">
        <f t="shared" si="0"/>
        <v>2.1911600936983988</v>
      </c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  <c r="BM45" s="194"/>
      <c r="BN45" s="194"/>
      <c r="BO45" s="194"/>
      <c r="BP45" s="194"/>
      <c r="BQ45" s="194"/>
      <c r="BR45" s="194"/>
      <c r="BS45" s="194"/>
      <c r="BT45" s="194"/>
      <c r="BU45" s="194"/>
      <c r="BV45" s="194"/>
      <c r="BW45" s="194"/>
      <c r="BX45" s="194"/>
      <c r="BY45" s="194"/>
      <c r="BZ45" s="194"/>
      <c r="CA45" s="194"/>
      <c r="CB45" s="194"/>
      <c r="CC45" s="194"/>
      <c r="CD45" s="194"/>
      <c r="CE45" s="194"/>
      <c r="CF45" s="194"/>
      <c r="CG45" s="194"/>
      <c r="CH45" s="194"/>
    </row>
    <row r="46" spans="2:86">
      <c r="B46" s="193">
        <v>2011</v>
      </c>
      <c r="C46" s="204">
        <v>1.8490080000000002</v>
      </c>
      <c r="D46" s="192">
        <v>2.7175679999999995</v>
      </c>
      <c r="E46" s="192">
        <v>3.0033360000000009</v>
      </c>
      <c r="F46" s="192">
        <f t="shared" si="1"/>
        <v>1.1543280000000007</v>
      </c>
      <c r="G46" s="194">
        <f t="shared" si="2"/>
        <v>44.191291200000009</v>
      </c>
      <c r="H46" s="194">
        <f t="shared" si="3"/>
        <v>64.949875199999994</v>
      </c>
      <c r="I46" s="194">
        <f t="shared" si="4"/>
        <v>20.758583999999985</v>
      </c>
      <c r="J46" s="194">
        <v>593.85199999999998</v>
      </c>
      <c r="K46" s="194">
        <v>15.416666666666666</v>
      </c>
      <c r="L46" s="194">
        <f t="shared" si="5"/>
        <v>38.520129729729732</v>
      </c>
      <c r="M46" s="194"/>
      <c r="N46" s="194"/>
      <c r="Q46" s="194"/>
      <c r="R46" s="194"/>
      <c r="S46" s="194"/>
      <c r="T46" s="194"/>
      <c r="U46" s="194"/>
      <c r="V46" s="194"/>
      <c r="W46" s="193">
        <v>2011</v>
      </c>
      <c r="X46" s="204">
        <v>1.8490080000000002</v>
      </c>
      <c r="Y46" s="192">
        <v>2.7175679999999995</v>
      </c>
      <c r="Z46" s="327">
        <f t="shared" si="0"/>
        <v>1.4697437761221148</v>
      </c>
      <c r="AA46" s="194"/>
      <c r="AB46" s="194"/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  <c r="BM46" s="194"/>
      <c r="BN46" s="194"/>
      <c r="BO46" s="194"/>
      <c r="BP46" s="194"/>
      <c r="BQ46" s="194"/>
      <c r="BR46" s="194"/>
      <c r="BS46" s="194"/>
      <c r="BT46" s="194"/>
      <c r="BU46" s="194"/>
      <c r="BV46" s="194"/>
      <c r="BW46" s="194"/>
      <c r="BX46" s="194"/>
      <c r="BY46" s="194"/>
      <c r="BZ46" s="194"/>
      <c r="CA46" s="194"/>
      <c r="CB46" s="194"/>
      <c r="CC46" s="194"/>
      <c r="CD46" s="194"/>
      <c r="CE46" s="194"/>
      <c r="CF46" s="194"/>
      <c r="CG46" s="194"/>
      <c r="CH46" s="194"/>
    </row>
    <row r="47" spans="2:86">
      <c r="B47" s="193">
        <v>2012</v>
      </c>
      <c r="C47" s="204">
        <v>1.8194400000000004</v>
      </c>
      <c r="D47" s="192">
        <v>4.0756800000000002</v>
      </c>
      <c r="E47" s="192">
        <v>4.1143200000000002</v>
      </c>
      <c r="F47" s="192">
        <f t="shared" si="1"/>
        <v>2.29488</v>
      </c>
      <c r="G47" s="194">
        <f t="shared" si="2"/>
        <v>43.48461600000001</v>
      </c>
      <c r="H47" s="194">
        <f t="shared" si="3"/>
        <v>97.408752000000007</v>
      </c>
      <c r="I47" s="194">
        <f t="shared" si="4"/>
        <v>53.924135999999997</v>
      </c>
      <c r="J47" s="194">
        <v>550.41800000000001</v>
      </c>
      <c r="K47" s="194">
        <v>16.882716049382715</v>
      </c>
      <c r="L47" s="194">
        <f t="shared" si="5"/>
        <v>32.602455575868376</v>
      </c>
      <c r="M47" s="194"/>
      <c r="N47" s="194"/>
      <c r="Q47" s="194"/>
      <c r="R47" s="194"/>
      <c r="S47" s="194"/>
      <c r="T47" s="194"/>
      <c r="U47" s="194"/>
      <c r="V47" s="194"/>
      <c r="W47" s="193">
        <v>2012</v>
      </c>
      <c r="X47" s="204">
        <v>1.8194400000000004</v>
      </c>
      <c r="Y47" s="192">
        <v>4.0756800000000002</v>
      </c>
      <c r="Z47" s="327">
        <f t="shared" si="0"/>
        <v>2.2400738688827326</v>
      </c>
      <c r="AA47" s="194"/>
      <c r="AB47" s="194"/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  <c r="BM47" s="194"/>
      <c r="BN47" s="194"/>
      <c r="BO47" s="194"/>
      <c r="BP47" s="194"/>
      <c r="BQ47" s="194"/>
      <c r="BR47" s="194"/>
      <c r="BS47" s="194"/>
      <c r="BT47" s="194"/>
      <c r="BU47" s="194"/>
      <c r="BV47" s="194"/>
      <c r="BW47" s="194"/>
      <c r="BX47" s="194"/>
      <c r="BY47" s="194"/>
      <c r="BZ47" s="194"/>
      <c r="CA47" s="194"/>
      <c r="CB47" s="194"/>
      <c r="CC47" s="194"/>
      <c r="CD47" s="194"/>
      <c r="CE47" s="194"/>
      <c r="CF47" s="194"/>
      <c r="CG47" s="194"/>
      <c r="CH47" s="194"/>
    </row>
    <row r="48" spans="2:86">
      <c r="B48" s="193">
        <v>2013</v>
      </c>
      <c r="C48" s="204">
        <v>1.5462854400000003</v>
      </c>
      <c r="D48" s="192">
        <v>2.5603200000000004</v>
      </c>
      <c r="E48" s="192">
        <v>2.6802988799999996</v>
      </c>
      <c r="F48" s="192">
        <f t="shared" si="1"/>
        <v>1.1340134399999993</v>
      </c>
      <c r="G48" s="194">
        <f t="shared" si="2"/>
        <v>36.956222016000012</v>
      </c>
      <c r="H48" s="194">
        <f t="shared" si="3"/>
        <v>61.191648000000008</v>
      </c>
      <c r="I48" s="194">
        <f t="shared" si="4"/>
        <v>24.235425983999995</v>
      </c>
      <c r="J48" s="194">
        <v>849.88400000000001</v>
      </c>
      <c r="K48" s="194">
        <v>14.106481481481476</v>
      </c>
      <c r="L48" s="194">
        <f t="shared" si="5"/>
        <v>60.247766327535309</v>
      </c>
      <c r="M48" s="194"/>
      <c r="N48" s="194"/>
      <c r="Q48" s="194"/>
      <c r="R48" s="194"/>
      <c r="S48" s="194"/>
      <c r="T48" s="194"/>
      <c r="U48" s="194"/>
      <c r="V48" s="194"/>
      <c r="W48" s="193">
        <v>2013</v>
      </c>
      <c r="X48" s="204">
        <v>1.5462854400000003</v>
      </c>
      <c r="Y48" s="192">
        <v>2.5603200000000004</v>
      </c>
      <c r="Z48" s="327">
        <f t="shared" si="0"/>
        <v>1.6557874333991012</v>
      </c>
      <c r="AA48" s="194"/>
      <c r="AB48" s="194"/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  <c r="BM48" s="194"/>
      <c r="BN48" s="194"/>
      <c r="BO48" s="194"/>
      <c r="BP48" s="194"/>
      <c r="BQ48" s="194"/>
      <c r="BR48" s="194"/>
      <c r="BS48" s="194"/>
      <c r="BT48" s="194"/>
      <c r="BU48" s="194"/>
      <c r="BV48" s="194"/>
      <c r="BW48" s="194"/>
      <c r="BX48" s="194"/>
      <c r="BY48" s="194"/>
      <c r="BZ48" s="194"/>
      <c r="CA48" s="194"/>
      <c r="CB48" s="194"/>
      <c r="CC48" s="194"/>
      <c r="CD48" s="194"/>
      <c r="CE48" s="194"/>
      <c r="CF48" s="194"/>
      <c r="CG48" s="194"/>
      <c r="CH48" s="194"/>
    </row>
    <row r="49" spans="2:86">
      <c r="B49" s="193">
        <v>2014</v>
      </c>
      <c r="C49" s="204">
        <v>2.0024323200000005</v>
      </c>
      <c r="D49" s="192">
        <v>1.8332160000000004</v>
      </c>
      <c r="E49" s="192">
        <v>1.89751968</v>
      </c>
      <c r="F49" s="192">
        <f t="shared" si="1"/>
        <v>-0.10491264000000045</v>
      </c>
      <c r="G49" s="194">
        <f t="shared" si="2"/>
        <v>47.858132448000013</v>
      </c>
      <c r="H49" s="194">
        <f t="shared" si="3"/>
        <v>43.813862400000012</v>
      </c>
      <c r="I49" s="194">
        <f t="shared" si="4"/>
        <v>-4.0442700480000013</v>
      </c>
      <c r="J49" s="194">
        <v>541.52800000000002</v>
      </c>
      <c r="K49" s="194">
        <v>14.53240740740741</v>
      </c>
      <c r="L49" s="194">
        <f t="shared" si="5"/>
        <v>37.263474992035675</v>
      </c>
      <c r="M49" s="194"/>
      <c r="N49" s="194"/>
      <c r="Q49" s="194"/>
      <c r="R49" s="194"/>
      <c r="S49" s="194"/>
      <c r="T49" s="194"/>
      <c r="U49" s="194"/>
      <c r="V49" s="194"/>
      <c r="W49" s="193">
        <v>2014</v>
      </c>
      <c r="X49" s="204">
        <v>2.0024323200000005</v>
      </c>
      <c r="Y49" s="192">
        <v>1.8332160000000004</v>
      </c>
      <c r="Z49" s="327">
        <f t="shared" si="0"/>
        <v>0.91549461207258176</v>
      </c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  <c r="BM49" s="194"/>
      <c r="BN49" s="194"/>
      <c r="BO49" s="194"/>
      <c r="BP49" s="194"/>
      <c r="BQ49" s="194"/>
      <c r="BR49" s="194"/>
      <c r="BS49" s="194"/>
      <c r="BT49" s="194"/>
      <c r="BU49" s="194"/>
      <c r="BV49" s="194"/>
      <c r="BW49" s="194"/>
      <c r="BX49" s="194"/>
      <c r="BY49" s="194"/>
      <c r="BZ49" s="194"/>
      <c r="CA49" s="194"/>
      <c r="CB49" s="194"/>
      <c r="CC49" s="194"/>
      <c r="CD49" s="194"/>
      <c r="CE49" s="194"/>
      <c r="CF49" s="194"/>
      <c r="CG49" s="194"/>
      <c r="CH49" s="194"/>
    </row>
    <row r="50" spans="2:86">
      <c r="B50" s="193">
        <v>2015</v>
      </c>
      <c r="C50" s="204">
        <v>1.9162080000000004</v>
      </c>
      <c r="D50" s="192">
        <v>2.9057280000000003</v>
      </c>
      <c r="E50" s="192">
        <v>2.6943839999999999</v>
      </c>
      <c r="F50" s="192">
        <f t="shared" si="1"/>
        <v>0.77817599999999953</v>
      </c>
      <c r="G50" s="194">
        <f t="shared" si="2"/>
        <v>45.797371200000008</v>
      </c>
      <c r="H50" s="194">
        <f t="shared" si="3"/>
        <v>69.446899200000018</v>
      </c>
      <c r="I50" s="194">
        <f t="shared" si="4"/>
        <v>23.649528000000011</v>
      </c>
      <c r="J50" s="192">
        <v>944.62599999999998</v>
      </c>
      <c r="K50" s="192">
        <v>18.641975308641975</v>
      </c>
      <c r="L50" s="194">
        <f t="shared" si="5"/>
        <v>50.671990728476821</v>
      </c>
      <c r="M50" s="194"/>
      <c r="N50" s="194"/>
      <c r="Q50" s="194"/>
      <c r="R50" s="194"/>
      <c r="S50" s="194"/>
      <c r="T50" s="194"/>
      <c r="U50" s="194"/>
      <c r="V50" s="194"/>
      <c r="W50" s="193">
        <v>2015</v>
      </c>
      <c r="X50" s="204">
        <v>1.9162080000000004</v>
      </c>
      <c r="Y50" s="192">
        <v>2.9057280000000003</v>
      </c>
      <c r="Z50" s="327">
        <f t="shared" si="0"/>
        <v>1.5163948798877782</v>
      </c>
      <c r="AA50" s="194"/>
      <c r="AB50" s="194"/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  <c r="BM50" s="194"/>
      <c r="BN50" s="194"/>
      <c r="BO50" s="194"/>
      <c r="BP50" s="194"/>
      <c r="BQ50" s="194"/>
      <c r="BR50" s="194"/>
      <c r="BS50" s="194"/>
      <c r="BT50" s="194"/>
      <c r="BU50" s="194"/>
      <c r="BV50" s="194"/>
      <c r="BW50" s="194"/>
      <c r="BX50" s="194"/>
      <c r="BY50" s="194"/>
      <c r="BZ50" s="194"/>
      <c r="CA50" s="194"/>
      <c r="CB50" s="194"/>
      <c r="CC50" s="194"/>
      <c r="CD50" s="194"/>
      <c r="CE50" s="194"/>
      <c r="CF50" s="194"/>
      <c r="CG50" s="194"/>
      <c r="CH50" s="194"/>
    </row>
    <row r="51" spans="2:86">
      <c r="B51" s="443">
        <v>2016</v>
      </c>
      <c r="C51" s="440">
        <v>1.9139999999999999</v>
      </c>
      <c r="D51" s="440">
        <v>5.0549999999999997</v>
      </c>
      <c r="E51" s="440">
        <v>5.2960000000000003</v>
      </c>
      <c r="F51" s="440">
        <f t="shared" si="1"/>
        <v>3.3820000000000006</v>
      </c>
      <c r="G51" s="440">
        <f t="shared" si="2"/>
        <v>45.744600000000005</v>
      </c>
      <c r="H51" s="440">
        <f t="shared" si="3"/>
        <v>120.81450000000001</v>
      </c>
      <c r="I51" s="440">
        <f t="shared" si="4"/>
        <v>75.069900000000004</v>
      </c>
      <c r="J51" s="192">
        <v>716.28</v>
      </c>
      <c r="K51" s="192">
        <v>16.694444444444443</v>
      </c>
      <c r="L51" s="194">
        <f t="shared" si="5"/>
        <v>42.905291181364397</v>
      </c>
    </row>
    <row r="52" spans="2:86">
      <c r="B52" s="192">
        <v>2017</v>
      </c>
      <c r="C52" s="192">
        <v>1.2090000000000001</v>
      </c>
      <c r="D52" s="192">
        <v>4.8499999999999996</v>
      </c>
      <c r="E52" s="192">
        <v>5.4210000000000003</v>
      </c>
      <c r="F52" s="192">
        <f t="shared" si="1"/>
        <v>4.2119999999999997</v>
      </c>
      <c r="G52" s="192">
        <f t="shared" si="2"/>
        <v>28.895100000000003</v>
      </c>
      <c r="H52" s="192">
        <f t="shared" si="3"/>
        <v>115.91500000000001</v>
      </c>
      <c r="I52" s="192">
        <f t="shared" si="4"/>
        <v>87.019900000000007</v>
      </c>
    </row>
    <row r="55" spans="2:86">
      <c r="B55" s="202" t="s">
        <v>260</v>
      </c>
      <c r="C55" s="194">
        <f>AVERAGE(C7:C52)</f>
        <v>1.7497967165217394</v>
      </c>
      <c r="D55" s="194">
        <f>AVERAGE(D7:D52)</f>
        <v>3.0396308461217401</v>
      </c>
      <c r="E55" s="194">
        <f>AVERAGE(E7:E52)</f>
        <v>3.0792136626086957</v>
      </c>
      <c r="F55" s="194">
        <f>AVERAGE(F7:F52)</f>
        <v>1.3294169460869567</v>
      </c>
    </row>
    <row r="56" spans="2:86">
      <c r="B56" s="202" t="s">
        <v>360</v>
      </c>
      <c r="C56" s="194">
        <f>STDEV(C7:C52)</f>
        <v>0.52450819680149108</v>
      </c>
      <c r="D56" s="194">
        <f>STDEV(D7:D52)</f>
        <v>0.98930699139116751</v>
      </c>
      <c r="E56" s="194">
        <f>STDEV(E7:E52)</f>
        <v>1.0806763713255159</v>
      </c>
      <c r="F56" s="194">
        <f>STDEV(F7:F52)</f>
        <v>1.0864588706762714</v>
      </c>
    </row>
    <row r="57" spans="2:86">
      <c r="B57" s="202" t="s">
        <v>355</v>
      </c>
      <c r="C57" s="194">
        <f>(C56/C55)*100</f>
        <v>29.975378959683553</v>
      </c>
      <c r="D57" s="194">
        <f>(D56/D55)*100</f>
        <v>32.546945384944451</v>
      </c>
      <c r="E57" s="194">
        <f>(E56/E55)*100</f>
        <v>35.095855297354447</v>
      </c>
      <c r="F57" s="194">
        <f>(F56/F55)*100</f>
        <v>81.72446378648813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62"/>
  <sheetViews>
    <sheetView topLeftCell="AG1" zoomScale="85" zoomScaleNormal="85" workbookViewId="0">
      <pane ySplit="9" topLeftCell="A10" activePane="bottomLeft" state="frozen"/>
      <selection activeCell="H1" sqref="H1"/>
      <selection pane="bottomLeft" activeCell="BS11" sqref="BS11"/>
    </sheetView>
  </sheetViews>
  <sheetFormatPr defaultRowHeight="15"/>
  <cols>
    <col min="1" max="3" width="9.140625" style="192"/>
    <col min="4" max="4" width="13.140625" style="192" bestFit="1" customWidth="1"/>
    <col min="5" max="9" width="13.140625" style="192" customWidth="1"/>
    <col min="10" max="11" width="9.140625" style="192"/>
    <col min="12" max="12" width="13.140625" style="192" bestFit="1" customWidth="1"/>
    <col min="13" max="13" width="13.140625" style="192" customWidth="1"/>
    <col min="14" max="16" width="8.7109375" style="193" customWidth="1"/>
    <col min="17" max="17" width="13.140625" style="193" customWidth="1"/>
    <col min="18" max="18" width="16.28515625" style="194" customWidth="1"/>
    <col min="19" max="19" width="15.42578125" style="194" customWidth="1"/>
    <col min="20" max="25" width="15" style="194" customWidth="1"/>
    <col min="26" max="26" width="15.7109375" style="192" customWidth="1"/>
    <col min="27" max="33" width="13.140625" style="192" customWidth="1"/>
    <col min="34" max="34" width="9.140625" style="192"/>
    <col min="35" max="35" width="11.42578125" style="193" customWidth="1"/>
    <col min="36" max="36" width="9.140625" style="193"/>
    <col min="37" max="37" width="12.42578125" style="193" customWidth="1"/>
    <col min="38" max="43" width="9.140625" style="193"/>
    <col min="44" max="16384" width="9.140625" style="192"/>
  </cols>
  <sheetData>
    <row r="1" spans="1:63">
      <c r="AL1" s="383"/>
      <c r="AM1" s="383"/>
      <c r="AN1" s="383"/>
      <c r="AO1" s="383" t="s">
        <v>229</v>
      </c>
      <c r="AP1" s="383"/>
      <c r="AQ1" s="383"/>
      <c r="AR1" s="218"/>
      <c r="AS1" s="218"/>
      <c r="AT1" s="390"/>
      <c r="AU1" s="390"/>
      <c r="AV1" s="390"/>
      <c r="AW1" s="390"/>
      <c r="AX1" s="390" t="s">
        <v>228</v>
      </c>
      <c r="AY1" s="390"/>
      <c r="AZ1" s="390"/>
      <c r="BA1" s="390"/>
      <c r="BB1" s="390"/>
    </row>
    <row r="2" spans="1:63">
      <c r="AL2" s="377"/>
      <c r="AM2" s="377"/>
      <c r="AN2" s="377"/>
      <c r="AO2" s="377"/>
      <c r="AP2" s="377"/>
      <c r="AQ2" s="377"/>
      <c r="AR2" s="217"/>
      <c r="AS2" s="217"/>
      <c r="AT2" s="391"/>
      <c r="AU2" s="391"/>
      <c r="AV2" s="391"/>
      <c r="AW2" s="391"/>
      <c r="AX2" s="391"/>
      <c r="AY2" s="391"/>
      <c r="AZ2" s="391"/>
      <c r="BA2" s="391"/>
      <c r="BB2" s="391"/>
    </row>
    <row r="3" spans="1:63">
      <c r="I3" s="225" t="s">
        <v>216</v>
      </c>
      <c r="J3" s="224"/>
      <c r="K3" s="224"/>
      <c r="L3" s="224"/>
    </row>
    <row r="4" spans="1:63" ht="15.75">
      <c r="I4" s="225" t="s">
        <v>217</v>
      </c>
      <c r="J4" s="224"/>
      <c r="K4" s="224"/>
      <c r="L4" s="224"/>
      <c r="Q4" s="377"/>
      <c r="R4" s="285" t="s">
        <v>229</v>
      </c>
      <c r="S4" s="378"/>
      <c r="T4" s="378"/>
      <c r="U4" s="378"/>
      <c r="V4" s="381"/>
      <c r="W4" s="381"/>
      <c r="X4" s="380" t="s">
        <v>228</v>
      </c>
      <c r="Y4" s="379"/>
      <c r="Z4" s="391"/>
      <c r="AA4" s="431"/>
      <c r="AB4" s="432" t="s">
        <v>819</v>
      </c>
      <c r="AC4" s="432"/>
      <c r="AD4" s="432"/>
      <c r="AE4" s="431"/>
      <c r="AF4" s="431"/>
    </row>
    <row r="5" spans="1:63" ht="15.75">
      <c r="I5" s="225" t="s">
        <v>218</v>
      </c>
      <c r="J5" s="224"/>
      <c r="K5" s="224"/>
      <c r="L5" s="224"/>
      <c r="N5" s="305" t="s">
        <v>358</v>
      </c>
      <c r="Q5" s="377"/>
      <c r="R5" s="285" t="s">
        <v>183</v>
      </c>
      <c r="S5" s="378"/>
      <c r="T5" s="378"/>
      <c r="U5" s="378"/>
      <c r="V5" s="381"/>
      <c r="W5" s="379"/>
      <c r="X5" s="380" t="s">
        <v>186</v>
      </c>
      <c r="Y5" s="379"/>
      <c r="Z5" s="391"/>
      <c r="AA5" s="431"/>
      <c r="AB5" s="431"/>
      <c r="AC5" s="431"/>
      <c r="AD5" s="431"/>
      <c r="AE5" s="431"/>
      <c r="AF5" s="431"/>
    </row>
    <row r="6" spans="1:63">
      <c r="E6" s="192" t="s">
        <v>214</v>
      </c>
      <c r="I6" s="192" t="s">
        <v>214</v>
      </c>
      <c r="K6" s="222" t="s">
        <v>4</v>
      </c>
      <c r="L6" s="222" t="s">
        <v>219</v>
      </c>
      <c r="M6" s="192" t="s">
        <v>209</v>
      </c>
      <c r="Q6" s="377"/>
      <c r="R6" s="378"/>
      <c r="S6" s="378"/>
      <c r="T6" s="378"/>
      <c r="U6" s="378"/>
      <c r="V6" s="381"/>
      <c r="W6" s="379"/>
      <c r="X6" s="379"/>
      <c r="Y6" s="379"/>
      <c r="Z6" s="391" t="s">
        <v>214</v>
      </c>
      <c r="AA6" s="431"/>
      <c r="AB6" s="431"/>
      <c r="AC6" s="431"/>
      <c r="AD6" s="431"/>
      <c r="AE6" s="431"/>
      <c r="AF6" s="431"/>
      <c r="AH6" s="223" t="s">
        <v>220</v>
      </c>
    </row>
    <row r="7" spans="1:63" ht="15.75">
      <c r="E7" s="192" t="s">
        <v>208</v>
      </c>
      <c r="F7" s="192" t="s">
        <v>182</v>
      </c>
      <c r="I7" s="192" t="s">
        <v>208</v>
      </c>
      <c r="J7" s="192" t="s">
        <v>182</v>
      </c>
      <c r="K7" s="222" t="s">
        <v>183</v>
      </c>
      <c r="L7" s="222" t="s">
        <v>173</v>
      </c>
      <c r="M7" s="192" t="s">
        <v>210</v>
      </c>
      <c r="O7" s="210" t="s">
        <v>221</v>
      </c>
      <c r="P7" s="210"/>
      <c r="Q7" s="297"/>
      <c r="R7" s="285" t="s">
        <v>208</v>
      </c>
      <c r="S7" s="285"/>
      <c r="T7" s="285"/>
      <c r="U7" s="285"/>
      <c r="V7" s="385"/>
      <c r="W7" s="380"/>
      <c r="X7" s="380"/>
      <c r="Y7" s="380"/>
      <c r="Z7" s="391" t="s">
        <v>208</v>
      </c>
      <c r="AA7" s="427"/>
      <c r="AB7" s="434" t="s">
        <v>228</v>
      </c>
      <c r="AC7" s="434"/>
      <c r="AD7" s="435"/>
      <c r="AE7" s="435" t="s">
        <v>229</v>
      </c>
      <c r="AF7" s="436"/>
      <c r="AI7" s="221" t="s">
        <v>221</v>
      </c>
      <c r="AJ7" s="221" t="s">
        <v>29</v>
      </c>
      <c r="AK7" s="221" t="s">
        <v>186</v>
      </c>
      <c r="AL7" s="221" t="s">
        <v>187</v>
      </c>
      <c r="AM7" s="221" t="s">
        <v>183</v>
      </c>
      <c r="AN7" s="221" t="s">
        <v>222</v>
      </c>
      <c r="AO7" s="221" t="s">
        <v>223</v>
      </c>
      <c r="AP7" s="221" t="s">
        <v>224</v>
      </c>
      <c r="AQ7" s="221" t="s">
        <v>225</v>
      </c>
      <c r="AR7" s="191"/>
      <c r="BD7" s="202" t="s">
        <v>226</v>
      </c>
    </row>
    <row r="8" spans="1:63">
      <c r="A8" s="220"/>
      <c r="B8" s="219" t="s">
        <v>227</v>
      </c>
      <c r="C8" s="195"/>
      <c r="D8" s="195"/>
      <c r="E8" s="217"/>
      <c r="F8" s="218" t="s">
        <v>228</v>
      </c>
      <c r="G8" s="217"/>
      <c r="H8" s="217"/>
      <c r="I8" s="215"/>
      <c r="J8" s="216" t="s">
        <v>229</v>
      </c>
      <c r="K8" s="215"/>
      <c r="L8" s="215"/>
      <c r="M8" s="213" t="s">
        <v>212</v>
      </c>
      <c r="N8" s="298"/>
      <c r="O8" s="298" t="s">
        <v>356</v>
      </c>
      <c r="P8" s="298"/>
      <c r="Q8" s="383" t="s">
        <v>144</v>
      </c>
      <c r="R8" s="214" t="s">
        <v>213</v>
      </c>
      <c r="S8" s="214" t="s">
        <v>213</v>
      </c>
      <c r="T8" s="214" t="s">
        <v>213</v>
      </c>
      <c r="U8" s="214" t="s">
        <v>147</v>
      </c>
      <c r="V8" s="386" t="s">
        <v>447</v>
      </c>
      <c r="W8" s="214" t="s">
        <v>213</v>
      </c>
      <c r="X8" s="214" t="s">
        <v>213</v>
      </c>
      <c r="Y8" s="214" t="s">
        <v>213</v>
      </c>
      <c r="Z8" s="213"/>
      <c r="AA8" s="426" t="s">
        <v>817</v>
      </c>
      <c r="AB8" s="426" t="s">
        <v>816</v>
      </c>
      <c r="AC8" s="426" t="s">
        <v>818</v>
      </c>
      <c r="AD8" s="426" t="s">
        <v>817</v>
      </c>
      <c r="AE8" s="428" t="s">
        <v>816</v>
      </c>
      <c r="AF8" s="428" t="s">
        <v>818</v>
      </c>
      <c r="AI8" s="212" t="s">
        <v>230</v>
      </c>
      <c r="AJ8" s="212" t="s">
        <v>29</v>
      </c>
      <c r="AK8" s="212" t="s">
        <v>3</v>
      </c>
      <c r="AL8" s="212" t="s">
        <v>32</v>
      </c>
      <c r="AM8" s="212" t="s">
        <v>4</v>
      </c>
      <c r="AN8" s="212" t="s">
        <v>34</v>
      </c>
      <c r="AO8" s="212" t="s">
        <v>36</v>
      </c>
      <c r="AP8" s="212" t="s">
        <v>38</v>
      </c>
      <c r="AQ8" s="212" t="s">
        <v>231</v>
      </c>
      <c r="AR8" s="195"/>
      <c r="BD8" s="202" t="s">
        <v>232</v>
      </c>
      <c r="BK8" s="192" t="s">
        <v>233</v>
      </c>
    </row>
    <row r="9" spans="1:63" ht="16.5" thickBot="1">
      <c r="A9" s="210" t="s">
        <v>5</v>
      </c>
      <c r="B9" s="203" t="s">
        <v>234</v>
      </c>
      <c r="C9" s="203" t="s">
        <v>235</v>
      </c>
      <c r="D9" s="203" t="s">
        <v>236</v>
      </c>
      <c r="E9" s="203"/>
      <c r="F9" s="203" t="s">
        <v>237</v>
      </c>
      <c r="G9" s="203" t="s">
        <v>238</v>
      </c>
      <c r="H9" s="203" t="s">
        <v>239</v>
      </c>
      <c r="I9" s="203"/>
      <c r="J9" s="203" t="s">
        <v>240</v>
      </c>
      <c r="K9" s="203" t="s">
        <v>241</v>
      </c>
      <c r="L9" s="203" t="s">
        <v>242</v>
      </c>
      <c r="M9" s="211" t="s">
        <v>215</v>
      </c>
      <c r="N9" s="299" t="s">
        <v>0</v>
      </c>
      <c r="O9" s="299" t="s">
        <v>357</v>
      </c>
      <c r="P9" s="299"/>
      <c r="Q9" s="384" t="s">
        <v>183</v>
      </c>
      <c r="R9" s="371" t="s">
        <v>439</v>
      </c>
      <c r="S9" s="371" t="s">
        <v>441</v>
      </c>
      <c r="T9" s="371" t="s">
        <v>440</v>
      </c>
      <c r="U9" s="423" t="s">
        <v>48</v>
      </c>
      <c r="V9" s="387" t="s">
        <v>186</v>
      </c>
      <c r="W9" s="371" t="s">
        <v>439</v>
      </c>
      <c r="X9" s="371" t="s">
        <v>441</v>
      </c>
      <c r="Y9" s="371" t="s">
        <v>440</v>
      </c>
      <c r="Z9" s="203" t="s">
        <v>447</v>
      </c>
      <c r="AA9" s="429"/>
      <c r="AB9" s="430" t="s">
        <v>815</v>
      </c>
      <c r="AC9" s="430"/>
      <c r="AD9" s="430"/>
      <c r="AE9" s="430" t="s">
        <v>815</v>
      </c>
      <c r="AF9" s="429"/>
      <c r="AH9" s="202" t="s">
        <v>148</v>
      </c>
      <c r="AJ9" s="210" t="s">
        <v>243</v>
      </c>
      <c r="AK9" s="210" t="s">
        <v>244</v>
      </c>
      <c r="AL9" s="210" t="s">
        <v>245</v>
      </c>
      <c r="AM9" s="210" t="s">
        <v>246</v>
      </c>
      <c r="AN9" s="210" t="s">
        <v>247</v>
      </c>
      <c r="AO9" s="210" t="s">
        <v>248</v>
      </c>
      <c r="AP9" s="210" t="s">
        <v>249</v>
      </c>
      <c r="AQ9" s="210" t="s">
        <v>250</v>
      </c>
      <c r="AR9" s="210" t="s">
        <v>251</v>
      </c>
      <c r="BD9" s="210" t="s">
        <v>211</v>
      </c>
      <c r="BK9" s="192" t="s">
        <v>252</v>
      </c>
    </row>
    <row r="10" spans="1:63">
      <c r="A10" s="193">
        <v>1971</v>
      </c>
      <c r="B10" s="209">
        <v>33.700000000000003</v>
      </c>
      <c r="C10" s="209">
        <v>1.7568999999999999</v>
      </c>
      <c r="D10" s="204">
        <f t="shared" ref="D10:D54" si="0">(C10/B10)*100</f>
        <v>5.2133531157270019</v>
      </c>
      <c r="E10" s="204">
        <f t="shared" ref="E10:E54" si="1">F10*60*1.12/1000</f>
        <v>2.4679199999999999</v>
      </c>
      <c r="F10" s="192">
        <v>36.725000000000001</v>
      </c>
      <c r="G10" s="192">
        <v>2.2618</v>
      </c>
      <c r="H10" s="204">
        <f t="shared" ref="H10:H54" si="2">(G10/F10)*100</f>
        <v>6.1587474472430221</v>
      </c>
      <c r="I10" s="204">
        <f>J10*60*1.12/1000</f>
        <v>2.5149599999999999</v>
      </c>
      <c r="J10" s="205">
        <v>37.424999999999997</v>
      </c>
      <c r="K10" s="205">
        <v>2.2065999999999999</v>
      </c>
      <c r="L10" s="205">
        <f t="shared" ref="L10:L44" si="3">(K10/J10)*100</f>
        <v>5.8960587842351373</v>
      </c>
      <c r="M10" s="205">
        <f>MAX(((J10*60*1.12*0.0213)-(F10*60*1.12*0.0213))/0.33, 0)</f>
        <v>3.0362181818181688</v>
      </c>
      <c r="N10" s="300">
        <v>1971</v>
      </c>
      <c r="O10" s="300">
        <v>2380.5600000000004</v>
      </c>
      <c r="P10" s="300"/>
      <c r="Q10" s="301">
        <v>2.5149599999999999</v>
      </c>
      <c r="R10" s="422" t="s">
        <v>17</v>
      </c>
      <c r="S10" s="422" t="s">
        <v>17</v>
      </c>
      <c r="T10" s="422" t="s">
        <v>17</v>
      </c>
      <c r="U10" s="422">
        <v>2.5149599999999999</v>
      </c>
      <c r="V10" s="388">
        <f t="shared" ref="V10:V54" si="4">E10</f>
        <v>2.4679199999999999</v>
      </c>
      <c r="W10" s="422" t="s">
        <v>17</v>
      </c>
      <c r="X10" s="422" t="s">
        <v>17</v>
      </c>
      <c r="Y10" s="422" t="s">
        <v>17</v>
      </c>
      <c r="Z10" s="205">
        <v>2.4679199999999999</v>
      </c>
      <c r="AA10" s="205"/>
      <c r="AB10" s="205"/>
      <c r="AC10" s="205"/>
      <c r="AD10" s="205"/>
      <c r="AE10" s="205"/>
      <c r="AF10" s="205"/>
      <c r="AG10" s="205"/>
      <c r="AH10" s="192">
        <f t="shared" ref="AH10:AH53" si="5">AVERAGE(AJ10:AQ10)</f>
        <v>35.321874999999999</v>
      </c>
      <c r="AJ10" s="193">
        <v>33.700000000000003</v>
      </c>
      <c r="AK10" s="193">
        <v>36.725000000000001</v>
      </c>
      <c r="AL10" s="193">
        <v>35.225000000000001</v>
      </c>
      <c r="AM10" s="193">
        <v>37.424999999999997</v>
      </c>
      <c r="AN10" s="192">
        <v>30.75</v>
      </c>
      <c r="AO10" s="192">
        <v>35.549999999999997</v>
      </c>
      <c r="AP10" s="193">
        <v>38.9</v>
      </c>
      <c r="AQ10" s="193">
        <v>34.299999999999997</v>
      </c>
      <c r="AR10" s="192">
        <f t="shared" ref="AR10:AR53" si="6">(MAX(AM10-AK10, 0))*60*1.12/1000</f>
        <v>4.7039999999999714E-2</v>
      </c>
      <c r="BD10" s="202" t="s">
        <v>253</v>
      </c>
    </row>
    <row r="11" spans="1:63">
      <c r="A11" s="193">
        <v>1972</v>
      </c>
      <c r="B11" s="205">
        <v>27.98</v>
      </c>
      <c r="C11" s="205">
        <v>2.0106999999999999</v>
      </c>
      <c r="D11" s="204">
        <f t="shared" si="0"/>
        <v>7.1862044317369547</v>
      </c>
      <c r="E11" s="204">
        <f t="shared" si="1"/>
        <v>1.8782400000000001</v>
      </c>
      <c r="F11" s="192">
        <v>27.95</v>
      </c>
      <c r="G11" s="192">
        <v>0.64249999999999996</v>
      </c>
      <c r="H11" s="204">
        <f t="shared" si="2"/>
        <v>2.2987477638640428</v>
      </c>
      <c r="I11" s="204">
        <f t="shared" ref="I11:I54" si="7">J11*60*1.12/1000</f>
        <v>1.4676480000000001</v>
      </c>
      <c r="J11" s="205">
        <v>21.84</v>
      </c>
      <c r="K11" s="205">
        <v>2.8864999999999998</v>
      </c>
      <c r="L11" s="205">
        <f t="shared" si="3"/>
        <v>13.216575091575091</v>
      </c>
      <c r="M11" s="205">
        <f t="shared" ref="M11:M54" si="8">MAX(((J11*60*1.12*0.0213)-(F11*60*1.12*0.0213))/0.33, 0)</f>
        <v>0</v>
      </c>
      <c r="N11" s="300">
        <v>1972</v>
      </c>
      <c r="O11" s="300">
        <v>1548.7920000000001</v>
      </c>
      <c r="P11" s="300"/>
      <c r="Q11" s="301">
        <v>1.4676480000000001</v>
      </c>
      <c r="R11" s="422" t="s">
        <v>17</v>
      </c>
      <c r="S11" s="422" t="s">
        <v>17</v>
      </c>
      <c r="T11" s="422" t="s">
        <v>17</v>
      </c>
      <c r="U11" s="422">
        <v>1.4676480000000001</v>
      </c>
      <c r="V11" s="388">
        <f t="shared" si="4"/>
        <v>1.8782400000000001</v>
      </c>
      <c r="W11" s="422" t="s">
        <v>17</v>
      </c>
      <c r="X11" s="422" t="s">
        <v>17</v>
      </c>
      <c r="Y11" s="422" t="s">
        <v>17</v>
      </c>
      <c r="Z11" s="205">
        <v>1.8782400000000001</v>
      </c>
      <c r="AA11" s="205"/>
      <c r="AB11" s="205"/>
      <c r="AC11" s="205"/>
      <c r="AD11" s="205"/>
      <c r="AE11" s="205"/>
      <c r="AF11" s="205"/>
      <c r="AG11" s="205"/>
      <c r="AH11" s="192">
        <f t="shared" si="5"/>
        <v>25.768437500000001</v>
      </c>
      <c r="AJ11" s="193">
        <v>27.98</v>
      </c>
      <c r="AK11" s="193">
        <v>27.95</v>
      </c>
      <c r="AL11" s="193">
        <v>25.017499999999998</v>
      </c>
      <c r="AM11" s="193">
        <v>21.84</v>
      </c>
      <c r="AN11" s="192">
        <v>27.4025</v>
      </c>
      <c r="AO11" s="192">
        <v>25.65</v>
      </c>
      <c r="AP11" s="193">
        <v>24.8675</v>
      </c>
      <c r="AQ11" s="193">
        <v>25.44</v>
      </c>
      <c r="AR11" s="192">
        <f t="shared" si="6"/>
        <v>0</v>
      </c>
      <c r="BD11" s="202" t="s">
        <v>254</v>
      </c>
      <c r="BK11" s="192" t="s">
        <v>255</v>
      </c>
    </row>
    <row r="12" spans="1:63">
      <c r="A12" s="193">
        <v>1974</v>
      </c>
      <c r="B12" s="205">
        <v>17.061</v>
      </c>
      <c r="C12" s="205">
        <v>2.7610000000000001</v>
      </c>
      <c r="D12" s="204">
        <f t="shared" si="0"/>
        <v>16.183107672469372</v>
      </c>
      <c r="E12" s="204">
        <f t="shared" si="1"/>
        <v>1.1119449600000002</v>
      </c>
      <c r="F12" s="192">
        <v>16.546800000000001</v>
      </c>
      <c r="G12" s="192">
        <v>1.7517</v>
      </c>
      <c r="H12" s="204">
        <f t="shared" si="2"/>
        <v>10.586336935238233</v>
      </c>
      <c r="I12" s="204">
        <f t="shared" si="7"/>
        <v>1.8681465600000002</v>
      </c>
      <c r="J12" s="205">
        <v>27.799800000000001</v>
      </c>
      <c r="K12" s="205">
        <v>2.3616000000000001</v>
      </c>
      <c r="L12" s="205">
        <f t="shared" si="3"/>
        <v>8.4950251440657851</v>
      </c>
      <c r="M12" s="205">
        <f t="shared" si="8"/>
        <v>48.809375999999986</v>
      </c>
      <c r="N12" s="300">
        <v>1974</v>
      </c>
      <c r="O12" s="300">
        <v>1992.1440000000002</v>
      </c>
      <c r="P12" s="300"/>
      <c r="Q12" s="301">
        <v>1.8681465600000002</v>
      </c>
      <c r="R12" s="422" t="s">
        <v>17</v>
      </c>
      <c r="S12" s="422" t="s">
        <v>17</v>
      </c>
      <c r="T12" s="422" t="s">
        <v>17</v>
      </c>
      <c r="U12" s="422">
        <v>1.8681465600000002</v>
      </c>
      <c r="V12" s="388">
        <f t="shared" si="4"/>
        <v>1.1119449600000002</v>
      </c>
      <c r="W12" s="422" t="s">
        <v>17</v>
      </c>
      <c r="X12" s="422" t="s">
        <v>17</v>
      </c>
      <c r="Y12" s="422" t="s">
        <v>17</v>
      </c>
      <c r="Z12" s="205">
        <v>1.1119449600000002</v>
      </c>
      <c r="AA12" s="205"/>
      <c r="AB12" s="205"/>
      <c r="AC12" s="205"/>
      <c r="AD12" s="205"/>
      <c r="AE12" s="205"/>
      <c r="AF12" s="205"/>
      <c r="AG12" s="205"/>
      <c r="AH12" s="192">
        <f t="shared" si="5"/>
        <v>26.55575</v>
      </c>
      <c r="AJ12" s="193">
        <v>17.061</v>
      </c>
      <c r="AK12" s="193">
        <v>16.546800000000001</v>
      </c>
      <c r="AL12" s="193">
        <v>30.310500000000001</v>
      </c>
      <c r="AM12" s="193">
        <v>27.799800000000001</v>
      </c>
      <c r="AN12" s="192">
        <v>24.2303</v>
      </c>
      <c r="AO12" s="192">
        <v>33.7288</v>
      </c>
      <c r="AP12" s="193">
        <v>30.8248</v>
      </c>
      <c r="AQ12" s="193">
        <v>31.943999999999999</v>
      </c>
      <c r="AR12" s="192">
        <f t="shared" si="6"/>
        <v>0.75620160000000014</v>
      </c>
      <c r="BD12" s="202" t="s">
        <v>256</v>
      </c>
    </row>
    <row r="13" spans="1:63">
      <c r="A13" s="193">
        <v>1975</v>
      </c>
      <c r="B13" s="205">
        <v>28.797999999999998</v>
      </c>
      <c r="C13" s="205">
        <v>4.4960000000000004</v>
      </c>
      <c r="D13" s="204">
        <f t="shared" si="0"/>
        <v>15.612195291339678</v>
      </c>
      <c r="E13" s="204">
        <f t="shared" si="1"/>
        <v>1.8051263999999998</v>
      </c>
      <c r="F13" s="192">
        <v>26.861999999999998</v>
      </c>
      <c r="G13" s="192">
        <v>2.3855</v>
      </c>
      <c r="H13" s="204">
        <f t="shared" si="2"/>
        <v>8.8805747896656992</v>
      </c>
      <c r="I13" s="204">
        <f t="shared" si="7"/>
        <v>3.3968121600000005</v>
      </c>
      <c r="J13" s="205">
        <v>50.547800000000002</v>
      </c>
      <c r="K13" s="205">
        <v>2.3304</v>
      </c>
      <c r="L13" s="205">
        <f t="shared" si="3"/>
        <v>4.6102896664147597</v>
      </c>
      <c r="M13" s="205">
        <f t="shared" si="8"/>
        <v>102.73608087272731</v>
      </c>
      <c r="N13" s="300">
        <v>1975</v>
      </c>
      <c r="O13" s="300">
        <v>3445.5960000000005</v>
      </c>
      <c r="P13" s="300"/>
      <c r="Q13" s="301">
        <v>3.3968121600000005</v>
      </c>
      <c r="R13" s="422" t="s">
        <v>17</v>
      </c>
      <c r="S13" s="422" t="s">
        <v>17</v>
      </c>
      <c r="T13" s="206">
        <f>(AVERAGE((Q10:Q12)))*1.2</f>
        <v>2.340301824</v>
      </c>
      <c r="U13" s="206">
        <v>3.3968121600000005</v>
      </c>
      <c r="V13" s="389">
        <f t="shared" si="4"/>
        <v>1.8051263999999998</v>
      </c>
      <c r="W13" s="382" t="s">
        <v>17</v>
      </c>
      <c r="X13" s="382" t="s">
        <v>17</v>
      </c>
      <c r="Y13" s="382">
        <f>(AVERAGE((E10:E12)))*1.2</f>
        <v>2.1832419839999999</v>
      </c>
      <c r="Z13" s="205">
        <v>1.8051263999999998</v>
      </c>
      <c r="AA13" s="205">
        <f>ABS(Y13-Z13)</f>
        <v>0.37811558400000012</v>
      </c>
      <c r="AB13" s="205"/>
      <c r="AC13" s="205"/>
      <c r="AD13" s="205">
        <f>ABS(T13-U13)</f>
        <v>1.0565103360000005</v>
      </c>
      <c r="AE13" s="205"/>
      <c r="AF13" s="205"/>
      <c r="AG13" s="205"/>
      <c r="AH13" s="192">
        <f t="shared" si="5"/>
        <v>43.0722375</v>
      </c>
      <c r="AJ13" s="193">
        <v>28.797999999999998</v>
      </c>
      <c r="AK13" s="193">
        <v>26.861999999999998</v>
      </c>
      <c r="AL13" s="193">
        <v>46.857300000000002</v>
      </c>
      <c r="AM13" s="193">
        <v>50.547800000000002</v>
      </c>
      <c r="AN13" s="192">
        <v>51.183</v>
      </c>
      <c r="AO13" s="192">
        <v>45.223799999999997</v>
      </c>
      <c r="AP13" s="193">
        <v>47.19</v>
      </c>
      <c r="AQ13" s="193">
        <v>47.915999999999997</v>
      </c>
      <c r="AR13" s="192">
        <f t="shared" si="6"/>
        <v>1.5916857600000003</v>
      </c>
      <c r="BE13" s="192" t="s">
        <v>257</v>
      </c>
    </row>
    <row r="14" spans="1:63">
      <c r="A14" s="193">
        <v>1976</v>
      </c>
      <c r="B14" s="205">
        <v>25.440300000000001</v>
      </c>
      <c r="C14" s="205">
        <v>3.7443</v>
      </c>
      <c r="D14" s="204">
        <f t="shared" si="0"/>
        <v>14.717986816193203</v>
      </c>
      <c r="E14" s="204">
        <f t="shared" si="1"/>
        <v>1.5632265600000004</v>
      </c>
      <c r="F14" s="192">
        <v>23.2623</v>
      </c>
      <c r="G14" s="192">
        <v>2.6972999999999998</v>
      </c>
      <c r="H14" s="204">
        <f t="shared" si="2"/>
        <v>11.595156110960653</v>
      </c>
      <c r="I14" s="204">
        <f t="shared" si="7"/>
        <v>3.14067936</v>
      </c>
      <c r="J14" s="205">
        <v>46.7363</v>
      </c>
      <c r="K14" s="205">
        <v>2.0352000000000001</v>
      </c>
      <c r="L14" s="205">
        <f t="shared" si="3"/>
        <v>4.3546451045547041</v>
      </c>
      <c r="M14" s="205">
        <f t="shared" si="8"/>
        <v>101.81740799999997</v>
      </c>
      <c r="N14" s="300">
        <v>1976</v>
      </c>
      <c r="O14" s="300">
        <v>2996.3472000000006</v>
      </c>
      <c r="P14" s="300"/>
      <c r="Q14" s="301">
        <v>3.14067936</v>
      </c>
      <c r="R14" s="422" t="s">
        <v>17</v>
      </c>
      <c r="S14" s="206">
        <f>(AVERAGE((Q10:Q13)))*1.2</f>
        <v>2.7742700160000004</v>
      </c>
      <c r="T14" s="206">
        <f>(AVERAGE((Q11:Q13)))*1.2</f>
        <v>2.6930426880000002</v>
      </c>
      <c r="U14" s="206">
        <v>3.14067936</v>
      </c>
      <c r="V14" s="389">
        <f t="shared" si="4"/>
        <v>1.5632265600000004</v>
      </c>
      <c r="W14" s="382" t="s">
        <v>17</v>
      </c>
      <c r="X14" s="382">
        <f>(AVERAGE((E10:E13)))*1.2</f>
        <v>2.1789694079999999</v>
      </c>
      <c r="Y14" s="382">
        <f t="shared" ref="Y14:Y54" si="9">(AVERAGE((E11:E13)))*1.2</f>
        <v>1.9181245439999999</v>
      </c>
      <c r="Z14" s="208">
        <v>1.5632265600000004</v>
      </c>
      <c r="AA14" s="205">
        <f t="shared" ref="AA14:AA54" si="10">ABS(Y14-Z14)</f>
        <v>0.3548979839999995</v>
      </c>
      <c r="AB14" s="433">
        <f>ABS(X14-Z14)</f>
        <v>0.61574284799999957</v>
      </c>
      <c r="AC14" s="433"/>
      <c r="AD14" s="205">
        <f t="shared" ref="AD14:AD54" si="11">ABS(T14-U14)</f>
        <v>0.44763667199999979</v>
      </c>
      <c r="AE14" s="205">
        <f t="shared" ref="AE14:AE54" si="12">ABS(S14-U14)</f>
        <v>0.36640934399999958</v>
      </c>
      <c r="AF14" s="205"/>
      <c r="AG14" s="205"/>
      <c r="AH14" s="192">
        <f t="shared" si="5"/>
        <v>36.957974999999998</v>
      </c>
      <c r="AJ14" s="193">
        <v>25.440300000000001</v>
      </c>
      <c r="AK14" s="193">
        <v>23.2623</v>
      </c>
      <c r="AL14" s="193">
        <v>40.111499999999999</v>
      </c>
      <c r="AM14" s="193">
        <v>46.7363</v>
      </c>
      <c r="AN14" s="192">
        <v>39.960299999999997</v>
      </c>
      <c r="AO14" s="192">
        <v>37.903300000000002</v>
      </c>
      <c r="AP14" s="193">
        <v>39.234299999999998</v>
      </c>
      <c r="AQ14" s="193">
        <v>43.015500000000003</v>
      </c>
      <c r="AR14" s="192">
        <f t="shared" si="6"/>
        <v>1.5774528000000003</v>
      </c>
      <c r="BD14" s="202" t="s">
        <v>258</v>
      </c>
    </row>
    <row r="15" spans="1:63">
      <c r="A15" s="193">
        <v>1977</v>
      </c>
      <c r="B15" s="205">
        <v>15.609</v>
      </c>
      <c r="C15" s="205">
        <v>4.2550999999999997</v>
      </c>
      <c r="D15" s="204">
        <f t="shared" si="0"/>
        <v>27.260554808123516</v>
      </c>
      <c r="E15" s="204">
        <f t="shared" si="1"/>
        <v>1.1404041600000003</v>
      </c>
      <c r="F15" s="192">
        <v>16.970300000000002</v>
      </c>
      <c r="G15" s="192">
        <v>2.4864000000000002</v>
      </c>
      <c r="H15" s="204">
        <f t="shared" si="2"/>
        <v>14.651479349215982</v>
      </c>
      <c r="I15" s="204">
        <f t="shared" si="7"/>
        <v>1.9372617600000002</v>
      </c>
      <c r="J15" s="205">
        <v>28.828299999999999</v>
      </c>
      <c r="K15" s="205">
        <v>2.7296999999999998</v>
      </c>
      <c r="L15" s="205">
        <f t="shared" si="3"/>
        <v>9.468820568677307</v>
      </c>
      <c r="M15" s="205">
        <f t="shared" si="8"/>
        <v>51.433535999999989</v>
      </c>
      <c r="N15" s="300">
        <v>1977</v>
      </c>
      <c r="O15" s="300">
        <v>1981.9800000000002</v>
      </c>
      <c r="P15" s="300"/>
      <c r="Q15" s="301">
        <v>1.9372617599999999</v>
      </c>
      <c r="R15" s="206">
        <f>(AVERAGE((Q10:Q14)))*1.2</f>
        <v>2.9731790592000005</v>
      </c>
      <c r="S15" s="206">
        <f>(AVERAGE((Q11:Q14)))*1.2</f>
        <v>2.9619858239999997</v>
      </c>
      <c r="T15" s="206">
        <f>(AVERAGE((Q12:Q14)))*1.2</f>
        <v>3.3622552320000003</v>
      </c>
      <c r="U15" s="206">
        <v>1.9372617600000002</v>
      </c>
      <c r="V15" s="389">
        <f t="shared" si="4"/>
        <v>1.1404041600000003</v>
      </c>
      <c r="W15" s="382">
        <f t="shared" ref="W15:W54" si="13">(AVERAGE((E10:E14)))*1.2</f>
        <v>2.1183499007999997</v>
      </c>
      <c r="X15" s="382">
        <f t="shared" ref="X15:X54" si="14">(AVERAGE((E11:E14)))*1.2</f>
        <v>1.9075613760000001</v>
      </c>
      <c r="Y15" s="382">
        <f t="shared" si="9"/>
        <v>1.7921191679999999</v>
      </c>
      <c r="Z15" s="205">
        <v>1.1404041600000003</v>
      </c>
      <c r="AA15" s="205">
        <f t="shared" si="10"/>
        <v>0.6517150079999996</v>
      </c>
      <c r="AB15" s="433">
        <f t="shared" ref="AB15:AB54" si="15">ABS(X15-Z15)</f>
        <v>0.76715721599999975</v>
      </c>
      <c r="AC15" s="433">
        <f>ABS(W15-Z15)</f>
        <v>0.97794574079999941</v>
      </c>
      <c r="AD15" s="205">
        <f t="shared" si="11"/>
        <v>1.4249934720000001</v>
      </c>
      <c r="AE15" s="205">
        <f t="shared" si="12"/>
        <v>1.0247240639999995</v>
      </c>
      <c r="AF15" s="205">
        <f>ABS(R15-U15)</f>
        <v>1.0359172992000003</v>
      </c>
      <c r="AG15" s="205"/>
      <c r="AH15" s="192">
        <f t="shared" si="5"/>
        <v>26.449862500000002</v>
      </c>
      <c r="AJ15" s="193">
        <v>15.609</v>
      </c>
      <c r="AK15" s="193">
        <v>16.970300000000002</v>
      </c>
      <c r="AL15" s="193">
        <v>28.737500000000001</v>
      </c>
      <c r="AM15" s="193">
        <v>28.828299999999999</v>
      </c>
      <c r="AN15" s="192">
        <v>26.075500000000002</v>
      </c>
      <c r="AO15" s="192">
        <v>30.673500000000001</v>
      </c>
      <c r="AP15" s="193">
        <v>30.0685</v>
      </c>
      <c r="AQ15" s="193">
        <v>34.636299999999999</v>
      </c>
      <c r="AR15" s="192">
        <f t="shared" si="6"/>
        <v>0.79685759999999983</v>
      </c>
      <c r="BD15" s="207" t="s">
        <v>259</v>
      </c>
    </row>
    <row r="16" spans="1:63">
      <c r="A16" s="193">
        <v>1978</v>
      </c>
      <c r="B16" s="205">
        <v>20.721299999999999</v>
      </c>
      <c r="C16" s="205">
        <v>1.8885000000000001</v>
      </c>
      <c r="D16" s="204">
        <f t="shared" si="0"/>
        <v>9.1138104269519786</v>
      </c>
      <c r="E16" s="204">
        <f t="shared" si="1"/>
        <v>1.3924713600000003</v>
      </c>
      <c r="F16" s="192">
        <v>20.721299999999999</v>
      </c>
      <c r="G16" s="192">
        <v>1.6424000000000001</v>
      </c>
      <c r="H16" s="204">
        <f t="shared" si="2"/>
        <v>7.9261436299846055</v>
      </c>
      <c r="I16" s="204">
        <f t="shared" si="7"/>
        <v>2.5918233600000002</v>
      </c>
      <c r="J16" s="205">
        <v>38.568800000000003</v>
      </c>
      <c r="K16" s="205">
        <v>16.380600000000001</v>
      </c>
      <c r="L16" s="205">
        <f t="shared" si="3"/>
        <v>42.471116550164901</v>
      </c>
      <c r="M16" s="205">
        <f t="shared" si="8"/>
        <v>77.412720000000007</v>
      </c>
      <c r="N16" s="300">
        <v>1978</v>
      </c>
      <c r="O16" s="300">
        <v>2980.0848000000001</v>
      </c>
      <c r="P16" s="300"/>
      <c r="Q16" s="301">
        <v>2.5918233600000002</v>
      </c>
      <c r="R16" s="206">
        <f>(AVERAGE((Q11:Q15)))*1.2</f>
        <v>2.8345314816</v>
      </c>
      <c r="S16" s="206">
        <f t="shared" ref="S16:S54" si="16">(AVERAGE((Q12:Q15)))*1.2</f>
        <v>3.1028699520000003</v>
      </c>
      <c r="T16" s="206">
        <f t="shared" ref="T16:T54" si="17">(AVERAGE((Q13:Q15)))*1.2</f>
        <v>3.3899013119999997</v>
      </c>
      <c r="U16" s="206">
        <v>2.5918233600000002</v>
      </c>
      <c r="V16" s="389">
        <f t="shared" si="4"/>
        <v>1.3924713600000003</v>
      </c>
      <c r="W16" s="382">
        <f t="shared" si="13"/>
        <v>1.7997460992000001</v>
      </c>
      <c r="X16" s="382">
        <f t="shared" si="14"/>
        <v>1.6862106239999999</v>
      </c>
      <c r="Y16" s="382">
        <f t="shared" si="9"/>
        <v>1.8035028479999999</v>
      </c>
      <c r="Z16" s="205">
        <v>1.3924713600000003</v>
      </c>
      <c r="AA16" s="205">
        <f t="shared" si="10"/>
        <v>0.41103148799999967</v>
      </c>
      <c r="AB16" s="433">
        <f t="shared" si="15"/>
        <v>0.29373926399999961</v>
      </c>
      <c r="AC16" s="433">
        <f t="shared" ref="AC16:AC54" si="18">ABS(W16-Z16)</f>
        <v>0.40727473919999979</v>
      </c>
      <c r="AD16" s="205">
        <f t="shared" si="11"/>
        <v>0.79807795199999942</v>
      </c>
      <c r="AE16" s="205">
        <f t="shared" si="12"/>
        <v>0.51104659200000002</v>
      </c>
      <c r="AF16" s="205">
        <f t="shared" ref="AF16:AF54" si="19">ABS(R16-U16)</f>
        <v>0.24270812159999977</v>
      </c>
      <c r="AG16" s="205"/>
      <c r="AH16" s="192">
        <f t="shared" si="5"/>
        <v>34.473687499999997</v>
      </c>
      <c r="AJ16" s="193">
        <v>20.721299999999999</v>
      </c>
      <c r="AK16" s="193">
        <v>20.721299999999999</v>
      </c>
      <c r="AL16" s="193">
        <v>39.688000000000002</v>
      </c>
      <c r="AM16" s="193">
        <v>38.568800000000003</v>
      </c>
      <c r="AN16" s="192">
        <v>37.4193</v>
      </c>
      <c r="AO16" s="192">
        <v>39.627499999999998</v>
      </c>
      <c r="AP16" s="193">
        <v>40.262799999999999</v>
      </c>
      <c r="AQ16" s="193">
        <v>38.780500000000004</v>
      </c>
      <c r="AR16" s="192">
        <f t="shared" si="6"/>
        <v>1.1993520000000004</v>
      </c>
    </row>
    <row r="17" spans="1:44">
      <c r="A17" s="193">
        <v>1979</v>
      </c>
      <c r="B17" s="205">
        <v>42.177500000000002</v>
      </c>
      <c r="C17" s="205">
        <v>4.4763000000000002</v>
      </c>
      <c r="D17" s="204">
        <f t="shared" si="0"/>
        <v>10.613004564044811</v>
      </c>
      <c r="E17" s="204">
        <f t="shared" si="1"/>
        <v>2.5317600000000002</v>
      </c>
      <c r="F17" s="192">
        <v>37.674999999999997</v>
      </c>
      <c r="G17" s="192">
        <v>8.1331000000000007</v>
      </c>
      <c r="H17" s="204">
        <f t="shared" si="2"/>
        <v>21.587524883875254</v>
      </c>
      <c r="I17" s="204">
        <f t="shared" si="7"/>
        <v>2.6599440000000003</v>
      </c>
      <c r="J17" s="205">
        <v>39.582500000000003</v>
      </c>
      <c r="K17" s="205">
        <v>5.3036000000000003</v>
      </c>
      <c r="L17" s="205">
        <f t="shared" si="3"/>
        <v>13.398850502115833</v>
      </c>
      <c r="M17" s="205">
        <f t="shared" si="8"/>
        <v>8.273694545454557</v>
      </c>
      <c r="N17" s="300">
        <v>1979</v>
      </c>
      <c r="O17" s="300">
        <v>2834.3280000000004</v>
      </c>
      <c r="P17" s="300"/>
      <c r="Q17" s="302">
        <v>2.6599440000000003</v>
      </c>
      <c r="R17" s="206">
        <f>(AVERAGE((Q12:Q16)))*1.2</f>
        <v>3.1043335679999999</v>
      </c>
      <c r="S17" s="206">
        <f t="shared" si="16"/>
        <v>3.3199729920000003</v>
      </c>
      <c r="T17" s="206">
        <f t="shared" si="17"/>
        <v>3.0679057919999999</v>
      </c>
      <c r="U17" s="206">
        <v>2.6599440000000003</v>
      </c>
      <c r="V17" s="389">
        <f t="shared" si="4"/>
        <v>2.5317600000000002</v>
      </c>
      <c r="W17" s="382">
        <f t="shared" si="13"/>
        <v>1.6831616255999999</v>
      </c>
      <c r="X17" s="382">
        <f t="shared" si="14"/>
        <v>1.7703685440000001</v>
      </c>
      <c r="Y17" s="382">
        <f t="shared" si="9"/>
        <v>1.6384408320000003</v>
      </c>
      <c r="Z17" s="205">
        <v>2.5317600000000002</v>
      </c>
      <c r="AA17" s="205">
        <f t="shared" si="10"/>
        <v>0.89331916799999989</v>
      </c>
      <c r="AB17" s="433">
        <f t="shared" si="15"/>
        <v>0.76139145600000013</v>
      </c>
      <c r="AC17" s="433">
        <f t="shared" si="18"/>
        <v>0.8485983744000003</v>
      </c>
      <c r="AD17" s="205">
        <f t="shared" si="11"/>
        <v>0.4079617919999996</v>
      </c>
      <c r="AE17" s="205">
        <f t="shared" si="12"/>
        <v>0.66002899199999998</v>
      </c>
      <c r="AF17" s="205">
        <f t="shared" si="19"/>
        <v>0.44438956799999962</v>
      </c>
      <c r="AG17" s="205"/>
      <c r="AH17" s="192">
        <f t="shared" si="5"/>
        <v>38.009687499999998</v>
      </c>
      <c r="AJ17" s="193">
        <v>42.177500000000002</v>
      </c>
      <c r="AK17" s="193">
        <v>37.674999999999997</v>
      </c>
      <c r="AL17" s="193">
        <v>38.357500000000002</v>
      </c>
      <c r="AM17" s="193">
        <v>39.582500000000003</v>
      </c>
      <c r="AN17" s="192">
        <v>35.67</v>
      </c>
      <c r="AO17" s="192">
        <v>32.762500000000003</v>
      </c>
      <c r="AP17" s="193">
        <v>31.987500000000001</v>
      </c>
      <c r="AQ17" s="193">
        <v>45.865000000000002</v>
      </c>
      <c r="AR17" s="192">
        <f t="shared" si="6"/>
        <v>0.12818400000000044</v>
      </c>
    </row>
    <row r="18" spans="1:44">
      <c r="A18" s="193">
        <v>1980</v>
      </c>
      <c r="B18" s="205">
        <v>18.997499999999999</v>
      </c>
      <c r="C18" s="205">
        <v>3.8881999999999999</v>
      </c>
      <c r="D18" s="204">
        <f t="shared" si="0"/>
        <v>20.466903539939466</v>
      </c>
      <c r="E18" s="204">
        <f t="shared" si="1"/>
        <v>1.4006160000000005</v>
      </c>
      <c r="F18" s="192">
        <v>20.842500000000001</v>
      </c>
      <c r="G18" s="192">
        <v>2.5773999999999999</v>
      </c>
      <c r="H18" s="204">
        <f t="shared" si="2"/>
        <v>12.366078925272879</v>
      </c>
      <c r="I18" s="204">
        <f t="shared" si="7"/>
        <v>3.7159920000000004</v>
      </c>
      <c r="J18" s="205">
        <v>55.297499999999999</v>
      </c>
      <c r="K18" s="205">
        <v>2.4950999999999999</v>
      </c>
      <c r="L18" s="205">
        <f t="shared" si="3"/>
        <v>4.5121388851213888</v>
      </c>
      <c r="M18" s="205">
        <f t="shared" si="8"/>
        <v>149.44699636363634</v>
      </c>
      <c r="N18" s="300">
        <v>1980</v>
      </c>
      <c r="O18" s="300">
        <v>4079.8800000000006</v>
      </c>
      <c r="P18" s="300"/>
      <c r="Q18" s="302">
        <v>3.7159920000000004</v>
      </c>
      <c r="R18" s="206">
        <f t="shared" ref="R18:R53" si="20">(AVERAGE((Q13:Q17)))*1.2</f>
        <v>3.2943649535999997</v>
      </c>
      <c r="S18" s="206">
        <f t="shared" si="16"/>
        <v>3.098912544</v>
      </c>
      <c r="T18" s="206">
        <f t="shared" si="17"/>
        <v>2.875611648</v>
      </c>
      <c r="U18" s="206">
        <v>3.7159920000000004</v>
      </c>
      <c r="V18" s="389">
        <f t="shared" si="4"/>
        <v>1.4006160000000005</v>
      </c>
      <c r="W18" s="382">
        <f t="shared" si="13"/>
        <v>2.0239172352000003</v>
      </c>
      <c r="X18" s="382">
        <f t="shared" si="14"/>
        <v>1.9883586240000002</v>
      </c>
      <c r="Y18" s="382">
        <f t="shared" si="9"/>
        <v>2.0258542080000002</v>
      </c>
      <c r="Z18" s="205">
        <v>1.4006160000000005</v>
      </c>
      <c r="AA18" s="205">
        <f t="shared" si="10"/>
        <v>0.62523820799999963</v>
      </c>
      <c r="AB18" s="433">
        <f t="shared" si="15"/>
        <v>0.58774262399999966</v>
      </c>
      <c r="AC18" s="433">
        <f t="shared" si="18"/>
        <v>0.6233012351999998</v>
      </c>
      <c r="AD18" s="205">
        <f t="shared" si="11"/>
        <v>0.84038035200000039</v>
      </c>
      <c r="AE18" s="205">
        <f t="shared" si="12"/>
        <v>0.61707945600000036</v>
      </c>
      <c r="AF18" s="205">
        <f t="shared" si="19"/>
        <v>0.4216270464000007</v>
      </c>
      <c r="AG18" s="205"/>
      <c r="AH18" s="192">
        <f t="shared" si="5"/>
        <v>43.095624999999998</v>
      </c>
      <c r="AJ18" s="193">
        <v>18.997499999999999</v>
      </c>
      <c r="AK18" s="193">
        <v>20.842500000000001</v>
      </c>
      <c r="AL18" s="193">
        <v>52.302500000000002</v>
      </c>
      <c r="AM18" s="193">
        <v>55.297499999999999</v>
      </c>
      <c r="AN18" s="192">
        <v>42.505000000000003</v>
      </c>
      <c r="AO18" s="192">
        <v>51.092500000000001</v>
      </c>
      <c r="AP18" s="193">
        <v>51.667499999999997</v>
      </c>
      <c r="AQ18" s="193">
        <v>52.06</v>
      </c>
      <c r="AR18" s="192">
        <f t="shared" si="6"/>
        <v>2.3153759999999997</v>
      </c>
    </row>
    <row r="19" spans="1:44">
      <c r="A19" s="193">
        <v>1981</v>
      </c>
      <c r="B19" s="205">
        <v>21.66</v>
      </c>
      <c r="C19" s="205">
        <v>2.9765999999999999</v>
      </c>
      <c r="D19" s="204">
        <f t="shared" si="0"/>
        <v>13.742382271468143</v>
      </c>
      <c r="E19" s="204">
        <f t="shared" si="1"/>
        <v>1.313256</v>
      </c>
      <c r="F19" s="192">
        <v>19.5425</v>
      </c>
      <c r="G19" s="192">
        <v>1.9630000000000001</v>
      </c>
      <c r="H19" s="204">
        <f t="shared" si="2"/>
        <v>10.044774210055008</v>
      </c>
      <c r="I19" s="204">
        <f t="shared" si="7"/>
        <v>2.6061840000000003</v>
      </c>
      <c r="J19" s="205">
        <v>38.782499999999999</v>
      </c>
      <c r="K19" s="205">
        <v>3.9702999999999999</v>
      </c>
      <c r="L19" s="205">
        <f t="shared" si="3"/>
        <v>10.237349319925224</v>
      </c>
      <c r="M19" s="205">
        <f t="shared" si="8"/>
        <v>83.452625454545455</v>
      </c>
      <c r="N19" s="300">
        <v>1981</v>
      </c>
      <c r="O19" s="300">
        <v>2522.6880000000006</v>
      </c>
      <c r="P19" s="300"/>
      <c r="Q19" s="302">
        <v>2.6061840000000003</v>
      </c>
      <c r="R19" s="206">
        <f t="shared" si="20"/>
        <v>3.3709681152000002</v>
      </c>
      <c r="S19" s="206">
        <f t="shared" si="16"/>
        <v>3.2715063360000003</v>
      </c>
      <c r="T19" s="206">
        <f t="shared" si="17"/>
        <v>3.5871037440000002</v>
      </c>
      <c r="U19" s="206">
        <v>2.6061840000000003</v>
      </c>
      <c r="V19" s="389">
        <f t="shared" si="4"/>
        <v>1.313256</v>
      </c>
      <c r="W19" s="382">
        <f t="shared" si="13"/>
        <v>1.9268347392000003</v>
      </c>
      <c r="X19" s="382">
        <f t="shared" si="14"/>
        <v>1.9395754560000005</v>
      </c>
      <c r="Y19" s="382">
        <f t="shared" si="9"/>
        <v>2.1299389440000001</v>
      </c>
      <c r="Z19" s="205">
        <v>1.313256</v>
      </c>
      <c r="AA19" s="205">
        <f t="shared" si="10"/>
        <v>0.81668294400000008</v>
      </c>
      <c r="AB19" s="433">
        <f t="shared" si="15"/>
        <v>0.6263194560000005</v>
      </c>
      <c r="AC19" s="433">
        <f t="shared" si="18"/>
        <v>0.61357873920000028</v>
      </c>
      <c r="AD19" s="205">
        <f t="shared" si="11"/>
        <v>0.98091974399999993</v>
      </c>
      <c r="AE19" s="205">
        <f t="shared" si="12"/>
        <v>0.66532233600000001</v>
      </c>
      <c r="AF19" s="205">
        <f t="shared" si="19"/>
        <v>0.76478411519999989</v>
      </c>
      <c r="AG19" s="205"/>
      <c r="AH19" s="192">
        <f t="shared" si="5"/>
        <v>33.010000000000005</v>
      </c>
      <c r="AJ19" s="193">
        <v>21.66</v>
      </c>
      <c r="AK19" s="193">
        <v>19.5425</v>
      </c>
      <c r="AL19" s="193">
        <v>34.905000000000001</v>
      </c>
      <c r="AM19" s="193">
        <v>38.782499999999999</v>
      </c>
      <c r="AN19" s="192">
        <v>34.817500000000003</v>
      </c>
      <c r="AO19" s="192">
        <v>33.637500000000003</v>
      </c>
      <c r="AP19" s="193">
        <v>36.422499999999999</v>
      </c>
      <c r="AQ19" s="193">
        <v>44.3125</v>
      </c>
      <c r="AR19" s="192">
        <f t="shared" si="6"/>
        <v>1.2929279999999999</v>
      </c>
    </row>
    <row r="20" spans="1:44">
      <c r="A20" s="193">
        <v>1982</v>
      </c>
      <c r="B20" s="205">
        <v>19.7225</v>
      </c>
      <c r="C20" s="205">
        <v>3.8816999999999999</v>
      </c>
      <c r="D20" s="204">
        <f t="shared" si="0"/>
        <v>19.681581949550004</v>
      </c>
      <c r="E20" s="204">
        <f t="shared" si="1"/>
        <v>1.8478320000000001</v>
      </c>
      <c r="F20" s="192">
        <v>27.497499999999999</v>
      </c>
      <c r="G20" s="192">
        <v>2.8601000000000001</v>
      </c>
      <c r="H20" s="204">
        <f t="shared" si="2"/>
        <v>10.401309209928176</v>
      </c>
      <c r="I20" s="204">
        <f t="shared" si="7"/>
        <v>1.86816</v>
      </c>
      <c r="J20" s="205">
        <v>27.8</v>
      </c>
      <c r="K20" s="205">
        <v>1.0321</v>
      </c>
      <c r="L20" s="205">
        <f t="shared" si="3"/>
        <v>3.7125899280575538</v>
      </c>
      <c r="M20" s="205">
        <f t="shared" si="8"/>
        <v>1.312080000000013</v>
      </c>
      <c r="N20" s="300">
        <v>1982</v>
      </c>
      <c r="O20" s="300">
        <v>1998.3600000000001</v>
      </c>
      <c r="P20" s="300"/>
      <c r="Q20" s="302">
        <v>1.86816</v>
      </c>
      <c r="R20" s="206">
        <f t="shared" si="20"/>
        <v>3.2426892288000002</v>
      </c>
      <c r="S20" s="206">
        <f t="shared" si="16"/>
        <v>3.4721830080000005</v>
      </c>
      <c r="T20" s="206">
        <f t="shared" si="17"/>
        <v>3.5928480000000005</v>
      </c>
      <c r="U20" s="206">
        <v>1.86816</v>
      </c>
      <c r="V20" s="389">
        <f t="shared" si="4"/>
        <v>1.8478320000000001</v>
      </c>
      <c r="W20" s="382">
        <f t="shared" si="13"/>
        <v>1.8668418048000004</v>
      </c>
      <c r="X20" s="382">
        <f t="shared" si="14"/>
        <v>1.9914310080000002</v>
      </c>
      <c r="Y20" s="382">
        <f t="shared" si="9"/>
        <v>2.0982528</v>
      </c>
      <c r="Z20" s="205">
        <v>1.8478320000000001</v>
      </c>
      <c r="AA20" s="205">
        <f t="shared" si="10"/>
        <v>0.25042079999999989</v>
      </c>
      <c r="AB20" s="433">
        <f t="shared" si="15"/>
        <v>0.14359900800000003</v>
      </c>
      <c r="AC20" s="433">
        <f t="shared" si="18"/>
        <v>1.9009804800000252E-2</v>
      </c>
      <c r="AD20" s="205">
        <f t="shared" si="11"/>
        <v>1.7246880000000004</v>
      </c>
      <c r="AE20" s="205">
        <f t="shared" si="12"/>
        <v>1.6040230080000004</v>
      </c>
      <c r="AF20" s="205">
        <f t="shared" si="19"/>
        <v>1.3745292288000002</v>
      </c>
      <c r="AG20" s="205"/>
      <c r="AH20" s="192">
        <f t="shared" si="5"/>
        <v>27.153124999999999</v>
      </c>
      <c r="AJ20" s="193">
        <v>19.7225</v>
      </c>
      <c r="AK20" s="193">
        <v>27.497499999999999</v>
      </c>
      <c r="AL20" s="193">
        <v>32.729999999999997</v>
      </c>
      <c r="AM20" s="193">
        <v>27.8</v>
      </c>
      <c r="AN20" s="192">
        <v>16.88</v>
      </c>
      <c r="AO20" s="192">
        <v>33.82</v>
      </c>
      <c r="AP20" s="193">
        <v>28.282499999999999</v>
      </c>
      <c r="AQ20" s="193">
        <v>30.4925</v>
      </c>
      <c r="AR20" s="192">
        <f t="shared" si="6"/>
        <v>2.0328000000000134E-2</v>
      </c>
    </row>
    <row r="21" spans="1:44">
      <c r="A21" s="193">
        <v>1983</v>
      </c>
      <c r="B21" s="205">
        <v>38.325000000000003</v>
      </c>
      <c r="C21" s="205">
        <v>5.0991</v>
      </c>
      <c r="D21" s="204">
        <f t="shared" si="0"/>
        <v>13.304892367906065</v>
      </c>
      <c r="E21" s="204">
        <f t="shared" si="1"/>
        <v>2.5897200000000002</v>
      </c>
      <c r="F21" s="192">
        <v>38.537500000000001</v>
      </c>
      <c r="G21" s="192">
        <v>2.8940000000000001</v>
      </c>
      <c r="H21" s="204">
        <f t="shared" si="2"/>
        <v>7.5095686020110284</v>
      </c>
      <c r="I21" s="204">
        <f t="shared" si="7"/>
        <v>2.514456</v>
      </c>
      <c r="J21" s="205">
        <v>37.417499999999997</v>
      </c>
      <c r="K21" s="205">
        <v>5.2229999999999999</v>
      </c>
      <c r="L21" s="205">
        <f t="shared" si="3"/>
        <v>13.958709160152335</v>
      </c>
      <c r="M21" s="205">
        <f t="shared" si="8"/>
        <v>0</v>
      </c>
      <c r="N21" s="300">
        <v>1983</v>
      </c>
      <c r="O21" s="300">
        <v>3199.3920000000003</v>
      </c>
      <c r="P21" s="300"/>
      <c r="Q21" s="302">
        <v>2.514456</v>
      </c>
      <c r="R21" s="206">
        <f t="shared" si="20"/>
        <v>3.2261048064000004</v>
      </c>
      <c r="S21" s="206">
        <f t="shared" si="16"/>
        <v>3.2550840000000005</v>
      </c>
      <c r="T21" s="206">
        <f t="shared" si="17"/>
        <v>3.2761344000000001</v>
      </c>
      <c r="U21" s="206">
        <v>2.514456</v>
      </c>
      <c r="V21" s="389">
        <f t="shared" si="4"/>
        <v>2.5897200000000002</v>
      </c>
      <c r="W21" s="382">
        <f t="shared" si="13"/>
        <v>2.0366244864</v>
      </c>
      <c r="X21" s="382">
        <f t="shared" si="14"/>
        <v>2.1280392000000004</v>
      </c>
      <c r="Y21" s="382">
        <f t="shared" si="9"/>
        <v>1.8246816000000001</v>
      </c>
      <c r="Z21" s="205">
        <v>2.5897200000000002</v>
      </c>
      <c r="AA21" s="205">
        <f t="shared" si="10"/>
        <v>0.76503840000000012</v>
      </c>
      <c r="AB21" s="433">
        <f t="shared" si="15"/>
        <v>0.46168079999999989</v>
      </c>
      <c r="AC21" s="433">
        <f t="shared" si="18"/>
        <v>0.5530955136000002</v>
      </c>
      <c r="AD21" s="205">
        <f t="shared" si="11"/>
        <v>0.76167840000000009</v>
      </c>
      <c r="AE21" s="205">
        <f t="shared" si="12"/>
        <v>0.74062800000000051</v>
      </c>
      <c r="AF21" s="205">
        <f t="shared" si="19"/>
        <v>0.71164880640000039</v>
      </c>
      <c r="AG21" s="205"/>
      <c r="AH21" s="192">
        <f t="shared" si="5"/>
        <v>44.645000000000003</v>
      </c>
      <c r="AJ21" s="193">
        <v>38.325000000000003</v>
      </c>
      <c r="AK21" s="193">
        <v>38.537500000000001</v>
      </c>
      <c r="AL21" s="193">
        <v>51.0625</v>
      </c>
      <c r="AM21" s="193">
        <v>37.417499999999997</v>
      </c>
      <c r="AN21" s="192">
        <v>44.377499999999998</v>
      </c>
      <c r="AO21" s="192">
        <v>50.73</v>
      </c>
      <c r="AP21" s="193">
        <v>49.792499999999997</v>
      </c>
      <c r="AQ21" s="193">
        <v>46.917499999999997</v>
      </c>
      <c r="AR21" s="192">
        <f t="shared" si="6"/>
        <v>0</v>
      </c>
    </row>
    <row r="22" spans="1:44">
      <c r="A22" s="193">
        <v>1984</v>
      </c>
      <c r="B22" s="205">
        <v>32.945</v>
      </c>
      <c r="C22" s="205">
        <v>4.4390999999999998</v>
      </c>
      <c r="D22" s="204">
        <f t="shared" si="0"/>
        <v>13.4742753073304</v>
      </c>
      <c r="E22" s="204">
        <f t="shared" si="1"/>
        <v>2.2421280000000001</v>
      </c>
      <c r="F22" s="192">
        <v>33.365000000000002</v>
      </c>
      <c r="G22" s="192">
        <v>3.1396000000000002</v>
      </c>
      <c r="H22" s="204">
        <f t="shared" si="2"/>
        <v>9.4098606323992211</v>
      </c>
      <c r="I22" s="204">
        <f t="shared" si="7"/>
        <v>2.7115200000000006</v>
      </c>
      <c r="J22" s="205">
        <v>40.35</v>
      </c>
      <c r="K22" s="205">
        <v>2.7843</v>
      </c>
      <c r="L22" s="205">
        <f t="shared" si="3"/>
        <v>6.9003717472118957</v>
      </c>
      <c r="M22" s="205">
        <f t="shared" si="8"/>
        <v>30.297120000000003</v>
      </c>
      <c r="N22" s="300">
        <v>1984</v>
      </c>
      <c r="O22" s="300">
        <v>2837.6880000000006</v>
      </c>
      <c r="P22" s="300"/>
      <c r="Q22" s="302">
        <v>2.7115200000000006</v>
      </c>
      <c r="R22" s="206">
        <f t="shared" si="20"/>
        <v>3.2075366400000003</v>
      </c>
      <c r="S22" s="206">
        <f t="shared" si="16"/>
        <v>3.2114376000000004</v>
      </c>
      <c r="T22" s="206">
        <f t="shared" si="17"/>
        <v>2.7955200000000002</v>
      </c>
      <c r="U22" s="206">
        <v>2.7115200000000006</v>
      </c>
      <c r="V22" s="389">
        <f t="shared" si="4"/>
        <v>2.2421280000000001</v>
      </c>
      <c r="W22" s="382">
        <f t="shared" si="13"/>
        <v>2.3239641600000001</v>
      </c>
      <c r="X22" s="382">
        <f t="shared" si="14"/>
        <v>2.1454271999999999</v>
      </c>
      <c r="Y22" s="382">
        <f t="shared" si="9"/>
        <v>2.3003232000000002</v>
      </c>
      <c r="Z22" s="205">
        <v>2.2421280000000001</v>
      </c>
      <c r="AA22" s="205">
        <f t="shared" si="10"/>
        <v>5.8195200000000114E-2</v>
      </c>
      <c r="AB22" s="433">
        <f t="shared" si="15"/>
        <v>9.6700800000000253E-2</v>
      </c>
      <c r="AC22" s="433">
        <f t="shared" si="18"/>
        <v>8.1836159999999936E-2</v>
      </c>
      <c r="AD22" s="205">
        <f t="shared" si="11"/>
        <v>8.3999999999999631E-2</v>
      </c>
      <c r="AE22" s="205">
        <f t="shared" si="12"/>
        <v>0.49991759999999985</v>
      </c>
      <c r="AF22" s="205">
        <f t="shared" si="19"/>
        <v>0.49601663999999968</v>
      </c>
      <c r="AG22" s="205"/>
      <c r="AH22" s="192">
        <f t="shared" si="5"/>
        <v>39.505937500000002</v>
      </c>
      <c r="AJ22" s="193">
        <v>32.945</v>
      </c>
      <c r="AK22" s="193">
        <v>33.365000000000002</v>
      </c>
      <c r="AL22" s="193">
        <v>44.6175</v>
      </c>
      <c r="AM22" s="193">
        <v>40.35</v>
      </c>
      <c r="AN22" s="192">
        <v>36.722499999999997</v>
      </c>
      <c r="AO22" s="192">
        <v>42.652500000000003</v>
      </c>
      <c r="AP22" s="193">
        <v>43.41</v>
      </c>
      <c r="AQ22" s="193">
        <v>41.984999999999999</v>
      </c>
      <c r="AR22" s="192">
        <f t="shared" si="6"/>
        <v>0.46939199999999998</v>
      </c>
    </row>
    <row r="23" spans="1:44">
      <c r="A23" s="193">
        <v>1985</v>
      </c>
      <c r="B23" s="205">
        <v>22.807500000000001</v>
      </c>
      <c r="C23" s="205">
        <v>3.266</v>
      </c>
      <c r="D23" s="204">
        <f t="shared" si="0"/>
        <v>14.319850926230407</v>
      </c>
      <c r="E23" s="204">
        <f t="shared" si="1"/>
        <v>1.3720559999999999</v>
      </c>
      <c r="F23" s="192">
        <v>20.4175</v>
      </c>
      <c r="G23" s="192">
        <v>1.0246</v>
      </c>
      <c r="H23" s="204">
        <f t="shared" si="2"/>
        <v>5.0182441532998645</v>
      </c>
      <c r="I23" s="204">
        <f t="shared" si="7"/>
        <v>2.0307839999999997</v>
      </c>
      <c r="J23" s="205">
        <v>30.22</v>
      </c>
      <c r="K23" s="205">
        <v>2.1181000000000001</v>
      </c>
      <c r="L23" s="205">
        <f t="shared" si="3"/>
        <v>7.0089344804765057</v>
      </c>
      <c r="M23" s="205">
        <f t="shared" si="8"/>
        <v>42.517898181818168</v>
      </c>
      <c r="N23" s="300">
        <v>1985</v>
      </c>
      <c r="O23" s="300">
        <v>2244.1440000000007</v>
      </c>
      <c r="P23" s="300"/>
      <c r="Q23" s="302">
        <v>2.0307839999999997</v>
      </c>
      <c r="R23" s="206">
        <f t="shared" si="20"/>
        <v>3.2199148800000001</v>
      </c>
      <c r="S23" s="206">
        <f t="shared" si="16"/>
        <v>2.9100960000000002</v>
      </c>
      <c r="T23" s="206">
        <f t="shared" si="17"/>
        <v>2.8376544000000004</v>
      </c>
      <c r="U23" s="206">
        <v>2.0307839999999997</v>
      </c>
      <c r="V23" s="389">
        <f t="shared" si="4"/>
        <v>1.3720559999999999</v>
      </c>
      <c r="W23" s="382">
        <f t="shared" si="13"/>
        <v>2.2544524799999999</v>
      </c>
      <c r="X23" s="382">
        <f t="shared" si="14"/>
        <v>2.3978808000000003</v>
      </c>
      <c r="Y23" s="382">
        <f t="shared" si="9"/>
        <v>2.671872</v>
      </c>
      <c r="Z23" s="205">
        <v>1.3720559999999999</v>
      </c>
      <c r="AA23" s="205">
        <f t="shared" si="10"/>
        <v>1.2998160000000001</v>
      </c>
      <c r="AB23" s="433">
        <f t="shared" si="15"/>
        <v>1.0258248000000003</v>
      </c>
      <c r="AC23" s="433">
        <f t="shared" si="18"/>
        <v>0.88239647999999993</v>
      </c>
      <c r="AD23" s="205">
        <f t="shared" si="11"/>
        <v>0.80687040000000065</v>
      </c>
      <c r="AE23" s="205">
        <f t="shared" si="12"/>
        <v>0.87931200000000054</v>
      </c>
      <c r="AF23" s="205">
        <f t="shared" si="19"/>
        <v>1.1891308800000004</v>
      </c>
      <c r="AG23" s="205"/>
      <c r="AH23" s="192">
        <f t="shared" si="5"/>
        <v>30.600625000000001</v>
      </c>
      <c r="AJ23" s="193">
        <v>22.807500000000001</v>
      </c>
      <c r="AK23" s="193">
        <v>20.4175</v>
      </c>
      <c r="AL23" s="193">
        <v>34.664999999999999</v>
      </c>
      <c r="AM23" s="193">
        <v>30.22</v>
      </c>
      <c r="AN23" s="192">
        <v>30.672499999999999</v>
      </c>
      <c r="AO23" s="192">
        <v>35.270000000000003</v>
      </c>
      <c r="AP23" s="193">
        <v>35.695</v>
      </c>
      <c r="AQ23" s="193">
        <v>35.057499999999997</v>
      </c>
      <c r="AR23" s="192">
        <f t="shared" si="6"/>
        <v>0.65872799999999998</v>
      </c>
    </row>
    <row r="24" spans="1:44">
      <c r="A24" s="193">
        <v>1986</v>
      </c>
      <c r="B24" s="205">
        <v>37.75</v>
      </c>
      <c r="C24" s="205">
        <v>1.002</v>
      </c>
      <c r="D24" s="204">
        <f t="shared" si="0"/>
        <v>2.6543046357615894</v>
      </c>
      <c r="E24" s="204">
        <f t="shared" si="1"/>
        <v>2.7137040000000003</v>
      </c>
      <c r="F24" s="192">
        <v>40.3825</v>
      </c>
      <c r="G24" s="192">
        <v>1.8979999999999999</v>
      </c>
      <c r="H24" s="204">
        <f t="shared" si="2"/>
        <v>4.7000557172042345</v>
      </c>
      <c r="I24" s="204">
        <f t="shared" si="7"/>
        <v>3.0918720000000004</v>
      </c>
      <c r="J24" s="205">
        <v>46.01</v>
      </c>
      <c r="K24" s="205">
        <v>1.5517000000000001</v>
      </c>
      <c r="L24" s="205">
        <f t="shared" si="3"/>
        <v>3.3725277113670944</v>
      </c>
      <c r="M24" s="205">
        <f t="shared" si="8"/>
        <v>24.409025454545443</v>
      </c>
      <c r="N24" s="300">
        <v>1986</v>
      </c>
      <c r="O24" s="300">
        <v>3049.2000000000003</v>
      </c>
      <c r="P24" s="300"/>
      <c r="Q24" s="302">
        <v>3.0918720000000004</v>
      </c>
      <c r="R24" s="206">
        <f t="shared" si="20"/>
        <v>2.8154649600000003</v>
      </c>
      <c r="S24" s="206">
        <f t="shared" si="16"/>
        <v>2.7374759999999996</v>
      </c>
      <c r="T24" s="206">
        <f t="shared" si="17"/>
        <v>2.9027040000000004</v>
      </c>
      <c r="U24" s="206">
        <v>3.0918720000000004</v>
      </c>
      <c r="V24" s="389">
        <f t="shared" si="4"/>
        <v>2.7137040000000003</v>
      </c>
      <c r="W24" s="382">
        <f t="shared" si="13"/>
        <v>2.2475980799999999</v>
      </c>
      <c r="X24" s="382">
        <f t="shared" si="14"/>
        <v>2.4155207999999999</v>
      </c>
      <c r="Y24" s="382">
        <f t="shared" si="9"/>
        <v>2.4815616</v>
      </c>
      <c r="Z24" s="205">
        <v>2.7137040000000003</v>
      </c>
      <c r="AA24" s="205">
        <f t="shared" si="10"/>
        <v>0.2321424000000003</v>
      </c>
      <c r="AB24" s="433">
        <f t="shared" si="15"/>
        <v>0.29818320000000043</v>
      </c>
      <c r="AC24" s="433">
        <f t="shared" si="18"/>
        <v>0.4661059200000004</v>
      </c>
      <c r="AD24" s="205">
        <f t="shared" si="11"/>
        <v>0.189168</v>
      </c>
      <c r="AE24" s="205">
        <f t="shared" si="12"/>
        <v>0.35439600000000082</v>
      </c>
      <c r="AF24" s="205">
        <f t="shared" si="19"/>
        <v>0.27640704000000005</v>
      </c>
      <c r="AG24" s="205"/>
      <c r="AH24" s="192">
        <f t="shared" si="5"/>
        <v>42.795000000000002</v>
      </c>
      <c r="AJ24" s="193">
        <v>37.75</v>
      </c>
      <c r="AK24" s="193">
        <v>40.3825</v>
      </c>
      <c r="AL24" s="193">
        <v>44.467500000000001</v>
      </c>
      <c r="AM24" s="193">
        <v>46.01</v>
      </c>
      <c r="AN24" s="192">
        <v>40.8675</v>
      </c>
      <c r="AO24" s="192">
        <v>44.192500000000003</v>
      </c>
      <c r="AP24" s="193">
        <v>43.317500000000003</v>
      </c>
      <c r="AQ24" s="193">
        <v>45.372500000000002</v>
      </c>
      <c r="AR24" s="192">
        <f t="shared" si="6"/>
        <v>0.37816799999999989</v>
      </c>
    </row>
    <row r="25" spans="1:44">
      <c r="A25" s="193">
        <v>1987</v>
      </c>
      <c r="B25" s="205">
        <v>30.885000000000002</v>
      </c>
      <c r="C25" s="205">
        <v>3.6213000000000002</v>
      </c>
      <c r="D25" s="204">
        <f t="shared" si="0"/>
        <v>11.725109276347743</v>
      </c>
      <c r="E25" s="204">
        <f t="shared" si="1"/>
        <v>2.049096</v>
      </c>
      <c r="F25" s="192">
        <v>30.4925</v>
      </c>
      <c r="G25" s="192">
        <v>1.9520999999999999</v>
      </c>
      <c r="H25" s="204">
        <f t="shared" si="2"/>
        <v>6.4019021070755109</v>
      </c>
      <c r="I25" s="204">
        <f t="shared" si="7"/>
        <v>2.7889679999999997</v>
      </c>
      <c r="J25" s="205">
        <v>41.502499999999998</v>
      </c>
      <c r="K25" s="205">
        <v>1.6312</v>
      </c>
      <c r="L25" s="205">
        <f t="shared" si="3"/>
        <v>3.9303656406240588</v>
      </c>
      <c r="M25" s="205">
        <f t="shared" si="8"/>
        <v>47.755374545454544</v>
      </c>
      <c r="N25" s="300">
        <v>1987</v>
      </c>
      <c r="O25" s="300">
        <v>2888.4240000000004</v>
      </c>
      <c r="P25" s="300"/>
      <c r="Q25" s="302">
        <v>2.7889679999999997</v>
      </c>
      <c r="R25" s="206">
        <f t="shared" si="20"/>
        <v>2.9320300800000001</v>
      </c>
      <c r="S25" s="206">
        <f t="shared" si="16"/>
        <v>3.1045896000000006</v>
      </c>
      <c r="T25" s="206">
        <f t="shared" si="17"/>
        <v>3.1336704000000002</v>
      </c>
      <c r="U25" s="206">
        <v>2.7889679999999997</v>
      </c>
      <c r="V25" s="389">
        <f t="shared" si="4"/>
        <v>2.049096</v>
      </c>
      <c r="W25" s="382">
        <f t="shared" si="13"/>
        <v>2.5837055999999996</v>
      </c>
      <c r="X25" s="382">
        <f t="shared" si="14"/>
        <v>2.6752824000000004</v>
      </c>
      <c r="Y25" s="382">
        <f t="shared" si="9"/>
        <v>2.5311552000000002</v>
      </c>
      <c r="Z25" s="205">
        <v>2.049096</v>
      </c>
      <c r="AA25" s="205">
        <f t="shared" si="10"/>
        <v>0.48205920000000013</v>
      </c>
      <c r="AB25" s="433">
        <f t="shared" si="15"/>
        <v>0.62618640000000036</v>
      </c>
      <c r="AC25" s="433">
        <f t="shared" si="18"/>
        <v>0.53460959999999957</v>
      </c>
      <c r="AD25" s="205">
        <f t="shared" si="11"/>
        <v>0.34470240000000052</v>
      </c>
      <c r="AE25" s="205">
        <f t="shared" si="12"/>
        <v>0.31562160000000095</v>
      </c>
      <c r="AF25" s="205">
        <f t="shared" si="19"/>
        <v>0.14306208000000042</v>
      </c>
      <c r="AG25" s="205"/>
      <c r="AH25" s="192">
        <f t="shared" si="5"/>
        <v>38.844687499999992</v>
      </c>
      <c r="AJ25" s="193">
        <v>30.885000000000002</v>
      </c>
      <c r="AK25" s="193">
        <v>30.4925</v>
      </c>
      <c r="AL25" s="193">
        <v>42.652500000000003</v>
      </c>
      <c r="AM25" s="193">
        <v>41.502499999999998</v>
      </c>
      <c r="AN25" s="192">
        <v>37.237499999999997</v>
      </c>
      <c r="AO25" s="192">
        <v>40.93</v>
      </c>
      <c r="AP25" s="193">
        <v>43.407499999999999</v>
      </c>
      <c r="AQ25" s="193">
        <v>43.65</v>
      </c>
      <c r="AR25" s="192">
        <f t="shared" si="6"/>
        <v>0.73987199999999997</v>
      </c>
    </row>
    <row r="26" spans="1:44">
      <c r="A26" s="193">
        <v>1988</v>
      </c>
      <c r="B26" s="205">
        <v>27.98</v>
      </c>
      <c r="C26" s="205">
        <v>3.7006000000000001</v>
      </c>
      <c r="D26" s="204">
        <f t="shared" si="0"/>
        <v>13.225875625446747</v>
      </c>
      <c r="E26" s="204">
        <f t="shared" si="1"/>
        <v>1.8192720000000004</v>
      </c>
      <c r="F26" s="192">
        <v>27.072500000000002</v>
      </c>
      <c r="G26" s="192">
        <v>2.2961</v>
      </c>
      <c r="H26" s="204">
        <f t="shared" si="2"/>
        <v>8.4813002123926484</v>
      </c>
      <c r="I26" s="204">
        <f t="shared" si="7"/>
        <v>4.2443520000000001</v>
      </c>
      <c r="J26" s="205">
        <v>63.16</v>
      </c>
      <c r="K26" s="205">
        <v>4.0934999999999997</v>
      </c>
      <c r="L26" s="205">
        <f t="shared" si="3"/>
        <v>6.4811589613679539</v>
      </c>
      <c r="M26" s="205">
        <f t="shared" si="8"/>
        <v>156.52789090909087</v>
      </c>
      <c r="N26" s="300">
        <v>1988</v>
      </c>
      <c r="O26" s="300">
        <v>4372.5360000000001</v>
      </c>
      <c r="P26" s="300"/>
      <c r="Q26" s="302">
        <v>4.2443520000000001</v>
      </c>
      <c r="R26" s="206">
        <f t="shared" si="20"/>
        <v>3.1530240000000007</v>
      </c>
      <c r="S26" s="206">
        <f t="shared" si="16"/>
        <v>3.1869432</v>
      </c>
      <c r="T26" s="206">
        <f t="shared" si="17"/>
        <v>3.1646495999999997</v>
      </c>
      <c r="U26" s="206">
        <v>4.2443520000000001</v>
      </c>
      <c r="V26" s="389">
        <f t="shared" si="4"/>
        <v>1.8192720000000004</v>
      </c>
      <c r="W26" s="382">
        <f t="shared" si="13"/>
        <v>2.6320089600000007</v>
      </c>
      <c r="X26" s="382">
        <f t="shared" si="14"/>
        <v>2.5130952</v>
      </c>
      <c r="Y26" s="382">
        <f t="shared" si="9"/>
        <v>2.4539424000000003</v>
      </c>
      <c r="Z26" s="205">
        <v>1.8192720000000004</v>
      </c>
      <c r="AA26" s="205">
        <f t="shared" si="10"/>
        <v>0.63467039999999986</v>
      </c>
      <c r="AB26" s="433">
        <f t="shared" si="15"/>
        <v>0.69382319999999953</v>
      </c>
      <c r="AC26" s="433">
        <f t="shared" si="18"/>
        <v>0.81273696000000029</v>
      </c>
      <c r="AD26" s="205">
        <f t="shared" si="11"/>
        <v>1.0797024000000004</v>
      </c>
      <c r="AE26" s="205">
        <f t="shared" si="12"/>
        <v>1.0574088000000001</v>
      </c>
      <c r="AF26" s="205">
        <f t="shared" si="19"/>
        <v>1.0913279999999994</v>
      </c>
      <c r="AG26" s="205"/>
      <c r="AH26" s="192">
        <f t="shared" si="5"/>
        <v>53.091250000000002</v>
      </c>
      <c r="AJ26" s="193">
        <v>27.98</v>
      </c>
      <c r="AK26" s="193">
        <v>27.072500000000002</v>
      </c>
      <c r="AL26" s="193">
        <v>57.292499999999997</v>
      </c>
      <c r="AM26" s="193">
        <v>63.16</v>
      </c>
      <c r="AN26" s="192">
        <v>62.92</v>
      </c>
      <c r="AO26" s="192">
        <v>59.35</v>
      </c>
      <c r="AP26" s="193">
        <v>62.947499999999998</v>
      </c>
      <c r="AQ26" s="193">
        <v>64.007499999999993</v>
      </c>
      <c r="AR26" s="192">
        <f t="shared" si="6"/>
        <v>2.4250799999999999</v>
      </c>
    </row>
    <row r="27" spans="1:44">
      <c r="A27" s="193">
        <v>1989</v>
      </c>
      <c r="B27" s="205">
        <v>17.335000000000001</v>
      </c>
      <c r="C27" s="205">
        <v>3.1638000000000002</v>
      </c>
      <c r="D27" s="204">
        <f t="shared" si="0"/>
        <v>18.250937409864438</v>
      </c>
      <c r="E27" s="204">
        <f t="shared" si="1"/>
        <v>1.2156480000000001</v>
      </c>
      <c r="F27" s="192">
        <v>18.09</v>
      </c>
      <c r="G27" s="192">
        <v>2.4519000000000002</v>
      </c>
      <c r="H27" s="204">
        <f t="shared" si="2"/>
        <v>13.553897180762853</v>
      </c>
      <c r="I27" s="204">
        <f t="shared" si="7"/>
        <v>2.7096719999999999</v>
      </c>
      <c r="J27" s="205">
        <v>40.322499999999998</v>
      </c>
      <c r="K27" s="205">
        <v>3.6890999999999998</v>
      </c>
      <c r="L27" s="205">
        <f t="shared" si="3"/>
        <v>9.1489862979725967</v>
      </c>
      <c r="M27" s="205">
        <f t="shared" si="8"/>
        <v>96.432458181818163</v>
      </c>
      <c r="N27" s="300">
        <v>1989</v>
      </c>
      <c r="O27" s="300">
        <v>2851.8</v>
      </c>
      <c r="P27" s="300"/>
      <c r="Q27" s="302">
        <v>2.7096719999999999</v>
      </c>
      <c r="R27" s="206">
        <f t="shared" si="20"/>
        <v>3.5681990400000001</v>
      </c>
      <c r="S27" s="206">
        <f t="shared" si="16"/>
        <v>3.6467927999999996</v>
      </c>
      <c r="T27" s="206">
        <f t="shared" si="17"/>
        <v>4.0500768000000003</v>
      </c>
      <c r="U27" s="206">
        <v>2.7096719999999999</v>
      </c>
      <c r="V27" s="389">
        <f t="shared" si="4"/>
        <v>1.2156480000000001</v>
      </c>
      <c r="W27" s="382">
        <f t="shared" si="13"/>
        <v>2.4471014399999995</v>
      </c>
      <c r="X27" s="382">
        <f t="shared" si="14"/>
        <v>2.3862384000000003</v>
      </c>
      <c r="Y27" s="382">
        <f t="shared" si="9"/>
        <v>2.6328288</v>
      </c>
      <c r="Z27" s="205">
        <v>1.2156480000000001</v>
      </c>
      <c r="AA27" s="205">
        <f t="shared" si="10"/>
        <v>1.4171807999999999</v>
      </c>
      <c r="AB27" s="433">
        <f t="shared" si="15"/>
        <v>1.1705904000000003</v>
      </c>
      <c r="AC27" s="433">
        <f t="shared" si="18"/>
        <v>1.2314534399999995</v>
      </c>
      <c r="AD27" s="205">
        <f t="shared" si="11"/>
        <v>1.3404048000000004</v>
      </c>
      <c r="AE27" s="205">
        <f t="shared" si="12"/>
        <v>0.93712079999999975</v>
      </c>
      <c r="AF27" s="205">
        <f t="shared" si="19"/>
        <v>0.85852704000000024</v>
      </c>
      <c r="AG27" s="205"/>
      <c r="AH27" s="192">
        <f t="shared" si="5"/>
        <v>35.380937500000002</v>
      </c>
      <c r="AJ27" s="193">
        <v>17.335000000000001</v>
      </c>
      <c r="AK27" s="193">
        <v>18.09</v>
      </c>
      <c r="AL27" s="193">
        <v>39.534999999999997</v>
      </c>
      <c r="AM27" s="193">
        <v>40.322499999999998</v>
      </c>
      <c r="AN27" s="192">
        <v>42.5</v>
      </c>
      <c r="AO27" s="192">
        <v>40.717500000000001</v>
      </c>
      <c r="AP27" s="193">
        <v>38.69</v>
      </c>
      <c r="AQ27" s="193">
        <v>45.857500000000002</v>
      </c>
      <c r="AR27" s="192">
        <f t="shared" si="6"/>
        <v>1.4940239999999998</v>
      </c>
    </row>
    <row r="28" spans="1:44">
      <c r="A28" s="193">
        <v>1990</v>
      </c>
      <c r="B28" s="205">
        <v>27.377500000000001</v>
      </c>
      <c r="C28" s="205">
        <v>4.1285999999999996</v>
      </c>
      <c r="D28" s="204">
        <f t="shared" si="0"/>
        <v>15.080266642315769</v>
      </c>
      <c r="E28" s="204">
        <f t="shared" si="1"/>
        <v>1.7766000000000002</v>
      </c>
      <c r="F28" s="192">
        <v>26.4375</v>
      </c>
      <c r="G28" s="192">
        <v>2.9910999999999999</v>
      </c>
      <c r="H28" s="204">
        <f t="shared" si="2"/>
        <v>11.313853427895982</v>
      </c>
      <c r="I28" s="204">
        <f t="shared" si="7"/>
        <v>2.9475600000000002</v>
      </c>
      <c r="J28" s="205">
        <v>43.862499999999997</v>
      </c>
      <c r="K28" s="205">
        <v>3.6461999999999999</v>
      </c>
      <c r="L28" s="205">
        <f t="shared" si="3"/>
        <v>8.3127956682815629</v>
      </c>
      <c r="M28" s="205">
        <f t="shared" si="8"/>
        <v>75.580145454545473</v>
      </c>
      <c r="N28" s="300">
        <v>1990</v>
      </c>
      <c r="O28" s="300">
        <v>3244.4160000000006</v>
      </c>
      <c r="P28" s="300"/>
      <c r="Q28" s="302">
        <v>2.9475600000000002</v>
      </c>
      <c r="R28" s="206">
        <f t="shared" si="20"/>
        <v>3.5677555199999995</v>
      </c>
      <c r="S28" s="206">
        <f t="shared" si="16"/>
        <v>3.8504591999999995</v>
      </c>
      <c r="T28" s="206">
        <f t="shared" si="17"/>
        <v>3.8971967999999997</v>
      </c>
      <c r="U28" s="206">
        <v>2.9475600000000002</v>
      </c>
      <c r="V28" s="389">
        <f t="shared" si="4"/>
        <v>1.7766000000000002</v>
      </c>
      <c r="W28" s="382">
        <f t="shared" si="13"/>
        <v>2.2007462400000004</v>
      </c>
      <c r="X28" s="382">
        <f t="shared" si="14"/>
        <v>2.3393160000000002</v>
      </c>
      <c r="Y28" s="382">
        <f t="shared" si="9"/>
        <v>2.0336064</v>
      </c>
      <c r="Z28" s="205">
        <v>1.7766000000000002</v>
      </c>
      <c r="AA28" s="205">
        <f t="shared" si="10"/>
        <v>0.25700639999999986</v>
      </c>
      <c r="AB28" s="433">
        <f t="shared" si="15"/>
        <v>0.56271599999999999</v>
      </c>
      <c r="AC28" s="433">
        <f t="shared" si="18"/>
        <v>0.42414624000000023</v>
      </c>
      <c r="AD28" s="205">
        <f t="shared" si="11"/>
        <v>0.9496367999999995</v>
      </c>
      <c r="AE28" s="205">
        <f t="shared" si="12"/>
        <v>0.90289919999999935</v>
      </c>
      <c r="AF28" s="205">
        <f t="shared" si="19"/>
        <v>0.62019551999999933</v>
      </c>
      <c r="AG28" s="205"/>
      <c r="AH28" s="192">
        <f t="shared" si="5"/>
        <v>44.655624999999993</v>
      </c>
      <c r="AJ28" s="193">
        <v>27.377500000000001</v>
      </c>
      <c r="AK28" s="193">
        <v>26.4375</v>
      </c>
      <c r="AL28" s="193">
        <v>49.274999999999999</v>
      </c>
      <c r="AM28" s="193">
        <v>43.862499999999997</v>
      </c>
      <c r="AN28" s="192">
        <v>50.91</v>
      </c>
      <c r="AO28" s="192">
        <v>53.875</v>
      </c>
      <c r="AP28" s="193">
        <v>52.18</v>
      </c>
      <c r="AQ28" s="193">
        <v>53.327500000000001</v>
      </c>
      <c r="AR28" s="192">
        <f t="shared" si="6"/>
        <v>1.1709599999999998</v>
      </c>
    </row>
    <row r="29" spans="1:44">
      <c r="A29" s="193">
        <v>1991</v>
      </c>
      <c r="B29" s="205">
        <v>23.412500000000001</v>
      </c>
      <c r="C29" s="205">
        <v>6.0254000000000003</v>
      </c>
      <c r="D29" s="204">
        <f t="shared" si="0"/>
        <v>25.735824879871867</v>
      </c>
      <c r="E29" s="204">
        <f t="shared" si="1"/>
        <v>1.5224160000000004</v>
      </c>
      <c r="F29" s="192">
        <v>22.655000000000001</v>
      </c>
      <c r="G29" s="192">
        <v>3.1150000000000002</v>
      </c>
      <c r="H29" s="204">
        <f t="shared" si="2"/>
        <v>13.749724122710219</v>
      </c>
      <c r="I29" s="204">
        <f t="shared" si="7"/>
        <v>1.9817280000000002</v>
      </c>
      <c r="J29" s="205">
        <v>29.49</v>
      </c>
      <c r="K29" s="205">
        <v>4.1940999999999997</v>
      </c>
      <c r="L29" s="205">
        <f t="shared" si="3"/>
        <v>14.222109189555782</v>
      </c>
      <c r="M29" s="205">
        <f t="shared" si="8"/>
        <v>29.646501818181807</v>
      </c>
      <c r="N29" s="300">
        <v>1991</v>
      </c>
      <c r="O29" s="300">
        <v>1870.1760000000002</v>
      </c>
      <c r="P29" s="300"/>
      <c r="Q29" s="302">
        <v>1.9817280000000002</v>
      </c>
      <c r="R29" s="206">
        <f t="shared" si="20"/>
        <v>3.7877817599999997</v>
      </c>
      <c r="S29" s="206">
        <f t="shared" si="16"/>
        <v>3.8071655999999998</v>
      </c>
      <c r="T29" s="206">
        <f t="shared" si="17"/>
        <v>3.9606335999999995</v>
      </c>
      <c r="U29" s="206">
        <v>1.9817280000000002</v>
      </c>
      <c r="V29" s="389">
        <f t="shared" si="4"/>
        <v>1.5224160000000004</v>
      </c>
      <c r="W29" s="382">
        <f t="shared" si="13"/>
        <v>2.2978368000000002</v>
      </c>
      <c r="X29" s="382">
        <f t="shared" si="14"/>
        <v>2.0581847999999998</v>
      </c>
      <c r="Y29" s="382">
        <f t="shared" si="9"/>
        <v>1.9246080000000001</v>
      </c>
      <c r="Z29" s="205">
        <v>1.5224160000000004</v>
      </c>
      <c r="AA29" s="205">
        <f t="shared" si="10"/>
        <v>0.40219199999999966</v>
      </c>
      <c r="AB29" s="433">
        <f t="shared" si="15"/>
        <v>0.53576879999999938</v>
      </c>
      <c r="AC29" s="433">
        <f t="shared" si="18"/>
        <v>0.7754207999999998</v>
      </c>
      <c r="AD29" s="205">
        <f t="shared" si="11"/>
        <v>1.9789055999999994</v>
      </c>
      <c r="AE29" s="205">
        <f t="shared" si="12"/>
        <v>1.8254375999999997</v>
      </c>
      <c r="AF29" s="205">
        <f t="shared" si="19"/>
        <v>1.8060537599999995</v>
      </c>
      <c r="AG29" s="205"/>
      <c r="AH29" s="192">
        <f t="shared" si="5"/>
        <v>28.071250000000003</v>
      </c>
      <c r="AJ29" s="193">
        <v>23.412500000000001</v>
      </c>
      <c r="AK29" s="193">
        <v>22.655000000000001</v>
      </c>
      <c r="AL29" s="193">
        <v>28.98</v>
      </c>
      <c r="AM29" s="193">
        <v>29.49</v>
      </c>
      <c r="AN29" s="192">
        <v>29.767499999999998</v>
      </c>
      <c r="AO29" s="192">
        <v>29.28</v>
      </c>
      <c r="AP29" s="193">
        <v>29.765000000000001</v>
      </c>
      <c r="AQ29" s="193">
        <v>31.22</v>
      </c>
      <c r="AR29" s="192">
        <f t="shared" si="6"/>
        <v>0.45931199999999989</v>
      </c>
    </row>
    <row r="30" spans="1:44">
      <c r="A30" s="193">
        <v>1992</v>
      </c>
      <c r="B30" s="205">
        <v>20.1616</v>
      </c>
      <c r="C30" s="205">
        <v>3.7328000000000001</v>
      </c>
      <c r="D30" s="204">
        <f t="shared" si="0"/>
        <v>18.514403618760415</v>
      </c>
      <c r="E30" s="204">
        <f t="shared" si="1"/>
        <v>1.2022012800000001</v>
      </c>
      <c r="F30" s="192">
        <v>17.889900000000001</v>
      </c>
      <c r="G30" s="192">
        <v>3.9066999999999998</v>
      </c>
      <c r="H30" s="204">
        <f t="shared" si="2"/>
        <v>21.837461360879601</v>
      </c>
      <c r="I30" s="204">
        <f t="shared" si="7"/>
        <v>2.6038118400000001</v>
      </c>
      <c r="J30" s="205">
        <v>38.747199999999999</v>
      </c>
      <c r="K30" s="205">
        <v>3.2235</v>
      </c>
      <c r="L30" s="205">
        <f t="shared" si="3"/>
        <v>8.3193108147169355</v>
      </c>
      <c r="M30" s="205">
        <f t="shared" si="8"/>
        <v>90.467590690909091</v>
      </c>
      <c r="N30" s="300">
        <v>1992</v>
      </c>
      <c r="O30" s="300">
        <v>2800.7918400000003</v>
      </c>
      <c r="P30" s="300"/>
      <c r="Q30" s="302">
        <v>2.6038118400000001</v>
      </c>
      <c r="R30" s="206">
        <f t="shared" si="20"/>
        <v>3.5213471999999997</v>
      </c>
      <c r="S30" s="206">
        <f t="shared" si="16"/>
        <v>3.5649935999999998</v>
      </c>
      <c r="T30" s="206">
        <f t="shared" si="17"/>
        <v>3.0555840000000001</v>
      </c>
      <c r="U30" s="206">
        <v>2.6038118400000001</v>
      </c>
      <c r="V30" s="389">
        <f t="shared" si="4"/>
        <v>1.2022012800000001</v>
      </c>
      <c r="W30" s="382">
        <f t="shared" si="13"/>
        <v>2.0119276799999999</v>
      </c>
      <c r="X30" s="382">
        <f t="shared" si="14"/>
        <v>1.9001808000000002</v>
      </c>
      <c r="Y30" s="382">
        <f t="shared" si="9"/>
        <v>1.8058656000000002</v>
      </c>
      <c r="Z30" s="205">
        <v>1.2022012800000001</v>
      </c>
      <c r="AA30" s="205">
        <f t="shared" si="10"/>
        <v>0.60366432000000003</v>
      </c>
      <c r="AB30" s="433">
        <f t="shared" si="15"/>
        <v>0.69797952000000008</v>
      </c>
      <c r="AC30" s="433">
        <f t="shared" si="18"/>
        <v>0.80972639999999974</v>
      </c>
      <c r="AD30" s="205">
        <f t="shared" si="11"/>
        <v>0.45177215999999998</v>
      </c>
      <c r="AE30" s="205">
        <f t="shared" si="12"/>
        <v>0.96118175999999966</v>
      </c>
      <c r="AF30" s="205">
        <f t="shared" si="19"/>
        <v>0.91753535999999958</v>
      </c>
      <c r="AG30" s="205"/>
      <c r="AH30" s="192">
        <f t="shared" si="5"/>
        <v>34.677849999999999</v>
      </c>
      <c r="AJ30" s="193">
        <v>20.1616</v>
      </c>
      <c r="AK30" s="193">
        <v>17.889900000000001</v>
      </c>
      <c r="AL30" s="193">
        <v>38.242100000000001</v>
      </c>
      <c r="AM30" s="193">
        <v>38.747199999999999</v>
      </c>
      <c r="AN30" s="192">
        <v>42.582900000000002</v>
      </c>
      <c r="AO30" s="192">
        <v>37.473700000000001</v>
      </c>
      <c r="AP30" s="193">
        <v>41.073500000000003</v>
      </c>
      <c r="AQ30" s="193">
        <v>41.251899999999999</v>
      </c>
      <c r="AR30" s="192">
        <f t="shared" si="6"/>
        <v>1.4016105600000002</v>
      </c>
    </row>
    <row r="31" spans="1:44">
      <c r="A31" s="193">
        <v>1993</v>
      </c>
      <c r="B31" s="205">
        <v>19.3721</v>
      </c>
      <c r="C31" s="205">
        <v>4.4562999999999997</v>
      </c>
      <c r="D31" s="204">
        <f t="shared" si="0"/>
        <v>23.003701199147226</v>
      </c>
      <c r="E31" s="204">
        <f t="shared" si="1"/>
        <v>1.1526009600000002</v>
      </c>
      <c r="F31" s="192">
        <v>17.151800000000001</v>
      </c>
      <c r="G31" s="192">
        <v>3.1720000000000002</v>
      </c>
      <c r="H31" s="204">
        <f t="shared" si="2"/>
        <v>18.493685793910842</v>
      </c>
      <c r="I31" s="204">
        <f t="shared" si="7"/>
        <v>2.4405830399999999</v>
      </c>
      <c r="J31" s="205">
        <v>36.318199999999997</v>
      </c>
      <c r="K31" s="205">
        <v>2.0019</v>
      </c>
      <c r="L31" s="205">
        <f t="shared" si="3"/>
        <v>5.5121123844243387</v>
      </c>
      <c r="M31" s="205">
        <f t="shared" si="8"/>
        <v>83.133388799999963</v>
      </c>
      <c r="N31" s="300">
        <v>1993</v>
      </c>
      <c r="O31" s="300">
        <v>2924.9959200000003</v>
      </c>
      <c r="P31" s="300"/>
      <c r="Q31" s="302">
        <v>2.4405830399999999</v>
      </c>
      <c r="R31" s="206">
        <f t="shared" si="20"/>
        <v>3.4769097215999998</v>
      </c>
      <c r="S31" s="206">
        <f t="shared" si="16"/>
        <v>3.0728315520000002</v>
      </c>
      <c r="T31" s="206">
        <f t="shared" si="17"/>
        <v>3.0132399359999997</v>
      </c>
      <c r="U31" s="206">
        <v>2.4405830399999999</v>
      </c>
      <c r="V31" s="389">
        <f t="shared" si="4"/>
        <v>1.1526009600000002</v>
      </c>
      <c r="W31" s="382">
        <f t="shared" si="13"/>
        <v>1.8086729472000003</v>
      </c>
      <c r="X31" s="382">
        <f t="shared" si="14"/>
        <v>1.715059584</v>
      </c>
      <c r="Y31" s="382">
        <f t="shared" si="9"/>
        <v>1.8004869120000002</v>
      </c>
      <c r="Z31" s="205">
        <v>1.1526009600000002</v>
      </c>
      <c r="AA31" s="205">
        <f t="shared" si="10"/>
        <v>0.64788595199999999</v>
      </c>
      <c r="AB31" s="433">
        <f t="shared" si="15"/>
        <v>0.5624586239999998</v>
      </c>
      <c r="AC31" s="433">
        <f t="shared" si="18"/>
        <v>0.65607198720000004</v>
      </c>
      <c r="AD31" s="205">
        <f t="shared" si="11"/>
        <v>0.5726568959999998</v>
      </c>
      <c r="AE31" s="205">
        <f t="shared" si="12"/>
        <v>0.63224851200000032</v>
      </c>
      <c r="AF31" s="205">
        <f t="shared" si="19"/>
        <v>1.0363266815999999</v>
      </c>
      <c r="AG31" s="205"/>
      <c r="AH31" s="192">
        <f t="shared" si="5"/>
        <v>32.235937499999999</v>
      </c>
      <c r="AJ31" s="193">
        <v>19.3721</v>
      </c>
      <c r="AK31" s="193">
        <v>17.151800000000001</v>
      </c>
      <c r="AL31" s="193">
        <v>37.047199999999997</v>
      </c>
      <c r="AM31" s="193">
        <v>36.318199999999997</v>
      </c>
      <c r="AN31" s="192">
        <v>38.841000000000001</v>
      </c>
      <c r="AO31" s="192">
        <v>35.501399999999997</v>
      </c>
      <c r="AP31" s="193">
        <v>36.572299999999998</v>
      </c>
      <c r="AQ31" s="193">
        <v>37.083500000000001</v>
      </c>
      <c r="AR31" s="192">
        <f t="shared" si="6"/>
        <v>1.2879820799999997</v>
      </c>
    </row>
    <row r="32" spans="1:44">
      <c r="A32" s="193">
        <v>1994</v>
      </c>
      <c r="B32" s="205">
        <v>10.8628</v>
      </c>
      <c r="C32" s="205">
        <v>1.9937</v>
      </c>
      <c r="D32" s="204">
        <f t="shared" si="0"/>
        <v>18.353463195492875</v>
      </c>
      <c r="E32" s="204">
        <f t="shared" si="1"/>
        <v>0.74542944000000011</v>
      </c>
      <c r="F32" s="192">
        <v>11.092700000000001</v>
      </c>
      <c r="G32" s="192">
        <v>0.96630000000000005</v>
      </c>
      <c r="H32" s="204">
        <f t="shared" si="2"/>
        <v>8.7111343496173159</v>
      </c>
      <c r="I32" s="204">
        <f t="shared" si="7"/>
        <v>3.0451344000000007</v>
      </c>
      <c r="J32" s="205">
        <v>45.314500000000002</v>
      </c>
      <c r="K32" s="205">
        <v>4.9546000000000001</v>
      </c>
      <c r="L32" s="205">
        <f t="shared" si="3"/>
        <v>10.933807059550475</v>
      </c>
      <c r="M32" s="205">
        <f t="shared" si="8"/>
        <v>148.4355019636364</v>
      </c>
      <c r="N32" s="300">
        <v>1994</v>
      </c>
      <c r="O32" s="300">
        <v>2446.6780800000001</v>
      </c>
      <c r="P32" s="300"/>
      <c r="Q32" s="302">
        <v>3.0451344000000007</v>
      </c>
      <c r="R32" s="206">
        <f t="shared" si="20"/>
        <v>3.0440051712000002</v>
      </c>
      <c r="S32" s="206">
        <f t="shared" si="16"/>
        <v>2.9921048639999999</v>
      </c>
      <c r="T32" s="206">
        <f t="shared" si="17"/>
        <v>2.8104491519999999</v>
      </c>
      <c r="U32" s="206">
        <v>3.0451344000000007</v>
      </c>
      <c r="V32" s="389">
        <f t="shared" si="4"/>
        <v>0.74542944000000011</v>
      </c>
      <c r="W32" s="382">
        <f t="shared" si="13"/>
        <v>1.6486718976000001</v>
      </c>
      <c r="X32" s="382">
        <f t="shared" si="14"/>
        <v>1.6961454720000002</v>
      </c>
      <c r="Y32" s="382">
        <f t="shared" si="9"/>
        <v>1.5508872960000002</v>
      </c>
      <c r="Z32" s="205">
        <v>0.74542944000000011</v>
      </c>
      <c r="AA32" s="205">
        <f t="shared" si="10"/>
        <v>0.80545785600000008</v>
      </c>
      <c r="AB32" s="433">
        <f t="shared" si="15"/>
        <v>0.9507160320000001</v>
      </c>
      <c r="AC32" s="433">
        <f t="shared" si="18"/>
        <v>0.90324245759999999</v>
      </c>
      <c r="AD32" s="205">
        <f t="shared" si="11"/>
        <v>0.23468524800000079</v>
      </c>
      <c r="AE32" s="205">
        <f t="shared" si="12"/>
        <v>5.3029536000000821E-2</v>
      </c>
      <c r="AF32" s="205">
        <f t="shared" si="19"/>
        <v>1.1292288000004369E-3</v>
      </c>
      <c r="AG32" s="205"/>
      <c r="AH32" s="192">
        <f t="shared" si="5"/>
        <v>28.923575</v>
      </c>
      <c r="AJ32" s="193">
        <v>10.8628</v>
      </c>
      <c r="AK32" s="193">
        <v>11.092700000000001</v>
      </c>
      <c r="AL32" s="193">
        <v>33.002800000000001</v>
      </c>
      <c r="AM32" s="193">
        <v>45.314500000000002</v>
      </c>
      <c r="AN32" s="192">
        <v>34.116</v>
      </c>
      <c r="AO32" s="192">
        <v>30.594899999999999</v>
      </c>
      <c r="AP32" s="193">
        <v>33.353700000000003</v>
      </c>
      <c r="AQ32" s="193">
        <v>33.051200000000001</v>
      </c>
      <c r="AR32" s="192">
        <f t="shared" si="6"/>
        <v>2.2997049600000001</v>
      </c>
    </row>
    <row r="33" spans="1:44">
      <c r="A33" s="193">
        <v>1995</v>
      </c>
      <c r="B33" s="205">
        <v>28.067799999999998</v>
      </c>
      <c r="C33" s="205">
        <v>3.9710000000000001</v>
      </c>
      <c r="D33" s="204">
        <f t="shared" si="0"/>
        <v>14.147884764748216</v>
      </c>
      <c r="E33" s="204">
        <f t="shared" si="1"/>
        <v>1.97475936</v>
      </c>
      <c r="F33" s="192">
        <v>29.386299999999999</v>
      </c>
      <c r="G33" s="192">
        <v>1.1147</v>
      </c>
      <c r="H33" s="204">
        <f t="shared" si="2"/>
        <v>3.7932642081514181</v>
      </c>
      <c r="I33" s="204">
        <f t="shared" si="7"/>
        <v>3.08826336</v>
      </c>
      <c r="J33" s="205">
        <v>45.956299999999999</v>
      </c>
      <c r="K33" s="205">
        <v>2.1755</v>
      </c>
      <c r="L33" s="205">
        <f t="shared" si="3"/>
        <v>4.7338449788168324</v>
      </c>
      <c r="M33" s="205">
        <f t="shared" si="8"/>
        <v>71.871621818181808</v>
      </c>
      <c r="N33" s="300">
        <v>1995</v>
      </c>
      <c r="O33" s="300">
        <v>2921.3710444799999</v>
      </c>
      <c r="P33" s="300"/>
      <c r="Q33" s="302">
        <v>3.08826336</v>
      </c>
      <c r="R33" s="206">
        <f t="shared" si="20"/>
        <v>3.1245161472</v>
      </c>
      <c r="S33" s="206">
        <f t="shared" si="16"/>
        <v>3.0213771840000003</v>
      </c>
      <c r="T33" s="206">
        <f t="shared" si="17"/>
        <v>3.2358117119999998</v>
      </c>
      <c r="U33" s="206">
        <v>3.08826336</v>
      </c>
      <c r="V33" s="389">
        <f t="shared" si="4"/>
        <v>1.97475936</v>
      </c>
      <c r="W33" s="382">
        <f t="shared" si="13"/>
        <v>1.5358194431999999</v>
      </c>
      <c r="X33" s="382">
        <f t="shared" si="14"/>
        <v>1.3867943039999999</v>
      </c>
      <c r="Y33" s="382">
        <f t="shared" si="9"/>
        <v>1.2400926720000003</v>
      </c>
      <c r="Z33" s="205">
        <v>1.97475936</v>
      </c>
      <c r="AA33" s="205">
        <f t="shared" si="10"/>
        <v>0.73466668799999968</v>
      </c>
      <c r="AB33" s="433">
        <f t="shared" si="15"/>
        <v>0.58796505600000004</v>
      </c>
      <c r="AC33" s="433">
        <f t="shared" si="18"/>
        <v>0.43893991680000011</v>
      </c>
      <c r="AD33" s="205">
        <f t="shared" si="11"/>
        <v>0.14754835199999983</v>
      </c>
      <c r="AE33" s="205">
        <f t="shared" si="12"/>
        <v>6.6886175999999686E-2</v>
      </c>
      <c r="AF33" s="205">
        <f t="shared" si="19"/>
        <v>3.6252787200000025E-2</v>
      </c>
      <c r="AG33" s="205"/>
      <c r="AH33" s="192">
        <f t="shared" si="5"/>
        <v>38.634650000000001</v>
      </c>
      <c r="AJ33" s="193">
        <v>28.067799999999998</v>
      </c>
      <c r="AK33" s="193">
        <v>29.386299999999999</v>
      </c>
      <c r="AL33" s="193">
        <v>41.355899999999998</v>
      </c>
      <c r="AM33" s="193">
        <v>45.956299999999999</v>
      </c>
      <c r="AN33" s="192">
        <v>36.012700000000002</v>
      </c>
      <c r="AO33" s="192">
        <v>42.7408</v>
      </c>
      <c r="AP33" s="193">
        <v>43.152799999999999</v>
      </c>
      <c r="AQ33" s="193">
        <v>42.404600000000002</v>
      </c>
      <c r="AR33" s="192">
        <f t="shared" si="6"/>
        <v>1.113504</v>
      </c>
    </row>
    <row r="34" spans="1:44">
      <c r="A34" s="193">
        <v>1996</v>
      </c>
      <c r="B34" s="205">
        <v>17.7148</v>
      </c>
      <c r="C34" s="205">
        <v>2.5785999999999998</v>
      </c>
      <c r="D34" s="204">
        <f t="shared" si="0"/>
        <v>14.556190304152459</v>
      </c>
      <c r="E34" s="204">
        <f t="shared" si="1"/>
        <v>1.2105206400000001</v>
      </c>
      <c r="F34" s="192">
        <v>18.0137</v>
      </c>
      <c r="G34" s="192">
        <v>6.6163999999999996</v>
      </c>
      <c r="H34" s="204">
        <f t="shared" si="2"/>
        <v>36.729822301914652</v>
      </c>
      <c r="I34" s="204">
        <f t="shared" si="7"/>
        <v>2.6048668800000003</v>
      </c>
      <c r="J34" s="205">
        <v>38.762900000000002</v>
      </c>
      <c r="K34" s="205">
        <v>2.7038000000000002</v>
      </c>
      <c r="L34" s="205">
        <f t="shared" si="3"/>
        <v>6.9752263117568605</v>
      </c>
      <c r="M34" s="205">
        <f t="shared" si="8"/>
        <v>89.998711854545462</v>
      </c>
      <c r="N34" s="300">
        <v>1996</v>
      </c>
      <c r="O34" s="300">
        <v>2344.3340390400003</v>
      </c>
      <c r="P34" s="300"/>
      <c r="Q34" s="302">
        <v>2.6048668800000003</v>
      </c>
      <c r="R34" s="206">
        <f t="shared" si="20"/>
        <v>3.1582849535999999</v>
      </c>
      <c r="S34" s="206">
        <f t="shared" si="16"/>
        <v>3.353337792</v>
      </c>
      <c r="T34" s="206">
        <f t="shared" si="17"/>
        <v>3.4295923200000002</v>
      </c>
      <c r="U34" s="206">
        <v>2.6048668800000003</v>
      </c>
      <c r="V34" s="389">
        <f t="shared" si="4"/>
        <v>1.2105206400000001</v>
      </c>
      <c r="W34" s="382">
        <f t="shared" si="13"/>
        <v>1.5833776896</v>
      </c>
      <c r="X34" s="382">
        <f t="shared" si="14"/>
        <v>1.522497312</v>
      </c>
      <c r="Y34" s="382">
        <f t="shared" si="9"/>
        <v>1.5491159040000002</v>
      </c>
      <c r="Z34" s="205">
        <v>1.2105206400000001</v>
      </c>
      <c r="AA34" s="205">
        <f t="shared" si="10"/>
        <v>0.33859526400000006</v>
      </c>
      <c r="AB34" s="433">
        <f t="shared" si="15"/>
        <v>0.3119766719999999</v>
      </c>
      <c r="AC34" s="433">
        <f t="shared" si="18"/>
        <v>0.37285704959999988</v>
      </c>
      <c r="AD34" s="205">
        <f t="shared" si="11"/>
        <v>0.82472543999999992</v>
      </c>
      <c r="AE34" s="205">
        <f t="shared" si="12"/>
        <v>0.74847091199999971</v>
      </c>
      <c r="AF34" s="205">
        <f t="shared" si="19"/>
        <v>0.55341807359999962</v>
      </c>
      <c r="AG34" s="205"/>
      <c r="AH34" s="192">
        <f t="shared" si="5"/>
        <v>28.497987500000001</v>
      </c>
      <c r="AJ34" s="193">
        <v>17.7148</v>
      </c>
      <c r="AK34" s="193">
        <v>18.0137</v>
      </c>
      <c r="AL34" s="193">
        <v>26.554300000000001</v>
      </c>
      <c r="AM34" s="193">
        <v>38.762900000000002</v>
      </c>
      <c r="AN34" s="192">
        <v>26.472000000000001</v>
      </c>
      <c r="AO34" s="192">
        <v>35.312899999999999</v>
      </c>
      <c r="AP34" s="193">
        <v>34.943100000000001</v>
      </c>
      <c r="AQ34" s="193">
        <v>30.2102</v>
      </c>
      <c r="AR34" s="192">
        <f t="shared" si="6"/>
        <v>1.3943462400000004</v>
      </c>
    </row>
    <row r="35" spans="1:44">
      <c r="A35" s="193">
        <v>1997</v>
      </c>
      <c r="B35" s="205">
        <v>21.2334</v>
      </c>
      <c r="C35" s="205">
        <v>4.2740999999999998</v>
      </c>
      <c r="D35" s="204">
        <f t="shared" si="0"/>
        <v>20.129136172256914</v>
      </c>
      <c r="E35" s="204">
        <f t="shared" si="1"/>
        <v>1.2638774400000001</v>
      </c>
      <c r="F35" s="192">
        <v>18.807700000000001</v>
      </c>
      <c r="G35" s="192">
        <v>1.2361</v>
      </c>
      <c r="H35" s="204">
        <f t="shared" si="2"/>
        <v>6.5723081503852141</v>
      </c>
      <c r="I35" s="204">
        <f t="shared" si="7"/>
        <v>3.5728627200000007</v>
      </c>
      <c r="J35" s="205">
        <v>53.1676</v>
      </c>
      <c r="K35" s="205">
        <v>11.3872</v>
      </c>
      <c r="L35" s="205">
        <f t="shared" si="3"/>
        <v>21.417555052325099</v>
      </c>
      <c r="M35" s="205">
        <f t="shared" si="8"/>
        <v>149.03450443636368</v>
      </c>
      <c r="N35" s="300">
        <v>1997</v>
      </c>
      <c r="O35" s="300">
        <v>2965.3355356800007</v>
      </c>
      <c r="P35" s="300"/>
      <c r="Q35" s="302">
        <v>3.5728627200000007</v>
      </c>
      <c r="R35" s="206">
        <f t="shared" si="20"/>
        <v>3.3078382847999999</v>
      </c>
      <c r="S35" s="206">
        <f t="shared" si="16"/>
        <v>3.353654304</v>
      </c>
      <c r="T35" s="206">
        <f t="shared" si="17"/>
        <v>3.4953058559999999</v>
      </c>
      <c r="U35" s="206">
        <v>3.5728627200000007</v>
      </c>
      <c r="V35" s="389">
        <f t="shared" si="4"/>
        <v>1.2638774400000001</v>
      </c>
      <c r="W35" s="382">
        <f t="shared" si="13"/>
        <v>1.5085228032000002</v>
      </c>
      <c r="X35" s="382">
        <f t="shared" si="14"/>
        <v>1.52499312</v>
      </c>
      <c r="Y35" s="382">
        <f t="shared" si="9"/>
        <v>1.5722837760000001</v>
      </c>
      <c r="Z35" s="205">
        <v>1.2638774400000001</v>
      </c>
      <c r="AA35" s="205">
        <f t="shared" si="10"/>
        <v>0.308406336</v>
      </c>
      <c r="AB35" s="433">
        <f t="shared" si="15"/>
        <v>0.26111567999999985</v>
      </c>
      <c r="AC35" s="433">
        <f t="shared" si="18"/>
        <v>0.24464536320000008</v>
      </c>
      <c r="AD35" s="205">
        <f t="shared" si="11"/>
        <v>7.7556864000000836E-2</v>
      </c>
      <c r="AE35" s="205">
        <f t="shared" si="12"/>
        <v>0.21920841600000074</v>
      </c>
      <c r="AF35" s="205">
        <f t="shared" si="19"/>
        <v>0.26502443520000085</v>
      </c>
      <c r="AG35" s="205"/>
      <c r="AH35" s="192">
        <f t="shared" si="5"/>
        <v>36.574349999999995</v>
      </c>
      <c r="AJ35" s="193">
        <v>21.2334</v>
      </c>
      <c r="AK35" s="193">
        <v>18.807700000000001</v>
      </c>
      <c r="AL35" s="193">
        <v>37.790999999999997</v>
      </c>
      <c r="AM35" s="193">
        <v>53.1676</v>
      </c>
      <c r="AN35" s="192">
        <v>43.230400000000003</v>
      </c>
      <c r="AO35" s="192">
        <v>36.354399999999998</v>
      </c>
      <c r="AP35" s="193">
        <v>41.439300000000003</v>
      </c>
      <c r="AQ35" s="193">
        <v>40.570999999999998</v>
      </c>
      <c r="AR35" s="192">
        <f t="shared" si="6"/>
        <v>2.3089852799999999</v>
      </c>
    </row>
    <row r="36" spans="1:44">
      <c r="A36" s="193">
        <v>1998</v>
      </c>
      <c r="B36" s="205">
        <v>23.219000000000001</v>
      </c>
      <c r="C36" s="205">
        <v>2.9195000000000002</v>
      </c>
      <c r="D36" s="204">
        <f t="shared" si="0"/>
        <v>12.573754252982472</v>
      </c>
      <c r="E36" s="204">
        <f t="shared" si="1"/>
        <v>1.9127673600000001</v>
      </c>
      <c r="F36" s="192">
        <v>28.463799999999999</v>
      </c>
      <c r="G36" s="192">
        <v>1.9930000000000001</v>
      </c>
      <c r="H36" s="204">
        <f t="shared" si="2"/>
        <v>7.0018760671449352</v>
      </c>
      <c r="I36" s="204">
        <f t="shared" si="7"/>
        <v>3.7801209600000005</v>
      </c>
      <c r="J36" s="205">
        <v>56.251800000000003</v>
      </c>
      <c r="K36" s="205">
        <v>1.9053</v>
      </c>
      <c r="L36" s="205">
        <f t="shared" si="3"/>
        <v>3.3870916130683817</v>
      </c>
      <c r="M36" s="205">
        <f t="shared" si="8"/>
        <v>120.52918690909092</v>
      </c>
      <c r="N36" s="300">
        <v>1998</v>
      </c>
      <c r="O36" s="300">
        <v>3592.1980416000006</v>
      </c>
      <c r="P36" s="300"/>
      <c r="Q36" s="302">
        <v>3.7801209600000005</v>
      </c>
      <c r="R36" s="206">
        <f t="shared" si="20"/>
        <v>3.5404104959999998</v>
      </c>
      <c r="S36" s="206">
        <f t="shared" si="16"/>
        <v>3.6933382080000001</v>
      </c>
      <c r="T36" s="206">
        <f t="shared" si="17"/>
        <v>3.706397184000001</v>
      </c>
      <c r="U36" s="206">
        <v>3.7801209600000005</v>
      </c>
      <c r="V36" s="389">
        <f t="shared" si="4"/>
        <v>1.9127673600000001</v>
      </c>
      <c r="W36" s="382">
        <f t="shared" si="13"/>
        <v>1.5233250816000001</v>
      </c>
      <c r="X36" s="382">
        <f t="shared" si="14"/>
        <v>1.5583760639999999</v>
      </c>
      <c r="Y36" s="382">
        <f t="shared" si="9"/>
        <v>1.7796629760000002</v>
      </c>
      <c r="Z36" s="205">
        <v>1.9127673600000001</v>
      </c>
      <c r="AA36" s="205">
        <f t="shared" si="10"/>
        <v>0.13310438399999991</v>
      </c>
      <c r="AB36" s="433">
        <f t="shared" si="15"/>
        <v>0.35439129600000019</v>
      </c>
      <c r="AC36" s="433">
        <f t="shared" si="18"/>
        <v>0.38944227840000001</v>
      </c>
      <c r="AD36" s="205">
        <f t="shared" si="11"/>
        <v>7.3723775999999575E-2</v>
      </c>
      <c r="AE36" s="205">
        <f t="shared" si="12"/>
        <v>8.6782752000000407E-2</v>
      </c>
      <c r="AF36" s="205">
        <f t="shared" si="19"/>
        <v>0.23971046400000073</v>
      </c>
      <c r="AG36" s="205"/>
      <c r="AH36" s="192">
        <f t="shared" si="5"/>
        <v>44.453762499999996</v>
      </c>
      <c r="AJ36" s="193">
        <v>23.219000000000001</v>
      </c>
      <c r="AK36" s="193">
        <v>28.463799999999999</v>
      </c>
      <c r="AL36" s="193">
        <v>52.240400000000001</v>
      </c>
      <c r="AM36" s="193">
        <v>56.251800000000003</v>
      </c>
      <c r="AN36" s="192">
        <v>40.863700000000001</v>
      </c>
      <c r="AO36" s="192">
        <v>52.805999999999997</v>
      </c>
      <c r="AP36" s="193">
        <v>53.522300000000001</v>
      </c>
      <c r="AQ36" s="193">
        <v>48.263100000000001</v>
      </c>
      <c r="AR36" s="192">
        <f t="shared" si="6"/>
        <v>1.8673536000000004</v>
      </c>
    </row>
    <row r="37" spans="1:44">
      <c r="A37" s="193">
        <v>1999</v>
      </c>
      <c r="B37" s="205">
        <v>14.542899999999999</v>
      </c>
      <c r="C37" s="205">
        <v>8.7844999999999995</v>
      </c>
      <c r="D37" s="204">
        <f t="shared" si="0"/>
        <v>60.404045960571828</v>
      </c>
      <c r="E37" s="204">
        <f t="shared" si="1"/>
        <v>1.2891916800000001</v>
      </c>
      <c r="F37" s="192">
        <v>19.1844</v>
      </c>
      <c r="G37" s="192">
        <v>1.9213</v>
      </c>
      <c r="H37" s="204">
        <f t="shared" si="2"/>
        <v>10.014907946039491</v>
      </c>
      <c r="I37" s="204">
        <f t="shared" si="7"/>
        <v>3.6306144000000002</v>
      </c>
      <c r="J37" s="205">
        <v>54.027000000000001</v>
      </c>
      <c r="K37" s="205">
        <v>2.2311000000000001</v>
      </c>
      <c r="L37" s="205">
        <f t="shared" si="3"/>
        <v>4.1296018657338003</v>
      </c>
      <c r="M37" s="205">
        <f t="shared" si="8"/>
        <v>151.12819374545455</v>
      </c>
      <c r="N37" s="300">
        <v>1999</v>
      </c>
      <c r="O37" s="300">
        <v>3190.6422441600002</v>
      </c>
      <c r="P37" s="300"/>
      <c r="Q37" s="302">
        <v>3.6306144000000002</v>
      </c>
      <c r="R37" s="206">
        <f t="shared" si="20"/>
        <v>3.8618995968000003</v>
      </c>
      <c r="S37" s="206">
        <f t="shared" si="16"/>
        <v>3.9138341760000008</v>
      </c>
      <c r="T37" s="206">
        <f t="shared" si="17"/>
        <v>3.9831402240000005</v>
      </c>
      <c r="U37" s="206">
        <v>3.6306144000000002</v>
      </c>
      <c r="V37" s="389">
        <f t="shared" si="4"/>
        <v>1.2891916800000001</v>
      </c>
      <c r="W37" s="382">
        <f t="shared" si="13"/>
        <v>1.7057650175999999</v>
      </c>
      <c r="X37" s="382">
        <f t="shared" si="14"/>
        <v>1.9085774400000002</v>
      </c>
      <c r="Y37" s="382">
        <f t="shared" si="9"/>
        <v>1.7548661760000002</v>
      </c>
      <c r="Z37" s="205">
        <v>1.2891916800000001</v>
      </c>
      <c r="AA37" s="205">
        <f t="shared" si="10"/>
        <v>0.4656744960000001</v>
      </c>
      <c r="AB37" s="433">
        <f t="shared" si="15"/>
        <v>0.61938576000000012</v>
      </c>
      <c r="AC37" s="433">
        <f t="shared" si="18"/>
        <v>0.41657333759999982</v>
      </c>
      <c r="AD37" s="205">
        <f t="shared" si="11"/>
        <v>0.35252582400000021</v>
      </c>
      <c r="AE37" s="205">
        <f t="shared" si="12"/>
        <v>0.28321977600000059</v>
      </c>
      <c r="AF37" s="205">
        <f t="shared" si="19"/>
        <v>0.23128519680000004</v>
      </c>
      <c r="AG37" s="205"/>
      <c r="AH37" s="192">
        <f t="shared" si="5"/>
        <v>38.343425000000003</v>
      </c>
      <c r="AJ37" s="193">
        <v>14.542899999999999</v>
      </c>
      <c r="AK37" s="193">
        <v>19.1844</v>
      </c>
      <c r="AL37" s="193">
        <v>37.082500000000003</v>
      </c>
      <c r="AM37" s="193">
        <v>54.027000000000001</v>
      </c>
      <c r="AN37" s="192">
        <v>47.7547</v>
      </c>
      <c r="AO37" s="192">
        <v>45.8108</v>
      </c>
      <c r="AP37" s="193">
        <v>44.8352</v>
      </c>
      <c r="AQ37" s="193">
        <v>43.509900000000002</v>
      </c>
      <c r="AR37" s="192">
        <f t="shared" si="6"/>
        <v>2.3414227200000011</v>
      </c>
    </row>
    <row r="38" spans="1:44">
      <c r="A38" s="193">
        <v>2000</v>
      </c>
      <c r="B38" s="205">
        <v>20.4757</v>
      </c>
      <c r="C38" s="205">
        <v>3.806</v>
      </c>
      <c r="D38" s="204">
        <f t="shared" si="0"/>
        <v>18.587887105202753</v>
      </c>
      <c r="E38" s="204">
        <f t="shared" si="1"/>
        <v>1.6266835200000003</v>
      </c>
      <c r="F38" s="192">
        <v>24.206600000000002</v>
      </c>
      <c r="G38" s="192">
        <v>6.2416999999999998</v>
      </c>
      <c r="H38" s="204">
        <f t="shared" si="2"/>
        <v>25.785116455842623</v>
      </c>
      <c r="I38" s="204">
        <f t="shared" si="7"/>
        <v>2.6474716800000007</v>
      </c>
      <c r="J38" s="205">
        <v>39.396900000000002</v>
      </c>
      <c r="K38" s="205">
        <v>7.0773999999999999</v>
      </c>
      <c r="L38" s="205">
        <f t="shared" si="3"/>
        <v>17.96435760174024</v>
      </c>
      <c r="M38" s="205">
        <f t="shared" si="8"/>
        <v>65.887235781818191</v>
      </c>
      <c r="N38" s="300">
        <v>2000</v>
      </c>
      <c r="O38" s="300">
        <v>3217.5555014400002</v>
      </c>
      <c r="P38" s="300"/>
      <c r="Q38" s="302">
        <v>2.6474716800000007</v>
      </c>
      <c r="R38" s="206">
        <f t="shared" si="20"/>
        <v>4.0024147968000001</v>
      </c>
      <c r="S38" s="206">
        <f t="shared" si="16"/>
        <v>4.0765394879999999</v>
      </c>
      <c r="T38" s="206">
        <f t="shared" si="17"/>
        <v>4.3934392320000004</v>
      </c>
      <c r="U38" s="206">
        <v>2.6474716800000007</v>
      </c>
      <c r="V38" s="389">
        <f t="shared" si="4"/>
        <v>1.6266835200000003</v>
      </c>
      <c r="W38" s="382">
        <f t="shared" si="13"/>
        <v>1.8362679552000001</v>
      </c>
      <c r="X38" s="382">
        <f t="shared" si="14"/>
        <v>1.7029071360000001</v>
      </c>
      <c r="Y38" s="382">
        <f t="shared" si="9"/>
        <v>1.786334592</v>
      </c>
      <c r="Z38" s="205">
        <v>1.6266835200000003</v>
      </c>
      <c r="AA38" s="205">
        <f t="shared" si="10"/>
        <v>0.15965107199999973</v>
      </c>
      <c r="AB38" s="433">
        <f t="shared" si="15"/>
        <v>7.6223615999999828E-2</v>
      </c>
      <c r="AC38" s="433">
        <f t="shared" si="18"/>
        <v>0.20958443519999981</v>
      </c>
      <c r="AD38" s="205">
        <f t="shared" si="11"/>
        <v>1.7459675519999998</v>
      </c>
      <c r="AE38" s="205">
        <f t="shared" si="12"/>
        <v>1.4290678079999992</v>
      </c>
      <c r="AF38" s="205">
        <f t="shared" si="19"/>
        <v>1.3549431167999995</v>
      </c>
      <c r="AG38" s="205"/>
      <c r="AH38" s="192">
        <f t="shared" si="5"/>
        <v>35.971287499999995</v>
      </c>
      <c r="AJ38" s="193">
        <v>20.4757</v>
      </c>
      <c r="AK38" s="193">
        <v>24.206600000000002</v>
      </c>
      <c r="AL38" s="193">
        <v>41.5732</v>
      </c>
      <c r="AM38" s="193">
        <v>39.396900000000002</v>
      </c>
      <c r="AN38" s="192">
        <v>36.465400000000002</v>
      </c>
      <c r="AO38" s="192">
        <v>44.460299999999997</v>
      </c>
      <c r="AP38" s="193">
        <v>41.129100000000001</v>
      </c>
      <c r="AQ38" s="193">
        <v>40.063099999999999</v>
      </c>
      <c r="AR38" s="192">
        <f t="shared" si="6"/>
        <v>1.0207881600000002</v>
      </c>
    </row>
    <row r="39" spans="1:44">
      <c r="A39" s="193">
        <v>2001</v>
      </c>
      <c r="B39" s="205">
        <v>18.6647</v>
      </c>
      <c r="C39" s="205">
        <v>1.6637999999999999</v>
      </c>
      <c r="D39" s="204">
        <f t="shared" si="0"/>
        <v>8.9141534554533433</v>
      </c>
      <c r="E39" s="204">
        <f t="shared" si="1"/>
        <v>1.8494918400000004</v>
      </c>
      <c r="F39" s="192">
        <v>27.522200000000002</v>
      </c>
      <c r="G39" s="192">
        <v>3.7961</v>
      </c>
      <c r="H39" s="204">
        <f t="shared" si="2"/>
        <v>13.792865395934918</v>
      </c>
      <c r="I39" s="204">
        <f t="shared" si="7"/>
        <v>1.4222476800000001</v>
      </c>
      <c r="J39" s="205">
        <v>21.164400000000001</v>
      </c>
      <c r="K39" s="205">
        <v>9.2338000000000005</v>
      </c>
      <c r="L39" s="205">
        <f t="shared" si="3"/>
        <v>43.628924042259641</v>
      </c>
      <c r="M39" s="205">
        <f t="shared" si="8"/>
        <v>0</v>
      </c>
      <c r="N39" s="300">
        <v>2001</v>
      </c>
      <c r="O39" s="300">
        <v>1727.0534937600003</v>
      </c>
      <c r="P39" s="300"/>
      <c r="Q39" s="302">
        <v>1.4222476800000001</v>
      </c>
      <c r="R39" s="206">
        <f t="shared" si="20"/>
        <v>3.8966247936</v>
      </c>
      <c r="S39" s="206">
        <f t="shared" si="16"/>
        <v>4.0893209280000002</v>
      </c>
      <c r="T39" s="206">
        <f t="shared" si="17"/>
        <v>4.023282816</v>
      </c>
      <c r="U39" s="206">
        <v>1.4222476800000001</v>
      </c>
      <c r="V39" s="389">
        <f t="shared" si="4"/>
        <v>1.8494918400000004</v>
      </c>
      <c r="W39" s="382">
        <f t="shared" si="13"/>
        <v>1.7527297535999999</v>
      </c>
      <c r="X39" s="382">
        <f t="shared" si="14"/>
        <v>1.8277559999999999</v>
      </c>
      <c r="Y39" s="382">
        <f t="shared" si="9"/>
        <v>1.9314570240000002</v>
      </c>
      <c r="Z39" s="205">
        <v>1.8494918400000004</v>
      </c>
      <c r="AA39" s="205">
        <f t="shared" si="10"/>
        <v>8.1965183999999747E-2</v>
      </c>
      <c r="AB39" s="433">
        <f t="shared" si="15"/>
        <v>2.1735840000000506E-2</v>
      </c>
      <c r="AC39" s="433">
        <f t="shared" si="18"/>
        <v>9.6762086400000502E-2</v>
      </c>
      <c r="AD39" s="205">
        <f t="shared" si="11"/>
        <v>2.6010351360000001</v>
      </c>
      <c r="AE39" s="205">
        <f t="shared" si="12"/>
        <v>2.6670732480000003</v>
      </c>
      <c r="AF39" s="205">
        <f t="shared" si="19"/>
        <v>2.4743771136000001</v>
      </c>
      <c r="AG39" s="205"/>
      <c r="AH39" s="192">
        <f t="shared" si="5"/>
        <v>25.582787500000002</v>
      </c>
      <c r="AJ39" s="193">
        <v>18.6647</v>
      </c>
      <c r="AK39" s="193">
        <v>27.522200000000002</v>
      </c>
      <c r="AL39" s="193">
        <v>27.936599999999999</v>
      </c>
      <c r="AM39" s="193">
        <v>21.164400000000001</v>
      </c>
      <c r="AN39" s="192">
        <v>22.302099999999999</v>
      </c>
      <c r="AO39" s="192">
        <v>31.390699999999999</v>
      </c>
      <c r="AP39" s="193">
        <v>27.119900000000001</v>
      </c>
      <c r="AQ39" s="193">
        <v>28.561699999999998</v>
      </c>
      <c r="AR39" s="192">
        <f t="shared" si="6"/>
        <v>0</v>
      </c>
    </row>
    <row r="40" spans="1:44">
      <c r="A40" s="193">
        <v>2002</v>
      </c>
      <c r="B40" s="205">
        <v>32.217799999999997</v>
      </c>
      <c r="C40" s="205">
        <v>5.2964000000000002</v>
      </c>
      <c r="D40" s="204">
        <f t="shared" si="0"/>
        <v>16.439359608663537</v>
      </c>
      <c r="E40" s="204">
        <f t="shared" si="1"/>
        <v>2.4459926400000005</v>
      </c>
      <c r="F40" s="192">
        <v>36.398699999999998</v>
      </c>
      <c r="G40" s="192">
        <v>2.86</v>
      </c>
      <c r="H40" s="204">
        <f t="shared" si="2"/>
        <v>7.8574234794099791</v>
      </c>
      <c r="I40" s="204">
        <f t="shared" si="7"/>
        <v>2.9511283199999996</v>
      </c>
      <c r="J40" s="205">
        <v>43.915599999999998</v>
      </c>
      <c r="K40" s="205">
        <v>5.9706999999999999</v>
      </c>
      <c r="L40" s="205">
        <f t="shared" si="3"/>
        <v>13.595852043465193</v>
      </c>
      <c r="M40" s="205">
        <f t="shared" si="8"/>
        <v>32.604212072727236</v>
      </c>
      <c r="N40" s="300">
        <v>2002</v>
      </c>
      <c r="O40" s="300">
        <v>2859.3062332800005</v>
      </c>
      <c r="P40" s="300"/>
      <c r="Q40" s="302">
        <v>2.9511283199999996</v>
      </c>
      <c r="R40" s="206">
        <f t="shared" si="20"/>
        <v>3.6127961856000006</v>
      </c>
      <c r="S40" s="206">
        <f t="shared" si="16"/>
        <v>3.4441364160000001</v>
      </c>
      <c r="T40" s="206">
        <f t="shared" si="17"/>
        <v>3.0801335040000004</v>
      </c>
      <c r="U40" s="206">
        <v>2.9511283199999996</v>
      </c>
      <c r="V40" s="389">
        <f t="shared" si="4"/>
        <v>2.4459926400000005</v>
      </c>
      <c r="W40" s="382">
        <f t="shared" si="13"/>
        <v>1.9060828416</v>
      </c>
      <c r="X40" s="382">
        <f t="shared" si="14"/>
        <v>2.0034403200000002</v>
      </c>
      <c r="Y40" s="382">
        <f t="shared" si="9"/>
        <v>1.9061468160000001</v>
      </c>
      <c r="Z40" s="205">
        <v>2.4459926400000005</v>
      </c>
      <c r="AA40" s="205">
        <f t="shared" si="10"/>
        <v>0.53984582400000036</v>
      </c>
      <c r="AB40" s="433">
        <f t="shared" si="15"/>
        <v>0.44255232000000033</v>
      </c>
      <c r="AC40" s="433">
        <f t="shared" si="18"/>
        <v>0.53990979840000053</v>
      </c>
      <c r="AD40" s="205">
        <f t="shared" si="11"/>
        <v>0.12900518400000083</v>
      </c>
      <c r="AE40" s="205">
        <f t="shared" si="12"/>
        <v>0.49300809600000051</v>
      </c>
      <c r="AF40" s="205">
        <f t="shared" si="19"/>
        <v>0.66166786560000102</v>
      </c>
      <c r="AG40" s="205"/>
      <c r="AH40" s="192">
        <f t="shared" si="5"/>
        <v>41.516174999999997</v>
      </c>
      <c r="AJ40" s="193">
        <v>32.217799999999997</v>
      </c>
      <c r="AK40" s="193">
        <v>36.398699999999998</v>
      </c>
      <c r="AL40" s="193">
        <v>44.606499999999997</v>
      </c>
      <c r="AM40" s="193">
        <v>43.915599999999998</v>
      </c>
      <c r="AN40" s="192">
        <v>35.8446</v>
      </c>
      <c r="AO40" s="192">
        <v>45.802900000000001</v>
      </c>
      <c r="AP40" s="193">
        <v>45.604100000000003</v>
      </c>
      <c r="AQ40" s="193">
        <v>47.739199999999997</v>
      </c>
      <c r="AR40" s="192">
        <f t="shared" si="6"/>
        <v>0.50513568000000009</v>
      </c>
    </row>
    <row r="41" spans="1:44">
      <c r="A41" s="193">
        <v>2003</v>
      </c>
      <c r="B41" s="205">
        <v>30.365300000000001</v>
      </c>
      <c r="C41" s="205">
        <v>5.8752000000000004</v>
      </c>
      <c r="D41" s="204">
        <f t="shared" si="0"/>
        <v>19.348400970845013</v>
      </c>
      <c r="E41" s="204">
        <f t="shared" si="1"/>
        <v>2.6634048000000003</v>
      </c>
      <c r="F41" s="192">
        <v>39.634</v>
      </c>
      <c r="G41" s="192">
        <v>6.5838000000000001</v>
      </c>
      <c r="H41" s="204">
        <f t="shared" si="2"/>
        <v>16.611495180905283</v>
      </c>
      <c r="I41" s="204">
        <f t="shared" si="7"/>
        <v>5.9357155200000005</v>
      </c>
      <c r="J41" s="205">
        <v>88.329099999999997</v>
      </c>
      <c r="K41" s="205">
        <v>4.0053999999999998</v>
      </c>
      <c r="L41" s="205">
        <f t="shared" si="3"/>
        <v>4.5346324144591081</v>
      </c>
      <c r="M41" s="205">
        <f t="shared" si="8"/>
        <v>211.21278283636366</v>
      </c>
      <c r="N41" s="300">
        <v>2003</v>
      </c>
      <c r="O41" s="300">
        <v>5996.1402412799998</v>
      </c>
      <c r="P41" s="300"/>
      <c r="Q41" s="302">
        <v>5.9357155200000005</v>
      </c>
      <c r="R41" s="206">
        <f t="shared" si="20"/>
        <v>3.4635799295999998</v>
      </c>
      <c r="S41" s="206">
        <f t="shared" si="16"/>
        <v>3.1954386240000003</v>
      </c>
      <c r="T41" s="206">
        <f t="shared" si="17"/>
        <v>2.8083390719999999</v>
      </c>
      <c r="U41" s="206">
        <v>5.9357155200000005</v>
      </c>
      <c r="V41" s="389">
        <f t="shared" si="4"/>
        <v>2.6634048000000003</v>
      </c>
      <c r="W41" s="382">
        <f t="shared" si="13"/>
        <v>2.1897904896</v>
      </c>
      <c r="X41" s="382">
        <f t="shared" si="14"/>
        <v>2.163407904</v>
      </c>
      <c r="Y41" s="382">
        <f t="shared" si="9"/>
        <v>2.3688672000000004</v>
      </c>
      <c r="Z41" s="205">
        <v>2.6634048000000003</v>
      </c>
      <c r="AA41" s="205">
        <f t="shared" si="10"/>
        <v>0.29453759999999996</v>
      </c>
      <c r="AB41" s="433">
        <f t="shared" si="15"/>
        <v>0.4999968960000003</v>
      </c>
      <c r="AC41" s="433">
        <f t="shared" si="18"/>
        <v>0.47361431040000035</v>
      </c>
      <c r="AD41" s="205">
        <f t="shared" si="11"/>
        <v>3.1273764480000006</v>
      </c>
      <c r="AE41" s="205">
        <f t="shared" si="12"/>
        <v>2.7402768960000001</v>
      </c>
      <c r="AF41" s="205">
        <f t="shared" si="19"/>
        <v>2.4721355904000006</v>
      </c>
      <c r="AG41" s="205"/>
      <c r="AH41" s="192">
        <f t="shared" si="5"/>
        <v>73.457699999999988</v>
      </c>
      <c r="AJ41" s="193">
        <v>30.365300000000001</v>
      </c>
      <c r="AK41" s="193">
        <v>39.634</v>
      </c>
      <c r="AL41" s="193">
        <v>75.740300000000005</v>
      </c>
      <c r="AM41" s="193">
        <v>88.329099999999997</v>
      </c>
      <c r="AN41" s="192">
        <v>79.475399999999993</v>
      </c>
      <c r="AO41" s="192">
        <v>91.372500000000002</v>
      </c>
      <c r="AP41" s="193">
        <v>93.585899999999995</v>
      </c>
      <c r="AQ41" s="193">
        <v>89.159099999999995</v>
      </c>
      <c r="AR41" s="192">
        <f t="shared" si="6"/>
        <v>3.2723107200000001</v>
      </c>
    </row>
    <row r="42" spans="1:44">
      <c r="A42" s="193">
        <v>2004</v>
      </c>
      <c r="B42" s="205">
        <v>25.4543</v>
      </c>
      <c r="C42" s="205">
        <v>5.1496000000000004</v>
      </c>
      <c r="D42" s="204">
        <f t="shared" si="0"/>
        <v>20.230766510962788</v>
      </c>
      <c r="E42" s="204">
        <f t="shared" si="1"/>
        <v>1.3467283200000004</v>
      </c>
      <c r="F42" s="192">
        <v>20.040600000000001</v>
      </c>
      <c r="G42" s="192">
        <v>3.2961</v>
      </c>
      <c r="H42" s="204">
        <f t="shared" si="2"/>
        <v>16.447112361905329</v>
      </c>
      <c r="I42" s="204">
        <f t="shared" si="7"/>
        <v>4.0854307199999997</v>
      </c>
      <c r="J42" s="205">
        <v>60.795099999999998</v>
      </c>
      <c r="K42" s="205">
        <v>3.0594999999999999</v>
      </c>
      <c r="L42" s="205">
        <f t="shared" si="3"/>
        <v>5.0324779464134446</v>
      </c>
      <c r="M42" s="205">
        <f t="shared" si="8"/>
        <v>176.77079127272722</v>
      </c>
      <c r="N42" s="300">
        <v>2004</v>
      </c>
      <c r="O42" s="300">
        <v>3763.2000000000003</v>
      </c>
      <c r="P42" s="300"/>
      <c r="Q42" s="302">
        <v>4.0854307199999997</v>
      </c>
      <c r="R42" s="206">
        <f t="shared" si="20"/>
        <v>3.9809226240000011</v>
      </c>
      <c r="S42" s="206">
        <f t="shared" si="16"/>
        <v>3.8869689600000004</v>
      </c>
      <c r="T42" s="206">
        <f t="shared" si="17"/>
        <v>4.123636608</v>
      </c>
      <c r="U42" s="206">
        <v>4.0854307199999997</v>
      </c>
      <c r="V42" s="389">
        <f t="shared" si="4"/>
        <v>1.3467283200000004</v>
      </c>
      <c r="W42" s="382">
        <f t="shared" si="13"/>
        <v>2.3699434752000004</v>
      </c>
      <c r="X42" s="382">
        <f t="shared" si="14"/>
        <v>2.5756718400000005</v>
      </c>
      <c r="Y42" s="382">
        <f t="shared" si="9"/>
        <v>2.7835557120000001</v>
      </c>
      <c r="Z42" s="205">
        <v>1.3467283200000004</v>
      </c>
      <c r="AA42" s="205">
        <f t="shared" si="10"/>
        <v>1.4368273919999996</v>
      </c>
      <c r="AB42" s="433">
        <f t="shared" si="15"/>
        <v>1.2289435200000001</v>
      </c>
      <c r="AC42" s="433">
        <f t="shared" si="18"/>
        <v>1.0232151551999999</v>
      </c>
      <c r="AD42" s="205">
        <f t="shared" si="11"/>
        <v>3.8205888000000243E-2</v>
      </c>
      <c r="AE42" s="205">
        <f t="shared" si="12"/>
        <v>0.19846175999999938</v>
      </c>
      <c r="AF42" s="205">
        <f t="shared" si="19"/>
        <v>0.10450809599999866</v>
      </c>
      <c r="AG42" s="205"/>
      <c r="AH42" s="192">
        <f t="shared" si="5"/>
        <v>50.360949999999995</v>
      </c>
      <c r="AJ42" s="193">
        <v>25.4543</v>
      </c>
      <c r="AK42" s="193">
        <v>20.040600000000001</v>
      </c>
      <c r="AL42" s="193">
        <v>53.767499999999998</v>
      </c>
      <c r="AM42" s="193">
        <v>60.795099999999998</v>
      </c>
      <c r="AN42" s="192">
        <v>60.836599999999997</v>
      </c>
      <c r="AO42" s="192">
        <v>57.502699999999997</v>
      </c>
      <c r="AP42" s="193">
        <v>63.672600000000003</v>
      </c>
      <c r="AQ42" s="193">
        <v>60.818199999999997</v>
      </c>
      <c r="AR42" s="192">
        <f t="shared" si="6"/>
        <v>2.7387023999999998</v>
      </c>
    </row>
    <row r="43" spans="1:44">
      <c r="A43" s="193">
        <v>2005</v>
      </c>
      <c r="B43" s="205">
        <v>23.195599999999999</v>
      </c>
      <c r="C43" s="205">
        <v>3.2605</v>
      </c>
      <c r="D43" s="204">
        <f t="shared" si="0"/>
        <v>14.056545206849574</v>
      </c>
      <c r="E43" s="204">
        <f t="shared" si="1"/>
        <v>1.6072089599999999</v>
      </c>
      <c r="F43" s="192">
        <v>23.916799999999999</v>
      </c>
      <c r="G43" s="192">
        <v>1.6295999999999999</v>
      </c>
      <c r="H43" s="204">
        <f t="shared" si="2"/>
        <v>6.8136205512443135</v>
      </c>
      <c r="I43" s="204">
        <f t="shared" si="7"/>
        <v>2.8747824</v>
      </c>
      <c r="J43" s="205">
        <v>42.779499999999999</v>
      </c>
      <c r="K43" s="205">
        <v>8.8419000000000008</v>
      </c>
      <c r="L43" s="205">
        <f t="shared" si="3"/>
        <v>20.668544513142979</v>
      </c>
      <c r="M43" s="205">
        <f t="shared" si="8"/>
        <v>81.816103854545446</v>
      </c>
      <c r="N43" s="300">
        <v>2005</v>
      </c>
      <c r="O43" s="300">
        <v>2607.0887068800002</v>
      </c>
      <c r="P43" s="300"/>
      <c r="Q43" s="302">
        <v>2.8747824</v>
      </c>
      <c r="R43" s="206">
        <f t="shared" si="20"/>
        <v>4.0900785408000004</v>
      </c>
      <c r="S43" s="206">
        <f t="shared" si="16"/>
        <v>4.3183566719999993</v>
      </c>
      <c r="T43" s="206">
        <f t="shared" si="17"/>
        <v>5.1889098240000004</v>
      </c>
      <c r="U43" s="206">
        <v>2.8747824</v>
      </c>
      <c r="V43" s="389">
        <f t="shared" si="4"/>
        <v>1.6072089599999999</v>
      </c>
      <c r="W43" s="382">
        <f t="shared" si="13"/>
        <v>2.3837522688000004</v>
      </c>
      <c r="X43" s="382">
        <f t="shared" si="14"/>
        <v>2.4916852800000004</v>
      </c>
      <c r="Y43" s="382">
        <f t="shared" si="9"/>
        <v>2.5824503040000004</v>
      </c>
      <c r="Z43" s="205">
        <v>1.6072089599999999</v>
      </c>
      <c r="AA43" s="205">
        <f t="shared" si="10"/>
        <v>0.97524134400000051</v>
      </c>
      <c r="AB43" s="433">
        <f t="shared" si="15"/>
        <v>0.88447632000000054</v>
      </c>
      <c r="AC43" s="433">
        <f t="shared" si="18"/>
        <v>0.77654330880000044</v>
      </c>
      <c r="AD43" s="205">
        <f t="shared" si="11"/>
        <v>2.3141274240000005</v>
      </c>
      <c r="AE43" s="205">
        <f t="shared" si="12"/>
        <v>1.4435742719999993</v>
      </c>
      <c r="AF43" s="205">
        <f t="shared" si="19"/>
        <v>1.2152961408000005</v>
      </c>
      <c r="AG43" s="205"/>
      <c r="AH43" s="192">
        <f t="shared" si="5"/>
        <v>36.312837499999993</v>
      </c>
      <c r="AJ43" s="193">
        <v>23.195599999999999</v>
      </c>
      <c r="AK43" s="193">
        <v>23.916799999999999</v>
      </c>
      <c r="AL43" s="193">
        <v>38.118400000000001</v>
      </c>
      <c r="AM43" s="193">
        <v>42.779499999999999</v>
      </c>
      <c r="AN43" s="192">
        <v>44.892800000000001</v>
      </c>
      <c r="AO43" s="192">
        <v>38.839199999999998</v>
      </c>
      <c r="AP43" s="193">
        <v>40.197400000000002</v>
      </c>
      <c r="AQ43" s="193">
        <v>38.563000000000002</v>
      </c>
      <c r="AR43" s="192">
        <f t="shared" si="6"/>
        <v>1.2675734400000001</v>
      </c>
    </row>
    <row r="44" spans="1:44">
      <c r="A44" s="193">
        <v>2006</v>
      </c>
      <c r="B44" s="205">
        <v>41.513500000000001</v>
      </c>
      <c r="C44" s="205">
        <v>4.5956999999999999</v>
      </c>
      <c r="D44" s="204">
        <f t="shared" si="0"/>
        <v>11.070374697387596</v>
      </c>
      <c r="E44" s="204">
        <f t="shared" si="1"/>
        <v>2.3159472000000005</v>
      </c>
      <c r="F44" s="192">
        <v>34.463500000000003</v>
      </c>
      <c r="G44" s="192">
        <v>2.2654000000000001</v>
      </c>
      <c r="H44" s="204">
        <f t="shared" si="2"/>
        <v>6.5733312054782598</v>
      </c>
      <c r="I44" s="204">
        <f t="shared" si="7"/>
        <v>2.7360345600000002</v>
      </c>
      <c r="J44" s="205">
        <v>40.714799999999997</v>
      </c>
      <c r="K44" s="205">
        <v>1.8589</v>
      </c>
      <c r="L44" s="205">
        <f t="shared" si="3"/>
        <v>4.5656616267303294</v>
      </c>
      <c r="M44" s="205">
        <f t="shared" si="8"/>
        <v>27.114729599999972</v>
      </c>
      <c r="N44" s="300">
        <v>2006</v>
      </c>
      <c r="O44" s="300">
        <v>2708.1600000000003</v>
      </c>
      <c r="P44" s="300"/>
      <c r="Q44" s="302">
        <v>2.7360345600000002</v>
      </c>
      <c r="R44" s="206">
        <f t="shared" si="20"/>
        <v>4.1446331135999994</v>
      </c>
      <c r="S44" s="206">
        <f t="shared" si="16"/>
        <v>4.7541170880000001</v>
      </c>
      <c r="T44" s="206">
        <f t="shared" si="17"/>
        <v>5.1583714560000002</v>
      </c>
      <c r="U44" s="206">
        <v>2.7360345600000002</v>
      </c>
      <c r="V44" s="389">
        <f t="shared" si="4"/>
        <v>2.3159472000000005</v>
      </c>
      <c r="W44" s="382">
        <f t="shared" si="13"/>
        <v>2.3790783744000001</v>
      </c>
      <c r="X44" s="382">
        <f t="shared" si="14"/>
        <v>2.4190004159999998</v>
      </c>
      <c r="Y44" s="382">
        <f t="shared" si="9"/>
        <v>2.2469368319999998</v>
      </c>
      <c r="Z44" s="205">
        <v>2.3159472000000005</v>
      </c>
      <c r="AA44" s="205">
        <f t="shared" si="10"/>
        <v>6.901036800000071E-2</v>
      </c>
      <c r="AB44" s="433">
        <f t="shared" si="15"/>
        <v>0.10305321599999928</v>
      </c>
      <c r="AC44" s="433">
        <f t="shared" si="18"/>
        <v>6.3131174399999601E-2</v>
      </c>
      <c r="AD44" s="205">
        <f t="shared" si="11"/>
        <v>2.422336896</v>
      </c>
      <c r="AE44" s="205">
        <f t="shared" si="12"/>
        <v>2.0180825279999999</v>
      </c>
      <c r="AF44" s="205">
        <f t="shared" si="19"/>
        <v>1.4085985535999992</v>
      </c>
      <c r="AG44" s="205"/>
      <c r="AH44" s="192">
        <f t="shared" si="5"/>
        <v>40.552462499999997</v>
      </c>
      <c r="AJ44" s="193">
        <v>41.513500000000001</v>
      </c>
      <c r="AK44" s="193">
        <v>34.463500000000003</v>
      </c>
      <c r="AL44" s="193">
        <v>33.829000000000001</v>
      </c>
      <c r="AM44" s="193">
        <v>40.714799999999997</v>
      </c>
      <c r="AN44" s="192">
        <v>53.106499999999997</v>
      </c>
      <c r="AO44" s="192">
        <v>36.683799999999998</v>
      </c>
      <c r="AP44" s="193">
        <v>40.484299999999998</v>
      </c>
      <c r="AQ44" s="193">
        <v>43.624299999999998</v>
      </c>
      <c r="AR44" s="192">
        <f t="shared" si="6"/>
        <v>0.42008735999999963</v>
      </c>
    </row>
    <row r="45" spans="1:44">
      <c r="A45" s="193">
        <v>2007</v>
      </c>
      <c r="B45" s="205">
        <v>36.642499999999998</v>
      </c>
      <c r="C45" s="205">
        <v>6.2176999999999998</v>
      </c>
      <c r="D45" s="204">
        <f t="shared" si="0"/>
        <v>16.968547451729549</v>
      </c>
      <c r="E45" s="204">
        <f t="shared" si="1"/>
        <v>2.6026560000000001</v>
      </c>
      <c r="F45" s="192">
        <v>38.729999999999997</v>
      </c>
      <c r="G45" s="192">
        <v>6.9480000000000004</v>
      </c>
      <c r="H45" s="204">
        <f t="shared" si="2"/>
        <v>17.939581719597214</v>
      </c>
      <c r="I45" s="204">
        <f t="shared" si="7"/>
        <v>3.3808320000000007</v>
      </c>
      <c r="J45" s="205">
        <v>50.31</v>
      </c>
      <c r="K45" s="205"/>
      <c r="L45" s="205"/>
      <c r="M45" s="205">
        <f t="shared" si="8"/>
        <v>50.227723636363677</v>
      </c>
      <c r="N45" s="300">
        <v>2007</v>
      </c>
      <c r="O45" s="300">
        <v>2842.5600000000004</v>
      </c>
      <c r="P45" s="300"/>
      <c r="Q45" s="302">
        <v>3.3808320000000007</v>
      </c>
      <c r="R45" s="206">
        <f t="shared" si="20"/>
        <v>4.4599419647999996</v>
      </c>
      <c r="S45" s="206">
        <f t="shared" si="16"/>
        <v>4.68958896</v>
      </c>
      <c r="T45" s="206">
        <f t="shared" si="17"/>
        <v>3.8784990719999994</v>
      </c>
      <c r="U45" s="206">
        <v>3.3808320000000007</v>
      </c>
      <c r="V45" s="389">
        <f t="shared" si="4"/>
        <v>2.6026560000000001</v>
      </c>
      <c r="W45" s="382">
        <f t="shared" si="13"/>
        <v>2.4910276607999999</v>
      </c>
      <c r="X45" s="382">
        <f t="shared" si="14"/>
        <v>2.3799867840000002</v>
      </c>
      <c r="Y45" s="382">
        <f t="shared" si="9"/>
        <v>2.107953792</v>
      </c>
      <c r="Z45" s="205">
        <v>2.6026560000000001</v>
      </c>
      <c r="AA45" s="205">
        <f t="shared" si="10"/>
        <v>0.49470220800000009</v>
      </c>
      <c r="AB45" s="433">
        <f t="shared" si="15"/>
        <v>0.22266921599999989</v>
      </c>
      <c r="AC45" s="433">
        <f t="shared" si="18"/>
        <v>0.11162833920000015</v>
      </c>
      <c r="AD45" s="205">
        <f t="shared" si="11"/>
        <v>0.49766707199999871</v>
      </c>
      <c r="AE45" s="205">
        <f t="shared" si="12"/>
        <v>1.3087569599999993</v>
      </c>
      <c r="AF45" s="205">
        <f t="shared" si="19"/>
        <v>1.0791099647999989</v>
      </c>
      <c r="AG45" s="205"/>
      <c r="AH45" s="192">
        <f t="shared" si="5"/>
        <v>43.056249999999999</v>
      </c>
      <c r="AJ45" s="193">
        <v>36.642499999999998</v>
      </c>
      <c r="AK45" s="193">
        <v>38.729999999999997</v>
      </c>
      <c r="AL45" s="193">
        <v>46.542499999999997</v>
      </c>
      <c r="AM45" s="193">
        <v>50.31</v>
      </c>
      <c r="AN45" s="192"/>
      <c r="AO45" s="192"/>
      <c r="AR45" s="192">
        <f t="shared" si="6"/>
        <v>0.77817600000000042</v>
      </c>
    </row>
    <row r="46" spans="1:44">
      <c r="A46" s="193">
        <v>2008</v>
      </c>
      <c r="B46" s="205">
        <v>38.476700000000001</v>
      </c>
      <c r="C46" s="205">
        <v>2.3651</v>
      </c>
      <c r="D46" s="204">
        <f t="shared" si="0"/>
        <v>6.1468369168873629</v>
      </c>
      <c r="E46" s="204">
        <f t="shared" si="1"/>
        <v>2.8413907200000001</v>
      </c>
      <c r="F46" s="192">
        <v>42.282600000000002</v>
      </c>
      <c r="G46" s="192">
        <v>7.8871000000000002</v>
      </c>
      <c r="H46" s="204">
        <f t="shared" si="2"/>
        <v>18.653299465974182</v>
      </c>
      <c r="I46" s="204">
        <f t="shared" si="7"/>
        <v>5.9354198400000007</v>
      </c>
      <c r="J46" s="205">
        <v>88.324700000000007</v>
      </c>
      <c r="K46" s="205">
        <v>1.7605</v>
      </c>
      <c r="L46" s="205">
        <f t="shared" ref="L46:L54" si="21">(K46/J46)*100</f>
        <v>1.9932136763555379</v>
      </c>
      <c r="M46" s="205">
        <f t="shared" si="8"/>
        <v>199.7055159272727</v>
      </c>
      <c r="N46" s="300">
        <v>2008</v>
      </c>
      <c r="O46" s="300">
        <v>5833.6320000000005</v>
      </c>
      <c r="P46" s="300"/>
      <c r="Q46" s="302">
        <v>5.9354198400000007</v>
      </c>
      <c r="R46" s="206">
        <f t="shared" si="20"/>
        <v>4.5630708480000006</v>
      </c>
      <c r="S46" s="206">
        <f t="shared" si="16"/>
        <v>3.9231239040000001</v>
      </c>
      <c r="T46" s="206">
        <f t="shared" si="17"/>
        <v>3.5966595840000002</v>
      </c>
      <c r="U46" s="206">
        <v>5.9354198400000007</v>
      </c>
      <c r="V46" s="389">
        <f t="shared" si="4"/>
        <v>2.8413907200000001</v>
      </c>
      <c r="W46" s="382">
        <f t="shared" si="13"/>
        <v>2.5286268672000003</v>
      </c>
      <c r="X46" s="382">
        <f t="shared" si="14"/>
        <v>2.3617621440000005</v>
      </c>
      <c r="Y46" s="382">
        <f t="shared" si="9"/>
        <v>2.6103248640000003</v>
      </c>
      <c r="Z46" s="205">
        <v>2.8413907200000001</v>
      </c>
      <c r="AA46" s="205">
        <f t="shared" si="10"/>
        <v>0.23106585599999985</v>
      </c>
      <c r="AB46" s="433">
        <f t="shared" si="15"/>
        <v>0.47962857599999964</v>
      </c>
      <c r="AC46" s="433">
        <f t="shared" si="18"/>
        <v>0.31276385279999985</v>
      </c>
      <c r="AD46" s="205">
        <f t="shared" si="11"/>
        <v>2.3387602560000005</v>
      </c>
      <c r="AE46" s="205">
        <f t="shared" si="12"/>
        <v>2.0122959360000006</v>
      </c>
      <c r="AF46" s="205">
        <f t="shared" si="19"/>
        <v>1.372348992</v>
      </c>
      <c r="AG46" s="205"/>
      <c r="AH46" s="192">
        <f t="shared" si="5"/>
        <v>72.396050000000002</v>
      </c>
      <c r="AJ46" s="193">
        <v>38.476700000000001</v>
      </c>
      <c r="AK46" s="193">
        <v>42.282600000000002</v>
      </c>
      <c r="AL46" s="193">
        <v>81.781800000000004</v>
      </c>
      <c r="AM46" s="193">
        <v>88.324700000000007</v>
      </c>
      <c r="AN46" s="192">
        <v>76.689099999999996</v>
      </c>
      <c r="AO46" s="192">
        <v>84.468299999999999</v>
      </c>
      <c r="AP46" s="193">
        <v>84.163200000000003</v>
      </c>
      <c r="AQ46" s="193">
        <v>82.981999999999999</v>
      </c>
      <c r="AR46" s="192">
        <f t="shared" si="6"/>
        <v>3.0940291200000005</v>
      </c>
    </row>
    <row r="47" spans="1:44">
      <c r="A47" s="193">
        <v>2009</v>
      </c>
      <c r="B47" s="205">
        <v>23.475000000000001</v>
      </c>
      <c r="C47" s="205">
        <v>2.1659000000000002</v>
      </c>
      <c r="D47" s="204">
        <f t="shared" si="0"/>
        <v>9.2264110756123543</v>
      </c>
      <c r="E47" s="204">
        <f t="shared" si="1"/>
        <v>1.5550080000000002</v>
      </c>
      <c r="F47" s="192">
        <v>23.14</v>
      </c>
      <c r="G47" s="192">
        <v>2.4523999999999999</v>
      </c>
      <c r="H47" s="204">
        <f t="shared" si="2"/>
        <v>10.598098530682799</v>
      </c>
      <c r="I47" s="204">
        <f t="shared" si="7"/>
        <v>4.9079519999999999</v>
      </c>
      <c r="J47" s="205">
        <v>73.034999999999997</v>
      </c>
      <c r="K47" s="205">
        <v>8.0040999999999993</v>
      </c>
      <c r="L47" s="205">
        <f t="shared" si="21"/>
        <v>10.959266105291983</v>
      </c>
      <c r="M47" s="205">
        <f t="shared" si="8"/>
        <v>216.41729454545452</v>
      </c>
      <c r="N47" s="300">
        <v>2009</v>
      </c>
      <c r="O47" s="300">
        <v>3848.7120000000009</v>
      </c>
      <c r="P47" s="300"/>
      <c r="Q47" s="302">
        <v>4.9079519999999999</v>
      </c>
      <c r="R47" s="206">
        <f t="shared" si="20"/>
        <v>4.5629998848</v>
      </c>
      <c r="S47" s="206">
        <f t="shared" si="16"/>
        <v>4.4781206400000002</v>
      </c>
      <c r="T47" s="206">
        <f t="shared" si="17"/>
        <v>4.8209145600000003</v>
      </c>
      <c r="U47" s="206">
        <v>4.9079519999999999</v>
      </c>
      <c r="V47" s="389">
        <f t="shared" si="4"/>
        <v>1.5550080000000002</v>
      </c>
      <c r="W47" s="382">
        <f t="shared" si="13"/>
        <v>2.5713434880000006</v>
      </c>
      <c r="X47" s="382">
        <f t="shared" si="14"/>
        <v>2.8101608640000002</v>
      </c>
      <c r="Y47" s="382">
        <f t="shared" si="9"/>
        <v>3.1039975680000005</v>
      </c>
      <c r="Z47" s="205">
        <v>1.5550080000000002</v>
      </c>
      <c r="AA47" s="205">
        <f t="shared" si="10"/>
        <v>1.5489895680000003</v>
      </c>
      <c r="AB47" s="433">
        <f t="shared" si="15"/>
        <v>1.255152864</v>
      </c>
      <c r="AC47" s="433">
        <f t="shared" si="18"/>
        <v>1.0163354880000004</v>
      </c>
      <c r="AD47" s="205">
        <f t="shared" si="11"/>
        <v>8.7037439999999577E-2</v>
      </c>
      <c r="AE47" s="205">
        <f t="shared" si="12"/>
        <v>0.42983135999999966</v>
      </c>
      <c r="AF47" s="205">
        <f t="shared" si="19"/>
        <v>0.34495211519999991</v>
      </c>
      <c r="AG47" s="205"/>
      <c r="AH47" s="192">
        <f t="shared" si="5"/>
        <v>44.367499999999993</v>
      </c>
      <c r="AJ47" s="193">
        <v>23.475000000000001</v>
      </c>
      <c r="AK47" s="193">
        <v>23.14</v>
      </c>
      <c r="AL47" s="193">
        <v>43.51</v>
      </c>
      <c r="AM47" s="193">
        <v>73.034999999999997</v>
      </c>
      <c r="AN47" s="192">
        <v>44.082500000000003</v>
      </c>
      <c r="AO47" s="192">
        <v>51.094999999999999</v>
      </c>
      <c r="AP47" s="193">
        <v>52.337499999999999</v>
      </c>
      <c r="AQ47" s="193">
        <v>44.265000000000001</v>
      </c>
      <c r="AR47" s="192">
        <f t="shared" si="6"/>
        <v>3.3529439999999999</v>
      </c>
    </row>
    <row r="48" spans="1:44">
      <c r="A48" s="193">
        <v>2010</v>
      </c>
      <c r="B48" s="205">
        <v>13.6972</v>
      </c>
      <c r="C48" s="205">
        <v>3.6059000000000001</v>
      </c>
      <c r="D48" s="204">
        <f t="shared" si="0"/>
        <v>26.325818415442569</v>
      </c>
      <c r="E48" s="204">
        <f t="shared" si="1"/>
        <v>0.87497760000000002</v>
      </c>
      <c r="F48" s="192">
        <v>13.0205</v>
      </c>
      <c r="G48" s="192">
        <v>2.6366000000000001</v>
      </c>
      <c r="H48" s="204">
        <f t="shared" si="2"/>
        <v>20.249606389923581</v>
      </c>
      <c r="I48" s="204">
        <f t="shared" si="7"/>
        <v>2.1051744000000001</v>
      </c>
      <c r="J48" s="205">
        <v>31.327000000000002</v>
      </c>
      <c r="K48" s="205">
        <v>1.4790000000000001</v>
      </c>
      <c r="L48" s="205">
        <f t="shared" si="21"/>
        <v>4.7211670444025922</v>
      </c>
      <c r="M48" s="205">
        <f t="shared" si="8"/>
        <v>79.403611636363649</v>
      </c>
      <c r="N48" s="300">
        <v>2010</v>
      </c>
      <c r="O48" s="300">
        <v>1917.2160000000003</v>
      </c>
      <c r="P48" s="300"/>
      <c r="Q48" s="302">
        <v>2.1051744000000001</v>
      </c>
      <c r="R48" s="206">
        <f t="shared" si="20"/>
        <v>4.7604049920000007</v>
      </c>
      <c r="S48" s="206">
        <f t="shared" si="16"/>
        <v>5.0880715200000006</v>
      </c>
      <c r="T48" s="206">
        <f t="shared" si="17"/>
        <v>5.689681536000001</v>
      </c>
      <c r="U48" s="206">
        <v>2.1051744000000001</v>
      </c>
      <c r="V48" s="389">
        <f t="shared" si="4"/>
        <v>0.87497760000000002</v>
      </c>
      <c r="W48" s="382">
        <f t="shared" si="13"/>
        <v>2.6213306111999999</v>
      </c>
      <c r="X48" s="382">
        <f t="shared" si="14"/>
        <v>2.7945005760000003</v>
      </c>
      <c r="Y48" s="382">
        <f t="shared" si="9"/>
        <v>2.7996218879999999</v>
      </c>
      <c r="Z48" s="205">
        <v>0.87497760000000002</v>
      </c>
      <c r="AA48" s="205">
        <f t="shared" si="10"/>
        <v>1.9246442879999999</v>
      </c>
      <c r="AB48" s="433">
        <f t="shared" si="15"/>
        <v>1.9195229760000003</v>
      </c>
      <c r="AC48" s="433">
        <f t="shared" si="18"/>
        <v>1.7463530111999999</v>
      </c>
      <c r="AD48" s="205">
        <f t="shared" si="11"/>
        <v>3.5845071360000009</v>
      </c>
      <c r="AE48" s="205">
        <f t="shared" si="12"/>
        <v>2.9828971200000005</v>
      </c>
      <c r="AF48" s="205">
        <f t="shared" si="19"/>
        <v>2.6552305920000006</v>
      </c>
      <c r="AG48" s="205"/>
      <c r="AH48" s="192">
        <f t="shared" si="5"/>
        <v>22.329787499999998</v>
      </c>
      <c r="AJ48" s="193">
        <v>13.6972</v>
      </c>
      <c r="AK48" s="193">
        <v>13.0205</v>
      </c>
      <c r="AL48" s="193">
        <v>23.463000000000001</v>
      </c>
      <c r="AM48" s="193">
        <v>31.327000000000002</v>
      </c>
      <c r="AN48" s="192">
        <v>24.700099999999999</v>
      </c>
      <c r="AO48" s="192">
        <v>24.4406</v>
      </c>
      <c r="AP48" s="193">
        <v>24.817799999999998</v>
      </c>
      <c r="AQ48" s="193">
        <v>23.1721</v>
      </c>
      <c r="AR48" s="192">
        <f t="shared" si="6"/>
        <v>1.2301967999999999</v>
      </c>
    </row>
    <row r="49" spans="1:44">
      <c r="A49" s="193">
        <v>2011</v>
      </c>
      <c r="B49" s="205">
        <v>29.272500000000001</v>
      </c>
      <c r="C49" s="205">
        <v>3.1888999999999998</v>
      </c>
      <c r="D49" s="204">
        <f t="shared" si="0"/>
        <v>10.893842343496454</v>
      </c>
      <c r="E49" s="204">
        <f t="shared" si="1"/>
        <v>1.8490080000000002</v>
      </c>
      <c r="F49" s="192">
        <v>27.515000000000001</v>
      </c>
      <c r="G49" s="192">
        <v>3.4024000000000001</v>
      </c>
      <c r="H49" s="204">
        <f t="shared" si="2"/>
        <v>12.365618753407233</v>
      </c>
      <c r="I49" s="204">
        <f t="shared" si="7"/>
        <v>3.0033360000000009</v>
      </c>
      <c r="J49" s="205">
        <v>44.692500000000003</v>
      </c>
      <c r="K49" s="205">
        <v>8.5356000000000005</v>
      </c>
      <c r="L49" s="205">
        <f t="shared" si="21"/>
        <v>19.098506460815575</v>
      </c>
      <c r="M49" s="205">
        <f t="shared" si="8"/>
        <v>74.506625454545471</v>
      </c>
      <c r="N49" s="300">
        <v>2011</v>
      </c>
      <c r="O49" s="300">
        <v>2717.5679999999998</v>
      </c>
      <c r="P49" s="300"/>
      <c r="Q49" s="302">
        <v>3.0033360000000009</v>
      </c>
      <c r="R49" s="206">
        <f t="shared" si="20"/>
        <v>4.5756990719999999</v>
      </c>
      <c r="S49" s="206">
        <f t="shared" si="16"/>
        <v>4.8988134719999996</v>
      </c>
      <c r="T49" s="206">
        <f t="shared" si="17"/>
        <v>5.1794184959999994</v>
      </c>
      <c r="U49" s="206">
        <v>3.0033360000000009</v>
      </c>
      <c r="V49" s="389">
        <f t="shared" si="4"/>
        <v>1.8490080000000002</v>
      </c>
      <c r="W49" s="382">
        <f t="shared" si="13"/>
        <v>2.4455950848000003</v>
      </c>
      <c r="X49" s="382">
        <f t="shared" si="14"/>
        <v>2.3622096959999999</v>
      </c>
      <c r="Y49" s="382">
        <f t="shared" si="9"/>
        <v>2.1085505280000003</v>
      </c>
      <c r="Z49" s="205">
        <v>1.8490080000000002</v>
      </c>
      <c r="AA49" s="205">
        <f t="shared" si="10"/>
        <v>0.25954252800000011</v>
      </c>
      <c r="AB49" s="433">
        <f t="shared" si="15"/>
        <v>0.51320169599999965</v>
      </c>
      <c r="AC49" s="433">
        <f t="shared" si="18"/>
        <v>0.59658708480000011</v>
      </c>
      <c r="AD49" s="205">
        <f t="shared" si="11"/>
        <v>2.1760824959999985</v>
      </c>
      <c r="AE49" s="205">
        <f t="shared" si="12"/>
        <v>1.8954774719999987</v>
      </c>
      <c r="AF49" s="205">
        <f t="shared" si="19"/>
        <v>1.572363071999999</v>
      </c>
      <c r="AG49" s="205"/>
      <c r="AH49" s="192">
        <f t="shared" si="5"/>
        <v>38.307812499999997</v>
      </c>
      <c r="AJ49" s="193">
        <v>29.272500000000001</v>
      </c>
      <c r="AK49" s="193">
        <v>27.515000000000001</v>
      </c>
      <c r="AL49" s="193">
        <v>35.262500000000003</v>
      </c>
      <c r="AM49" s="193">
        <v>44.692500000000003</v>
      </c>
      <c r="AN49" s="192">
        <v>45.12</v>
      </c>
      <c r="AO49" s="192">
        <v>39.8825</v>
      </c>
      <c r="AP49" s="193">
        <v>40.122500000000002</v>
      </c>
      <c r="AQ49" s="193">
        <v>44.594999999999999</v>
      </c>
      <c r="AR49" s="192">
        <f t="shared" si="6"/>
        <v>1.1543280000000002</v>
      </c>
    </row>
    <row r="50" spans="1:44">
      <c r="A50" s="193">
        <v>2012</v>
      </c>
      <c r="B50" s="205">
        <v>25.815000000000001</v>
      </c>
      <c r="C50" s="205">
        <v>2.9203000000000001</v>
      </c>
      <c r="D50" s="204">
        <f t="shared" si="0"/>
        <v>11.312415262444315</v>
      </c>
      <c r="E50" s="204">
        <f t="shared" si="1"/>
        <v>1.8194400000000004</v>
      </c>
      <c r="F50" s="192">
        <v>27.074999999999999</v>
      </c>
      <c r="G50" s="192">
        <v>6.0804</v>
      </c>
      <c r="H50" s="204">
        <f t="shared" si="2"/>
        <v>22.457617728531858</v>
      </c>
      <c r="I50" s="204">
        <f t="shared" si="7"/>
        <v>4.1143200000000002</v>
      </c>
      <c r="J50" s="205">
        <v>61.225000000000001</v>
      </c>
      <c r="K50" s="205">
        <v>3.1434000000000002</v>
      </c>
      <c r="L50" s="205">
        <f t="shared" si="21"/>
        <v>5.1341772151898741</v>
      </c>
      <c r="M50" s="205">
        <f t="shared" si="8"/>
        <v>148.12407272727273</v>
      </c>
      <c r="N50" s="300">
        <v>2012</v>
      </c>
      <c r="O50" s="300">
        <v>4075.6800000000003</v>
      </c>
      <c r="P50" s="300"/>
      <c r="Q50" s="302">
        <v>4.1143200000000002</v>
      </c>
      <c r="R50" s="206">
        <f t="shared" si="20"/>
        <v>4.6398514176000001</v>
      </c>
      <c r="S50" s="206">
        <f t="shared" si="16"/>
        <v>4.7855646719999996</v>
      </c>
      <c r="T50" s="206">
        <f t="shared" si="17"/>
        <v>4.0065849600000005</v>
      </c>
      <c r="U50" s="206">
        <v>4.1143200000000002</v>
      </c>
      <c r="V50" s="389">
        <f t="shared" si="4"/>
        <v>1.8194400000000004</v>
      </c>
      <c r="W50" s="382">
        <f t="shared" si="13"/>
        <v>2.3335296768</v>
      </c>
      <c r="X50" s="382">
        <f t="shared" si="14"/>
        <v>2.1361152960000003</v>
      </c>
      <c r="Y50" s="382">
        <f t="shared" si="9"/>
        <v>1.71159744</v>
      </c>
      <c r="Z50" s="205">
        <v>1.8194400000000004</v>
      </c>
      <c r="AA50" s="205">
        <f t="shared" si="10"/>
        <v>0.10784256000000036</v>
      </c>
      <c r="AB50" s="433">
        <f t="shared" si="15"/>
        <v>0.31667529599999988</v>
      </c>
      <c r="AC50" s="433">
        <f t="shared" si="18"/>
        <v>0.51408967679999962</v>
      </c>
      <c r="AD50" s="205">
        <f t="shared" si="11"/>
        <v>0.10773503999999967</v>
      </c>
      <c r="AE50" s="205">
        <f t="shared" si="12"/>
        <v>0.67124467199999938</v>
      </c>
      <c r="AF50" s="205">
        <f t="shared" si="19"/>
        <v>0.52553141759999988</v>
      </c>
      <c r="AG50" s="205"/>
      <c r="AH50" s="192">
        <f t="shared" si="5"/>
        <v>49.519374999999997</v>
      </c>
      <c r="AJ50" s="193">
        <v>25.815000000000001</v>
      </c>
      <c r="AK50" s="193">
        <v>27.074999999999999</v>
      </c>
      <c r="AL50" s="193">
        <v>55.384999999999998</v>
      </c>
      <c r="AM50" s="193">
        <v>61.225000000000001</v>
      </c>
      <c r="AN50" s="192">
        <v>52.637500000000003</v>
      </c>
      <c r="AO50" s="192">
        <v>55.13</v>
      </c>
      <c r="AP50" s="193">
        <v>61.352499999999999</v>
      </c>
      <c r="AQ50" s="193">
        <v>57.534999999999997</v>
      </c>
      <c r="AR50" s="192">
        <f t="shared" si="6"/>
        <v>2.2948800000000005</v>
      </c>
    </row>
    <row r="51" spans="1:44">
      <c r="A51" s="193">
        <v>2013</v>
      </c>
      <c r="B51" s="205">
        <v>24.141100000000002</v>
      </c>
      <c r="C51" s="205">
        <v>3.3068</v>
      </c>
      <c r="D51" s="204">
        <f t="shared" si="0"/>
        <v>13.69780167432304</v>
      </c>
      <c r="E51" s="204">
        <f t="shared" si="1"/>
        <v>1.5462854400000003</v>
      </c>
      <c r="F51" s="192">
        <v>23.010200000000001</v>
      </c>
      <c r="G51" s="192">
        <v>5.6261999999999999</v>
      </c>
      <c r="H51" s="204">
        <f t="shared" si="2"/>
        <v>24.450895689737592</v>
      </c>
      <c r="I51" s="204">
        <f t="shared" si="7"/>
        <v>2.6802988799999996</v>
      </c>
      <c r="J51" s="205">
        <v>39.885399999999997</v>
      </c>
      <c r="K51" s="205">
        <v>0.37709999999999999</v>
      </c>
      <c r="L51" s="205">
        <f t="shared" si="21"/>
        <v>0.94545873928806035</v>
      </c>
      <c r="M51" s="205">
        <f t="shared" si="8"/>
        <v>73.195412945454493</v>
      </c>
      <c r="N51" s="300">
        <v>2013</v>
      </c>
      <c r="O51" s="300">
        <v>2560.3200000000002</v>
      </c>
      <c r="P51" s="300"/>
      <c r="Q51" s="302">
        <v>2.6802988799999996</v>
      </c>
      <c r="R51" s="206">
        <f t="shared" si="20"/>
        <v>4.8158885375999994</v>
      </c>
      <c r="S51" s="206">
        <f t="shared" si="16"/>
        <v>4.2392347199999998</v>
      </c>
      <c r="T51" s="206">
        <f t="shared" si="17"/>
        <v>3.6891321600000002</v>
      </c>
      <c r="U51" s="206">
        <v>2.6802988799999996</v>
      </c>
      <c r="V51" s="389">
        <f t="shared" si="4"/>
        <v>1.5462854400000003</v>
      </c>
      <c r="W51" s="382">
        <f t="shared" si="13"/>
        <v>2.1455578368000001</v>
      </c>
      <c r="X51" s="382">
        <f t="shared" si="14"/>
        <v>1.8295300800000001</v>
      </c>
      <c r="Y51" s="382">
        <f t="shared" si="9"/>
        <v>1.8173702400000002</v>
      </c>
      <c r="Z51" s="205">
        <v>1.5462854400000003</v>
      </c>
      <c r="AA51" s="205">
        <f t="shared" si="10"/>
        <v>0.2710847999999999</v>
      </c>
      <c r="AB51" s="433">
        <f t="shared" si="15"/>
        <v>0.28324463999999971</v>
      </c>
      <c r="AC51" s="433">
        <f t="shared" si="18"/>
        <v>0.59927239679999977</v>
      </c>
      <c r="AD51" s="205">
        <f t="shared" si="11"/>
        <v>1.0088332800000006</v>
      </c>
      <c r="AE51" s="205">
        <f t="shared" si="12"/>
        <v>1.5589358400000002</v>
      </c>
      <c r="AF51" s="205">
        <f t="shared" si="19"/>
        <v>2.1355896575999997</v>
      </c>
      <c r="AG51" s="205"/>
      <c r="AH51" s="192">
        <f t="shared" si="5"/>
        <v>35.058662499999997</v>
      </c>
      <c r="AJ51" s="193">
        <v>24.141100000000002</v>
      </c>
      <c r="AK51" s="193">
        <v>23.010200000000001</v>
      </c>
      <c r="AL51" s="193">
        <v>40.056699999999999</v>
      </c>
      <c r="AM51" s="193">
        <v>39.885399999999997</v>
      </c>
      <c r="AN51" s="192">
        <v>34.9514</v>
      </c>
      <c r="AO51" s="192">
        <v>37.914999999999999</v>
      </c>
      <c r="AP51" s="193">
        <v>41.790199999999999</v>
      </c>
      <c r="AQ51" s="193">
        <v>38.719299999999997</v>
      </c>
      <c r="AR51" s="192">
        <f t="shared" si="6"/>
        <v>1.1340134399999997</v>
      </c>
    </row>
    <row r="52" spans="1:44">
      <c r="A52" s="193">
        <v>2014</v>
      </c>
      <c r="B52" s="205">
        <v>30.650200000000002</v>
      </c>
      <c r="C52" s="205">
        <v>2.1576</v>
      </c>
      <c r="D52" s="204">
        <f t="shared" si="0"/>
        <v>7.0394320428577943</v>
      </c>
      <c r="E52" s="204">
        <f t="shared" si="1"/>
        <v>2.0024323200000005</v>
      </c>
      <c r="F52" s="192">
        <v>29.798100000000002</v>
      </c>
      <c r="G52" s="192">
        <v>5.4904000000000002</v>
      </c>
      <c r="H52" s="204">
        <f t="shared" si="2"/>
        <v>18.425335843560493</v>
      </c>
      <c r="I52" s="204">
        <f t="shared" si="7"/>
        <v>1.89751968</v>
      </c>
      <c r="J52" s="205">
        <v>28.236899999999999</v>
      </c>
      <c r="K52" s="205">
        <v>2.9346999999999999</v>
      </c>
      <c r="L52" s="205">
        <f t="shared" si="21"/>
        <v>10.393138056939678</v>
      </c>
      <c r="M52" s="205">
        <f t="shared" si="8"/>
        <v>0</v>
      </c>
      <c r="N52" s="300">
        <v>2014</v>
      </c>
      <c r="O52" s="300">
        <v>1833.2160000000003</v>
      </c>
      <c r="P52" s="300"/>
      <c r="Q52" s="302">
        <v>1.89751968</v>
      </c>
      <c r="R52" s="206">
        <f t="shared" si="20"/>
        <v>4.0346595071999998</v>
      </c>
      <c r="S52" s="206">
        <f t="shared" si="16"/>
        <v>3.5709387840000004</v>
      </c>
      <c r="T52" s="206">
        <f t="shared" si="17"/>
        <v>3.9191819520000002</v>
      </c>
      <c r="U52" s="206">
        <v>1.89751968</v>
      </c>
      <c r="V52" s="389">
        <f t="shared" si="4"/>
        <v>2.0024323200000005</v>
      </c>
      <c r="W52" s="382">
        <f t="shared" si="13"/>
        <v>1.8347325696000001</v>
      </c>
      <c r="X52" s="382">
        <f t="shared" si="14"/>
        <v>1.8269133120000003</v>
      </c>
      <c r="Y52" s="382">
        <f t="shared" si="9"/>
        <v>2.0858933760000005</v>
      </c>
      <c r="Z52" s="205">
        <v>2.0024323200000005</v>
      </c>
      <c r="AA52" s="205">
        <f t="shared" si="10"/>
        <v>8.3461055999999978E-2</v>
      </c>
      <c r="AB52" s="433">
        <f t="shared" si="15"/>
        <v>0.1755190080000002</v>
      </c>
      <c r="AC52" s="433">
        <f t="shared" si="18"/>
        <v>0.1676997504000004</v>
      </c>
      <c r="AD52" s="205">
        <f t="shared" si="11"/>
        <v>2.0216622720000004</v>
      </c>
      <c r="AE52" s="205">
        <f t="shared" si="12"/>
        <v>1.6734191040000004</v>
      </c>
      <c r="AF52" s="205">
        <f t="shared" si="19"/>
        <v>2.1371398271999995</v>
      </c>
      <c r="AG52" s="205"/>
      <c r="AH52" s="192">
        <f t="shared" si="5"/>
        <v>28.865687500000007</v>
      </c>
      <c r="AJ52" s="193">
        <v>30.650200000000002</v>
      </c>
      <c r="AK52" s="193">
        <v>29.798100000000002</v>
      </c>
      <c r="AL52" s="193">
        <v>25.885300000000001</v>
      </c>
      <c r="AM52" s="193">
        <v>28.236899999999999</v>
      </c>
      <c r="AN52" s="192">
        <v>26.581800000000001</v>
      </c>
      <c r="AO52" s="192">
        <v>28.628799999999998</v>
      </c>
      <c r="AP52" s="193">
        <v>29.2912</v>
      </c>
      <c r="AQ52" s="193">
        <v>31.853200000000001</v>
      </c>
      <c r="AR52" s="192">
        <f t="shared" si="6"/>
        <v>0</v>
      </c>
    </row>
    <row r="53" spans="1:44">
      <c r="A53" s="193">
        <v>2015</v>
      </c>
      <c r="B53" s="205">
        <v>21.392499999999998</v>
      </c>
      <c r="C53" s="205">
        <v>5.0735999999999999</v>
      </c>
      <c r="D53" s="204">
        <f t="shared" si="0"/>
        <v>23.716723150636906</v>
      </c>
      <c r="E53" s="204">
        <f t="shared" si="1"/>
        <v>1.9162080000000004</v>
      </c>
      <c r="F53" s="192">
        <v>28.515000000000001</v>
      </c>
      <c r="G53" s="192">
        <v>12.880599999999999</v>
      </c>
      <c r="H53" s="204">
        <f t="shared" si="2"/>
        <v>45.171313343854109</v>
      </c>
      <c r="I53" s="204">
        <f t="shared" si="7"/>
        <v>2.6943839999999999</v>
      </c>
      <c r="J53" s="205">
        <v>40.094999999999999</v>
      </c>
      <c r="K53" s="205">
        <v>6.7748999999999997</v>
      </c>
      <c r="L53" s="205">
        <f t="shared" si="21"/>
        <v>16.897119341563783</v>
      </c>
      <c r="M53" s="205">
        <f t="shared" si="8"/>
        <v>50.227723636363613</v>
      </c>
      <c r="N53" s="300">
        <v>2015</v>
      </c>
      <c r="O53" s="300">
        <v>2905.7280000000005</v>
      </c>
      <c r="P53" s="300"/>
      <c r="Q53" s="302">
        <v>2.6943839999999999</v>
      </c>
      <c r="R53" s="206">
        <f t="shared" si="20"/>
        <v>3.3121557504000001</v>
      </c>
      <c r="S53" s="206">
        <f t="shared" si="16"/>
        <v>3.5086423680000003</v>
      </c>
      <c r="T53" s="206">
        <f t="shared" si="17"/>
        <v>3.4768554239999996</v>
      </c>
      <c r="U53" s="206">
        <v>2.6943839999999999</v>
      </c>
      <c r="V53" s="389">
        <f t="shared" si="4"/>
        <v>1.9162080000000004</v>
      </c>
      <c r="W53" s="382">
        <f t="shared" si="13"/>
        <v>1.9421144064000002</v>
      </c>
      <c r="X53" s="382">
        <f t="shared" si="14"/>
        <v>2.1651497280000003</v>
      </c>
      <c r="Y53" s="382">
        <f t="shared" si="9"/>
        <v>2.1472631040000003</v>
      </c>
      <c r="Z53" s="205">
        <v>1.9162080000000004</v>
      </c>
      <c r="AA53" s="205">
        <f t="shared" si="10"/>
        <v>0.23105510399999996</v>
      </c>
      <c r="AB53" s="433">
        <f t="shared" si="15"/>
        <v>0.24894172799999992</v>
      </c>
      <c r="AC53" s="433">
        <f t="shared" si="18"/>
        <v>2.590640639999986E-2</v>
      </c>
      <c r="AD53" s="205">
        <f t="shared" si="11"/>
        <v>0.78247142399999969</v>
      </c>
      <c r="AE53" s="205">
        <f t="shared" si="12"/>
        <v>0.8142583680000004</v>
      </c>
      <c r="AF53" s="205">
        <f t="shared" si="19"/>
        <v>0.61777175040000021</v>
      </c>
      <c r="AG53" s="205"/>
      <c r="AH53" s="192">
        <f t="shared" si="5"/>
        <v>36.600937500000001</v>
      </c>
      <c r="AJ53" s="205">
        <v>21.392499999999998</v>
      </c>
      <c r="AK53" s="205">
        <v>28.515000000000001</v>
      </c>
      <c r="AL53" s="205">
        <v>39.1325</v>
      </c>
      <c r="AM53" s="205">
        <v>40.094999999999999</v>
      </c>
      <c r="AN53" s="205">
        <v>30.37</v>
      </c>
      <c r="AO53" s="205">
        <v>45.83</v>
      </c>
      <c r="AP53" s="205">
        <v>44.49</v>
      </c>
      <c r="AQ53" s="205">
        <v>42.982500000000002</v>
      </c>
      <c r="AR53" s="192">
        <f t="shared" si="6"/>
        <v>0.77817600000000009</v>
      </c>
    </row>
    <row r="54" spans="1:44">
      <c r="A54" s="305">
        <v>2016</v>
      </c>
      <c r="B54" s="192">
        <v>30.32</v>
      </c>
      <c r="C54" s="192">
        <v>4.72</v>
      </c>
      <c r="D54" s="192">
        <f t="shared" si="0"/>
        <v>15.567282321899736</v>
      </c>
      <c r="E54" s="192">
        <f t="shared" si="1"/>
        <v>1.9138560000000002</v>
      </c>
      <c r="F54" s="192">
        <v>28.48</v>
      </c>
      <c r="G54" s="192">
        <v>13.9</v>
      </c>
      <c r="H54" s="192">
        <f t="shared" si="2"/>
        <v>48.806179775280903</v>
      </c>
      <c r="I54" s="192">
        <f t="shared" si="7"/>
        <v>5.296704000000001</v>
      </c>
      <c r="J54" s="192">
        <v>78.819999999999993</v>
      </c>
      <c r="K54" s="192">
        <v>1.38</v>
      </c>
      <c r="L54" s="192">
        <f t="shared" si="21"/>
        <v>1.7508246637909162</v>
      </c>
      <c r="M54" s="192">
        <f t="shared" si="8"/>
        <v>218.34746181818184</v>
      </c>
      <c r="N54" s="193">
        <v>2016</v>
      </c>
      <c r="Q54" s="193">
        <v>5.2960000000000003</v>
      </c>
      <c r="R54" s="206">
        <f>(AVERAGE((Q49:Q53)))*1.2</f>
        <v>3.4535660544</v>
      </c>
      <c r="S54" s="206">
        <f t="shared" si="16"/>
        <v>3.4159567679999996</v>
      </c>
      <c r="T54" s="206">
        <f t="shared" si="17"/>
        <v>2.9088810239999998</v>
      </c>
      <c r="U54" s="206">
        <v>5.2960000000000003</v>
      </c>
      <c r="V54" s="389">
        <f t="shared" si="4"/>
        <v>1.9138560000000002</v>
      </c>
      <c r="W54" s="382">
        <f t="shared" si="13"/>
        <v>2.1920097024</v>
      </c>
      <c r="X54" s="382">
        <f t="shared" si="14"/>
        <v>2.185309728</v>
      </c>
      <c r="Y54" s="382">
        <f t="shared" si="9"/>
        <v>2.185970304</v>
      </c>
      <c r="Z54" s="192">
        <v>1.9138560000000002</v>
      </c>
      <c r="AA54" s="205">
        <f t="shared" si="10"/>
        <v>0.27211430399999981</v>
      </c>
      <c r="AB54" s="433">
        <f t="shared" si="15"/>
        <v>0.27145372799999978</v>
      </c>
      <c r="AC54" s="433">
        <f t="shared" si="18"/>
        <v>0.27815370239999981</v>
      </c>
      <c r="AD54" s="205">
        <f t="shared" si="11"/>
        <v>2.3871189760000004</v>
      </c>
      <c r="AE54" s="205">
        <f t="shared" si="12"/>
        <v>1.8800432320000007</v>
      </c>
      <c r="AF54" s="205">
        <f t="shared" si="19"/>
        <v>1.8424339456000003</v>
      </c>
      <c r="AG54" s="205"/>
      <c r="AI54" s="201" t="s">
        <v>70</v>
      </c>
      <c r="AJ54" s="200">
        <f t="shared" ref="AJ54:AR54" si="22">AVERAGE(AJ10:AJ53)</f>
        <v>25.484286363636372</v>
      </c>
      <c r="AK54" s="200">
        <f t="shared" si="22"/>
        <v>26.166006818181817</v>
      </c>
      <c r="AL54" s="200">
        <f t="shared" si="22"/>
        <v>41.061290909090907</v>
      </c>
      <c r="AM54" s="200">
        <f t="shared" si="22"/>
        <v>44.279906818181814</v>
      </c>
      <c r="AN54" s="200">
        <f t="shared" si="22"/>
        <v>40.018548837209302</v>
      </c>
      <c r="AO54" s="200">
        <f t="shared" si="22"/>
        <v>42.48149069767441</v>
      </c>
      <c r="AP54" s="200">
        <f t="shared" si="22"/>
        <v>43.208448837209303</v>
      </c>
      <c r="AQ54" s="200">
        <f t="shared" si="22"/>
        <v>43.421753488372097</v>
      </c>
      <c r="AR54" s="200">
        <f t="shared" si="22"/>
        <v>1.2403907345454546</v>
      </c>
    </row>
    <row r="55" spans="1:44">
      <c r="P55" s="435" t="s">
        <v>691</v>
      </c>
      <c r="Q55" s="436">
        <f t="shared" ref="Q55:Z55" si="23">AVERAGE(Q10:Q54)</f>
        <v>3.0271739662222221</v>
      </c>
      <c r="R55" s="436">
        <f t="shared" si="23"/>
        <v>3.6425594419199996</v>
      </c>
      <c r="S55" s="436">
        <f t="shared" si="23"/>
        <v>3.6351256179512199</v>
      </c>
      <c r="T55" s="436">
        <f t="shared" si="23"/>
        <v>3.609491712000001</v>
      </c>
      <c r="U55" s="436">
        <f t="shared" si="23"/>
        <v>3.0271739662222221</v>
      </c>
      <c r="V55" s="439">
        <f>AVERAGE(V10:V54)</f>
        <v>1.7618112213333335</v>
      </c>
      <c r="W55" s="438">
        <f>AVERAGE(W10:W54)</f>
        <v>2.09231213184</v>
      </c>
      <c r="X55" s="436">
        <f t="shared" si="23"/>
        <v>2.0919412448780488</v>
      </c>
      <c r="Y55" s="436">
        <f t="shared" si="23"/>
        <v>2.0900382720000001</v>
      </c>
      <c r="Z55" s="436">
        <f t="shared" si="23"/>
        <v>1.7618112213333335</v>
      </c>
      <c r="AA55" s="436">
        <f>AVERAGE(AA10:AA54)</f>
        <v>0.54639900799999996</v>
      </c>
      <c r="AB55" s="436">
        <f t="shared" ref="AB55:AF55" si="24">AVERAGE(AB14:AB54)</f>
        <v>0.5501499114146341</v>
      </c>
      <c r="AC55" s="436">
        <f t="shared" si="24"/>
        <v>0.55086396288000006</v>
      </c>
      <c r="AD55" s="436">
        <f t="shared" si="24"/>
        <v>1.0796305186341466</v>
      </c>
      <c r="AE55" s="436">
        <f t="shared" si="24"/>
        <v>1.0299782415609757</v>
      </c>
      <c r="AF55" s="436">
        <f t="shared" si="24"/>
        <v>0.96827512960000006</v>
      </c>
      <c r="AI55" s="201" t="s">
        <v>69</v>
      </c>
      <c r="AJ55" s="200">
        <f t="shared" ref="AJ55:AR55" si="25">STDEV(AJ10:AJ53)</f>
        <v>7.6563020445263756</v>
      </c>
      <c r="AK55" s="200">
        <f t="shared" si="25"/>
        <v>7.8798990277558101</v>
      </c>
      <c r="AL55" s="200">
        <f t="shared" si="25"/>
        <v>11.834240975882857</v>
      </c>
      <c r="AM55" s="200">
        <f t="shared" si="25"/>
        <v>14.65135954819271</v>
      </c>
      <c r="AN55" s="200">
        <f t="shared" si="25"/>
        <v>13.102726405733677</v>
      </c>
      <c r="AO55" s="200">
        <f t="shared" si="25"/>
        <v>13.272635025168908</v>
      </c>
      <c r="AP55" s="200">
        <f t="shared" si="25"/>
        <v>13.940270373537242</v>
      </c>
      <c r="AQ55" s="200">
        <f t="shared" si="25"/>
        <v>12.939166750392021</v>
      </c>
      <c r="AR55" s="200">
        <f t="shared" si="25"/>
        <v>0.92976674107139901</v>
      </c>
    </row>
    <row r="56" spans="1:44">
      <c r="P56" s="435" t="s">
        <v>261</v>
      </c>
      <c r="Q56" s="436">
        <f t="shared" ref="Q56:Z56" si="26">MIN(Q10:Q54)</f>
        <v>1.4222476800000001</v>
      </c>
      <c r="R56" s="436">
        <f t="shared" si="26"/>
        <v>2.8154649600000003</v>
      </c>
      <c r="S56" s="436">
        <f t="shared" si="26"/>
        <v>2.7374759999999996</v>
      </c>
      <c r="T56" s="436">
        <f t="shared" si="26"/>
        <v>2.340301824</v>
      </c>
      <c r="U56" s="436">
        <f t="shared" si="26"/>
        <v>1.4222476800000001</v>
      </c>
      <c r="V56" s="436">
        <f t="shared" si="26"/>
        <v>0.74542944000000011</v>
      </c>
      <c r="W56" s="436">
        <f t="shared" si="26"/>
        <v>1.5085228032000002</v>
      </c>
      <c r="X56" s="436">
        <f t="shared" si="26"/>
        <v>1.3867943039999999</v>
      </c>
      <c r="Y56" s="436">
        <f t="shared" si="26"/>
        <v>1.2400926720000003</v>
      </c>
      <c r="Z56" s="436">
        <f t="shared" si="26"/>
        <v>0.74542944000000011</v>
      </c>
      <c r="AA56" s="436">
        <f>MIN(AA10:AA54)</f>
        <v>5.8195200000000114E-2</v>
      </c>
      <c r="AB56" s="436">
        <f t="shared" ref="AB56:AF56" si="27">MIN(AB10:AB54)</f>
        <v>2.1735840000000506E-2</v>
      </c>
      <c r="AC56" s="436">
        <f t="shared" si="27"/>
        <v>1.9009804800000252E-2</v>
      </c>
      <c r="AD56" s="436">
        <f t="shared" si="27"/>
        <v>3.8205888000000243E-2</v>
      </c>
      <c r="AE56" s="436">
        <f t="shared" si="27"/>
        <v>5.3029536000000821E-2</v>
      </c>
      <c r="AF56" s="436">
        <f t="shared" si="27"/>
        <v>1.1292288000004369E-3</v>
      </c>
    </row>
    <row r="57" spans="1:44">
      <c r="B57" s="203" t="s">
        <v>234</v>
      </c>
      <c r="C57" s="203" t="s">
        <v>235</v>
      </c>
      <c r="D57" s="203" t="s">
        <v>236</v>
      </c>
      <c r="E57" s="204"/>
      <c r="F57" s="203"/>
      <c r="G57" s="203"/>
      <c r="H57" s="204"/>
      <c r="I57" s="203"/>
      <c r="J57" s="203" t="s">
        <v>240</v>
      </c>
      <c r="K57" s="203" t="s">
        <v>241</v>
      </c>
      <c r="L57" s="203" t="s">
        <v>242</v>
      </c>
      <c r="M57" s="203"/>
      <c r="N57" s="303"/>
      <c r="O57" s="303"/>
      <c r="P57" s="437" t="s">
        <v>262</v>
      </c>
      <c r="Q57" s="437">
        <f t="shared" ref="Q57:Z57" si="28">MAX(Q10:Q54)</f>
        <v>5.9357155200000005</v>
      </c>
      <c r="R57" s="437">
        <f t="shared" si="28"/>
        <v>4.8158885375999994</v>
      </c>
      <c r="S57" s="437">
        <f t="shared" si="28"/>
        <v>5.0880715200000006</v>
      </c>
      <c r="T57" s="437">
        <f t="shared" si="28"/>
        <v>5.689681536000001</v>
      </c>
      <c r="U57" s="437">
        <f t="shared" si="28"/>
        <v>5.9357155200000005</v>
      </c>
      <c r="V57" s="437">
        <f t="shared" si="28"/>
        <v>2.8413907200000001</v>
      </c>
      <c r="W57" s="437">
        <f t="shared" si="28"/>
        <v>2.6320089600000007</v>
      </c>
      <c r="X57" s="437">
        <f t="shared" si="28"/>
        <v>2.8101608640000002</v>
      </c>
      <c r="Y57" s="437">
        <f t="shared" si="28"/>
        <v>3.1039975680000005</v>
      </c>
      <c r="Z57" s="437">
        <f t="shared" si="28"/>
        <v>2.8413907200000001</v>
      </c>
      <c r="AA57" s="437">
        <f>MAX(AA10:AA54)</f>
        <v>1.9246442879999999</v>
      </c>
      <c r="AB57" s="437">
        <f t="shared" ref="AB57:AF57" si="29">MAX(AB11:AB54)</f>
        <v>1.9195229760000003</v>
      </c>
      <c r="AC57" s="437">
        <f t="shared" si="29"/>
        <v>1.7463530111999999</v>
      </c>
      <c r="AD57" s="437">
        <f t="shared" si="29"/>
        <v>3.5845071360000009</v>
      </c>
      <c r="AE57" s="437">
        <f t="shared" si="29"/>
        <v>2.9828971200000005</v>
      </c>
      <c r="AF57" s="437">
        <f t="shared" si="29"/>
        <v>2.6552305920000006</v>
      </c>
      <c r="AG57" s="203"/>
      <c r="AH57" s="202" t="s">
        <v>148</v>
      </c>
    </row>
    <row r="58" spans="1:44">
      <c r="A58" s="196" t="s">
        <v>260</v>
      </c>
      <c r="B58" s="197">
        <f>AVERAGE(B10:B53)</f>
        <v>25.484286363636372</v>
      </c>
      <c r="C58" s="197">
        <f>AVERAGE(C10:C53)</f>
        <v>3.7259250000000006</v>
      </c>
      <c r="D58" s="197">
        <f>AVERAGE(D10:D53)</f>
        <v>15.982279938989233</v>
      </c>
      <c r="E58" s="199">
        <f>F58*60*1.12/1000</f>
        <v>1.7618112213333337</v>
      </c>
      <c r="F58" s="197">
        <f>AVERAGE(F10:F54)</f>
        <v>26.21742888888889</v>
      </c>
      <c r="G58" s="197">
        <f>AVERAGE(G10:G54)</f>
        <v>3.6903755555555549</v>
      </c>
      <c r="H58" s="197">
        <f>AVERAGE(H10:H54)</f>
        <v>14.284183365785989</v>
      </c>
      <c r="I58" s="197">
        <f>AVERAGE(I10:I54)</f>
        <v>3.0271896106666669</v>
      </c>
      <c r="J58" s="197">
        <f>AVERAGE(J10:J53)</f>
        <v>44.279906818181814</v>
      </c>
      <c r="K58" s="197">
        <f>AVERAGE(K10:K53)</f>
        <v>4.1000627906976757</v>
      </c>
      <c r="L58" s="197">
        <f>AVERAGE(L10:L53)</f>
        <v>10.215127100241123</v>
      </c>
      <c r="M58" s="197">
        <f>AVERAGE(M10:M54)</f>
        <v>83.134603287272711</v>
      </c>
      <c r="N58" s="304"/>
      <c r="O58" s="304"/>
      <c r="P58" s="304"/>
      <c r="Q58" s="304"/>
      <c r="R58" s="198">
        <f>AVERAGE(R10:R53)</f>
        <v>3.6474054262153843</v>
      </c>
      <c r="S58" s="198"/>
      <c r="T58" s="198"/>
      <c r="U58" s="198"/>
      <c r="V58" s="198"/>
      <c r="W58" s="198"/>
      <c r="X58" s="198"/>
      <c r="Y58" s="198"/>
      <c r="Z58" s="197">
        <f>AVERAGE(Z10:Z53)</f>
        <v>1.7583556581818185</v>
      </c>
      <c r="AA58" s="197"/>
      <c r="AB58" s="197"/>
      <c r="AC58" s="197"/>
      <c r="AD58" s="197"/>
      <c r="AE58" s="197"/>
      <c r="AF58" s="197"/>
      <c r="AG58" s="197"/>
      <c r="AH58" s="197">
        <f>AVERAGE(AH10:AH53)</f>
        <v>38.274008522727279</v>
      </c>
    </row>
    <row r="59" spans="1:44">
      <c r="A59" s="196" t="s">
        <v>261</v>
      </c>
      <c r="B59" s="197">
        <f>MIN(B10:B53)</f>
        <v>10.8628</v>
      </c>
      <c r="C59" s="197">
        <f>MIN(C10:C53)</f>
        <v>1.002</v>
      </c>
      <c r="D59" s="197">
        <f>MIN(D10:D53)</f>
        <v>2.6543046357615894</v>
      </c>
      <c r="E59" s="199">
        <f>F59*60*1.12/1000</f>
        <v>0.74542944000000011</v>
      </c>
      <c r="F59" s="197">
        <f>MIN(F10:F54)</f>
        <v>11.092700000000001</v>
      </c>
      <c r="G59" s="197">
        <f>MIN(G10:G54)</f>
        <v>0.64249999999999996</v>
      </c>
      <c r="H59" s="197">
        <f>MIN(H10:H54)</f>
        <v>2.2987477638640428</v>
      </c>
      <c r="I59" s="197">
        <f>MIN(I10:I54)</f>
        <v>1.4222476800000001</v>
      </c>
      <c r="J59" s="197">
        <f>MIN(J10:J53)</f>
        <v>21.164400000000001</v>
      </c>
      <c r="K59" s="197">
        <f>MIN(K10:K53)</f>
        <v>0.37709999999999999</v>
      </c>
      <c r="L59" s="197">
        <f>MIN(L10:L53)</f>
        <v>0.94545873928806035</v>
      </c>
      <c r="M59" s="197">
        <f>MIN(M10:M54)</f>
        <v>0</v>
      </c>
      <c r="N59" s="304"/>
      <c r="O59" s="304"/>
      <c r="P59" s="304"/>
      <c r="Q59" s="304"/>
      <c r="R59" s="198">
        <f>MIN(R10:R53)</f>
        <v>2.8154649600000003</v>
      </c>
      <c r="S59" s="198"/>
      <c r="T59" s="198"/>
      <c r="U59" s="198"/>
      <c r="V59" s="198"/>
      <c r="W59" s="198"/>
      <c r="X59" s="198"/>
      <c r="Y59" s="198"/>
      <c r="Z59" s="197">
        <f>MIN(Z10:Z53)</f>
        <v>0.74542944000000011</v>
      </c>
      <c r="AA59" s="197"/>
      <c r="AB59" s="197"/>
      <c r="AC59" s="197"/>
      <c r="AD59" s="197"/>
      <c r="AE59" s="197"/>
      <c r="AF59" s="197"/>
      <c r="AG59" s="197"/>
      <c r="AH59" s="197">
        <f>MIN(AH10:AH53)</f>
        <v>22.329787499999998</v>
      </c>
    </row>
    <row r="60" spans="1:44">
      <c r="A60" s="196" t="s">
        <v>262</v>
      </c>
      <c r="B60" s="197">
        <f>MAX(B10:B53)</f>
        <v>42.177500000000002</v>
      </c>
      <c r="C60" s="197">
        <f>MAX(C10:C53)</f>
        <v>8.7844999999999995</v>
      </c>
      <c r="D60" s="197">
        <f>MAX(D10:D53)</f>
        <v>60.404045960571828</v>
      </c>
      <c r="E60" s="199">
        <f>F60*60*1.12/1000</f>
        <v>2.8413907200000001</v>
      </c>
      <c r="F60" s="197">
        <f>MAX(F10:F54)</f>
        <v>42.282600000000002</v>
      </c>
      <c r="G60" s="197">
        <f>MAX(G10:G54)</f>
        <v>13.9</v>
      </c>
      <c r="H60" s="197">
        <f>MAX(H10:H54)</f>
        <v>48.806179775280903</v>
      </c>
      <c r="I60" s="197">
        <f>MAX(I10:I54)</f>
        <v>5.9357155200000005</v>
      </c>
      <c r="J60" s="197">
        <f>MAX(J10:J53)</f>
        <v>88.329099999999997</v>
      </c>
      <c r="K60" s="197">
        <f>MAX(K10:K53)</f>
        <v>16.380600000000001</v>
      </c>
      <c r="L60" s="197">
        <f>MAX(L10:L53)</f>
        <v>43.628924042259641</v>
      </c>
      <c r="M60" s="197">
        <f>MAX(M10:M54)</f>
        <v>218.34746181818184</v>
      </c>
      <c r="N60" s="304"/>
      <c r="O60" s="304"/>
      <c r="P60" s="304"/>
      <c r="Q60" s="304"/>
      <c r="R60" s="198">
        <f>MAX(R10:R53)</f>
        <v>4.8158885375999994</v>
      </c>
      <c r="S60" s="198"/>
      <c r="T60" s="198"/>
      <c r="U60" s="198"/>
      <c r="V60" s="198"/>
      <c r="W60" s="198"/>
      <c r="X60" s="198"/>
      <c r="Y60" s="198"/>
      <c r="Z60" s="197">
        <f>MAX(Z10:Z53)</f>
        <v>2.8413907200000001</v>
      </c>
      <c r="AA60" s="197"/>
      <c r="AB60" s="197"/>
      <c r="AC60" s="197"/>
      <c r="AD60" s="197"/>
      <c r="AE60" s="197"/>
      <c r="AF60" s="197"/>
      <c r="AG60" s="197"/>
      <c r="AH60" s="197">
        <f>MAX(AH10:AH53)</f>
        <v>73.457699999999988</v>
      </c>
    </row>
    <row r="61" spans="1:44">
      <c r="A61" s="196" t="s">
        <v>263</v>
      </c>
      <c r="B61" s="192">
        <f>STDEV(B10:B53)</f>
        <v>7.6563020445263756</v>
      </c>
      <c r="C61" s="192">
        <f>STDEV(C10:C53)</f>
        <v>1.4521075447271419</v>
      </c>
      <c r="D61" s="192">
        <f>STDEV(D10:D53)</f>
        <v>8.8710037620962847</v>
      </c>
      <c r="E61" s="195">
        <f>STDEV(E10:E53)</f>
        <v>0.52952921466518987</v>
      </c>
      <c r="F61" s="192">
        <f>STDEV(F10:F54)</f>
        <v>7.7974738737101221</v>
      </c>
      <c r="G61" s="192">
        <f>STDEV(G10:G54)</f>
        <v>2.8443517381067185</v>
      </c>
      <c r="H61" s="192">
        <f>STDEV(H10:H54)</f>
        <v>9.8986086510702016</v>
      </c>
      <c r="I61" s="192">
        <f>STDEV(I10:I54)</f>
        <v>1.0329913509607018</v>
      </c>
      <c r="J61" s="192">
        <f>STDEV(J10:J53)</f>
        <v>14.65135954819271</v>
      </c>
      <c r="K61" s="192">
        <f>STDEV(K10:K53)</f>
        <v>3.1333276671192367</v>
      </c>
      <c r="L61" s="192">
        <f>STDEV(L10:L53)</f>
        <v>8.9662877988263965</v>
      </c>
      <c r="M61" s="192">
        <f>STDEV(M10:M54)</f>
        <v>62.805810857541644</v>
      </c>
      <c r="R61" s="192">
        <f>STDEV(R10:R53)</f>
        <v>0.57882882457209517</v>
      </c>
      <c r="S61" s="192"/>
      <c r="T61" s="192"/>
      <c r="U61" s="192"/>
      <c r="V61" s="192"/>
      <c r="W61" s="192"/>
      <c r="X61" s="192"/>
      <c r="Y61" s="192"/>
      <c r="Z61" s="192">
        <f>STDEV(Z10:Z53)</f>
        <v>0.52952921466518987</v>
      </c>
    </row>
    <row r="62" spans="1:44">
      <c r="W62" s="194">
        <f>MIN(V10:Y54)</f>
        <v>0.74542944000000011</v>
      </c>
    </row>
  </sheetData>
  <pageMargins left="0.7" right="0.7" top="0.75" bottom="0.75" header="0.3" footer="0.3"/>
  <pageSetup scale="23" orientation="landscape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536"/>
  <sheetViews>
    <sheetView zoomScale="85" zoomScaleNormal="85" workbookViewId="0">
      <selection activeCell="M51" sqref="M51"/>
    </sheetView>
  </sheetViews>
  <sheetFormatPr defaultRowHeight="12.75"/>
  <cols>
    <col min="1" max="9" width="9.140625" style="14"/>
    <col min="10" max="10" width="12.5703125" style="14" customWidth="1"/>
    <col min="11" max="18" width="9.140625" style="14"/>
    <col min="19" max="19" width="12.28515625" style="14" customWidth="1"/>
    <col min="20" max="23" width="9.140625" style="14"/>
    <col min="24" max="24" width="13.28515625" style="14" customWidth="1"/>
    <col min="25" max="25" width="9.140625" style="14"/>
    <col min="26" max="26" width="13" style="14" customWidth="1"/>
    <col min="27" max="16384" width="9.140625" style="14"/>
  </cols>
  <sheetData>
    <row r="1" spans="2:45">
      <c r="K1" s="148">
        <v>2</v>
      </c>
      <c r="M1" s="148">
        <v>3</v>
      </c>
      <c r="N1" s="148">
        <v>4</v>
      </c>
      <c r="P1" s="148">
        <v>5</v>
      </c>
      <c r="R1" s="148">
        <v>6</v>
      </c>
      <c r="S1" s="148">
        <v>7</v>
      </c>
    </row>
    <row r="2" spans="2:45">
      <c r="S2" s="14" t="s">
        <v>185</v>
      </c>
      <c r="T2" s="14" t="s">
        <v>184</v>
      </c>
    </row>
    <row r="3" spans="2:45">
      <c r="B3" s="14" t="s">
        <v>0</v>
      </c>
      <c r="C3" s="14" t="s">
        <v>1</v>
      </c>
      <c r="D3" s="14" t="s">
        <v>2</v>
      </c>
      <c r="K3" s="26"/>
      <c r="L3" s="26"/>
      <c r="M3" s="26"/>
      <c r="N3" s="26" t="s">
        <v>182</v>
      </c>
      <c r="O3" s="26" t="s">
        <v>40</v>
      </c>
      <c r="P3" s="27" t="s">
        <v>182</v>
      </c>
      <c r="Q3" s="27" t="s">
        <v>40</v>
      </c>
      <c r="R3" s="26"/>
      <c r="S3" s="26" t="s">
        <v>182</v>
      </c>
      <c r="T3" s="26" t="s">
        <v>40</v>
      </c>
      <c r="U3" s="26"/>
      <c r="V3" s="26"/>
      <c r="W3" s="26"/>
      <c r="X3" s="26"/>
      <c r="Y3" s="26"/>
      <c r="Z3" s="26"/>
    </row>
    <row r="4" spans="2:45">
      <c r="B4" s="14">
        <v>1971</v>
      </c>
      <c r="C4" s="14">
        <v>1</v>
      </c>
      <c r="D4" s="14">
        <v>33.700000000000003</v>
      </c>
      <c r="K4" s="141">
        <v>0</v>
      </c>
      <c r="L4" s="141">
        <v>0</v>
      </c>
      <c r="M4" s="28">
        <v>20</v>
      </c>
      <c r="N4" s="28">
        <v>40</v>
      </c>
      <c r="O4" s="28">
        <v>40</v>
      </c>
      <c r="P4" s="28">
        <v>60</v>
      </c>
      <c r="Q4" s="28">
        <v>60</v>
      </c>
      <c r="R4" s="28">
        <v>80</v>
      </c>
      <c r="S4" s="141">
        <v>100</v>
      </c>
      <c r="T4" s="140">
        <v>100</v>
      </c>
      <c r="U4" s="28"/>
      <c r="V4" s="28"/>
      <c r="W4" s="28"/>
      <c r="X4" s="28" t="s">
        <v>145</v>
      </c>
      <c r="Y4" s="28" t="s">
        <v>144</v>
      </c>
      <c r="Z4" s="28"/>
      <c r="AH4" s="29"/>
      <c r="AI4" s="29"/>
      <c r="AJ4" s="30" t="s">
        <v>48</v>
      </c>
    </row>
    <row r="5" spans="2:45">
      <c r="B5" s="14">
        <v>1971</v>
      </c>
      <c r="C5" s="14">
        <v>2</v>
      </c>
      <c r="D5" s="14">
        <v>36.725000000000001</v>
      </c>
      <c r="F5" s="24" t="s">
        <v>124</v>
      </c>
      <c r="G5" s="24" t="s">
        <v>0</v>
      </c>
      <c r="H5" s="24">
        <v>1</v>
      </c>
      <c r="I5" s="24"/>
      <c r="J5" s="28" t="s">
        <v>148</v>
      </c>
      <c r="K5" s="140" t="s">
        <v>3</v>
      </c>
      <c r="L5" s="141" t="s">
        <v>186</v>
      </c>
      <c r="M5" s="148">
        <v>3</v>
      </c>
      <c r="N5" s="148">
        <v>4</v>
      </c>
      <c r="O5" s="14" t="s">
        <v>188</v>
      </c>
      <c r="P5" s="148">
        <v>5</v>
      </c>
      <c r="Q5" s="14" t="s">
        <v>187</v>
      </c>
      <c r="R5" s="148">
        <v>6</v>
      </c>
      <c r="S5" s="140" t="s">
        <v>4</v>
      </c>
      <c r="T5" s="140" t="s">
        <v>183</v>
      </c>
      <c r="V5" s="31" t="s">
        <v>122</v>
      </c>
      <c r="W5" s="31" t="s">
        <v>28</v>
      </c>
      <c r="X5" s="31" t="s">
        <v>123</v>
      </c>
      <c r="Y5" s="31" t="s">
        <v>123</v>
      </c>
      <c r="Z5" s="31" t="s">
        <v>132</v>
      </c>
      <c r="AA5" s="14">
        <v>8</v>
      </c>
      <c r="AB5" s="14">
        <v>9</v>
      </c>
      <c r="AC5" s="14">
        <v>10</v>
      </c>
      <c r="AD5" s="14">
        <v>11</v>
      </c>
      <c r="AE5" s="14">
        <v>12</v>
      </c>
      <c r="AF5" s="14">
        <v>13</v>
      </c>
      <c r="AG5" s="14">
        <v>14</v>
      </c>
      <c r="AH5" s="24" t="s">
        <v>22</v>
      </c>
      <c r="AI5" s="24" t="s">
        <v>121</v>
      </c>
      <c r="AJ5" s="24" t="s">
        <v>4</v>
      </c>
      <c r="AK5" s="31" t="s">
        <v>189</v>
      </c>
      <c r="AL5" s="31" t="s">
        <v>190</v>
      </c>
      <c r="AM5" s="14" t="s">
        <v>0</v>
      </c>
      <c r="AN5" s="31" t="s">
        <v>23</v>
      </c>
      <c r="AO5" s="31" t="s">
        <v>24</v>
      </c>
      <c r="AP5" s="31" t="s">
        <v>25</v>
      </c>
      <c r="AQ5" s="31" t="s">
        <v>26</v>
      </c>
      <c r="AR5" s="31" t="s">
        <v>4</v>
      </c>
      <c r="AS5" s="31" t="s">
        <v>3</v>
      </c>
    </row>
    <row r="6" spans="2:45">
      <c r="B6" s="14">
        <v>1971</v>
      </c>
      <c r="C6" s="14">
        <v>3</v>
      </c>
      <c r="D6" s="14">
        <v>35.700000000000003</v>
      </c>
      <c r="F6" s="25" t="s">
        <v>129</v>
      </c>
      <c r="G6" s="14">
        <v>1971</v>
      </c>
      <c r="H6" s="14">
        <v>33.700000000000003</v>
      </c>
      <c r="I6" s="14">
        <v>1971</v>
      </c>
      <c r="J6" s="119">
        <f t="shared" ref="J6:J44" si="0">AVERAGE(K6,M6,N6,P6,R6,S6)</f>
        <v>36.00416666666667</v>
      </c>
      <c r="K6" s="32">
        <v>36.725000000000001</v>
      </c>
      <c r="L6" s="29">
        <f>K6*60*1.12</f>
        <v>2467.92</v>
      </c>
      <c r="M6" s="14">
        <v>35.700000000000003</v>
      </c>
      <c r="N6" s="14">
        <v>35.524999999999999</v>
      </c>
      <c r="O6" s="14">
        <f>N6*60*1.12</f>
        <v>2387.2800000000002</v>
      </c>
      <c r="P6" s="14">
        <v>35.225000000000001</v>
      </c>
      <c r="Q6" s="14">
        <f>P6*60*1.12</f>
        <v>2367.1200000000003</v>
      </c>
      <c r="R6" s="14">
        <v>35.424999999999997</v>
      </c>
      <c r="S6" s="14">
        <v>37.424999999999997</v>
      </c>
      <c r="T6" s="14">
        <f>S6*60*1.12</f>
        <v>2514.96</v>
      </c>
      <c r="V6" s="29">
        <f>S6*60*1.12</f>
        <v>2514.96</v>
      </c>
      <c r="W6" s="29">
        <f>V6/L6</f>
        <v>1.0190605854322667</v>
      </c>
      <c r="X6" s="26">
        <f>((MAX(M6:S6)*60*1.12))</f>
        <v>160425.21600000004</v>
      </c>
      <c r="Y6" s="29">
        <v>2514.96</v>
      </c>
      <c r="Z6" s="29">
        <f>((V6)-(L6))*0.0239/0.5</f>
        <v>2.2485119999999985</v>
      </c>
      <c r="AA6" s="14">
        <v>30.75</v>
      </c>
      <c r="AB6" s="14">
        <v>31.85</v>
      </c>
      <c r="AC6" s="14">
        <v>35.549999999999997</v>
      </c>
      <c r="AD6" s="14">
        <v>35.950000000000003</v>
      </c>
      <c r="AE6" s="14">
        <v>38.9</v>
      </c>
      <c r="AF6" s="14">
        <v>38.225000000000001</v>
      </c>
      <c r="AG6" s="14">
        <v>34.299999999999997</v>
      </c>
      <c r="AH6" s="29">
        <f>MAX(((S6-K6)*60*0.0239)/0.5,0)</f>
        <v>2.0075999999999881</v>
      </c>
      <c r="AI6" s="29">
        <v>0</v>
      </c>
      <c r="AJ6" s="29">
        <f>S6</f>
        <v>37.424999999999997</v>
      </c>
      <c r="AK6" s="14">
        <f>S6/K6</f>
        <v>1.0190605854322667</v>
      </c>
      <c r="AL6" s="14">
        <f>S6/N6</f>
        <v>1.0534834623504574</v>
      </c>
      <c r="AM6" s="14">
        <v>1971</v>
      </c>
      <c r="AN6" s="14">
        <f>K6*60*0.023</f>
        <v>50.680500000000002</v>
      </c>
      <c r="AO6" s="14">
        <f>S6*60*0.023</f>
        <v>51.646499999999996</v>
      </c>
      <c r="AP6" s="14">
        <f>AO6-AN6</f>
        <v>0.96599999999999397</v>
      </c>
      <c r="AQ6" s="14">
        <f>(AO6-AN6)/100</f>
        <v>9.6599999999999395E-3</v>
      </c>
      <c r="AR6" s="14">
        <v>37.424999999999997</v>
      </c>
      <c r="AS6" s="14">
        <v>36.725000000000001</v>
      </c>
    </row>
    <row r="7" spans="2:45">
      <c r="B7" s="14">
        <v>1971</v>
      </c>
      <c r="C7" s="14">
        <v>4</v>
      </c>
      <c r="D7" s="14">
        <v>35.524999999999999</v>
      </c>
      <c r="F7" s="25" t="s">
        <v>129</v>
      </c>
      <c r="G7" s="14">
        <v>1972</v>
      </c>
      <c r="H7" s="14">
        <v>27.98</v>
      </c>
      <c r="I7" s="14">
        <v>1972</v>
      </c>
      <c r="J7" s="119">
        <f t="shared" si="0"/>
        <v>25.131666666666664</v>
      </c>
      <c r="K7" s="32">
        <v>27.95</v>
      </c>
      <c r="L7" s="29">
        <f t="shared" ref="L7:L41" si="1">K7*60*1.12</f>
        <v>1878.2400000000002</v>
      </c>
      <c r="M7" s="14">
        <v>27.557500000000001</v>
      </c>
      <c r="N7" s="14">
        <v>25.377500000000001</v>
      </c>
      <c r="O7" s="14">
        <f t="shared" ref="O7:O49" si="2">N7*60*1.12</f>
        <v>1705.3680000000002</v>
      </c>
      <c r="P7" s="14">
        <v>25.017499999999998</v>
      </c>
      <c r="Q7" s="14">
        <f t="shared" ref="Q7:Q49" si="3">P7*60*1.12</f>
        <v>1681.1760000000002</v>
      </c>
      <c r="R7" s="14">
        <v>23.047499999999999</v>
      </c>
      <c r="S7" s="14">
        <v>21.84</v>
      </c>
      <c r="T7" s="14">
        <f t="shared" ref="T7:T49" si="4">S7*60*1.12</f>
        <v>1467.6480000000001</v>
      </c>
      <c r="V7" s="29">
        <f t="shared" ref="V7:V41" si="5">S7*60*1.12</f>
        <v>1467.6480000000001</v>
      </c>
      <c r="W7" s="29"/>
      <c r="X7" s="26"/>
      <c r="Y7" s="29">
        <v>1467.6480000000001</v>
      </c>
      <c r="Z7" s="29">
        <f t="shared" ref="Z7:Z41" si="6">((V7)-(L7))*0.0239/0.5</f>
        <v>-19.626297600000004</v>
      </c>
      <c r="AA7" s="14">
        <v>27.4025</v>
      </c>
      <c r="AB7" s="14">
        <v>25.5</v>
      </c>
      <c r="AC7" s="14">
        <v>25.65</v>
      </c>
      <c r="AD7" s="14">
        <v>27.072500000000002</v>
      </c>
      <c r="AE7" s="14">
        <v>24.8675</v>
      </c>
      <c r="AF7" s="14">
        <v>21.327500000000001</v>
      </c>
      <c r="AG7" s="14">
        <v>25.44</v>
      </c>
      <c r="AH7" s="29">
        <f t="shared" ref="AH7:AH41" si="7">MAX(((S7-K7)*60*0.0239)/0.5,0)</f>
        <v>0</v>
      </c>
      <c r="AI7" s="29">
        <v>0</v>
      </c>
      <c r="AJ7" s="29">
        <f t="shared" ref="AJ7:AJ46" si="8">S7</f>
        <v>21.84</v>
      </c>
      <c r="AK7" s="14">
        <f t="shared" ref="AK7:AK45" si="9">S7/K7</f>
        <v>0.78139534883720929</v>
      </c>
      <c r="AL7" s="14">
        <f t="shared" ref="AL7:AL49" si="10">S7/N7</f>
        <v>0.86060486651561419</v>
      </c>
      <c r="AM7" s="14">
        <v>1972</v>
      </c>
      <c r="AN7" s="14">
        <f>K7*60*0.023</f>
        <v>38.570999999999998</v>
      </c>
      <c r="AO7" s="14">
        <f t="shared" ref="AO7:AO39" si="11">S7*60*0.023</f>
        <v>30.139200000000002</v>
      </c>
      <c r="AP7" s="14">
        <f t="shared" ref="AP7:AP39" si="12">AO7-AN7</f>
        <v>-8.4317999999999955</v>
      </c>
      <c r="AQ7" s="14">
        <f t="shared" ref="AQ7:AQ39" si="13">(AO7-AN7)/100</f>
        <v>-8.4317999999999949E-2</v>
      </c>
      <c r="AR7" s="14">
        <v>21.84</v>
      </c>
      <c r="AS7" s="14">
        <v>27.95</v>
      </c>
    </row>
    <row r="8" spans="2:45">
      <c r="B8" s="14">
        <v>1971</v>
      </c>
      <c r="C8" s="14">
        <v>5</v>
      </c>
      <c r="D8" s="14">
        <v>35.225000000000001</v>
      </c>
      <c r="F8" s="25" t="s">
        <v>129</v>
      </c>
      <c r="G8" s="14">
        <v>1974</v>
      </c>
      <c r="H8" s="14">
        <v>17.061</v>
      </c>
      <c r="I8" s="14">
        <v>1974</v>
      </c>
      <c r="J8" s="119">
        <f t="shared" si="0"/>
        <v>27.325833333333332</v>
      </c>
      <c r="K8" s="14">
        <v>16.546749999999999</v>
      </c>
      <c r="L8" s="29">
        <f t="shared" si="1"/>
        <v>1111.9416000000001</v>
      </c>
      <c r="M8" s="14">
        <v>27.043500000000002</v>
      </c>
      <c r="N8" s="32">
        <v>32.609499999999997</v>
      </c>
      <c r="O8" s="14">
        <f t="shared" si="2"/>
        <v>2191.3584000000001</v>
      </c>
      <c r="P8" s="14">
        <v>30.310500000000001</v>
      </c>
      <c r="Q8" s="14">
        <f t="shared" si="3"/>
        <v>2036.8656000000003</v>
      </c>
      <c r="R8" s="14">
        <v>29.645</v>
      </c>
      <c r="S8" s="14">
        <v>27.79975</v>
      </c>
      <c r="T8" s="14">
        <f t="shared" si="4"/>
        <v>1868.1432</v>
      </c>
      <c r="V8" s="29">
        <f t="shared" si="5"/>
        <v>1868.1432</v>
      </c>
      <c r="W8" s="29">
        <f t="shared" ref="W8:W16" si="14">V8/L8</f>
        <v>1.6800731261425959</v>
      </c>
      <c r="X8" s="26">
        <f>((MAX(M8:S8)*60*1.12))</f>
        <v>147259.28448000003</v>
      </c>
      <c r="Y8" s="29">
        <v>1868.1432</v>
      </c>
      <c r="Z8" s="29">
        <f t="shared" si="6"/>
        <v>36.146436479999998</v>
      </c>
      <c r="AA8" s="14">
        <v>24.230250000000002</v>
      </c>
      <c r="AB8" s="14">
        <v>31.823</v>
      </c>
      <c r="AC8" s="14">
        <v>33.728749999999998</v>
      </c>
      <c r="AD8" s="14">
        <v>34.273249999999997</v>
      </c>
      <c r="AE8" s="14">
        <v>30.824750000000002</v>
      </c>
      <c r="AF8" s="14">
        <v>29.130749999999999</v>
      </c>
      <c r="AG8" s="14">
        <v>31.943999999999999</v>
      </c>
      <c r="AH8" s="29">
        <f t="shared" si="7"/>
        <v>32.273604000000006</v>
      </c>
      <c r="AI8" s="29">
        <v>40</v>
      </c>
      <c r="AJ8" s="29">
        <f t="shared" si="8"/>
        <v>27.79975</v>
      </c>
      <c r="AK8" s="14">
        <f t="shared" si="9"/>
        <v>1.6800731261425961</v>
      </c>
      <c r="AL8" s="14">
        <f t="shared" si="10"/>
        <v>0.85250463821892397</v>
      </c>
      <c r="AM8" s="14">
        <v>1974</v>
      </c>
      <c r="AN8" s="14">
        <f t="shared" ref="AN8:AN39" si="15">K8*60*0.023</f>
        <v>22.834515</v>
      </c>
      <c r="AO8" s="14">
        <f t="shared" si="11"/>
        <v>38.363654999999994</v>
      </c>
      <c r="AP8" s="14">
        <f t="shared" si="12"/>
        <v>15.529139999999995</v>
      </c>
      <c r="AQ8" s="14">
        <f t="shared" si="13"/>
        <v>0.15529139999999994</v>
      </c>
      <c r="AR8" s="14">
        <v>27.79975</v>
      </c>
      <c r="AS8" s="14">
        <v>16.546749999999999</v>
      </c>
    </row>
    <row r="9" spans="2:45">
      <c r="B9" s="14">
        <v>1971</v>
      </c>
      <c r="C9" s="14">
        <v>6</v>
      </c>
      <c r="D9" s="14">
        <v>35.424999999999997</v>
      </c>
      <c r="F9" s="25" t="s">
        <v>130</v>
      </c>
      <c r="G9" s="14">
        <v>1975</v>
      </c>
      <c r="H9" s="14">
        <v>28.797999999999998</v>
      </c>
      <c r="I9" s="14">
        <v>1975</v>
      </c>
      <c r="J9" s="119">
        <f t="shared" si="0"/>
        <v>41.68954166666667</v>
      </c>
      <c r="K9" s="14">
        <v>26.861999999999998</v>
      </c>
      <c r="L9" s="29">
        <f t="shared" si="1"/>
        <v>1805.1263999999999</v>
      </c>
      <c r="M9" s="14">
        <v>34.878250000000001</v>
      </c>
      <c r="N9" s="14">
        <v>39.718249999999998</v>
      </c>
      <c r="O9" s="14">
        <f t="shared" si="2"/>
        <v>2669.0664000000002</v>
      </c>
      <c r="P9" s="14">
        <v>46.857250000000001</v>
      </c>
      <c r="Q9" s="14">
        <f t="shared" si="3"/>
        <v>3148.8072000000002</v>
      </c>
      <c r="R9" s="32">
        <v>51.27375</v>
      </c>
      <c r="S9" s="14">
        <v>50.547750000000001</v>
      </c>
      <c r="T9" s="14">
        <f t="shared" si="4"/>
        <v>3396.8088000000007</v>
      </c>
      <c r="V9" s="29">
        <f t="shared" si="5"/>
        <v>3396.8088000000007</v>
      </c>
      <c r="W9" s="29">
        <f t="shared" si="14"/>
        <v>1.8817567567567572</v>
      </c>
      <c r="X9" s="26">
        <f t="shared" ref="X9:X42" si="16">((MAX(M9:S9)*60*1.12))</f>
        <v>211599.84384000002</v>
      </c>
      <c r="Y9" s="29">
        <v>3396.8088000000007</v>
      </c>
      <c r="Z9" s="29">
        <f t="shared" si="6"/>
        <v>76.082418720000049</v>
      </c>
      <c r="AA9" s="14">
        <v>51.183</v>
      </c>
      <c r="AB9" s="14">
        <v>43.862499999999997</v>
      </c>
      <c r="AC9" s="14">
        <v>45.223750000000003</v>
      </c>
      <c r="AD9" s="14">
        <v>46.826999999999998</v>
      </c>
      <c r="AE9" s="14">
        <v>47.19</v>
      </c>
      <c r="AF9" s="14">
        <v>48.732750000000003</v>
      </c>
      <c r="AG9" s="14">
        <v>47.915999999999997</v>
      </c>
      <c r="AH9" s="29">
        <f t="shared" si="7"/>
        <v>67.930731000000009</v>
      </c>
      <c r="AI9" s="29">
        <v>80</v>
      </c>
      <c r="AJ9" s="29">
        <f t="shared" si="8"/>
        <v>50.547750000000001</v>
      </c>
      <c r="AK9" s="14">
        <f t="shared" si="9"/>
        <v>1.8817567567567568</v>
      </c>
      <c r="AL9" s="14">
        <f t="shared" si="10"/>
        <v>1.2726580350342727</v>
      </c>
      <c r="AM9" s="14">
        <v>1975</v>
      </c>
      <c r="AN9" s="14">
        <f t="shared" si="15"/>
        <v>37.069559999999996</v>
      </c>
      <c r="AO9" s="14">
        <f t="shared" si="11"/>
        <v>69.75589500000001</v>
      </c>
      <c r="AP9" s="14">
        <f t="shared" si="12"/>
        <v>32.686335000000014</v>
      </c>
      <c r="AQ9" s="14">
        <f t="shared" si="13"/>
        <v>0.32686335000000016</v>
      </c>
      <c r="AR9" s="14">
        <v>50.547750000000001</v>
      </c>
      <c r="AS9" s="14">
        <v>26.861999999999998</v>
      </c>
    </row>
    <row r="10" spans="2:45">
      <c r="B10" s="14">
        <v>1971</v>
      </c>
      <c r="C10" s="14">
        <v>7</v>
      </c>
      <c r="D10" s="14">
        <v>37.424999999999997</v>
      </c>
      <c r="F10" s="25" t="s">
        <v>130</v>
      </c>
      <c r="G10" s="14">
        <v>1976</v>
      </c>
      <c r="H10" s="14">
        <v>25.440249999999999</v>
      </c>
      <c r="I10" s="14">
        <v>1976</v>
      </c>
      <c r="J10" s="119">
        <f t="shared" si="0"/>
        <v>35.710125000000005</v>
      </c>
      <c r="K10" s="14">
        <v>23.262250000000002</v>
      </c>
      <c r="L10" s="29">
        <f t="shared" si="1"/>
        <v>1563.2232000000004</v>
      </c>
      <c r="M10" s="14">
        <v>27.497250000000001</v>
      </c>
      <c r="N10" s="14">
        <v>32.064999999999998</v>
      </c>
      <c r="O10" s="14">
        <f t="shared" si="2"/>
        <v>2154.768</v>
      </c>
      <c r="P10" s="14">
        <v>40.111499999999999</v>
      </c>
      <c r="Q10" s="14">
        <f t="shared" si="3"/>
        <v>2695.4928000000004</v>
      </c>
      <c r="R10" s="14">
        <v>44.588500000000003</v>
      </c>
      <c r="S10" s="32">
        <v>46.736249999999998</v>
      </c>
      <c r="T10" s="14">
        <f t="shared" si="4"/>
        <v>3140.6759999999999</v>
      </c>
      <c r="U10" s="32"/>
      <c r="V10" s="29">
        <f t="shared" si="5"/>
        <v>3140.6759999999999</v>
      </c>
      <c r="W10" s="29">
        <f t="shared" si="14"/>
        <v>2.0091027308192451</v>
      </c>
      <c r="X10" s="26">
        <f t="shared" si="16"/>
        <v>181137.11616000006</v>
      </c>
      <c r="Y10" s="29">
        <v>3140.6759999999999</v>
      </c>
      <c r="Z10" s="29">
        <f t="shared" si="6"/>
        <v>75.402243839999983</v>
      </c>
      <c r="AA10" s="14">
        <v>39.960250000000002</v>
      </c>
      <c r="AB10" s="14">
        <v>39.506500000000003</v>
      </c>
      <c r="AC10" s="14">
        <v>37.90325</v>
      </c>
      <c r="AD10" s="14">
        <v>39.294750000000001</v>
      </c>
      <c r="AE10" s="14">
        <v>39.234250000000003</v>
      </c>
      <c r="AF10" s="14">
        <v>46.070749999999997</v>
      </c>
      <c r="AG10" s="14">
        <v>43.015500000000003</v>
      </c>
      <c r="AH10" s="29">
        <f t="shared" si="7"/>
        <v>67.323431999999997</v>
      </c>
      <c r="AI10" s="29">
        <v>100</v>
      </c>
      <c r="AJ10" s="29">
        <f t="shared" si="8"/>
        <v>46.736249999999998</v>
      </c>
      <c r="AK10" s="14">
        <f t="shared" si="9"/>
        <v>2.0091027308192455</v>
      </c>
      <c r="AL10" s="14">
        <f t="shared" si="10"/>
        <v>1.4575471698113207</v>
      </c>
      <c r="AM10" s="14">
        <v>1976</v>
      </c>
      <c r="AN10" s="14">
        <f t="shared" si="15"/>
        <v>32.101905000000002</v>
      </c>
      <c r="AO10" s="14">
        <f t="shared" si="11"/>
        <v>64.496024999999989</v>
      </c>
      <c r="AP10" s="14">
        <f t="shared" si="12"/>
        <v>32.394119999999987</v>
      </c>
      <c r="AQ10" s="14">
        <f t="shared" si="13"/>
        <v>0.32394119999999987</v>
      </c>
      <c r="AR10" s="14">
        <v>46.736249999999998</v>
      </c>
      <c r="AS10" s="14">
        <v>23.262250000000002</v>
      </c>
    </row>
    <row r="11" spans="2:45">
      <c r="B11" s="14">
        <v>1971</v>
      </c>
      <c r="C11" s="14">
        <v>8</v>
      </c>
      <c r="D11" s="14">
        <v>30.75</v>
      </c>
      <c r="F11" s="25" t="s">
        <v>131</v>
      </c>
      <c r="G11" s="14">
        <v>1977</v>
      </c>
      <c r="H11" s="14">
        <v>15.609</v>
      </c>
      <c r="I11" s="14">
        <v>1977</v>
      </c>
      <c r="J11" s="119">
        <f t="shared" si="0"/>
        <v>26.504041666666666</v>
      </c>
      <c r="K11" s="14">
        <v>16.97025</v>
      </c>
      <c r="L11" s="29">
        <f t="shared" si="1"/>
        <v>1140.4008000000001</v>
      </c>
      <c r="M11" s="14">
        <v>26.861999999999998</v>
      </c>
      <c r="N11" s="118">
        <v>28.1325</v>
      </c>
      <c r="O11" s="14">
        <f t="shared" si="2"/>
        <v>1890.5040000000001</v>
      </c>
      <c r="P11" s="14">
        <v>28.737500000000001</v>
      </c>
      <c r="Q11" s="14">
        <f t="shared" si="3"/>
        <v>1931.16</v>
      </c>
      <c r="R11" s="117">
        <v>29.493749999999999</v>
      </c>
      <c r="S11" s="14">
        <v>28.828250000000001</v>
      </c>
      <c r="T11" s="14">
        <f t="shared" si="4"/>
        <v>1937.2584000000002</v>
      </c>
      <c r="V11" s="29">
        <f t="shared" si="5"/>
        <v>1937.2584000000002</v>
      </c>
      <c r="W11" s="29">
        <f t="shared" si="14"/>
        <v>1.6987522281639929</v>
      </c>
      <c r="X11" s="26">
        <f t="shared" si="16"/>
        <v>129773.95200000002</v>
      </c>
      <c r="Y11" s="29">
        <v>1937.2584000000002</v>
      </c>
      <c r="Z11" s="29">
        <f t="shared" si="6"/>
        <v>38.089793280000002</v>
      </c>
      <c r="AA11" s="14">
        <v>26.075500000000002</v>
      </c>
      <c r="AB11" s="14">
        <v>31.762499999999999</v>
      </c>
      <c r="AC11" s="14">
        <v>30.673500000000001</v>
      </c>
      <c r="AD11" s="14">
        <v>33.154000000000003</v>
      </c>
      <c r="AE11" s="14">
        <v>30.0685</v>
      </c>
      <c r="AF11" s="14">
        <v>25.893999999999998</v>
      </c>
      <c r="AG11" s="14">
        <v>34.636249999999997</v>
      </c>
      <c r="AH11" s="29">
        <f t="shared" si="7"/>
        <v>34.008744</v>
      </c>
      <c r="AI11" s="29">
        <v>40</v>
      </c>
      <c r="AJ11" s="29">
        <f t="shared" si="8"/>
        <v>28.828250000000001</v>
      </c>
      <c r="AK11" s="14">
        <f t="shared" si="9"/>
        <v>1.6987522281639929</v>
      </c>
      <c r="AL11" s="14">
        <f t="shared" si="10"/>
        <v>1.0247311827956989</v>
      </c>
      <c r="AM11" s="14">
        <v>1977</v>
      </c>
      <c r="AN11" s="14">
        <f t="shared" si="15"/>
        <v>23.418945000000001</v>
      </c>
      <c r="AO11" s="14">
        <f t="shared" si="11"/>
        <v>39.782984999999996</v>
      </c>
      <c r="AP11" s="14">
        <f t="shared" si="12"/>
        <v>16.364039999999996</v>
      </c>
      <c r="AQ11" s="14">
        <f t="shared" si="13"/>
        <v>0.16364039999999996</v>
      </c>
      <c r="AR11" s="14">
        <v>28.828250000000001</v>
      </c>
      <c r="AS11" s="14">
        <v>16.97025</v>
      </c>
    </row>
    <row r="12" spans="2:45">
      <c r="B12" s="14">
        <v>1971</v>
      </c>
      <c r="C12" s="14">
        <v>9</v>
      </c>
      <c r="D12" s="14">
        <v>31.85</v>
      </c>
      <c r="F12" s="25" t="s">
        <v>131</v>
      </c>
      <c r="G12" s="14">
        <v>1978</v>
      </c>
      <c r="H12" s="14">
        <v>20.721250000000001</v>
      </c>
      <c r="I12" s="14">
        <v>1978</v>
      </c>
      <c r="J12" s="119">
        <f t="shared" si="0"/>
        <v>33.874958333333332</v>
      </c>
      <c r="K12" s="14">
        <v>20.721250000000001</v>
      </c>
      <c r="L12" s="29">
        <f t="shared" si="1"/>
        <v>1392.4680000000003</v>
      </c>
      <c r="M12" s="14">
        <v>26.28725</v>
      </c>
      <c r="N12" s="14">
        <v>33.637999999999998</v>
      </c>
      <c r="O12" s="14">
        <f t="shared" si="2"/>
        <v>2260.4736000000003</v>
      </c>
      <c r="P12" s="14">
        <v>39.688000000000002</v>
      </c>
      <c r="Q12" s="14">
        <f t="shared" si="3"/>
        <v>2667.0336000000007</v>
      </c>
      <c r="R12" s="32">
        <v>44.346499999999999</v>
      </c>
      <c r="S12" s="14">
        <v>38.568750000000001</v>
      </c>
      <c r="T12" s="14">
        <f t="shared" si="4"/>
        <v>2591.8200000000002</v>
      </c>
      <c r="V12" s="29">
        <f t="shared" si="5"/>
        <v>2591.8200000000002</v>
      </c>
      <c r="W12" s="29">
        <f t="shared" si="14"/>
        <v>1.8613138686131383</v>
      </c>
      <c r="X12" s="26">
        <f t="shared" si="16"/>
        <v>179224.65792000006</v>
      </c>
      <c r="Y12" s="29">
        <v>2591.8200000000002</v>
      </c>
      <c r="Z12" s="29">
        <f t="shared" si="6"/>
        <v>57.329025599999994</v>
      </c>
      <c r="AA12" s="14">
        <v>37.419249999999998</v>
      </c>
      <c r="AB12" s="14">
        <v>34.878250000000001</v>
      </c>
      <c r="AC12" s="14">
        <v>39.627499999999998</v>
      </c>
      <c r="AD12" s="14">
        <v>39.536749999999998</v>
      </c>
      <c r="AE12" s="14">
        <v>40.262749999999997</v>
      </c>
      <c r="AF12" s="14">
        <v>47.40175</v>
      </c>
      <c r="AG12" s="14">
        <v>38.780500000000004</v>
      </c>
      <c r="AH12" s="29">
        <f t="shared" si="7"/>
        <v>51.186630000000001</v>
      </c>
      <c r="AI12" s="29">
        <v>80</v>
      </c>
      <c r="AJ12" s="29">
        <f t="shared" si="8"/>
        <v>38.568750000000001</v>
      </c>
      <c r="AK12" s="14">
        <f t="shared" si="9"/>
        <v>1.8613138686131387</v>
      </c>
      <c r="AL12" s="14">
        <f t="shared" si="10"/>
        <v>1.1465827338129497</v>
      </c>
      <c r="AM12" s="14">
        <v>1978</v>
      </c>
      <c r="AN12" s="14">
        <f t="shared" si="15"/>
        <v>28.595325000000003</v>
      </c>
      <c r="AO12" s="14">
        <f t="shared" si="11"/>
        <v>53.224874999999997</v>
      </c>
      <c r="AP12" s="14">
        <f t="shared" si="12"/>
        <v>24.629549999999995</v>
      </c>
      <c r="AQ12" s="14">
        <f t="shared" si="13"/>
        <v>0.24629549999999995</v>
      </c>
      <c r="AR12" s="14">
        <v>38.568750000000001</v>
      </c>
      <c r="AS12" s="14">
        <v>20.721250000000001</v>
      </c>
    </row>
    <row r="13" spans="2:45">
      <c r="B13" s="14">
        <v>1971</v>
      </c>
      <c r="C13" s="14">
        <v>10</v>
      </c>
      <c r="D13" s="14">
        <v>35.549999999999997</v>
      </c>
      <c r="F13" s="25" t="s">
        <v>125</v>
      </c>
      <c r="G13" s="14">
        <v>1979</v>
      </c>
      <c r="H13" s="14">
        <v>42.177500000000002</v>
      </c>
      <c r="I13" s="14">
        <v>1979</v>
      </c>
      <c r="J13" s="119">
        <f t="shared" si="0"/>
        <v>39.713333333333331</v>
      </c>
      <c r="K13" s="14">
        <v>37.674999999999997</v>
      </c>
      <c r="L13" s="29">
        <f t="shared" si="1"/>
        <v>2531.7600000000002</v>
      </c>
      <c r="M13" s="32">
        <v>44.68</v>
      </c>
      <c r="N13" s="14">
        <v>35.807499999999997</v>
      </c>
      <c r="O13" s="14">
        <f t="shared" si="2"/>
        <v>2406.2640000000001</v>
      </c>
      <c r="P13" s="14">
        <v>38.357500000000002</v>
      </c>
      <c r="Q13" s="14">
        <f t="shared" si="3"/>
        <v>2577.6240000000007</v>
      </c>
      <c r="R13" s="14">
        <v>42.177500000000002</v>
      </c>
      <c r="S13" s="14">
        <v>39.582500000000003</v>
      </c>
      <c r="T13" s="14">
        <f t="shared" si="4"/>
        <v>2659.9440000000004</v>
      </c>
      <c r="V13" s="29">
        <f t="shared" si="5"/>
        <v>2659.9440000000004</v>
      </c>
      <c r="W13" s="29">
        <f t="shared" si="14"/>
        <v>1.050630391506304</v>
      </c>
      <c r="X13" s="26">
        <f t="shared" si="16"/>
        <v>173216.33280000006</v>
      </c>
      <c r="Y13" s="29">
        <v>2659.9440000000004</v>
      </c>
      <c r="Z13" s="29">
        <f t="shared" si="6"/>
        <v>6.1271952000000098</v>
      </c>
      <c r="AA13" s="14">
        <v>35.67</v>
      </c>
      <c r="AB13" s="14">
        <v>46.045000000000002</v>
      </c>
      <c r="AC13" s="14">
        <v>32.762500000000003</v>
      </c>
      <c r="AD13" s="14">
        <v>38.585000000000001</v>
      </c>
      <c r="AE13" s="14">
        <v>31.987500000000001</v>
      </c>
      <c r="AF13" s="14">
        <v>39.765000000000001</v>
      </c>
      <c r="AG13" s="14">
        <v>45.865000000000002</v>
      </c>
      <c r="AH13" s="29">
        <f t="shared" si="7"/>
        <v>5.4707100000000173</v>
      </c>
      <c r="AI13" s="29">
        <v>20</v>
      </c>
      <c r="AJ13" s="29">
        <f t="shared" si="8"/>
        <v>39.582500000000003</v>
      </c>
      <c r="AK13" s="14">
        <f t="shared" si="9"/>
        <v>1.050630391506304</v>
      </c>
      <c r="AL13" s="14">
        <f t="shared" si="10"/>
        <v>1.1054248411645606</v>
      </c>
      <c r="AM13" s="14">
        <v>1979</v>
      </c>
      <c r="AN13" s="14">
        <f t="shared" si="15"/>
        <v>51.991500000000002</v>
      </c>
      <c r="AO13" s="14">
        <f t="shared" si="11"/>
        <v>54.623850000000004</v>
      </c>
      <c r="AP13" s="14">
        <f t="shared" si="12"/>
        <v>2.6323500000000024</v>
      </c>
      <c r="AQ13" s="14">
        <f t="shared" si="13"/>
        <v>2.6323500000000024E-2</v>
      </c>
      <c r="AR13" s="14">
        <v>39.582500000000003</v>
      </c>
      <c r="AS13" s="14">
        <v>37.674999999999997</v>
      </c>
    </row>
    <row r="14" spans="2:45">
      <c r="B14" s="14">
        <v>1971</v>
      </c>
      <c r="C14" s="14">
        <v>11</v>
      </c>
      <c r="D14" s="14">
        <v>35.950000000000003</v>
      </c>
      <c r="F14" s="25" t="s">
        <v>125</v>
      </c>
      <c r="G14" s="14">
        <v>1980</v>
      </c>
      <c r="H14" s="14">
        <v>18.997499999999999</v>
      </c>
      <c r="I14" s="14">
        <v>1980</v>
      </c>
      <c r="J14" s="119">
        <f t="shared" si="0"/>
        <v>42.496250000000003</v>
      </c>
      <c r="K14" s="14">
        <v>20.842500000000001</v>
      </c>
      <c r="L14" s="29">
        <f t="shared" si="1"/>
        <v>1400.6160000000004</v>
      </c>
      <c r="M14" s="14">
        <v>28.405000000000001</v>
      </c>
      <c r="N14" s="14">
        <v>37.417499999999997</v>
      </c>
      <c r="O14" s="14">
        <f t="shared" si="2"/>
        <v>2514.4560000000001</v>
      </c>
      <c r="P14" s="14">
        <v>52.302500000000002</v>
      </c>
      <c r="Q14" s="14">
        <f t="shared" si="3"/>
        <v>3514.7280000000005</v>
      </c>
      <c r="R14" s="32">
        <v>60.712499999999999</v>
      </c>
      <c r="S14" s="14">
        <v>55.297499999999999</v>
      </c>
      <c r="T14" s="14">
        <f t="shared" si="4"/>
        <v>3715.9920000000002</v>
      </c>
      <c r="V14" s="29">
        <f t="shared" si="5"/>
        <v>3715.9920000000002</v>
      </c>
      <c r="W14" s="29">
        <f t="shared" si="14"/>
        <v>2.6531126304426045</v>
      </c>
      <c r="X14" s="26">
        <f t="shared" si="16"/>
        <v>236189.72160000005</v>
      </c>
      <c r="Y14" s="29">
        <v>3715.9920000000002</v>
      </c>
      <c r="Z14" s="29">
        <f t="shared" si="6"/>
        <v>110.67497279999999</v>
      </c>
      <c r="AA14" s="14">
        <v>42.505000000000003</v>
      </c>
      <c r="AB14" s="14">
        <v>47.914999999999999</v>
      </c>
      <c r="AC14" s="14">
        <v>51.092500000000001</v>
      </c>
      <c r="AD14" s="14">
        <v>52.994999999999997</v>
      </c>
      <c r="AE14" s="14">
        <v>51.667499999999997</v>
      </c>
      <c r="AF14" s="14">
        <v>56.292499999999997</v>
      </c>
      <c r="AG14" s="14">
        <v>52.06</v>
      </c>
      <c r="AH14" s="29">
        <f t="shared" si="7"/>
        <v>98.816939999999988</v>
      </c>
      <c r="AI14" s="29">
        <v>80</v>
      </c>
      <c r="AJ14" s="29">
        <f t="shared" si="8"/>
        <v>55.297499999999999</v>
      </c>
      <c r="AK14" s="14">
        <f t="shared" si="9"/>
        <v>2.6531126304426049</v>
      </c>
      <c r="AL14" s="14">
        <f t="shared" si="10"/>
        <v>1.4778512728001605</v>
      </c>
      <c r="AM14" s="14">
        <v>1980</v>
      </c>
      <c r="AN14" s="14">
        <f t="shared" si="15"/>
        <v>28.762650000000004</v>
      </c>
      <c r="AO14" s="14">
        <f t="shared" si="11"/>
        <v>76.310549999999992</v>
      </c>
      <c r="AP14" s="14">
        <f t="shared" si="12"/>
        <v>47.547899999999984</v>
      </c>
      <c r="AQ14" s="14">
        <f t="shared" si="13"/>
        <v>0.47547899999999982</v>
      </c>
      <c r="AR14" s="14">
        <v>55.297499999999999</v>
      </c>
      <c r="AS14" s="14">
        <v>20.842500000000001</v>
      </c>
    </row>
    <row r="15" spans="2:45">
      <c r="B15" s="14">
        <v>1971</v>
      </c>
      <c r="C15" s="14">
        <v>12</v>
      </c>
      <c r="D15" s="14">
        <v>38.9</v>
      </c>
      <c r="F15" s="25" t="s">
        <v>125</v>
      </c>
      <c r="G15" s="14">
        <v>1981</v>
      </c>
      <c r="H15" s="14">
        <v>21.66</v>
      </c>
      <c r="I15" s="14">
        <v>1981</v>
      </c>
      <c r="J15" s="119">
        <f t="shared" si="0"/>
        <v>32.458750000000002</v>
      </c>
      <c r="K15" s="14">
        <v>19.5425</v>
      </c>
      <c r="L15" s="29">
        <f t="shared" si="1"/>
        <v>1313.2560000000001</v>
      </c>
      <c r="M15" s="14">
        <v>31.704999999999998</v>
      </c>
      <c r="N15" s="14">
        <v>32.277500000000003</v>
      </c>
      <c r="O15" s="14">
        <f t="shared" si="2"/>
        <v>2169.0480000000002</v>
      </c>
      <c r="P15" s="14">
        <v>34.905000000000001</v>
      </c>
      <c r="Q15" s="14">
        <f t="shared" si="3"/>
        <v>2345.6160000000004</v>
      </c>
      <c r="R15" s="32">
        <v>37.54</v>
      </c>
      <c r="S15" s="14">
        <v>38.782499999999999</v>
      </c>
      <c r="T15" s="14">
        <f t="shared" si="4"/>
        <v>2606.1840000000002</v>
      </c>
      <c r="V15" s="29">
        <f t="shared" si="5"/>
        <v>2606.1840000000002</v>
      </c>
      <c r="W15" s="29">
        <f t="shared" si="14"/>
        <v>1.9845209159524115</v>
      </c>
      <c r="X15" s="26">
        <f t="shared" si="16"/>
        <v>157625.39520000003</v>
      </c>
      <c r="Y15" s="29">
        <v>2606.1840000000002</v>
      </c>
      <c r="Z15" s="29">
        <f t="shared" si="6"/>
        <v>61.801958400000011</v>
      </c>
      <c r="AA15" s="14">
        <v>34.817500000000003</v>
      </c>
      <c r="AB15" s="14">
        <v>36.784999999999997</v>
      </c>
      <c r="AC15" s="14">
        <v>33.637500000000003</v>
      </c>
      <c r="AD15" s="14">
        <v>40.777500000000003</v>
      </c>
      <c r="AE15" s="14">
        <v>36.422499999999999</v>
      </c>
      <c r="AF15" s="14">
        <v>36.872500000000002</v>
      </c>
      <c r="AG15" s="14">
        <v>44.3125</v>
      </c>
      <c r="AH15" s="29">
        <f t="shared" si="7"/>
        <v>55.180319999999995</v>
      </c>
      <c r="AI15" s="29">
        <v>80</v>
      </c>
      <c r="AJ15" s="29">
        <f t="shared" si="8"/>
        <v>38.782499999999999</v>
      </c>
      <c r="AK15" s="14">
        <f t="shared" si="9"/>
        <v>1.9845209159524113</v>
      </c>
      <c r="AL15" s="14">
        <f t="shared" si="10"/>
        <v>1.2015335760204475</v>
      </c>
      <c r="AM15" s="14">
        <v>1981</v>
      </c>
      <c r="AN15" s="14">
        <f t="shared" si="15"/>
        <v>26.96865</v>
      </c>
      <c r="AO15" s="14">
        <f t="shared" si="11"/>
        <v>53.519849999999998</v>
      </c>
      <c r="AP15" s="14">
        <f t="shared" si="12"/>
        <v>26.551199999999998</v>
      </c>
      <c r="AQ15" s="14">
        <f t="shared" si="13"/>
        <v>0.26551199999999997</v>
      </c>
      <c r="AR15" s="14">
        <v>38.782499999999999</v>
      </c>
      <c r="AS15" s="14">
        <v>19.5425</v>
      </c>
    </row>
    <row r="16" spans="2:45">
      <c r="B16" s="14">
        <v>1971</v>
      </c>
      <c r="C16" s="14">
        <v>13</v>
      </c>
      <c r="D16" s="14">
        <v>38.225000000000001</v>
      </c>
      <c r="F16" s="25" t="s">
        <v>125</v>
      </c>
      <c r="G16" s="14">
        <v>1982</v>
      </c>
      <c r="H16" s="14">
        <v>19.7225</v>
      </c>
      <c r="I16" s="14">
        <v>1982</v>
      </c>
      <c r="J16" s="119">
        <f t="shared" si="0"/>
        <v>31.107083333333335</v>
      </c>
      <c r="K16" s="14">
        <v>27.497499999999999</v>
      </c>
      <c r="L16" s="29">
        <f t="shared" si="1"/>
        <v>1847.8320000000001</v>
      </c>
      <c r="M16" s="32">
        <v>36.057499999999997</v>
      </c>
      <c r="N16" s="14">
        <v>32.82</v>
      </c>
      <c r="O16" s="14">
        <f t="shared" si="2"/>
        <v>2205.5040000000004</v>
      </c>
      <c r="P16" s="14">
        <v>32.729999999999997</v>
      </c>
      <c r="Q16" s="14">
        <f t="shared" si="3"/>
        <v>2199.4560000000001</v>
      </c>
      <c r="R16" s="14">
        <v>29.737500000000001</v>
      </c>
      <c r="S16" s="14">
        <v>27.8</v>
      </c>
      <c r="T16" s="14">
        <f t="shared" si="4"/>
        <v>1868.16</v>
      </c>
      <c r="V16" s="29">
        <f t="shared" si="5"/>
        <v>1868.16</v>
      </c>
      <c r="W16" s="29">
        <f t="shared" si="14"/>
        <v>1.0110010000909173</v>
      </c>
      <c r="X16" s="26">
        <f t="shared" si="16"/>
        <v>148209.86880000003</v>
      </c>
      <c r="Y16" s="29">
        <v>1868.16</v>
      </c>
      <c r="Z16" s="29">
        <f t="shared" si="6"/>
        <v>0.97167839999999883</v>
      </c>
      <c r="AA16" s="14">
        <v>16.88</v>
      </c>
      <c r="AB16" s="14">
        <v>26.164999999999999</v>
      </c>
      <c r="AC16" s="14">
        <v>33.82</v>
      </c>
      <c r="AD16" s="14">
        <v>34.392499999999998</v>
      </c>
      <c r="AE16" s="14">
        <v>28.282499999999999</v>
      </c>
      <c r="AF16" s="14">
        <v>33.122500000000002</v>
      </c>
      <c r="AG16" s="14">
        <v>30.4925</v>
      </c>
      <c r="AH16" s="29">
        <f t="shared" si="7"/>
        <v>0.86757000000000573</v>
      </c>
      <c r="AI16" s="29">
        <v>20</v>
      </c>
      <c r="AJ16" s="29">
        <f t="shared" si="8"/>
        <v>27.8</v>
      </c>
      <c r="AK16" s="14">
        <f t="shared" si="9"/>
        <v>1.0110010000909175</v>
      </c>
      <c r="AL16" s="14">
        <f t="shared" si="10"/>
        <v>0.84704448507007923</v>
      </c>
      <c r="AM16" s="14">
        <v>1982</v>
      </c>
      <c r="AN16" s="14">
        <f t="shared" si="15"/>
        <v>37.946549999999995</v>
      </c>
      <c r="AO16" s="14">
        <f t="shared" si="11"/>
        <v>38.363999999999997</v>
      </c>
      <c r="AP16" s="14">
        <f t="shared" si="12"/>
        <v>0.41745000000000232</v>
      </c>
      <c r="AQ16" s="14">
        <f t="shared" si="13"/>
        <v>4.1745000000000228E-3</v>
      </c>
      <c r="AR16" s="14">
        <v>27.8</v>
      </c>
      <c r="AS16" s="14">
        <v>27.497499999999999</v>
      </c>
    </row>
    <row r="17" spans="2:45">
      <c r="B17" s="14">
        <v>1971</v>
      </c>
      <c r="C17" s="14">
        <v>14</v>
      </c>
      <c r="D17" s="14">
        <v>34.299999999999997</v>
      </c>
      <c r="F17" s="25" t="s">
        <v>125</v>
      </c>
      <c r="G17" s="14">
        <v>1983</v>
      </c>
      <c r="H17" s="14">
        <v>38.325000000000003</v>
      </c>
      <c r="I17" s="14">
        <v>1983</v>
      </c>
      <c r="J17" s="119">
        <f t="shared" si="0"/>
        <v>45.711666666666673</v>
      </c>
      <c r="K17" s="14">
        <v>38.537500000000001</v>
      </c>
      <c r="L17" s="29">
        <f t="shared" si="1"/>
        <v>2589.7200000000003</v>
      </c>
      <c r="M17" s="14">
        <v>48.097499999999997</v>
      </c>
      <c r="N17" s="32">
        <v>51.545000000000002</v>
      </c>
      <c r="O17" s="14">
        <f t="shared" si="2"/>
        <v>3463.8240000000005</v>
      </c>
      <c r="P17" s="14">
        <v>51.0625</v>
      </c>
      <c r="Q17" s="14">
        <f t="shared" si="3"/>
        <v>3431.4000000000005</v>
      </c>
      <c r="R17" s="14">
        <v>47.61</v>
      </c>
      <c r="S17" s="14">
        <v>37.417499999999997</v>
      </c>
      <c r="T17" s="14">
        <f t="shared" si="4"/>
        <v>2514.4560000000001</v>
      </c>
      <c r="V17" s="29">
        <f t="shared" si="5"/>
        <v>2514.4560000000001</v>
      </c>
      <c r="W17" s="29"/>
      <c r="X17" s="26"/>
      <c r="Y17" s="29">
        <v>2514.4560000000001</v>
      </c>
      <c r="Z17" s="29">
        <f t="shared" si="6"/>
        <v>-3.5976192000000062</v>
      </c>
      <c r="AA17" s="14">
        <v>44.377499999999998</v>
      </c>
      <c r="AB17" s="14">
        <v>46.3125</v>
      </c>
      <c r="AC17" s="14">
        <v>50.73</v>
      </c>
      <c r="AD17" s="14">
        <v>48.612499999999997</v>
      </c>
      <c r="AE17" s="14">
        <v>49.792499999999997</v>
      </c>
      <c r="AF17" s="14">
        <v>33.215000000000003</v>
      </c>
      <c r="AG17" s="14">
        <v>46.917499999999997</v>
      </c>
      <c r="AH17" s="29">
        <f t="shared" si="7"/>
        <v>0</v>
      </c>
      <c r="AI17" s="29">
        <v>40</v>
      </c>
      <c r="AJ17" s="29">
        <f t="shared" si="8"/>
        <v>37.417499999999997</v>
      </c>
      <c r="AK17" s="14">
        <f t="shared" si="9"/>
        <v>0.97093739863769046</v>
      </c>
      <c r="AL17" s="14">
        <f t="shared" si="10"/>
        <v>0.72591909981569491</v>
      </c>
      <c r="AM17" s="14">
        <v>1983</v>
      </c>
      <c r="AN17" s="14">
        <f t="shared" si="15"/>
        <v>53.181750000000001</v>
      </c>
      <c r="AO17" s="14">
        <f t="shared" si="11"/>
        <v>51.636149999999994</v>
      </c>
      <c r="AP17" s="14">
        <f t="shared" si="12"/>
        <v>-1.5456000000000074</v>
      </c>
      <c r="AQ17" s="14">
        <f t="shared" si="13"/>
        <v>-1.5456000000000074E-2</v>
      </c>
      <c r="AR17" s="14">
        <v>37.417499999999997</v>
      </c>
      <c r="AS17" s="14">
        <v>38.537500000000001</v>
      </c>
    </row>
    <row r="18" spans="2:45">
      <c r="B18" s="14">
        <v>1972</v>
      </c>
      <c r="C18" s="14">
        <v>1</v>
      </c>
      <c r="D18" s="14">
        <v>27.98</v>
      </c>
      <c r="F18" s="25" t="s">
        <v>125</v>
      </c>
      <c r="G18" s="14">
        <v>1984</v>
      </c>
      <c r="H18" s="14">
        <v>32.945</v>
      </c>
      <c r="I18" s="14">
        <v>1984</v>
      </c>
      <c r="J18" s="119">
        <f t="shared" si="0"/>
        <v>41.138749999999995</v>
      </c>
      <c r="K18" s="14">
        <v>33.365000000000002</v>
      </c>
      <c r="L18" s="29">
        <f t="shared" si="1"/>
        <v>2242.1280000000002</v>
      </c>
      <c r="M18" s="32">
        <v>43.712499999999999</v>
      </c>
      <c r="N18" s="14">
        <v>42.56</v>
      </c>
      <c r="O18" s="14">
        <f t="shared" si="2"/>
        <v>2860.0320000000006</v>
      </c>
      <c r="P18" s="14">
        <v>44.6175</v>
      </c>
      <c r="Q18" s="14">
        <f t="shared" si="3"/>
        <v>2998.2960000000003</v>
      </c>
      <c r="R18" s="14">
        <v>42.227499999999999</v>
      </c>
      <c r="S18" s="14">
        <v>40.35</v>
      </c>
      <c r="T18" s="14">
        <f t="shared" si="4"/>
        <v>2711.5200000000004</v>
      </c>
      <c r="V18" s="29">
        <f t="shared" si="5"/>
        <v>2711.5200000000004</v>
      </c>
      <c r="W18" s="29">
        <f t="shared" ref="W18:W34" si="17">V18/L18</f>
        <v>1.2093511164393826</v>
      </c>
      <c r="X18" s="26">
        <f t="shared" si="16"/>
        <v>201485.49120000002</v>
      </c>
      <c r="Y18" s="29">
        <v>2711.5200000000004</v>
      </c>
      <c r="Z18" s="29">
        <f t="shared" si="6"/>
        <v>22.436937600000014</v>
      </c>
      <c r="AA18" s="14">
        <v>36.722499999999997</v>
      </c>
      <c r="AB18" s="14">
        <v>41.26</v>
      </c>
      <c r="AC18" s="14">
        <v>42.652500000000003</v>
      </c>
      <c r="AD18" s="14">
        <v>50.667499999999997</v>
      </c>
      <c r="AE18" s="14">
        <v>43.41</v>
      </c>
      <c r="AF18" s="14">
        <v>38.172499999999999</v>
      </c>
      <c r="AG18" s="14">
        <v>41.984999999999999</v>
      </c>
      <c r="AH18" s="29">
        <f t="shared" si="7"/>
        <v>20.032979999999998</v>
      </c>
      <c r="AI18" s="29">
        <v>20</v>
      </c>
      <c r="AJ18" s="29">
        <f t="shared" si="8"/>
        <v>40.35</v>
      </c>
      <c r="AK18" s="14">
        <f t="shared" si="9"/>
        <v>1.2093511164393826</v>
      </c>
      <c r="AL18" s="14">
        <f t="shared" si="10"/>
        <v>0.94807330827067671</v>
      </c>
      <c r="AM18" s="14">
        <v>1984</v>
      </c>
      <c r="AN18" s="14">
        <f t="shared" si="15"/>
        <v>46.043700000000001</v>
      </c>
      <c r="AO18" s="14">
        <f t="shared" si="11"/>
        <v>55.683</v>
      </c>
      <c r="AP18" s="14">
        <f t="shared" si="12"/>
        <v>9.6392999999999986</v>
      </c>
      <c r="AQ18" s="14">
        <f t="shared" si="13"/>
        <v>9.6392999999999993E-2</v>
      </c>
      <c r="AR18" s="14">
        <v>40.35</v>
      </c>
      <c r="AS18" s="14">
        <v>33.365000000000002</v>
      </c>
    </row>
    <row r="19" spans="2:45">
      <c r="B19" s="14">
        <v>1972</v>
      </c>
      <c r="C19" s="14">
        <v>2</v>
      </c>
      <c r="D19" s="14">
        <v>27.95</v>
      </c>
      <c r="F19" s="25" t="s">
        <v>125</v>
      </c>
      <c r="G19" s="14">
        <v>1985</v>
      </c>
      <c r="H19" s="14">
        <v>22.807500000000001</v>
      </c>
      <c r="I19" s="14">
        <v>1985</v>
      </c>
      <c r="J19" s="119">
        <f t="shared" si="0"/>
        <v>30.5825</v>
      </c>
      <c r="K19" s="14">
        <v>20.4175</v>
      </c>
      <c r="L19" s="29">
        <f t="shared" si="1"/>
        <v>1372.056</v>
      </c>
      <c r="M19" s="14">
        <v>30.4925</v>
      </c>
      <c r="N19" s="32">
        <v>34.305</v>
      </c>
      <c r="O19" s="14">
        <f t="shared" si="2"/>
        <v>2305.2960000000003</v>
      </c>
      <c r="P19" s="14">
        <v>34.664999999999999</v>
      </c>
      <c r="Q19" s="14">
        <f t="shared" si="3"/>
        <v>2329.4880000000003</v>
      </c>
      <c r="R19" s="14">
        <v>33.395000000000003</v>
      </c>
      <c r="S19" s="14">
        <v>30.22</v>
      </c>
      <c r="T19" s="14">
        <f t="shared" si="4"/>
        <v>2030.7839999999999</v>
      </c>
      <c r="V19" s="29">
        <f t="shared" si="5"/>
        <v>2030.7839999999999</v>
      </c>
      <c r="W19" s="29">
        <f t="shared" si="17"/>
        <v>1.4801028529447777</v>
      </c>
      <c r="X19" s="26">
        <f t="shared" si="16"/>
        <v>156541.59360000005</v>
      </c>
      <c r="Y19" s="29">
        <v>2030.7839999999999</v>
      </c>
      <c r="Z19" s="29">
        <f t="shared" si="6"/>
        <v>31.487198399999993</v>
      </c>
      <c r="AA19" s="14">
        <v>30.672499999999999</v>
      </c>
      <c r="AB19" s="14">
        <v>35.027500000000003</v>
      </c>
      <c r="AC19" s="14">
        <v>35.270000000000003</v>
      </c>
      <c r="AD19" s="14">
        <v>34.817500000000003</v>
      </c>
      <c r="AE19" s="14">
        <v>35.695</v>
      </c>
      <c r="AF19" s="14">
        <v>27.86</v>
      </c>
      <c r="AG19" s="14">
        <v>35.057499999999997</v>
      </c>
      <c r="AH19" s="29">
        <f t="shared" si="7"/>
        <v>28.113569999999996</v>
      </c>
      <c r="AI19" s="29">
        <v>40</v>
      </c>
      <c r="AJ19" s="29">
        <f t="shared" si="8"/>
        <v>30.22</v>
      </c>
      <c r="AK19" s="14">
        <f t="shared" si="9"/>
        <v>1.4801028529447777</v>
      </c>
      <c r="AL19" s="14">
        <f t="shared" si="10"/>
        <v>0.88092114852062375</v>
      </c>
      <c r="AM19" s="14">
        <v>1985</v>
      </c>
      <c r="AN19" s="14">
        <f t="shared" si="15"/>
        <v>28.17615</v>
      </c>
      <c r="AO19" s="14">
        <f t="shared" si="11"/>
        <v>41.703599999999994</v>
      </c>
      <c r="AP19" s="14">
        <f t="shared" si="12"/>
        <v>13.527449999999995</v>
      </c>
      <c r="AQ19" s="14">
        <f t="shared" si="13"/>
        <v>0.13527449999999994</v>
      </c>
      <c r="AR19" s="14">
        <v>30.22</v>
      </c>
      <c r="AS19" s="14">
        <v>20.4175</v>
      </c>
    </row>
    <row r="20" spans="2:45">
      <c r="B20" s="14">
        <v>1972</v>
      </c>
      <c r="C20" s="14">
        <v>3</v>
      </c>
      <c r="D20" s="14">
        <v>27.557500000000001</v>
      </c>
      <c r="F20" s="25" t="s">
        <v>125</v>
      </c>
      <c r="G20" s="14">
        <v>1986</v>
      </c>
      <c r="H20" s="14">
        <v>37.75</v>
      </c>
      <c r="I20" s="14">
        <v>1986</v>
      </c>
      <c r="J20" s="119">
        <f t="shared" si="0"/>
        <v>43.625416666666666</v>
      </c>
      <c r="K20" s="14">
        <v>40.3825</v>
      </c>
      <c r="L20" s="29">
        <f t="shared" si="1"/>
        <v>2713.7040000000002</v>
      </c>
      <c r="M20" s="32">
        <v>42.44</v>
      </c>
      <c r="N20" s="14">
        <v>43.077500000000001</v>
      </c>
      <c r="O20" s="14">
        <f t="shared" si="2"/>
        <v>2894.8080000000004</v>
      </c>
      <c r="P20" s="14">
        <v>44.467500000000001</v>
      </c>
      <c r="Q20" s="14">
        <f t="shared" si="3"/>
        <v>2988.2160000000003</v>
      </c>
      <c r="R20" s="14">
        <v>45.375</v>
      </c>
      <c r="S20" s="14">
        <v>46.01</v>
      </c>
      <c r="T20" s="14">
        <f t="shared" si="4"/>
        <v>3091.8720000000003</v>
      </c>
      <c r="V20" s="29">
        <f t="shared" si="5"/>
        <v>3091.8720000000003</v>
      </c>
      <c r="W20" s="29">
        <f t="shared" si="17"/>
        <v>1.1393549185909739</v>
      </c>
      <c r="X20" s="26">
        <f t="shared" si="16"/>
        <v>200808.11520000003</v>
      </c>
      <c r="Y20" s="29">
        <v>3091.8720000000003</v>
      </c>
      <c r="Z20" s="29">
        <f t="shared" si="6"/>
        <v>18.076430400000007</v>
      </c>
      <c r="AA20" s="14">
        <v>40.8675</v>
      </c>
      <c r="AB20" s="14">
        <v>43.65</v>
      </c>
      <c r="AC20" s="14">
        <v>44.192500000000003</v>
      </c>
      <c r="AD20" s="14">
        <v>46.402500000000003</v>
      </c>
      <c r="AE20" s="14">
        <v>43.317500000000003</v>
      </c>
      <c r="AF20" s="14">
        <v>43.32</v>
      </c>
      <c r="AG20" s="14">
        <v>45.372500000000002</v>
      </c>
      <c r="AH20" s="29">
        <f t="shared" si="7"/>
        <v>16.139669999999995</v>
      </c>
      <c r="AI20" s="29">
        <v>20</v>
      </c>
      <c r="AJ20" s="29">
        <f t="shared" si="8"/>
        <v>46.01</v>
      </c>
      <c r="AK20" s="14">
        <f t="shared" si="9"/>
        <v>1.1393549185909737</v>
      </c>
      <c r="AL20" s="14">
        <f t="shared" si="10"/>
        <v>1.0680749811386454</v>
      </c>
      <c r="AM20" s="14">
        <v>1986</v>
      </c>
      <c r="AN20" s="14">
        <f t="shared" si="15"/>
        <v>55.727849999999997</v>
      </c>
      <c r="AO20" s="14">
        <f t="shared" si="11"/>
        <v>63.4938</v>
      </c>
      <c r="AP20" s="14">
        <f t="shared" si="12"/>
        <v>7.7659500000000037</v>
      </c>
      <c r="AQ20" s="14">
        <f t="shared" si="13"/>
        <v>7.7659500000000034E-2</v>
      </c>
      <c r="AR20" s="14">
        <v>46.01</v>
      </c>
      <c r="AS20" s="14">
        <v>40.3825</v>
      </c>
    </row>
    <row r="21" spans="2:45">
      <c r="B21" s="14">
        <v>1972</v>
      </c>
      <c r="C21" s="14">
        <v>4</v>
      </c>
      <c r="D21" s="14">
        <v>25.377500000000001</v>
      </c>
      <c r="F21" s="25" t="s">
        <v>125</v>
      </c>
      <c r="G21" s="14">
        <v>1987</v>
      </c>
      <c r="H21" s="14">
        <v>30.885000000000002</v>
      </c>
      <c r="I21" s="14">
        <v>1987</v>
      </c>
      <c r="J21" s="119">
        <f t="shared" si="0"/>
        <v>39.299583333333338</v>
      </c>
      <c r="K21" s="14">
        <v>30.4925</v>
      </c>
      <c r="L21" s="29">
        <f t="shared" si="1"/>
        <v>2049.096</v>
      </c>
      <c r="M21" s="14">
        <v>37.055</v>
      </c>
      <c r="N21" s="32">
        <v>41.112499999999997</v>
      </c>
      <c r="O21" s="14">
        <f t="shared" si="2"/>
        <v>2762.76</v>
      </c>
      <c r="P21" s="14">
        <v>42.652500000000003</v>
      </c>
      <c r="Q21" s="14">
        <f t="shared" si="3"/>
        <v>2866.2480000000005</v>
      </c>
      <c r="R21" s="14">
        <v>42.982500000000002</v>
      </c>
      <c r="S21" s="14">
        <v>41.502499999999998</v>
      </c>
      <c r="T21" s="14">
        <f t="shared" si="4"/>
        <v>2788.9679999999998</v>
      </c>
      <c r="V21" s="29">
        <f t="shared" si="5"/>
        <v>2788.9679999999998</v>
      </c>
      <c r="W21" s="29">
        <f t="shared" si="17"/>
        <v>1.3610723948511929</v>
      </c>
      <c r="X21" s="26">
        <f t="shared" si="16"/>
        <v>192611.86560000005</v>
      </c>
      <c r="Y21" s="29">
        <v>2788.9679999999998</v>
      </c>
      <c r="Z21" s="29">
        <f t="shared" si="6"/>
        <v>35.365881599999994</v>
      </c>
      <c r="AA21" s="14">
        <v>37.237499999999997</v>
      </c>
      <c r="AB21" s="14">
        <v>39.567500000000003</v>
      </c>
      <c r="AC21" s="14">
        <v>40.93</v>
      </c>
      <c r="AD21" s="14">
        <v>36.842500000000001</v>
      </c>
      <c r="AE21" s="14">
        <v>43.407499999999999</v>
      </c>
      <c r="AF21" s="14">
        <v>31.217500000000001</v>
      </c>
      <c r="AG21" s="14">
        <v>43.65</v>
      </c>
      <c r="AH21" s="29">
        <f t="shared" si="7"/>
        <v>31.576679999999996</v>
      </c>
      <c r="AI21" s="29">
        <v>40</v>
      </c>
      <c r="AJ21" s="29">
        <f t="shared" si="8"/>
        <v>41.502499999999998</v>
      </c>
      <c r="AK21" s="14">
        <f t="shared" si="9"/>
        <v>1.3610723948511929</v>
      </c>
      <c r="AL21" s="14">
        <f t="shared" si="10"/>
        <v>1.0094861660079051</v>
      </c>
      <c r="AM21" s="14">
        <v>1987</v>
      </c>
      <c r="AN21" s="14">
        <f t="shared" si="15"/>
        <v>42.079650000000001</v>
      </c>
      <c r="AO21" s="14">
        <f t="shared" si="11"/>
        <v>57.27344999999999</v>
      </c>
      <c r="AP21" s="14">
        <f t="shared" si="12"/>
        <v>15.193799999999989</v>
      </c>
      <c r="AQ21" s="14">
        <f t="shared" si="13"/>
        <v>0.15193799999999988</v>
      </c>
      <c r="AR21" s="14">
        <v>41.502499999999998</v>
      </c>
      <c r="AS21" s="14">
        <v>30.4925</v>
      </c>
    </row>
    <row r="22" spans="2:45">
      <c r="B22" s="14">
        <v>1972</v>
      </c>
      <c r="C22" s="14">
        <v>5</v>
      </c>
      <c r="D22" s="14">
        <v>25.017499999999998</v>
      </c>
      <c r="F22" s="25" t="s">
        <v>125</v>
      </c>
      <c r="G22" s="14">
        <v>1988</v>
      </c>
      <c r="H22" s="14">
        <v>27.98</v>
      </c>
      <c r="I22" s="14">
        <v>1988</v>
      </c>
      <c r="J22" s="119">
        <f t="shared" si="0"/>
        <v>50.254166666666663</v>
      </c>
      <c r="K22" s="14">
        <v>27.072500000000002</v>
      </c>
      <c r="L22" s="29">
        <f t="shared" si="1"/>
        <v>1819.2720000000004</v>
      </c>
      <c r="M22" s="14">
        <v>40.957500000000003</v>
      </c>
      <c r="N22" s="14">
        <v>47.975000000000001</v>
      </c>
      <c r="O22" s="14">
        <f t="shared" si="2"/>
        <v>3223.9200000000005</v>
      </c>
      <c r="P22" s="14">
        <v>57.292499999999997</v>
      </c>
      <c r="Q22" s="14">
        <f t="shared" si="3"/>
        <v>3850.056</v>
      </c>
      <c r="R22" s="32">
        <v>65.067499999999995</v>
      </c>
      <c r="S22" s="14">
        <v>63.16</v>
      </c>
      <c r="T22" s="14">
        <f t="shared" si="4"/>
        <v>4244.3519999999999</v>
      </c>
      <c r="V22" s="29">
        <f t="shared" si="5"/>
        <v>4244.3519999999999</v>
      </c>
      <c r="W22" s="29">
        <f t="shared" si="17"/>
        <v>2.3329947363560803</v>
      </c>
      <c r="X22" s="26">
        <f t="shared" si="16"/>
        <v>258723.76320000004</v>
      </c>
      <c r="Y22" s="29">
        <v>4244.3519999999999</v>
      </c>
      <c r="Z22" s="29">
        <f t="shared" si="6"/>
        <v>115.91882399999999</v>
      </c>
      <c r="AA22" s="14">
        <v>62.92</v>
      </c>
      <c r="AB22" s="14">
        <v>60.41</v>
      </c>
      <c r="AC22" s="14">
        <v>59.35</v>
      </c>
      <c r="AD22" s="14">
        <v>61.012500000000003</v>
      </c>
      <c r="AE22" s="14">
        <v>62.947499999999998</v>
      </c>
      <c r="AF22" s="14">
        <v>68.002499999999998</v>
      </c>
      <c r="AG22" s="14">
        <v>64.007499999999993</v>
      </c>
      <c r="AH22" s="29">
        <f t="shared" si="7"/>
        <v>103.49894999999998</v>
      </c>
      <c r="AI22" s="29">
        <v>80</v>
      </c>
      <c r="AJ22" s="29">
        <f t="shared" si="8"/>
        <v>63.16</v>
      </c>
      <c r="AK22" s="14">
        <f t="shared" si="9"/>
        <v>2.3329947363560808</v>
      </c>
      <c r="AL22" s="14">
        <f t="shared" si="10"/>
        <v>1.3165190203230848</v>
      </c>
      <c r="AM22" s="14">
        <v>1988</v>
      </c>
      <c r="AN22" s="14">
        <f t="shared" si="15"/>
        <v>37.360050000000001</v>
      </c>
      <c r="AO22" s="14">
        <f t="shared" si="11"/>
        <v>87.160799999999995</v>
      </c>
      <c r="AP22" s="14">
        <f t="shared" si="12"/>
        <v>49.800749999999994</v>
      </c>
      <c r="AQ22" s="14">
        <f t="shared" si="13"/>
        <v>0.49800749999999994</v>
      </c>
      <c r="AR22" s="14">
        <v>63.16</v>
      </c>
      <c r="AS22" s="14">
        <v>27.072500000000002</v>
      </c>
    </row>
    <row r="23" spans="2:45">
      <c r="B23" s="14">
        <v>1972</v>
      </c>
      <c r="C23" s="14">
        <v>6</v>
      </c>
      <c r="D23" s="14">
        <v>23.047499999999999</v>
      </c>
      <c r="F23" s="25" t="s">
        <v>125</v>
      </c>
      <c r="G23" s="14">
        <v>1989</v>
      </c>
      <c r="H23" s="14">
        <v>17.335000000000001</v>
      </c>
      <c r="I23" s="14">
        <v>1989</v>
      </c>
      <c r="J23" s="119">
        <f t="shared" si="0"/>
        <v>35.437083333333327</v>
      </c>
      <c r="K23" s="14">
        <v>18.09</v>
      </c>
      <c r="L23" s="29">
        <f t="shared" si="1"/>
        <v>1215.6480000000001</v>
      </c>
      <c r="M23" s="14">
        <v>34.727499999999999</v>
      </c>
      <c r="N23" s="14">
        <v>37.51</v>
      </c>
      <c r="O23" s="14">
        <f t="shared" si="2"/>
        <v>2520.672</v>
      </c>
      <c r="P23" s="14">
        <v>39.534999999999997</v>
      </c>
      <c r="Q23" s="14">
        <f t="shared" si="3"/>
        <v>2656.752</v>
      </c>
      <c r="R23" s="32">
        <v>42.4375</v>
      </c>
      <c r="S23" s="14">
        <v>40.322499999999998</v>
      </c>
      <c r="T23" s="14">
        <f t="shared" si="4"/>
        <v>2709.672</v>
      </c>
      <c r="V23" s="29">
        <f t="shared" si="5"/>
        <v>2709.672</v>
      </c>
      <c r="W23" s="29">
        <f t="shared" si="17"/>
        <v>2.2289939192924266</v>
      </c>
      <c r="X23" s="26">
        <f t="shared" si="16"/>
        <v>178533.73440000002</v>
      </c>
      <c r="Y23" s="29">
        <v>2709.672</v>
      </c>
      <c r="Z23" s="29">
        <f t="shared" si="6"/>
        <v>71.414347199999995</v>
      </c>
      <c r="AA23" s="14">
        <v>42.5</v>
      </c>
      <c r="AB23" s="14">
        <v>41.23</v>
      </c>
      <c r="AC23" s="14">
        <v>40.717500000000001</v>
      </c>
      <c r="AD23" s="14">
        <v>37.842500000000001</v>
      </c>
      <c r="AE23" s="14">
        <v>38.69</v>
      </c>
      <c r="AF23" s="14">
        <v>37.42</v>
      </c>
      <c r="AG23" s="14">
        <v>45.857500000000002</v>
      </c>
      <c r="AH23" s="29">
        <f t="shared" si="7"/>
        <v>63.762809999999995</v>
      </c>
      <c r="AI23" s="29">
        <v>80</v>
      </c>
      <c r="AJ23" s="29">
        <f t="shared" si="8"/>
        <v>40.322499999999998</v>
      </c>
      <c r="AK23" s="14">
        <f t="shared" si="9"/>
        <v>2.2289939192924266</v>
      </c>
      <c r="AL23" s="14">
        <f t="shared" si="10"/>
        <v>1.0749800053319114</v>
      </c>
      <c r="AM23" s="14">
        <v>1989</v>
      </c>
      <c r="AN23" s="14">
        <f t="shared" si="15"/>
        <v>24.964200000000002</v>
      </c>
      <c r="AO23" s="14">
        <f t="shared" si="11"/>
        <v>55.645049999999998</v>
      </c>
      <c r="AP23" s="14">
        <f t="shared" si="12"/>
        <v>30.680849999999996</v>
      </c>
      <c r="AQ23" s="14">
        <f t="shared" si="13"/>
        <v>0.30680849999999998</v>
      </c>
      <c r="AR23" s="14">
        <v>40.322499999999998</v>
      </c>
      <c r="AS23" s="14">
        <v>18.09</v>
      </c>
    </row>
    <row r="24" spans="2:45">
      <c r="B24" s="14">
        <v>1972</v>
      </c>
      <c r="C24" s="14">
        <v>7</v>
      </c>
      <c r="D24" s="14">
        <v>21.84</v>
      </c>
      <c r="F24" s="25" t="s">
        <v>125</v>
      </c>
      <c r="G24" s="14">
        <v>1990</v>
      </c>
      <c r="H24" s="14">
        <v>27.377500000000001</v>
      </c>
      <c r="I24" s="14">
        <v>1990</v>
      </c>
      <c r="J24" s="119">
        <f t="shared" si="0"/>
        <v>43.024583333333339</v>
      </c>
      <c r="K24" s="14">
        <v>26.4375</v>
      </c>
      <c r="L24" s="29">
        <f t="shared" si="1"/>
        <v>1776.6000000000001</v>
      </c>
      <c r="M24" s="14">
        <v>41.832500000000003</v>
      </c>
      <c r="N24" s="32">
        <v>48.46</v>
      </c>
      <c r="O24" s="14">
        <f t="shared" si="2"/>
        <v>3256.5120000000002</v>
      </c>
      <c r="P24" s="14">
        <v>49.274999999999999</v>
      </c>
      <c r="Q24" s="14">
        <f t="shared" si="3"/>
        <v>3311.28</v>
      </c>
      <c r="R24" s="14">
        <v>48.28</v>
      </c>
      <c r="S24" s="14">
        <v>43.862499999999997</v>
      </c>
      <c r="T24" s="14">
        <f t="shared" si="4"/>
        <v>2947.5600000000004</v>
      </c>
      <c r="V24" s="29">
        <f t="shared" si="5"/>
        <v>2947.5600000000004</v>
      </c>
      <c r="W24" s="29">
        <f t="shared" si="17"/>
        <v>1.6591016548463358</v>
      </c>
      <c r="X24" s="26">
        <f t="shared" si="16"/>
        <v>222518.01600000003</v>
      </c>
      <c r="Y24" s="29">
        <v>2947.5600000000004</v>
      </c>
      <c r="Z24" s="29">
        <f t="shared" si="6"/>
        <v>55.971888000000014</v>
      </c>
      <c r="AA24" s="14">
        <v>50.91</v>
      </c>
      <c r="AB24" s="14">
        <v>50.85</v>
      </c>
      <c r="AC24" s="14">
        <v>53.875</v>
      </c>
      <c r="AD24" s="14">
        <v>48.672499999999999</v>
      </c>
      <c r="AE24" s="14">
        <v>52.18</v>
      </c>
      <c r="AF24" s="14">
        <v>33.487499999999997</v>
      </c>
      <c r="AG24" s="14">
        <v>53.327500000000001</v>
      </c>
      <c r="AH24" s="29">
        <f t="shared" si="7"/>
        <v>49.974899999999991</v>
      </c>
      <c r="AI24" s="29">
        <v>40</v>
      </c>
      <c r="AJ24" s="29">
        <f t="shared" si="8"/>
        <v>43.862499999999997</v>
      </c>
      <c r="AK24" s="14">
        <f t="shared" si="9"/>
        <v>1.6591016548463355</v>
      </c>
      <c r="AL24" s="14">
        <f t="shared" si="10"/>
        <v>0.90512794056954182</v>
      </c>
      <c r="AM24" s="14">
        <v>1990</v>
      </c>
      <c r="AN24" s="14">
        <f t="shared" si="15"/>
        <v>36.483750000000001</v>
      </c>
      <c r="AO24" s="14">
        <f t="shared" si="11"/>
        <v>60.530250000000002</v>
      </c>
      <c r="AP24" s="14">
        <f t="shared" si="12"/>
        <v>24.046500000000002</v>
      </c>
      <c r="AQ24" s="14">
        <f t="shared" si="13"/>
        <v>0.24046500000000001</v>
      </c>
      <c r="AR24" s="14">
        <v>43.862499999999997</v>
      </c>
      <c r="AS24" s="14">
        <v>26.4375</v>
      </c>
    </row>
    <row r="25" spans="2:45">
      <c r="B25" s="14">
        <v>1972</v>
      </c>
      <c r="C25" s="14">
        <v>8</v>
      </c>
      <c r="D25" s="14">
        <v>27.4025</v>
      </c>
      <c r="F25" s="25" t="s">
        <v>125</v>
      </c>
      <c r="G25" s="14">
        <v>1991</v>
      </c>
      <c r="H25" s="14">
        <v>23.412500000000001</v>
      </c>
      <c r="I25" s="14">
        <v>1991</v>
      </c>
      <c r="J25" s="119">
        <f t="shared" si="0"/>
        <v>27.380416666666672</v>
      </c>
      <c r="K25" s="14">
        <v>22.655000000000001</v>
      </c>
      <c r="L25" s="29">
        <f t="shared" si="1"/>
        <v>1522.4160000000004</v>
      </c>
      <c r="M25" s="32">
        <v>27.195</v>
      </c>
      <c r="N25" s="14">
        <v>28.1325</v>
      </c>
      <c r="O25" s="14">
        <f t="shared" si="2"/>
        <v>1890.5040000000001</v>
      </c>
      <c r="P25" s="14">
        <v>28.98</v>
      </c>
      <c r="Q25" s="14">
        <f t="shared" si="3"/>
        <v>1947.4560000000001</v>
      </c>
      <c r="R25" s="14">
        <v>27.83</v>
      </c>
      <c r="S25" s="14">
        <v>29.49</v>
      </c>
      <c r="T25" s="14">
        <f t="shared" si="4"/>
        <v>1981.7280000000001</v>
      </c>
      <c r="V25" s="29">
        <f t="shared" si="5"/>
        <v>1981.7280000000001</v>
      </c>
      <c r="W25" s="29">
        <f t="shared" si="17"/>
        <v>1.3016994041050538</v>
      </c>
      <c r="X25" s="26">
        <f t="shared" si="16"/>
        <v>130869.04320000003</v>
      </c>
      <c r="Y25" s="29">
        <v>1981.7280000000001</v>
      </c>
      <c r="Z25" s="29">
        <f t="shared" si="6"/>
        <v>21.955113599999986</v>
      </c>
      <c r="AA25" s="14">
        <v>29.767499999999998</v>
      </c>
      <c r="AB25" s="14">
        <v>29.1</v>
      </c>
      <c r="AC25" s="14">
        <v>29.28</v>
      </c>
      <c r="AD25" s="14">
        <v>30.34</v>
      </c>
      <c r="AE25" s="14">
        <v>29.765000000000001</v>
      </c>
      <c r="AF25" s="14">
        <v>26.4375</v>
      </c>
      <c r="AG25" s="14">
        <v>31.22</v>
      </c>
      <c r="AH25" s="29">
        <f t="shared" si="7"/>
        <v>19.602779999999992</v>
      </c>
      <c r="AI25" s="29">
        <v>20</v>
      </c>
      <c r="AJ25" s="29">
        <f t="shared" si="8"/>
        <v>29.49</v>
      </c>
      <c r="AK25" s="14">
        <f t="shared" si="9"/>
        <v>1.301699404105054</v>
      </c>
      <c r="AL25" s="14">
        <f t="shared" si="10"/>
        <v>1.0482537989869367</v>
      </c>
      <c r="AM25" s="14">
        <v>1991</v>
      </c>
      <c r="AN25" s="14">
        <f t="shared" si="15"/>
        <v>31.263900000000003</v>
      </c>
      <c r="AO25" s="14">
        <f t="shared" si="11"/>
        <v>40.696199999999997</v>
      </c>
      <c r="AP25" s="14">
        <f t="shared" si="12"/>
        <v>9.4322999999999944</v>
      </c>
      <c r="AQ25" s="14">
        <f t="shared" si="13"/>
        <v>9.4322999999999949E-2</v>
      </c>
      <c r="AR25" s="14">
        <v>29.49</v>
      </c>
      <c r="AS25" s="14">
        <v>22.655000000000001</v>
      </c>
    </row>
    <row r="26" spans="2:45">
      <c r="B26" s="14">
        <v>1972</v>
      </c>
      <c r="C26" s="14">
        <v>9</v>
      </c>
      <c r="D26" s="14">
        <v>25.5</v>
      </c>
      <c r="F26" s="25" t="s">
        <v>125</v>
      </c>
      <c r="G26" s="14">
        <v>1992</v>
      </c>
      <c r="H26" s="14">
        <v>20.161625000000001</v>
      </c>
      <c r="I26" s="14">
        <v>1992</v>
      </c>
      <c r="J26" s="119">
        <f t="shared" si="0"/>
        <v>33.136354166666671</v>
      </c>
      <c r="K26" s="14">
        <v>17.889849999999999</v>
      </c>
      <c r="L26" s="29">
        <f t="shared" si="1"/>
        <v>1202.1979199999998</v>
      </c>
      <c r="M26" s="14">
        <v>27.730174999999999</v>
      </c>
      <c r="N26" s="14">
        <v>34.530374999999999</v>
      </c>
      <c r="O26" s="14">
        <f t="shared" si="2"/>
        <v>2320.4411999999998</v>
      </c>
      <c r="P26" s="14">
        <v>38.242049999999999</v>
      </c>
      <c r="Q26" s="14">
        <f t="shared" si="3"/>
        <v>2569.8657600000006</v>
      </c>
      <c r="R26" s="32">
        <v>41.678449999999998</v>
      </c>
      <c r="S26" s="14">
        <v>38.747225</v>
      </c>
      <c r="T26" s="14">
        <f t="shared" si="4"/>
        <v>2603.8135200000006</v>
      </c>
      <c r="V26" s="29">
        <f t="shared" si="5"/>
        <v>2603.8135200000006</v>
      </c>
      <c r="W26" s="29">
        <f t="shared" si="17"/>
        <v>2.1658775786269877</v>
      </c>
      <c r="X26" s="26">
        <f t="shared" si="16"/>
        <v>172694.97907200005</v>
      </c>
      <c r="Y26" s="29">
        <v>2603.8135200000006</v>
      </c>
      <c r="Z26" s="29">
        <f t="shared" si="6"/>
        <v>66.997225680000042</v>
      </c>
      <c r="AA26" s="14">
        <v>42.582925000000003</v>
      </c>
      <c r="AB26" s="14">
        <v>39.122324999999996</v>
      </c>
      <c r="AC26" s="14">
        <v>37.473700000000001</v>
      </c>
      <c r="AD26" s="14">
        <v>40.45635</v>
      </c>
      <c r="AE26" s="14">
        <v>41.073450000000001</v>
      </c>
      <c r="AF26" s="14">
        <v>37.576549999999997</v>
      </c>
      <c r="AG26" s="14">
        <v>41.251925</v>
      </c>
      <c r="AH26" s="29">
        <f t="shared" si="7"/>
        <v>59.818951500000011</v>
      </c>
      <c r="AI26" s="29">
        <v>80</v>
      </c>
      <c r="AJ26" s="29">
        <f t="shared" si="8"/>
        <v>38.747225</v>
      </c>
      <c r="AK26" s="14">
        <f t="shared" si="9"/>
        <v>2.1658775786269868</v>
      </c>
      <c r="AL26" s="14">
        <f t="shared" si="10"/>
        <v>1.1221200175208059</v>
      </c>
      <c r="AM26" s="14">
        <v>1992</v>
      </c>
      <c r="AN26" s="14">
        <f t="shared" si="15"/>
        <v>24.687992999999995</v>
      </c>
      <c r="AO26" s="14">
        <f t="shared" si="11"/>
        <v>53.471170500000007</v>
      </c>
      <c r="AP26" s="14">
        <f t="shared" si="12"/>
        <v>28.783177500000011</v>
      </c>
      <c r="AQ26" s="14">
        <f t="shared" si="13"/>
        <v>0.28783177500000012</v>
      </c>
      <c r="AR26" s="14">
        <v>38.747225</v>
      </c>
      <c r="AS26" s="14">
        <v>17.889849999999999</v>
      </c>
    </row>
    <row r="27" spans="2:45">
      <c r="B27" s="14">
        <v>1972</v>
      </c>
      <c r="C27" s="14">
        <v>10</v>
      </c>
      <c r="D27" s="14">
        <v>25.65</v>
      </c>
      <c r="F27" s="25" t="s">
        <v>126</v>
      </c>
      <c r="G27" s="14">
        <v>1993</v>
      </c>
      <c r="H27" s="14">
        <v>19.3721</v>
      </c>
      <c r="I27" s="14">
        <v>1993</v>
      </c>
      <c r="J27" s="119">
        <f t="shared" si="0"/>
        <v>31.682337500000003</v>
      </c>
      <c r="K27" s="14">
        <v>17.15175</v>
      </c>
      <c r="L27" s="29">
        <f t="shared" si="1"/>
        <v>1152.5976000000001</v>
      </c>
      <c r="M27" s="14">
        <v>24.438974999999999</v>
      </c>
      <c r="N27" s="14">
        <v>31.611249999999998</v>
      </c>
      <c r="O27" s="14">
        <f t="shared" si="2"/>
        <v>2124.2760000000003</v>
      </c>
      <c r="P27" s="14">
        <v>37.047175000000003</v>
      </c>
      <c r="Q27" s="14">
        <f t="shared" si="3"/>
        <v>2489.5701600000002</v>
      </c>
      <c r="R27" s="32">
        <v>43.526724999999999</v>
      </c>
      <c r="S27" s="14">
        <v>36.318150000000003</v>
      </c>
      <c r="T27" s="14">
        <f t="shared" si="4"/>
        <v>2440.5796800000003</v>
      </c>
      <c r="V27" s="29">
        <f t="shared" si="5"/>
        <v>2440.5796800000003</v>
      </c>
      <c r="W27" s="29">
        <f t="shared" si="17"/>
        <v>2.1174603174603175</v>
      </c>
      <c r="X27" s="26">
        <f t="shared" si="16"/>
        <v>167299.11475200002</v>
      </c>
      <c r="Y27" s="29">
        <v>2440.5796800000003</v>
      </c>
      <c r="Z27" s="29">
        <f t="shared" si="6"/>
        <v>61.565543424000012</v>
      </c>
      <c r="AA27" s="14">
        <v>38.841000000000001</v>
      </c>
      <c r="AB27" s="14">
        <v>36.154800000000002</v>
      </c>
      <c r="AC27" s="14">
        <v>35.501399999999997</v>
      </c>
      <c r="AD27" s="14">
        <v>33.964700000000001</v>
      </c>
      <c r="AE27" s="14">
        <v>36.572249999999997</v>
      </c>
      <c r="AF27" s="14">
        <v>36.076149999999998</v>
      </c>
      <c r="AG27" s="14">
        <v>37.083475</v>
      </c>
      <c r="AH27" s="29">
        <f t="shared" si="7"/>
        <v>54.969235200000007</v>
      </c>
      <c r="AI27" s="29">
        <v>80</v>
      </c>
      <c r="AJ27" s="29">
        <f t="shared" si="8"/>
        <v>36.318150000000003</v>
      </c>
      <c r="AK27" s="14">
        <f t="shared" si="9"/>
        <v>2.1174603174603175</v>
      </c>
      <c r="AL27" s="14">
        <f t="shared" si="10"/>
        <v>1.1488995215311006</v>
      </c>
      <c r="AM27" s="14">
        <v>1993</v>
      </c>
      <c r="AN27" s="14">
        <f t="shared" si="15"/>
        <v>23.669415000000001</v>
      </c>
      <c r="AO27" s="14">
        <f t="shared" si="11"/>
        <v>50.119046999999995</v>
      </c>
      <c r="AP27" s="14">
        <f t="shared" si="12"/>
        <v>26.449631999999994</v>
      </c>
      <c r="AQ27" s="14">
        <f t="shared" si="13"/>
        <v>0.26449631999999995</v>
      </c>
      <c r="AR27" s="14">
        <v>36.318150000000003</v>
      </c>
      <c r="AS27" s="14">
        <v>17.15175</v>
      </c>
    </row>
    <row r="28" spans="2:45">
      <c r="B28" s="14">
        <v>1972</v>
      </c>
      <c r="C28" s="14">
        <v>11</v>
      </c>
      <c r="D28" s="14">
        <v>27.072500000000002</v>
      </c>
      <c r="F28" s="25" t="s">
        <v>126</v>
      </c>
      <c r="G28" s="14">
        <v>1994</v>
      </c>
      <c r="H28" s="14">
        <v>10.862774999999999</v>
      </c>
      <c r="I28" s="14">
        <v>1994</v>
      </c>
      <c r="J28" s="119">
        <f t="shared" si="0"/>
        <v>27.556741666666667</v>
      </c>
      <c r="K28" s="14">
        <v>11.092675</v>
      </c>
      <c r="L28" s="29">
        <f t="shared" si="1"/>
        <v>745.42776000000015</v>
      </c>
      <c r="M28" s="14">
        <v>16.952100000000002</v>
      </c>
      <c r="N28" s="14">
        <v>22.569524999999999</v>
      </c>
      <c r="O28" s="14">
        <f t="shared" si="2"/>
        <v>1516.6720800000001</v>
      </c>
      <c r="P28" s="14">
        <v>33.002749999999999</v>
      </c>
      <c r="Q28" s="14">
        <f t="shared" si="3"/>
        <v>2217.7848000000004</v>
      </c>
      <c r="R28" s="14">
        <v>36.408900000000003</v>
      </c>
      <c r="S28" s="32">
        <v>45.314500000000002</v>
      </c>
      <c r="T28" s="14">
        <f t="shared" si="4"/>
        <v>3045.1344000000008</v>
      </c>
      <c r="U28" s="32"/>
      <c r="V28" s="29">
        <f t="shared" si="5"/>
        <v>3045.1344000000008</v>
      </c>
      <c r="W28" s="29">
        <f t="shared" si="17"/>
        <v>4.0850831742568863</v>
      </c>
      <c r="X28" s="26">
        <f t="shared" si="16"/>
        <v>149035.13856000002</v>
      </c>
      <c r="Y28" s="29">
        <v>3045.1344000000008</v>
      </c>
      <c r="Z28" s="29">
        <f t="shared" si="6"/>
        <v>109.92597739200005</v>
      </c>
      <c r="AA28" s="14">
        <v>34.115949999999998</v>
      </c>
      <c r="AB28" s="14">
        <v>30.960875000000001</v>
      </c>
      <c r="AC28" s="14">
        <v>30.594850000000001</v>
      </c>
      <c r="AD28" s="14">
        <v>32.787975000000003</v>
      </c>
      <c r="AE28" s="14">
        <v>33.353650000000002</v>
      </c>
      <c r="AF28" s="14">
        <v>38.986199999999997</v>
      </c>
      <c r="AG28" s="14">
        <v>33.05115</v>
      </c>
      <c r="AH28" s="29">
        <f t="shared" si="7"/>
        <v>98.148194100000012</v>
      </c>
      <c r="AI28" s="29">
        <v>100</v>
      </c>
      <c r="AJ28" s="29">
        <f t="shared" si="8"/>
        <v>45.314500000000002</v>
      </c>
      <c r="AK28" s="14">
        <f t="shared" si="9"/>
        <v>4.0850831742568863</v>
      </c>
      <c r="AL28" s="14">
        <f t="shared" si="10"/>
        <v>2.0077737568690526</v>
      </c>
      <c r="AM28" s="14">
        <v>1994</v>
      </c>
      <c r="AN28" s="14">
        <f t="shared" si="15"/>
        <v>15.3078915</v>
      </c>
      <c r="AO28" s="14">
        <f t="shared" si="11"/>
        <v>62.534010000000009</v>
      </c>
      <c r="AP28" s="14">
        <f t="shared" si="12"/>
        <v>47.226118500000013</v>
      </c>
      <c r="AQ28" s="14">
        <f t="shared" si="13"/>
        <v>0.47226118500000014</v>
      </c>
      <c r="AR28" s="14">
        <v>45.314500000000002</v>
      </c>
      <c r="AS28" s="14">
        <v>11.092675</v>
      </c>
    </row>
    <row r="29" spans="2:45">
      <c r="B29" s="14">
        <v>1972</v>
      </c>
      <c r="C29" s="14">
        <v>12</v>
      </c>
      <c r="D29" s="14">
        <v>24.8675</v>
      </c>
      <c r="F29" s="25" t="s">
        <v>127</v>
      </c>
      <c r="G29" s="14">
        <v>1995</v>
      </c>
      <c r="H29" s="14">
        <v>28.067793900000002</v>
      </c>
      <c r="I29" s="14">
        <v>1995</v>
      </c>
      <c r="J29" s="119">
        <f t="shared" si="0"/>
        <v>38.69734893333333</v>
      </c>
      <c r="K29" s="14">
        <v>29.3863178</v>
      </c>
      <c r="L29" s="29">
        <f t="shared" si="1"/>
        <v>1974.7605561600001</v>
      </c>
      <c r="M29" s="14">
        <v>34.151904199999997</v>
      </c>
      <c r="N29" s="14">
        <v>37.860841899999997</v>
      </c>
      <c r="O29" s="14">
        <f t="shared" si="2"/>
        <v>2544.2485756800002</v>
      </c>
      <c r="P29" s="32">
        <v>41.355914499999997</v>
      </c>
      <c r="Q29" s="14">
        <f t="shared" si="3"/>
        <v>2779.1174544</v>
      </c>
      <c r="R29" s="14">
        <v>43.472783399999997</v>
      </c>
      <c r="S29" s="14">
        <v>45.956331800000001</v>
      </c>
      <c r="T29" s="14">
        <f t="shared" si="4"/>
        <v>3088.2654969600003</v>
      </c>
      <c r="V29" s="29">
        <f t="shared" si="5"/>
        <v>3088.2654969600003</v>
      </c>
      <c r="W29" s="29">
        <f t="shared" si="17"/>
        <v>1.5638683319486868</v>
      </c>
      <c r="X29" s="26">
        <f t="shared" si="16"/>
        <v>186756.69293568001</v>
      </c>
      <c r="Y29" s="29">
        <v>3088.2654969600003</v>
      </c>
      <c r="Z29" s="29">
        <f t="shared" si="6"/>
        <v>53.225536170240012</v>
      </c>
      <c r="AA29" s="14">
        <v>36.012692399999999</v>
      </c>
      <c r="AB29" s="14">
        <v>41.966387699999999</v>
      </c>
      <c r="AC29" s="14">
        <v>42.7407836</v>
      </c>
      <c r="AD29" s="14">
        <v>41.160686499999997</v>
      </c>
      <c r="AE29" s="14">
        <v>43.152838799999998</v>
      </c>
      <c r="AF29" s="14">
        <v>44.522668099999997</v>
      </c>
      <c r="AG29" s="14">
        <v>42.404623299999997</v>
      </c>
      <c r="AH29" s="29">
        <f t="shared" si="7"/>
        <v>47.522800152000002</v>
      </c>
      <c r="AI29" s="29">
        <v>60</v>
      </c>
      <c r="AJ29" s="29">
        <f t="shared" si="8"/>
        <v>45.956331800000001</v>
      </c>
      <c r="AK29" s="14">
        <f t="shared" si="9"/>
        <v>1.5638683319486866</v>
      </c>
      <c r="AL29" s="14">
        <f t="shared" si="10"/>
        <v>1.2138222367421789</v>
      </c>
      <c r="AM29" s="14">
        <v>1995</v>
      </c>
      <c r="AN29" s="14">
        <f t="shared" si="15"/>
        <v>40.553118563999995</v>
      </c>
      <c r="AO29" s="14">
        <f t="shared" si="11"/>
        <v>63.419737883999993</v>
      </c>
      <c r="AP29" s="14">
        <f t="shared" si="12"/>
        <v>22.866619319999998</v>
      </c>
      <c r="AQ29" s="14">
        <f t="shared" si="13"/>
        <v>0.22866619319999998</v>
      </c>
      <c r="AR29" s="14">
        <v>45.956331800000001</v>
      </c>
      <c r="AS29" s="14">
        <v>29.3863178</v>
      </c>
    </row>
    <row r="30" spans="2:45">
      <c r="B30" s="14">
        <v>1972</v>
      </c>
      <c r="C30" s="14">
        <v>13</v>
      </c>
      <c r="D30" s="14">
        <v>21.327500000000001</v>
      </c>
      <c r="F30" s="25" t="s">
        <v>127</v>
      </c>
      <c r="G30" s="14">
        <v>1996</v>
      </c>
      <c r="H30" s="14">
        <v>17.714815000000002</v>
      </c>
      <c r="I30" s="14">
        <v>1996</v>
      </c>
      <c r="J30" s="119">
        <f t="shared" si="0"/>
        <v>28.222481483333336</v>
      </c>
      <c r="K30" s="14">
        <v>18.013653699999999</v>
      </c>
      <c r="L30" s="29">
        <f t="shared" si="1"/>
        <v>1210.5175286399999</v>
      </c>
      <c r="M30" s="14">
        <v>23.828939500000001</v>
      </c>
      <c r="N30" s="14">
        <v>27.289170599999999</v>
      </c>
      <c r="O30" s="14">
        <f t="shared" si="2"/>
        <v>1833.8322643200001</v>
      </c>
      <c r="P30" s="14">
        <v>26.554293900000001</v>
      </c>
      <c r="Q30" s="14">
        <f t="shared" si="3"/>
        <v>1784.4485500800001</v>
      </c>
      <c r="R30" s="14">
        <v>34.885923200000001</v>
      </c>
      <c r="S30" s="32">
        <v>38.762908000000003</v>
      </c>
      <c r="T30" s="14">
        <f t="shared" si="4"/>
        <v>2604.8674176000004</v>
      </c>
      <c r="U30" s="32"/>
      <c r="V30" s="29">
        <f t="shared" si="5"/>
        <v>2604.8674176000004</v>
      </c>
      <c r="W30" s="29">
        <f t="shared" si="17"/>
        <v>2.1518626174100377</v>
      </c>
      <c r="X30" s="26">
        <f t="shared" si="16"/>
        <v>123233.52816230402</v>
      </c>
      <c r="Y30" s="29">
        <v>2604.8674176000004</v>
      </c>
      <c r="Z30" s="29">
        <f t="shared" si="6"/>
        <v>66.649924692288025</v>
      </c>
      <c r="AA30" s="14">
        <v>26.472024000000001</v>
      </c>
      <c r="AB30" s="14">
        <v>33.221748900000001</v>
      </c>
      <c r="AC30" s="14">
        <v>35.312904699999997</v>
      </c>
      <c r="AD30" s="14">
        <v>37.337943899999999</v>
      </c>
      <c r="AE30" s="14">
        <v>34.943121499999997</v>
      </c>
      <c r="AF30" s="14">
        <v>34.538043600000002</v>
      </c>
      <c r="AG30" s="14">
        <v>30.2102231</v>
      </c>
      <c r="AH30" s="29">
        <f t="shared" si="7"/>
        <v>59.508861332400009</v>
      </c>
      <c r="AI30" s="29">
        <v>100</v>
      </c>
      <c r="AJ30" s="29">
        <f t="shared" si="8"/>
        <v>38.762908000000003</v>
      </c>
      <c r="AK30" s="14">
        <f t="shared" si="9"/>
        <v>2.1518626174100373</v>
      </c>
      <c r="AL30" s="14">
        <f t="shared" si="10"/>
        <v>1.4204502059875723</v>
      </c>
      <c r="AM30" s="14">
        <v>1996</v>
      </c>
      <c r="AN30" s="14">
        <f t="shared" si="15"/>
        <v>24.858842105999997</v>
      </c>
      <c r="AO30" s="14">
        <f t="shared" si="11"/>
        <v>53.492813040000001</v>
      </c>
      <c r="AP30" s="14">
        <f t="shared" si="12"/>
        <v>28.633970934000004</v>
      </c>
      <c r="AQ30" s="14">
        <f t="shared" si="13"/>
        <v>0.28633970934000003</v>
      </c>
      <c r="AR30" s="14">
        <v>38.762908000000003</v>
      </c>
      <c r="AS30" s="14">
        <v>18.013653699999999</v>
      </c>
    </row>
    <row r="31" spans="2:45">
      <c r="B31" s="14">
        <v>1972</v>
      </c>
      <c r="C31" s="14">
        <v>14</v>
      </c>
      <c r="D31" s="14">
        <v>25.44</v>
      </c>
      <c r="F31" s="25" t="s">
        <v>127</v>
      </c>
      <c r="G31" s="14">
        <v>1997</v>
      </c>
      <c r="H31" s="14">
        <v>21.2334341</v>
      </c>
      <c r="I31" s="14">
        <v>1997</v>
      </c>
      <c r="J31" s="119">
        <f t="shared" si="0"/>
        <v>35.192765466666664</v>
      </c>
      <c r="K31" s="14">
        <v>18.807725399999999</v>
      </c>
      <c r="L31" s="29">
        <f t="shared" si="1"/>
        <v>1263.8791468800002</v>
      </c>
      <c r="M31" s="14">
        <v>28.098376500000001</v>
      </c>
      <c r="N31" s="14">
        <v>29.164850399999999</v>
      </c>
      <c r="O31" s="14">
        <f t="shared" si="2"/>
        <v>1959.8779468800003</v>
      </c>
      <c r="P31" s="14">
        <v>37.790983799999999</v>
      </c>
      <c r="Q31" s="14">
        <f t="shared" si="3"/>
        <v>2539.5541113599998</v>
      </c>
      <c r="R31" s="14">
        <v>44.127016900000001</v>
      </c>
      <c r="S31" s="32">
        <v>53.167639800000003</v>
      </c>
      <c r="T31" s="14">
        <f t="shared" si="4"/>
        <v>3572.8653945600008</v>
      </c>
      <c r="U31" s="32"/>
      <c r="V31" s="29">
        <f t="shared" si="5"/>
        <v>3572.8653945600008</v>
      </c>
      <c r="W31" s="29">
        <f t="shared" si="17"/>
        <v>2.8269042996555025</v>
      </c>
      <c r="X31" s="26">
        <f t="shared" si="16"/>
        <v>170658.03628339202</v>
      </c>
      <c r="Y31" s="29">
        <v>3572.8653945600008</v>
      </c>
      <c r="Z31" s="29">
        <f t="shared" si="6"/>
        <v>110.36954263910404</v>
      </c>
      <c r="AA31" s="14">
        <v>43.230431799999998</v>
      </c>
      <c r="AB31" s="14">
        <v>42.328884899999998</v>
      </c>
      <c r="AC31" s="14">
        <v>36.354422300000003</v>
      </c>
      <c r="AD31" s="14">
        <v>37.647171800000002</v>
      </c>
      <c r="AE31" s="14">
        <v>41.439318200000002</v>
      </c>
      <c r="AF31" s="14">
        <v>52.249962699999998</v>
      </c>
      <c r="AG31" s="14">
        <v>40.570995699999997</v>
      </c>
      <c r="AH31" s="29">
        <f t="shared" si="7"/>
        <v>98.54423449920003</v>
      </c>
      <c r="AI31" s="29">
        <v>100</v>
      </c>
      <c r="AJ31" s="29">
        <f t="shared" si="8"/>
        <v>53.167639800000003</v>
      </c>
      <c r="AK31" s="14">
        <f t="shared" si="9"/>
        <v>2.8269042996555025</v>
      </c>
      <c r="AL31" s="14">
        <f t="shared" si="10"/>
        <v>1.8230040295354988</v>
      </c>
      <c r="AM31" s="14">
        <v>1997</v>
      </c>
      <c r="AN31" s="14">
        <f t="shared" si="15"/>
        <v>25.954661051999999</v>
      </c>
      <c r="AO31" s="14">
        <f t="shared" si="11"/>
        <v>73.371342924000004</v>
      </c>
      <c r="AP31" s="14">
        <f t="shared" si="12"/>
        <v>47.416681872000005</v>
      </c>
      <c r="AQ31" s="14">
        <f t="shared" si="13"/>
        <v>0.47416681872000005</v>
      </c>
      <c r="AR31" s="14">
        <v>53.167639800000003</v>
      </c>
      <c r="AS31" s="14">
        <v>18.807725399999999</v>
      </c>
    </row>
    <row r="32" spans="2:45">
      <c r="B32" s="14">
        <v>1974</v>
      </c>
      <c r="C32" s="14">
        <v>1</v>
      </c>
      <c r="D32" s="14">
        <v>17.061</v>
      </c>
      <c r="F32" s="25" t="s">
        <v>127</v>
      </c>
      <c r="G32" s="14">
        <v>1998</v>
      </c>
      <c r="H32" s="14">
        <v>23.219042300000002</v>
      </c>
      <c r="I32" s="14">
        <v>1998</v>
      </c>
      <c r="J32" s="119">
        <f t="shared" si="0"/>
        <v>44.053908200000002</v>
      </c>
      <c r="K32" s="14">
        <v>28.463773799999998</v>
      </c>
      <c r="L32" s="29">
        <f t="shared" si="1"/>
        <v>1912.7655993600001</v>
      </c>
      <c r="M32" s="14">
        <v>32.7265467</v>
      </c>
      <c r="N32" s="14">
        <v>41.185587699999999</v>
      </c>
      <c r="O32" s="14">
        <f t="shared" si="2"/>
        <v>2767.6714934400002</v>
      </c>
      <c r="P32" s="32">
        <v>52.240373900000002</v>
      </c>
      <c r="Q32" s="14">
        <f t="shared" si="3"/>
        <v>3510.5531260800003</v>
      </c>
      <c r="R32" s="14">
        <v>53.455328000000002</v>
      </c>
      <c r="S32" s="14">
        <v>56.251839099999998</v>
      </c>
      <c r="T32" s="14">
        <f t="shared" si="4"/>
        <v>3780.1235875200005</v>
      </c>
      <c r="V32" s="29">
        <f t="shared" si="5"/>
        <v>3780.1235875200005</v>
      </c>
      <c r="W32" s="29">
        <f t="shared" si="17"/>
        <v>1.9762607549951794</v>
      </c>
      <c r="X32" s="26">
        <f t="shared" si="16"/>
        <v>235909.17007257606</v>
      </c>
      <c r="Y32" s="29">
        <v>3780.1235875200005</v>
      </c>
      <c r="Z32" s="29">
        <f t="shared" si="6"/>
        <v>89.259711834048019</v>
      </c>
      <c r="AA32" s="14">
        <v>40.863692100000002</v>
      </c>
      <c r="AB32" s="14">
        <v>48.0939032</v>
      </c>
      <c r="AC32" s="14">
        <v>52.806032399999999</v>
      </c>
      <c r="AD32" s="14">
        <v>54.654971400000001</v>
      </c>
      <c r="AE32" s="14">
        <v>53.522302600000003</v>
      </c>
      <c r="AF32" s="14">
        <v>58.929305599999999</v>
      </c>
      <c r="AG32" s="14">
        <v>48.263091099999997</v>
      </c>
      <c r="AH32" s="29">
        <f t="shared" si="7"/>
        <v>79.696171280400009</v>
      </c>
      <c r="AI32" s="29">
        <v>60</v>
      </c>
      <c r="AJ32" s="29">
        <f t="shared" si="8"/>
        <v>56.251839099999998</v>
      </c>
      <c r="AK32" s="14">
        <f t="shared" si="9"/>
        <v>1.9762607549951792</v>
      </c>
      <c r="AL32" s="14">
        <f t="shared" si="10"/>
        <v>1.3658136800121465</v>
      </c>
      <c r="AM32" s="14">
        <v>1998</v>
      </c>
      <c r="AN32" s="14">
        <f t="shared" si="15"/>
        <v>39.280007843999996</v>
      </c>
      <c r="AO32" s="14">
        <f t="shared" si="11"/>
        <v>77.627537957999991</v>
      </c>
      <c r="AP32" s="14">
        <f t="shared" si="12"/>
        <v>38.347530113999994</v>
      </c>
      <c r="AQ32" s="14">
        <f t="shared" si="13"/>
        <v>0.38347530113999995</v>
      </c>
      <c r="AR32" s="14">
        <v>56.251839099999998</v>
      </c>
      <c r="AS32" s="14">
        <v>28.463773799999998</v>
      </c>
    </row>
    <row r="33" spans="2:45">
      <c r="B33" s="14">
        <v>1974</v>
      </c>
      <c r="C33" s="14">
        <v>2</v>
      </c>
      <c r="D33" s="14">
        <v>16.546749999999999</v>
      </c>
      <c r="F33" s="25" t="s">
        <v>127</v>
      </c>
      <c r="G33" s="14">
        <v>1999</v>
      </c>
      <c r="H33" s="14">
        <v>14.5428867</v>
      </c>
      <c r="I33" s="14">
        <v>1999</v>
      </c>
      <c r="J33" s="119">
        <f t="shared" si="0"/>
        <v>35.390916566666668</v>
      </c>
      <c r="K33" s="14">
        <v>19.1843906</v>
      </c>
      <c r="L33" s="29">
        <f t="shared" si="1"/>
        <v>1289.1910483199999</v>
      </c>
      <c r="M33" s="14">
        <v>23.560070799999998</v>
      </c>
      <c r="N33" s="14">
        <v>31.011738099999999</v>
      </c>
      <c r="O33" s="14">
        <f t="shared" si="2"/>
        <v>2083.9888003199999</v>
      </c>
      <c r="P33" s="14">
        <v>37.082539400000002</v>
      </c>
      <c r="Q33" s="14">
        <f t="shared" si="3"/>
        <v>2491.9466476800003</v>
      </c>
      <c r="R33" s="14">
        <v>47.479795299999999</v>
      </c>
      <c r="S33" s="32">
        <v>54.026965199999999</v>
      </c>
      <c r="T33" s="14">
        <f t="shared" si="4"/>
        <v>3630.6120614400006</v>
      </c>
      <c r="U33" s="32"/>
      <c r="V33" s="29">
        <f t="shared" si="5"/>
        <v>3630.6120614400006</v>
      </c>
      <c r="W33" s="29">
        <f t="shared" si="17"/>
        <v>2.8161939738653992</v>
      </c>
      <c r="X33" s="26">
        <f t="shared" si="16"/>
        <v>167458.81472409604</v>
      </c>
      <c r="Y33" s="29">
        <v>3630.6120614400006</v>
      </c>
      <c r="Z33" s="29">
        <f t="shared" si="6"/>
        <v>111.91992442713604</v>
      </c>
      <c r="AA33" s="14">
        <v>47.754686300000003</v>
      </c>
      <c r="AB33" s="14">
        <v>40.548317400000002</v>
      </c>
      <c r="AC33" s="14">
        <v>45.810821300000001</v>
      </c>
      <c r="AD33" s="14">
        <v>48.729201199999999</v>
      </c>
      <c r="AE33" s="14">
        <v>44.835222000000002</v>
      </c>
      <c r="AF33" s="14">
        <v>58.639101199999999</v>
      </c>
      <c r="AG33" s="14">
        <v>43.509873499999998</v>
      </c>
      <c r="AH33" s="29">
        <f t="shared" si="7"/>
        <v>99.9285039528</v>
      </c>
      <c r="AI33" s="29">
        <v>100</v>
      </c>
      <c r="AJ33" s="29">
        <f t="shared" si="8"/>
        <v>54.026965199999999</v>
      </c>
      <c r="AK33" s="14">
        <f t="shared" si="9"/>
        <v>2.8161939738653987</v>
      </c>
      <c r="AL33" s="14">
        <f t="shared" si="10"/>
        <v>1.7421456683848366</v>
      </c>
      <c r="AM33" s="14">
        <v>1999</v>
      </c>
      <c r="AN33" s="14">
        <f t="shared" si="15"/>
        <v>26.474459027999998</v>
      </c>
      <c r="AO33" s="14">
        <f t="shared" si="11"/>
        <v>74.557211976000005</v>
      </c>
      <c r="AP33" s="14">
        <f t="shared" si="12"/>
        <v>48.082752948000007</v>
      </c>
      <c r="AQ33" s="14">
        <f t="shared" si="13"/>
        <v>0.48082752948000007</v>
      </c>
      <c r="AR33" s="14">
        <v>54.026965199999999</v>
      </c>
      <c r="AS33" s="14">
        <v>19.1843906</v>
      </c>
    </row>
    <row r="34" spans="2:45">
      <c r="B34" s="14">
        <v>1974</v>
      </c>
      <c r="C34" s="14">
        <v>3</v>
      </c>
      <c r="D34" s="14">
        <v>27.043500000000002</v>
      </c>
      <c r="F34" s="25" t="s">
        <v>128</v>
      </c>
      <c r="G34" s="14">
        <v>2000</v>
      </c>
      <c r="H34" s="14">
        <v>20.4757085</v>
      </c>
      <c r="I34" s="14">
        <v>2000</v>
      </c>
      <c r="J34" s="119">
        <f t="shared" si="0"/>
        <v>37.028016650000005</v>
      </c>
      <c r="K34" s="14">
        <v>24.206640199999999</v>
      </c>
      <c r="L34" s="29">
        <f t="shared" si="1"/>
        <v>1626.6862214400001</v>
      </c>
      <c r="M34" s="14">
        <v>32.9565634</v>
      </c>
      <c r="N34" s="14">
        <v>36.154504899999999</v>
      </c>
      <c r="O34" s="14">
        <f t="shared" si="2"/>
        <v>2429.58272928</v>
      </c>
      <c r="P34" s="14">
        <v>41.573239000000001</v>
      </c>
      <c r="Q34" s="14">
        <f t="shared" si="3"/>
        <v>2793.7216607999999</v>
      </c>
      <c r="R34" s="32">
        <v>47.880290199999997</v>
      </c>
      <c r="S34" s="14">
        <v>39.396862200000001</v>
      </c>
      <c r="T34" s="14">
        <f t="shared" si="4"/>
        <v>2647.4691398400005</v>
      </c>
      <c r="V34" s="29">
        <f t="shared" si="5"/>
        <v>2647.4691398400005</v>
      </c>
      <c r="W34" s="29">
        <f t="shared" si="17"/>
        <v>1.6275229389330952</v>
      </c>
      <c r="X34" s="26">
        <f t="shared" si="16"/>
        <v>187738.09560576</v>
      </c>
      <c r="Y34" s="29">
        <v>2647.4691398400005</v>
      </c>
      <c r="Z34" s="29">
        <f t="shared" si="6"/>
        <v>48.793423499520024</v>
      </c>
      <c r="AA34" s="14">
        <v>36.465415900000004</v>
      </c>
      <c r="AB34" s="14">
        <v>42.6836354</v>
      </c>
      <c r="AC34" s="14">
        <v>44.460269500000003</v>
      </c>
      <c r="AD34" s="14">
        <v>43.882863399999998</v>
      </c>
      <c r="AE34" s="14">
        <v>41.129080500000001</v>
      </c>
      <c r="AF34" s="14">
        <v>37.353732899999997</v>
      </c>
      <c r="AG34" s="14">
        <v>40.063099999999999</v>
      </c>
      <c r="AH34" s="29">
        <f t="shared" si="7"/>
        <v>43.565556696000009</v>
      </c>
      <c r="AI34" s="29">
        <v>80</v>
      </c>
      <c r="AJ34" s="29">
        <f t="shared" si="8"/>
        <v>39.396862200000001</v>
      </c>
      <c r="AK34" s="14">
        <f t="shared" si="9"/>
        <v>1.627522938933095</v>
      </c>
      <c r="AL34" s="14">
        <f t="shared" si="10"/>
        <v>1.0896805891539121</v>
      </c>
      <c r="AM34" s="14">
        <v>2000</v>
      </c>
      <c r="AN34" s="14">
        <f t="shared" si="15"/>
        <v>33.405163475999998</v>
      </c>
      <c r="AO34" s="14">
        <f t="shared" si="11"/>
        <v>54.367669836000005</v>
      </c>
      <c r="AP34" s="14">
        <f t="shared" si="12"/>
        <v>20.962506360000006</v>
      </c>
      <c r="AQ34" s="14">
        <f t="shared" si="13"/>
        <v>0.20962506360000005</v>
      </c>
      <c r="AR34" s="14">
        <v>39.396862200000001</v>
      </c>
      <c r="AS34" s="14">
        <v>24.206640199999999</v>
      </c>
    </row>
    <row r="35" spans="2:45">
      <c r="B35" s="14">
        <v>1974</v>
      </c>
      <c r="C35" s="14">
        <v>4</v>
      </c>
      <c r="D35" s="14">
        <v>32.609499999999997</v>
      </c>
      <c r="F35" s="25" t="s">
        <v>128</v>
      </c>
      <c r="G35" s="14">
        <v>2001</v>
      </c>
      <c r="H35" s="14">
        <v>18.664729600000001</v>
      </c>
      <c r="I35" s="14">
        <v>2001</v>
      </c>
      <c r="J35" s="119">
        <f t="shared" si="0"/>
        <v>25.400118333333328</v>
      </c>
      <c r="K35" s="32">
        <v>27.5221804</v>
      </c>
      <c r="L35" s="29">
        <f t="shared" si="1"/>
        <v>1849.4905228800001</v>
      </c>
      <c r="M35" s="14">
        <v>22.608702399999999</v>
      </c>
      <c r="N35" s="14">
        <v>27.468674799999999</v>
      </c>
      <c r="O35" s="14">
        <f t="shared" si="2"/>
        <v>1845.8949465600001</v>
      </c>
      <c r="P35" s="14">
        <v>27.9365907</v>
      </c>
      <c r="Q35" s="14">
        <f t="shared" si="3"/>
        <v>1877.3388950400001</v>
      </c>
      <c r="R35" s="14">
        <v>25.700200800000001</v>
      </c>
      <c r="S35" s="14">
        <v>21.164360899999998</v>
      </c>
      <c r="T35" s="14">
        <f t="shared" si="4"/>
        <v>1422.2450524799999</v>
      </c>
      <c r="V35" s="29">
        <f t="shared" si="5"/>
        <v>1422.2450524799999</v>
      </c>
      <c r="W35" s="29"/>
      <c r="X35" s="26"/>
      <c r="Y35" s="29">
        <v>1422.2450524799999</v>
      </c>
      <c r="Z35" s="29">
        <f t="shared" si="6"/>
        <v>-20.42233348512001</v>
      </c>
      <c r="AA35" s="14">
        <v>22.302078099999999</v>
      </c>
      <c r="AB35" s="14">
        <v>25.070735200000001</v>
      </c>
      <c r="AC35" s="14">
        <v>31.390698</v>
      </c>
      <c r="AD35" s="14">
        <v>31.627083299999999</v>
      </c>
      <c r="AE35" s="14">
        <v>27.119907099999999</v>
      </c>
      <c r="AF35" s="14">
        <v>29.994284199999999</v>
      </c>
      <c r="AG35" s="14">
        <v>28.561717999999999</v>
      </c>
      <c r="AH35" s="29">
        <f t="shared" si="7"/>
        <v>0</v>
      </c>
      <c r="AI35" s="29">
        <v>0</v>
      </c>
      <c r="AJ35" s="29">
        <f t="shared" si="8"/>
        <v>21.164360899999998</v>
      </c>
      <c r="AK35" s="14">
        <f t="shared" si="9"/>
        <v>0.76899288473525151</v>
      </c>
      <c r="AL35" s="14">
        <f t="shared" si="10"/>
        <v>0.77049078829241513</v>
      </c>
      <c r="AM35" s="14">
        <v>2001</v>
      </c>
      <c r="AN35" s="14">
        <f t="shared" si="15"/>
        <v>37.980608951999997</v>
      </c>
      <c r="AO35" s="14">
        <f t="shared" si="11"/>
        <v>29.206818041999995</v>
      </c>
      <c r="AP35" s="14">
        <f t="shared" si="12"/>
        <v>-8.7737909100000024</v>
      </c>
      <c r="AQ35" s="14">
        <f t="shared" si="13"/>
        <v>-8.7737909100000025E-2</v>
      </c>
      <c r="AR35" s="14">
        <v>21.164360899999998</v>
      </c>
      <c r="AS35" s="14">
        <v>27.5221804</v>
      </c>
    </row>
    <row r="36" spans="2:45">
      <c r="B36" s="14">
        <v>1974</v>
      </c>
      <c r="C36" s="14">
        <v>5</v>
      </c>
      <c r="D36" s="14">
        <v>30.310500000000001</v>
      </c>
      <c r="F36" s="25" t="s">
        <v>128</v>
      </c>
      <c r="G36" s="14">
        <v>2002</v>
      </c>
      <c r="H36" s="14">
        <v>32.217762499999999</v>
      </c>
      <c r="I36" s="14">
        <v>2002</v>
      </c>
      <c r="J36" s="119">
        <f t="shared" si="0"/>
        <v>43.727166916666668</v>
      </c>
      <c r="K36" s="14">
        <v>36.398688800000002</v>
      </c>
      <c r="L36" s="29">
        <f t="shared" si="1"/>
        <v>2445.9918873600004</v>
      </c>
      <c r="M36" s="32">
        <v>46.799952099999999</v>
      </c>
      <c r="N36" s="14">
        <v>48.093073199999999</v>
      </c>
      <c r="O36" s="14">
        <f t="shared" si="2"/>
        <v>3231.85451904</v>
      </c>
      <c r="P36" s="14">
        <v>44.606480300000001</v>
      </c>
      <c r="Q36" s="14">
        <f t="shared" si="3"/>
        <v>2997.5554761600001</v>
      </c>
      <c r="R36" s="14">
        <v>42.549199899999998</v>
      </c>
      <c r="S36" s="14">
        <v>43.915607199999997</v>
      </c>
      <c r="T36" s="14">
        <f t="shared" si="4"/>
        <v>2951.1288038400003</v>
      </c>
      <c r="V36" s="29">
        <f t="shared" si="5"/>
        <v>2951.1288038400003</v>
      </c>
      <c r="W36" s="29">
        <f t="shared" ref="W36:W42" si="18">V36/L36</f>
        <v>1.2065161863742739</v>
      </c>
      <c r="X36" s="26">
        <f t="shared" si="16"/>
        <v>217180.623679488</v>
      </c>
      <c r="Y36" s="29">
        <v>2951.1288038400003</v>
      </c>
      <c r="Z36" s="29">
        <f t="shared" si="6"/>
        <v>24.145544607743993</v>
      </c>
      <c r="AA36" s="14">
        <v>35.8446268</v>
      </c>
      <c r="AB36" s="14">
        <v>43.987912100000003</v>
      </c>
      <c r="AC36" s="14">
        <v>45.802919500000002</v>
      </c>
      <c r="AD36" s="14">
        <v>48.821596499999998</v>
      </c>
      <c r="AE36" s="14">
        <v>45.604081000000001</v>
      </c>
      <c r="AF36" s="14">
        <v>41.567764500000003</v>
      </c>
      <c r="AG36" s="14">
        <v>47.739244100000001</v>
      </c>
      <c r="AH36" s="29">
        <f t="shared" si="7"/>
        <v>21.558521971199983</v>
      </c>
      <c r="AI36" s="29">
        <v>20</v>
      </c>
      <c r="AJ36" s="29">
        <f t="shared" si="8"/>
        <v>43.915607199999997</v>
      </c>
      <c r="AK36" s="14">
        <f t="shared" si="9"/>
        <v>1.2065161863742739</v>
      </c>
      <c r="AL36" s="14">
        <f t="shared" si="10"/>
        <v>0.91313788614365354</v>
      </c>
      <c r="AM36" s="14">
        <v>2002</v>
      </c>
      <c r="AN36" s="14">
        <f t="shared" si="15"/>
        <v>50.23019054400001</v>
      </c>
      <c r="AO36" s="14">
        <f t="shared" si="11"/>
        <v>60.603537935999995</v>
      </c>
      <c r="AP36" s="14">
        <f t="shared" si="12"/>
        <v>10.373347391999985</v>
      </c>
      <c r="AQ36" s="14">
        <f t="shared" si="13"/>
        <v>0.10373347391999985</v>
      </c>
      <c r="AR36" s="14">
        <v>43.915607199999997</v>
      </c>
      <c r="AS36" s="14">
        <v>36.398688800000002</v>
      </c>
    </row>
    <row r="37" spans="2:45">
      <c r="B37" s="14">
        <v>1974</v>
      </c>
      <c r="C37" s="14">
        <v>6</v>
      </c>
      <c r="D37" s="14">
        <v>29.645</v>
      </c>
      <c r="F37" s="25" t="s">
        <v>128</v>
      </c>
      <c r="G37" s="14">
        <v>2003</v>
      </c>
      <c r="H37" s="14">
        <v>30.365282000000001</v>
      </c>
      <c r="I37" s="14">
        <v>2003</v>
      </c>
      <c r="J37" s="119">
        <f t="shared" si="0"/>
        <v>69.238376516666662</v>
      </c>
      <c r="K37" s="14">
        <v>39.633955800000003</v>
      </c>
      <c r="L37" s="29">
        <f t="shared" si="1"/>
        <v>2663.4018297600005</v>
      </c>
      <c r="M37" s="14">
        <v>54.712842999999999</v>
      </c>
      <c r="N37" s="14">
        <v>67.785823199999996</v>
      </c>
      <c r="O37" s="14">
        <f t="shared" si="2"/>
        <v>4555.2073190400006</v>
      </c>
      <c r="P37" s="14">
        <v>75.740281999999993</v>
      </c>
      <c r="Q37" s="14">
        <f t="shared" si="3"/>
        <v>5089.7469504000001</v>
      </c>
      <c r="R37" s="32">
        <v>89.228277399999996</v>
      </c>
      <c r="S37" s="14">
        <v>88.329077699999999</v>
      </c>
      <c r="T37" s="14">
        <f t="shared" si="4"/>
        <v>5935.7140214400006</v>
      </c>
      <c r="V37" s="29">
        <f t="shared" si="5"/>
        <v>5935.7140214400006</v>
      </c>
      <c r="W37" s="29">
        <f t="shared" si="18"/>
        <v>2.2286212899293791</v>
      </c>
      <c r="X37" s="26">
        <f t="shared" si="16"/>
        <v>342030.99506688002</v>
      </c>
      <c r="Y37" s="29">
        <v>5935.7140214400006</v>
      </c>
      <c r="Z37" s="29">
        <f t="shared" si="6"/>
        <v>156.416522762304</v>
      </c>
      <c r="AA37" s="14">
        <v>79.475419200000005</v>
      </c>
      <c r="AB37" s="14">
        <v>82.518864300000004</v>
      </c>
      <c r="AC37" s="14">
        <v>91.372522900000007</v>
      </c>
      <c r="AD37" s="14">
        <v>84.178925300000003</v>
      </c>
      <c r="AE37" s="14">
        <v>93.5859375</v>
      </c>
      <c r="AF37" s="14">
        <v>72.350990899999999</v>
      </c>
      <c r="AG37" s="14">
        <v>89.159108200000006</v>
      </c>
      <c r="AH37" s="29">
        <f t="shared" si="7"/>
        <v>139.65760960919999</v>
      </c>
      <c r="AI37" s="29">
        <v>80</v>
      </c>
      <c r="AJ37" s="29">
        <f t="shared" si="8"/>
        <v>88.329077699999999</v>
      </c>
      <c r="AK37" s="14">
        <f t="shared" si="9"/>
        <v>2.2286212899293791</v>
      </c>
      <c r="AL37" s="14">
        <f t="shared" si="10"/>
        <v>1.3030612232795014</v>
      </c>
      <c r="AM37" s="14">
        <v>2003</v>
      </c>
      <c r="AN37" s="14">
        <f t="shared" si="15"/>
        <v>54.694859004000008</v>
      </c>
      <c r="AO37" s="14">
        <f t="shared" si="11"/>
        <v>121.89412722599999</v>
      </c>
      <c r="AP37" s="14">
        <f t="shared" si="12"/>
        <v>67.199268221999986</v>
      </c>
      <c r="AQ37" s="14">
        <f t="shared" si="13"/>
        <v>0.67199268221999986</v>
      </c>
      <c r="AR37" s="14">
        <v>88.329077699999999</v>
      </c>
      <c r="AS37" s="14">
        <v>39.633955800000003</v>
      </c>
    </row>
    <row r="38" spans="2:45">
      <c r="B38" s="14">
        <v>1974</v>
      </c>
      <c r="C38" s="14">
        <v>7</v>
      </c>
      <c r="D38" s="14">
        <v>27.79975</v>
      </c>
      <c r="F38" s="25" t="s">
        <v>128</v>
      </c>
      <c r="G38" s="14">
        <v>2004</v>
      </c>
      <c r="H38" s="14">
        <v>25.4</v>
      </c>
      <c r="I38" s="14">
        <v>2004</v>
      </c>
      <c r="J38" s="119">
        <f t="shared" si="0"/>
        <v>42.533333333333331</v>
      </c>
      <c r="K38" s="14">
        <v>20</v>
      </c>
      <c r="L38" s="29">
        <f t="shared" si="1"/>
        <v>1344.0000000000002</v>
      </c>
      <c r="M38" s="14">
        <v>28.8</v>
      </c>
      <c r="N38" s="14">
        <v>36</v>
      </c>
      <c r="O38" s="14">
        <f t="shared" si="2"/>
        <v>2419.2000000000003</v>
      </c>
      <c r="P38" s="14">
        <v>53.7</v>
      </c>
      <c r="Q38" s="14">
        <f t="shared" si="3"/>
        <v>3608.6400000000003</v>
      </c>
      <c r="R38" s="14">
        <v>56</v>
      </c>
      <c r="S38" s="32">
        <v>60.7</v>
      </c>
      <c r="T38" s="14">
        <f t="shared" si="4"/>
        <v>4079.0400000000004</v>
      </c>
      <c r="U38" s="32"/>
      <c r="V38" s="29">
        <f t="shared" si="5"/>
        <v>4079.0400000000004</v>
      </c>
      <c r="W38" s="29">
        <f t="shared" si="18"/>
        <v>3.0349999999999997</v>
      </c>
      <c r="X38" s="26">
        <f t="shared" si="16"/>
        <v>242500.60800000004</v>
      </c>
      <c r="Y38" s="29">
        <v>4079.0400000000004</v>
      </c>
      <c r="Z38" s="29">
        <f t="shared" si="6"/>
        <v>130.73491200000001</v>
      </c>
      <c r="AA38" s="14">
        <v>60.8</v>
      </c>
      <c r="AB38" s="14">
        <v>57.7</v>
      </c>
      <c r="AC38" s="14">
        <v>57.5</v>
      </c>
      <c r="AD38" s="14">
        <v>63.4</v>
      </c>
      <c r="AE38" s="14">
        <v>63.6</v>
      </c>
      <c r="AF38" s="14">
        <v>51.8</v>
      </c>
      <c r="AG38" s="14">
        <v>61.8</v>
      </c>
      <c r="AH38" s="29">
        <f t="shared" si="7"/>
        <v>116.72760000000001</v>
      </c>
      <c r="AI38" s="29">
        <v>100</v>
      </c>
      <c r="AJ38" s="29">
        <f t="shared" si="8"/>
        <v>60.7</v>
      </c>
      <c r="AK38" s="14">
        <f t="shared" si="9"/>
        <v>3.0350000000000001</v>
      </c>
      <c r="AL38" s="14">
        <f t="shared" si="10"/>
        <v>1.6861111111111111</v>
      </c>
      <c r="AM38" s="14">
        <v>2004</v>
      </c>
      <c r="AN38" s="14">
        <f t="shared" si="15"/>
        <v>27.599999999999998</v>
      </c>
      <c r="AO38" s="14">
        <f t="shared" si="11"/>
        <v>83.766000000000005</v>
      </c>
      <c r="AP38" s="14">
        <f t="shared" si="12"/>
        <v>56.166000000000011</v>
      </c>
      <c r="AQ38" s="14">
        <f t="shared" si="13"/>
        <v>0.56166000000000016</v>
      </c>
      <c r="AR38" s="14">
        <v>60.7</v>
      </c>
      <c r="AS38" s="14">
        <v>20</v>
      </c>
    </row>
    <row r="39" spans="2:45">
      <c r="B39" s="14">
        <v>1974</v>
      </c>
      <c r="C39" s="14">
        <v>8</v>
      </c>
      <c r="D39" s="14">
        <v>24.230250000000002</v>
      </c>
      <c r="F39" s="25" t="s">
        <v>27</v>
      </c>
      <c r="G39" s="14">
        <v>2005</v>
      </c>
      <c r="H39" s="14">
        <v>23.1956226</v>
      </c>
      <c r="I39" s="14">
        <v>2005</v>
      </c>
      <c r="J39" s="119">
        <f t="shared" si="0"/>
        <v>34.270861150000002</v>
      </c>
      <c r="K39" s="14">
        <v>23.916775000000001</v>
      </c>
      <c r="L39" s="29">
        <f t="shared" si="1"/>
        <v>1607.2072800000001</v>
      </c>
      <c r="M39" s="14">
        <v>28.694932099999999</v>
      </c>
      <c r="N39" s="14">
        <v>33.319544299999997</v>
      </c>
      <c r="O39" s="14">
        <f t="shared" si="2"/>
        <v>2239.0733769600001</v>
      </c>
      <c r="P39" s="14">
        <v>38.118406299999997</v>
      </c>
      <c r="Q39" s="14">
        <f t="shared" si="3"/>
        <v>2561.5569033600004</v>
      </c>
      <c r="R39" s="14">
        <v>38.795962899999999</v>
      </c>
      <c r="S39" s="32">
        <v>42.7795463</v>
      </c>
      <c r="T39" s="14">
        <f t="shared" si="4"/>
        <v>2874.7855113600003</v>
      </c>
      <c r="U39" s="32"/>
      <c r="V39" s="29">
        <f t="shared" si="5"/>
        <v>2874.7855113600003</v>
      </c>
      <c r="W39" s="29">
        <f t="shared" si="18"/>
        <v>1.7886837293071496</v>
      </c>
      <c r="X39" s="26">
        <f t="shared" si="16"/>
        <v>172136.62390579202</v>
      </c>
      <c r="Y39" s="29">
        <v>2874.7855113600003</v>
      </c>
      <c r="Z39" s="29">
        <f t="shared" si="6"/>
        <v>60.590239459008018</v>
      </c>
      <c r="AA39" s="14">
        <v>44.892849400000003</v>
      </c>
      <c r="AB39" s="14">
        <v>37.2725212</v>
      </c>
      <c r="AC39" s="14">
        <v>38.839226400000001</v>
      </c>
      <c r="AD39" s="14">
        <v>35.779789299999997</v>
      </c>
      <c r="AE39" s="14">
        <v>40.197429999999997</v>
      </c>
      <c r="AF39" s="14">
        <v>39.518718399999997</v>
      </c>
      <c r="AG39" s="14">
        <v>38.563002599999997</v>
      </c>
      <c r="AH39" s="29">
        <f t="shared" si="7"/>
        <v>54.098428088399992</v>
      </c>
      <c r="AI39" s="29">
        <v>100</v>
      </c>
      <c r="AJ39" s="29">
        <f t="shared" si="8"/>
        <v>42.7795463</v>
      </c>
      <c r="AK39" s="14">
        <f t="shared" si="9"/>
        <v>1.7886837293071494</v>
      </c>
      <c r="AL39" s="14">
        <f t="shared" si="10"/>
        <v>1.2839175084396339</v>
      </c>
      <c r="AM39" s="14">
        <v>2005</v>
      </c>
      <c r="AN39" s="14">
        <f t="shared" si="15"/>
        <v>33.005149500000002</v>
      </c>
      <c r="AO39" s="14">
        <f t="shared" si="11"/>
        <v>59.035773894000002</v>
      </c>
      <c r="AP39" s="14">
        <f t="shared" si="12"/>
        <v>26.030624394</v>
      </c>
      <c r="AQ39" s="14">
        <f t="shared" si="13"/>
        <v>0.26030624394000001</v>
      </c>
      <c r="AS39" s="14">
        <v>23.916775000000001</v>
      </c>
    </row>
    <row r="40" spans="2:45">
      <c r="B40" s="14">
        <v>1974</v>
      </c>
      <c r="C40" s="14">
        <v>9</v>
      </c>
      <c r="D40" s="14">
        <v>31.823</v>
      </c>
      <c r="F40" s="25" t="s">
        <v>27</v>
      </c>
      <c r="G40" s="14">
        <v>2006</v>
      </c>
      <c r="H40" s="14">
        <v>41.5</v>
      </c>
      <c r="I40" s="14">
        <v>2006</v>
      </c>
      <c r="J40" s="119">
        <f t="shared" si="0"/>
        <v>37.266666666666673</v>
      </c>
      <c r="K40" s="14">
        <v>34.4</v>
      </c>
      <c r="L40" s="29">
        <f t="shared" si="1"/>
        <v>2311.6800000000003</v>
      </c>
      <c r="M40" s="14">
        <v>38.5</v>
      </c>
      <c r="N40" s="14">
        <v>35.9</v>
      </c>
      <c r="O40" s="14">
        <f t="shared" si="2"/>
        <v>2412.48</v>
      </c>
      <c r="P40" s="14">
        <v>33.799999999999997</v>
      </c>
      <c r="Q40" s="14">
        <f t="shared" si="3"/>
        <v>2271.36</v>
      </c>
      <c r="R40" s="32">
        <v>40.299999999999997</v>
      </c>
      <c r="S40" s="14">
        <v>40.700000000000003</v>
      </c>
      <c r="T40" s="14">
        <f t="shared" si="4"/>
        <v>2735.0400000000004</v>
      </c>
      <c r="V40" s="29">
        <f t="shared" si="5"/>
        <v>2735.0400000000004</v>
      </c>
      <c r="W40" s="29">
        <f t="shared" si="18"/>
        <v>1.183139534883721</v>
      </c>
      <c r="X40" s="26">
        <f t="shared" si="16"/>
        <v>162118.65599999999</v>
      </c>
      <c r="Y40" s="29">
        <v>2735.0400000000004</v>
      </c>
      <c r="Z40" s="29">
        <f t="shared" si="6"/>
        <v>20.236608000000007</v>
      </c>
      <c r="AA40" s="14">
        <v>53.1</v>
      </c>
      <c r="AB40" s="14">
        <v>45.2</v>
      </c>
      <c r="AC40" s="14">
        <v>36.700000000000003</v>
      </c>
      <c r="AD40" s="14">
        <v>35.5</v>
      </c>
      <c r="AE40" s="14">
        <v>40.5</v>
      </c>
      <c r="AF40" s="14">
        <v>24.4</v>
      </c>
      <c r="AG40" s="14">
        <v>43.6</v>
      </c>
      <c r="AH40" s="29">
        <f t="shared" si="7"/>
        <v>18.068400000000011</v>
      </c>
      <c r="AI40" s="29">
        <v>80</v>
      </c>
      <c r="AJ40" s="29">
        <f>S40</f>
        <v>40.700000000000003</v>
      </c>
      <c r="AK40" s="14">
        <f t="shared" si="9"/>
        <v>1.183139534883721</v>
      </c>
      <c r="AL40" s="14">
        <f t="shared" si="10"/>
        <v>1.1337047353760448</v>
      </c>
      <c r="AM40" s="14">
        <v>2006</v>
      </c>
      <c r="AN40" s="14">
        <f>MIN(AN6:AN39)</f>
        <v>15.3078915</v>
      </c>
      <c r="AO40" s="14">
        <f>MIN(AO6:AO39)</f>
        <v>29.206818041999995</v>
      </c>
      <c r="AP40" s="14">
        <f>MIN(AP6:AP39)</f>
        <v>-8.7737909100000024</v>
      </c>
      <c r="AQ40" s="14">
        <f>MIN(AQ6:AQ39)</f>
        <v>-8.7737909100000025E-2</v>
      </c>
    </row>
    <row r="41" spans="2:45">
      <c r="B41" s="14">
        <v>1974</v>
      </c>
      <c r="C41" s="14">
        <v>10</v>
      </c>
      <c r="D41" s="14">
        <v>33.728749999999998</v>
      </c>
      <c r="F41" s="25" t="s">
        <v>27</v>
      </c>
      <c r="G41" s="14">
        <v>2007</v>
      </c>
      <c r="H41" s="14">
        <v>36.6</v>
      </c>
      <c r="I41" s="14">
        <v>2007</v>
      </c>
      <c r="J41" s="119">
        <f t="shared" si="0"/>
        <v>46.133333333333333</v>
      </c>
      <c r="K41" s="14">
        <v>38.700000000000003</v>
      </c>
      <c r="L41" s="29">
        <f t="shared" si="1"/>
        <v>2600.6400000000003</v>
      </c>
      <c r="M41" s="32">
        <v>47.3</v>
      </c>
      <c r="N41" s="14">
        <v>51.7</v>
      </c>
      <c r="O41" s="14">
        <f t="shared" si="2"/>
        <v>3474.2400000000002</v>
      </c>
      <c r="P41" s="14">
        <v>46.5</v>
      </c>
      <c r="Q41" s="14">
        <f t="shared" si="3"/>
        <v>3124.8</v>
      </c>
      <c r="R41" s="14">
        <v>42.3</v>
      </c>
      <c r="S41" s="14">
        <v>50.3</v>
      </c>
      <c r="T41" s="14">
        <f t="shared" si="4"/>
        <v>3380.1600000000003</v>
      </c>
      <c r="V41" s="29">
        <f t="shared" si="5"/>
        <v>3380.1600000000003</v>
      </c>
      <c r="W41" s="29">
        <f t="shared" si="18"/>
        <v>1.2997416020671835</v>
      </c>
      <c r="X41" s="26">
        <f t="shared" si="16"/>
        <v>233468.92800000004</v>
      </c>
      <c r="Y41" s="29">
        <v>3380.1600000000003</v>
      </c>
      <c r="Z41" s="29">
        <f t="shared" si="6"/>
        <v>37.261056000000004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  <c r="AF41" s="14" t="s">
        <v>17</v>
      </c>
      <c r="AG41" s="14" t="s">
        <v>17</v>
      </c>
      <c r="AH41" s="29">
        <f t="shared" si="7"/>
        <v>33.268799999999985</v>
      </c>
      <c r="AI41" s="29">
        <v>20</v>
      </c>
      <c r="AJ41" s="29">
        <f t="shared" si="8"/>
        <v>50.3</v>
      </c>
      <c r="AK41" s="14">
        <f t="shared" si="9"/>
        <v>1.2997416020671833</v>
      </c>
      <c r="AL41" s="14">
        <f t="shared" si="10"/>
        <v>0.97292069632495148</v>
      </c>
      <c r="AM41" s="14">
        <v>2007</v>
      </c>
    </row>
    <row r="42" spans="2:45">
      <c r="B42" s="14">
        <v>1974</v>
      </c>
      <c r="C42" s="14">
        <v>11</v>
      </c>
      <c r="D42" s="14">
        <v>34.273249999999997</v>
      </c>
      <c r="F42" s="25" t="s">
        <v>27</v>
      </c>
      <c r="G42" s="14">
        <v>2008</v>
      </c>
      <c r="H42" s="14">
        <v>38.47</v>
      </c>
      <c r="I42" s="14">
        <v>2008</v>
      </c>
      <c r="J42" s="119">
        <f t="shared" si="0"/>
        <v>70.734999999999999</v>
      </c>
      <c r="K42" s="14">
        <v>42.28</v>
      </c>
      <c r="L42" s="29">
        <f t="shared" ref="L42:L49" si="19">K42*60*1.12</f>
        <v>2841.2160000000003</v>
      </c>
      <c r="M42" s="14">
        <v>55.89</v>
      </c>
      <c r="N42" s="14">
        <v>69.33</v>
      </c>
      <c r="O42" s="14">
        <f t="shared" si="2"/>
        <v>4658.9760000000006</v>
      </c>
      <c r="P42" s="14">
        <v>81.78</v>
      </c>
      <c r="Q42" s="14">
        <f t="shared" si="3"/>
        <v>5495.6160000000009</v>
      </c>
      <c r="R42" s="32">
        <v>86.81</v>
      </c>
      <c r="S42" s="14">
        <v>88.32</v>
      </c>
      <c r="T42" s="14">
        <f t="shared" si="4"/>
        <v>5935.1040000000003</v>
      </c>
      <c r="V42" s="29">
        <f t="shared" ref="V42:V47" si="20">S42*60*1.12</f>
        <v>5935.1040000000003</v>
      </c>
      <c r="W42" s="29">
        <f t="shared" si="18"/>
        <v>2.0889309366130555</v>
      </c>
      <c r="X42" s="26">
        <f t="shared" si="16"/>
        <v>369305.39520000014</v>
      </c>
      <c r="Y42" s="29">
        <v>5935.1040000000003</v>
      </c>
      <c r="Z42" s="29">
        <f t="shared" ref="Z42:Z47" si="21">((V42)-(L42))*0.0239/0.5</f>
        <v>147.8878464</v>
      </c>
      <c r="AA42" s="14">
        <v>76.680000000000007</v>
      </c>
      <c r="AB42" s="14">
        <v>67.87</v>
      </c>
      <c r="AC42" s="14">
        <v>84.46</v>
      </c>
      <c r="AD42" s="14">
        <v>86.09</v>
      </c>
      <c r="AE42" s="14">
        <v>84.16</v>
      </c>
      <c r="AF42" s="14">
        <v>88.65</v>
      </c>
      <c r="AG42" s="14">
        <v>82.98</v>
      </c>
      <c r="AH42" s="29">
        <f>MAX(((S42-K42)*60*0.0239)/0.5,0)</f>
        <v>132.04272</v>
      </c>
      <c r="AI42" s="29">
        <v>80</v>
      </c>
      <c r="AJ42" s="29">
        <f t="shared" si="8"/>
        <v>88.32</v>
      </c>
      <c r="AK42" s="14">
        <f t="shared" si="9"/>
        <v>2.0889309366130555</v>
      </c>
      <c r="AL42" s="14">
        <f t="shared" si="10"/>
        <v>1.2739073993942016</v>
      </c>
      <c r="AM42" s="14">
        <v>2008</v>
      </c>
    </row>
    <row r="43" spans="2:45">
      <c r="F43" s="25" t="s">
        <v>134</v>
      </c>
      <c r="G43" s="14">
        <v>2009</v>
      </c>
      <c r="H43" s="14">
        <v>23.475000000000001</v>
      </c>
      <c r="I43" s="14">
        <v>2009</v>
      </c>
      <c r="J43" s="119">
        <f t="shared" si="0"/>
        <v>44.049583333333338</v>
      </c>
      <c r="K43" s="14">
        <v>23.14</v>
      </c>
      <c r="L43" s="29">
        <f t="shared" si="19"/>
        <v>1555.0080000000003</v>
      </c>
      <c r="M43" s="14">
        <v>29.647500000000001</v>
      </c>
      <c r="N43" s="14">
        <v>37.692500000000003</v>
      </c>
      <c r="O43" s="14">
        <f t="shared" si="2"/>
        <v>2532.9360000000006</v>
      </c>
      <c r="P43" s="14">
        <v>43.51</v>
      </c>
      <c r="Q43" s="14">
        <f t="shared" si="3"/>
        <v>2923.8720000000003</v>
      </c>
      <c r="R43" s="32">
        <v>57.272500000000008</v>
      </c>
      <c r="S43" s="14">
        <v>73.034999999999997</v>
      </c>
      <c r="T43" s="14">
        <f t="shared" si="4"/>
        <v>4907.9520000000002</v>
      </c>
      <c r="V43" s="29">
        <f t="shared" si="20"/>
        <v>4907.9520000000002</v>
      </c>
      <c r="W43" s="29">
        <f t="shared" ref="W43:W49" si="22">V43/L43</f>
        <v>3.1562229904926529</v>
      </c>
      <c r="X43" s="26">
        <f>((MAX(M43:S43)*60*1.12))</f>
        <v>196484.19840000002</v>
      </c>
      <c r="Y43" s="29">
        <v>4907.9520000000002</v>
      </c>
      <c r="Z43" s="29">
        <f t="shared" si="21"/>
        <v>160.27072319999999</v>
      </c>
      <c r="AA43" s="14">
        <v>44.08</v>
      </c>
      <c r="AB43" s="14">
        <v>46.41</v>
      </c>
      <c r="AC43" s="14">
        <v>51.09</v>
      </c>
      <c r="AD43" s="14">
        <v>50.2</v>
      </c>
      <c r="AE43" s="14">
        <v>52.3</v>
      </c>
      <c r="AF43" s="14">
        <v>69.5</v>
      </c>
      <c r="AG43" s="14">
        <v>44</v>
      </c>
      <c r="AH43" s="29">
        <f>MAX(((S43-K43)*60*0.0239)/0.5,0)</f>
        <v>143.09886</v>
      </c>
      <c r="AI43" s="29">
        <v>100</v>
      </c>
      <c r="AJ43" s="29">
        <f t="shared" si="8"/>
        <v>73.034999999999997</v>
      </c>
      <c r="AK43" s="14">
        <f t="shared" si="9"/>
        <v>3.1562229904926533</v>
      </c>
      <c r="AL43" s="14">
        <f t="shared" si="10"/>
        <v>1.937653379319493</v>
      </c>
      <c r="AM43" s="14">
        <v>2009</v>
      </c>
    </row>
    <row r="44" spans="2:45">
      <c r="B44" s="14">
        <v>1974</v>
      </c>
      <c r="C44" s="14">
        <v>12</v>
      </c>
      <c r="D44" s="14">
        <v>30.824750000000002</v>
      </c>
      <c r="F44" s="14" t="s">
        <v>149</v>
      </c>
      <c r="G44" s="14">
        <v>2010</v>
      </c>
      <c r="H44" s="14">
        <v>13.69</v>
      </c>
      <c r="I44" s="14">
        <v>2010</v>
      </c>
      <c r="J44" s="14">
        <f t="shared" si="0"/>
        <v>22.048333333333332</v>
      </c>
      <c r="K44" s="14">
        <v>13.02</v>
      </c>
      <c r="L44" s="14">
        <f t="shared" si="19"/>
        <v>874.94399999999996</v>
      </c>
      <c r="M44" s="14">
        <v>15.38</v>
      </c>
      <c r="N44" s="14">
        <v>20.64</v>
      </c>
      <c r="O44" s="14">
        <f t="shared" si="2"/>
        <v>1387.0080000000003</v>
      </c>
      <c r="P44" s="14">
        <v>23.4</v>
      </c>
      <c r="Q44" s="14">
        <f t="shared" si="3"/>
        <v>1572.4800000000002</v>
      </c>
      <c r="R44" s="14">
        <v>28.53</v>
      </c>
      <c r="S44" s="14">
        <v>31.32</v>
      </c>
      <c r="T44" s="14">
        <f t="shared" si="4"/>
        <v>2104.7040000000002</v>
      </c>
      <c r="V44" s="29">
        <f t="shared" si="20"/>
        <v>2104.7040000000002</v>
      </c>
      <c r="W44" s="29">
        <f t="shared" si="22"/>
        <v>2.4055299539170512</v>
      </c>
      <c r="X44" s="26">
        <f>((MAX(M44:S44)*60*1.12))</f>
        <v>105670.65600000003</v>
      </c>
      <c r="Y44" s="29">
        <v>4908.9520000000002</v>
      </c>
      <c r="Z44" s="29">
        <f t="shared" si="21"/>
        <v>58.782528000000013</v>
      </c>
      <c r="AA44" s="31">
        <v>24.7</v>
      </c>
      <c r="AB44" s="31">
        <v>24.2</v>
      </c>
      <c r="AC44" s="31">
        <v>24.4</v>
      </c>
      <c r="AD44" s="31">
        <v>23.1</v>
      </c>
      <c r="AE44" s="31">
        <v>24.8</v>
      </c>
      <c r="AF44" s="31">
        <v>31.2</v>
      </c>
      <c r="AG44" s="14">
        <v>23.2</v>
      </c>
      <c r="AH44" s="29">
        <f>MAX(((S44-K44)*60*0.0239)/0.5,0)</f>
        <v>52.484400000000001</v>
      </c>
      <c r="AI44" s="29">
        <v>100</v>
      </c>
      <c r="AJ44" s="29">
        <f t="shared" si="8"/>
        <v>31.32</v>
      </c>
      <c r="AK44" s="14">
        <f t="shared" si="9"/>
        <v>2.4055299539170507</v>
      </c>
      <c r="AL44" s="14">
        <f t="shared" si="10"/>
        <v>1.5174418604651163</v>
      </c>
    </row>
    <row r="45" spans="2:45">
      <c r="B45" s="14">
        <v>1974</v>
      </c>
      <c r="C45" s="14">
        <v>13</v>
      </c>
      <c r="D45" s="14">
        <v>29.130749999999999</v>
      </c>
      <c r="F45" s="14" t="s">
        <v>149</v>
      </c>
      <c r="G45" s="14">
        <v>2011</v>
      </c>
      <c r="H45" s="14">
        <v>29.27</v>
      </c>
      <c r="I45" s="14">
        <v>2011</v>
      </c>
      <c r="J45" s="14">
        <f>AVERAGE(K45,M45,N45,P45,R45,S45)</f>
        <v>35.746666666666663</v>
      </c>
      <c r="K45" s="14">
        <v>27.51</v>
      </c>
      <c r="L45" s="14">
        <f t="shared" si="19"/>
        <v>1848.6720000000003</v>
      </c>
      <c r="M45" s="14">
        <v>30.29</v>
      </c>
      <c r="N45" s="14">
        <v>36.29</v>
      </c>
      <c r="O45" s="14">
        <f t="shared" si="2"/>
        <v>2438.6880000000006</v>
      </c>
      <c r="P45" s="14">
        <v>35.26</v>
      </c>
      <c r="Q45" s="14">
        <f t="shared" si="3"/>
        <v>2369.4720000000002</v>
      </c>
      <c r="R45" s="14">
        <v>40.44</v>
      </c>
      <c r="S45" s="14">
        <v>44.69</v>
      </c>
      <c r="T45" s="14">
        <f t="shared" si="4"/>
        <v>3003.1679999999997</v>
      </c>
      <c r="V45" s="29">
        <f t="shared" si="20"/>
        <v>3003.1679999999997</v>
      </c>
      <c r="W45" s="29">
        <f t="shared" si="22"/>
        <v>1.6245001817520897</v>
      </c>
      <c r="X45" s="26">
        <f>((MAX(M45:S45)*60*1.12))</f>
        <v>163879.83360000004</v>
      </c>
      <c r="Y45" s="29">
        <v>4909.9520000000002</v>
      </c>
      <c r="Z45" s="29">
        <f t="shared" si="21"/>
        <v>55.184908799999974</v>
      </c>
      <c r="AA45" s="31">
        <v>45.12</v>
      </c>
      <c r="AB45" s="31">
        <v>39.74</v>
      </c>
      <c r="AC45" s="31">
        <v>39.880000000000003</v>
      </c>
      <c r="AD45" s="31">
        <v>48.56</v>
      </c>
      <c r="AE45" s="31">
        <v>40.119999999999997</v>
      </c>
      <c r="AF45" s="31">
        <v>36.299999999999997</v>
      </c>
      <c r="AG45" s="31">
        <v>44.59</v>
      </c>
      <c r="AH45" s="29">
        <f>MAX(((S45-K45)*60*0.0239)/0.5,0)</f>
        <v>49.272239999999989</v>
      </c>
      <c r="AI45" s="29">
        <v>100</v>
      </c>
      <c r="AJ45" s="29">
        <f t="shared" si="8"/>
        <v>44.69</v>
      </c>
      <c r="AK45" s="14">
        <f t="shared" si="9"/>
        <v>1.6245001817520899</v>
      </c>
      <c r="AL45" s="14">
        <f t="shared" si="10"/>
        <v>1.231468724166437</v>
      </c>
    </row>
    <row r="46" spans="2:45">
      <c r="B46" s="14">
        <v>1974</v>
      </c>
      <c r="C46" s="14">
        <v>14</v>
      </c>
      <c r="D46" s="14">
        <v>31.943999999999999</v>
      </c>
      <c r="F46" s="14" t="s">
        <v>178</v>
      </c>
      <c r="G46" s="14">
        <v>2012</v>
      </c>
      <c r="H46" s="14">
        <v>25.81</v>
      </c>
      <c r="I46" s="14">
        <v>2012</v>
      </c>
      <c r="J46" s="14">
        <f>AVERAGE(K46,M46,N46,P46,R46,S46)</f>
        <v>47.976666666666667</v>
      </c>
      <c r="K46" s="14">
        <v>27.07</v>
      </c>
      <c r="L46" s="14">
        <f t="shared" si="19"/>
        <v>1819.1040000000003</v>
      </c>
      <c r="M46" s="14">
        <v>35.15</v>
      </c>
      <c r="N46" s="14">
        <v>48.39</v>
      </c>
      <c r="O46" s="14">
        <f t="shared" si="2"/>
        <v>3251.8080000000004</v>
      </c>
      <c r="P46" s="14">
        <v>55.38</v>
      </c>
      <c r="Q46" s="14">
        <f t="shared" si="3"/>
        <v>3721.5360000000005</v>
      </c>
      <c r="R46" s="14">
        <v>60.65</v>
      </c>
      <c r="S46" s="14">
        <v>61.22</v>
      </c>
      <c r="T46" s="14">
        <f t="shared" si="4"/>
        <v>4113.9840000000004</v>
      </c>
      <c r="V46" s="14">
        <f t="shared" si="20"/>
        <v>4113.9840000000004</v>
      </c>
      <c r="W46" s="14">
        <f t="shared" si="22"/>
        <v>2.2615441448097524</v>
      </c>
      <c r="X46" s="14">
        <f>((MAX(M46:S46)*60*1.12))</f>
        <v>250087.21920000005</v>
      </c>
      <c r="Z46" s="14">
        <f t="shared" si="21"/>
        <v>109.69526400000001</v>
      </c>
      <c r="AH46" s="14">
        <f>MAX(((S46-K46)*60*0.0239)/0.5,0)</f>
        <v>97.9422</v>
      </c>
      <c r="AJ46" s="14">
        <f t="shared" si="8"/>
        <v>61.22</v>
      </c>
      <c r="AK46" s="14">
        <f>S46/K46</f>
        <v>2.2615441448097524</v>
      </c>
      <c r="AL46" s="14">
        <f t="shared" si="10"/>
        <v>1.265137425087828</v>
      </c>
    </row>
    <row r="47" spans="2:45">
      <c r="B47" s="14">
        <v>1975</v>
      </c>
      <c r="C47" s="14">
        <v>1</v>
      </c>
      <c r="D47" s="14">
        <v>28.797999999999998</v>
      </c>
      <c r="F47" s="14" t="s">
        <v>194</v>
      </c>
      <c r="G47" s="14">
        <v>2013</v>
      </c>
      <c r="H47" s="14">
        <v>24.14</v>
      </c>
      <c r="I47" s="14">
        <v>2013</v>
      </c>
      <c r="J47" s="14">
        <f>AVERAGE(K47,M47,N47,P47,R47,S47)</f>
        <v>34.101666666666667</v>
      </c>
      <c r="K47" s="14">
        <v>23.01</v>
      </c>
      <c r="L47" s="14">
        <f t="shared" si="19"/>
        <v>1546.2720000000004</v>
      </c>
      <c r="M47" s="14">
        <v>28.05</v>
      </c>
      <c r="N47" s="14">
        <v>35.5</v>
      </c>
      <c r="O47" s="14">
        <f t="shared" si="2"/>
        <v>2385.6000000000004</v>
      </c>
      <c r="P47" s="14">
        <v>40.049999999999997</v>
      </c>
      <c r="Q47" s="14">
        <f t="shared" si="3"/>
        <v>2691.36</v>
      </c>
      <c r="R47" s="14">
        <v>38.1</v>
      </c>
      <c r="S47" s="14">
        <v>39.9</v>
      </c>
      <c r="T47" s="14">
        <f t="shared" si="4"/>
        <v>2681.28</v>
      </c>
      <c r="V47" s="14">
        <f t="shared" si="20"/>
        <v>2681.28</v>
      </c>
      <c r="W47" s="14">
        <f t="shared" si="22"/>
        <v>1.7340286831812253</v>
      </c>
      <c r="Z47" s="14">
        <f t="shared" si="21"/>
        <v>54.253382399999992</v>
      </c>
      <c r="AK47" s="14">
        <f>S47/K47</f>
        <v>1.7340286831812253</v>
      </c>
      <c r="AL47" s="14">
        <f t="shared" si="10"/>
        <v>1.123943661971831</v>
      </c>
    </row>
    <row r="48" spans="2:45">
      <c r="B48" s="14">
        <v>1975</v>
      </c>
      <c r="C48" s="14">
        <v>2</v>
      </c>
      <c r="D48" s="14">
        <v>26.861999999999998</v>
      </c>
      <c r="F48" s="14" t="s">
        <v>194</v>
      </c>
      <c r="G48" s="14">
        <v>2014</v>
      </c>
      <c r="I48" s="14">
        <v>2014</v>
      </c>
      <c r="J48" s="14">
        <f>AVERAGE(K48,M48,N48,P48,R48,S48)</f>
        <v>28.388333333333332</v>
      </c>
      <c r="K48" s="14">
        <v>29.78</v>
      </c>
      <c r="L48" s="14">
        <f t="shared" si="19"/>
        <v>2001.2160000000003</v>
      </c>
      <c r="M48" s="14">
        <v>31.32</v>
      </c>
      <c r="N48" s="14">
        <v>27.84</v>
      </c>
      <c r="O48" s="14">
        <f t="shared" si="2"/>
        <v>1870.8480000000002</v>
      </c>
      <c r="P48" s="14">
        <v>25.88</v>
      </c>
      <c r="Q48" s="14">
        <f t="shared" si="3"/>
        <v>1739.1360000000002</v>
      </c>
      <c r="R48" s="14">
        <v>27.28</v>
      </c>
      <c r="S48" s="14">
        <v>28.23</v>
      </c>
      <c r="T48" s="14">
        <f t="shared" si="4"/>
        <v>1897.056</v>
      </c>
      <c r="V48" s="14">
        <f>S48*60*1.12</f>
        <v>1897.056</v>
      </c>
      <c r="W48" s="14">
        <f t="shared" si="22"/>
        <v>0.94795164539959687</v>
      </c>
      <c r="Z48" s="14">
        <f>((V48)-(L48))*0.0239/0.5</f>
        <v>-4.9788480000000153</v>
      </c>
      <c r="AK48" s="14">
        <f>S48/K48</f>
        <v>0.94795164539959698</v>
      </c>
      <c r="AL48" s="14">
        <f t="shared" si="10"/>
        <v>1.0140086206896552</v>
      </c>
    </row>
    <row r="49" spans="2:43">
      <c r="B49" s="14">
        <v>1975</v>
      </c>
      <c r="C49" s="14">
        <v>3</v>
      </c>
      <c r="D49" s="14">
        <v>34.878250000000001</v>
      </c>
      <c r="F49" s="14" t="s">
        <v>207</v>
      </c>
      <c r="G49" s="14">
        <v>2015</v>
      </c>
      <c r="I49" s="14">
        <v>2015</v>
      </c>
      <c r="J49" s="14">
        <f>AVERAGE(K49,M49,N49,P49,R49,S49)</f>
        <v>35.725000000000001</v>
      </c>
      <c r="K49" s="14">
        <v>24.06</v>
      </c>
      <c r="L49" s="14">
        <f t="shared" si="19"/>
        <v>1616.8320000000001</v>
      </c>
      <c r="M49" s="14">
        <v>38.270000000000003</v>
      </c>
      <c r="N49" s="14">
        <v>30.48</v>
      </c>
      <c r="O49" s="14">
        <f t="shared" si="2"/>
        <v>2048.2560000000003</v>
      </c>
      <c r="P49" s="14">
        <v>42.64</v>
      </c>
      <c r="Q49" s="14">
        <f t="shared" si="3"/>
        <v>2865.4080000000004</v>
      </c>
      <c r="R49" s="14">
        <v>41.96</v>
      </c>
      <c r="S49" s="14">
        <v>36.94</v>
      </c>
      <c r="T49" s="14">
        <f t="shared" si="4"/>
        <v>2482.3679999999999</v>
      </c>
      <c r="V49" s="14">
        <f>S49*60*1.12</f>
        <v>2482.3679999999999</v>
      </c>
      <c r="W49" s="14">
        <f t="shared" si="22"/>
        <v>1.5353283458021612</v>
      </c>
      <c r="Z49" s="14">
        <f>((V49)-(L49))*0.0239/0.5</f>
        <v>41.372620799999993</v>
      </c>
      <c r="AG49" s="31"/>
      <c r="AH49" s="31">
        <f>MAX(AH6:AH46)</f>
        <v>143.09886</v>
      </c>
      <c r="AI49" s="31">
        <f>MAX(AI6:AI45)</f>
        <v>100</v>
      </c>
      <c r="AJ49" s="31">
        <f>MAX(AJ6:AJ46)</f>
        <v>88.329077699999999</v>
      </c>
      <c r="AK49" s="14">
        <f>S49/K49</f>
        <v>1.5353283458021612</v>
      </c>
      <c r="AL49" s="14">
        <f t="shared" si="10"/>
        <v>1.2119422572178478</v>
      </c>
      <c r="AM49" s="14" t="s">
        <v>118</v>
      </c>
      <c r="AN49" s="14">
        <f>MAX(AN6:AN39)</f>
        <v>55.727849999999997</v>
      </c>
      <c r="AO49" s="14">
        <f>MAX(AO6:AO39)</f>
        <v>121.89412722599999</v>
      </c>
      <c r="AP49" s="14">
        <f>MAX(AP6:AP39)</f>
        <v>67.199268221999986</v>
      </c>
      <c r="AQ49" s="14">
        <f>MAX(AQ6:AQ39)</f>
        <v>0.67199268221999986</v>
      </c>
    </row>
    <row r="50" spans="2:43">
      <c r="B50" s="14">
        <v>1975</v>
      </c>
      <c r="C50" s="14">
        <v>4</v>
      </c>
      <c r="D50" s="14">
        <v>39.718249999999998</v>
      </c>
      <c r="V50" s="31" t="s">
        <v>116</v>
      </c>
      <c r="Y50" s="31">
        <f>MIN(Y6:Y43)</f>
        <v>1422.2450524799999</v>
      </c>
      <c r="Z50" s="31">
        <f>MIN(Z6:Z48)</f>
        <v>-20.42233348512001</v>
      </c>
      <c r="AH50" s="14">
        <f>AVERAGE(AH6:AH46)</f>
        <v>54.82172949711218</v>
      </c>
      <c r="AI50" s="14">
        <f>AVERAGE(AI6:AI45)</f>
        <v>61.5</v>
      </c>
      <c r="AJ50" s="14">
        <f>AVERAGE(AJ6:AJ46)</f>
        <v>44.877055200000001</v>
      </c>
      <c r="AM50" s="14" t="s">
        <v>120</v>
      </c>
      <c r="AN50" s="14">
        <f>AVERAGE(AN6:AN39)</f>
        <v>35.056601752058818</v>
      </c>
      <c r="AO50" s="14">
        <f>AVERAGE(AO6:AO39)</f>
        <v>58.86813185929411</v>
      </c>
      <c r="AP50" s="14">
        <f>AVERAGE(AP6:AP39)</f>
        <v>23.811530107235296</v>
      </c>
      <c r="AQ50" s="14">
        <f>AVERAGE(AQ6:AQ39)</f>
        <v>0.23811530107235288</v>
      </c>
    </row>
    <row r="51" spans="2:43">
      <c r="B51" s="14">
        <v>1975</v>
      </c>
      <c r="C51" s="14">
        <v>5</v>
      </c>
      <c r="D51" s="14">
        <v>46.857250000000001</v>
      </c>
      <c r="V51" s="31" t="s">
        <v>118</v>
      </c>
      <c r="Y51" s="31">
        <f>MAX(Y6:Y43)</f>
        <v>5935.7140214400006</v>
      </c>
      <c r="Z51" s="31">
        <f>MAX(Z6:Z48)</f>
        <v>160.27072319999999</v>
      </c>
      <c r="AG51" s="31" t="s">
        <v>117</v>
      </c>
      <c r="AH51" s="14">
        <f>AVERAGE(AH8:AH45)</f>
        <v>56.519502878463143</v>
      </c>
    </row>
    <row r="52" spans="2:43">
      <c r="B52" s="14">
        <v>1975</v>
      </c>
      <c r="C52" s="14">
        <v>6</v>
      </c>
      <c r="D52" s="14">
        <v>51.27375</v>
      </c>
      <c r="S52" s="14">
        <f>AVERAGE(S6:S49)</f>
        <v>44.205210527272733</v>
      </c>
      <c r="V52" s="14" t="s">
        <v>133</v>
      </c>
      <c r="Y52" s="14">
        <f>AVERAGE(Y6:Y43)</f>
        <v>3011.142275974737</v>
      </c>
      <c r="Z52" s="14">
        <f>AVERAGE(Z6:Z48)</f>
        <v>58.675397735401674</v>
      </c>
      <c r="AG52" s="31" t="s">
        <v>119</v>
      </c>
      <c r="AH52" s="14">
        <f>STDEV(AH6:AH45)</f>
        <v>40.003505818581154</v>
      </c>
      <c r="AI52" s="14">
        <f>STDEV(AI6:AI45)</f>
        <v>34.009802508492555</v>
      </c>
      <c r="AJ52" s="14">
        <f>STDEV(AJ6:AJ46)</f>
        <v>14.931602984245609</v>
      </c>
    </row>
    <row r="53" spans="2:43">
      <c r="B53" s="14">
        <v>1975</v>
      </c>
      <c r="C53" s="14">
        <v>7</v>
      </c>
      <c r="D53" s="14">
        <v>50.547750000000001</v>
      </c>
      <c r="S53" s="14">
        <f>STDEV(S6:S49)</f>
        <v>14.677258604433424</v>
      </c>
      <c r="V53" s="14" t="s">
        <v>165</v>
      </c>
      <c r="Y53" s="14">
        <f>STDEV(Y6:Y44)</f>
        <v>1048.1186676235648</v>
      </c>
      <c r="Z53" s="14">
        <f>STDEV(Z6:Z48)</f>
        <v>46.545414072537739</v>
      </c>
    </row>
    <row r="54" spans="2:43">
      <c r="B54" s="14">
        <v>1975</v>
      </c>
      <c r="C54" s="14">
        <v>8</v>
      </c>
      <c r="D54" s="14">
        <v>51.183</v>
      </c>
      <c r="X54" s="14" t="s">
        <v>166</v>
      </c>
      <c r="Y54" s="14">
        <f>Y52/1.12/60</f>
        <v>44.808664821052631</v>
      </c>
    </row>
    <row r="55" spans="2:43">
      <c r="B55" s="14">
        <v>1975</v>
      </c>
      <c r="C55" s="14">
        <v>9</v>
      </c>
      <c r="D55" s="14">
        <v>43.862499999999997</v>
      </c>
      <c r="X55" s="14" t="s">
        <v>167</v>
      </c>
      <c r="Y55" s="14">
        <f>Y53/1.12/60</f>
        <v>15.597003982493522</v>
      </c>
    </row>
    <row r="56" spans="2:43">
      <c r="B56" s="14">
        <v>1975</v>
      </c>
      <c r="C56" s="14">
        <v>10</v>
      </c>
      <c r="D56" s="14">
        <v>45.223750000000003</v>
      </c>
    </row>
    <row r="57" spans="2:43">
      <c r="B57" s="14">
        <v>1975</v>
      </c>
      <c r="C57" s="14">
        <v>11</v>
      </c>
      <c r="D57" s="14">
        <v>46.826999999999998</v>
      </c>
    </row>
    <row r="58" spans="2:43">
      <c r="B58" s="14">
        <v>1975</v>
      </c>
      <c r="C58" s="14">
        <v>12</v>
      </c>
      <c r="D58" s="14">
        <v>47.19</v>
      </c>
    </row>
    <row r="59" spans="2:43">
      <c r="B59" s="14">
        <v>1975</v>
      </c>
      <c r="C59" s="14">
        <v>13</v>
      </c>
      <c r="D59" s="14">
        <v>48.732750000000003</v>
      </c>
    </row>
    <row r="60" spans="2:43">
      <c r="B60" s="14">
        <v>1975</v>
      </c>
      <c r="C60" s="14">
        <v>14</v>
      </c>
      <c r="D60" s="14">
        <v>47.915999999999997</v>
      </c>
    </row>
    <row r="61" spans="2:43">
      <c r="B61" s="14">
        <v>1976</v>
      </c>
      <c r="C61" s="14">
        <v>1</v>
      </c>
      <c r="D61" s="14">
        <v>25.440249999999999</v>
      </c>
    </row>
    <row r="62" spans="2:43">
      <c r="B62" s="14">
        <v>1976</v>
      </c>
      <c r="C62" s="14">
        <v>2</v>
      </c>
      <c r="D62" s="14">
        <v>23.262250000000002</v>
      </c>
    </row>
    <row r="63" spans="2:43">
      <c r="B63" s="14">
        <v>1976</v>
      </c>
      <c r="C63" s="14">
        <v>3</v>
      </c>
      <c r="D63" s="14">
        <v>27.497250000000001</v>
      </c>
    </row>
    <row r="64" spans="2:43">
      <c r="B64" s="14">
        <v>1976</v>
      </c>
      <c r="C64" s="14">
        <v>4</v>
      </c>
      <c r="D64" s="14">
        <v>32.064999999999998</v>
      </c>
    </row>
    <row r="65" spans="2:50">
      <c r="B65" s="14">
        <v>1976</v>
      </c>
      <c r="C65" s="14">
        <v>5</v>
      </c>
      <c r="D65" s="14">
        <v>40.111499999999999</v>
      </c>
    </row>
    <row r="66" spans="2:50">
      <c r="B66" s="14">
        <v>1976</v>
      </c>
      <c r="C66" s="14">
        <v>6</v>
      </c>
      <c r="D66" s="14">
        <v>44.588500000000003</v>
      </c>
    </row>
    <row r="67" spans="2:50">
      <c r="B67" s="14">
        <v>1976</v>
      </c>
      <c r="C67" s="14">
        <v>7</v>
      </c>
      <c r="D67" s="14">
        <v>46.736249999999998</v>
      </c>
    </row>
    <row r="68" spans="2:50">
      <c r="B68" s="14">
        <v>1976</v>
      </c>
      <c r="C68" s="14">
        <v>8</v>
      </c>
      <c r="D68" s="14">
        <v>39.960250000000002</v>
      </c>
    </row>
    <row r="69" spans="2:50">
      <c r="B69" s="14">
        <v>1976</v>
      </c>
      <c r="C69" s="14">
        <v>9</v>
      </c>
      <c r="D69" s="14">
        <v>39.506500000000003</v>
      </c>
    </row>
    <row r="70" spans="2:50">
      <c r="B70" s="14">
        <v>1976</v>
      </c>
      <c r="C70" s="14">
        <v>10</v>
      </c>
      <c r="D70" s="14">
        <v>37.90325</v>
      </c>
    </row>
    <row r="71" spans="2:50">
      <c r="B71" s="14">
        <v>1976</v>
      </c>
      <c r="C71" s="14">
        <v>11</v>
      </c>
      <c r="D71" s="14">
        <v>39.294750000000001</v>
      </c>
    </row>
    <row r="72" spans="2:50">
      <c r="B72" s="14">
        <v>1976</v>
      </c>
      <c r="C72" s="14">
        <v>12</v>
      </c>
      <c r="D72" s="14">
        <v>39.234250000000003</v>
      </c>
    </row>
    <row r="73" spans="2:50">
      <c r="B73" s="14">
        <v>1976</v>
      </c>
      <c r="C73" s="14">
        <v>13</v>
      </c>
      <c r="D73" s="14">
        <v>46.070749999999997</v>
      </c>
    </row>
    <row r="74" spans="2:50" ht="14.25">
      <c r="B74" s="14">
        <v>1976</v>
      </c>
      <c r="C74" s="14">
        <v>14</v>
      </c>
      <c r="D74" s="14">
        <v>43.015500000000003</v>
      </c>
      <c r="M74" s="33"/>
      <c r="N74" s="33"/>
      <c r="O74" s="33"/>
      <c r="R74" s="33"/>
      <c r="AA74" s="33"/>
      <c r="AW74" s="14">
        <v>0</v>
      </c>
      <c r="AX74" s="14">
        <v>112</v>
      </c>
    </row>
    <row r="75" spans="2:50" ht="14.25">
      <c r="B75" s="14">
        <v>1977</v>
      </c>
      <c r="C75" s="14">
        <v>1</v>
      </c>
      <c r="D75" s="14">
        <v>15.609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U75" s="14">
        <v>36.725000000000001</v>
      </c>
      <c r="AV75" s="14">
        <v>37.424999999999997</v>
      </c>
      <c r="AW75" s="14">
        <f>AU75*60*1.12</f>
        <v>2467.92</v>
      </c>
      <c r="AX75" s="14">
        <f>AV75*60*1.12</f>
        <v>2514.96</v>
      </c>
    </row>
    <row r="76" spans="2:50" ht="14.25">
      <c r="B76" s="14">
        <v>1977</v>
      </c>
      <c r="C76" s="14">
        <v>2</v>
      </c>
      <c r="D76" s="14">
        <v>16.97025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U76" s="14">
        <v>27.95</v>
      </c>
      <c r="AV76" s="14">
        <v>21.84</v>
      </c>
      <c r="AW76" s="14">
        <f t="shared" ref="AW76:AX109" si="23">AU76*60*1.12</f>
        <v>1878.2400000000002</v>
      </c>
      <c r="AX76" s="14">
        <f t="shared" si="23"/>
        <v>1467.6480000000001</v>
      </c>
    </row>
    <row r="77" spans="2:50" ht="14.25">
      <c r="B77" s="14">
        <v>1977</v>
      </c>
      <c r="C77" s="14">
        <v>3</v>
      </c>
      <c r="D77" s="14">
        <v>26.861999999999998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U77" s="14">
        <v>16.546749999999999</v>
      </c>
      <c r="AV77" s="14">
        <v>27.79975</v>
      </c>
      <c r="AW77" s="14">
        <f t="shared" si="23"/>
        <v>1111.9416000000001</v>
      </c>
      <c r="AX77" s="14">
        <f t="shared" si="23"/>
        <v>1868.1432</v>
      </c>
    </row>
    <row r="78" spans="2:50" ht="14.25">
      <c r="B78" s="14">
        <v>1977</v>
      </c>
      <c r="C78" s="14">
        <v>4</v>
      </c>
      <c r="D78" s="14">
        <v>28.1325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U78" s="14">
        <v>26.861999999999998</v>
      </c>
      <c r="AV78" s="14">
        <v>50.547750000000001</v>
      </c>
      <c r="AW78" s="14">
        <f t="shared" si="23"/>
        <v>1805.1263999999999</v>
      </c>
      <c r="AX78" s="14">
        <f t="shared" si="23"/>
        <v>3396.8088000000007</v>
      </c>
    </row>
    <row r="79" spans="2:50" ht="14.25">
      <c r="B79" s="14">
        <v>1977</v>
      </c>
      <c r="C79" s="14">
        <v>5</v>
      </c>
      <c r="D79" s="14">
        <v>28.737500000000001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U79" s="14">
        <v>23.262250000000002</v>
      </c>
      <c r="AV79" s="14">
        <v>46.736249999999998</v>
      </c>
      <c r="AW79" s="14">
        <f t="shared" si="23"/>
        <v>1563.2232000000004</v>
      </c>
      <c r="AX79" s="14">
        <f t="shared" si="23"/>
        <v>3140.6759999999999</v>
      </c>
    </row>
    <row r="80" spans="2:50" ht="14.25">
      <c r="B80" s="14">
        <v>1977</v>
      </c>
      <c r="C80" s="14">
        <v>6</v>
      </c>
      <c r="D80" s="14">
        <v>29.493749999999999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U80" s="14">
        <v>16.97025</v>
      </c>
      <c r="AV80" s="14">
        <v>28.828250000000001</v>
      </c>
      <c r="AW80" s="14">
        <f t="shared" si="23"/>
        <v>1140.4008000000001</v>
      </c>
      <c r="AX80" s="14">
        <f t="shared" si="23"/>
        <v>1937.2584000000002</v>
      </c>
    </row>
    <row r="81" spans="2:50" ht="14.25">
      <c r="B81" s="14">
        <v>1977</v>
      </c>
      <c r="C81" s="14">
        <v>7</v>
      </c>
      <c r="D81" s="14">
        <v>28.828250000000001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U81" s="14">
        <v>20.721250000000001</v>
      </c>
      <c r="AV81" s="14">
        <v>38.568750000000001</v>
      </c>
      <c r="AW81" s="14">
        <f t="shared" si="23"/>
        <v>1392.4680000000003</v>
      </c>
      <c r="AX81" s="14">
        <f t="shared" si="23"/>
        <v>2591.8200000000002</v>
      </c>
    </row>
    <row r="82" spans="2:50" ht="14.25">
      <c r="B82" s="14">
        <v>1977</v>
      </c>
      <c r="C82" s="14">
        <v>8</v>
      </c>
      <c r="D82" s="14">
        <v>26.075500000000002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U82" s="14">
        <v>37.674999999999997</v>
      </c>
      <c r="AV82" s="14">
        <v>39.582500000000003</v>
      </c>
      <c r="AW82" s="14">
        <f t="shared" si="23"/>
        <v>2531.7600000000002</v>
      </c>
      <c r="AX82" s="14">
        <f t="shared" si="23"/>
        <v>2659.9440000000004</v>
      </c>
    </row>
    <row r="83" spans="2:50" ht="14.25">
      <c r="B83" s="14">
        <v>1977</v>
      </c>
      <c r="C83" s="14">
        <v>9</v>
      </c>
      <c r="D83" s="14">
        <v>31.762499999999999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U83" s="14">
        <v>20.842500000000001</v>
      </c>
      <c r="AV83" s="14">
        <v>55.297499999999999</v>
      </c>
      <c r="AW83" s="14">
        <f t="shared" si="23"/>
        <v>1400.6160000000004</v>
      </c>
      <c r="AX83" s="14">
        <f t="shared" si="23"/>
        <v>3715.9920000000002</v>
      </c>
    </row>
    <row r="84" spans="2:50" ht="14.25">
      <c r="B84" s="14">
        <v>1977</v>
      </c>
      <c r="C84" s="14">
        <v>10</v>
      </c>
      <c r="D84" s="14">
        <v>30.673500000000001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U84" s="14">
        <v>19.5425</v>
      </c>
      <c r="AV84" s="14">
        <v>38.782499999999999</v>
      </c>
      <c r="AW84" s="14">
        <f t="shared" si="23"/>
        <v>1313.2560000000001</v>
      </c>
      <c r="AX84" s="14">
        <f t="shared" si="23"/>
        <v>2606.1840000000002</v>
      </c>
    </row>
    <row r="85" spans="2:50" ht="14.25">
      <c r="B85" s="14">
        <v>1977</v>
      </c>
      <c r="C85" s="14">
        <v>11</v>
      </c>
      <c r="D85" s="14">
        <v>33.154000000000003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U85" s="14">
        <v>27.497499999999999</v>
      </c>
      <c r="AV85" s="14">
        <v>27.8</v>
      </c>
      <c r="AW85" s="14">
        <f t="shared" si="23"/>
        <v>1847.8320000000001</v>
      </c>
      <c r="AX85" s="14">
        <f t="shared" si="23"/>
        <v>1868.16</v>
      </c>
    </row>
    <row r="86" spans="2:50" ht="14.25">
      <c r="B86" s="14">
        <v>1977</v>
      </c>
      <c r="C86" s="14">
        <v>12</v>
      </c>
      <c r="D86" s="14">
        <v>30.0685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U86" s="14">
        <v>38.537500000000001</v>
      </c>
      <c r="AV86" s="14">
        <v>37.417499999999997</v>
      </c>
      <c r="AW86" s="14">
        <f t="shared" si="23"/>
        <v>2589.7200000000003</v>
      </c>
      <c r="AX86" s="14">
        <f t="shared" si="23"/>
        <v>2514.4560000000001</v>
      </c>
    </row>
    <row r="87" spans="2:50" ht="14.25">
      <c r="B87" s="14">
        <v>1977</v>
      </c>
      <c r="C87" s="14">
        <v>13</v>
      </c>
      <c r="D87" s="14">
        <v>25.893999999999998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U87" s="14">
        <v>33.365000000000002</v>
      </c>
      <c r="AV87" s="14">
        <v>40.35</v>
      </c>
      <c r="AW87" s="14">
        <f t="shared" si="23"/>
        <v>2242.1280000000002</v>
      </c>
      <c r="AX87" s="14">
        <f t="shared" si="23"/>
        <v>2711.5200000000004</v>
      </c>
    </row>
    <row r="88" spans="2:50">
      <c r="B88" s="14">
        <v>1977</v>
      </c>
      <c r="C88" s="14">
        <v>14</v>
      </c>
      <c r="D88" s="14">
        <v>34.636249999999997</v>
      </c>
      <c r="AU88" s="14">
        <v>20.4175</v>
      </c>
      <c r="AV88" s="14">
        <v>30.22</v>
      </c>
      <c r="AW88" s="14">
        <f t="shared" si="23"/>
        <v>1372.056</v>
      </c>
      <c r="AX88" s="14">
        <f t="shared" si="23"/>
        <v>2030.7839999999999</v>
      </c>
    </row>
    <row r="89" spans="2:50">
      <c r="B89" s="14">
        <v>1978</v>
      </c>
      <c r="C89" s="14">
        <v>1</v>
      </c>
      <c r="D89" s="14">
        <v>20.721250000000001</v>
      </c>
      <c r="AU89" s="14">
        <v>40.3825</v>
      </c>
      <c r="AV89" s="14">
        <v>46.01</v>
      </c>
      <c r="AW89" s="14">
        <f t="shared" si="23"/>
        <v>2713.7040000000002</v>
      </c>
      <c r="AX89" s="14">
        <f t="shared" si="23"/>
        <v>3091.8720000000003</v>
      </c>
    </row>
    <row r="90" spans="2:50">
      <c r="B90" s="14">
        <v>1978</v>
      </c>
      <c r="C90" s="14">
        <v>2</v>
      </c>
      <c r="D90" s="14">
        <v>20.721250000000001</v>
      </c>
      <c r="AU90" s="14">
        <v>30.4925</v>
      </c>
      <c r="AV90" s="14">
        <v>41.502499999999998</v>
      </c>
      <c r="AW90" s="14">
        <f t="shared" si="23"/>
        <v>2049.096</v>
      </c>
      <c r="AX90" s="14">
        <f t="shared" si="23"/>
        <v>2788.9679999999998</v>
      </c>
    </row>
    <row r="91" spans="2:50">
      <c r="B91" s="14">
        <v>1978</v>
      </c>
      <c r="C91" s="14">
        <v>3</v>
      </c>
      <c r="D91" s="14">
        <v>26.28725</v>
      </c>
      <c r="AU91" s="14">
        <v>27.072500000000002</v>
      </c>
      <c r="AV91" s="14">
        <v>63.16</v>
      </c>
      <c r="AW91" s="14">
        <f t="shared" si="23"/>
        <v>1819.2720000000004</v>
      </c>
      <c r="AX91" s="14">
        <f t="shared" si="23"/>
        <v>4244.3519999999999</v>
      </c>
    </row>
    <row r="92" spans="2:50">
      <c r="B92" s="14">
        <v>1978</v>
      </c>
      <c r="C92" s="14">
        <v>4</v>
      </c>
      <c r="D92" s="14">
        <v>33.637999999999998</v>
      </c>
      <c r="AU92" s="14">
        <v>18.09</v>
      </c>
      <c r="AV92" s="14">
        <v>40.322499999999998</v>
      </c>
      <c r="AW92" s="14">
        <f t="shared" si="23"/>
        <v>1215.6480000000001</v>
      </c>
      <c r="AX92" s="14">
        <f t="shared" si="23"/>
        <v>2709.672</v>
      </c>
    </row>
    <row r="93" spans="2:50">
      <c r="B93" s="14">
        <v>1978</v>
      </c>
      <c r="C93" s="14">
        <v>5</v>
      </c>
      <c r="D93" s="14">
        <v>39.688000000000002</v>
      </c>
      <c r="AU93" s="14">
        <v>26.4375</v>
      </c>
      <c r="AV93" s="14">
        <v>43.862499999999997</v>
      </c>
      <c r="AW93" s="14">
        <f t="shared" si="23"/>
        <v>1776.6000000000001</v>
      </c>
      <c r="AX93" s="14">
        <f t="shared" si="23"/>
        <v>2947.5600000000004</v>
      </c>
    </row>
    <row r="94" spans="2:50">
      <c r="B94" s="14">
        <v>1978</v>
      </c>
      <c r="C94" s="14">
        <v>6</v>
      </c>
      <c r="D94" s="14">
        <v>44.346499999999999</v>
      </c>
      <c r="AU94" s="14">
        <v>22.655000000000001</v>
      </c>
      <c r="AV94" s="14">
        <v>29.49</v>
      </c>
      <c r="AW94" s="14">
        <f t="shared" si="23"/>
        <v>1522.4160000000004</v>
      </c>
      <c r="AX94" s="14">
        <f t="shared" si="23"/>
        <v>1981.7280000000001</v>
      </c>
    </row>
    <row r="95" spans="2:50">
      <c r="B95" s="14">
        <v>1978</v>
      </c>
      <c r="C95" s="14">
        <v>7</v>
      </c>
      <c r="D95" s="14">
        <v>38.568750000000001</v>
      </c>
      <c r="AU95" s="14">
        <v>17.889849999999999</v>
      </c>
      <c r="AV95" s="14">
        <v>38.747225</v>
      </c>
      <c r="AW95" s="14">
        <f t="shared" si="23"/>
        <v>1202.1979199999998</v>
      </c>
      <c r="AX95" s="14">
        <f t="shared" si="23"/>
        <v>2603.8135200000006</v>
      </c>
    </row>
    <row r="96" spans="2:50">
      <c r="B96" s="14">
        <v>1978</v>
      </c>
      <c r="C96" s="14">
        <v>8</v>
      </c>
      <c r="D96" s="14">
        <v>37.419249999999998</v>
      </c>
      <c r="AU96" s="14">
        <v>17.15175</v>
      </c>
      <c r="AV96" s="14">
        <v>36.318150000000003</v>
      </c>
      <c r="AW96" s="14">
        <f t="shared" si="23"/>
        <v>1152.5976000000001</v>
      </c>
      <c r="AX96" s="14">
        <f t="shared" si="23"/>
        <v>2440.5796800000003</v>
      </c>
    </row>
    <row r="97" spans="2:50">
      <c r="B97" s="14">
        <v>1978</v>
      </c>
      <c r="C97" s="14">
        <v>9</v>
      </c>
      <c r="D97" s="14">
        <v>34.878250000000001</v>
      </c>
      <c r="AU97" s="14">
        <v>11.092675</v>
      </c>
      <c r="AV97" s="14">
        <v>45.314500000000002</v>
      </c>
      <c r="AW97" s="14">
        <f t="shared" si="23"/>
        <v>745.42776000000015</v>
      </c>
      <c r="AX97" s="14">
        <f t="shared" si="23"/>
        <v>3045.1344000000008</v>
      </c>
    </row>
    <row r="98" spans="2:50">
      <c r="B98" s="14">
        <v>1978</v>
      </c>
      <c r="C98" s="14">
        <v>10</v>
      </c>
      <c r="D98" s="14">
        <v>39.627499999999998</v>
      </c>
      <c r="AU98" s="14">
        <v>29.3863178</v>
      </c>
      <c r="AV98" s="14">
        <v>45.956331800000001</v>
      </c>
      <c r="AW98" s="14">
        <f t="shared" si="23"/>
        <v>1974.7605561600001</v>
      </c>
      <c r="AX98" s="14">
        <f t="shared" si="23"/>
        <v>3088.2654969600003</v>
      </c>
    </row>
    <row r="99" spans="2:50">
      <c r="B99" s="14">
        <v>1978</v>
      </c>
      <c r="C99" s="14">
        <v>11</v>
      </c>
      <c r="D99" s="14">
        <v>39.536749999999998</v>
      </c>
      <c r="AU99" s="14">
        <v>18.013653699999999</v>
      </c>
      <c r="AV99" s="14">
        <v>38.762908000000003</v>
      </c>
      <c r="AW99" s="14">
        <f t="shared" si="23"/>
        <v>1210.5175286399999</v>
      </c>
      <c r="AX99" s="14">
        <f t="shared" si="23"/>
        <v>2604.8674176000004</v>
      </c>
    </row>
    <row r="100" spans="2:50">
      <c r="B100" s="14">
        <v>1978</v>
      </c>
      <c r="C100" s="14">
        <v>12</v>
      </c>
      <c r="D100" s="14">
        <v>40.262749999999997</v>
      </c>
      <c r="AU100" s="14">
        <v>18.807725399999999</v>
      </c>
      <c r="AV100" s="14">
        <v>53.167639800000003</v>
      </c>
      <c r="AW100" s="14">
        <f t="shared" si="23"/>
        <v>1263.8791468800002</v>
      </c>
      <c r="AX100" s="14">
        <f t="shared" si="23"/>
        <v>3572.8653945600008</v>
      </c>
    </row>
    <row r="101" spans="2:50">
      <c r="B101" s="14">
        <v>1978</v>
      </c>
      <c r="C101" s="14">
        <v>13</v>
      </c>
      <c r="D101" s="14">
        <v>47.40175</v>
      </c>
      <c r="AU101" s="14">
        <v>28.463773799999998</v>
      </c>
      <c r="AV101" s="14">
        <v>56.251839099999998</v>
      </c>
      <c r="AW101" s="14">
        <f t="shared" si="23"/>
        <v>1912.7655993600001</v>
      </c>
      <c r="AX101" s="14">
        <f t="shared" si="23"/>
        <v>3780.1235875200005</v>
      </c>
    </row>
    <row r="102" spans="2:50">
      <c r="B102" s="14">
        <v>1978</v>
      </c>
      <c r="C102" s="14">
        <v>14</v>
      </c>
      <c r="D102" s="14">
        <v>38.780500000000004</v>
      </c>
      <c r="AU102" s="14">
        <v>19.1843906</v>
      </c>
      <c r="AV102" s="14">
        <v>54.026965199999999</v>
      </c>
      <c r="AW102" s="14">
        <f t="shared" si="23"/>
        <v>1289.1910483199999</v>
      </c>
      <c r="AX102" s="14">
        <f t="shared" si="23"/>
        <v>3630.6120614400006</v>
      </c>
    </row>
    <row r="103" spans="2:50">
      <c r="B103" s="14">
        <v>1979</v>
      </c>
      <c r="C103" s="14">
        <v>1</v>
      </c>
      <c r="D103" s="14">
        <v>42.177500000000002</v>
      </c>
      <c r="AU103" s="14">
        <v>24.206640199999999</v>
      </c>
      <c r="AV103" s="14">
        <v>39.396862200000001</v>
      </c>
      <c r="AW103" s="14">
        <f t="shared" si="23"/>
        <v>1626.6862214400001</v>
      </c>
      <c r="AX103" s="14">
        <f t="shared" si="23"/>
        <v>2647.4691398400005</v>
      </c>
    </row>
    <row r="104" spans="2:50">
      <c r="B104" s="14">
        <v>1979</v>
      </c>
      <c r="C104" s="14">
        <v>2</v>
      </c>
      <c r="D104" s="14">
        <v>37.674999999999997</v>
      </c>
      <c r="AU104" s="14">
        <v>27.5221804</v>
      </c>
      <c r="AV104" s="14">
        <v>21.164360899999998</v>
      </c>
      <c r="AW104" s="14">
        <f t="shared" si="23"/>
        <v>1849.4905228800001</v>
      </c>
      <c r="AX104" s="14">
        <f t="shared" si="23"/>
        <v>1422.2450524799999</v>
      </c>
    </row>
    <row r="105" spans="2:50">
      <c r="B105" s="14">
        <v>1979</v>
      </c>
      <c r="C105" s="14">
        <v>3</v>
      </c>
      <c r="D105" s="14">
        <v>44.68</v>
      </c>
      <c r="AU105" s="14">
        <v>36.398688800000002</v>
      </c>
      <c r="AV105" s="14">
        <v>43.915607199999997</v>
      </c>
      <c r="AW105" s="14">
        <f t="shared" si="23"/>
        <v>2445.9918873600004</v>
      </c>
      <c r="AX105" s="14">
        <f t="shared" si="23"/>
        <v>2951.1288038400003</v>
      </c>
    </row>
    <row r="106" spans="2:50">
      <c r="B106" s="14">
        <v>1979</v>
      </c>
      <c r="C106" s="14">
        <v>4</v>
      </c>
      <c r="D106" s="14">
        <v>35.807499999999997</v>
      </c>
      <c r="AU106" s="14">
        <v>39.633955800000003</v>
      </c>
      <c r="AV106" s="14">
        <v>88.329077699999999</v>
      </c>
      <c r="AW106" s="14">
        <f t="shared" si="23"/>
        <v>2663.4018297600005</v>
      </c>
      <c r="AX106" s="14">
        <f t="shared" si="23"/>
        <v>5935.7140214400006</v>
      </c>
    </row>
    <row r="107" spans="2:50">
      <c r="B107" s="14">
        <v>1979</v>
      </c>
      <c r="C107" s="14">
        <v>5</v>
      </c>
      <c r="D107" s="14">
        <v>38.357500000000002</v>
      </c>
      <c r="AU107" s="14">
        <v>20</v>
      </c>
      <c r="AV107" s="14">
        <v>60.7</v>
      </c>
      <c r="AW107" s="14">
        <f t="shared" si="23"/>
        <v>1344.0000000000002</v>
      </c>
      <c r="AX107" s="14">
        <f t="shared" si="23"/>
        <v>4079.0400000000004</v>
      </c>
    </row>
    <row r="108" spans="2:50">
      <c r="B108" s="14">
        <v>1979</v>
      </c>
      <c r="C108" s="14">
        <v>6</v>
      </c>
      <c r="D108" s="14">
        <v>42.177500000000002</v>
      </c>
      <c r="AU108" s="14">
        <v>23.916775000000001</v>
      </c>
      <c r="AV108" s="14">
        <v>42.7795463</v>
      </c>
      <c r="AW108" s="14">
        <f t="shared" si="23"/>
        <v>1607.2072800000001</v>
      </c>
      <c r="AX108" s="14">
        <f t="shared" si="23"/>
        <v>2874.7855113600003</v>
      </c>
    </row>
    <row r="109" spans="2:50">
      <c r="B109" s="14">
        <v>1979</v>
      </c>
      <c r="C109" s="14">
        <v>7</v>
      </c>
      <c r="D109" s="14">
        <v>39.582500000000003</v>
      </c>
      <c r="AU109" s="14">
        <v>34.4</v>
      </c>
      <c r="AV109" s="14">
        <v>40.6</v>
      </c>
      <c r="AW109" s="14">
        <f t="shared" si="23"/>
        <v>2311.6800000000003</v>
      </c>
      <c r="AX109" s="14">
        <f t="shared" si="23"/>
        <v>2728.32</v>
      </c>
    </row>
    <row r="110" spans="2:50">
      <c r="B110" s="14">
        <v>1979</v>
      </c>
      <c r="C110" s="14">
        <v>8</v>
      </c>
      <c r="D110" s="14">
        <v>35.67</v>
      </c>
    </row>
    <row r="111" spans="2:50">
      <c r="B111" s="14">
        <v>1979</v>
      </c>
      <c r="C111" s="14">
        <v>9</v>
      </c>
      <c r="D111" s="14">
        <v>46.045000000000002</v>
      </c>
    </row>
    <row r="112" spans="2:50">
      <c r="B112" s="14">
        <v>1979</v>
      </c>
      <c r="C112" s="14">
        <v>10</v>
      </c>
      <c r="D112" s="14">
        <v>32.762500000000003</v>
      </c>
    </row>
    <row r="113" spans="2:4">
      <c r="B113" s="14">
        <v>1979</v>
      </c>
      <c r="C113" s="14">
        <v>11</v>
      </c>
      <c r="D113" s="14">
        <v>38.585000000000001</v>
      </c>
    </row>
    <row r="114" spans="2:4">
      <c r="B114" s="14">
        <v>1979</v>
      </c>
      <c r="C114" s="14">
        <v>12</v>
      </c>
      <c r="D114" s="14">
        <v>31.987500000000001</v>
      </c>
    </row>
    <row r="115" spans="2:4">
      <c r="B115" s="14">
        <v>1979</v>
      </c>
      <c r="C115" s="14">
        <v>13</v>
      </c>
      <c r="D115" s="14">
        <v>39.765000000000001</v>
      </c>
    </row>
    <row r="116" spans="2:4">
      <c r="B116" s="14">
        <v>1979</v>
      </c>
      <c r="C116" s="14">
        <v>14</v>
      </c>
      <c r="D116" s="14">
        <v>45.865000000000002</v>
      </c>
    </row>
    <row r="117" spans="2:4">
      <c r="B117" s="14">
        <v>1980</v>
      </c>
      <c r="C117" s="14">
        <v>1</v>
      </c>
      <c r="D117" s="14">
        <v>18.997499999999999</v>
      </c>
    </row>
    <row r="118" spans="2:4">
      <c r="B118" s="14">
        <v>1980</v>
      </c>
      <c r="C118" s="14">
        <v>2</v>
      </c>
      <c r="D118" s="14">
        <v>20.842500000000001</v>
      </c>
    </row>
    <row r="119" spans="2:4">
      <c r="B119" s="14">
        <v>1980</v>
      </c>
      <c r="C119" s="14">
        <v>3</v>
      </c>
      <c r="D119" s="14">
        <v>28.405000000000001</v>
      </c>
    </row>
    <row r="120" spans="2:4">
      <c r="B120" s="14">
        <v>1980</v>
      </c>
      <c r="C120" s="14">
        <v>4</v>
      </c>
      <c r="D120" s="14">
        <v>37.417499999999997</v>
      </c>
    </row>
    <row r="121" spans="2:4">
      <c r="B121" s="14">
        <v>1980</v>
      </c>
      <c r="C121" s="14">
        <v>5</v>
      </c>
      <c r="D121" s="14">
        <v>52.302500000000002</v>
      </c>
    </row>
    <row r="122" spans="2:4">
      <c r="B122" s="14">
        <v>1980</v>
      </c>
      <c r="C122" s="14">
        <v>6</v>
      </c>
      <c r="D122" s="14">
        <v>60.712499999999999</v>
      </c>
    </row>
    <row r="123" spans="2:4">
      <c r="B123" s="14">
        <v>1980</v>
      </c>
      <c r="C123" s="14">
        <v>7</v>
      </c>
      <c r="D123" s="14">
        <v>55.297499999999999</v>
      </c>
    </row>
    <row r="124" spans="2:4">
      <c r="B124" s="14">
        <v>1980</v>
      </c>
      <c r="C124" s="14">
        <v>8</v>
      </c>
      <c r="D124" s="14">
        <v>42.505000000000003</v>
      </c>
    </row>
    <row r="125" spans="2:4">
      <c r="B125" s="14">
        <v>1980</v>
      </c>
      <c r="C125" s="14">
        <v>9</v>
      </c>
      <c r="D125" s="14">
        <v>47.914999999999999</v>
      </c>
    </row>
    <row r="126" spans="2:4">
      <c r="B126" s="14">
        <v>1980</v>
      </c>
      <c r="C126" s="14">
        <v>10</v>
      </c>
      <c r="D126" s="14">
        <v>51.092500000000001</v>
      </c>
    </row>
    <row r="127" spans="2:4">
      <c r="B127" s="14">
        <v>1980</v>
      </c>
      <c r="C127" s="14">
        <v>11</v>
      </c>
      <c r="D127" s="14">
        <v>52.994999999999997</v>
      </c>
    </row>
    <row r="128" spans="2:4">
      <c r="B128" s="14">
        <v>1980</v>
      </c>
      <c r="C128" s="14">
        <v>12</v>
      </c>
      <c r="D128" s="14">
        <v>51.667499999999997</v>
      </c>
    </row>
    <row r="129" spans="2:4">
      <c r="B129" s="14">
        <v>1980</v>
      </c>
      <c r="C129" s="14">
        <v>13</v>
      </c>
      <c r="D129" s="14">
        <v>56.292499999999997</v>
      </c>
    </row>
    <row r="130" spans="2:4">
      <c r="B130" s="14">
        <v>1980</v>
      </c>
      <c r="C130" s="14">
        <v>14</v>
      </c>
      <c r="D130" s="14">
        <v>52.06</v>
      </c>
    </row>
    <row r="131" spans="2:4">
      <c r="B131" s="14">
        <v>1981</v>
      </c>
      <c r="C131" s="14">
        <v>1</v>
      </c>
      <c r="D131" s="14">
        <v>21.66</v>
      </c>
    </row>
    <row r="132" spans="2:4">
      <c r="B132" s="14">
        <v>1981</v>
      </c>
      <c r="C132" s="14">
        <v>2</v>
      </c>
      <c r="D132" s="14">
        <v>19.5425</v>
      </c>
    </row>
    <row r="133" spans="2:4">
      <c r="B133" s="14">
        <v>1981</v>
      </c>
      <c r="C133" s="14">
        <v>3</v>
      </c>
      <c r="D133" s="14">
        <v>31.704999999999998</v>
      </c>
    </row>
    <row r="134" spans="2:4">
      <c r="B134" s="14">
        <v>1981</v>
      </c>
      <c r="C134" s="14">
        <v>4</v>
      </c>
      <c r="D134" s="14">
        <v>32.277500000000003</v>
      </c>
    </row>
    <row r="135" spans="2:4">
      <c r="B135" s="14">
        <v>1981</v>
      </c>
      <c r="C135" s="14">
        <v>5</v>
      </c>
      <c r="D135" s="14">
        <v>34.905000000000001</v>
      </c>
    </row>
    <row r="136" spans="2:4">
      <c r="B136" s="14">
        <v>1981</v>
      </c>
      <c r="C136" s="14">
        <v>6</v>
      </c>
      <c r="D136" s="14">
        <v>37.54</v>
      </c>
    </row>
    <row r="137" spans="2:4">
      <c r="B137" s="14">
        <v>1981</v>
      </c>
      <c r="C137" s="14">
        <v>7</v>
      </c>
      <c r="D137" s="14">
        <v>38.782499999999999</v>
      </c>
    </row>
    <row r="138" spans="2:4">
      <c r="B138" s="14">
        <v>1981</v>
      </c>
      <c r="C138" s="14">
        <v>8</v>
      </c>
      <c r="D138" s="14">
        <v>34.817500000000003</v>
      </c>
    </row>
    <row r="139" spans="2:4">
      <c r="B139" s="14">
        <v>1981</v>
      </c>
      <c r="C139" s="14">
        <v>9</v>
      </c>
      <c r="D139" s="14">
        <v>36.784999999999997</v>
      </c>
    </row>
    <row r="140" spans="2:4">
      <c r="B140" s="14">
        <v>1981</v>
      </c>
      <c r="C140" s="14">
        <v>10</v>
      </c>
      <c r="D140" s="14">
        <v>33.637500000000003</v>
      </c>
    </row>
    <row r="141" spans="2:4">
      <c r="B141" s="14">
        <v>1981</v>
      </c>
      <c r="C141" s="14">
        <v>11</v>
      </c>
      <c r="D141" s="14">
        <v>40.777500000000003</v>
      </c>
    </row>
    <row r="142" spans="2:4">
      <c r="B142" s="14">
        <v>1981</v>
      </c>
      <c r="C142" s="14">
        <v>12</v>
      </c>
      <c r="D142" s="14">
        <v>36.422499999999999</v>
      </c>
    </row>
    <row r="143" spans="2:4">
      <c r="B143" s="14">
        <v>1981</v>
      </c>
      <c r="C143" s="14">
        <v>13</v>
      </c>
      <c r="D143" s="14">
        <v>36.872500000000002</v>
      </c>
    </row>
    <row r="144" spans="2:4">
      <c r="B144" s="14">
        <v>1981</v>
      </c>
      <c r="C144" s="14">
        <v>14</v>
      </c>
      <c r="D144" s="14">
        <v>44.3125</v>
      </c>
    </row>
    <row r="145" spans="2:4">
      <c r="B145" s="14">
        <v>1982</v>
      </c>
      <c r="C145" s="14">
        <v>1</v>
      </c>
      <c r="D145" s="14">
        <v>19.7225</v>
      </c>
    </row>
    <row r="146" spans="2:4">
      <c r="B146" s="14">
        <v>1982</v>
      </c>
      <c r="C146" s="14">
        <v>2</v>
      </c>
      <c r="D146" s="14">
        <v>27.497499999999999</v>
      </c>
    </row>
    <row r="147" spans="2:4">
      <c r="B147" s="14">
        <v>1982</v>
      </c>
      <c r="C147" s="14">
        <v>3</v>
      </c>
      <c r="D147" s="14">
        <v>36.057499999999997</v>
      </c>
    </row>
    <row r="148" spans="2:4">
      <c r="B148" s="14">
        <v>1982</v>
      </c>
      <c r="C148" s="14">
        <v>4</v>
      </c>
      <c r="D148" s="14">
        <v>32.82</v>
      </c>
    </row>
    <row r="149" spans="2:4">
      <c r="B149" s="14">
        <v>1982</v>
      </c>
      <c r="C149" s="14">
        <v>5</v>
      </c>
      <c r="D149" s="14">
        <v>32.729999999999997</v>
      </c>
    </row>
    <row r="150" spans="2:4">
      <c r="B150" s="14">
        <v>1982</v>
      </c>
      <c r="C150" s="14">
        <v>6</v>
      </c>
      <c r="D150" s="14">
        <v>29.737500000000001</v>
      </c>
    </row>
    <row r="151" spans="2:4">
      <c r="B151" s="14">
        <v>1982</v>
      </c>
      <c r="C151" s="14">
        <v>7</v>
      </c>
      <c r="D151" s="14">
        <v>27.8</v>
      </c>
    </row>
    <row r="152" spans="2:4">
      <c r="B152" s="14">
        <v>1982</v>
      </c>
      <c r="C152" s="14">
        <v>8</v>
      </c>
      <c r="D152" s="14">
        <v>16.88</v>
      </c>
    </row>
    <row r="153" spans="2:4">
      <c r="B153" s="14">
        <v>1982</v>
      </c>
      <c r="C153" s="14">
        <v>9</v>
      </c>
      <c r="D153" s="14">
        <v>26.164999999999999</v>
      </c>
    </row>
    <row r="154" spans="2:4">
      <c r="B154" s="14">
        <v>1982</v>
      </c>
      <c r="C154" s="14">
        <v>10</v>
      </c>
      <c r="D154" s="14">
        <v>33.82</v>
      </c>
    </row>
    <row r="155" spans="2:4">
      <c r="B155" s="14">
        <v>1982</v>
      </c>
      <c r="C155" s="14">
        <v>11</v>
      </c>
      <c r="D155" s="14">
        <v>34.392499999999998</v>
      </c>
    </row>
    <row r="156" spans="2:4">
      <c r="B156" s="14">
        <v>1982</v>
      </c>
      <c r="C156" s="14">
        <v>12</v>
      </c>
      <c r="D156" s="14">
        <v>28.282499999999999</v>
      </c>
    </row>
    <row r="157" spans="2:4">
      <c r="B157" s="14">
        <v>1982</v>
      </c>
      <c r="C157" s="14">
        <v>13</v>
      </c>
      <c r="D157" s="14">
        <v>33.122500000000002</v>
      </c>
    </row>
    <row r="158" spans="2:4">
      <c r="B158" s="14">
        <v>1982</v>
      </c>
      <c r="C158" s="14">
        <v>14</v>
      </c>
      <c r="D158" s="14">
        <v>30.4925</v>
      </c>
    </row>
    <row r="159" spans="2:4">
      <c r="B159" s="14">
        <v>1983</v>
      </c>
      <c r="C159" s="14">
        <v>1</v>
      </c>
      <c r="D159" s="14">
        <v>38.325000000000003</v>
      </c>
    </row>
    <row r="160" spans="2:4">
      <c r="B160" s="14">
        <v>1983</v>
      </c>
      <c r="C160" s="14">
        <v>2</v>
      </c>
      <c r="D160" s="14">
        <v>38.537500000000001</v>
      </c>
    </row>
    <row r="161" spans="2:4">
      <c r="B161" s="14">
        <v>1983</v>
      </c>
      <c r="C161" s="14">
        <v>3</v>
      </c>
      <c r="D161" s="14">
        <v>48.097499999999997</v>
      </c>
    </row>
    <row r="162" spans="2:4">
      <c r="B162" s="14">
        <v>1983</v>
      </c>
      <c r="C162" s="14">
        <v>4</v>
      </c>
      <c r="D162" s="14">
        <v>51.545000000000002</v>
      </c>
    </row>
    <row r="163" spans="2:4">
      <c r="B163" s="14">
        <v>1983</v>
      </c>
      <c r="C163" s="14">
        <v>5</v>
      </c>
      <c r="D163" s="14">
        <v>51.0625</v>
      </c>
    </row>
    <row r="164" spans="2:4">
      <c r="B164" s="14">
        <v>1983</v>
      </c>
      <c r="C164" s="14">
        <v>6</v>
      </c>
      <c r="D164" s="14">
        <v>47.61</v>
      </c>
    </row>
    <row r="165" spans="2:4">
      <c r="B165" s="14">
        <v>1983</v>
      </c>
      <c r="C165" s="14">
        <v>7</v>
      </c>
      <c r="D165" s="14">
        <v>37.417499999999997</v>
      </c>
    </row>
    <row r="166" spans="2:4">
      <c r="B166" s="14">
        <v>1983</v>
      </c>
      <c r="C166" s="14">
        <v>8</v>
      </c>
      <c r="D166" s="14">
        <v>44.377499999999998</v>
      </c>
    </row>
    <row r="167" spans="2:4">
      <c r="B167" s="14">
        <v>1983</v>
      </c>
      <c r="C167" s="14">
        <v>9</v>
      </c>
      <c r="D167" s="14">
        <v>46.3125</v>
      </c>
    </row>
    <row r="168" spans="2:4">
      <c r="B168" s="14">
        <v>1983</v>
      </c>
      <c r="C168" s="14">
        <v>10</v>
      </c>
      <c r="D168" s="14">
        <v>50.73</v>
      </c>
    </row>
    <row r="169" spans="2:4">
      <c r="B169" s="14">
        <v>1983</v>
      </c>
      <c r="C169" s="14">
        <v>11</v>
      </c>
      <c r="D169" s="14">
        <v>48.612499999999997</v>
      </c>
    </row>
    <row r="170" spans="2:4">
      <c r="B170" s="14">
        <v>1983</v>
      </c>
      <c r="C170" s="14">
        <v>12</v>
      </c>
      <c r="D170" s="14">
        <v>49.792499999999997</v>
      </c>
    </row>
    <row r="171" spans="2:4">
      <c r="B171" s="14">
        <v>1983</v>
      </c>
      <c r="C171" s="14">
        <v>13</v>
      </c>
      <c r="D171" s="14">
        <v>33.215000000000003</v>
      </c>
    </row>
    <row r="172" spans="2:4">
      <c r="B172" s="14">
        <v>1983</v>
      </c>
      <c r="C172" s="14">
        <v>14</v>
      </c>
      <c r="D172" s="14">
        <v>46.917499999999997</v>
      </c>
    </row>
    <row r="173" spans="2:4">
      <c r="B173" s="14">
        <v>1984</v>
      </c>
      <c r="C173" s="14">
        <v>1</v>
      </c>
      <c r="D173" s="14">
        <v>32.945</v>
      </c>
    </row>
    <row r="174" spans="2:4">
      <c r="B174" s="14">
        <v>1984</v>
      </c>
      <c r="C174" s="14">
        <v>2</v>
      </c>
      <c r="D174" s="14">
        <v>33.365000000000002</v>
      </c>
    </row>
    <row r="175" spans="2:4">
      <c r="B175" s="14">
        <v>1984</v>
      </c>
      <c r="C175" s="14">
        <v>3</v>
      </c>
      <c r="D175" s="14">
        <v>43.712499999999999</v>
      </c>
    </row>
    <row r="176" spans="2:4">
      <c r="B176" s="14">
        <v>1984</v>
      </c>
      <c r="C176" s="14">
        <v>4</v>
      </c>
      <c r="D176" s="14">
        <v>42.56</v>
      </c>
    </row>
    <row r="177" spans="2:4">
      <c r="B177" s="14">
        <v>1984</v>
      </c>
      <c r="C177" s="14">
        <v>5</v>
      </c>
      <c r="D177" s="14">
        <v>44.6175</v>
      </c>
    </row>
    <row r="178" spans="2:4">
      <c r="B178" s="14">
        <v>1984</v>
      </c>
      <c r="C178" s="14">
        <v>6</v>
      </c>
      <c r="D178" s="14">
        <v>42.227499999999999</v>
      </c>
    </row>
    <row r="179" spans="2:4">
      <c r="B179" s="14">
        <v>1984</v>
      </c>
      <c r="C179" s="14">
        <v>7</v>
      </c>
      <c r="D179" s="14">
        <v>40.35</v>
      </c>
    </row>
    <row r="180" spans="2:4">
      <c r="B180" s="14">
        <v>1984</v>
      </c>
      <c r="C180" s="14">
        <v>8</v>
      </c>
      <c r="D180" s="14">
        <v>36.722499999999997</v>
      </c>
    </row>
    <row r="181" spans="2:4">
      <c r="B181" s="14">
        <v>1984</v>
      </c>
      <c r="C181" s="14">
        <v>9</v>
      </c>
      <c r="D181" s="14">
        <v>41.26</v>
      </c>
    </row>
    <row r="182" spans="2:4">
      <c r="B182" s="14">
        <v>1984</v>
      </c>
      <c r="C182" s="14">
        <v>10</v>
      </c>
      <c r="D182" s="14">
        <v>42.652500000000003</v>
      </c>
    </row>
    <row r="183" spans="2:4">
      <c r="B183" s="14">
        <v>1984</v>
      </c>
      <c r="C183" s="14">
        <v>11</v>
      </c>
      <c r="D183" s="14">
        <v>50.667499999999997</v>
      </c>
    </row>
    <row r="184" spans="2:4">
      <c r="B184" s="14">
        <v>1984</v>
      </c>
      <c r="C184" s="14">
        <v>12</v>
      </c>
      <c r="D184" s="14">
        <v>43.41</v>
      </c>
    </row>
    <row r="185" spans="2:4">
      <c r="B185" s="14">
        <v>1984</v>
      </c>
      <c r="C185" s="14">
        <v>13</v>
      </c>
      <c r="D185" s="14">
        <v>38.172499999999999</v>
      </c>
    </row>
    <row r="186" spans="2:4">
      <c r="B186" s="14">
        <v>1984</v>
      </c>
      <c r="C186" s="14">
        <v>14</v>
      </c>
      <c r="D186" s="14">
        <v>41.984999999999999</v>
      </c>
    </row>
    <row r="187" spans="2:4">
      <c r="B187" s="14">
        <v>1985</v>
      </c>
      <c r="C187" s="14">
        <v>1</v>
      </c>
      <c r="D187" s="14">
        <v>22.807500000000001</v>
      </c>
    </row>
    <row r="188" spans="2:4">
      <c r="B188" s="14">
        <v>1985</v>
      </c>
      <c r="C188" s="14">
        <v>2</v>
      </c>
      <c r="D188" s="14">
        <v>20.4175</v>
      </c>
    </row>
    <row r="189" spans="2:4">
      <c r="B189" s="14">
        <v>1985</v>
      </c>
      <c r="C189" s="14">
        <v>3</v>
      </c>
      <c r="D189" s="14">
        <v>30.4925</v>
      </c>
    </row>
    <row r="190" spans="2:4">
      <c r="B190" s="14">
        <v>1985</v>
      </c>
      <c r="C190" s="14">
        <v>4</v>
      </c>
      <c r="D190" s="14">
        <v>34.305</v>
      </c>
    </row>
    <row r="191" spans="2:4">
      <c r="B191" s="14">
        <v>1985</v>
      </c>
      <c r="C191" s="14">
        <v>5</v>
      </c>
      <c r="D191" s="14">
        <v>34.664999999999999</v>
      </c>
    </row>
    <row r="192" spans="2:4">
      <c r="B192" s="14">
        <v>1985</v>
      </c>
      <c r="C192" s="14">
        <v>6</v>
      </c>
      <c r="D192" s="14">
        <v>33.395000000000003</v>
      </c>
    </row>
    <row r="193" spans="2:4">
      <c r="B193" s="14">
        <v>1985</v>
      </c>
      <c r="C193" s="14">
        <v>7</v>
      </c>
      <c r="D193" s="14">
        <v>30.22</v>
      </c>
    </row>
    <row r="194" spans="2:4">
      <c r="B194" s="14">
        <v>1985</v>
      </c>
      <c r="C194" s="14">
        <v>8</v>
      </c>
      <c r="D194" s="14">
        <v>30.672499999999999</v>
      </c>
    </row>
    <row r="195" spans="2:4">
      <c r="B195" s="14">
        <v>1985</v>
      </c>
      <c r="C195" s="14">
        <v>9</v>
      </c>
      <c r="D195" s="14">
        <v>35.027500000000003</v>
      </c>
    </row>
    <row r="196" spans="2:4">
      <c r="B196" s="14">
        <v>1985</v>
      </c>
      <c r="C196" s="14">
        <v>10</v>
      </c>
      <c r="D196" s="14">
        <v>35.270000000000003</v>
      </c>
    </row>
    <row r="197" spans="2:4">
      <c r="B197" s="14">
        <v>1985</v>
      </c>
      <c r="C197" s="14">
        <v>11</v>
      </c>
      <c r="D197" s="14">
        <v>34.817500000000003</v>
      </c>
    </row>
    <row r="198" spans="2:4">
      <c r="B198" s="14">
        <v>1985</v>
      </c>
      <c r="C198" s="14">
        <v>12</v>
      </c>
      <c r="D198" s="14">
        <v>35.695</v>
      </c>
    </row>
    <row r="199" spans="2:4">
      <c r="B199" s="14">
        <v>1985</v>
      </c>
      <c r="C199" s="14">
        <v>13</v>
      </c>
      <c r="D199" s="14">
        <v>27.86</v>
      </c>
    </row>
    <row r="200" spans="2:4">
      <c r="B200" s="14">
        <v>1985</v>
      </c>
      <c r="C200" s="14">
        <v>14</v>
      </c>
      <c r="D200" s="14">
        <v>35.057499999999997</v>
      </c>
    </row>
    <row r="201" spans="2:4">
      <c r="B201" s="14">
        <v>1986</v>
      </c>
      <c r="C201" s="14">
        <v>1</v>
      </c>
      <c r="D201" s="14">
        <v>37.75</v>
      </c>
    </row>
    <row r="202" spans="2:4">
      <c r="B202" s="14">
        <v>1986</v>
      </c>
      <c r="C202" s="14">
        <v>2</v>
      </c>
      <c r="D202" s="14">
        <v>40.3825</v>
      </c>
    </row>
    <row r="203" spans="2:4">
      <c r="B203" s="14">
        <v>1986</v>
      </c>
      <c r="C203" s="14">
        <v>3</v>
      </c>
      <c r="D203" s="14">
        <v>42.44</v>
      </c>
    </row>
    <row r="204" spans="2:4">
      <c r="B204" s="14">
        <v>1986</v>
      </c>
      <c r="C204" s="14">
        <v>4</v>
      </c>
      <c r="D204" s="14">
        <v>43.077500000000001</v>
      </c>
    </row>
    <row r="205" spans="2:4">
      <c r="B205" s="14">
        <v>1986</v>
      </c>
      <c r="C205" s="14">
        <v>5</v>
      </c>
      <c r="D205" s="14">
        <v>44.467500000000001</v>
      </c>
    </row>
    <row r="206" spans="2:4">
      <c r="B206" s="14">
        <v>1986</v>
      </c>
      <c r="C206" s="14">
        <v>6</v>
      </c>
      <c r="D206" s="14">
        <v>45.375</v>
      </c>
    </row>
    <row r="207" spans="2:4">
      <c r="B207" s="14">
        <v>1986</v>
      </c>
      <c r="C207" s="14">
        <v>7</v>
      </c>
      <c r="D207" s="14">
        <v>46.01</v>
      </c>
    </row>
    <row r="208" spans="2:4">
      <c r="B208" s="14">
        <v>1986</v>
      </c>
      <c r="C208" s="14">
        <v>8</v>
      </c>
      <c r="D208" s="14">
        <v>40.8675</v>
      </c>
    </row>
    <row r="209" spans="2:4">
      <c r="B209" s="14">
        <v>1986</v>
      </c>
      <c r="C209" s="14">
        <v>9</v>
      </c>
      <c r="D209" s="14">
        <v>43.65</v>
      </c>
    </row>
    <row r="210" spans="2:4">
      <c r="B210" s="14">
        <v>1986</v>
      </c>
      <c r="C210" s="14">
        <v>10</v>
      </c>
      <c r="D210" s="14">
        <v>44.192500000000003</v>
      </c>
    </row>
    <row r="211" spans="2:4">
      <c r="B211" s="14">
        <v>1986</v>
      </c>
      <c r="C211" s="14">
        <v>11</v>
      </c>
      <c r="D211" s="14">
        <v>46.402500000000003</v>
      </c>
    </row>
    <row r="212" spans="2:4">
      <c r="B212" s="14">
        <v>1986</v>
      </c>
      <c r="C212" s="14">
        <v>12</v>
      </c>
      <c r="D212" s="14">
        <v>43.317500000000003</v>
      </c>
    </row>
    <row r="213" spans="2:4">
      <c r="B213" s="14">
        <v>1986</v>
      </c>
      <c r="C213" s="14">
        <v>13</v>
      </c>
      <c r="D213" s="14">
        <v>43.32</v>
      </c>
    </row>
    <row r="214" spans="2:4">
      <c r="B214" s="14">
        <v>1986</v>
      </c>
      <c r="C214" s="14">
        <v>14</v>
      </c>
      <c r="D214" s="14">
        <v>45.372500000000002</v>
      </c>
    </row>
    <row r="215" spans="2:4">
      <c r="B215" s="14">
        <v>1987</v>
      </c>
      <c r="C215" s="14">
        <v>1</v>
      </c>
      <c r="D215" s="14">
        <v>30.885000000000002</v>
      </c>
    </row>
    <row r="216" spans="2:4">
      <c r="B216" s="14">
        <v>1987</v>
      </c>
      <c r="C216" s="14">
        <v>2</v>
      </c>
      <c r="D216" s="14">
        <v>30.4925</v>
      </c>
    </row>
    <row r="217" spans="2:4">
      <c r="B217" s="14">
        <v>1987</v>
      </c>
      <c r="C217" s="14">
        <v>3</v>
      </c>
      <c r="D217" s="14">
        <v>37.055</v>
      </c>
    </row>
    <row r="218" spans="2:4">
      <c r="B218" s="14">
        <v>1987</v>
      </c>
      <c r="C218" s="14">
        <v>4</v>
      </c>
      <c r="D218" s="14">
        <v>41.112499999999997</v>
      </c>
    </row>
    <row r="219" spans="2:4">
      <c r="B219" s="14">
        <v>1987</v>
      </c>
      <c r="C219" s="14">
        <v>5</v>
      </c>
      <c r="D219" s="14">
        <v>42.652500000000003</v>
      </c>
    </row>
    <row r="220" spans="2:4">
      <c r="B220" s="14">
        <v>1987</v>
      </c>
      <c r="C220" s="14">
        <v>6</v>
      </c>
      <c r="D220" s="14">
        <v>42.982500000000002</v>
      </c>
    </row>
    <row r="221" spans="2:4">
      <c r="B221" s="14">
        <v>1987</v>
      </c>
      <c r="C221" s="14">
        <v>7</v>
      </c>
      <c r="D221" s="14">
        <v>41.502499999999998</v>
      </c>
    </row>
    <row r="222" spans="2:4">
      <c r="B222" s="14">
        <v>1987</v>
      </c>
      <c r="C222" s="14">
        <v>8</v>
      </c>
      <c r="D222" s="14">
        <v>37.237499999999997</v>
      </c>
    </row>
    <row r="223" spans="2:4">
      <c r="B223" s="14">
        <v>1987</v>
      </c>
      <c r="C223" s="14">
        <v>9</v>
      </c>
      <c r="D223" s="14">
        <v>39.567500000000003</v>
      </c>
    </row>
    <row r="224" spans="2:4">
      <c r="B224" s="14">
        <v>1987</v>
      </c>
      <c r="C224" s="14">
        <v>10</v>
      </c>
      <c r="D224" s="14">
        <v>40.93</v>
      </c>
    </row>
    <row r="225" spans="2:4">
      <c r="B225" s="14">
        <v>1987</v>
      </c>
      <c r="C225" s="14">
        <v>11</v>
      </c>
      <c r="D225" s="14">
        <v>36.842500000000001</v>
      </c>
    </row>
    <row r="226" spans="2:4">
      <c r="B226" s="14">
        <v>1987</v>
      </c>
      <c r="C226" s="14">
        <v>12</v>
      </c>
      <c r="D226" s="14">
        <v>43.407499999999999</v>
      </c>
    </row>
    <row r="227" spans="2:4">
      <c r="B227" s="14">
        <v>1987</v>
      </c>
      <c r="C227" s="14">
        <v>13</v>
      </c>
      <c r="D227" s="14">
        <v>31.217500000000001</v>
      </c>
    </row>
    <row r="228" spans="2:4">
      <c r="B228" s="14">
        <v>1987</v>
      </c>
      <c r="C228" s="14">
        <v>14</v>
      </c>
      <c r="D228" s="14">
        <v>43.65</v>
      </c>
    </row>
    <row r="229" spans="2:4">
      <c r="B229" s="14">
        <v>1988</v>
      </c>
      <c r="C229" s="14">
        <v>1</v>
      </c>
      <c r="D229" s="14">
        <v>27.98</v>
      </c>
    </row>
    <row r="230" spans="2:4">
      <c r="B230" s="14">
        <v>1988</v>
      </c>
      <c r="C230" s="14">
        <v>2</v>
      </c>
      <c r="D230" s="14">
        <v>27.072500000000002</v>
      </c>
    </row>
    <row r="231" spans="2:4">
      <c r="B231" s="14">
        <v>1988</v>
      </c>
      <c r="C231" s="14">
        <v>3</v>
      </c>
      <c r="D231" s="14">
        <v>40.957500000000003</v>
      </c>
    </row>
    <row r="232" spans="2:4">
      <c r="B232" s="14">
        <v>1988</v>
      </c>
      <c r="C232" s="14">
        <v>4</v>
      </c>
      <c r="D232" s="14">
        <v>47.975000000000001</v>
      </c>
    </row>
    <row r="233" spans="2:4">
      <c r="B233" s="14">
        <v>1988</v>
      </c>
      <c r="C233" s="14">
        <v>5</v>
      </c>
      <c r="D233" s="14">
        <v>57.292499999999997</v>
      </c>
    </row>
    <row r="234" spans="2:4">
      <c r="B234" s="14">
        <v>1988</v>
      </c>
      <c r="C234" s="14">
        <v>6</v>
      </c>
      <c r="D234" s="14">
        <v>65.067499999999995</v>
      </c>
    </row>
    <row r="235" spans="2:4">
      <c r="B235" s="14">
        <v>1988</v>
      </c>
      <c r="C235" s="14">
        <v>7</v>
      </c>
      <c r="D235" s="14">
        <v>63.16</v>
      </c>
    </row>
    <row r="236" spans="2:4">
      <c r="B236" s="14">
        <v>1988</v>
      </c>
      <c r="C236" s="14">
        <v>8</v>
      </c>
      <c r="D236" s="14">
        <v>62.92</v>
      </c>
    </row>
    <row r="237" spans="2:4">
      <c r="B237" s="14">
        <v>1988</v>
      </c>
      <c r="C237" s="14">
        <v>9</v>
      </c>
      <c r="D237" s="14">
        <v>60.41</v>
      </c>
    </row>
    <row r="238" spans="2:4">
      <c r="B238" s="14">
        <v>1988</v>
      </c>
      <c r="C238" s="14">
        <v>10</v>
      </c>
      <c r="D238" s="14">
        <v>59.35</v>
      </c>
    </row>
    <row r="239" spans="2:4">
      <c r="B239" s="14">
        <v>1988</v>
      </c>
      <c r="C239" s="14">
        <v>11</v>
      </c>
      <c r="D239" s="14">
        <v>61.012500000000003</v>
      </c>
    </row>
    <row r="240" spans="2:4">
      <c r="B240" s="14">
        <v>1988</v>
      </c>
      <c r="C240" s="14">
        <v>12</v>
      </c>
      <c r="D240" s="14">
        <v>62.947499999999998</v>
      </c>
    </row>
    <row r="241" spans="2:4">
      <c r="B241" s="14">
        <v>1988</v>
      </c>
      <c r="C241" s="14">
        <v>13</v>
      </c>
      <c r="D241" s="14">
        <v>68.002499999999998</v>
      </c>
    </row>
    <row r="242" spans="2:4">
      <c r="B242" s="14">
        <v>1988</v>
      </c>
      <c r="C242" s="14">
        <v>14</v>
      </c>
      <c r="D242" s="14">
        <v>64.007499999999993</v>
      </c>
    </row>
    <row r="243" spans="2:4">
      <c r="B243" s="14">
        <v>1989</v>
      </c>
      <c r="C243" s="14">
        <v>1</v>
      </c>
      <c r="D243" s="14">
        <v>17.335000000000001</v>
      </c>
    </row>
    <row r="244" spans="2:4">
      <c r="B244" s="14">
        <v>1989</v>
      </c>
      <c r="C244" s="14">
        <v>2</v>
      </c>
      <c r="D244" s="14">
        <v>18.09</v>
      </c>
    </row>
    <row r="245" spans="2:4">
      <c r="B245" s="14">
        <v>1989</v>
      </c>
      <c r="C245" s="14">
        <v>3</v>
      </c>
      <c r="D245" s="14">
        <v>34.727499999999999</v>
      </c>
    </row>
    <row r="246" spans="2:4">
      <c r="B246" s="14">
        <v>1989</v>
      </c>
      <c r="C246" s="14">
        <v>4</v>
      </c>
      <c r="D246" s="14">
        <v>37.51</v>
      </c>
    </row>
    <row r="247" spans="2:4">
      <c r="B247" s="14">
        <v>1989</v>
      </c>
      <c r="C247" s="14">
        <v>5</v>
      </c>
      <c r="D247" s="14">
        <v>39.534999999999997</v>
      </c>
    </row>
    <row r="248" spans="2:4">
      <c r="B248" s="14">
        <v>1989</v>
      </c>
      <c r="C248" s="14">
        <v>6</v>
      </c>
      <c r="D248" s="14">
        <v>42.4375</v>
      </c>
    </row>
    <row r="249" spans="2:4">
      <c r="B249" s="14">
        <v>1989</v>
      </c>
      <c r="C249" s="14">
        <v>7</v>
      </c>
      <c r="D249" s="14">
        <v>40.322499999999998</v>
      </c>
    </row>
    <row r="250" spans="2:4">
      <c r="B250" s="14">
        <v>1989</v>
      </c>
      <c r="C250" s="14">
        <v>8</v>
      </c>
      <c r="D250" s="14">
        <v>42.5</v>
      </c>
    </row>
    <row r="251" spans="2:4">
      <c r="B251" s="14">
        <v>1989</v>
      </c>
      <c r="C251" s="14">
        <v>9</v>
      </c>
      <c r="D251" s="14">
        <v>41.23</v>
      </c>
    </row>
    <row r="252" spans="2:4">
      <c r="B252" s="14">
        <v>1989</v>
      </c>
      <c r="C252" s="14">
        <v>10</v>
      </c>
      <c r="D252" s="14">
        <v>40.717500000000001</v>
      </c>
    </row>
    <row r="253" spans="2:4">
      <c r="B253" s="14">
        <v>1989</v>
      </c>
      <c r="C253" s="14">
        <v>11</v>
      </c>
      <c r="D253" s="14">
        <v>37.842500000000001</v>
      </c>
    </row>
    <row r="254" spans="2:4">
      <c r="B254" s="14">
        <v>1989</v>
      </c>
      <c r="C254" s="14">
        <v>12</v>
      </c>
      <c r="D254" s="14">
        <v>38.69</v>
      </c>
    </row>
    <row r="255" spans="2:4">
      <c r="B255" s="14">
        <v>1989</v>
      </c>
      <c r="C255" s="14">
        <v>13</v>
      </c>
      <c r="D255" s="14">
        <v>37.42</v>
      </c>
    </row>
    <row r="256" spans="2:4">
      <c r="B256" s="14">
        <v>1989</v>
      </c>
      <c r="C256" s="14">
        <v>14</v>
      </c>
      <c r="D256" s="14">
        <v>45.857500000000002</v>
      </c>
    </row>
    <row r="257" spans="2:4">
      <c r="B257" s="14">
        <v>1990</v>
      </c>
      <c r="C257" s="14">
        <v>1</v>
      </c>
      <c r="D257" s="14">
        <v>27.377500000000001</v>
      </c>
    </row>
    <row r="258" spans="2:4">
      <c r="B258" s="14">
        <v>1990</v>
      </c>
      <c r="C258" s="14">
        <v>2</v>
      </c>
      <c r="D258" s="14">
        <v>26.4375</v>
      </c>
    </row>
    <row r="259" spans="2:4">
      <c r="B259" s="14">
        <v>1990</v>
      </c>
      <c r="C259" s="14">
        <v>3</v>
      </c>
      <c r="D259" s="14">
        <v>41.832500000000003</v>
      </c>
    </row>
    <row r="260" spans="2:4">
      <c r="B260" s="14">
        <v>1990</v>
      </c>
      <c r="C260" s="14">
        <v>4</v>
      </c>
      <c r="D260" s="14">
        <v>48.46</v>
      </c>
    </row>
    <row r="261" spans="2:4">
      <c r="B261" s="14">
        <v>1990</v>
      </c>
      <c r="C261" s="14">
        <v>5</v>
      </c>
      <c r="D261" s="14">
        <v>49.274999999999999</v>
      </c>
    </row>
    <row r="262" spans="2:4">
      <c r="B262" s="14">
        <v>1990</v>
      </c>
      <c r="C262" s="14">
        <v>6</v>
      </c>
      <c r="D262" s="14">
        <v>48.28</v>
      </c>
    </row>
    <row r="263" spans="2:4">
      <c r="B263" s="14">
        <v>1990</v>
      </c>
      <c r="C263" s="14">
        <v>7</v>
      </c>
      <c r="D263" s="14">
        <v>43.862499999999997</v>
      </c>
    </row>
    <row r="264" spans="2:4">
      <c r="B264" s="14">
        <v>1990</v>
      </c>
      <c r="C264" s="14">
        <v>8</v>
      </c>
      <c r="D264" s="14">
        <v>50.91</v>
      </c>
    </row>
    <row r="265" spans="2:4">
      <c r="B265" s="14">
        <v>1990</v>
      </c>
      <c r="C265" s="14">
        <v>9</v>
      </c>
      <c r="D265" s="14">
        <v>50.85</v>
      </c>
    </row>
    <row r="266" spans="2:4">
      <c r="B266" s="14">
        <v>1990</v>
      </c>
      <c r="C266" s="14">
        <v>10</v>
      </c>
      <c r="D266" s="14">
        <v>53.875</v>
      </c>
    </row>
    <row r="267" spans="2:4">
      <c r="B267" s="14">
        <v>1990</v>
      </c>
      <c r="C267" s="14">
        <v>11</v>
      </c>
      <c r="D267" s="14">
        <v>48.672499999999999</v>
      </c>
    </row>
    <row r="268" spans="2:4">
      <c r="B268" s="14">
        <v>1990</v>
      </c>
      <c r="C268" s="14">
        <v>12</v>
      </c>
      <c r="D268" s="14">
        <v>52.18</v>
      </c>
    </row>
    <row r="269" spans="2:4">
      <c r="B269" s="14">
        <v>1990</v>
      </c>
      <c r="C269" s="14">
        <v>13</v>
      </c>
      <c r="D269" s="14">
        <v>33.487499999999997</v>
      </c>
    </row>
    <row r="270" spans="2:4">
      <c r="B270" s="14">
        <v>1990</v>
      </c>
      <c r="C270" s="14">
        <v>14</v>
      </c>
      <c r="D270" s="14">
        <v>53.327500000000001</v>
      </c>
    </row>
    <row r="271" spans="2:4">
      <c r="B271" s="14">
        <v>1991</v>
      </c>
      <c r="C271" s="14">
        <v>1</v>
      </c>
      <c r="D271" s="14">
        <v>23.412500000000001</v>
      </c>
    </row>
    <row r="272" spans="2:4">
      <c r="B272" s="14">
        <v>1991</v>
      </c>
      <c r="C272" s="14">
        <v>2</v>
      </c>
      <c r="D272" s="14">
        <v>22.655000000000001</v>
      </c>
    </row>
    <row r="273" spans="2:4">
      <c r="B273" s="14">
        <v>1991</v>
      </c>
      <c r="C273" s="14">
        <v>3</v>
      </c>
      <c r="D273" s="14">
        <v>27.195</v>
      </c>
    </row>
    <row r="274" spans="2:4">
      <c r="B274" s="14">
        <v>1991</v>
      </c>
      <c r="C274" s="14">
        <v>4</v>
      </c>
      <c r="D274" s="14">
        <v>28.1325</v>
      </c>
    </row>
    <row r="275" spans="2:4">
      <c r="B275" s="14">
        <v>1991</v>
      </c>
      <c r="C275" s="14">
        <v>5</v>
      </c>
      <c r="D275" s="14">
        <v>28.98</v>
      </c>
    </row>
    <row r="276" spans="2:4">
      <c r="B276" s="14">
        <v>1991</v>
      </c>
      <c r="C276" s="14">
        <v>6</v>
      </c>
      <c r="D276" s="14">
        <v>27.83</v>
      </c>
    </row>
    <row r="277" spans="2:4">
      <c r="B277" s="14">
        <v>1991</v>
      </c>
      <c r="C277" s="14">
        <v>7</v>
      </c>
      <c r="D277" s="14">
        <v>29.49</v>
      </c>
    </row>
    <row r="278" spans="2:4">
      <c r="B278" s="14">
        <v>1991</v>
      </c>
      <c r="C278" s="14">
        <v>8</v>
      </c>
      <c r="D278" s="14">
        <v>29.767499999999998</v>
      </c>
    </row>
    <row r="279" spans="2:4">
      <c r="B279" s="14">
        <v>1991</v>
      </c>
      <c r="C279" s="14">
        <v>9</v>
      </c>
      <c r="D279" s="14">
        <v>29.1</v>
      </c>
    </row>
    <row r="280" spans="2:4">
      <c r="B280" s="14">
        <v>1991</v>
      </c>
      <c r="C280" s="14">
        <v>10</v>
      </c>
      <c r="D280" s="14">
        <v>29.28</v>
      </c>
    </row>
    <row r="281" spans="2:4">
      <c r="B281" s="14">
        <v>1991</v>
      </c>
      <c r="C281" s="14">
        <v>11</v>
      </c>
      <c r="D281" s="14">
        <v>30.34</v>
      </c>
    </row>
    <row r="282" spans="2:4">
      <c r="B282" s="14">
        <v>1991</v>
      </c>
      <c r="C282" s="14">
        <v>12</v>
      </c>
      <c r="D282" s="14">
        <v>29.765000000000001</v>
      </c>
    </row>
    <row r="283" spans="2:4">
      <c r="B283" s="14">
        <v>1991</v>
      </c>
      <c r="C283" s="14">
        <v>13</v>
      </c>
      <c r="D283" s="14">
        <v>26.4375</v>
      </c>
    </row>
    <row r="284" spans="2:4">
      <c r="B284" s="14">
        <v>1991</v>
      </c>
      <c r="C284" s="14">
        <v>14</v>
      </c>
      <c r="D284" s="14">
        <v>31.22</v>
      </c>
    </row>
    <row r="285" spans="2:4">
      <c r="B285" s="14">
        <v>1992</v>
      </c>
      <c r="C285" s="14">
        <v>1</v>
      </c>
      <c r="D285" s="14">
        <v>20.161625000000001</v>
      </c>
    </row>
    <row r="286" spans="2:4">
      <c r="B286" s="14">
        <v>1992</v>
      </c>
      <c r="C286" s="14">
        <v>2</v>
      </c>
      <c r="D286" s="14">
        <v>17.889849999999999</v>
      </c>
    </row>
    <row r="287" spans="2:4">
      <c r="B287" s="14">
        <v>1992</v>
      </c>
      <c r="C287" s="14">
        <v>3</v>
      </c>
      <c r="D287" s="14">
        <v>27.730174999999999</v>
      </c>
    </row>
    <row r="288" spans="2:4">
      <c r="B288" s="14">
        <v>1992</v>
      </c>
      <c r="C288" s="14">
        <v>4</v>
      </c>
      <c r="D288" s="14">
        <v>34.530374999999999</v>
      </c>
    </row>
    <row r="289" spans="2:4">
      <c r="B289" s="14">
        <v>1992</v>
      </c>
      <c r="C289" s="14">
        <v>5</v>
      </c>
      <c r="D289" s="14">
        <v>38.242049999999999</v>
      </c>
    </row>
    <row r="290" spans="2:4">
      <c r="B290" s="14">
        <v>1992</v>
      </c>
      <c r="C290" s="14">
        <v>6</v>
      </c>
      <c r="D290" s="14">
        <v>41.678449999999998</v>
      </c>
    </row>
    <row r="291" spans="2:4">
      <c r="B291" s="14">
        <v>1992</v>
      </c>
      <c r="C291" s="14">
        <v>7</v>
      </c>
      <c r="D291" s="14">
        <v>38.747225</v>
      </c>
    </row>
    <row r="292" spans="2:4">
      <c r="B292" s="14">
        <v>1992</v>
      </c>
      <c r="C292" s="14">
        <v>8</v>
      </c>
      <c r="D292" s="14">
        <v>42.582925000000003</v>
      </c>
    </row>
    <row r="293" spans="2:4">
      <c r="B293" s="14">
        <v>1992</v>
      </c>
      <c r="C293" s="14">
        <v>9</v>
      </c>
      <c r="D293" s="14">
        <v>39.122324999999996</v>
      </c>
    </row>
    <row r="294" spans="2:4">
      <c r="B294" s="14">
        <v>1992</v>
      </c>
      <c r="C294" s="14">
        <v>10</v>
      </c>
      <c r="D294" s="14">
        <v>37.473700000000001</v>
      </c>
    </row>
    <row r="295" spans="2:4">
      <c r="B295" s="14">
        <v>1992</v>
      </c>
      <c r="C295" s="14">
        <v>11</v>
      </c>
      <c r="D295" s="14">
        <v>40.45635</v>
      </c>
    </row>
    <row r="296" spans="2:4">
      <c r="B296" s="14">
        <v>1992</v>
      </c>
      <c r="C296" s="14">
        <v>12</v>
      </c>
      <c r="D296" s="14">
        <v>41.073450000000001</v>
      </c>
    </row>
    <row r="297" spans="2:4">
      <c r="B297" s="14">
        <v>1992</v>
      </c>
      <c r="C297" s="14">
        <v>13</v>
      </c>
      <c r="D297" s="14">
        <v>37.576549999999997</v>
      </c>
    </row>
    <row r="298" spans="2:4">
      <c r="B298" s="14">
        <v>1992</v>
      </c>
      <c r="C298" s="14">
        <v>14</v>
      </c>
      <c r="D298" s="14">
        <v>41.251925</v>
      </c>
    </row>
    <row r="299" spans="2:4">
      <c r="B299" s="14">
        <v>1993</v>
      </c>
      <c r="C299" s="14">
        <v>1</v>
      </c>
      <c r="D299" s="14">
        <v>19.3721</v>
      </c>
    </row>
    <row r="300" spans="2:4">
      <c r="B300" s="14">
        <v>1993</v>
      </c>
      <c r="C300" s="14">
        <v>2</v>
      </c>
      <c r="D300" s="14">
        <v>17.15175</v>
      </c>
    </row>
    <row r="301" spans="2:4">
      <c r="B301" s="14">
        <v>1993</v>
      </c>
      <c r="C301" s="14">
        <v>3</v>
      </c>
      <c r="D301" s="14">
        <v>24.438974999999999</v>
      </c>
    </row>
    <row r="302" spans="2:4">
      <c r="B302" s="14">
        <v>1993</v>
      </c>
      <c r="C302" s="14">
        <v>4</v>
      </c>
      <c r="D302" s="14">
        <v>31.611249999999998</v>
      </c>
    </row>
    <row r="303" spans="2:4">
      <c r="B303" s="14">
        <v>1993</v>
      </c>
      <c r="C303" s="14">
        <v>5</v>
      </c>
      <c r="D303" s="14">
        <v>37.047175000000003</v>
      </c>
    </row>
    <row r="304" spans="2:4">
      <c r="B304" s="14">
        <v>1993</v>
      </c>
      <c r="C304" s="14">
        <v>6</v>
      </c>
      <c r="D304" s="14">
        <v>43.526724999999999</v>
      </c>
    </row>
    <row r="305" spans="2:4">
      <c r="B305" s="14">
        <v>1993</v>
      </c>
      <c r="C305" s="14">
        <v>7</v>
      </c>
      <c r="D305" s="14">
        <v>36.318150000000003</v>
      </c>
    </row>
    <row r="306" spans="2:4">
      <c r="B306" s="14">
        <v>1993</v>
      </c>
      <c r="C306" s="14">
        <v>8</v>
      </c>
      <c r="D306" s="14">
        <v>38.841000000000001</v>
      </c>
    </row>
    <row r="307" spans="2:4">
      <c r="B307" s="14">
        <v>1993</v>
      </c>
      <c r="C307" s="14">
        <v>9</v>
      </c>
      <c r="D307" s="14">
        <v>36.154800000000002</v>
      </c>
    </row>
    <row r="308" spans="2:4">
      <c r="B308" s="14">
        <v>1993</v>
      </c>
      <c r="C308" s="14">
        <v>10</v>
      </c>
      <c r="D308" s="14">
        <v>35.501399999999997</v>
      </c>
    </row>
    <row r="309" spans="2:4">
      <c r="B309" s="14">
        <v>1993</v>
      </c>
      <c r="C309" s="14">
        <v>11</v>
      </c>
      <c r="D309" s="14">
        <v>33.964700000000001</v>
      </c>
    </row>
    <row r="310" spans="2:4">
      <c r="B310" s="14">
        <v>1993</v>
      </c>
      <c r="C310" s="14">
        <v>12</v>
      </c>
      <c r="D310" s="14">
        <v>36.572249999999997</v>
      </c>
    </row>
    <row r="311" spans="2:4">
      <c r="B311" s="14">
        <v>1993</v>
      </c>
      <c r="C311" s="14">
        <v>13</v>
      </c>
      <c r="D311" s="14">
        <v>36.076149999999998</v>
      </c>
    </row>
    <row r="312" spans="2:4">
      <c r="B312" s="14">
        <v>1993</v>
      </c>
      <c r="C312" s="14">
        <v>14</v>
      </c>
      <c r="D312" s="14">
        <v>37.083475</v>
      </c>
    </row>
    <row r="313" spans="2:4">
      <c r="B313" s="14">
        <v>1994</v>
      </c>
      <c r="C313" s="14">
        <v>1</v>
      </c>
      <c r="D313" s="14">
        <v>10.862774999999999</v>
      </c>
    </row>
    <row r="314" spans="2:4">
      <c r="B314" s="14">
        <v>1994</v>
      </c>
      <c r="C314" s="14">
        <v>2</v>
      </c>
      <c r="D314" s="14">
        <v>11.092675</v>
      </c>
    </row>
    <row r="315" spans="2:4">
      <c r="B315" s="14">
        <v>1994</v>
      </c>
      <c r="C315" s="14">
        <v>3</v>
      </c>
      <c r="D315" s="14">
        <v>16.952100000000002</v>
      </c>
    </row>
    <row r="316" spans="2:4">
      <c r="B316" s="14">
        <v>1994</v>
      </c>
      <c r="C316" s="14">
        <v>4</v>
      </c>
      <c r="D316" s="14">
        <v>22.569524999999999</v>
      </c>
    </row>
    <row r="317" spans="2:4">
      <c r="B317" s="14">
        <v>1994</v>
      </c>
      <c r="C317" s="14">
        <v>5</v>
      </c>
      <c r="D317" s="14">
        <v>33.002749999999999</v>
      </c>
    </row>
    <row r="318" spans="2:4">
      <c r="B318" s="14">
        <v>1994</v>
      </c>
      <c r="C318" s="14">
        <v>6</v>
      </c>
      <c r="D318" s="14">
        <v>36.408900000000003</v>
      </c>
    </row>
    <row r="319" spans="2:4">
      <c r="B319" s="14">
        <v>1994</v>
      </c>
      <c r="C319" s="14">
        <v>7</v>
      </c>
      <c r="D319" s="14">
        <v>45.314500000000002</v>
      </c>
    </row>
    <row r="320" spans="2:4">
      <c r="B320" s="14">
        <v>1994</v>
      </c>
      <c r="C320" s="14">
        <v>8</v>
      </c>
      <c r="D320" s="14">
        <v>34.115949999999998</v>
      </c>
    </row>
    <row r="321" spans="2:4">
      <c r="B321" s="14">
        <v>1994</v>
      </c>
      <c r="C321" s="14">
        <v>9</v>
      </c>
      <c r="D321" s="14">
        <v>30.960875000000001</v>
      </c>
    </row>
    <row r="322" spans="2:4">
      <c r="B322" s="14">
        <v>1994</v>
      </c>
      <c r="C322" s="14">
        <v>10</v>
      </c>
      <c r="D322" s="14">
        <v>30.594850000000001</v>
      </c>
    </row>
    <row r="323" spans="2:4">
      <c r="B323" s="14">
        <v>1994</v>
      </c>
      <c r="C323" s="14">
        <v>11</v>
      </c>
      <c r="D323" s="14">
        <v>32.787975000000003</v>
      </c>
    </row>
    <row r="324" spans="2:4">
      <c r="B324" s="14">
        <v>1994</v>
      </c>
      <c r="C324" s="14">
        <v>12</v>
      </c>
      <c r="D324" s="14">
        <v>33.353650000000002</v>
      </c>
    </row>
    <row r="325" spans="2:4">
      <c r="B325" s="14">
        <v>1994</v>
      </c>
      <c r="C325" s="14">
        <v>13</v>
      </c>
      <c r="D325" s="14">
        <v>38.986199999999997</v>
      </c>
    </row>
    <row r="326" spans="2:4">
      <c r="B326" s="14">
        <v>1994</v>
      </c>
      <c r="C326" s="14">
        <v>14</v>
      </c>
      <c r="D326" s="14">
        <v>33.05115</v>
      </c>
    </row>
    <row r="327" spans="2:4">
      <c r="B327" s="14">
        <v>1995</v>
      </c>
      <c r="C327" s="14">
        <v>1</v>
      </c>
      <c r="D327" s="14">
        <v>28.067793900000002</v>
      </c>
    </row>
    <row r="328" spans="2:4">
      <c r="B328" s="14">
        <v>1995</v>
      </c>
      <c r="C328" s="14">
        <v>2</v>
      </c>
      <c r="D328" s="14">
        <v>29.3863178</v>
      </c>
    </row>
    <row r="329" spans="2:4">
      <c r="B329" s="14">
        <v>1995</v>
      </c>
      <c r="C329" s="14">
        <v>3</v>
      </c>
      <c r="D329" s="14">
        <v>34.151904199999997</v>
      </c>
    </row>
    <row r="330" spans="2:4">
      <c r="B330" s="14">
        <v>1995</v>
      </c>
      <c r="C330" s="14">
        <v>4</v>
      </c>
      <c r="D330" s="14">
        <v>37.860841899999997</v>
      </c>
    </row>
    <row r="331" spans="2:4">
      <c r="B331" s="14">
        <v>1995</v>
      </c>
      <c r="C331" s="14">
        <v>5</v>
      </c>
      <c r="D331" s="14">
        <v>41.355914499999997</v>
      </c>
    </row>
    <row r="332" spans="2:4">
      <c r="B332" s="14">
        <v>1995</v>
      </c>
      <c r="C332" s="14">
        <v>6</v>
      </c>
      <c r="D332" s="14">
        <v>43.472783399999997</v>
      </c>
    </row>
    <row r="333" spans="2:4">
      <c r="B333" s="14">
        <v>1995</v>
      </c>
      <c r="C333" s="14">
        <v>7</v>
      </c>
      <c r="D333" s="14">
        <v>45.956331800000001</v>
      </c>
    </row>
    <row r="334" spans="2:4">
      <c r="B334" s="14">
        <v>1995</v>
      </c>
      <c r="C334" s="14">
        <v>8</v>
      </c>
      <c r="D334" s="14">
        <v>36.012692399999999</v>
      </c>
    </row>
    <row r="335" spans="2:4">
      <c r="B335" s="14">
        <v>1995</v>
      </c>
      <c r="C335" s="14">
        <v>9</v>
      </c>
      <c r="D335" s="14">
        <v>41.966387699999999</v>
      </c>
    </row>
    <row r="336" spans="2:4">
      <c r="B336" s="14">
        <v>1995</v>
      </c>
      <c r="C336" s="14">
        <v>10</v>
      </c>
      <c r="D336" s="14">
        <v>42.7407836</v>
      </c>
    </row>
    <row r="337" spans="2:4">
      <c r="B337" s="14">
        <v>1995</v>
      </c>
      <c r="C337" s="14">
        <v>11</v>
      </c>
      <c r="D337" s="14">
        <v>41.160686499999997</v>
      </c>
    </row>
    <row r="338" spans="2:4">
      <c r="B338" s="14">
        <v>1995</v>
      </c>
      <c r="C338" s="14">
        <v>12</v>
      </c>
      <c r="D338" s="14">
        <v>43.152838799999998</v>
      </c>
    </row>
    <row r="339" spans="2:4">
      <c r="B339" s="14">
        <v>1995</v>
      </c>
      <c r="C339" s="14">
        <v>13</v>
      </c>
      <c r="D339" s="14">
        <v>44.522668099999997</v>
      </c>
    </row>
    <row r="340" spans="2:4">
      <c r="B340" s="14">
        <v>1995</v>
      </c>
      <c r="C340" s="14">
        <v>14</v>
      </c>
      <c r="D340" s="14">
        <v>42.404623299999997</v>
      </c>
    </row>
    <row r="341" spans="2:4">
      <c r="B341" s="14">
        <v>1996</v>
      </c>
      <c r="C341" s="14">
        <v>1</v>
      </c>
      <c r="D341" s="14">
        <v>17.714815000000002</v>
      </c>
    </row>
    <row r="342" spans="2:4">
      <c r="B342" s="14">
        <v>1996</v>
      </c>
      <c r="C342" s="14">
        <v>2</v>
      </c>
      <c r="D342" s="14">
        <v>18.013653699999999</v>
      </c>
    </row>
    <row r="343" spans="2:4">
      <c r="B343" s="14">
        <v>1996</v>
      </c>
      <c r="C343" s="14">
        <v>3</v>
      </c>
      <c r="D343" s="14">
        <v>23.828939500000001</v>
      </c>
    </row>
    <row r="344" spans="2:4">
      <c r="B344" s="14">
        <v>1996</v>
      </c>
      <c r="C344" s="14">
        <v>4</v>
      </c>
      <c r="D344" s="14">
        <v>27.289170599999999</v>
      </c>
    </row>
    <row r="345" spans="2:4">
      <c r="B345" s="14">
        <v>1996</v>
      </c>
      <c r="C345" s="14">
        <v>5</v>
      </c>
      <c r="D345" s="14">
        <v>26.554293900000001</v>
      </c>
    </row>
    <row r="346" spans="2:4">
      <c r="B346" s="14">
        <v>1996</v>
      </c>
      <c r="C346" s="14">
        <v>6</v>
      </c>
      <c r="D346" s="14">
        <v>34.885923200000001</v>
      </c>
    </row>
    <row r="347" spans="2:4">
      <c r="B347" s="14">
        <v>1996</v>
      </c>
      <c r="C347" s="14">
        <v>7</v>
      </c>
      <c r="D347" s="14">
        <v>38.762908000000003</v>
      </c>
    </row>
    <row r="348" spans="2:4">
      <c r="B348" s="14">
        <v>1996</v>
      </c>
      <c r="C348" s="14">
        <v>8</v>
      </c>
      <c r="D348" s="14">
        <v>26.472024000000001</v>
      </c>
    </row>
    <row r="349" spans="2:4">
      <c r="B349" s="14">
        <v>1996</v>
      </c>
      <c r="C349" s="14">
        <v>9</v>
      </c>
      <c r="D349" s="14">
        <v>33.221748900000001</v>
      </c>
    </row>
    <row r="350" spans="2:4">
      <c r="B350" s="14">
        <v>1996</v>
      </c>
      <c r="C350" s="14">
        <v>10</v>
      </c>
      <c r="D350" s="14">
        <v>35.312904699999997</v>
      </c>
    </row>
    <row r="351" spans="2:4">
      <c r="B351" s="14">
        <v>1996</v>
      </c>
      <c r="C351" s="14">
        <v>11</v>
      </c>
      <c r="D351" s="14">
        <v>37.337943899999999</v>
      </c>
    </row>
    <row r="352" spans="2:4">
      <c r="B352" s="14">
        <v>1996</v>
      </c>
      <c r="C352" s="14">
        <v>12</v>
      </c>
      <c r="D352" s="14">
        <v>34.943121499999997</v>
      </c>
    </row>
    <row r="353" spans="2:4">
      <c r="B353" s="14">
        <v>1996</v>
      </c>
      <c r="C353" s="14">
        <v>13</v>
      </c>
      <c r="D353" s="14">
        <v>34.538043600000002</v>
      </c>
    </row>
    <row r="354" spans="2:4">
      <c r="B354" s="14">
        <v>1996</v>
      </c>
      <c r="C354" s="14">
        <v>14</v>
      </c>
      <c r="D354" s="14">
        <v>30.2102231</v>
      </c>
    </row>
    <row r="355" spans="2:4">
      <c r="B355" s="14">
        <v>1997</v>
      </c>
      <c r="C355" s="14">
        <v>1</v>
      </c>
      <c r="D355" s="14">
        <v>21.2334341</v>
      </c>
    </row>
    <row r="356" spans="2:4">
      <c r="B356" s="14">
        <v>1997</v>
      </c>
      <c r="C356" s="14">
        <v>2</v>
      </c>
      <c r="D356" s="14">
        <v>18.807725399999999</v>
      </c>
    </row>
    <row r="357" spans="2:4">
      <c r="B357" s="14">
        <v>1997</v>
      </c>
      <c r="C357" s="14">
        <v>3</v>
      </c>
      <c r="D357" s="14">
        <v>28.098376500000001</v>
      </c>
    </row>
    <row r="358" spans="2:4">
      <c r="B358" s="14">
        <v>1997</v>
      </c>
      <c r="C358" s="14">
        <v>4</v>
      </c>
      <c r="D358" s="14">
        <v>29.164850399999999</v>
      </c>
    </row>
    <row r="359" spans="2:4">
      <c r="B359" s="14">
        <v>1997</v>
      </c>
      <c r="C359" s="14">
        <v>5</v>
      </c>
      <c r="D359" s="14">
        <v>37.790983799999999</v>
      </c>
    </row>
    <row r="360" spans="2:4">
      <c r="B360" s="14">
        <v>1997</v>
      </c>
      <c r="C360" s="14">
        <v>6</v>
      </c>
      <c r="D360" s="14">
        <v>44.127016900000001</v>
      </c>
    </row>
    <row r="361" spans="2:4">
      <c r="B361" s="14">
        <v>1997</v>
      </c>
      <c r="C361" s="14">
        <v>7</v>
      </c>
      <c r="D361" s="14">
        <v>53.167639800000003</v>
      </c>
    </row>
    <row r="362" spans="2:4">
      <c r="B362" s="14">
        <v>1997</v>
      </c>
      <c r="C362" s="14">
        <v>8</v>
      </c>
      <c r="D362" s="14">
        <v>43.230431799999998</v>
      </c>
    </row>
    <row r="363" spans="2:4">
      <c r="B363" s="14">
        <v>1997</v>
      </c>
      <c r="C363" s="14">
        <v>9</v>
      </c>
      <c r="D363" s="14">
        <v>42.328884899999998</v>
      </c>
    </row>
    <row r="364" spans="2:4">
      <c r="B364" s="14">
        <v>1997</v>
      </c>
      <c r="C364" s="14">
        <v>10</v>
      </c>
      <c r="D364" s="14">
        <v>36.354422300000003</v>
      </c>
    </row>
    <row r="365" spans="2:4">
      <c r="B365" s="14">
        <v>1997</v>
      </c>
      <c r="C365" s="14">
        <v>11</v>
      </c>
      <c r="D365" s="14">
        <v>37.647171800000002</v>
      </c>
    </row>
    <row r="366" spans="2:4">
      <c r="B366" s="14">
        <v>1997</v>
      </c>
      <c r="C366" s="14">
        <v>12</v>
      </c>
      <c r="D366" s="14">
        <v>41.439318200000002</v>
      </c>
    </row>
    <row r="367" spans="2:4">
      <c r="B367" s="14">
        <v>1997</v>
      </c>
      <c r="C367" s="14">
        <v>13</v>
      </c>
      <c r="D367" s="14">
        <v>52.249962699999998</v>
      </c>
    </row>
    <row r="368" spans="2:4">
      <c r="B368" s="14">
        <v>1997</v>
      </c>
      <c r="C368" s="14">
        <v>14</v>
      </c>
      <c r="D368" s="14">
        <v>40.570995699999997</v>
      </c>
    </row>
    <row r="369" spans="2:4">
      <c r="B369" s="14">
        <v>1998</v>
      </c>
      <c r="C369" s="14">
        <v>1</v>
      </c>
      <c r="D369" s="14">
        <v>23.219042300000002</v>
      </c>
    </row>
    <row r="370" spans="2:4">
      <c r="B370" s="14">
        <v>1998</v>
      </c>
      <c r="C370" s="14">
        <v>2</v>
      </c>
      <c r="D370" s="14">
        <v>28.463773799999998</v>
      </c>
    </row>
    <row r="371" spans="2:4">
      <c r="B371" s="14">
        <v>1998</v>
      </c>
      <c r="C371" s="14">
        <v>3</v>
      </c>
      <c r="D371" s="14">
        <v>32.7265467</v>
      </c>
    </row>
    <row r="372" spans="2:4">
      <c r="B372" s="14">
        <v>1998</v>
      </c>
      <c r="C372" s="14">
        <v>4</v>
      </c>
      <c r="D372" s="14">
        <v>41.185587699999999</v>
      </c>
    </row>
    <row r="373" spans="2:4">
      <c r="B373" s="14">
        <v>1998</v>
      </c>
      <c r="C373" s="14">
        <v>5</v>
      </c>
      <c r="D373" s="14">
        <v>52.240373900000002</v>
      </c>
    </row>
    <row r="374" spans="2:4">
      <c r="B374" s="14">
        <v>1998</v>
      </c>
      <c r="C374" s="14">
        <v>6</v>
      </c>
      <c r="D374" s="14">
        <v>53.455328000000002</v>
      </c>
    </row>
    <row r="375" spans="2:4">
      <c r="B375" s="14">
        <v>1998</v>
      </c>
      <c r="C375" s="14">
        <v>7</v>
      </c>
      <c r="D375" s="14">
        <v>56.251839099999998</v>
      </c>
    </row>
    <row r="376" spans="2:4">
      <c r="B376" s="14">
        <v>1998</v>
      </c>
      <c r="C376" s="14">
        <v>8</v>
      </c>
      <c r="D376" s="14">
        <v>40.863692100000002</v>
      </c>
    </row>
    <row r="377" spans="2:4">
      <c r="B377" s="14">
        <v>1998</v>
      </c>
      <c r="C377" s="14">
        <v>9</v>
      </c>
      <c r="D377" s="14">
        <v>48.0939032</v>
      </c>
    </row>
    <row r="378" spans="2:4">
      <c r="B378" s="14">
        <v>1998</v>
      </c>
      <c r="C378" s="14">
        <v>10</v>
      </c>
      <c r="D378" s="14">
        <v>52.806032399999999</v>
      </c>
    </row>
    <row r="379" spans="2:4">
      <c r="B379" s="14">
        <v>1998</v>
      </c>
      <c r="C379" s="14">
        <v>11</v>
      </c>
      <c r="D379" s="14">
        <v>54.654971400000001</v>
      </c>
    </row>
    <row r="380" spans="2:4">
      <c r="B380" s="14">
        <v>1998</v>
      </c>
      <c r="C380" s="14">
        <v>12</v>
      </c>
      <c r="D380" s="14">
        <v>53.522302600000003</v>
      </c>
    </row>
    <row r="381" spans="2:4">
      <c r="B381" s="14">
        <v>1998</v>
      </c>
      <c r="C381" s="14">
        <v>13</v>
      </c>
      <c r="D381" s="14">
        <v>58.929305599999999</v>
      </c>
    </row>
    <row r="382" spans="2:4">
      <c r="B382" s="14">
        <v>1998</v>
      </c>
      <c r="C382" s="14">
        <v>14</v>
      </c>
      <c r="D382" s="14">
        <v>48.263091099999997</v>
      </c>
    </row>
    <row r="383" spans="2:4">
      <c r="B383" s="14">
        <v>1999</v>
      </c>
      <c r="C383" s="14">
        <v>1</v>
      </c>
      <c r="D383" s="14">
        <v>14.5428867</v>
      </c>
    </row>
    <row r="384" spans="2:4">
      <c r="B384" s="14">
        <v>1999</v>
      </c>
      <c r="C384" s="14">
        <v>2</v>
      </c>
      <c r="D384" s="14">
        <v>19.1843906</v>
      </c>
    </row>
    <row r="385" spans="2:4">
      <c r="B385" s="14">
        <v>1999</v>
      </c>
      <c r="C385" s="14">
        <v>3</v>
      </c>
      <c r="D385" s="14">
        <v>23.560070799999998</v>
      </c>
    </row>
    <row r="386" spans="2:4">
      <c r="B386" s="14">
        <v>1999</v>
      </c>
      <c r="C386" s="14">
        <v>4</v>
      </c>
      <c r="D386" s="14">
        <v>31.011738099999999</v>
      </c>
    </row>
    <row r="387" spans="2:4">
      <c r="B387" s="14">
        <v>1999</v>
      </c>
      <c r="C387" s="14">
        <v>5</v>
      </c>
      <c r="D387" s="14">
        <v>37.082539400000002</v>
      </c>
    </row>
    <row r="388" spans="2:4">
      <c r="B388" s="14">
        <v>1999</v>
      </c>
      <c r="C388" s="14">
        <v>6</v>
      </c>
      <c r="D388" s="14">
        <v>47.479795299999999</v>
      </c>
    </row>
    <row r="389" spans="2:4">
      <c r="B389" s="14">
        <v>1999</v>
      </c>
      <c r="C389" s="14">
        <v>7</v>
      </c>
      <c r="D389" s="14">
        <v>54.026965199999999</v>
      </c>
    </row>
    <row r="390" spans="2:4">
      <c r="B390" s="14">
        <v>1999</v>
      </c>
      <c r="C390" s="14">
        <v>8</v>
      </c>
      <c r="D390" s="14">
        <v>47.754686300000003</v>
      </c>
    </row>
    <row r="391" spans="2:4">
      <c r="B391" s="14">
        <v>1999</v>
      </c>
      <c r="C391" s="14">
        <v>9</v>
      </c>
      <c r="D391" s="14">
        <v>40.548317400000002</v>
      </c>
    </row>
    <row r="392" spans="2:4">
      <c r="B392" s="14">
        <v>1999</v>
      </c>
      <c r="C392" s="14">
        <v>10</v>
      </c>
      <c r="D392" s="14">
        <v>45.810821300000001</v>
      </c>
    </row>
    <row r="393" spans="2:4">
      <c r="B393" s="14">
        <v>1999</v>
      </c>
      <c r="C393" s="14">
        <v>11</v>
      </c>
      <c r="D393" s="14">
        <v>48.729201199999999</v>
      </c>
    </row>
    <row r="394" spans="2:4">
      <c r="B394" s="14">
        <v>1999</v>
      </c>
      <c r="C394" s="14">
        <v>12</v>
      </c>
      <c r="D394" s="14">
        <v>44.835222000000002</v>
      </c>
    </row>
    <row r="395" spans="2:4">
      <c r="B395" s="14">
        <v>1999</v>
      </c>
      <c r="C395" s="14">
        <v>13</v>
      </c>
      <c r="D395" s="14">
        <v>58.639101199999999</v>
      </c>
    </row>
    <row r="396" spans="2:4">
      <c r="B396" s="14">
        <v>1999</v>
      </c>
      <c r="C396" s="14">
        <v>14</v>
      </c>
      <c r="D396" s="14">
        <v>43.509873499999998</v>
      </c>
    </row>
    <row r="397" spans="2:4">
      <c r="B397" s="14">
        <v>2000</v>
      </c>
      <c r="C397" s="14">
        <v>1</v>
      </c>
      <c r="D397" s="14">
        <v>20.4757085</v>
      </c>
    </row>
    <row r="398" spans="2:4">
      <c r="B398" s="14">
        <v>2000</v>
      </c>
      <c r="C398" s="14">
        <v>2</v>
      </c>
      <c r="D398" s="14">
        <v>24.206640199999999</v>
      </c>
    </row>
    <row r="399" spans="2:4">
      <c r="B399" s="14">
        <v>2000</v>
      </c>
      <c r="C399" s="14">
        <v>3</v>
      </c>
      <c r="D399" s="14">
        <v>32.9565634</v>
      </c>
    </row>
    <row r="400" spans="2:4">
      <c r="B400" s="14">
        <v>2000</v>
      </c>
      <c r="C400" s="14">
        <v>4</v>
      </c>
      <c r="D400" s="14">
        <v>36.154504899999999</v>
      </c>
    </row>
    <row r="401" spans="2:4">
      <c r="B401" s="14">
        <v>2000</v>
      </c>
      <c r="C401" s="14">
        <v>5</v>
      </c>
      <c r="D401" s="14">
        <v>41.573239000000001</v>
      </c>
    </row>
    <row r="402" spans="2:4">
      <c r="B402" s="14">
        <v>2000</v>
      </c>
      <c r="C402" s="14">
        <v>6</v>
      </c>
      <c r="D402" s="14">
        <v>47.880290199999997</v>
      </c>
    </row>
    <row r="403" spans="2:4">
      <c r="B403" s="14">
        <v>2000</v>
      </c>
      <c r="C403" s="14">
        <v>7</v>
      </c>
      <c r="D403" s="14">
        <v>39.396862200000001</v>
      </c>
    </row>
    <row r="404" spans="2:4">
      <c r="B404" s="14">
        <v>2000</v>
      </c>
      <c r="C404" s="14">
        <v>8</v>
      </c>
      <c r="D404" s="14">
        <v>36.465415900000004</v>
      </c>
    </row>
    <row r="405" spans="2:4">
      <c r="B405" s="14">
        <v>2000</v>
      </c>
      <c r="C405" s="14">
        <v>9</v>
      </c>
      <c r="D405" s="14">
        <v>42.6836354</v>
      </c>
    </row>
    <row r="406" spans="2:4">
      <c r="B406" s="14">
        <v>2000</v>
      </c>
      <c r="C406" s="14">
        <v>10</v>
      </c>
      <c r="D406" s="14">
        <v>44.460269500000003</v>
      </c>
    </row>
    <row r="407" spans="2:4">
      <c r="B407" s="14">
        <v>2000</v>
      </c>
      <c r="C407" s="14">
        <v>11</v>
      </c>
      <c r="D407" s="14">
        <v>43.882863399999998</v>
      </c>
    </row>
    <row r="408" spans="2:4">
      <c r="B408" s="14">
        <v>2000</v>
      </c>
      <c r="C408" s="14">
        <v>12</v>
      </c>
      <c r="D408" s="14">
        <v>41.129080500000001</v>
      </c>
    </row>
    <row r="409" spans="2:4">
      <c r="B409" s="14">
        <v>2000</v>
      </c>
      <c r="C409" s="14">
        <v>13</v>
      </c>
      <c r="D409" s="14">
        <v>37.353732899999997</v>
      </c>
    </row>
    <row r="410" spans="2:4">
      <c r="B410" s="14">
        <v>2000</v>
      </c>
      <c r="C410" s="14">
        <v>14</v>
      </c>
      <c r="D410" s="14">
        <v>40.063099999999999</v>
      </c>
    </row>
    <row r="411" spans="2:4">
      <c r="B411" s="14">
        <v>2001</v>
      </c>
      <c r="C411" s="14">
        <v>1</v>
      </c>
      <c r="D411" s="14">
        <v>18.664729600000001</v>
      </c>
    </row>
    <row r="412" spans="2:4">
      <c r="B412" s="14">
        <v>2001</v>
      </c>
      <c r="C412" s="14">
        <v>2</v>
      </c>
      <c r="D412" s="14">
        <v>27.5221804</v>
      </c>
    </row>
    <row r="413" spans="2:4">
      <c r="B413" s="14">
        <v>2001</v>
      </c>
      <c r="C413" s="14">
        <v>3</v>
      </c>
      <c r="D413" s="14">
        <v>22.608702399999999</v>
      </c>
    </row>
    <row r="414" spans="2:4">
      <c r="B414" s="14">
        <v>2001</v>
      </c>
      <c r="C414" s="14">
        <v>4</v>
      </c>
      <c r="D414" s="14">
        <v>27.468674799999999</v>
      </c>
    </row>
    <row r="415" spans="2:4">
      <c r="B415" s="14">
        <v>2001</v>
      </c>
      <c r="C415" s="14">
        <v>5</v>
      </c>
      <c r="D415" s="14">
        <v>27.9365907</v>
      </c>
    </row>
    <row r="416" spans="2:4">
      <c r="B416" s="14">
        <v>2001</v>
      </c>
      <c r="C416" s="14">
        <v>6</v>
      </c>
      <c r="D416" s="14">
        <v>25.700200800000001</v>
      </c>
    </row>
    <row r="417" spans="2:4">
      <c r="B417" s="14">
        <v>2001</v>
      </c>
      <c r="C417" s="14">
        <v>7</v>
      </c>
      <c r="D417" s="14">
        <v>21.164360899999998</v>
      </c>
    </row>
    <row r="418" spans="2:4">
      <c r="B418" s="14">
        <v>2001</v>
      </c>
      <c r="C418" s="14">
        <v>8</v>
      </c>
      <c r="D418" s="14">
        <v>22.302078099999999</v>
      </c>
    </row>
    <row r="419" spans="2:4">
      <c r="B419" s="14">
        <v>2001</v>
      </c>
      <c r="C419" s="14">
        <v>9</v>
      </c>
      <c r="D419" s="14">
        <v>25.070735200000001</v>
      </c>
    </row>
    <row r="420" spans="2:4">
      <c r="B420" s="14">
        <v>2001</v>
      </c>
      <c r="C420" s="14">
        <v>10</v>
      </c>
      <c r="D420" s="14">
        <v>31.390698</v>
      </c>
    </row>
    <row r="421" spans="2:4">
      <c r="B421" s="14">
        <v>2001</v>
      </c>
      <c r="C421" s="14">
        <v>11</v>
      </c>
      <c r="D421" s="14">
        <v>31.627083299999999</v>
      </c>
    </row>
    <row r="422" spans="2:4">
      <c r="B422" s="14">
        <v>2001</v>
      </c>
      <c r="C422" s="14">
        <v>12</v>
      </c>
      <c r="D422" s="14">
        <v>27.119907099999999</v>
      </c>
    </row>
    <row r="423" spans="2:4">
      <c r="B423" s="14">
        <v>2001</v>
      </c>
      <c r="C423" s="14">
        <v>13</v>
      </c>
      <c r="D423" s="14">
        <v>29.994284199999999</v>
      </c>
    </row>
    <row r="424" spans="2:4">
      <c r="B424" s="14">
        <v>2001</v>
      </c>
      <c r="C424" s="14">
        <v>14</v>
      </c>
      <c r="D424" s="14">
        <v>28.561717999999999</v>
      </c>
    </row>
    <row r="425" spans="2:4">
      <c r="B425" s="14">
        <v>2002</v>
      </c>
      <c r="C425" s="14">
        <v>1</v>
      </c>
      <c r="D425" s="14">
        <v>32.217762499999999</v>
      </c>
    </row>
    <row r="426" spans="2:4">
      <c r="B426" s="14">
        <v>2002</v>
      </c>
      <c r="C426" s="14">
        <v>2</v>
      </c>
      <c r="D426" s="14">
        <v>36.398688800000002</v>
      </c>
    </row>
    <row r="427" spans="2:4">
      <c r="B427" s="14">
        <v>2002</v>
      </c>
      <c r="C427" s="14">
        <v>3</v>
      </c>
      <c r="D427" s="14">
        <v>46.799952099999999</v>
      </c>
    </row>
    <row r="428" spans="2:4">
      <c r="B428" s="14">
        <v>2002</v>
      </c>
      <c r="C428" s="14">
        <v>4</v>
      </c>
      <c r="D428" s="14">
        <v>48.093073199999999</v>
      </c>
    </row>
    <row r="429" spans="2:4">
      <c r="B429" s="14">
        <v>2002</v>
      </c>
      <c r="C429" s="14">
        <v>5</v>
      </c>
      <c r="D429" s="14">
        <v>44.606480300000001</v>
      </c>
    </row>
    <row r="430" spans="2:4">
      <c r="B430" s="14">
        <v>2002</v>
      </c>
      <c r="C430" s="14">
        <v>6</v>
      </c>
      <c r="D430" s="14">
        <v>42.549199899999998</v>
      </c>
    </row>
    <row r="431" spans="2:4">
      <c r="B431" s="14">
        <v>2002</v>
      </c>
      <c r="C431" s="14">
        <v>7</v>
      </c>
      <c r="D431" s="14">
        <v>43.915607199999997</v>
      </c>
    </row>
    <row r="432" spans="2:4">
      <c r="B432" s="14">
        <v>2002</v>
      </c>
      <c r="C432" s="14">
        <v>8</v>
      </c>
      <c r="D432" s="14">
        <v>35.8446268</v>
      </c>
    </row>
    <row r="433" spans="2:4">
      <c r="B433" s="14">
        <v>2002</v>
      </c>
      <c r="C433" s="14">
        <v>9</v>
      </c>
      <c r="D433" s="14">
        <v>43.987912100000003</v>
      </c>
    </row>
    <row r="434" spans="2:4">
      <c r="B434" s="14">
        <v>2002</v>
      </c>
      <c r="C434" s="14">
        <v>10</v>
      </c>
      <c r="D434" s="14">
        <v>45.802919500000002</v>
      </c>
    </row>
    <row r="435" spans="2:4">
      <c r="B435" s="14">
        <v>2002</v>
      </c>
      <c r="C435" s="14">
        <v>11</v>
      </c>
      <c r="D435" s="14">
        <v>48.821596499999998</v>
      </c>
    </row>
    <row r="436" spans="2:4">
      <c r="B436" s="14">
        <v>2002</v>
      </c>
      <c r="C436" s="14">
        <v>12</v>
      </c>
      <c r="D436" s="14">
        <v>45.604081000000001</v>
      </c>
    </row>
    <row r="437" spans="2:4">
      <c r="B437" s="14">
        <v>2002</v>
      </c>
      <c r="C437" s="14">
        <v>13</v>
      </c>
      <c r="D437" s="14">
        <v>41.567764500000003</v>
      </c>
    </row>
    <row r="438" spans="2:4">
      <c r="B438" s="14">
        <v>2002</v>
      </c>
      <c r="C438" s="14">
        <v>14</v>
      </c>
      <c r="D438" s="14">
        <v>47.739244100000001</v>
      </c>
    </row>
    <row r="439" spans="2:4">
      <c r="B439" s="14">
        <v>2003</v>
      </c>
      <c r="C439" s="14">
        <v>1</v>
      </c>
      <c r="D439" s="14">
        <v>30.365282000000001</v>
      </c>
    </row>
    <row r="440" spans="2:4">
      <c r="B440" s="14">
        <v>2003</v>
      </c>
      <c r="C440" s="14">
        <v>2</v>
      </c>
      <c r="D440" s="14">
        <v>39.633955800000003</v>
      </c>
    </row>
    <row r="441" spans="2:4">
      <c r="B441" s="14">
        <v>2003</v>
      </c>
      <c r="C441" s="14">
        <v>3</v>
      </c>
      <c r="D441" s="14">
        <v>54.712842999999999</v>
      </c>
    </row>
    <row r="442" spans="2:4">
      <c r="B442" s="14">
        <v>2003</v>
      </c>
      <c r="C442" s="14">
        <v>4</v>
      </c>
      <c r="D442" s="14">
        <v>67.785823199999996</v>
      </c>
    </row>
    <row r="443" spans="2:4">
      <c r="B443" s="14">
        <v>2003</v>
      </c>
      <c r="C443" s="14">
        <v>5</v>
      </c>
      <c r="D443" s="14">
        <v>75.740281999999993</v>
      </c>
    </row>
    <row r="444" spans="2:4">
      <c r="B444" s="14">
        <v>2003</v>
      </c>
      <c r="C444" s="14">
        <v>6</v>
      </c>
      <c r="D444" s="14">
        <v>89.228277399999996</v>
      </c>
    </row>
    <row r="445" spans="2:4">
      <c r="B445" s="14">
        <v>2003</v>
      </c>
      <c r="C445" s="14">
        <v>7</v>
      </c>
      <c r="D445" s="14">
        <v>88.329077699999999</v>
      </c>
    </row>
    <row r="446" spans="2:4">
      <c r="B446" s="14">
        <v>2003</v>
      </c>
      <c r="C446" s="14">
        <v>8</v>
      </c>
      <c r="D446" s="14">
        <v>79.475419200000005</v>
      </c>
    </row>
    <row r="447" spans="2:4">
      <c r="B447" s="14">
        <v>2003</v>
      </c>
      <c r="C447" s="14">
        <v>9</v>
      </c>
      <c r="D447" s="14">
        <v>82.518864300000004</v>
      </c>
    </row>
    <row r="448" spans="2:4">
      <c r="B448" s="14">
        <v>2003</v>
      </c>
      <c r="C448" s="14">
        <v>10</v>
      </c>
      <c r="D448" s="14">
        <v>91.372522900000007</v>
      </c>
    </row>
    <row r="449" spans="2:4">
      <c r="B449" s="14">
        <v>2003</v>
      </c>
      <c r="C449" s="14">
        <v>11</v>
      </c>
      <c r="D449" s="14">
        <v>84.178925300000003</v>
      </c>
    </row>
    <row r="450" spans="2:4">
      <c r="B450" s="14">
        <v>2003</v>
      </c>
      <c r="C450" s="14">
        <v>12</v>
      </c>
      <c r="D450" s="14">
        <v>93.5859375</v>
      </c>
    </row>
    <row r="451" spans="2:4">
      <c r="B451" s="14">
        <v>2003</v>
      </c>
      <c r="C451" s="14">
        <v>13</v>
      </c>
      <c r="D451" s="14">
        <v>72.350990899999999</v>
      </c>
    </row>
    <row r="452" spans="2:4">
      <c r="B452" s="14">
        <v>2003</v>
      </c>
      <c r="C452" s="14">
        <v>14</v>
      </c>
      <c r="D452" s="14">
        <v>89.159108200000006</v>
      </c>
    </row>
    <row r="453" spans="2:4">
      <c r="B453" s="14">
        <v>2004</v>
      </c>
      <c r="C453" s="14">
        <v>1</v>
      </c>
      <c r="D453" s="14">
        <v>25.45</v>
      </c>
    </row>
    <row r="454" spans="2:4">
      <c r="B454" s="14">
        <v>2004</v>
      </c>
      <c r="C454" s="14">
        <v>2</v>
      </c>
      <c r="D454" s="14">
        <v>20.04</v>
      </c>
    </row>
    <row r="455" spans="2:4">
      <c r="B455" s="14">
        <v>2004</v>
      </c>
      <c r="C455" s="14">
        <v>3</v>
      </c>
      <c r="D455" s="14">
        <v>28.86</v>
      </c>
    </row>
    <row r="456" spans="2:4">
      <c r="B456" s="14">
        <v>2004</v>
      </c>
      <c r="C456" s="14">
        <v>4</v>
      </c>
      <c r="D456" s="14">
        <v>36.090000000000003</v>
      </c>
    </row>
    <row r="457" spans="2:4">
      <c r="B457" s="14">
        <v>2004</v>
      </c>
      <c r="C457" s="14">
        <v>5</v>
      </c>
      <c r="D457" s="14">
        <v>53.7</v>
      </c>
    </row>
    <row r="458" spans="2:4">
      <c r="B458" s="14">
        <v>2004</v>
      </c>
      <c r="C458" s="14">
        <v>6</v>
      </c>
      <c r="D458" s="14">
        <v>56.2</v>
      </c>
    </row>
    <row r="459" spans="2:4">
      <c r="B459" s="14">
        <v>2004</v>
      </c>
      <c r="C459" s="14">
        <v>7</v>
      </c>
      <c r="D459" s="14">
        <v>60.7</v>
      </c>
    </row>
    <row r="460" spans="2:4">
      <c r="B460" s="14">
        <v>2004</v>
      </c>
      <c r="C460" s="14">
        <v>8</v>
      </c>
      <c r="D460" s="14">
        <v>60.8</v>
      </c>
    </row>
    <row r="461" spans="2:4">
      <c r="B461" s="14">
        <v>2004</v>
      </c>
      <c r="C461" s="14">
        <v>9</v>
      </c>
      <c r="D461" s="14">
        <v>57.7</v>
      </c>
    </row>
    <row r="462" spans="2:4">
      <c r="B462" s="14">
        <v>2004</v>
      </c>
      <c r="C462" s="14">
        <v>10</v>
      </c>
      <c r="D462" s="14">
        <v>57.5</v>
      </c>
    </row>
    <row r="463" spans="2:4">
      <c r="B463" s="14">
        <v>2004</v>
      </c>
      <c r="C463" s="14">
        <v>11</v>
      </c>
      <c r="D463" s="14">
        <v>63.4</v>
      </c>
    </row>
    <row r="464" spans="2:4">
      <c r="B464" s="14">
        <v>2004</v>
      </c>
      <c r="C464" s="14">
        <v>12</v>
      </c>
      <c r="D464" s="14">
        <v>63.6</v>
      </c>
    </row>
    <row r="465" spans="2:4">
      <c r="B465" s="14">
        <v>2004</v>
      </c>
      <c r="C465" s="14">
        <v>13</v>
      </c>
      <c r="D465" s="14">
        <v>51.9</v>
      </c>
    </row>
    <row r="466" spans="2:4">
      <c r="B466" s="14">
        <v>2004</v>
      </c>
      <c r="C466" s="14">
        <v>14</v>
      </c>
      <c r="D466" s="14">
        <v>60.8</v>
      </c>
    </row>
    <row r="467" spans="2:4">
      <c r="B467" s="14">
        <v>2005</v>
      </c>
      <c r="C467" s="14">
        <v>1</v>
      </c>
      <c r="D467" s="14">
        <v>23.2</v>
      </c>
    </row>
    <row r="468" spans="2:4">
      <c r="B468" s="14">
        <v>2005</v>
      </c>
      <c r="C468" s="14">
        <v>2</v>
      </c>
      <c r="D468" s="14">
        <v>23.9</v>
      </c>
    </row>
    <row r="469" spans="2:4">
      <c r="B469" s="14">
        <v>2005</v>
      </c>
      <c r="C469" s="14">
        <v>3</v>
      </c>
      <c r="D469" s="14">
        <v>28.7</v>
      </c>
    </row>
    <row r="470" spans="2:4">
      <c r="B470" s="14">
        <v>2005</v>
      </c>
      <c r="C470" s="14">
        <v>4</v>
      </c>
      <c r="D470" s="14">
        <v>33.299999999999997</v>
      </c>
    </row>
    <row r="471" spans="2:4">
      <c r="B471" s="14">
        <v>2005</v>
      </c>
      <c r="C471" s="14">
        <v>5</v>
      </c>
      <c r="D471" s="14">
        <v>38.11</v>
      </c>
    </row>
    <row r="472" spans="2:4">
      <c r="B472" s="14">
        <v>2005</v>
      </c>
      <c r="C472" s="14">
        <v>6</v>
      </c>
      <c r="D472" s="14">
        <v>38.799999999999997</v>
      </c>
    </row>
    <row r="473" spans="2:4">
      <c r="B473" s="14">
        <v>2005</v>
      </c>
      <c r="C473" s="14">
        <v>7</v>
      </c>
      <c r="D473" s="14">
        <v>42.8</v>
      </c>
    </row>
    <row r="474" spans="2:4">
      <c r="B474" s="14">
        <v>2005</v>
      </c>
      <c r="C474" s="14">
        <v>8</v>
      </c>
      <c r="D474" s="14">
        <v>44.9</v>
      </c>
    </row>
    <row r="475" spans="2:4">
      <c r="B475" s="14">
        <v>2005</v>
      </c>
      <c r="C475" s="14">
        <v>9</v>
      </c>
      <c r="D475" s="14">
        <v>37.299999999999997</v>
      </c>
    </row>
    <row r="476" spans="2:4">
      <c r="B476" s="14">
        <v>2005</v>
      </c>
      <c r="C476" s="14">
        <v>10</v>
      </c>
      <c r="D476" s="14">
        <v>38.799999999999997</v>
      </c>
    </row>
    <row r="477" spans="2:4">
      <c r="B477" s="14">
        <v>2005</v>
      </c>
      <c r="C477" s="14">
        <v>11</v>
      </c>
      <c r="D477" s="14">
        <v>35.799999999999997</v>
      </c>
    </row>
    <row r="478" spans="2:4">
      <c r="B478" s="14">
        <v>2005</v>
      </c>
      <c r="C478" s="14">
        <v>12</v>
      </c>
      <c r="D478" s="14">
        <v>40.200000000000003</v>
      </c>
    </row>
    <row r="479" spans="2:4">
      <c r="B479" s="14">
        <v>2005</v>
      </c>
      <c r="C479" s="14">
        <v>13</v>
      </c>
      <c r="D479" s="14">
        <v>39.5</v>
      </c>
    </row>
    <row r="480" spans="2:4">
      <c r="B480" s="14">
        <v>2005</v>
      </c>
      <c r="C480" s="14">
        <v>14</v>
      </c>
      <c r="D480" s="14">
        <v>38.6</v>
      </c>
    </row>
    <row r="481" spans="2:4">
      <c r="B481" s="14">
        <v>2006</v>
      </c>
      <c r="C481" s="14">
        <v>1</v>
      </c>
      <c r="D481" s="14">
        <v>41.5</v>
      </c>
    </row>
    <row r="482" spans="2:4">
      <c r="B482" s="14">
        <v>2006</v>
      </c>
      <c r="C482" s="14">
        <v>2</v>
      </c>
      <c r="D482" s="14">
        <v>34.4</v>
      </c>
    </row>
    <row r="483" spans="2:4">
      <c r="B483" s="14">
        <v>2006</v>
      </c>
      <c r="C483" s="14">
        <v>3</v>
      </c>
      <c r="D483" s="14">
        <v>38.5</v>
      </c>
    </row>
    <row r="484" spans="2:4">
      <c r="B484" s="14">
        <v>2006</v>
      </c>
      <c r="C484" s="14">
        <v>4</v>
      </c>
      <c r="D484" s="14">
        <v>35.9</v>
      </c>
    </row>
    <row r="485" spans="2:4">
      <c r="B485" s="14">
        <v>2006</v>
      </c>
      <c r="C485" s="14">
        <v>5</v>
      </c>
      <c r="D485" s="14">
        <v>33.799999999999997</v>
      </c>
    </row>
    <row r="486" spans="2:4">
      <c r="B486" s="14">
        <v>2006</v>
      </c>
      <c r="C486" s="14">
        <v>6</v>
      </c>
      <c r="D486" s="14">
        <v>40.299999999999997</v>
      </c>
    </row>
    <row r="487" spans="2:4">
      <c r="B487" s="14">
        <v>2006</v>
      </c>
      <c r="C487" s="14">
        <v>7</v>
      </c>
      <c r="D487" s="14">
        <v>40.700000000000003</v>
      </c>
    </row>
    <row r="488" spans="2:4">
      <c r="B488" s="14">
        <v>2006</v>
      </c>
      <c r="C488" s="14">
        <v>8</v>
      </c>
      <c r="D488" s="14">
        <v>53.1</v>
      </c>
    </row>
    <row r="489" spans="2:4">
      <c r="B489" s="14">
        <v>2006</v>
      </c>
      <c r="C489" s="14">
        <v>9</v>
      </c>
      <c r="D489" s="14">
        <v>45.2</v>
      </c>
    </row>
    <row r="490" spans="2:4">
      <c r="B490" s="14">
        <v>2006</v>
      </c>
      <c r="C490" s="14">
        <v>10</v>
      </c>
      <c r="D490" s="14">
        <v>36.700000000000003</v>
      </c>
    </row>
    <row r="491" spans="2:4">
      <c r="B491" s="14">
        <v>2006</v>
      </c>
      <c r="C491" s="14">
        <v>11</v>
      </c>
      <c r="D491" s="14">
        <v>35.5</v>
      </c>
    </row>
    <row r="492" spans="2:4">
      <c r="B492" s="14">
        <v>2006</v>
      </c>
      <c r="C492" s="14">
        <v>12</v>
      </c>
      <c r="D492" s="14">
        <v>40.5</v>
      </c>
    </row>
    <row r="493" spans="2:4">
      <c r="B493" s="14">
        <v>2006</v>
      </c>
      <c r="C493" s="14">
        <v>13</v>
      </c>
      <c r="D493" s="14">
        <v>24.4</v>
      </c>
    </row>
    <row r="494" spans="2:4">
      <c r="B494" s="14">
        <v>2006</v>
      </c>
      <c r="C494" s="14">
        <v>14</v>
      </c>
      <c r="D494" s="14">
        <v>43.6</v>
      </c>
    </row>
    <row r="495" spans="2:4">
      <c r="B495" s="14">
        <v>2007</v>
      </c>
      <c r="C495" s="14">
        <v>1</v>
      </c>
      <c r="D495" s="14">
        <v>36.6</v>
      </c>
    </row>
    <row r="496" spans="2:4">
      <c r="B496" s="14">
        <v>2007</v>
      </c>
      <c r="C496" s="14">
        <v>2</v>
      </c>
      <c r="D496" s="14">
        <v>38.700000000000003</v>
      </c>
    </row>
    <row r="497" spans="2:4">
      <c r="B497" s="14">
        <v>2007</v>
      </c>
      <c r="C497" s="14">
        <v>3</v>
      </c>
      <c r="D497" s="14">
        <v>47.3</v>
      </c>
    </row>
    <row r="498" spans="2:4">
      <c r="B498" s="14">
        <v>2007</v>
      </c>
      <c r="C498" s="14">
        <v>4</v>
      </c>
      <c r="D498" s="14">
        <v>51.7</v>
      </c>
    </row>
    <row r="499" spans="2:4">
      <c r="B499" s="14">
        <v>2007</v>
      </c>
      <c r="C499" s="14">
        <v>5</v>
      </c>
      <c r="D499" s="14">
        <v>46.5</v>
      </c>
    </row>
    <row r="500" spans="2:4">
      <c r="B500" s="14">
        <v>2007</v>
      </c>
      <c r="C500" s="14">
        <v>6</v>
      </c>
      <c r="D500" s="14">
        <v>42.3</v>
      </c>
    </row>
    <row r="501" spans="2:4">
      <c r="B501" s="14">
        <v>2007</v>
      </c>
      <c r="C501" s="14">
        <v>7</v>
      </c>
      <c r="D501" s="14">
        <v>50.3</v>
      </c>
    </row>
    <row r="502" spans="2:4">
      <c r="B502" s="14">
        <v>2007</v>
      </c>
      <c r="C502" s="14">
        <v>8</v>
      </c>
      <c r="D502" s="14" t="s">
        <v>17</v>
      </c>
    </row>
    <row r="503" spans="2:4">
      <c r="B503" s="14">
        <v>2007</v>
      </c>
      <c r="C503" s="14">
        <v>9</v>
      </c>
      <c r="D503" s="14" t="s">
        <v>17</v>
      </c>
    </row>
    <row r="504" spans="2:4">
      <c r="B504" s="14">
        <v>2007</v>
      </c>
      <c r="C504" s="14">
        <v>10</v>
      </c>
      <c r="D504" s="14" t="s">
        <v>17</v>
      </c>
    </row>
    <row r="505" spans="2:4">
      <c r="B505" s="14">
        <v>2007</v>
      </c>
      <c r="C505" s="14">
        <v>11</v>
      </c>
      <c r="D505" s="14" t="s">
        <v>17</v>
      </c>
    </row>
    <row r="506" spans="2:4">
      <c r="B506" s="14">
        <v>2007</v>
      </c>
      <c r="C506" s="14">
        <v>12</v>
      </c>
      <c r="D506" s="14" t="s">
        <v>17</v>
      </c>
    </row>
    <row r="507" spans="2:4">
      <c r="B507" s="14">
        <v>2007</v>
      </c>
      <c r="C507" s="14">
        <v>13</v>
      </c>
      <c r="D507" s="14" t="s">
        <v>17</v>
      </c>
    </row>
    <row r="508" spans="2:4">
      <c r="B508" s="14">
        <v>2007</v>
      </c>
      <c r="C508" s="14">
        <v>14</v>
      </c>
      <c r="D508" s="14" t="s">
        <v>17</v>
      </c>
    </row>
    <row r="509" spans="2:4">
      <c r="B509" s="14">
        <v>2008</v>
      </c>
      <c r="C509" s="14">
        <v>1</v>
      </c>
      <c r="D509" s="14">
        <v>38.47</v>
      </c>
    </row>
    <row r="510" spans="2:4">
      <c r="B510" s="14">
        <v>2008</v>
      </c>
      <c r="C510" s="14">
        <v>2</v>
      </c>
      <c r="D510" s="14">
        <v>42.28</v>
      </c>
    </row>
    <row r="511" spans="2:4">
      <c r="B511" s="14">
        <v>2008</v>
      </c>
      <c r="C511" s="14">
        <v>3</v>
      </c>
      <c r="D511" s="14">
        <v>55.89</v>
      </c>
    </row>
    <row r="512" spans="2:4">
      <c r="B512" s="14">
        <v>2008</v>
      </c>
      <c r="C512" s="14">
        <v>4</v>
      </c>
      <c r="D512" s="14">
        <v>69.33</v>
      </c>
    </row>
    <row r="513" spans="2:4">
      <c r="B513" s="14">
        <v>2008</v>
      </c>
      <c r="C513" s="14">
        <v>5</v>
      </c>
      <c r="D513" s="14">
        <v>81.78</v>
      </c>
    </row>
    <row r="514" spans="2:4">
      <c r="B514" s="14">
        <v>2008</v>
      </c>
      <c r="C514" s="14">
        <v>6</v>
      </c>
      <c r="D514" s="14">
        <v>86.81</v>
      </c>
    </row>
    <row r="515" spans="2:4">
      <c r="B515" s="14">
        <v>2008</v>
      </c>
      <c r="C515" s="14">
        <v>7</v>
      </c>
      <c r="D515" s="14">
        <v>88.32</v>
      </c>
    </row>
    <row r="516" spans="2:4">
      <c r="B516" s="14">
        <v>2008</v>
      </c>
      <c r="C516" s="14">
        <v>8</v>
      </c>
      <c r="D516" s="14">
        <v>76.680000000000007</v>
      </c>
    </row>
    <row r="517" spans="2:4">
      <c r="B517" s="14">
        <v>2008</v>
      </c>
      <c r="C517" s="14">
        <v>9</v>
      </c>
      <c r="D517" s="14">
        <v>67.87</v>
      </c>
    </row>
    <row r="518" spans="2:4">
      <c r="B518" s="14">
        <v>2008</v>
      </c>
      <c r="C518" s="14">
        <v>10</v>
      </c>
      <c r="D518" s="14">
        <v>84.46</v>
      </c>
    </row>
    <row r="519" spans="2:4">
      <c r="B519" s="14">
        <v>2008</v>
      </c>
      <c r="C519" s="14">
        <v>11</v>
      </c>
      <c r="D519" s="14">
        <v>86.09</v>
      </c>
    </row>
    <row r="520" spans="2:4">
      <c r="B520" s="14">
        <v>2008</v>
      </c>
      <c r="C520" s="14">
        <v>12</v>
      </c>
      <c r="D520" s="14">
        <v>84.16</v>
      </c>
    </row>
    <row r="521" spans="2:4">
      <c r="B521" s="14">
        <v>2008</v>
      </c>
      <c r="C521" s="14">
        <v>13</v>
      </c>
      <c r="D521" s="14">
        <v>88.65</v>
      </c>
    </row>
    <row r="522" spans="2:4">
      <c r="B522" s="14">
        <v>2008</v>
      </c>
      <c r="C522" s="14">
        <v>14</v>
      </c>
      <c r="D522" s="14">
        <v>82.98</v>
      </c>
    </row>
    <row r="523" spans="2:4">
      <c r="B523" s="29">
        <v>2009</v>
      </c>
      <c r="C523" s="29">
        <v>1</v>
      </c>
      <c r="D523" s="36">
        <v>23.475000000000001</v>
      </c>
    </row>
    <row r="524" spans="2:4">
      <c r="B524" s="29">
        <v>2009</v>
      </c>
      <c r="C524" s="29">
        <v>2</v>
      </c>
      <c r="D524" s="36">
        <v>23.14</v>
      </c>
    </row>
    <row r="525" spans="2:4">
      <c r="B525" s="29">
        <v>2009</v>
      </c>
      <c r="C525" s="29">
        <v>3</v>
      </c>
      <c r="D525" s="36">
        <v>29.647500000000001</v>
      </c>
    </row>
    <row r="526" spans="2:4">
      <c r="B526" s="29">
        <v>2009</v>
      </c>
      <c r="C526" s="29">
        <v>4</v>
      </c>
      <c r="D526" s="36">
        <v>37.692500000000003</v>
      </c>
    </row>
    <row r="527" spans="2:4">
      <c r="B527" s="29">
        <v>2009</v>
      </c>
      <c r="C527" s="29">
        <v>5</v>
      </c>
      <c r="D527" s="36">
        <v>43.51</v>
      </c>
    </row>
    <row r="528" spans="2:4">
      <c r="B528" s="29">
        <v>2009</v>
      </c>
      <c r="C528" s="29">
        <v>6</v>
      </c>
      <c r="D528" s="36">
        <v>57.272500000000008</v>
      </c>
    </row>
    <row r="529" spans="2:4">
      <c r="B529" s="29">
        <v>2009</v>
      </c>
      <c r="C529" s="29">
        <v>7</v>
      </c>
      <c r="D529" s="36">
        <v>73.034999999999997</v>
      </c>
    </row>
    <row r="530" spans="2:4">
      <c r="B530" s="29">
        <v>2009</v>
      </c>
      <c r="C530" s="29">
        <v>8</v>
      </c>
      <c r="D530" s="36">
        <v>44.082499999999996</v>
      </c>
    </row>
    <row r="531" spans="2:4">
      <c r="B531" s="29">
        <v>2009</v>
      </c>
      <c r="C531" s="29">
        <v>9</v>
      </c>
      <c r="D531" s="36">
        <v>46.417499999999997</v>
      </c>
    </row>
    <row r="532" spans="2:4">
      <c r="B532" s="29">
        <v>2009</v>
      </c>
      <c r="C532" s="29">
        <v>10</v>
      </c>
      <c r="D532" s="36">
        <v>51.094999999999999</v>
      </c>
    </row>
    <row r="533" spans="2:4">
      <c r="B533" s="29">
        <v>2009</v>
      </c>
      <c r="C533" s="29">
        <v>11</v>
      </c>
      <c r="D533" s="36">
        <v>50.222499999999997</v>
      </c>
    </row>
    <row r="534" spans="2:4">
      <c r="B534" s="29">
        <v>2009</v>
      </c>
      <c r="C534" s="29">
        <v>12</v>
      </c>
      <c r="D534" s="36">
        <v>52.337499999999999</v>
      </c>
    </row>
    <row r="535" spans="2:4">
      <c r="B535" s="29">
        <v>2009</v>
      </c>
      <c r="C535" s="29">
        <v>13</v>
      </c>
      <c r="D535" s="36">
        <v>69.572499999999991</v>
      </c>
    </row>
    <row r="536" spans="2:4">
      <c r="B536" s="29">
        <v>2009</v>
      </c>
      <c r="C536" s="29">
        <v>14</v>
      </c>
      <c r="D536" s="36">
        <v>44.265000000000001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49"/>
  <sheetViews>
    <sheetView topLeftCell="A29" workbookViewId="0">
      <selection activeCell="Q6" sqref="Q6:Q50"/>
    </sheetView>
  </sheetViews>
  <sheetFormatPr defaultRowHeight="12.75"/>
  <sheetData>
    <row r="2" spans="1:24">
      <c r="M2" s="136"/>
      <c r="N2" s="136"/>
      <c r="O2" s="136"/>
      <c r="P2" s="136" t="s">
        <v>173</v>
      </c>
      <c r="Q2" s="136"/>
      <c r="R2" s="136"/>
      <c r="S2" s="136"/>
    </row>
    <row r="3" spans="1:24">
      <c r="A3" s="14"/>
      <c r="B3" s="14"/>
      <c r="C3" s="14"/>
      <c r="D3" s="14"/>
      <c r="E3" s="14"/>
      <c r="F3" s="26">
        <v>2</v>
      </c>
      <c r="G3" s="26">
        <v>3</v>
      </c>
      <c r="H3" s="26">
        <v>4</v>
      </c>
      <c r="I3" s="27">
        <v>5</v>
      </c>
      <c r="J3" s="26">
        <v>6</v>
      </c>
      <c r="K3" s="26">
        <v>7</v>
      </c>
      <c r="M3" s="26">
        <v>2</v>
      </c>
      <c r="N3" s="26">
        <v>3</v>
      </c>
      <c r="O3" s="26">
        <v>4</v>
      </c>
      <c r="P3" s="26">
        <v>5</v>
      </c>
      <c r="Q3" s="26">
        <v>6</v>
      </c>
      <c r="R3" s="26">
        <v>7</v>
      </c>
      <c r="S3" s="134" t="s">
        <v>172</v>
      </c>
      <c r="T3" s="133" t="s">
        <v>174</v>
      </c>
      <c r="U3" s="135" t="s">
        <v>175</v>
      </c>
      <c r="V3" t="s">
        <v>174</v>
      </c>
      <c r="W3" t="s">
        <v>175</v>
      </c>
      <c r="X3" t="s">
        <v>172</v>
      </c>
    </row>
    <row r="4" spans="1:24">
      <c r="A4" s="14"/>
      <c r="B4" s="14"/>
      <c r="C4" s="14"/>
      <c r="D4" s="14"/>
      <c r="E4" s="14"/>
      <c r="F4" s="28">
        <v>0</v>
      </c>
      <c r="G4" s="28">
        <v>20</v>
      </c>
      <c r="H4" s="28">
        <v>40</v>
      </c>
      <c r="I4" s="28">
        <v>60</v>
      </c>
      <c r="J4" s="28">
        <v>80</v>
      </c>
      <c r="K4" s="28">
        <v>100</v>
      </c>
      <c r="M4" s="28">
        <v>0</v>
      </c>
      <c r="N4" s="28">
        <v>22</v>
      </c>
      <c r="O4" s="28">
        <v>45</v>
      </c>
      <c r="P4" s="28">
        <v>67</v>
      </c>
      <c r="Q4" s="28">
        <v>90</v>
      </c>
      <c r="R4" s="28">
        <v>112</v>
      </c>
      <c r="S4" s="134"/>
      <c r="T4" s="133"/>
      <c r="U4" s="135"/>
    </row>
    <row r="5" spans="1:24">
      <c r="A5" s="24" t="s">
        <v>124</v>
      </c>
      <c r="B5" s="24" t="s">
        <v>0</v>
      </c>
      <c r="C5" s="24">
        <v>1</v>
      </c>
      <c r="D5" s="24"/>
      <c r="E5" s="28" t="s">
        <v>148</v>
      </c>
      <c r="F5" s="14" t="s">
        <v>176</v>
      </c>
      <c r="G5" s="14">
        <v>3</v>
      </c>
      <c r="H5" s="14">
        <v>4</v>
      </c>
      <c r="I5" s="14">
        <v>5</v>
      </c>
      <c r="J5" s="14">
        <v>6</v>
      </c>
      <c r="K5" s="14" t="s">
        <v>177</v>
      </c>
      <c r="L5" s="6"/>
      <c r="S5" s="134"/>
    </row>
    <row r="6" spans="1:24">
      <c r="A6" s="25" t="s">
        <v>129</v>
      </c>
      <c r="B6" s="14">
        <v>1971</v>
      </c>
      <c r="C6" s="14">
        <v>33.700000000000003</v>
      </c>
      <c r="D6" s="14">
        <v>1971</v>
      </c>
      <c r="E6" s="119">
        <f t="shared" ref="E6:E49" si="0">AVERAGE(F6,G6,H6,I6,J6,K6)</f>
        <v>36.00416666666667</v>
      </c>
      <c r="F6" s="32">
        <v>36.725000000000001</v>
      </c>
      <c r="G6" s="14">
        <v>35.700000000000003</v>
      </c>
      <c r="H6" s="14">
        <v>35.524999999999999</v>
      </c>
      <c r="I6" s="14">
        <v>35.225000000000001</v>
      </c>
      <c r="J6" s="14">
        <v>35.424999999999997</v>
      </c>
      <c r="K6" s="14">
        <v>37.424999999999997</v>
      </c>
      <c r="M6">
        <f t="shared" ref="M6:R6" si="1">F6*60*1.12</f>
        <v>2467.92</v>
      </c>
      <c r="N6">
        <f t="shared" si="1"/>
        <v>2399.0400000000004</v>
      </c>
      <c r="O6">
        <f t="shared" si="1"/>
        <v>2387.2800000000002</v>
      </c>
      <c r="P6">
        <f t="shared" si="1"/>
        <v>2367.1200000000003</v>
      </c>
      <c r="Q6">
        <f>J6*60*1.12</f>
        <v>2380.5600000000004</v>
      </c>
      <c r="R6">
        <f t="shared" si="1"/>
        <v>2514.96</v>
      </c>
      <c r="S6" s="134">
        <f t="shared" ref="S6:S49" si="2">MAX(M6:R6)</f>
        <v>2514.96</v>
      </c>
      <c r="T6">
        <f>R6/M6</f>
        <v>1.0190605854322667</v>
      </c>
      <c r="U6">
        <f>R6/P6</f>
        <v>1.0624556422995031</v>
      </c>
      <c r="V6">
        <f>R6/M6</f>
        <v>1.0190605854322667</v>
      </c>
      <c r="W6">
        <f>R6/P6</f>
        <v>1.0624556422995031</v>
      </c>
      <c r="X6">
        <f>(MAX(M6:R6)/1000)</f>
        <v>2.5149599999999999</v>
      </c>
    </row>
    <row r="7" spans="1:24">
      <c r="A7" s="25" t="s">
        <v>129</v>
      </c>
      <c r="B7" s="14">
        <v>1972</v>
      </c>
      <c r="C7" s="14">
        <v>27.98</v>
      </c>
      <c r="D7" s="14">
        <v>1972</v>
      </c>
      <c r="E7" s="119">
        <f t="shared" si="0"/>
        <v>25.131666666666664</v>
      </c>
      <c r="F7" s="32">
        <v>27.95</v>
      </c>
      <c r="G7" s="14">
        <v>27.557500000000001</v>
      </c>
      <c r="H7" s="14">
        <v>25.377500000000001</v>
      </c>
      <c r="I7" s="14">
        <v>25.017499999999998</v>
      </c>
      <c r="J7" s="14">
        <v>23.047499999999999</v>
      </c>
      <c r="K7" s="14">
        <v>21.84</v>
      </c>
      <c r="M7">
        <f t="shared" ref="M7:M49" si="3">F7*60*1.12</f>
        <v>1878.2400000000002</v>
      </c>
      <c r="N7">
        <f t="shared" ref="N7:N49" si="4">G7*60*1.12</f>
        <v>1851.8640000000003</v>
      </c>
      <c r="O7">
        <f t="shared" ref="O7:O49" si="5">H7*60*1.12</f>
        <v>1705.3680000000002</v>
      </c>
      <c r="P7">
        <f t="shared" ref="P7:P49" si="6">I7*60*1.12</f>
        <v>1681.1760000000002</v>
      </c>
      <c r="Q7">
        <f t="shared" ref="Q7:Q49" si="7">J7*60*1.12</f>
        <v>1548.7920000000001</v>
      </c>
      <c r="R7">
        <f t="shared" ref="R7:R49" si="8">K7*60*1.12</f>
        <v>1467.6480000000001</v>
      </c>
      <c r="S7" s="134">
        <f t="shared" si="2"/>
        <v>1878.2400000000002</v>
      </c>
      <c r="T7">
        <f t="shared" ref="T7:T47" si="9">R7/M7</f>
        <v>0.78139534883720929</v>
      </c>
      <c r="U7">
        <f t="shared" ref="U7:U47" si="10">R7/P7</f>
        <v>0.87298890776456484</v>
      </c>
      <c r="V7">
        <f t="shared" ref="V7:V49" si="11">R7/M7</f>
        <v>0.78139534883720929</v>
      </c>
      <c r="W7">
        <f t="shared" ref="W7:W49" si="12">R7/P7</f>
        <v>0.87298890776456484</v>
      </c>
      <c r="X7">
        <f t="shared" ref="X7:X49" si="13">(MAX(M7:R7)/1000)</f>
        <v>1.8782400000000001</v>
      </c>
    </row>
    <row r="8" spans="1:24">
      <c r="A8" s="25" t="s">
        <v>129</v>
      </c>
      <c r="B8" s="14">
        <v>1974</v>
      </c>
      <c r="C8" s="14">
        <v>17.061</v>
      </c>
      <c r="D8" s="14">
        <v>1974</v>
      </c>
      <c r="E8" s="119">
        <f t="shared" si="0"/>
        <v>27.325833333333332</v>
      </c>
      <c r="F8" s="14">
        <v>16.546749999999999</v>
      </c>
      <c r="G8" s="14">
        <v>27.043500000000002</v>
      </c>
      <c r="H8" s="32">
        <v>32.609499999999997</v>
      </c>
      <c r="I8" s="14">
        <v>30.310500000000001</v>
      </c>
      <c r="J8" s="14">
        <v>29.645</v>
      </c>
      <c r="K8" s="14">
        <v>27.79975</v>
      </c>
      <c r="M8">
        <f t="shared" si="3"/>
        <v>1111.9416000000001</v>
      </c>
      <c r="N8">
        <f t="shared" si="4"/>
        <v>1817.3232000000003</v>
      </c>
      <c r="O8">
        <f t="shared" si="5"/>
        <v>2191.3584000000001</v>
      </c>
      <c r="P8">
        <f t="shared" si="6"/>
        <v>2036.8656000000003</v>
      </c>
      <c r="Q8">
        <f t="shared" si="7"/>
        <v>1992.1440000000002</v>
      </c>
      <c r="R8">
        <f t="shared" si="8"/>
        <v>1868.1432</v>
      </c>
      <c r="S8" s="134">
        <f t="shared" si="2"/>
        <v>2191.3584000000001</v>
      </c>
      <c r="T8">
        <f t="shared" si="9"/>
        <v>1.6800731261425959</v>
      </c>
      <c r="U8">
        <f t="shared" si="10"/>
        <v>0.91716566866267446</v>
      </c>
      <c r="V8">
        <f t="shared" si="11"/>
        <v>1.6800731261425959</v>
      </c>
      <c r="W8">
        <f t="shared" si="12"/>
        <v>0.91716566866267446</v>
      </c>
      <c r="X8">
        <f t="shared" si="13"/>
        <v>2.1913583999999999</v>
      </c>
    </row>
    <row r="9" spans="1:24">
      <c r="A9" s="25" t="s">
        <v>130</v>
      </c>
      <c r="B9" s="14">
        <v>1975</v>
      </c>
      <c r="C9" s="14">
        <v>28.797999999999998</v>
      </c>
      <c r="D9" s="14">
        <v>1975</v>
      </c>
      <c r="E9" s="119">
        <f t="shared" si="0"/>
        <v>41.68954166666667</v>
      </c>
      <c r="F9" s="14">
        <v>26.861999999999998</v>
      </c>
      <c r="G9" s="14">
        <v>34.878250000000001</v>
      </c>
      <c r="H9" s="14">
        <v>39.718249999999998</v>
      </c>
      <c r="I9" s="14">
        <v>46.857250000000001</v>
      </c>
      <c r="J9" s="32">
        <v>51.27375</v>
      </c>
      <c r="K9" s="14">
        <v>50.547750000000001</v>
      </c>
      <c r="M9">
        <f t="shared" si="3"/>
        <v>1805.1263999999999</v>
      </c>
      <c r="N9">
        <f t="shared" si="4"/>
        <v>2343.8184000000006</v>
      </c>
      <c r="O9">
        <f t="shared" si="5"/>
        <v>2669.0664000000002</v>
      </c>
      <c r="P9">
        <f t="shared" si="6"/>
        <v>3148.8072000000002</v>
      </c>
      <c r="Q9">
        <f t="shared" si="7"/>
        <v>3445.5960000000005</v>
      </c>
      <c r="R9">
        <f t="shared" si="8"/>
        <v>3396.8088000000007</v>
      </c>
      <c r="S9" s="134">
        <f t="shared" si="2"/>
        <v>3445.5960000000005</v>
      </c>
      <c r="T9">
        <f t="shared" si="9"/>
        <v>1.8817567567567572</v>
      </c>
      <c r="U9">
        <f t="shared" si="10"/>
        <v>1.0787604906391222</v>
      </c>
      <c r="V9">
        <f t="shared" si="11"/>
        <v>1.8817567567567572</v>
      </c>
      <c r="W9">
        <f t="shared" si="12"/>
        <v>1.0787604906391222</v>
      </c>
      <c r="X9">
        <f t="shared" si="13"/>
        <v>3.4455960000000005</v>
      </c>
    </row>
    <row r="10" spans="1:24">
      <c r="A10" s="25" t="s">
        <v>130</v>
      </c>
      <c r="B10" s="14">
        <v>1976</v>
      </c>
      <c r="C10" s="14">
        <v>25.440249999999999</v>
      </c>
      <c r="D10" s="14">
        <v>1976</v>
      </c>
      <c r="E10" s="119">
        <f t="shared" si="0"/>
        <v>35.710125000000005</v>
      </c>
      <c r="F10" s="14">
        <v>23.262250000000002</v>
      </c>
      <c r="G10" s="14">
        <v>27.497250000000001</v>
      </c>
      <c r="H10" s="14">
        <v>32.064999999999998</v>
      </c>
      <c r="I10" s="14">
        <v>40.111499999999999</v>
      </c>
      <c r="J10" s="14">
        <v>44.588500000000003</v>
      </c>
      <c r="K10" s="32">
        <v>46.736249999999998</v>
      </c>
      <c r="M10">
        <f t="shared" si="3"/>
        <v>1563.2232000000004</v>
      </c>
      <c r="N10">
        <f t="shared" si="4"/>
        <v>1847.8152000000002</v>
      </c>
      <c r="O10">
        <f t="shared" si="5"/>
        <v>2154.768</v>
      </c>
      <c r="P10">
        <f t="shared" si="6"/>
        <v>2695.4928000000004</v>
      </c>
      <c r="Q10">
        <f t="shared" si="7"/>
        <v>2996.3472000000006</v>
      </c>
      <c r="R10">
        <f t="shared" si="8"/>
        <v>3140.6759999999999</v>
      </c>
      <c r="S10" s="134">
        <f t="shared" si="2"/>
        <v>3140.6759999999999</v>
      </c>
      <c r="T10">
        <f t="shared" si="9"/>
        <v>2.0091027308192451</v>
      </c>
      <c r="U10">
        <f t="shared" si="10"/>
        <v>1.1651583710407238</v>
      </c>
      <c r="V10">
        <f t="shared" si="11"/>
        <v>2.0091027308192451</v>
      </c>
      <c r="W10">
        <f t="shared" si="12"/>
        <v>1.1651583710407238</v>
      </c>
      <c r="X10">
        <f t="shared" si="13"/>
        <v>3.140676</v>
      </c>
    </row>
    <row r="11" spans="1:24">
      <c r="A11" s="25" t="s">
        <v>131</v>
      </c>
      <c r="B11" s="14">
        <v>1977</v>
      </c>
      <c r="C11" s="14">
        <v>15.609</v>
      </c>
      <c r="D11" s="14">
        <v>1977</v>
      </c>
      <c r="E11" s="119">
        <f t="shared" si="0"/>
        <v>26.504041666666666</v>
      </c>
      <c r="F11" s="14">
        <v>16.97025</v>
      </c>
      <c r="G11" s="14">
        <v>26.861999999999998</v>
      </c>
      <c r="H11" s="118">
        <v>28.1325</v>
      </c>
      <c r="I11" s="14">
        <v>28.737500000000001</v>
      </c>
      <c r="J11" s="117">
        <v>29.493749999999999</v>
      </c>
      <c r="K11" s="14">
        <v>28.828250000000001</v>
      </c>
      <c r="M11">
        <f t="shared" si="3"/>
        <v>1140.4008000000001</v>
      </c>
      <c r="N11">
        <f t="shared" si="4"/>
        <v>1805.1263999999999</v>
      </c>
      <c r="O11">
        <f t="shared" si="5"/>
        <v>1890.5040000000001</v>
      </c>
      <c r="P11">
        <f t="shared" si="6"/>
        <v>1931.16</v>
      </c>
      <c r="Q11">
        <f t="shared" si="7"/>
        <v>1981.9800000000002</v>
      </c>
      <c r="R11">
        <f t="shared" si="8"/>
        <v>1937.2584000000002</v>
      </c>
      <c r="S11" s="134">
        <f t="shared" si="2"/>
        <v>1981.9800000000002</v>
      </c>
      <c r="T11">
        <f t="shared" si="9"/>
        <v>1.6987522281639929</v>
      </c>
      <c r="U11">
        <f t="shared" si="10"/>
        <v>1.0031578947368422</v>
      </c>
      <c r="V11">
        <f t="shared" si="11"/>
        <v>1.6987522281639929</v>
      </c>
      <c r="W11">
        <f t="shared" si="12"/>
        <v>1.0031578947368422</v>
      </c>
      <c r="X11">
        <f t="shared" si="13"/>
        <v>1.9819800000000003</v>
      </c>
    </row>
    <row r="12" spans="1:24">
      <c r="A12" s="25" t="s">
        <v>131</v>
      </c>
      <c r="B12" s="14">
        <v>1978</v>
      </c>
      <c r="C12" s="14">
        <v>20.721250000000001</v>
      </c>
      <c r="D12" s="14">
        <v>1978</v>
      </c>
      <c r="E12" s="119">
        <f t="shared" si="0"/>
        <v>33.874958333333332</v>
      </c>
      <c r="F12" s="14">
        <v>20.721250000000001</v>
      </c>
      <c r="G12" s="14">
        <v>26.28725</v>
      </c>
      <c r="H12" s="14">
        <v>33.637999999999998</v>
      </c>
      <c r="I12" s="14">
        <v>39.688000000000002</v>
      </c>
      <c r="J12" s="32">
        <v>44.346499999999999</v>
      </c>
      <c r="K12" s="14">
        <v>38.568750000000001</v>
      </c>
      <c r="M12">
        <f t="shared" si="3"/>
        <v>1392.4680000000003</v>
      </c>
      <c r="N12">
        <f t="shared" si="4"/>
        <v>1766.5032000000003</v>
      </c>
      <c r="O12">
        <f t="shared" si="5"/>
        <v>2260.4736000000003</v>
      </c>
      <c r="P12">
        <f t="shared" si="6"/>
        <v>2667.0336000000007</v>
      </c>
      <c r="Q12">
        <f t="shared" si="7"/>
        <v>2980.0848000000001</v>
      </c>
      <c r="R12">
        <f t="shared" si="8"/>
        <v>2591.8200000000002</v>
      </c>
      <c r="S12" s="134">
        <f t="shared" si="2"/>
        <v>2980.0848000000001</v>
      </c>
      <c r="T12">
        <f t="shared" si="9"/>
        <v>1.8613138686131383</v>
      </c>
      <c r="U12">
        <f t="shared" si="10"/>
        <v>0.97179878048780466</v>
      </c>
      <c r="V12">
        <f t="shared" si="11"/>
        <v>1.8613138686131383</v>
      </c>
      <c r="W12">
        <f t="shared" si="12"/>
        <v>0.97179878048780466</v>
      </c>
      <c r="X12">
        <f t="shared" si="13"/>
        <v>2.9800848000000002</v>
      </c>
    </row>
    <row r="13" spans="1:24">
      <c r="A13" s="25" t="s">
        <v>125</v>
      </c>
      <c r="B13" s="14">
        <v>1979</v>
      </c>
      <c r="C13" s="14">
        <v>42.177500000000002</v>
      </c>
      <c r="D13" s="14">
        <v>1979</v>
      </c>
      <c r="E13" s="119">
        <f t="shared" si="0"/>
        <v>39.713333333333331</v>
      </c>
      <c r="F13" s="14">
        <v>37.674999999999997</v>
      </c>
      <c r="G13" s="32">
        <v>44.68</v>
      </c>
      <c r="H13" s="14">
        <v>35.807499999999997</v>
      </c>
      <c r="I13" s="14">
        <v>38.357500000000002</v>
      </c>
      <c r="J13" s="14">
        <v>42.177500000000002</v>
      </c>
      <c r="K13" s="14">
        <v>39.582500000000003</v>
      </c>
      <c r="M13">
        <f t="shared" si="3"/>
        <v>2531.7600000000002</v>
      </c>
      <c r="N13">
        <f t="shared" si="4"/>
        <v>3002.4960000000005</v>
      </c>
      <c r="O13">
        <f t="shared" si="5"/>
        <v>2406.2640000000001</v>
      </c>
      <c r="P13">
        <f t="shared" si="6"/>
        <v>2577.6240000000007</v>
      </c>
      <c r="Q13">
        <f t="shared" si="7"/>
        <v>2834.3280000000004</v>
      </c>
      <c r="R13">
        <f t="shared" si="8"/>
        <v>2659.9440000000004</v>
      </c>
      <c r="S13" s="134">
        <f t="shared" si="2"/>
        <v>3002.4960000000005</v>
      </c>
      <c r="T13">
        <f t="shared" si="9"/>
        <v>1.050630391506304</v>
      </c>
      <c r="U13">
        <f t="shared" si="10"/>
        <v>1.0319363879293488</v>
      </c>
      <c r="V13">
        <f t="shared" si="11"/>
        <v>1.050630391506304</v>
      </c>
      <c r="W13">
        <f t="shared" si="12"/>
        <v>1.0319363879293488</v>
      </c>
      <c r="X13">
        <f t="shared" si="13"/>
        <v>3.0024960000000007</v>
      </c>
    </row>
    <row r="14" spans="1:24">
      <c r="A14" s="25" t="s">
        <v>125</v>
      </c>
      <c r="B14" s="14">
        <v>1980</v>
      </c>
      <c r="C14" s="14">
        <v>18.997499999999999</v>
      </c>
      <c r="D14" s="14">
        <v>1980</v>
      </c>
      <c r="E14" s="119">
        <f t="shared" si="0"/>
        <v>42.496250000000003</v>
      </c>
      <c r="F14" s="14">
        <v>20.842500000000001</v>
      </c>
      <c r="G14" s="14">
        <v>28.405000000000001</v>
      </c>
      <c r="H14" s="14">
        <v>37.417499999999997</v>
      </c>
      <c r="I14" s="14">
        <v>52.302500000000002</v>
      </c>
      <c r="J14" s="32">
        <v>60.712499999999999</v>
      </c>
      <c r="K14" s="14">
        <v>55.297499999999999</v>
      </c>
      <c r="M14">
        <f t="shared" si="3"/>
        <v>1400.6160000000004</v>
      </c>
      <c r="N14">
        <f t="shared" si="4"/>
        <v>1908.8160000000005</v>
      </c>
      <c r="O14">
        <f t="shared" si="5"/>
        <v>2514.4560000000001</v>
      </c>
      <c r="P14">
        <f t="shared" si="6"/>
        <v>3514.7280000000005</v>
      </c>
      <c r="Q14">
        <f t="shared" si="7"/>
        <v>4079.8800000000006</v>
      </c>
      <c r="R14">
        <f t="shared" si="8"/>
        <v>3715.9920000000002</v>
      </c>
      <c r="S14" s="134">
        <f t="shared" si="2"/>
        <v>4079.8800000000006</v>
      </c>
      <c r="T14">
        <f t="shared" si="9"/>
        <v>2.6531126304426045</v>
      </c>
      <c r="U14">
        <f t="shared" si="10"/>
        <v>1.057263037139716</v>
      </c>
      <c r="V14">
        <f t="shared" si="11"/>
        <v>2.6531126304426045</v>
      </c>
      <c r="W14">
        <f t="shared" si="12"/>
        <v>1.057263037139716</v>
      </c>
      <c r="X14">
        <f t="shared" si="13"/>
        <v>4.0798800000000002</v>
      </c>
    </row>
    <row r="15" spans="1:24">
      <c r="A15" s="25" t="s">
        <v>125</v>
      </c>
      <c r="B15" s="14">
        <v>1981</v>
      </c>
      <c r="C15" s="14">
        <v>21.66</v>
      </c>
      <c r="D15" s="14">
        <v>1981</v>
      </c>
      <c r="E15" s="119">
        <f t="shared" si="0"/>
        <v>32.458750000000002</v>
      </c>
      <c r="F15" s="14">
        <v>19.5425</v>
      </c>
      <c r="G15" s="14">
        <v>31.704999999999998</v>
      </c>
      <c r="H15" s="14">
        <v>32.277500000000003</v>
      </c>
      <c r="I15" s="14">
        <v>34.905000000000001</v>
      </c>
      <c r="J15" s="32">
        <v>37.54</v>
      </c>
      <c r="K15" s="14">
        <v>38.782499999999999</v>
      </c>
      <c r="M15">
        <f t="shared" si="3"/>
        <v>1313.2560000000001</v>
      </c>
      <c r="N15">
        <f t="shared" si="4"/>
        <v>2130.576</v>
      </c>
      <c r="O15">
        <f t="shared" si="5"/>
        <v>2169.0480000000002</v>
      </c>
      <c r="P15">
        <f t="shared" si="6"/>
        <v>2345.6160000000004</v>
      </c>
      <c r="Q15">
        <f t="shared" si="7"/>
        <v>2522.6880000000006</v>
      </c>
      <c r="R15">
        <f t="shared" si="8"/>
        <v>2606.1840000000002</v>
      </c>
      <c r="S15" s="134">
        <f t="shared" si="2"/>
        <v>2606.1840000000002</v>
      </c>
      <c r="T15">
        <f t="shared" si="9"/>
        <v>1.9845209159524115</v>
      </c>
      <c r="U15">
        <f t="shared" si="10"/>
        <v>1.1110872367855607</v>
      </c>
      <c r="V15">
        <f t="shared" si="11"/>
        <v>1.9845209159524115</v>
      </c>
      <c r="W15">
        <f t="shared" si="12"/>
        <v>1.1110872367855607</v>
      </c>
      <c r="X15">
        <f t="shared" si="13"/>
        <v>2.6061840000000003</v>
      </c>
    </row>
    <row r="16" spans="1:24">
      <c r="A16" s="25" t="s">
        <v>125</v>
      </c>
      <c r="B16" s="14">
        <v>1982</v>
      </c>
      <c r="C16" s="14">
        <v>19.7225</v>
      </c>
      <c r="D16" s="14">
        <v>1982</v>
      </c>
      <c r="E16" s="119">
        <f t="shared" si="0"/>
        <v>31.107083333333335</v>
      </c>
      <c r="F16" s="14">
        <v>27.497499999999999</v>
      </c>
      <c r="G16" s="32">
        <v>36.057499999999997</v>
      </c>
      <c r="H16" s="14">
        <v>32.82</v>
      </c>
      <c r="I16" s="14">
        <v>32.729999999999997</v>
      </c>
      <c r="J16" s="14">
        <v>29.737500000000001</v>
      </c>
      <c r="K16" s="14">
        <v>27.8</v>
      </c>
      <c r="M16">
        <f t="shared" si="3"/>
        <v>1847.8320000000001</v>
      </c>
      <c r="N16">
        <f t="shared" si="4"/>
        <v>2423.0639999999999</v>
      </c>
      <c r="O16">
        <f t="shared" si="5"/>
        <v>2205.5040000000004</v>
      </c>
      <c r="P16">
        <f t="shared" si="6"/>
        <v>2199.4560000000001</v>
      </c>
      <c r="Q16">
        <f t="shared" si="7"/>
        <v>1998.3600000000001</v>
      </c>
      <c r="R16">
        <f t="shared" si="8"/>
        <v>1868.16</v>
      </c>
      <c r="S16" s="134">
        <f t="shared" si="2"/>
        <v>2423.0639999999999</v>
      </c>
      <c r="T16">
        <f t="shared" si="9"/>
        <v>1.0110010000909173</v>
      </c>
      <c r="U16">
        <f t="shared" si="10"/>
        <v>0.84937366330583564</v>
      </c>
      <c r="V16">
        <f t="shared" si="11"/>
        <v>1.0110010000909173</v>
      </c>
      <c r="W16">
        <f t="shared" si="12"/>
        <v>0.84937366330583564</v>
      </c>
      <c r="X16">
        <f t="shared" si="13"/>
        <v>2.4230639999999997</v>
      </c>
    </row>
    <row r="17" spans="1:24">
      <c r="A17" s="25" t="s">
        <v>125</v>
      </c>
      <c r="B17" s="14">
        <v>1983</v>
      </c>
      <c r="C17" s="14">
        <v>38.325000000000003</v>
      </c>
      <c r="D17" s="14">
        <v>1983</v>
      </c>
      <c r="E17" s="119">
        <f t="shared" si="0"/>
        <v>45.711666666666673</v>
      </c>
      <c r="F17" s="14">
        <v>38.537500000000001</v>
      </c>
      <c r="G17" s="14">
        <v>48.097499999999997</v>
      </c>
      <c r="H17" s="32">
        <v>51.545000000000002</v>
      </c>
      <c r="I17" s="14">
        <v>51.0625</v>
      </c>
      <c r="J17" s="14">
        <v>47.61</v>
      </c>
      <c r="K17" s="14">
        <v>37.417499999999997</v>
      </c>
      <c r="M17">
        <f t="shared" si="3"/>
        <v>2589.7200000000003</v>
      </c>
      <c r="N17">
        <f t="shared" si="4"/>
        <v>3232.152</v>
      </c>
      <c r="O17">
        <f t="shared" si="5"/>
        <v>3463.8240000000005</v>
      </c>
      <c r="P17">
        <f t="shared" si="6"/>
        <v>3431.4000000000005</v>
      </c>
      <c r="Q17">
        <f t="shared" si="7"/>
        <v>3199.3920000000003</v>
      </c>
      <c r="R17">
        <f t="shared" si="8"/>
        <v>2514.4560000000001</v>
      </c>
      <c r="S17" s="134">
        <f t="shared" si="2"/>
        <v>3463.8240000000005</v>
      </c>
      <c r="T17">
        <f t="shared" si="9"/>
        <v>0.97093739863769046</v>
      </c>
      <c r="U17">
        <f t="shared" si="10"/>
        <v>0.73277845777233774</v>
      </c>
      <c r="V17">
        <f t="shared" si="11"/>
        <v>0.97093739863769046</v>
      </c>
      <c r="W17">
        <f t="shared" si="12"/>
        <v>0.73277845777233774</v>
      </c>
      <c r="X17">
        <f t="shared" si="13"/>
        <v>3.4638240000000007</v>
      </c>
    </row>
    <row r="18" spans="1:24">
      <c r="A18" s="25" t="s">
        <v>125</v>
      </c>
      <c r="B18" s="14">
        <v>1984</v>
      </c>
      <c r="C18" s="14">
        <v>32.945</v>
      </c>
      <c r="D18" s="14">
        <v>1984</v>
      </c>
      <c r="E18" s="119">
        <f t="shared" si="0"/>
        <v>41.138749999999995</v>
      </c>
      <c r="F18" s="14">
        <v>33.365000000000002</v>
      </c>
      <c r="G18" s="32">
        <v>43.712499999999999</v>
      </c>
      <c r="H18" s="14">
        <v>42.56</v>
      </c>
      <c r="I18" s="14">
        <v>44.6175</v>
      </c>
      <c r="J18" s="14">
        <v>42.227499999999999</v>
      </c>
      <c r="K18" s="14">
        <v>40.35</v>
      </c>
      <c r="M18">
        <f t="shared" si="3"/>
        <v>2242.1280000000002</v>
      </c>
      <c r="N18">
        <f t="shared" si="4"/>
        <v>2937.4800000000005</v>
      </c>
      <c r="O18">
        <f t="shared" si="5"/>
        <v>2860.0320000000006</v>
      </c>
      <c r="P18">
        <f t="shared" si="6"/>
        <v>2998.2960000000003</v>
      </c>
      <c r="Q18">
        <f t="shared" si="7"/>
        <v>2837.6880000000006</v>
      </c>
      <c r="R18">
        <f t="shared" si="8"/>
        <v>2711.5200000000004</v>
      </c>
      <c r="S18" s="134">
        <f t="shared" si="2"/>
        <v>2998.2960000000003</v>
      </c>
      <c r="T18">
        <f t="shared" si="9"/>
        <v>1.2093511164393826</v>
      </c>
      <c r="U18">
        <f t="shared" si="10"/>
        <v>0.90435367288619939</v>
      </c>
      <c r="V18">
        <f t="shared" si="11"/>
        <v>1.2093511164393826</v>
      </c>
      <c r="W18">
        <f t="shared" si="12"/>
        <v>0.90435367288619939</v>
      </c>
      <c r="X18">
        <f t="shared" si="13"/>
        <v>2.9982960000000003</v>
      </c>
    </row>
    <row r="19" spans="1:24">
      <c r="A19" s="25" t="s">
        <v>125</v>
      </c>
      <c r="B19" s="14">
        <v>1985</v>
      </c>
      <c r="C19" s="14">
        <v>22.807500000000001</v>
      </c>
      <c r="D19" s="14">
        <v>1985</v>
      </c>
      <c r="E19" s="119">
        <f t="shared" si="0"/>
        <v>30.5825</v>
      </c>
      <c r="F19" s="14">
        <v>20.4175</v>
      </c>
      <c r="G19" s="14">
        <v>30.4925</v>
      </c>
      <c r="H19" s="32">
        <v>34.305</v>
      </c>
      <c r="I19" s="14">
        <v>34.664999999999999</v>
      </c>
      <c r="J19" s="14">
        <v>33.395000000000003</v>
      </c>
      <c r="K19" s="14">
        <v>30.22</v>
      </c>
      <c r="M19">
        <f t="shared" si="3"/>
        <v>1372.056</v>
      </c>
      <c r="N19">
        <f t="shared" si="4"/>
        <v>2049.096</v>
      </c>
      <c r="O19">
        <f t="shared" si="5"/>
        <v>2305.2960000000003</v>
      </c>
      <c r="P19">
        <f t="shared" si="6"/>
        <v>2329.4880000000003</v>
      </c>
      <c r="Q19">
        <f t="shared" si="7"/>
        <v>2244.1440000000007</v>
      </c>
      <c r="R19">
        <f t="shared" si="8"/>
        <v>2030.7839999999999</v>
      </c>
      <c r="S19" s="134">
        <f t="shared" si="2"/>
        <v>2329.4880000000003</v>
      </c>
      <c r="T19">
        <f t="shared" si="9"/>
        <v>1.4801028529447777</v>
      </c>
      <c r="U19">
        <f t="shared" si="10"/>
        <v>0.87177268137891228</v>
      </c>
      <c r="V19">
        <f t="shared" si="11"/>
        <v>1.4801028529447777</v>
      </c>
      <c r="W19">
        <f t="shared" si="12"/>
        <v>0.87177268137891228</v>
      </c>
      <c r="X19">
        <f t="shared" si="13"/>
        <v>2.3294880000000004</v>
      </c>
    </row>
    <row r="20" spans="1:24">
      <c r="A20" s="25" t="s">
        <v>125</v>
      </c>
      <c r="B20" s="14">
        <v>1986</v>
      </c>
      <c r="C20" s="14">
        <v>37.75</v>
      </c>
      <c r="D20" s="14">
        <v>1986</v>
      </c>
      <c r="E20" s="119">
        <f t="shared" si="0"/>
        <v>43.625416666666666</v>
      </c>
      <c r="F20" s="14">
        <v>40.3825</v>
      </c>
      <c r="G20" s="32">
        <v>42.44</v>
      </c>
      <c r="H20" s="14">
        <v>43.077500000000001</v>
      </c>
      <c r="I20" s="14">
        <v>44.467500000000001</v>
      </c>
      <c r="J20" s="14">
        <v>45.375</v>
      </c>
      <c r="K20" s="14">
        <v>46.01</v>
      </c>
      <c r="M20">
        <f t="shared" si="3"/>
        <v>2713.7040000000002</v>
      </c>
      <c r="N20">
        <f t="shared" si="4"/>
        <v>2851.9679999999998</v>
      </c>
      <c r="O20">
        <f t="shared" si="5"/>
        <v>2894.8080000000004</v>
      </c>
      <c r="P20">
        <f t="shared" si="6"/>
        <v>2988.2160000000003</v>
      </c>
      <c r="Q20">
        <f t="shared" si="7"/>
        <v>3049.2000000000003</v>
      </c>
      <c r="R20">
        <f t="shared" si="8"/>
        <v>3091.8720000000003</v>
      </c>
      <c r="S20" s="134">
        <f t="shared" si="2"/>
        <v>3091.8720000000003</v>
      </c>
      <c r="T20">
        <f t="shared" si="9"/>
        <v>1.1393549185909739</v>
      </c>
      <c r="U20">
        <f t="shared" si="10"/>
        <v>1.0346882554674761</v>
      </c>
      <c r="V20">
        <f t="shared" si="11"/>
        <v>1.1393549185909739</v>
      </c>
      <c r="W20">
        <f t="shared" si="12"/>
        <v>1.0346882554674761</v>
      </c>
      <c r="X20">
        <f t="shared" si="13"/>
        <v>3.0918720000000004</v>
      </c>
    </row>
    <row r="21" spans="1:24">
      <c r="A21" s="25" t="s">
        <v>125</v>
      </c>
      <c r="B21" s="14">
        <v>1987</v>
      </c>
      <c r="C21" s="14">
        <v>30.885000000000002</v>
      </c>
      <c r="D21" s="14">
        <v>1987</v>
      </c>
      <c r="E21" s="119">
        <f t="shared" si="0"/>
        <v>39.299583333333338</v>
      </c>
      <c r="F21" s="14">
        <v>30.4925</v>
      </c>
      <c r="G21" s="14">
        <v>37.055</v>
      </c>
      <c r="H21" s="32">
        <v>41.112499999999997</v>
      </c>
      <c r="I21" s="14">
        <v>42.652500000000003</v>
      </c>
      <c r="J21" s="14">
        <v>42.982500000000002</v>
      </c>
      <c r="K21" s="14">
        <v>41.502499999999998</v>
      </c>
      <c r="M21">
        <f t="shared" si="3"/>
        <v>2049.096</v>
      </c>
      <c r="N21">
        <f t="shared" si="4"/>
        <v>2490.0960000000005</v>
      </c>
      <c r="O21">
        <f t="shared" si="5"/>
        <v>2762.76</v>
      </c>
      <c r="P21">
        <f t="shared" si="6"/>
        <v>2866.2480000000005</v>
      </c>
      <c r="Q21">
        <f t="shared" si="7"/>
        <v>2888.4240000000004</v>
      </c>
      <c r="R21">
        <f t="shared" si="8"/>
        <v>2788.9679999999998</v>
      </c>
      <c r="S21" s="134">
        <f t="shared" si="2"/>
        <v>2888.4240000000004</v>
      </c>
      <c r="T21">
        <f t="shared" si="9"/>
        <v>1.3610723948511929</v>
      </c>
      <c r="U21">
        <f t="shared" si="10"/>
        <v>0.97303792274778711</v>
      </c>
      <c r="V21">
        <f t="shared" si="11"/>
        <v>1.3610723948511929</v>
      </c>
      <c r="W21">
        <f t="shared" si="12"/>
        <v>0.97303792274778711</v>
      </c>
      <c r="X21">
        <f t="shared" si="13"/>
        <v>2.8884240000000005</v>
      </c>
    </row>
    <row r="22" spans="1:24">
      <c r="A22" s="25" t="s">
        <v>125</v>
      </c>
      <c r="B22" s="14">
        <v>1988</v>
      </c>
      <c r="C22" s="14">
        <v>27.98</v>
      </c>
      <c r="D22" s="14">
        <v>1988</v>
      </c>
      <c r="E22" s="119">
        <f t="shared" si="0"/>
        <v>50.254166666666663</v>
      </c>
      <c r="F22" s="14">
        <v>27.072500000000002</v>
      </c>
      <c r="G22" s="14">
        <v>40.957500000000003</v>
      </c>
      <c r="H22" s="14">
        <v>47.975000000000001</v>
      </c>
      <c r="I22" s="14">
        <v>57.292499999999997</v>
      </c>
      <c r="J22" s="32">
        <v>65.067499999999995</v>
      </c>
      <c r="K22" s="14">
        <v>63.16</v>
      </c>
      <c r="M22">
        <f t="shared" si="3"/>
        <v>1819.2720000000004</v>
      </c>
      <c r="N22">
        <f t="shared" si="4"/>
        <v>2752.3440000000005</v>
      </c>
      <c r="O22">
        <f t="shared" si="5"/>
        <v>3223.9200000000005</v>
      </c>
      <c r="P22">
        <f t="shared" si="6"/>
        <v>3850.056</v>
      </c>
      <c r="Q22">
        <f t="shared" si="7"/>
        <v>4372.5360000000001</v>
      </c>
      <c r="R22">
        <f t="shared" si="8"/>
        <v>4244.3519999999999</v>
      </c>
      <c r="S22" s="134">
        <f t="shared" si="2"/>
        <v>4372.5360000000001</v>
      </c>
      <c r="T22">
        <f t="shared" si="9"/>
        <v>2.3329947363560803</v>
      </c>
      <c r="U22">
        <f t="shared" si="10"/>
        <v>1.1024130558100973</v>
      </c>
      <c r="V22">
        <f t="shared" si="11"/>
        <v>2.3329947363560803</v>
      </c>
      <c r="W22">
        <f t="shared" si="12"/>
        <v>1.1024130558100973</v>
      </c>
      <c r="X22">
        <f t="shared" si="13"/>
        <v>4.3725360000000002</v>
      </c>
    </row>
    <row r="23" spans="1:24">
      <c r="A23" s="25" t="s">
        <v>125</v>
      </c>
      <c r="B23" s="14">
        <v>1989</v>
      </c>
      <c r="C23" s="14">
        <v>17.335000000000001</v>
      </c>
      <c r="D23" s="14">
        <v>1989</v>
      </c>
      <c r="E23" s="119">
        <f t="shared" si="0"/>
        <v>35.437083333333327</v>
      </c>
      <c r="F23" s="14">
        <v>18.09</v>
      </c>
      <c r="G23" s="14">
        <v>34.727499999999999</v>
      </c>
      <c r="H23" s="14">
        <v>37.51</v>
      </c>
      <c r="I23" s="14">
        <v>39.534999999999997</v>
      </c>
      <c r="J23" s="32">
        <v>42.4375</v>
      </c>
      <c r="K23" s="14">
        <v>40.322499999999998</v>
      </c>
      <c r="M23">
        <f t="shared" si="3"/>
        <v>1215.6480000000001</v>
      </c>
      <c r="N23">
        <f t="shared" si="4"/>
        <v>2333.6880000000001</v>
      </c>
      <c r="O23">
        <f t="shared" si="5"/>
        <v>2520.672</v>
      </c>
      <c r="P23">
        <f t="shared" si="6"/>
        <v>2656.752</v>
      </c>
      <c r="Q23">
        <f t="shared" si="7"/>
        <v>2851.8</v>
      </c>
      <c r="R23">
        <f t="shared" si="8"/>
        <v>2709.672</v>
      </c>
      <c r="S23" s="134">
        <f t="shared" si="2"/>
        <v>2851.8</v>
      </c>
      <c r="T23">
        <f t="shared" si="9"/>
        <v>2.2289939192924266</v>
      </c>
      <c r="U23">
        <f t="shared" si="10"/>
        <v>1.019919059061591</v>
      </c>
      <c r="V23">
        <f t="shared" si="11"/>
        <v>2.2289939192924266</v>
      </c>
      <c r="W23">
        <f t="shared" si="12"/>
        <v>1.019919059061591</v>
      </c>
      <c r="X23">
        <f t="shared" si="13"/>
        <v>2.8518000000000003</v>
      </c>
    </row>
    <row r="24" spans="1:24">
      <c r="A24" s="25" t="s">
        <v>125</v>
      </c>
      <c r="B24" s="14">
        <v>1990</v>
      </c>
      <c r="C24" s="14">
        <v>27.377500000000001</v>
      </c>
      <c r="D24" s="14">
        <v>1990</v>
      </c>
      <c r="E24" s="119">
        <f t="shared" si="0"/>
        <v>43.024583333333339</v>
      </c>
      <c r="F24" s="14">
        <v>26.4375</v>
      </c>
      <c r="G24" s="14">
        <v>41.832500000000003</v>
      </c>
      <c r="H24" s="32">
        <v>48.46</v>
      </c>
      <c r="I24" s="14">
        <v>49.274999999999999</v>
      </c>
      <c r="J24" s="14">
        <v>48.28</v>
      </c>
      <c r="K24" s="14">
        <v>43.862499999999997</v>
      </c>
      <c r="M24">
        <f t="shared" si="3"/>
        <v>1776.6000000000001</v>
      </c>
      <c r="N24">
        <f t="shared" si="4"/>
        <v>2811.1440000000007</v>
      </c>
      <c r="O24">
        <f t="shared" si="5"/>
        <v>3256.5120000000002</v>
      </c>
      <c r="P24">
        <f t="shared" si="6"/>
        <v>3311.28</v>
      </c>
      <c r="Q24">
        <f t="shared" si="7"/>
        <v>3244.4160000000006</v>
      </c>
      <c r="R24">
        <f t="shared" si="8"/>
        <v>2947.5600000000004</v>
      </c>
      <c r="S24" s="134">
        <f t="shared" si="2"/>
        <v>3311.28</v>
      </c>
      <c r="T24">
        <f t="shared" si="9"/>
        <v>1.6591016548463358</v>
      </c>
      <c r="U24">
        <f t="shared" si="10"/>
        <v>0.89015728056823951</v>
      </c>
      <c r="V24">
        <f t="shared" si="11"/>
        <v>1.6591016548463358</v>
      </c>
      <c r="W24">
        <f t="shared" si="12"/>
        <v>0.89015728056823951</v>
      </c>
      <c r="X24">
        <f t="shared" si="13"/>
        <v>3.31128</v>
      </c>
    </row>
    <row r="25" spans="1:24">
      <c r="A25" s="25" t="s">
        <v>125</v>
      </c>
      <c r="B25" s="14">
        <v>1991</v>
      </c>
      <c r="C25" s="14">
        <v>23.412500000000001</v>
      </c>
      <c r="D25" s="14">
        <v>1991</v>
      </c>
      <c r="E25" s="119">
        <f t="shared" si="0"/>
        <v>27.380416666666672</v>
      </c>
      <c r="F25" s="14">
        <v>22.655000000000001</v>
      </c>
      <c r="G25" s="32">
        <v>27.195</v>
      </c>
      <c r="H25" s="14">
        <v>28.1325</v>
      </c>
      <c r="I25" s="14">
        <v>28.98</v>
      </c>
      <c r="J25" s="14">
        <v>27.83</v>
      </c>
      <c r="K25" s="14">
        <v>29.49</v>
      </c>
      <c r="M25">
        <f t="shared" si="3"/>
        <v>1522.4160000000004</v>
      </c>
      <c r="N25">
        <f t="shared" si="4"/>
        <v>1827.5040000000001</v>
      </c>
      <c r="O25">
        <f t="shared" si="5"/>
        <v>1890.5040000000001</v>
      </c>
      <c r="P25">
        <f t="shared" si="6"/>
        <v>1947.4560000000001</v>
      </c>
      <c r="Q25">
        <f t="shared" si="7"/>
        <v>1870.1760000000002</v>
      </c>
      <c r="R25">
        <f t="shared" si="8"/>
        <v>1981.7280000000001</v>
      </c>
      <c r="S25" s="134">
        <f t="shared" si="2"/>
        <v>1981.7280000000001</v>
      </c>
      <c r="T25">
        <f t="shared" si="9"/>
        <v>1.3016994041050538</v>
      </c>
      <c r="U25">
        <f t="shared" si="10"/>
        <v>1.0175983436853002</v>
      </c>
      <c r="V25">
        <f t="shared" si="11"/>
        <v>1.3016994041050538</v>
      </c>
      <c r="W25">
        <f t="shared" si="12"/>
        <v>1.0175983436853002</v>
      </c>
      <c r="X25">
        <f t="shared" si="13"/>
        <v>1.9817280000000002</v>
      </c>
    </row>
    <row r="26" spans="1:24">
      <c r="A26" s="25" t="s">
        <v>125</v>
      </c>
      <c r="B26" s="14">
        <v>1992</v>
      </c>
      <c r="C26" s="14">
        <v>20.161625000000001</v>
      </c>
      <c r="D26" s="14">
        <v>1992</v>
      </c>
      <c r="E26" s="119">
        <f t="shared" si="0"/>
        <v>33.136354166666671</v>
      </c>
      <c r="F26" s="14">
        <v>17.889849999999999</v>
      </c>
      <c r="G26" s="14">
        <v>27.730174999999999</v>
      </c>
      <c r="H26" s="14">
        <v>34.530374999999999</v>
      </c>
      <c r="I26" s="14">
        <v>38.242049999999999</v>
      </c>
      <c r="J26" s="32">
        <v>41.678449999999998</v>
      </c>
      <c r="K26" s="14">
        <v>38.747225</v>
      </c>
      <c r="M26">
        <f t="shared" si="3"/>
        <v>1202.1979199999998</v>
      </c>
      <c r="N26">
        <f t="shared" si="4"/>
        <v>1863.4677600000002</v>
      </c>
      <c r="O26">
        <f t="shared" si="5"/>
        <v>2320.4411999999998</v>
      </c>
      <c r="P26">
        <f t="shared" si="6"/>
        <v>2569.8657600000006</v>
      </c>
      <c r="Q26">
        <f t="shared" si="7"/>
        <v>2800.7918400000003</v>
      </c>
      <c r="R26">
        <f t="shared" si="8"/>
        <v>2603.8135200000006</v>
      </c>
      <c r="S26" s="134">
        <f t="shared" si="2"/>
        <v>2800.7918400000003</v>
      </c>
      <c r="T26">
        <f t="shared" si="9"/>
        <v>2.1658775786269877</v>
      </c>
      <c r="U26">
        <f t="shared" si="10"/>
        <v>1.0132099351368455</v>
      </c>
      <c r="V26">
        <f t="shared" si="11"/>
        <v>2.1658775786269877</v>
      </c>
      <c r="W26">
        <f t="shared" si="12"/>
        <v>1.0132099351368455</v>
      </c>
      <c r="X26">
        <f t="shared" si="13"/>
        <v>2.8007918400000005</v>
      </c>
    </row>
    <row r="27" spans="1:24">
      <c r="A27" s="25" t="s">
        <v>126</v>
      </c>
      <c r="B27" s="14">
        <v>1993</v>
      </c>
      <c r="C27" s="14">
        <v>19.3721</v>
      </c>
      <c r="D27" s="14">
        <v>1993</v>
      </c>
      <c r="E27" s="119">
        <f t="shared" si="0"/>
        <v>31.682337500000003</v>
      </c>
      <c r="F27" s="14">
        <v>17.15175</v>
      </c>
      <c r="G27" s="14">
        <v>24.438974999999999</v>
      </c>
      <c r="H27" s="14">
        <v>31.611249999999998</v>
      </c>
      <c r="I27" s="14">
        <v>37.047175000000003</v>
      </c>
      <c r="J27" s="32">
        <v>43.526724999999999</v>
      </c>
      <c r="K27" s="14">
        <v>36.318150000000003</v>
      </c>
      <c r="M27">
        <f t="shared" si="3"/>
        <v>1152.5976000000001</v>
      </c>
      <c r="N27">
        <f t="shared" si="4"/>
        <v>1642.2991199999999</v>
      </c>
      <c r="O27">
        <f t="shared" si="5"/>
        <v>2124.2760000000003</v>
      </c>
      <c r="P27">
        <f t="shared" si="6"/>
        <v>2489.5701600000002</v>
      </c>
      <c r="Q27">
        <f t="shared" si="7"/>
        <v>2924.9959200000003</v>
      </c>
      <c r="R27">
        <f t="shared" si="8"/>
        <v>2440.5796800000003</v>
      </c>
      <c r="S27" s="134">
        <f t="shared" si="2"/>
        <v>2924.9959200000003</v>
      </c>
      <c r="T27">
        <f t="shared" si="9"/>
        <v>2.1174603174603175</v>
      </c>
      <c r="U27">
        <f t="shared" si="10"/>
        <v>0.98032171143953628</v>
      </c>
      <c r="V27">
        <f t="shared" si="11"/>
        <v>2.1174603174603175</v>
      </c>
      <c r="W27">
        <f t="shared" si="12"/>
        <v>0.98032171143953628</v>
      </c>
      <c r="X27">
        <f t="shared" si="13"/>
        <v>2.9249959200000002</v>
      </c>
    </row>
    <row r="28" spans="1:24">
      <c r="A28" s="25" t="s">
        <v>126</v>
      </c>
      <c r="B28" s="14">
        <v>1994</v>
      </c>
      <c r="C28" s="14">
        <v>10.862774999999999</v>
      </c>
      <c r="D28" s="14">
        <v>1994</v>
      </c>
      <c r="E28" s="119">
        <f t="shared" si="0"/>
        <v>27.556741666666667</v>
      </c>
      <c r="F28" s="14">
        <v>11.092675</v>
      </c>
      <c r="G28" s="14">
        <v>16.952100000000002</v>
      </c>
      <c r="H28" s="14">
        <v>22.569524999999999</v>
      </c>
      <c r="I28" s="14">
        <v>33.002749999999999</v>
      </c>
      <c r="J28" s="14">
        <v>36.408900000000003</v>
      </c>
      <c r="K28" s="32">
        <v>45.314500000000002</v>
      </c>
      <c r="M28">
        <f t="shared" si="3"/>
        <v>745.42776000000015</v>
      </c>
      <c r="N28">
        <f t="shared" si="4"/>
        <v>1139.1811200000002</v>
      </c>
      <c r="O28">
        <f t="shared" si="5"/>
        <v>1516.6720800000001</v>
      </c>
      <c r="P28">
        <f t="shared" si="6"/>
        <v>2217.7848000000004</v>
      </c>
      <c r="Q28">
        <f t="shared" si="7"/>
        <v>2446.6780800000001</v>
      </c>
      <c r="R28">
        <f t="shared" si="8"/>
        <v>3045.1344000000008</v>
      </c>
      <c r="S28" s="134">
        <f t="shared" si="2"/>
        <v>3045.1344000000008</v>
      </c>
      <c r="T28">
        <f t="shared" si="9"/>
        <v>4.0850831742568863</v>
      </c>
      <c r="U28">
        <f t="shared" si="10"/>
        <v>1.3730522456461962</v>
      </c>
      <c r="V28">
        <f t="shared" si="11"/>
        <v>4.0850831742568863</v>
      </c>
      <c r="W28">
        <f t="shared" si="12"/>
        <v>1.3730522456461962</v>
      </c>
      <c r="X28">
        <f t="shared" si="13"/>
        <v>3.0451344000000007</v>
      </c>
    </row>
    <row r="29" spans="1:24">
      <c r="A29" s="25" t="s">
        <v>127</v>
      </c>
      <c r="B29" s="14">
        <v>1995</v>
      </c>
      <c r="C29" s="14">
        <v>28.067793900000002</v>
      </c>
      <c r="D29" s="14">
        <v>1995</v>
      </c>
      <c r="E29" s="119">
        <f t="shared" si="0"/>
        <v>38.69734893333333</v>
      </c>
      <c r="F29" s="14">
        <v>29.3863178</v>
      </c>
      <c r="G29" s="14">
        <v>34.151904199999997</v>
      </c>
      <c r="H29" s="14">
        <v>37.860841899999997</v>
      </c>
      <c r="I29" s="32">
        <v>41.355914499999997</v>
      </c>
      <c r="J29" s="14">
        <v>43.472783399999997</v>
      </c>
      <c r="K29" s="14">
        <v>45.956331800000001</v>
      </c>
      <c r="M29">
        <f t="shared" si="3"/>
        <v>1974.7605561600001</v>
      </c>
      <c r="N29">
        <f t="shared" si="4"/>
        <v>2295.0079622399999</v>
      </c>
      <c r="O29">
        <f t="shared" si="5"/>
        <v>2544.2485756800002</v>
      </c>
      <c r="P29">
        <f t="shared" si="6"/>
        <v>2779.1174544</v>
      </c>
      <c r="Q29">
        <f t="shared" si="7"/>
        <v>2921.3710444799999</v>
      </c>
      <c r="R29">
        <f t="shared" si="8"/>
        <v>3088.2654969600003</v>
      </c>
      <c r="S29" s="134">
        <f t="shared" si="2"/>
        <v>3088.2654969600003</v>
      </c>
      <c r="T29">
        <f t="shared" si="9"/>
        <v>1.5638683319486868</v>
      </c>
      <c r="U29">
        <f t="shared" si="10"/>
        <v>1.1112396462663159</v>
      </c>
      <c r="V29">
        <f t="shared" si="11"/>
        <v>1.5638683319486868</v>
      </c>
      <c r="W29">
        <f t="shared" si="12"/>
        <v>1.1112396462663159</v>
      </c>
      <c r="X29">
        <f t="shared" si="13"/>
        <v>3.0882654969600001</v>
      </c>
    </row>
    <row r="30" spans="1:24">
      <c r="A30" s="25" t="s">
        <v>127</v>
      </c>
      <c r="B30" s="14">
        <v>1996</v>
      </c>
      <c r="C30" s="14">
        <v>17.714815000000002</v>
      </c>
      <c r="D30" s="14">
        <v>1996</v>
      </c>
      <c r="E30" s="119">
        <f t="shared" si="0"/>
        <v>28.222481483333336</v>
      </c>
      <c r="F30" s="14">
        <v>18.013653699999999</v>
      </c>
      <c r="G30" s="14">
        <v>23.828939500000001</v>
      </c>
      <c r="H30" s="14">
        <v>27.289170599999999</v>
      </c>
      <c r="I30" s="14">
        <v>26.554293900000001</v>
      </c>
      <c r="J30" s="14">
        <v>34.885923200000001</v>
      </c>
      <c r="K30" s="32">
        <v>38.762908000000003</v>
      </c>
      <c r="M30">
        <f t="shared" si="3"/>
        <v>1210.5175286399999</v>
      </c>
      <c r="N30">
        <f t="shared" si="4"/>
        <v>1601.3047344000001</v>
      </c>
      <c r="O30">
        <f t="shared" si="5"/>
        <v>1833.8322643200001</v>
      </c>
      <c r="P30">
        <f t="shared" si="6"/>
        <v>1784.4485500800001</v>
      </c>
      <c r="Q30">
        <f t="shared" si="7"/>
        <v>2344.3340390400003</v>
      </c>
      <c r="R30">
        <f t="shared" si="8"/>
        <v>2604.8674176000004</v>
      </c>
      <c r="S30" s="134">
        <f t="shared" si="2"/>
        <v>2604.8674176000004</v>
      </c>
      <c r="T30">
        <f t="shared" si="9"/>
        <v>2.1518626174100377</v>
      </c>
      <c r="U30">
        <f t="shared" si="10"/>
        <v>1.4597604495143439</v>
      </c>
      <c r="V30">
        <f t="shared" si="11"/>
        <v>2.1518626174100377</v>
      </c>
      <c r="W30">
        <f t="shared" si="12"/>
        <v>1.4597604495143439</v>
      </c>
      <c r="X30">
        <f t="shared" si="13"/>
        <v>2.6048674176000004</v>
      </c>
    </row>
    <row r="31" spans="1:24">
      <c r="A31" s="25" t="s">
        <v>127</v>
      </c>
      <c r="B31" s="14">
        <v>1997</v>
      </c>
      <c r="C31" s="14">
        <v>21.2334341</v>
      </c>
      <c r="D31" s="14">
        <v>1997</v>
      </c>
      <c r="E31" s="119">
        <f t="shared" si="0"/>
        <v>35.192765466666664</v>
      </c>
      <c r="F31" s="14">
        <v>18.807725399999999</v>
      </c>
      <c r="G31" s="14">
        <v>28.098376500000001</v>
      </c>
      <c r="H31" s="14">
        <v>29.164850399999999</v>
      </c>
      <c r="I31" s="14">
        <v>37.790983799999999</v>
      </c>
      <c r="J31" s="14">
        <v>44.127016900000001</v>
      </c>
      <c r="K31" s="32">
        <v>53.167639800000003</v>
      </c>
      <c r="M31">
        <f t="shared" si="3"/>
        <v>1263.8791468800002</v>
      </c>
      <c r="N31">
        <f t="shared" si="4"/>
        <v>1888.2109008000004</v>
      </c>
      <c r="O31">
        <f t="shared" si="5"/>
        <v>1959.8779468800003</v>
      </c>
      <c r="P31">
        <f t="shared" si="6"/>
        <v>2539.5541113599998</v>
      </c>
      <c r="Q31">
        <f t="shared" si="7"/>
        <v>2965.3355356800007</v>
      </c>
      <c r="R31">
        <f t="shared" si="8"/>
        <v>3572.8653945600008</v>
      </c>
      <c r="S31" s="134">
        <f t="shared" si="2"/>
        <v>3572.8653945600008</v>
      </c>
      <c r="T31">
        <f t="shared" si="9"/>
        <v>2.8269042996555025</v>
      </c>
      <c r="U31">
        <f t="shared" si="10"/>
        <v>1.4068868934817202</v>
      </c>
      <c r="V31">
        <f t="shared" si="11"/>
        <v>2.8269042996555025</v>
      </c>
      <c r="W31">
        <f t="shared" si="12"/>
        <v>1.4068868934817202</v>
      </c>
      <c r="X31">
        <f t="shared" si="13"/>
        <v>3.5728653945600009</v>
      </c>
    </row>
    <row r="32" spans="1:24">
      <c r="A32" s="25" t="s">
        <v>127</v>
      </c>
      <c r="B32" s="14">
        <v>1998</v>
      </c>
      <c r="C32" s="14">
        <v>23.219042300000002</v>
      </c>
      <c r="D32" s="14">
        <v>1998</v>
      </c>
      <c r="E32" s="119">
        <f t="shared" si="0"/>
        <v>44.053908200000002</v>
      </c>
      <c r="F32" s="14">
        <v>28.463773799999998</v>
      </c>
      <c r="G32" s="14">
        <v>32.7265467</v>
      </c>
      <c r="H32" s="14">
        <v>41.185587699999999</v>
      </c>
      <c r="I32" s="32">
        <v>52.240373900000002</v>
      </c>
      <c r="J32" s="14">
        <v>53.455328000000002</v>
      </c>
      <c r="K32" s="14">
        <v>56.251839099999998</v>
      </c>
      <c r="M32">
        <f t="shared" si="3"/>
        <v>1912.7655993600001</v>
      </c>
      <c r="N32">
        <f t="shared" si="4"/>
        <v>2199.2239382400003</v>
      </c>
      <c r="O32">
        <f t="shared" si="5"/>
        <v>2767.6714934400002</v>
      </c>
      <c r="P32">
        <f t="shared" si="6"/>
        <v>3510.5531260800003</v>
      </c>
      <c r="Q32">
        <f t="shared" si="7"/>
        <v>3592.1980416000006</v>
      </c>
      <c r="R32">
        <f t="shared" si="8"/>
        <v>3780.1235875200005</v>
      </c>
      <c r="S32" s="134">
        <f t="shared" si="2"/>
        <v>3780.1235875200005</v>
      </c>
      <c r="T32">
        <f t="shared" si="9"/>
        <v>1.9762607549951794</v>
      </c>
      <c r="U32">
        <f t="shared" si="10"/>
        <v>1.0767886004736271</v>
      </c>
      <c r="V32">
        <f t="shared" si="11"/>
        <v>1.9762607549951794</v>
      </c>
      <c r="W32">
        <f t="shared" si="12"/>
        <v>1.0767886004736271</v>
      </c>
      <c r="X32">
        <f t="shared" si="13"/>
        <v>3.7801235875200003</v>
      </c>
    </row>
    <row r="33" spans="1:24">
      <c r="A33" s="25" t="s">
        <v>127</v>
      </c>
      <c r="B33" s="14">
        <v>1999</v>
      </c>
      <c r="C33" s="14">
        <v>14.5428867</v>
      </c>
      <c r="D33" s="14">
        <v>1999</v>
      </c>
      <c r="E33" s="119">
        <f t="shared" si="0"/>
        <v>35.390916566666668</v>
      </c>
      <c r="F33" s="14">
        <v>19.1843906</v>
      </c>
      <c r="G33" s="14">
        <v>23.560070799999998</v>
      </c>
      <c r="H33" s="14">
        <v>31.011738099999999</v>
      </c>
      <c r="I33" s="14">
        <v>37.082539400000002</v>
      </c>
      <c r="J33" s="14">
        <v>47.479795299999999</v>
      </c>
      <c r="K33" s="32">
        <v>54.026965199999999</v>
      </c>
      <c r="M33">
        <f t="shared" si="3"/>
        <v>1289.1910483199999</v>
      </c>
      <c r="N33">
        <f t="shared" si="4"/>
        <v>1583.23675776</v>
      </c>
      <c r="O33">
        <f t="shared" si="5"/>
        <v>2083.9888003199999</v>
      </c>
      <c r="P33">
        <f t="shared" si="6"/>
        <v>2491.9466476800003</v>
      </c>
      <c r="Q33">
        <f t="shared" si="7"/>
        <v>3190.6422441600002</v>
      </c>
      <c r="R33">
        <f t="shared" si="8"/>
        <v>3630.6120614400006</v>
      </c>
      <c r="S33" s="134">
        <f t="shared" si="2"/>
        <v>3630.6120614400006</v>
      </c>
      <c r="T33">
        <f t="shared" si="9"/>
        <v>2.8161939738653992</v>
      </c>
      <c r="U33">
        <f t="shared" si="10"/>
        <v>1.4569381189681956</v>
      </c>
      <c r="V33">
        <f t="shared" si="11"/>
        <v>2.8161939738653992</v>
      </c>
      <c r="W33">
        <f t="shared" si="12"/>
        <v>1.4569381189681956</v>
      </c>
      <c r="X33">
        <f t="shared" si="13"/>
        <v>3.6306120614400008</v>
      </c>
    </row>
    <row r="34" spans="1:24">
      <c r="A34" s="25" t="s">
        <v>128</v>
      </c>
      <c r="B34" s="14">
        <v>2000</v>
      </c>
      <c r="C34" s="14">
        <v>20.4757085</v>
      </c>
      <c r="D34" s="14">
        <v>2000</v>
      </c>
      <c r="E34" s="119">
        <f t="shared" si="0"/>
        <v>37.028016650000005</v>
      </c>
      <c r="F34" s="14">
        <v>24.206640199999999</v>
      </c>
      <c r="G34" s="14">
        <v>32.9565634</v>
      </c>
      <c r="H34" s="14">
        <v>36.154504899999999</v>
      </c>
      <c r="I34" s="14">
        <v>41.573239000000001</v>
      </c>
      <c r="J34" s="32">
        <v>47.880290199999997</v>
      </c>
      <c r="K34" s="14">
        <v>39.396862200000001</v>
      </c>
      <c r="M34">
        <f t="shared" si="3"/>
        <v>1626.6862214400001</v>
      </c>
      <c r="N34">
        <f t="shared" si="4"/>
        <v>2214.6810604800003</v>
      </c>
      <c r="O34">
        <f t="shared" si="5"/>
        <v>2429.58272928</v>
      </c>
      <c r="P34">
        <f t="shared" si="6"/>
        <v>2793.7216607999999</v>
      </c>
      <c r="Q34">
        <f t="shared" si="7"/>
        <v>3217.5555014400002</v>
      </c>
      <c r="R34">
        <f t="shared" si="8"/>
        <v>2647.4691398400005</v>
      </c>
      <c r="S34" s="134">
        <f t="shared" si="2"/>
        <v>3217.5555014400002</v>
      </c>
      <c r="T34">
        <f t="shared" si="9"/>
        <v>1.6275229389330952</v>
      </c>
      <c r="U34">
        <f t="shared" si="10"/>
        <v>0.94764957332287747</v>
      </c>
      <c r="V34">
        <f t="shared" si="11"/>
        <v>1.6275229389330952</v>
      </c>
      <c r="W34">
        <f t="shared" si="12"/>
        <v>0.94764957332287747</v>
      </c>
      <c r="X34">
        <f t="shared" si="13"/>
        <v>3.2175555014400001</v>
      </c>
    </row>
    <row r="35" spans="1:24">
      <c r="A35" s="25" t="s">
        <v>128</v>
      </c>
      <c r="B35" s="14">
        <v>2001</v>
      </c>
      <c r="C35" s="14">
        <v>18.664729600000001</v>
      </c>
      <c r="D35" s="14">
        <v>2001</v>
      </c>
      <c r="E35" s="119">
        <f t="shared" si="0"/>
        <v>25.400118333333328</v>
      </c>
      <c r="F35" s="32">
        <v>27.5221804</v>
      </c>
      <c r="G35" s="14">
        <v>22.608702399999999</v>
      </c>
      <c r="H35" s="14">
        <v>27.468674799999999</v>
      </c>
      <c r="I35" s="14">
        <v>27.9365907</v>
      </c>
      <c r="J35" s="14">
        <v>25.700200800000001</v>
      </c>
      <c r="K35" s="14">
        <v>21.164360899999998</v>
      </c>
      <c r="M35">
        <f t="shared" si="3"/>
        <v>1849.4905228800001</v>
      </c>
      <c r="N35">
        <f t="shared" si="4"/>
        <v>1519.3048012800002</v>
      </c>
      <c r="O35">
        <f t="shared" si="5"/>
        <v>1845.8949465600001</v>
      </c>
      <c r="P35">
        <f t="shared" si="6"/>
        <v>1877.3388950400001</v>
      </c>
      <c r="Q35">
        <f t="shared" si="7"/>
        <v>1727.0534937600003</v>
      </c>
      <c r="R35">
        <f t="shared" si="8"/>
        <v>1422.2450524799999</v>
      </c>
      <c r="S35" s="134">
        <f t="shared" si="2"/>
        <v>1877.3388950400001</v>
      </c>
      <c r="T35">
        <f t="shared" si="9"/>
        <v>0.76899288473525151</v>
      </c>
      <c r="U35">
        <f t="shared" si="10"/>
        <v>0.75758567418894096</v>
      </c>
      <c r="V35">
        <f t="shared" si="11"/>
        <v>0.76899288473525151</v>
      </c>
      <c r="W35">
        <f t="shared" si="12"/>
        <v>0.75758567418894096</v>
      </c>
      <c r="X35">
        <f t="shared" si="13"/>
        <v>1.8773388950400001</v>
      </c>
    </row>
    <row r="36" spans="1:24">
      <c r="A36" s="25" t="s">
        <v>128</v>
      </c>
      <c r="B36" s="14">
        <v>2002</v>
      </c>
      <c r="C36" s="14">
        <v>32.217762499999999</v>
      </c>
      <c r="D36" s="14">
        <v>2002</v>
      </c>
      <c r="E36" s="119">
        <f t="shared" si="0"/>
        <v>43.727166916666668</v>
      </c>
      <c r="F36" s="14">
        <v>36.398688800000002</v>
      </c>
      <c r="G36" s="32">
        <v>46.799952099999999</v>
      </c>
      <c r="H36" s="14">
        <v>48.093073199999999</v>
      </c>
      <c r="I36" s="14">
        <v>44.606480300000001</v>
      </c>
      <c r="J36" s="14">
        <v>42.549199899999998</v>
      </c>
      <c r="K36" s="14">
        <v>43.915607199999997</v>
      </c>
      <c r="M36">
        <f t="shared" si="3"/>
        <v>2445.9918873600004</v>
      </c>
      <c r="N36">
        <f t="shared" si="4"/>
        <v>3144.95678112</v>
      </c>
      <c r="O36">
        <f t="shared" si="5"/>
        <v>3231.85451904</v>
      </c>
      <c r="P36">
        <f t="shared" si="6"/>
        <v>2997.5554761600001</v>
      </c>
      <c r="Q36">
        <f t="shared" si="7"/>
        <v>2859.3062332800005</v>
      </c>
      <c r="R36">
        <f t="shared" si="8"/>
        <v>2951.1288038400003</v>
      </c>
      <c r="S36" s="134">
        <f t="shared" si="2"/>
        <v>3231.85451904</v>
      </c>
      <c r="T36">
        <f t="shared" si="9"/>
        <v>1.2065161863742739</v>
      </c>
      <c r="U36">
        <f t="shared" si="10"/>
        <v>0.98451182215333866</v>
      </c>
      <c r="V36">
        <f t="shared" si="11"/>
        <v>1.2065161863742739</v>
      </c>
      <c r="W36">
        <f t="shared" si="12"/>
        <v>0.98451182215333866</v>
      </c>
      <c r="X36">
        <f t="shared" si="13"/>
        <v>3.2318545190400001</v>
      </c>
    </row>
    <row r="37" spans="1:24">
      <c r="A37" s="25" t="s">
        <v>128</v>
      </c>
      <c r="B37" s="14">
        <v>2003</v>
      </c>
      <c r="C37" s="14">
        <v>30.365282000000001</v>
      </c>
      <c r="D37" s="14">
        <v>2003</v>
      </c>
      <c r="E37" s="119">
        <f t="shared" si="0"/>
        <v>69.238376516666662</v>
      </c>
      <c r="F37" s="14">
        <v>39.633955800000003</v>
      </c>
      <c r="G37" s="14">
        <v>54.712842999999999</v>
      </c>
      <c r="H37" s="14">
        <v>67.785823199999996</v>
      </c>
      <c r="I37" s="14">
        <v>75.740281999999993</v>
      </c>
      <c r="J37" s="32">
        <v>89.228277399999996</v>
      </c>
      <c r="K37" s="14">
        <v>88.329077699999999</v>
      </c>
      <c r="M37">
        <f t="shared" si="3"/>
        <v>2663.4018297600005</v>
      </c>
      <c r="N37">
        <f t="shared" si="4"/>
        <v>3676.7030496000002</v>
      </c>
      <c r="O37">
        <f t="shared" si="5"/>
        <v>4555.2073190400006</v>
      </c>
      <c r="P37">
        <f t="shared" si="6"/>
        <v>5089.7469504000001</v>
      </c>
      <c r="Q37">
        <f t="shared" si="7"/>
        <v>5996.1402412799998</v>
      </c>
      <c r="R37">
        <f t="shared" si="8"/>
        <v>5935.7140214400006</v>
      </c>
      <c r="S37" s="134">
        <f t="shared" si="2"/>
        <v>5996.1402412799998</v>
      </c>
      <c r="T37">
        <f t="shared" si="9"/>
        <v>2.2286212899293791</v>
      </c>
      <c r="U37">
        <f t="shared" si="10"/>
        <v>1.1662100452702302</v>
      </c>
      <c r="V37">
        <f t="shared" si="11"/>
        <v>2.2286212899293791</v>
      </c>
      <c r="W37">
        <f t="shared" si="12"/>
        <v>1.1662100452702302</v>
      </c>
      <c r="X37">
        <f t="shared" si="13"/>
        <v>5.99614024128</v>
      </c>
    </row>
    <row r="38" spans="1:24">
      <c r="A38" s="25" t="s">
        <v>128</v>
      </c>
      <c r="B38" s="14">
        <v>2004</v>
      </c>
      <c r="C38" s="14">
        <v>25.4</v>
      </c>
      <c r="D38" s="14">
        <v>2004</v>
      </c>
      <c r="E38" s="119">
        <f t="shared" si="0"/>
        <v>42.533333333333331</v>
      </c>
      <c r="F38" s="14">
        <v>20</v>
      </c>
      <c r="G38" s="14">
        <v>28.8</v>
      </c>
      <c r="H38" s="14">
        <v>36</v>
      </c>
      <c r="I38" s="14">
        <v>53.7</v>
      </c>
      <c r="J38" s="14">
        <v>56</v>
      </c>
      <c r="K38" s="32">
        <v>60.7</v>
      </c>
      <c r="M38">
        <f t="shared" si="3"/>
        <v>1344.0000000000002</v>
      </c>
      <c r="N38">
        <f t="shared" si="4"/>
        <v>1935.3600000000001</v>
      </c>
      <c r="O38">
        <f t="shared" si="5"/>
        <v>2419.2000000000003</v>
      </c>
      <c r="P38">
        <f t="shared" si="6"/>
        <v>3608.6400000000003</v>
      </c>
      <c r="Q38">
        <f t="shared" si="7"/>
        <v>3763.2000000000003</v>
      </c>
      <c r="R38">
        <f t="shared" si="8"/>
        <v>4079.0400000000004</v>
      </c>
      <c r="S38" s="134">
        <f t="shared" si="2"/>
        <v>4079.0400000000004</v>
      </c>
      <c r="T38">
        <f t="shared" si="9"/>
        <v>3.0349999999999997</v>
      </c>
      <c r="U38">
        <f t="shared" si="10"/>
        <v>1.1303538175046555</v>
      </c>
      <c r="V38">
        <f t="shared" si="11"/>
        <v>3.0349999999999997</v>
      </c>
      <c r="W38">
        <f t="shared" si="12"/>
        <v>1.1303538175046555</v>
      </c>
      <c r="X38">
        <f t="shared" si="13"/>
        <v>4.07904</v>
      </c>
    </row>
    <row r="39" spans="1:24">
      <c r="A39" s="25" t="s">
        <v>27</v>
      </c>
      <c r="B39" s="14">
        <v>2005</v>
      </c>
      <c r="C39" s="14">
        <v>23.1956226</v>
      </c>
      <c r="D39" s="14">
        <v>2005</v>
      </c>
      <c r="E39" s="119">
        <f t="shared" si="0"/>
        <v>34.270861150000002</v>
      </c>
      <c r="F39" s="14">
        <v>23.916775000000001</v>
      </c>
      <c r="G39" s="14">
        <v>28.694932099999999</v>
      </c>
      <c r="H39" s="14">
        <v>33.319544299999997</v>
      </c>
      <c r="I39" s="14">
        <v>38.118406299999997</v>
      </c>
      <c r="J39" s="14">
        <v>38.795962899999999</v>
      </c>
      <c r="K39" s="32">
        <v>42.7795463</v>
      </c>
      <c r="M39">
        <f t="shared" si="3"/>
        <v>1607.2072800000001</v>
      </c>
      <c r="N39">
        <f t="shared" si="4"/>
        <v>1928.29943712</v>
      </c>
      <c r="O39">
        <f t="shared" si="5"/>
        <v>2239.0733769600001</v>
      </c>
      <c r="P39">
        <f t="shared" si="6"/>
        <v>2561.5569033600004</v>
      </c>
      <c r="Q39">
        <f t="shared" si="7"/>
        <v>2607.0887068800002</v>
      </c>
      <c r="R39">
        <f t="shared" si="8"/>
        <v>2874.7855113600003</v>
      </c>
      <c r="S39" s="134">
        <f t="shared" si="2"/>
        <v>2874.7855113600003</v>
      </c>
      <c r="T39">
        <f t="shared" si="9"/>
        <v>1.7886837293071496</v>
      </c>
      <c r="U39">
        <f t="shared" si="10"/>
        <v>1.1222805581984681</v>
      </c>
      <c r="V39">
        <f t="shared" si="11"/>
        <v>1.7886837293071496</v>
      </c>
      <c r="W39">
        <f t="shared" si="12"/>
        <v>1.1222805581984681</v>
      </c>
      <c r="X39">
        <f t="shared" si="13"/>
        <v>2.8747855113600003</v>
      </c>
    </row>
    <row r="40" spans="1:24">
      <c r="A40" s="25" t="s">
        <v>27</v>
      </c>
      <c r="B40" s="14">
        <v>2006</v>
      </c>
      <c r="C40" s="14">
        <v>41.5</v>
      </c>
      <c r="D40" s="14">
        <v>2006</v>
      </c>
      <c r="E40" s="119">
        <f t="shared" si="0"/>
        <v>37.266666666666673</v>
      </c>
      <c r="F40" s="14">
        <v>34.4</v>
      </c>
      <c r="G40" s="14">
        <v>38.5</v>
      </c>
      <c r="H40" s="14">
        <v>35.9</v>
      </c>
      <c r="I40" s="14">
        <v>33.799999999999997</v>
      </c>
      <c r="J40" s="32">
        <v>40.299999999999997</v>
      </c>
      <c r="K40" s="14">
        <v>40.700000000000003</v>
      </c>
      <c r="M40">
        <f t="shared" si="3"/>
        <v>2311.6800000000003</v>
      </c>
      <c r="N40">
        <f t="shared" si="4"/>
        <v>2587.2000000000003</v>
      </c>
      <c r="O40">
        <f t="shared" si="5"/>
        <v>2412.48</v>
      </c>
      <c r="P40">
        <f t="shared" si="6"/>
        <v>2271.36</v>
      </c>
      <c r="Q40">
        <f t="shared" si="7"/>
        <v>2708.1600000000003</v>
      </c>
      <c r="R40">
        <f t="shared" si="8"/>
        <v>2735.0400000000004</v>
      </c>
      <c r="S40" s="134">
        <f t="shared" si="2"/>
        <v>2735.0400000000004</v>
      </c>
      <c r="T40">
        <f t="shared" si="9"/>
        <v>1.183139534883721</v>
      </c>
      <c r="U40">
        <f t="shared" si="10"/>
        <v>1.2041420118343196</v>
      </c>
      <c r="V40">
        <f t="shared" si="11"/>
        <v>1.183139534883721</v>
      </c>
      <c r="W40">
        <f t="shared" si="12"/>
        <v>1.2041420118343196</v>
      </c>
      <c r="X40">
        <f t="shared" si="13"/>
        <v>2.7350400000000006</v>
      </c>
    </row>
    <row r="41" spans="1:24">
      <c r="A41" s="25" t="s">
        <v>27</v>
      </c>
      <c r="B41" s="14">
        <v>2007</v>
      </c>
      <c r="C41" s="14">
        <v>36.6</v>
      </c>
      <c r="D41" s="14">
        <v>2007</v>
      </c>
      <c r="E41" s="119">
        <f t="shared" si="0"/>
        <v>46.133333333333333</v>
      </c>
      <c r="F41" s="14">
        <v>38.700000000000003</v>
      </c>
      <c r="G41" s="32">
        <v>47.3</v>
      </c>
      <c r="H41" s="14">
        <v>51.7</v>
      </c>
      <c r="I41" s="14">
        <v>46.5</v>
      </c>
      <c r="J41" s="14">
        <v>42.3</v>
      </c>
      <c r="K41" s="14">
        <v>50.3</v>
      </c>
      <c r="M41">
        <f t="shared" si="3"/>
        <v>2600.6400000000003</v>
      </c>
      <c r="N41">
        <f t="shared" si="4"/>
        <v>3178.5600000000004</v>
      </c>
      <c r="O41">
        <f t="shared" si="5"/>
        <v>3474.2400000000002</v>
      </c>
      <c r="P41">
        <f t="shared" si="6"/>
        <v>3124.8</v>
      </c>
      <c r="Q41">
        <f t="shared" si="7"/>
        <v>2842.5600000000004</v>
      </c>
      <c r="R41">
        <f t="shared" si="8"/>
        <v>3380.1600000000003</v>
      </c>
      <c r="S41" s="134">
        <f t="shared" si="2"/>
        <v>3474.2400000000002</v>
      </c>
      <c r="T41">
        <f t="shared" si="9"/>
        <v>1.2997416020671835</v>
      </c>
      <c r="U41">
        <f t="shared" si="10"/>
        <v>1.0817204301075269</v>
      </c>
      <c r="V41">
        <f t="shared" si="11"/>
        <v>1.2997416020671835</v>
      </c>
      <c r="W41">
        <f t="shared" si="12"/>
        <v>1.0817204301075269</v>
      </c>
      <c r="X41">
        <f t="shared" si="13"/>
        <v>3.4742400000000004</v>
      </c>
    </row>
    <row r="42" spans="1:24">
      <c r="A42" s="25" t="s">
        <v>27</v>
      </c>
      <c r="B42" s="14">
        <v>2008</v>
      </c>
      <c r="C42" s="14">
        <v>38.47</v>
      </c>
      <c r="D42" s="14">
        <v>2008</v>
      </c>
      <c r="E42" s="119">
        <f t="shared" si="0"/>
        <v>70.734999999999999</v>
      </c>
      <c r="F42" s="14">
        <v>42.28</v>
      </c>
      <c r="G42" s="14">
        <v>55.89</v>
      </c>
      <c r="H42" s="14">
        <v>69.33</v>
      </c>
      <c r="I42" s="14">
        <v>81.78</v>
      </c>
      <c r="J42" s="32">
        <v>86.81</v>
      </c>
      <c r="K42" s="14">
        <v>88.32</v>
      </c>
      <c r="M42">
        <f t="shared" si="3"/>
        <v>2841.2160000000003</v>
      </c>
      <c r="N42">
        <f t="shared" si="4"/>
        <v>3755.8080000000004</v>
      </c>
      <c r="O42">
        <f t="shared" si="5"/>
        <v>4658.9760000000006</v>
      </c>
      <c r="P42">
        <f t="shared" si="6"/>
        <v>5495.6160000000009</v>
      </c>
      <c r="Q42">
        <f t="shared" si="7"/>
        <v>5833.6320000000005</v>
      </c>
      <c r="R42">
        <f t="shared" si="8"/>
        <v>5935.1040000000003</v>
      </c>
      <c r="S42" s="134">
        <f t="shared" si="2"/>
        <v>5935.1040000000003</v>
      </c>
      <c r="T42">
        <f t="shared" si="9"/>
        <v>2.0889309366130555</v>
      </c>
      <c r="U42">
        <f t="shared" si="10"/>
        <v>1.0799706529713866</v>
      </c>
      <c r="V42">
        <f t="shared" si="11"/>
        <v>2.0889309366130555</v>
      </c>
      <c r="W42">
        <f t="shared" si="12"/>
        <v>1.0799706529713866</v>
      </c>
      <c r="X42">
        <f t="shared" si="13"/>
        <v>5.9351039999999999</v>
      </c>
    </row>
    <row r="43" spans="1:24">
      <c r="A43" s="25" t="s">
        <v>134</v>
      </c>
      <c r="B43" s="14">
        <v>2009</v>
      </c>
      <c r="C43" s="14">
        <v>23.475000000000001</v>
      </c>
      <c r="D43" s="14">
        <v>2009</v>
      </c>
      <c r="E43" s="119">
        <f t="shared" si="0"/>
        <v>44.049583333333338</v>
      </c>
      <c r="F43" s="14">
        <v>23.14</v>
      </c>
      <c r="G43" s="14">
        <v>29.647500000000001</v>
      </c>
      <c r="H43" s="14">
        <v>37.692500000000003</v>
      </c>
      <c r="I43" s="14">
        <v>43.51</v>
      </c>
      <c r="J43" s="32">
        <v>57.272500000000008</v>
      </c>
      <c r="K43" s="14">
        <v>73.034999999999997</v>
      </c>
      <c r="M43">
        <f t="shared" si="3"/>
        <v>1555.0080000000003</v>
      </c>
      <c r="N43">
        <f t="shared" si="4"/>
        <v>1992.3120000000004</v>
      </c>
      <c r="O43">
        <f t="shared" si="5"/>
        <v>2532.9360000000006</v>
      </c>
      <c r="P43">
        <f t="shared" si="6"/>
        <v>2923.8720000000003</v>
      </c>
      <c r="Q43">
        <f t="shared" si="7"/>
        <v>3848.7120000000009</v>
      </c>
      <c r="R43">
        <f t="shared" si="8"/>
        <v>4907.9520000000002</v>
      </c>
      <c r="S43" s="134">
        <f t="shared" si="2"/>
        <v>4907.9520000000002</v>
      </c>
      <c r="T43">
        <f t="shared" si="9"/>
        <v>3.1562229904926529</v>
      </c>
      <c r="U43">
        <f t="shared" si="10"/>
        <v>1.6785796368650885</v>
      </c>
      <c r="V43">
        <f t="shared" si="11"/>
        <v>3.1562229904926529</v>
      </c>
      <c r="W43">
        <f t="shared" si="12"/>
        <v>1.6785796368650885</v>
      </c>
      <c r="X43">
        <f t="shared" si="13"/>
        <v>4.9079519999999999</v>
      </c>
    </row>
    <row r="44" spans="1:24">
      <c r="A44" s="14" t="s">
        <v>149</v>
      </c>
      <c r="B44" s="14">
        <v>2010</v>
      </c>
      <c r="C44" s="14">
        <v>13.69</v>
      </c>
      <c r="D44" s="14">
        <v>2010</v>
      </c>
      <c r="E44" s="14">
        <f>AVERAGE(F44,G44,H44,I44,J44,K44)</f>
        <v>22.048333333333332</v>
      </c>
      <c r="F44" s="14">
        <v>13.02</v>
      </c>
      <c r="G44" s="14">
        <v>15.38</v>
      </c>
      <c r="H44" s="14">
        <v>20.64</v>
      </c>
      <c r="I44" s="14">
        <v>23.4</v>
      </c>
      <c r="J44" s="14">
        <v>28.53</v>
      </c>
      <c r="K44" s="14">
        <v>31.32</v>
      </c>
      <c r="M44">
        <f t="shared" si="3"/>
        <v>874.94399999999996</v>
      </c>
      <c r="N44">
        <f t="shared" si="4"/>
        <v>1033.5360000000003</v>
      </c>
      <c r="O44">
        <f t="shared" si="5"/>
        <v>1387.0080000000003</v>
      </c>
      <c r="P44">
        <f t="shared" si="6"/>
        <v>1572.4800000000002</v>
      </c>
      <c r="Q44">
        <f t="shared" si="7"/>
        <v>1917.2160000000003</v>
      </c>
      <c r="R44">
        <f t="shared" si="8"/>
        <v>2104.7040000000002</v>
      </c>
      <c r="S44" s="134">
        <f t="shared" si="2"/>
        <v>2104.7040000000002</v>
      </c>
      <c r="T44">
        <f t="shared" si="9"/>
        <v>2.4055299539170512</v>
      </c>
      <c r="U44">
        <f t="shared" si="10"/>
        <v>1.3384615384615384</v>
      </c>
      <c r="V44">
        <f t="shared" si="11"/>
        <v>2.4055299539170512</v>
      </c>
      <c r="W44">
        <f t="shared" si="12"/>
        <v>1.3384615384615384</v>
      </c>
      <c r="X44">
        <f t="shared" si="13"/>
        <v>2.1047040000000004</v>
      </c>
    </row>
    <row r="45" spans="1:24">
      <c r="A45" s="14" t="s">
        <v>149</v>
      </c>
      <c r="B45" s="14">
        <v>2011</v>
      </c>
      <c r="C45" s="14">
        <v>29.27</v>
      </c>
      <c r="D45" s="14">
        <v>2011</v>
      </c>
      <c r="E45" s="14">
        <f>AVERAGE(F45,G45,H45,I45,J45,K45)</f>
        <v>35.746666666666663</v>
      </c>
      <c r="F45" s="14">
        <v>27.51</v>
      </c>
      <c r="G45" s="14">
        <v>30.29</v>
      </c>
      <c r="H45" s="14">
        <v>36.29</v>
      </c>
      <c r="I45" s="14">
        <v>35.26</v>
      </c>
      <c r="J45" s="14">
        <v>40.44</v>
      </c>
      <c r="K45" s="14">
        <v>44.69</v>
      </c>
      <c r="M45">
        <f t="shared" si="3"/>
        <v>1848.6720000000003</v>
      </c>
      <c r="N45">
        <f t="shared" si="4"/>
        <v>2035.4880000000001</v>
      </c>
      <c r="O45">
        <f t="shared" si="5"/>
        <v>2438.6880000000006</v>
      </c>
      <c r="P45">
        <f t="shared" si="6"/>
        <v>2369.4720000000002</v>
      </c>
      <c r="Q45">
        <f t="shared" si="7"/>
        <v>2717.5679999999998</v>
      </c>
      <c r="R45">
        <f t="shared" si="8"/>
        <v>3003.1679999999997</v>
      </c>
      <c r="S45" s="134">
        <f t="shared" si="2"/>
        <v>3003.1679999999997</v>
      </c>
      <c r="T45">
        <f t="shared" si="9"/>
        <v>1.6245001817520897</v>
      </c>
      <c r="U45">
        <f t="shared" si="10"/>
        <v>1.2674418604651161</v>
      </c>
      <c r="V45">
        <f t="shared" si="11"/>
        <v>1.6245001817520897</v>
      </c>
      <c r="W45">
        <f t="shared" si="12"/>
        <v>1.2674418604651161</v>
      </c>
      <c r="X45">
        <f t="shared" si="13"/>
        <v>3.0031679999999996</v>
      </c>
    </row>
    <row r="46" spans="1:24">
      <c r="A46" s="14" t="s">
        <v>178</v>
      </c>
      <c r="B46" s="14">
        <v>2012</v>
      </c>
      <c r="C46" s="14">
        <v>25.81</v>
      </c>
      <c r="D46" s="14">
        <v>2012</v>
      </c>
      <c r="E46" s="119">
        <f t="shared" si="0"/>
        <v>47.976666666666667</v>
      </c>
      <c r="F46" s="14">
        <v>27.07</v>
      </c>
      <c r="G46" s="14">
        <v>35.15</v>
      </c>
      <c r="H46" s="14">
        <v>48.39</v>
      </c>
      <c r="I46" s="14">
        <v>55.38</v>
      </c>
      <c r="J46" s="14">
        <v>60.65</v>
      </c>
      <c r="K46" s="14">
        <v>61.22</v>
      </c>
      <c r="M46">
        <f t="shared" si="3"/>
        <v>1819.1040000000003</v>
      </c>
      <c r="N46">
        <f t="shared" si="4"/>
        <v>2362.0800000000004</v>
      </c>
      <c r="O46">
        <f t="shared" si="5"/>
        <v>3251.8080000000004</v>
      </c>
      <c r="P46">
        <f t="shared" si="6"/>
        <v>3721.5360000000005</v>
      </c>
      <c r="Q46">
        <f t="shared" si="7"/>
        <v>4075.6800000000003</v>
      </c>
      <c r="R46">
        <f t="shared" si="8"/>
        <v>4113.9840000000004</v>
      </c>
      <c r="S46" s="134">
        <f t="shared" si="2"/>
        <v>4113.9840000000004</v>
      </c>
      <c r="T46">
        <f t="shared" si="9"/>
        <v>2.2615441448097524</v>
      </c>
      <c r="U46">
        <f t="shared" si="10"/>
        <v>1.1054532322137955</v>
      </c>
      <c r="V46">
        <f t="shared" si="11"/>
        <v>2.2615441448097524</v>
      </c>
      <c r="W46">
        <f t="shared" si="12"/>
        <v>1.1054532322137955</v>
      </c>
      <c r="X46">
        <f t="shared" si="13"/>
        <v>4.1139840000000003</v>
      </c>
    </row>
    <row r="47" spans="1:24">
      <c r="A47" s="14" t="s">
        <v>178</v>
      </c>
      <c r="B47" s="14">
        <v>2013</v>
      </c>
      <c r="C47" s="14">
        <v>24.14</v>
      </c>
      <c r="D47" s="14">
        <v>2013</v>
      </c>
      <c r="E47" s="119">
        <f t="shared" si="0"/>
        <v>34.103333333333332</v>
      </c>
      <c r="F47" s="14">
        <v>23.01</v>
      </c>
      <c r="G47" s="14">
        <v>28.05</v>
      </c>
      <c r="H47" s="14">
        <v>35.53</v>
      </c>
      <c r="I47" s="14">
        <v>40.049999999999997</v>
      </c>
      <c r="J47" s="14">
        <v>38.1</v>
      </c>
      <c r="K47" s="14">
        <v>39.880000000000003</v>
      </c>
      <c r="M47">
        <f t="shared" si="3"/>
        <v>1546.2720000000004</v>
      </c>
      <c r="N47">
        <f t="shared" si="4"/>
        <v>1884.9600000000003</v>
      </c>
      <c r="O47">
        <f t="shared" si="5"/>
        <v>2387.6160000000004</v>
      </c>
      <c r="P47">
        <f t="shared" si="6"/>
        <v>2691.36</v>
      </c>
      <c r="Q47">
        <f t="shared" si="7"/>
        <v>2560.3200000000002</v>
      </c>
      <c r="R47">
        <f t="shared" si="8"/>
        <v>2679.9360000000006</v>
      </c>
      <c r="S47" s="134">
        <f t="shared" si="2"/>
        <v>2691.36</v>
      </c>
      <c r="T47">
        <f t="shared" si="9"/>
        <v>1.7331594958713603</v>
      </c>
      <c r="U47">
        <f t="shared" si="10"/>
        <v>0.99575530586766559</v>
      </c>
      <c r="V47">
        <f t="shared" si="11"/>
        <v>1.7331594958713603</v>
      </c>
      <c r="W47">
        <f t="shared" si="12"/>
        <v>0.99575530586766559</v>
      </c>
      <c r="X47">
        <f t="shared" si="13"/>
        <v>2.69136</v>
      </c>
    </row>
    <row r="48" spans="1:24">
      <c r="A48" s="14" t="s">
        <v>194</v>
      </c>
      <c r="B48" s="14">
        <v>2014</v>
      </c>
      <c r="C48" s="14">
        <v>30.65</v>
      </c>
      <c r="D48" s="14">
        <v>2014</v>
      </c>
      <c r="E48" s="119">
        <f t="shared" si="0"/>
        <v>28.39</v>
      </c>
      <c r="F48" s="14">
        <v>29.79</v>
      </c>
      <c r="G48" s="14">
        <v>31.32</v>
      </c>
      <c r="H48" s="14">
        <v>27.84</v>
      </c>
      <c r="I48" s="14">
        <v>25.88</v>
      </c>
      <c r="J48" s="14">
        <v>27.28</v>
      </c>
      <c r="K48" s="14">
        <v>28.23</v>
      </c>
      <c r="M48">
        <f t="shared" si="3"/>
        <v>2001.8880000000001</v>
      </c>
      <c r="N48">
        <f t="shared" si="4"/>
        <v>2104.7040000000002</v>
      </c>
      <c r="O48">
        <f t="shared" si="5"/>
        <v>1870.8480000000002</v>
      </c>
      <c r="P48">
        <f t="shared" si="6"/>
        <v>1739.1360000000002</v>
      </c>
      <c r="Q48">
        <f t="shared" si="7"/>
        <v>1833.2160000000003</v>
      </c>
      <c r="R48">
        <f t="shared" si="8"/>
        <v>1897.056</v>
      </c>
      <c r="S48" s="134">
        <f t="shared" si="2"/>
        <v>2104.7040000000002</v>
      </c>
      <c r="T48">
        <f>R48/M48</f>
        <v>0.94763343403826783</v>
      </c>
      <c r="U48">
        <f>R48/P48</f>
        <v>1.0908037094281298</v>
      </c>
      <c r="V48">
        <f t="shared" si="11"/>
        <v>0.94763343403826783</v>
      </c>
      <c r="W48">
        <f t="shared" si="12"/>
        <v>1.0908037094281298</v>
      </c>
      <c r="X48">
        <f t="shared" si="13"/>
        <v>2.1047040000000004</v>
      </c>
    </row>
    <row r="49" spans="1:24">
      <c r="A49" s="14" t="s">
        <v>207</v>
      </c>
      <c r="B49" s="14">
        <v>2015</v>
      </c>
      <c r="C49" s="14">
        <v>21.39</v>
      </c>
      <c r="D49" s="14">
        <v>2015</v>
      </c>
      <c r="E49" s="119">
        <f t="shared" si="0"/>
        <v>36.318333333333335</v>
      </c>
      <c r="F49" s="14">
        <v>28.51</v>
      </c>
      <c r="G49" s="14">
        <v>34.17</v>
      </c>
      <c r="H49" s="14">
        <v>32.770000000000003</v>
      </c>
      <c r="I49" s="14">
        <v>39.130000000000003</v>
      </c>
      <c r="J49" s="14">
        <v>43.24</v>
      </c>
      <c r="K49" s="14">
        <v>40.090000000000003</v>
      </c>
      <c r="M49">
        <f t="shared" si="3"/>
        <v>1915.8720000000003</v>
      </c>
      <c r="N49">
        <f t="shared" si="4"/>
        <v>2296.2240000000006</v>
      </c>
      <c r="O49">
        <f t="shared" si="5"/>
        <v>2202.1440000000007</v>
      </c>
      <c r="P49">
        <f t="shared" si="6"/>
        <v>2629.5360000000005</v>
      </c>
      <c r="Q49">
        <f t="shared" si="7"/>
        <v>2905.7280000000005</v>
      </c>
      <c r="R49">
        <f t="shared" si="8"/>
        <v>2694.0480000000002</v>
      </c>
      <c r="S49" s="134">
        <f t="shared" si="2"/>
        <v>2905.7280000000005</v>
      </c>
      <c r="T49">
        <f>R49/M49</f>
        <v>1.4061732725359521</v>
      </c>
      <c r="U49">
        <f>R49/P49</f>
        <v>1.0245336059289547</v>
      </c>
      <c r="V49">
        <f t="shared" si="11"/>
        <v>1.4061732725359521</v>
      </c>
      <c r="W49">
        <f t="shared" si="12"/>
        <v>1.0245336059289547</v>
      </c>
      <c r="X49">
        <f t="shared" si="13"/>
        <v>2.9057280000000003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co502_2017</vt:lpstr>
      <vt:lpstr>Management and Dates</vt:lpstr>
      <vt:lpstr>Composite</vt:lpstr>
      <vt:lpstr>SBNRC_validation</vt:lpstr>
      <vt:lpstr>Trt_Means+NUE</vt:lpstr>
      <vt:lpstr>Check_Plots_YIELD</vt:lpstr>
      <vt:lpstr>502_Yld_Goal</vt:lpstr>
      <vt:lpstr>Treatment Means</vt:lpstr>
      <vt:lpstr>YPO-RI</vt:lpstr>
      <vt:lpstr>C0502_NDVI</vt:lpstr>
      <vt:lpstr>Rainfall_temp</vt:lpstr>
      <vt:lpstr>502_NDVI_Final 2009_2016</vt:lpstr>
      <vt:lpstr>Distribution</vt:lpstr>
      <vt:lpstr>P Response</vt:lpstr>
      <vt:lpstr>Rep 3 vs Rep 4</vt:lpstr>
      <vt:lpstr>Rep_Time</vt:lpstr>
      <vt:lpstr>co502_2017!Print_Titles</vt:lpstr>
      <vt:lpstr>SBNRC_validation!reftop</vt:lpstr>
    </vt:vector>
  </TitlesOfParts>
  <Company>O.S.U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Soil Fertility</dc:creator>
  <cp:lastModifiedBy>billraun</cp:lastModifiedBy>
  <cp:lastPrinted>2016-06-30T21:49:13Z</cp:lastPrinted>
  <dcterms:created xsi:type="dcterms:W3CDTF">1997-09-03T18:56:53Z</dcterms:created>
  <dcterms:modified xsi:type="dcterms:W3CDTF">2018-02-14T13:11:57Z</dcterms:modified>
</cp:coreProperties>
</file>